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Il tuo traguardo" sheetId="2" r:id="rId2"/>
    <sheet name="2 - Il costo del ponte" sheetId="3" r:id="rId3"/>
    <sheet name="3 - Le tre forze" sheetId="4" r:id="rId4"/>
    <sheet name="4 - Le leve" sheetId="5" r:id="rId5"/>
    <sheet name="5 - La manovra" sheetId="6" r:id="rId6"/>
  </sheets>
  <calcPr calcId="144525"/>
</workbook>
</file>

<file path=xl/calcChain.xml><?xml version="1.0" encoding="utf-8"?>
<calcChain xmlns="http://schemas.openxmlformats.org/spreadsheetml/2006/main">
  <c r="AQ359" i="6" l="1"/>
  <c r="AL359" i="6"/>
  <c r="AG359" i="6"/>
  <c r="AB359" i="6"/>
  <c r="W359" i="6"/>
  <c r="R359" i="6"/>
  <c r="M359" i="6"/>
  <c r="H359" i="6"/>
  <c r="C359" i="6"/>
  <c r="AQ280" i="6"/>
  <c r="AL280" i="6"/>
  <c r="AG280" i="6"/>
  <c r="AB280" i="6"/>
  <c r="W280" i="6"/>
  <c r="R280" i="6"/>
  <c r="M280" i="6"/>
  <c r="H280" i="6"/>
  <c r="C280" i="6"/>
  <c r="R214" i="6"/>
  <c r="M214" i="6"/>
  <c r="H214" i="6"/>
  <c r="AQ195" i="6"/>
  <c r="AL195" i="6"/>
  <c r="AG195" i="6"/>
  <c r="AB195" i="6"/>
  <c r="W195" i="6"/>
  <c r="R195" i="6"/>
  <c r="M195" i="6"/>
  <c r="H195" i="6"/>
  <c r="C195" i="6"/>
  <c r="B178" i="6"/>
  <c r="A178" i="6"/>
  <c r="B177" i="6"/>
  <c r="A177" i="6"/>
  <c r="B176" i="6"/>
  <c r="A176" i="6"/>
  <c r="E176" i="6" s="1"/>
  <c r="F176" i="6" s="1"/>
  <c r="B175" i="6"/>
  <c r="A175" i="6"/>
  <c r="E175" i="6" s="1"/>
  <c r="F175" i="6" s="1"/>
  <c r="B174" i="6"/>
  <c r="A174" i="6"/>
  <c r="E174" i="6" s="1"/>
  <c r="B173" i="6"/>
  <c r="A173" i="6"/>
  <c r="B172" i="6"/>
  <c r="A172" i="6"/>
  <c r="B171" i="6"/>
  <c r="A171" i="6"/>
  <c r="E171" i="6" s="1"/>
  <c r="F171" i="6" s="1"/>
  <c r="B170" i="6"/>
  <c r="A170" i="6"/>
  <c r="B169" i="6"/>
  <c r="A169" i="6"/>
  <c r="B168" i="6"/>
  <c r="A168" i="6"/>
  <c r="C168" i="6" s="1"/>
  <c r="D168" i="6" s="1"/>
  <c r="B167" i="6"/>
  <c r="A167" i="6"/>
  <c r="E167" i="6" s="1"/>
  <c r="B166" i="6"/>
  <c r="A166" i="6"/>
  <c r="C166" i="6" s="1"/>
  <c r="B165" i="6"/>
  <c r="A165" i="6"/>
  <c r="B164" i="6"/>
  <c r="A164" i="6"/>
  <c r="B163" i="6"/>
  <c r="A163" i="6"/>
  <c r="E163" i="6" s="1"/>
  <c r="F163" i="6" s="1"/>
  <c r="B162" i="6"/>
  <c r="A162" i="6"/>
  <c r="B161" i="6"/>
  <c r="A161" i="6"/>
  <c r="B160" i="6"/>
  <c r="A160" i="6"/>
  <c r="C160" i="6" s="1"/>
  <c r="D160" i="6" s="1"/>
  <c r="B159" i="6"/>
  <c r="A159" i="6"/>
  <c r="E159" i="6" s="1"/>
  <c r="B158" i="6"/>
  <c r="A158" i="6"/>
  <c r="B157" i="6"/>
  <c r="A157" i="6"/>
  <c r="B156" i="6"/>
  <c r="A156" i="6"/>
  <c r="B155" i="6"/>
  <c r="A155" i="6"/>
  <c r="B154" i="6"/>
  <c r="A154" i="6"/>
  <c r="B153" i="6"/>
  <c r="A153" i="6"/>
  <c r="C153" i="6" s="1"/>
  <c r="B152" i="6"/>
  <c r="A152" i="6"/>
  <c r="C152" i="6" s="1"/>
  <c r="D152" i="6" s="1"/>
  <c r="B151" i="6"/>
  <c r="A151" i="6"/>
  <c r="E151" i="6" s="1"/>
  <c r="B150" i="6"/>
  <c r="A150" i="6"/>
  <c r="B149" i="6"/>
  <c r="A149" i="6"/>
  <c r="B148" i="6"/>
  <c r="A148" i="6"/>
  <c r="B147" i="6"/>
  <c r="A147" i="6"/>
  <c r="E147" i="6" s="1"/>
  <c r="F147" i="6" s="1"/>
  <c r="B146" i="6"/>
  <c r="A146" i="6"/>
  <c r="B145" i="6"/>
  <c r="A145" i="6"/>
  <c r="B144" i="6"/>
  <c r="E144" i="6" s="1"/>
  <c r="F144" i="6" s="1"/>
  <c r="A144" i="6"/>
  <c r="B143" i="6"/>
  <c r="A143" i="6"/>
  <c r="C143" i="6" s="1"/>
  <c r="B142" i="6"/>
  <c r="A142" i="6"/>
  <c r="C142" i="6" s="1"/>
  <c r="D142" i="6" s="1"/>
  <c r="B141" i="6"/>
  <c r="A141" i="6"/>
  <c r="B140" i="6"/>
  <c r="A140" i="6"/>
  <c r="E140" i="6" s="1"/>
  <c r="B139" i="6"/>
  <c r="A139" i="6"/>
  <c r="B138" i="6"/>
  <c r="A138" i="6"/>
  <c r="C138" i="6" s="1"/>
  <c r="B137" i="6"/>
  <c r="A137" i="6"/>
  <c r="B136" i="6"/>
  <c r="A136" i="6"/>
  <c r="C136" i="6" s="1"/>
  <c r="D136" i="6" s="1"/>
  <c r="B135" i="6"/>
  <c r="A135" i="6"/>
  <c r="E135" i="6" s="1"/>
  <c r="B134" i="6"/>
  <c r="A134" i="6"/>
  <c r="B133" i="6"/>
  <c r="A133" i="6"/>
  <c r="B132" i="6"/>
  <c r="A132" i="6"/>
  <c r="B131" i="6"/>
  <c r="A131" i="6"/>
  <c r="B130" i="6"/>
  <c r="A130" i="6"/>
  <c r="B129" i="6"/>
  <c r="A129" i="6"/>
  <c r="C129" i="6" s="1"/>
  <c r="B128" i="6"/>
  <c r="A128" i="6"/>
  <c r="C128" i="6" s="1"/>
  <c r="B127" i="6"/>
  <c r="A127" i="6"/>
  <c r="B126" i="6"/>
  <c r="A126" i="6"/>
  <c r="E126" i="6" s="1"/>
  <c r="F126" i="6" s="1"/>
  <c r="B125" i="6"/>
  <c r="A125" i="6"/>
  <c r="B124" i="6"/>
  <c r="A124" i="6"/>
  <c r="B123" i="6"/>
  <c r="A123" i="6"/>
  <c r="B122" i="6"/>
  <c r="A122" i="6"/>
  <c r="C122" i="6" s="1"/>
  <c r="B121" i="6"/>
  <c r="A121" i="6"/>
  <c r="B120" i="6"/>
  <c r="A120" i="6"/>
  <c r="B119" i="6"/>
  <c r="A119" i="6"/>
  <c r="C119" i="6" s="1"/>
  <c r="B118" i="6"/>
  <c r="A118" i="6"/>
  <c r="B117" i="6"/>
  <c r="A117" i="6"/>
  <c r="B116" i="6"/>
  <c r="A116" i="6"/>
  <c r="B115" i="6"/>
  <c r="A115" i="6"/>
  <c r="E115" i="6" s="1"/>
  <c r="F115" i="6" s="1"/>
  <c r="B114" i="6"/>
  <c r="A114" i="6"/>
  <c r="C114" i="6" s="1"/>
  <c r="B113" i="6"/>
  <c r="A113" i="6"/>
  <c r="B112" i="6"/>
  <c r="A112" i="6"/>
  <c r="B111" i="6"/>
  <c r="A111" i="6"/>
  <c r="E111" i="6" s="1"/>
  <c r="E110" i="6"/>
  <c r="F110" i="6" s="1"/>
  <c r="B110" i="6"/>
  <c r="A110" i="6"/>
  <c r="B109" i="6"/>
  <c r="A109" i="6"/>
  <c r="B108" i="6"/>
  <c r="A108" i="6"/>
  <c r="B107" i="6"/>
  <c r="A107" i="6"/>
  <c r="B106" i="6"/>
  <c r="A106" i="6"/>
  <c r="C106" i="6" s="1"/>
  <c r="B103" i="6"/>
  <c r="B46" i="6" s="1"/>
  <c r="D8" i="6" s="1"/>
  <c r="B86" i="6"/>
  <c r="B85" i="6"/>
  <c r="B84" i="6"/>
  <c r="B29" i="6" s="1"/>
  <c r="B83" i="6"/>
  <c r="D11" i="6" s="1"/>
  <c r="B82" i="6"/>
  <c r="B81" i="6"/>
  <c r="AB214" i="6" s="1"/>
  <c r="B72" i="6"/>
  <c r="B71" i="6"/>
  <c r="B70" i="6"/>
  <c r="B74" i="6" s="1"/>
  <c r="B69" i="6"/>
  <c r="B73" i="6" s="1"/>
  <c r="H1081" i="5"/>
  <c r="H1083" i="5" s="1"/>
  <c r="D1081" i="5"/>
  <c r="D1083" i="5" s="1"/>
  <c r="H1001" i="5"/>
  <c r="H1003" i="5" s="1"/>
  <c r="D1001" i="5"/>
  <c r="D1003" i="5" s="1"/>
  <c r="H921" i="5"/>
  <c r="H923" i="5" s="1"/>
  <c r="D921" i="5"/>
  <c r="D923" i="5" s="1"/>
  <c r="B832" i="5"/>
  <c r="B755" i="5"/>
  <c r="AQ666" i="5"/>
  <c r="AL666" i="5"/>
  <c r="AG666" i="5"/>
  <c r="AB666" i="5"/>
  <c r="W666" i="5"/>
  <c r="R666" i="5"/>
  <c r="M666" i="5"/>
  <c r="H666" i="5"/>
  <c r="C666" i="5"/>
  <c r="AQ587" i="5"/>
  <c r="AL587" i="5"/>
  <c r="AG587" i="5"/>
  <c r="AB587" i="5"/>
  <c r="W587" i="5"/>
  <c r="R587" i="5"/>
  <c r="M587" i="5"/>
  <c r="H587" i="5"/>
  <c r="C587" i="5"/>
  <c r="AQ350" i="5"/>
  <c r="AL350" i="5"/>
  <c r="AG350" i="5"/>
  <c r="AB350" i="5"/>
  <c r="W350" i="5"/>
  <c r="R350" i="5"/>
  <c r="M350" i="5"/>
  <c r="H350" i="5"/>
  <c r="C350" i="5"/>
  <c r="AQ266" i="5"/>
  <c r="AL266" i="5"/>
  <c r="AG266" i="5"/>
  <c r="AB266" i="5"/>
  <c r="W266" i="5"/>
  <c r="R266" i="5"/>
  <c r="M266" i="5"/>
  <c r="H266" i="5"/>
  <c r="C266" i="5"/>
  <c r="AQ187" i="5"/>
  <c r="AL187" i="5"/>
  <c r="AG187" i="5"/>
  <c r="AB187" i="5"/>
  <c r="W187" i="5"/>
  <c r="R187" i="5"/>
  <c r="M187" i="5"/>
  <c r="H187" i="5"/>
  <c r="C187" i="5"/>
  <c r="AL121" i="5"/>
  <c r="M121" i="5"/>
  <c r="B96" i="5"/>
  <c r="B93" i="5"/>
  <c r="B86" i="5"/>
  <c r="B85" i="5"/>
  <c r="B94" i="5" s="1"/>
  <c r="B84" i="5"/>
  <c r="B92" i="5" s="1"/>
  <c r="B83" i="5"/>
  <c r="B90" i="5" s="1"/>
  <c r="B82" i="5"/>
  <c r="B81" i="5"/>
  <c r="H121" i="5" s="1"/>
  <c r="B72" i="5"/>
  <c r="B71" i="5"/>
  <c r="B70" i="5"/>
  <c r="B74" i="5" s="1"/>
  <c r="B69" i="5"/>
  <c r="B73" i="5" s="1"/>
  <c r="A24" i="5"/>
  <c r="A23" i="5"/>
  <c r="D22" i="5"/>
  <c r="G2718" i="4"/>
  <c r="AQ2648" i="4"/>
  <c r="AL2648" i="4"/>
  <c r="AG2648" i="4"/>
  <c r="AB2648" i="4"/>
  <c r="W2648" i="4"/>
  <c r="R2648" i="4"/>
  <c r="M2648" i="4"/>
  <c r="H2648" i="4"/>
  <c r="C2648" i="4"/>
  <c r="AQ2572" i="4"/>
  <c r="AL2572" i="4"/>
  <c r="AG2572" i="4"/>
  <c r="AB2572" i="4"/>
  <c r="W2572" i="4"/>
  <c r="R2572" i="4"/>
  <c r="M2572" i="4"/>
  <c r="H2572" i="4"/>
  <c r="C2572" i="4"/>
  <c r="AQ2496" i="4"/>
  <c r="AL2496" i="4"/>
  <c r="AG2496" i="4"/>
  <c r="AB2496" i="4"/>
  <c r="W2496" i="4"/>
  <c r="R2496" i="4"/>
  <c r="M2496" i="4"/>
  <c r="H2496" i="4"/>
  <c r="C2496" i="4"/>
  <c r="AQ2420" i="4"/>
  <c r="AL2420" i="4"/>
  <c r="AG2420" i="4"/>
  <c r="AB2420" i="4"/>
  <c r="W2420" i="4"/>
  <c r="R2420" i="4"/>
  <c r="M2420" i="4"/>
  <c r="H2420" i="4"/>
  <c r="C2420" i="4"/>
  <c r="AQ2344" i="4"/>
  <c r="AL2344" i="4"/>
  <c r="AG2344" i="4"/>
  <c r="AB2344" i="4"/>
  <c r="W2344" i="4"/>
  <c r="R2344" i="4"/>
  <c r="M2344" i="4"/>
  <c r="H2344" i="4"/>
  <c r="C2344" i="4"/>
  <c r="AQ2268" i="4"/>
  <c r="AL2268" i="4"/>
  <c r="AG2268" i="4"/>
  <c r="AB2268" i="4"/>
  <c r="W2268" i="4"/>
  <c r="R2268" i="4"/>
  <c r="M2268" i="4"/>
  <c r="H2268" i="4"/>
  <c r="C2268" i="4"/>
  <c r="AQ2192" i="4"/>
  <c r="AL2192" i="4"/>
  <c r="AG2192" i="4"/>
  <c r="AB2192" i="4"/>
  <c r="W2192" i="4"/>
  <c r="R2192" i="4"/>
  <c r="M2192" i="4"/>
  <c r="H2192" i="4"/>
  <c r="C2192" i="4"/>
  <c r="AQ2116" i="4"/>
  <c r="AL2116" i="4"/>
  <c r="AG2116" i="4"/>
  <c r="AB2116" i="4"/>
  <c r="W2116" i="4"/>
  <c r="R2116" i="4"/>
  <c r="M2116" i="4"/>
  <c r="H2116" i="4"/>
  <c r="C2116" i="4"/>
  <c r="B2055" i="4"/>
  <c r="B2007" i="4"/>
  <c r="B1942" i="4"/>
  <c r="B1868" i="4"/>
  <c r="B1794" i="4"/>
  <c r="B1720" i="4"/>
  <c r="B1646" i="4"/>
  <c r="B1572" i="4"/>
  <c r="B1498" i="4"/>
  <c r="B1424" i="4"/>
  <c r="B1350" i="4"/>
  <c r="B1276" i="4"/>
  <c r="B1202" i="4"/>
  <c r="B1128" i="4"/>
  <c r="B1054" i="4"/>
  <c r="B980" i="4"/>
  <c r="B906" i="4"/>
  <c r="B832" i="4"/>
  <c r="B758" i="4"/>
  <c r="B734" i="4"/>
  <c r="C734" i="4" s="1"/>
  <c r="B733" i="4"/>
  <c r="C733" i="4" s="1"/>
  <c r="B732" i="4"/>
  <c r="C732" i="4" s="1"/>
  <c r="C731" i="4"/>
  <c r="B731" i="4"/>
  <c r="B730" i="4"/>
  <c r="C730" i="4" s="1"/>
  <c r="B729" i="4"/>
  <c r="C729" i="4" s="1"/>
  <c r="B728" i="4"/>
  <c r="C728" i="4" s="1"/>
  <c r="B727" i="4"/>
  <c r="C727" i="4" s="1"/>
  <c r="B726" i="4"/>
  <c r="C726" i="4" s="1"/>
  <c r="B725" i="4"/>
  <c r="C725" i="4" s="1"/>
  <c r="B724" i="4"/>
  <c r="C724" i="4" s="1"/>
  <c r="B723" i="4"/>
  <c r="C723" i="4" s="1"/>
  <c r="B722" i="4"/>
  <c r="C722" i="4" s="1"/>
  <c r="B721" i="4"/>
  <c r="C721" i="4" s="1"/>
  <c r="B720" i="4"/>
  <c r="C720" i="4" s="1"/>
  <c r="B719" i="4"/>
  <c r="C719" i="4" s="1"/>
  <c r="B718" i="4"/>
  <c r="C718" i="4" s="1"/>
  <c r="B717" i="4"/>
  <c r="C717" i="4" s="1"/>
  <c r="B716" i="4"/>
  <c r="C716" i="4" s="1"/>
  <c r="B715" i="4"/>
  <c r="C715" i="4" s="1"/>
  <c r="B714" i="4"/>
  <c r="C714" i="4" s="1"/>
  <c r="B713" i="4"/>
  <c r="C713" i="4" s="1"/>
  <c r="B712" i="4"/>
  <c r="C712" i="4" s="1"/>
  <c r="B711" i="4"/>
  <c r="C711" i="4" s="1"/>
  <c r="B710" i="4"/>
  <c r="C710" i="4" s="1"/>
  <c r="B709" i="4"/>
  <c r="C709" i="4" s="1"/>
  <c r="B708" i="4"/>
  <c r="C708" i="4" s="1"/>
  <c r="B707" i="4"/>
  <c r="C707" i="4" s="1"/>
  <c r="B706" i="4"/>
  <c r="C706" i="4" s="1"/>
  <c r="B705" i="4"/>
  <c r="C705" i="4" s="1"/>
  <c r="B704" i="4"/>
  <c r="C704" i="4" s="1"/>
  <c r="B703" i="4"/>
  <c r="C703" i="4" s="1"/>
  <c r="B702" i="4"/>
  <c r="C702" i="4" s="1"/>
  <c r="B701" i="4"/>
  <c r="C701" i="4" s="1"/>
  <c r="B700" i="4"/>
  <c r="C700" i="4" s="1"/>
  <c r="B699" i="4"/>
  <c r="C699" i="4" s="1"/>
  <c r="B698" i="4"/>
  <c r="C698" i="4" s="1"/>
  <c r="B697" i="4"/>
  <c r="C697" i="4" s="1"/>
  <c r="B696" i="4"/>
  <c r="C696" i="4" s="1"/>
  <c r="B695" i="4"/>
  <c r="C695" i="4" s="1"/>
  <c r="B694" i="4"/>
  <c r="C694" i="4" s="1"/>
  <c r="B693" i="4"/>
  <c r="C693" i="4" s="1"/>
  <c r="B692" i="4"/>
  <c r="C692" i="4" s="1"/>
  <c r="B691" i="4"/>
  <c r="C691" i="4" s="1"/>
  <c r="B690" i="4"/>
  <c r="C690" i="4" s="1"/>
  <c r="B689" i="4"/>
  <c r="C689" i="4" s="1"/>
  <c r="B688" i="4"/>
  <c r="C688" i="4" s="1"/>
  <c r="B687" i="4"/>
  <c r="C687" i="4" s="1"/>
  <c r="B686" i="4"/>
  <c r="C686" i="4" s="1"/>
  <c r="B685" i="4"/>
  <c r="C685" i="4" s="1"/>
  <c r="B684" i="4"/>
  <c r="C684" i="4" s="1"/>
  <c r="B683" i="4"/>
  <c r="C683" i="4" s="1"/>
  <c r="B682" i="4"/>
  <c r="C682" i="4" s="1"/>
  <c r="B681" i="4"/>
  <c r="C681" i="4" s="1"/>
  <c r="C680" i="4"/>
  <c r="B680" i="4"/>
  <c r="B679" i="4"/>
  <c r="C679" i="4" s="1"/>
  <c r="B678" i="4"/>
  <c r="C678" i="4" s="1"/>
  <c r="B677" i="4"/>
  <c r="C677" i="4" s="1"/>
  <c r="B676" i="4"/>
  <c r="C676" i="4" s="1"/>
  <c r="B675" i="4"/>
  <c r="C675" i="4" s="1"/>
  <c r="B674" i="4"/>
  <c r="C674" i="4" s="1"/>
  <c r="B673" i="4"/>
  <c r="C673" i="4" s="1"/>
  <c r="B672" i="4"/>
  <c r="C672" i="4" s="1"/>
  <c r="B671" i="4"/>
  <c r="C671" i="4" s="1"/>
  <c r="B670" i="4"/>
  <c r="C670" i="4" s="1"/>
  <c r="B669" i="4"/>
  <c r="C669" i="4" s="1"/>
  <c r="B668" i="4"/>
  <c r="C668" i="4" s="1"/>
  <c r="C667" i="4"/>
  <c r="B667" i="4"/>
  <c r="B666" i="4"/>
  <c r="C666" i="4" s="1"/>
  <c r="B665" i="4"/>
  <c r="C665" i="4" s="1"/>
  <c r="B664" i="4"/>
  <c r="C664" i="4" s="1"/>
  <c r="B663" i="4"/>
  <c r="C663" i="4" s="1"/>
  <c r="B662" i="4"/>
  <c r="C662" i="4" s="1"/>
  <c r="B661" i="4"/>
  <c r="C661" i="4" s="1"/>
  <c r="B660" i="4"/>
  <c r="C660" i="4" s="1"/>
  <c r="B659" i="4"/>
  <c r="C659" i="4" s="1"/>
  <c r="B658" i="4"/>
  <c r="C658" i="4" s="1"/>
  <c r="B657" i="4"/>
  <c r="C657" i="4" s="1"/>
  <c r="B656" i="4"/>
  <c r="C656" i="4" s="1"/>
  <c r="B655" i="4"/>
  <c r="C655" i="4" s="1"/>
  <c r="B654" i="4"/>
  <c r="C654" i="4" s="1"/>
  <c r="B653" i="4"/>
  <c r="C653" i="4" s="1"/>
  <c r="B652" i="4"/>
  <c r="C652" i="4" s="1"/>
  <c r="B651" i="4"/>
  <c r="C651" i="4" s="1"/>
  <c r="B650" i="4"/>
  <c r="C650" i="4" s="1"/>
  <c r="B649" i="4"/>
  <c r="C649" i="4" s="1"/>
  <c r="B648" i="4"/>
  <c r="C648" i="4" s="1"/>
  <c r="B647" i="4"/>
  <c r="C647" i="4" s="1"/>
  <c r="B646" i="4"/>
  <c r="C646" i="4" s="1"/>
  <c r="B645" i="4"/>
  <c r="C645" i="4" s="1"/>
  <c r="B644" i="4"/>
  <c r="C644" i="4" s="1"/>
  <c r="B643" i="4"/>
  <c r="C643" i="4" s="1"/>
  <c r="B642" i="4"/>
  <c r="C642" i="4" s="1"/>
  <c r="B641" i="4"/>
  <c r="C641" i="4" s="1"/>
  <c r="B640" i="4"/>
  <c r="C640" i="4" s="1"/>
  <c r="B639" i="4"/>
  <c r="C639" i="4" s="1"/>
  <c r="B638" i="4"/>
  <c r="C638" i="4" s="1"/>
  <c r="B637" i="4"/>
  <c r="C637" i="4" s="1"/>
  <c r="B636" i="4"/>
  <c r="C636" i="4" s="1"/>
  <c r="B635" i="4"/>
  <c r="C635" i="4" s="1"/>
  <c r="B634" i="4"/>
  <c r="C634" i="4" s="1"/>
  <c r="B633" i="4"/>
  <c r="C633" i="4" s="1"/>
  <c r="B632" i="4"/>
  <c r="C632" i="4" s="1"/>
  <c r="B631" i="4"/>
  <c r="C631" i="4" s="1"/>
  <c r="B630" i="4"/>
  <c r="C630" i="4" s="1"/>
  <c r="B629" i="4"/>
  <c r="C629" i="4" s="1"/>
  <c r="B628" i="4"/>
  <c r="C628" i="4" s="1"/>
  <c r="B627" i="4"/>
  <c r="C627" i="4" s="1"/>
  <c r="B626" i="4"/>
  <c r="C626" i="4" s="1"/>
  <c r="B625" i="4"/>
  <c r="C625" i="4" s="1"/>
  <c r="B624" i="4"/>
  <c r="C624" i="4" s="1"/>
  <c r="B623" i="4"/>
  <c r="C623" i="4" s="1"/>
  <c r="B622" i="4"/>
  <c r="C622" i="4" s="1"/>
  <c r="B621" i="4"/>
  <c r="C621" i="4" s="1"/>
  <c r="B620" i="4"/>
  <c r="C620" i="4" s="1"/>
  <c r="B619" i="4"/>
  <c r="C619" i="4" s="1"/>
  <c r="B618" i="4"/>
  <c r="C618" i="4" s="1"/>
  <c r="B617" i="4"/>
  <c r="C617" i="4" s="1"/>
  <c r="B616" i="4"/>
  <c r="C616" i="4" s="1"/>
  <c r="B615" i="4"/>
  <c r="C615" i="4" s="1"/>
  <c r="B614" i="4"/>
  <c r="C614" i="4" s="1"/>
  <c r="B613" i="4"/>
  <c r="C613" i="4" s="1"/>
  <c r="B612" i="4"/>
  <c r="C612" i="4" s="1"/>
  <c r="B611" i="4"/>
  <c r="C611" i="4" s="1"/>
  <c r="B610" i="4"/>
  <c r="C610" i="4" s="1"/>
  <c r="B609" i="4"/>
  <c r="C609" i="4" s="1"/>
  <c r="B608" i="4"/>
  <c r="C608" i="4" s="1"/>
  <c r="B607" i="4"/>
  <c r="C607" i="4" s="1"/>
  <c r="B606" i="4"/>
  <c r="C606" i="4" s="1"/>
  <c r="B605" i="4"/>
  <c r="C605" i="4" s="1"/>
  <c r="B604" i="4"/>
  <c r="C604" i="4" s="1"/>
  <c r="B603" i="4"/>
  <c r="C603" i="4" s="1"/>
  <c r="B602" i="4"/>
  <c r="C602" i="4" s="1"/>
  <c r="B601" i="4"/>
  <c r="C601" i="4" s="1"/>
  <c r="B600" i="4"/>
  <c r="C600" i="4" s="1"/>
  <c r="B599" i="4"/>
  <c r="C599" i="4" s="1"/>
  <c r="B598" i="4"/>
  <c r="C598" i="4" s="1"/>
  <c r="B597" i="4"/>
  <c r="C597" i="4" s="1"/>
  <c r="C596" i="4"/>
  <c r="B596" i="4"/>
  <c r="B595" i="4"/>
  <c r="C595" i="4" s="1"/>
  <c r="B594" i="4"/>
  <c r="C594" i="4" s="1"/>
  <c r="B593" i="4"/>
  <c r="C593" i="4" s="1"/>
  <c r="B592" i="4"/>
  <c r="C592" i="4" s="1"/>
  <c r="B591" i="4"/>
  <c r="C591" i="4" s="1"/>
  <c r="B590" i="4"/>
  <c r="C590" i="4" s="1"/>
  <c r="B589" i="4"/>
  <c r="C589" i="4" s="1"/>
  <c r="B588" i="4"/>
  <c r="C588" i="4" s="1"/>
  <c r="B587" i="4"/>
  <c r="C587" i="4" s="1"/>
  <c r="B586" i="4"/>
  <c r="C586" i="4" s="1"/>
  <c r="B585" i="4"/>
  <c r="C585" i="4" s="1"/>
  <c r="B584" i="4"/>
  <c r="C584" i="4" s="1"/>
  <c r="B583" i="4"/>
  <c r="C583" i="4" s="1"/>
  <c r="B582" i="4"/>
  <c r="C582" i="4" s="1"/>
  <c r="B581" i="4"/>
  <c r="C581" i="4" s="1"/>
  <c r="B580" i="4"/>
  <c r="C580" i="4" s="1"/>
  <c r="B579" i="4"/>
  <c r="C579" i="4" s="1"/>
  <c r="B578" i="4"/>
  <c r="C578" i="4" s="1"/>
  <c r="B577" i="4"/>
  <c r="C577" i="4" s="1"/>
  <c r="B576" i="4"/>
  <c r="C576" i="4" s="1"/>
  <c r="B575" i="4"/>
  <c r="C575" i="4" s="1"/>
  <c r="B574" i="4"/>
  <c r="C574" i="4" s="1"/>
  <c r="B573" i="4"/>
  <c r="C573" i="4" s="1"/>
  <c r="B572" i="4"/>
  <c r="C572" i="4" s="1"/>
  <c r="B571" i="4"/>
  <c r="C571" i="4" s="1"/>
  <c r="B570" i="4"/>
  <c r="C570" i="4" s="1"/>
  <c r="B569" i="4"/>
  <c r="C569" i="4" s="1"/>
  <c r="B568" i="4"/>
  <c r="C568" i="4" s="1"/>
  <c r="B567" i="4"/>
  <c r="C567" i="4" s="1"/>
  <c r="B566" i="4"/>
  <c r="C566" i="4" s="1"/>
  <c r="B565" i="4"/>
  <c r="C565" i="4" s="1"/>
  <c r="B564" i="4"/>
  <c r="C564" i="4" s="1"/>
  <c r="B563" i="4"/>
  <c r="C563" i="4" s="1"/>
  <c r="B562" i="4"/>
  <c r="C562" i="4" s="1"/>
  <c r="B561" i="4"/>
  <c r="C561" i="4" s="1"/>
  <c r="B560" i="4"/>
  <c r="C560" i="4" s="1"/>
  <c r="B559" i="4"/>
  <c r="C559" i="4" s="1"/>
  <c r="B558" i="4"/>
  <c r="C558" i="4" s="1"/>
  <c r="B557" i="4"/>
  <c r="C557" i="4" s="1"/>
  <c r="B556" i="4"/>
  <c r="C556" i="4" s="1"/>
  <c r="B555" i="4"/>
  <c r="C555" i="4" s="1"/>
  <c r="B554" i="4"/>
  <c r="C554" i="4" s="1"/>
  <c r="B553" i="4"/>
  <c r="C553" i="4" s="1"/>
  <c r="B552" i="4"/>
  <c r="C552" i="4" s="1"/>
  <c r="B551" i="4"/>
  <c r="C551" i="4" s="1"/>
  <c r="B550" i="4"/>
  <c r="C550" i="4" s="1"/>
  <c r="B549" i="4"/>
  <c r="C549" i="4" s="1"/>
  <c r="B548" i="4"/>
  <c r="C548" i="4" s="1"/>
  <c r="B547" i="4"/>
  <c r="C547" i="4" s="1"/>
  <c r="B546" i="4"/>
  <c r="C546" i="4" s="1"/>
  <c r="B545" i="4"/>
  <c r="C545" i="4" s="1"/>
  <c r="B544" i="4"/>
  <c r="C544" i="4" s="1"/>
  <c r="B543" i="4"/>
  <c r="C543" i="4" s="1"/>
  <c r="B542" i="4"/>
  <c r="C542" i="4" s="1"/>
  <c r="B541" i="4"/>
  <c r="C541" i="4" s="1"/>
  <c r="B540" i="4"/>
  <c r="C540" i="4" s="1"/>
  <c r="B539" i="4"/>
  <c r="C539" i="4" s="1"/>
  <c r="B538" i="4"/>
  <c r="C538" i="4" s="1"/>
  <c r="B537" i="4"/>
  <c r="C537" i="4" s="1"/>
  <c r="B536" i="4"/>
  <c r="C536" i="4" s="1"/>
  <c r="B535" i="4"/>
  <c r="C535" i="4" s="1"/>
  <c r="B534" i="4"/>
  <c r="C534" i="4" s="1"/>
  <c r="B533" i="4"/>
  <c r="C533" i="4" s="1"/>
  <c r="B532" i="4"/>
  <c r="C532" i="4" s="1"/>
  <c r="B531" i="4"/>
  <c r="C531" i="4" s="1"/>
  <c r="B530" i="4"/>
  <c r="C530" i="4" s="1"/>
  <c r="B529" i="4"/>
  <c r="C529" i="4" s="1"/>
  <c r="B528" i="4"/>
  <c r="C528" i="4" s="1"/>
  <c r="B527" i="4"/>
  <c r="C527" i="4" s="1"/>
  <c r="B526" i="4"/>
  <c r="C526" i="4" s="1"/>
  <c r="B525" i="4"/>
  <c r="C525" i="4" s="1"/>
  <c r="B524" i="4"/>
  <c r="C524" i="4" s="1"/>
  <c r="C523" i="4"/>
  <c r="B523" i="4"/>
  <c r="B522" i="4"/>
  <c r="C522" i="4" s="1"/>
  <c r="B521" i="4"/>
  <c r="C521" i="4" s="1"/>
  <c r="B520" i="4"/>
  <c r="C520" i="4" s="1"/>
  <c r="B519" i="4"/>
  <c r="C519" i="4" s="1"/>
  <c r="B518" i="4"/>
  <c r="C518" i="4" s="1"/>
  <c r="B517" i="4"/>
  <c r="C517" i="4" s="1"/>
  <c r="B516" i="4"/>
  <c r="C516" i="4" s="1"/>
  <c r="B515" i="4"/>
  <c r="C515" i="4" s="1"/>
  <c r="B514" i="4"/>
  <c r="C514" i="4" s="1"/>
  <c r="B513" i="4"/>
  <c r="C513" i="4" s="1"/>
  <c r="B512" i="4"/>
  <c r="C512" i="4" s="1"/>
  <c r="B511" i="4"/>
  <c r="C511" i="4" s="1"/>
  <c r="B510" i="4"/>
  <c r="C510" i="4" s="1"/>
  <c r="B509" i="4"/>
  <c r="C509" i="4" s="1"/>
  <c r="B508" i="4"/>
  <c r="C508" i="4" s="1"/>
  <c r="B507" i="4"/>
  <c r="C507" i="4" s="1"/>
  <c r="B506" i="4"/>
  <c r="C506" i="4" s="1"/>
  <c r="B505" i="4"/>
  <c r="C505" i="4" s="1"/>
  <c r="B504" i="4"/>
  <c r="C504" i="4" s="1"/>
  <c r="B503" i="4"/>
  <c r="C503" i="4" s="1"/>
  <c r="B502" i="4"/>
  <c r="C502" i="4" s="1"/>
  <c r="B501" i="4"/>
  <c r="C501" i="4" s="1"/>
  <c r="B500" i="4"/>
  <c r="C500" i="4" s="1"/>
  <c r="B499" i="4"/>
  <c r="C499" i="4" s="1"/>
  <c r="B498" i="4"/>
  <c r="C498" i="4" s="1"/>
  <c r="B497" i="4"/>
  <c r="C497" i="4" s="1"/>
  <c r="B496" i="4"/>
  <c r="C496" i="4" s="1"/>
  <c r="B495" i="4"/>
  <c r="C495" i="4" s="1"/>
  <c r="B494" i="4"/>
  <c r="C494" i="4" s="1"/>
  <c r="B493" i="4"/>
  <c r="C493" i="4" s="1"/>
  <c r="B492" i="4"/>
  <c r="C492" i="4" s="1"/>
  <c r="B491" i="4"/>
  <c r="C491" i="4" s="1"/>
  <c r="B490" i="4"/>
  <c r="C490" i="4" s="1"/>
  <c r="B489" i="4"/>
  <c r="C489" i="4" s="1"/>
  <c r="B488" i="4"/>
  <c r="C488" i="4" s="1"/>
  <c r="B487" i="4"/>
  <c r="C487" i="4" s="1"/>
  <c r="B486" i="4"/>
  <c r="C486" i="4" s="1"/>
  <c r="B485" i="4"/>
  <c r="C485" i="4" s="1"/>
  <c r="B484" i="4"/>
  <c r="C484" i="4" s="1"/>
  <c r="B483" i="4"/>
  <c r="C483" i="4" s="1"/>
  <c r="B482" i="4"/>
  <c r="C482" i="4" s="1"/>
  <c r="B481" i="4"/>
  <c r="C481" i="4" s="1"/>
  <c r="B480" i="4"/>
  <c r="C480" i="4" s="1"/>
  <c r="B479" i="4"/>
  <c r="C479" i="4" s="1"/>
  <c r="B478" i="4"/>
  <c r="C478" i="4" s="1"/>
  <c r="B477" i="4"/>
  <c r="C477" i="4" s="1"/>
  <c r="B476" i="4"/>
  <c r="C476" i="4" s="1"/>
  <c r="B475" i="4"/>
  <c r="C475" i="4" s="1"/>
  <c r="B474" i="4"/>
  <c r="C474" i="4" s="1"/>
  <c r="B473" i="4"/>
  <c r="C473" i="4" s="1"/>
  <c r="B472" i="4"/>
  <c r="C472" i="4" s="1"/>
  <c r="B471" i="4"/>
  <c r="C471" i="4" s="1"/>
  <c r="B470" i="4"/>
  <c r="C470" i="4" s="1"/>
  <c r="B469" i="4"/>
  <c r="C469" i="4" s="1"/>
  <c r="B468" i="4"/>
  <c r="C468" i="4" s="1"/>
  <c r="B467" i="4"/>
  <c r="C467" i="4" s="1"/>
  <c r="B466" i="4"/>
  <c r="C466" i="4" s="1"/>
  <c r="C465" i="4"/>
  <c r="B465" i="4"/>
  <c r="B464" i="4"/>
  <c r="C464" i="4" s="1"/>
  <c r="B463" i="4"/>
  <c r="C463" i="4" s="1"/>
  <c r="B462" i="4"/>
  <c r="C462" i="4" s="1"/>
  <c r="B461" i="4"/>
  <c r="C461" i="4" s="1"/>
  <c r="B460" i="4"/>
  <c r="C460" i="4" s="1"/>
  <c r="B459" i="4"/>
  <c r="C459" i="4" s="1"/>
  <c r="B458" i="4"/>
  <c r="C458" i="4" s="1"/>
  <c r="B457" i="4"/>
  <c r="C457" i="4" s="1"/>
  <c r="B456" i="4"/>
  <c r="C456" i="4" s="1"/>
  <c r="B455" i="4"/>
  <c r="C455" i="4" s="1"/>
  <c r="B454" i="4"/>
  <c r="C454" i="4" s="1"/>
  <c r="B453" i="4"/>
  <c r="C453" i="4" s="1"/>
  <c r="B452" i="4"/>
  <c r="C452" i="4" s="1"/>
  <c r="C451" i="4"/>
  <c r="B451" i="4"/>
  <c r="B450" i="4"/>
  <c r="C450" i="4" s="1"/>
  <c r="B449" i="4"/>
  <c r="C449" i="4" s="1"/>
  <c r="B448" i="4"/>
  <c r="C448" i="4" s="1"/>
  <c r="B447" i="4"/>
  <c r="C447" i="4" s="1"/>
  <c r="B446" i="4"/>
  <c r="C446" i="4" s="1"/>
  <c r="B445" i="4"/>
  <c r="C445" i="4" s="1"/>
  <c r="B444" i="4"/>
  <c r="C444" i="4" s="1"/>
  <c r="B443" i="4"/>
  <c r="C443" i="4" s="1"/>
  <c r="B442" i="4"/>
  <c r="C442" i="4" s="1"/>
  <c r="B441" i="4"/>
  <c r="C441" i="4" s="1"/>
  <c r="B440" i="4"/>
  <c r="C440" i="4" s="1"/>
  <c r="B439" i="4"/>
  <c r="C439" i="4" s="1"/>
  <c r="B438" i="4"/>
  <c r="C438" i="4" s="1"/>
  <c r="B437" i="4"/>
  <c r="C437" i="4" s="1"/>
  <c r="B436" i="4"/>
  <c r="C436" i="4" s="1"/>
  <c r="B435" i="4"/>
  <c r="C435" i="4" s="1"/>
  <c r="B434" i="4"/>
  <c r="C434" i="4" s="1"/>
  <c r="B433" i="4"/>
  <c r="C433" i="4" s="1"/>
  <c r="B432" i="4"/>
  <c r="C432" i="4" s="1"/>
  <c r="B431" i="4"/>
  <c r="C431" i="4" s="1"/>
  <c r="B430" i="4"/>
  <c r="C430" i="4" s="1"/>
  <c r="B429" i="4"/>
  <c r="C429" i="4" s="1"/>
  <c r="B428" i="4"/>
  <c r="C428" i="4" s="1"/>
  <c r="B427" i="4"/>
  <c r="C427" i="4" s="1"/>
  <c r="B426" i="4"/>
  <c r="C426" i="4" s="1"/>
  <c r="B425" i="4"/>
  <c r="C425" i="4" s="1"/>
  <c r="B424" i="4"/>
  <c r="C424" i="4" s="1"/>
  <c r="B423" i="4"/>
  <c r="C423" i="4" s="1"/>
  <c r="B422" i="4"/>
  <c r="C422" i="4" s="1"/>
  <c r="B421" i="4"/>
  <c r="C421" i="4" s="1"/>
  <c r="B420" i="4"/>
  <c r="C420" i="4" s="1"/>
  <c r="B419" i="4"/>
  <c r="C419" i="4" s="1"/>
  <c r="B418" i="4"/>
  <c r="C418" i="4" s="1"/>
  <c r="B417" i="4"/>
  <c r="C417" i="4" s="1"/>
  <c r="B416" i="4"/>
  <c r="C416" i="4" s="1"/>
  <c r="B415" i="4"/>
  <c r="C415" i="4" s="1"/>
  <c r="B414" i="4"/>
  <c r="C414" i="4" s="1"/>
  <c r="B413" i="4"/>
  <c r="C413" i="4" s="1"/>
  <c r="B412" i="4"/>
  <c r="C412" i="4" s="1"/>
  <c r="B411" i="4"/>
  <c r="C411" i="4" s="1"/>
  <c r="B410" i="4"/>
  <c r="C410" i="4" s="1"/>
  <c r="B409" i="4"/>
  <c r="C409" i="4" s="1"/>
  <c r="B408" i="4"/>
  <c r="C408" i="4" s="1"/>
  <c r="B407" i="4"/>
  <c r="C407" i="4" s="1"/>
  <c r="B406" i="4"/>
  <c r="C406" i="4" s="1"/>
  <c r="B405" i="4"/>
  <c r="C405" i="4" s="1"/>
  <c r="B404" i="4"/>
  <c r="C404" i="4" s="1"/>
  <c r="B403" i="4"/>
  <c r="C403" i="4" s="1"/>
  <c r="B402" i="4"/>
  <c r="C402" i="4" s="1"/>
  <c r="B401" i="4"/>
  <c r="C401" i="4" s="1"/>
  <c r="B400" i="4"/>
  <c r="C400" i="4" s="1"/>
  <c r="B399" i="4"/>
  <c r="C399" i="4" s="1"/>
  <c r="B398" i="4"/>
  <c r="C398" i="4" s="1"/>
  <c r="B397" i="4"/>
  <c r="C397" i="4" s="1"/>
  <c r="B396" i="4"/>
  <c r="C396" i="4" s="1"/>
  <c r="B395" i="4"/>
  <c r="C395" i="4" s="1"/>
  <c r="B394" i="4"/>
  <c r="C394" i="4" s="1"/>
  <c r="B393" i="4"/>
  <c r="C393" i="4" s="1"/>
  <c r="B392" i="4"/>
  <c r="C392" i="4" s="1"/>
  <c r="B391" i="4"/>
  <c r="C391" i="4" s="1"/>
  <c r="B390" i="4"/>
  <c r="C390" i="4" s="1"/>
  <c r="B389" i="4"/>
  <c r="C389" i="4" s="1"/>
  <c r="B388" i="4"/>
  <c r="C388" i="4" s="1"/>
  <c r="B387" i="4"/>
  <c r="C387" i="4" s="1"/>
  <c r="B386" i="4"/>
  <c r="C386" i="4" s="1"/>
  <c r="B385" i="4"/>
  <c r="C385" i="4" s="1"/>
  <c r="B384" i="4"/>
  <c r="C384" i="4" s="1"/>
  <c r="B383" i="4"/>
  <c r="C383" i="4" s="1"/>
  <c r="B382" i="4"/>
  <c r="C382" i="4" s="1"/>
  <c r="B381" i="4"/>
  <c r="C381" i="4" s="1"/>
  <c r="B380" i="4"/>
  <c r="C380" i="4" s="1"/>
  <c r="B379" i="4"/>
  <c r="C379" i="4" s="1"/>
  <c r="B378" i="4"/>
  <c r="C378" i="4" s="1"/>
  <c r="B377" i="4"/>
  <c r="C377" i="4" s="1"/>
  <c r="B376" i="4"/>
  <c r="C376" i="4" s="1"/>
  <c r="B375" i="4"/>
  <c r="C375" i="4" s="1"/>
  <c r="B374" i="4"/>
  <c r="C374" i="4" s="1"/>
  <c r="B373" i="4"/>
  <c r="C373" i="4" s="1"/>
  <c r="B372" i="4"/>
  <c r="C372" i="4" s="1"/>
  <c r="B371" i="4"/>
  <c r="C371" i="4" s="1"/>
  <c r="B370" i="4"/>
  <c r="C370" i="4" s="1"/>
  <c r="B369" i="4"/>
  <c r="C369" i="4" s="1"/>
  <c r="B368" i="4"/>
  <c r="C368" i="4" s="1"/>
  <c r="B367" i="4"/>
  <c r="C367" i="4" s="1"/>
  <c r="B366" i="4"/>
  <c r="C366" i="4" s="1"/>
  <c r="B365" i="4"/>
  <c r="C365" i="4" s="1"/>
  <c r="B364" i="4"/>
  <c r="C364" i="4" s="1"/>
  <c r="B363" i="4"/>
  <c r="C363" i="4" s="1"/>
  <c r="B362" i="4"/>
  <c r="C362" i="4" s="1"/>
  <c r="B361" i="4"/>
  <c r="C361" i="4" s="1"/>
  <c r="B360" i="4"/>
  <c r="C360" i="4" s="1"/>
  <c r="B359" i="4"/>
  <c r="C359" i="4" s="1"/>
  <c r="B358" i="4"/>
  <c r="C358" i="4" s="1"/>
  <c r="B357" i="4"/>
  <c r="C357" i="4" s="1"/>
  <c r="B356" i="4"/>
  <c r="C356" i="4" s="1"/>
  <c r="B355" i="4"/>
  <c r="C355" i="4" s="1"/>
  <c r="B354" i="4"/>
  <c r="C354" i="4" s="1"/>
  <c r="B353" i="4"/>
  <c r="C353" i="4" s="1"/>
  <c r="B352" i="4"/>
  <c r="C352" i="4" s="1"/>
  <c r="B351" i="4"/>
  <c r="C351" i="4" s="1"/>
  <c r="B350" i="4"/>
  <c r="C350" i="4" s="1"/>
  <c r="B349" i="4"/>
  <c r="C349" i="4" s="1"/>
  <c r="B348" i="4"/>
  <c r="C348" i="4" s="1"/>
  <c r="B347" i="4"/>
  <c r="C347" i="4" s="1"/>
  <c r="B346" i="4"/>
  <c r="C346" i="4" s="1"/>
  <c r="B345" i="4"/>
  <c r="C345" i="4" s="1"/>
  <c r="B344" i="4"/>
  <c r="C344" i="4" s="1"/>
  <c r="B343" i="4"/>
  <c r="C343" i="4" s="1"/>
  <c r="B342" i="4"/>
  <c r="C342" i="4" s="1"/>
  <c r="B341" i="4"/>
  <c r="C341" i="4" s="1"/>
  <c r="B340" i="4"/>
  <c r="C340" i="4" s="1"/>
  <c r="B339" i="4"/>
  <c r="C339" i="4" s="1"/>
  <c r="B338" i="4"/>
  <c r="C338" i="4" s="1"/>
  <c r="B337" i="4"/>
  <c r="C337" i="4" s="1"/>
  <c r="B336" i="4"/>
  <c r="C336" i="4" s="1"/>
  <c r="B335" i="4"/>
  <c r="C335" i="4" s="1"/>
  <c r="B334" i="4"/>
  <c r="C334" i="4" s="1"/>
  <c r="B333" i="4"/>
  <c r="C333" i="4" s="1"/>
  <c r="B332" i="4"/>
  <c r="C332" i="4" s="1"/>
  <c r="B331" i="4"/>
  <c r="C331" i="4" s="1"/>
  <c r="B330" i="4"/>
  <c r="C330" i="4" s="1"/>
  <c r="B329" i="4"/>
  <c r="C329" i="4" s="1"/>
  <c r="B328" i="4"/>
  <c r="C328" i="4" s="1"/>
  <c r="B327" i="4"/>
  <c r="C327" i="4" s="1"/>
  <c r="B326" i="4"/>
  <c r="C326" i="4" s="1"/>
  <c r="B325" i="4"/>
  <c r="C325" i="4" s="1"/>
  <c r="B324" i="4"/>
  <c r="C324" i="4" s="1"/>
  <c r="B323" i="4"/>
  <c r="C323" i="4" s="1"/>
  <c r="B322" i="4"/>
  <c r="C322" i="4" s="1"/>
  <c r="B321" i="4"/>
  <c r="C321" i="4" s="1"/>
  <c r="B320" i="4"/>
  <c r="C320" i="4" s="1"/>
  <c r="B319" i="4"/>
  <c r="C319" i="4" s="1"/>
  <c r="B318" i="4"/>
  <c r="C318" i="4" s="1"/>
  <c r="B317" i="4"/>
  <c r="C317" i="4" s="1"/>
  <c r="B316" i="4"/>
  <c r="C316" i="4" s="1"/>
  <c r="B315" i="4"/>
  <c r="C315" i="4" s="1"/>
  <c r="B314" i="4"/>
  <c r="C314" i="4" s="1"/>
  <c r="B313" i="4"/>
  <c r="C313" i="4" s="1"/>
  <c r="B312" i="4"/>
  <c r="C312" i="4" s="1"/>
  <c r="B311" i="4"/>
  <c r="C311" i="4" s="1"/>
  <c r="B310" i="4"/>
  <c r="C310" i="4" s="1"/>
  <c r="B309" i="4"/>
  <c r="C309" i="4" s="1"/>
  <c r="B308" i="4"/>
  <c r="C308" i="4" s="1"/>
  <c r="B307" i="4"/>
  <c r="C307" i="4" s="1"/>
  <c r="B306" i="4"/>
  <c r="C306" i="4" s="1"/>
  <c r="B305" i="4"/>
  <c r="C305" i="4" s="1"/>
  <c r="B304" i="4"/>
  <c r="C304" i="4" s="1"/>
  <c r="B303" i="4"/>
  <c r="C303" i="4" s="1"/>
  <c r="B302" i="4"/>
  <c r="C302" i="4" s="1"/>
  <c r="B301" i="4"/>
  <c r="C301" i="4" s="1"/>
  <c r="B300" i="4"/>
  <c r="C300" i="4" s="1"/>
  <c r="B299" i="4"/>
  <c r="C299" i="4" s="1"/>
  <c r="B298" i="4"/>
  <c r="C298" i="4" s="1"/>
  <c r="B297" i="4"/>
  <c r="C297" i="4" s="1"/>
  <c r="B296" i="4"/>
  <c r="C296" i="4" s="1"/>
  <c r="B295" i="4"/>
  <c r="C295" i="4" s="1"/>
  <c r="B294" i="4"/>
  <c r="C294" i="4" s="1"/>
  <c r="B293" i="4"/>
  <c r="C293" i="4" s="1"/>
  <c r="B292" i="4"/>
  <c r="C292" i="4" s="1"/>
  <c r="B291" i="4"/>
  <c r="C291" i="4" s="1"/>
  <c r="B290" i="4"/>
  <c r="C290" i="4" s="1"/>
  <c r="B289" i="4"/>
  <c r="C289" i="4" s="1"/>
  <c r="B288" i="4"/>
  <c r="C288" i="4" s="1"/>
  <c r="B287" i="4"/>
  <c r="C287" i="4" s="1"/>
  <c r="B286" i="4"/>
  <c r="C286" i="4" s="1"/>
  <c r="B285" i="4"/>
  <c r="C285" i="4" s="1"/>
  <c r="B284" i="4"/>
  <c r="C284" i="4" s="1"/>
  <c r="B283" i="4"/>
  <c r="C283" i="4" s="1"/>
  <c r="B282" i="4"/>
  <c r="C282" i="4" s="1"/>
  <c r="B281" i="4"/>
  <c r="C281" i="4" s="1"/>
  <c r="B280" i="4"/>
  <c r="C280" i="4" s="1"/>
  <c r="B279" i="4"/>
  <c r="C279" i="4" s="1"/>
  <c r="B278" i="4"/>
  <c r="C278" i="4" s="1"/>
  <c r="B277" i="4"/>
  <c r="C277" i="4" s="1"/>
  <c r="B276" i="4"/>
  <c r="C276" i="4" s="1"/>
  <c r="B275" i="4"/>
  <c r="C275" i="4" s="1"/>
  <c r="B274" i="4"/>
  <c r="C274" i="4" s="1"/>
  <c r="B273" i="4"/>
  <c r="C273" i="4" s="1"/>
  <c r="B272" i="4"/>
  <c r="C272" i="4" s="1"/>
  <c r="B271" i="4"/>
  <c r="C271" i="4" s="1"/>
  <c r="B270" i="4"/>
  <c r="C270" i="4" s="1"/>
  <c r="B269" i="4"/>
  <c r="C269" i="4" s="1"/>
  <c r="B268" i="4"/>
  <c r="C268" i="4" s="1"/>
  <c r="B267" i="4"/>
  <c r="C267" i="4" s="1"/>
  <c r="B266" i="4"/>
  <c r="C266" i="4" s="1"/>
  <c r="B265" i="4"/>
  <c r="C265" i="4" s="1"/>
  <c r="B264" i="4"/>
  <c r="C264" i="4" s="1"/>
  <c r="B263" i="4"/>
  <c r="C263" i="4" s="1"/>
  <c r="B262" i="4"/>
  <c r="C262" i="4" s="1"/>
  <c r="B261" i="4"/>
  <c r="C261" i="4" s="1"/>
  <c r="B260" i="4"/>
  <c r="C260" i="4" s="1"/>
  <c r="B259" i="4"/>
  <c r="C259" i="4" s="1"/>
  <c r="B258" i="4"/>
  <c r="C258" i="4" s="1"/>
  <c r="B257" i="4"/>
  <c r="C257" i="4" s="1"/>
  <c r="B256" i="4"/>
  <c r="C256" i="4" s="1"/>
  <c r="B255" i="4"/>
  <c r="C255" i="4" s="1"/>
  <c r="B254" i="4"/>
  <c r="C254" i="4" s="1"/>
  <c r="B253" i="4"/>
  <c r="C253" i="4" s="1"/>
  <c r="B252" i="4"/>
  <c r="C252" i="4" s="1"/>
  <c r="B251" i="4"/>
  <c r="C251" i="4" s="1"/>
  <c r="B250" i="4"/>
  <c r="C250" i="4" s="1"/>
  <c r="B249" i="4"/>
  <c r="C249" i="4" s="1"/>
  <c r="B248" i="4"/>
  <c r="C248" i="4" s="1"/>
  <c r="B247" i="4"/>
  <c r="C247" i="4" s="1"/>
  <c r="B246" i="4"/>
  <c r="C246" i="4" s="1"/>
  <c r="B245" i="4"/>
  <c r="C245" i="4" s="1"/>
  <c r="B244" i="4"/>
  <c r="C244" i="4" s="1"/>
  <c r="B243" i="4"/>
  <c r="C243" i="4" s="1"/>
  <c r="O242" i="4"/>
  <c r="N242" i="4"/>
  <c r="E242" i="4"/>
  <c r="D242" i="4"/>
  <c r="U239" i="4"/>
  <c r="U238" i="4"/>
  <c r="U237" i="4"/>
  <c r="W237" i="4" s="1"/>
  <c r="X237" i="4" s="1"/>
  <c r="AA237" i="4" s="1"/>
  <c r="U236" i="4"/>
  <c r="U235" i="4"/>
  <c r="W235" i="4" s="1"/>
  <c r="X235" i="4" s="1"/>
  <c r="AA235" i="4" s="1"/>
  <c r="U234" i="4"/>
  <c r="U233" i="4"/>
  <c r="W233" i="4" s="1"/>
  <c r="X233" i="4" s="1"/>
  <c r="AA233" i="4" s="1"/>
  <c r="U232" i="4"/>
  <c r="W232" i="4" s="1"/>
  <c r="X232" i="4" s="1"/>
  <c r="AA232" i="4" s="1"/>
  <c r="U231" i="4"/>
  <c r="U230" i="4"/>
  <c r="U229" i="4"/>
  <c r="W229" i="4" s="1"/>
  <c r="X229" i="4" s="1"/>
  <c r="AA229" i="4" s="1"/>
  <c r="U228" i="4"/>
  <c r="W228" i="4" s="1"/>
  <c r="X228" i="4" s="1"/>
  <c r="AA228" i="4" s="1"/>
  <c r="U227" i="4"/>
  <c r="W227" i="4" s="1"/>
  <c r="X227" i="4" s="1"/>
  <c r="AA227" i="4" s="1"/>
  <c r="C227" i="4"/>
  <c r="U226" i="4"/>
  <c r="W226" i="4" s="1"/>
  <c r="X226" i="4" s="1"/>
  <c r="AA226" i="4" s="1"/>
  <c r="U225" i="4"/>
  <c r="W225" i="4" s="1"/>
  <c r="X225" i="4" s="1"/>
  <c r="AA225" i="4" s="1"/>
  <c r="U224" i="4"/>
  <c r="W224" i="4" s="1"/>
  <c r="X224" i="4" s="1"/>
  <c r="AA224" i="4" s="1"/>
  <c r="U223" i="4"/>
  <c r="W223" i="4" s="1"/>
  <c r="X223" i="4" s="1"/>
  <c r="AA223" i="4" s="1"/>
  <c r="U222" i="4"/>
  <c r="W222" i="4" s="1"/>
  <c r="X222" i="4" s="1"/>
  <c r="AA222" i="4" s="1"/>
  <c r="U221" i="4"/>
  <c r="U220" i="4"/>
  <c r="U219" i="4"/>
  <c r="W219" i="4" s="1"/>
  <c r="X219" i="4" s="1"/>
  <c r="AA219" i="4" s="1"/>
  <c r="U218" i="4"/>
  <c r="U217" i="4"/>
  <c r="W217" i="4" s="1"/>
  <c r="X217" i="4" s="1"/>
  <c r="AA217" i="4" s="1"/>
  <c r="U216" i="4"/>
  <c r="W216" i="4" s="1"/>
  <c r="X216" i="4" s="1"/>
  <c r="AA216" i="4" s="1"/>
  <c r="U215" i="4"/>
  <c r="W215" i="4" s="1"/>
  <c r="X215" i="4" s="1"/>
  <c r="AA215" i="4" s="1"/>
  <c r="U214" i="4"/>
  <c r="W214" i="4" s="1"/>
  <c r="X214" i="4" s="1"/>
  <c r="AA214" i="4" s="1"/>
  <c r="U213" i="4"/>
  <c r="U212" i="4"/>
  <c r="U211" i="4"/>
  <c r="W211" i="4" s="1"/>
  <c r="X211" i="4" s="1"/>
  <c r="AA211" i="4" s="1"/>
  <c r="U210" i="4"/>
  <c r="U209" i="4"/>
  <c r="W209" i="4" s="1"/>
  <c r="X209" i="4" s="1"/>
  <c r="AA209" i="4" s="1"/>
  <c r="U208" i="4"/>
  <c r="W208" i="4" s="1"/>
  <c r="X208" i="4" s="1"/>
  <c r="AA208" i="4" s="1"/>
  <c r="U207" i="4"/>
  <c r="W207" i="4" s="1"/>
  <c r="X207" i="4" s="1"/>
  <c r="AA207" i="4" s="1"/>
  <c r="U206" i="4"/>
  <c r="W206" i="4" s="1"/>
  <c r="X206" i="4" s="1"/>
  <c r="AA206" i="4" s="1"/>
  <c r="U205" i="4"/>
  <c r="W205" i="4" s="1"/>
  <c r="X205" i="4" s="1"/>
  <c r="AA205" i="4" s="1"/>
  <c r="U204" i="4"/>
  <c r="U203" i="4"/>
  <c r="W203" i="4" s="1"/>
  <c r="X203" i="4" s="1"/>
  <c r="AA203" i="4" s="1"/>
  <c r="U202" i="4"/>
  <c r="U201" i="4"/>
  <c r="W201" i="4" s="1"/>
  <c r="X201" i="4" s="1"/>
  <c r="AA201" i="4" s="1"/>
  <c r="U200" i="4"/>
  <c r="U199" i="4"/>
  <c r="W199" i="4" s="1"/>
  <c r="X199" i="4" s="1"/>
  <c r="AA199" i="4" s="1"/>
  <c r="U198" i="4"/>
  <c r="W198" i="4" s="1"/>
  <c r="X198" i="4" s="1"/>
  <c r="AA198" i="4" s="1"/>
  <c r="U197" i="4"/>
  <c r="W197" i="4" s="1"/>
  <c r="X197" i="4" s="1"/>
  <c r="AA197" i="4" s="1"/>
  <c r="U196" i="4"/>
  <c r="U195" i="4"/>
  <c r="W195" i="4" s="1"/>
  <c r="X195" i="4" s="1"/>
  <c r="AA195" i="4" s="1"/>
  <c r="U194" i="4"/>
  <c r="U193" i="4"/>
  <c r="W193" i="4" s="1"/>
  <c r="X193" i="4" s="1"/>
  <c r="AA193" i="4" s="1"/>
  <c r="U192" i="4"/>
  <c r="U191" i="4"/>
  <c r="W191" i="4" s="1"/>
  <c r="X191" i="4" s="1"/>
  <c r="AA191" i="4" s="1"/>
  <c r="U190" i="4"/>
  <c r="W190" i="4" s="1"/>
  <c r="X190" i="4" s="1"/>
  <c r="AA190" i="4" s="1"/>
  <c r="U189" i="4"/>
  <c r="W189" i="4" s="1"/>
  <c r="X189" i="4" s="1"/>
  <c r="AA189" i="4" s="1"/>
  <c r="U188" i="4"/>
  <c r="U187" i="4"/>
  <c r="W187" i="4" s="1"/>
  <c r="X187" i="4" s="1"/>
  <c r="AA187" i="4" s="1"/>
  <c r="U186" i="4"/>
  <c r="U185" i="4"/>
  <c r="W185" i="4" s="1"/>
  <c r="X185" i="4" s="1"/>
  <c r="AA185" i="4" s="1"/>
  <c r="U184" i="4"/>
  <c r="U183" i="4"/>
  <c r="W183" i="4" s="1"/>
  <c r="X183" i="4" s="1"/>
  <c r="AA183" i="4" s="1"/>
  <c r="U182" i="4"/>
  <c r="W182" i="4" s="1"/>
  <c r="X182" i="4" s="1"/>
  <c r="AA182" i="4" s="1"/>
  <c r="D182" i="4"/>
  <c r="AF182" i="4" s="1"/>
  <c r="V181" i="4"/>
  <c r="Y181" i="4" s="1"/>
  <c r="Z181" i="4" s="1"/>
  <c r="AB181" i="4" s="1"/>
  <c r="U181" i="4"/>
  <c r="W181" i="4" s="1"/>
  <c r="X181" i="4" s="1"/>
  <c r="AA181" i="4" s="1"/>
  <c r="D181" i="4"/>
  <c r="AF181" i="4" s="1"/>
  <c r="C181" i="4"/>
  <c r="N180" i="4"/>
  <c r="AJ180" i="4" s="1"/>
  <c r="H180" i="4"/>
  <c r="F180" i="4"/>
  <c r="C180" i="4"/>
  <c r="AP180" i="4" s="1"/>
  <c r="N179" i="4"/>
  <c r="AJ179" i="4" s="1"/>
  <c r="H179" i="4"/>
  <c r="I179" i="4" s="1"/>
  <c r="E179" i="4"/>
  <c r="F179" i="4" s="1"/>
  <c r="C179" i="4"/>
  <c r="AP179" i="4" s="1"/>
  <c r="N178" i="4"/>
  <c r="AQ178" i="4" s="1"/>
  <c r="K178" i="4"/>
  <c r="H178" i="4"/>
  <c r="I178" i="4" s="1"/>
  <c r="C178" i="4"/>
  <c r="D178" i="4" s="1"/>
  <c r="N177" i="4"/>
  <c r="AJ177" i="4" s="1"/>
  <c r="K177" i="4"/>
  <c r="H177" i="4"/>
  <c r="I177" i="4" s="1"/>
  <c r="C177" i="4"/>
  <c r="AP177" i="4" s="1"/>
  <c r="N176" i="4"/>
  <c r="AG176" i="4" s="1"/>
  <c r="K176" i="4"/>
  <c r="H176" i="4"/>
  <c r="C176" i="4"/>
  <c r="D176" i="4" s="1"/>
  <c r="N175" i="4"/>
  <c r="AQ175" i="4" s="1"/>
  <c r="K175" i="4"/>
  <c r="C175" i="4"/>
  <c r="AP175" i="4" s="1"/>
  <c r="N174" i="4"/>
  <c r="K174" i="4"/>
  <c r="C174" i="4"/>
  <c r="AP174" i="4" s="1"/>
  <c r="N173" i="4"/>
  <c r="AG173" i="4" s="1"/>
  <c r="K173" i="4"/>
  <c r="C173" i="4"/>
  <c r="AP173" i="4" s="1"/>
  <c r="N172" i="4"/>
  <c r="AQ172" i="4" s="1"/>
  <c r="K172" i="4"/>
  <c r="C172" i="4"/>
  <c r="N171" i="4"/>
  <c r="AJ171" i="4" s="1"/>
  <c r="K171" i="4"/>
  <c r="C171" i="4"/>
  <c r="D171" i="4" s="1"/>
  <c r="N170" i="4"/>
  <c r="AH170" i="4" s="1"/>
  <c r="K170" i="4"/>
  <c r="C170" i="4"/>
  <c r="AP170" i="4" s="1"/>
  <c r="N169" i="4"/>
  <c r="AH169" i="4" s="1"/>
  <c r="K169" i="4"/>
  <c r="C169" i="4"/>
  <c r="AP169" i="4" s="1"/>
  <c r="N168" i="4"/>
  <c r="K168" i="4"/>
  <c r="C168" i="4"/>
  <c r="AP168" i="4" s="1"/>
  <c r="AP167" i="4"/>
  <c r="N167" i="4"/>
  <c r="AH167" i="4" s="1"/>
  <c r="K167" i="4"/>
  <c r="C167" i="4"/>
  <c r="D167" i="4" s="1"/>
  <c r="N166" i="4"/>
  <c r="AJ166" i="4" s="1"/>
  <c r="K166" i="4"/>
  <c r="C166" i="4"/>
  <c r="AP166" i="4" s="1"/>
  <c r="N165" i="4"/>
  <c r="K165" i="4"/>
  <c r="C165" i="4"/>
  <c r="AP165" i="4" s="1"/>
  <c r="N164" i="4"/>
  <c r="AQ164" i="4" s="1"/>
  <c r="L164" i="4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K164" i="4"/>
  <c r="C164" i="4"/>
  <c r="AP164" i="4" s="1"/>
  <c r="AO163" i="4"/>
  <c r="AO164" i="4" s="1"/>
  <c r="AO165" i="4" s="1"/>
  <c r="AO166" i="4" s="1"/>
  <c r="AO167" i="4" s="1"/>
  <c r="AO168" i="4" s="1"/>
  <c r="AO169" i="4" s="1"/>
  <c r="AO170" i="4" s="1"/>
  <c r="AO171" i="4" s="1"/>
  <c r="AO172" i="4" s="1"/>
  <c r="AO173" i="4" s="1"/>
  <c r="AO174" i="4" s="1"/>
  <c r="AO175" i="4" s="1"/>
  <c r="AO176" i="4" s="1"/>
  <c r="AO177" i="4" s="1"/>
  <c r="AO178" i="4" s="1"/>
  <c r="AO179" i="4" s="1"/>
  <c r="AO180" i="4" s="1"/>
  <c r="N163" i="4"/>
  <c r="AJ163" i="4" s="1"/>
  <c r="AN163" i="4" s="1"/>
  <c r="K163" i="4"/>
  <c r="M164" i="4" s="1"/>
  <c r="C163" i="4"/>
  <c r="D163" i="4" s="1"/>
  <c r="D160" i="4"/>
  <c r="D159" i="4"/>
  <c r="D158" i="4"/>
  <c r="D157" i="4"/>
  <c r="D156" i="4"/>
  <c r="D155" i="4"/>
  <c r="I155" i="4" s="1"/>
  <c r="D154" i="4"/>
  <c r="D153" i="4"/>
  <c r="D152" i="4"/>
  <c r="I152" i="4" s="1"/>
  <c r="B149" i="4"/>
  <c r="D146" i="4"/>
  <c r="D145" i="4"/>
  <c r="D144" i="4"/>
  <c r="D143" i="4"/>
  <c r="D142" i="4"/>
  <c r="D141" i="4"/>
  <c r="D140" i="4"/>
  <c r="B133" i="4"/>
  <c r="B129" i="4"/>
  <c r="B128" i="4"/>
  <c r="B127" i="4"/>
  <c r="B106" i="4"/>
  <c r="B105" i="4"/>
  <c r="B104" i="4"/>
  <c r="C209" i="4" s="1"/>
  <c r="B103" i="4"/>
  <c r="AC234" i="4" s="1"/>
  <c r="AD234" i="4" s="1"/>
  <c r="B84" i="3"/>
  <c r="B83" i="3"/>
  <c r="B39" i="3"/>
  <c r="B38" i="3"/>
  <c r="B33" i="3"/>
  <c r="B32" i="3"/>
  <c r="B31" i="3"/>
  <c r="B30" i="3"/>
  <c r="B34" i="3" s="1"/>
  <c r="B29" i="3"/>
  <c r="H137" i="2"/>
  <c r="G137" i="2"/>
  <c r="F137" i="2"/>
  <c r="C137" i="2"/>
  <c r="H136" i="2"/>
  <c r="G136" i="2"/>
  <c r="F136" i="2"/>
  <c r="C136" i="2"/>
  <c r="H135" i="2"/>
  <c r="G135" i="2"/>
  <c r="F135" i="2"/>
  <c r="C135" i="2"/>
  <c r="H134" i="2"/>
  <c r="G134" i="2"/>
  <c r="F134" i="2"/>
  <c r="C134" i="2"/>
  <c r="H133" i="2"/>
  <c r="G133" i="2"/>
  <c r="F133" i="2"/>
  <c r="C133" i="2"/>
  <c r="H132" i="2"/>
  <c r="G132" i="2"/>
  <c r="F132" i="2"/>
  <c r="C132" i="2"/>
  <c r="H131" i="2"/>
  <c r="G131" i="2"/>
  <c r="F131" i="2"/>
  <c r="C131" i="2"/>
  <c r="H130" i="2"/>
  <c r="G130" i="2"/>
  <c r="F130" i="2"/>
  <c r="C130" i="2"/>
  <c r="H129" i="2"/>
  <c r="G129" i="2"/>
  <c r="F129" i="2"/>
  <c r="C129" i="2"/>
  <c r="H128" i="2"/>
  <c r="G128" i="2"/>
  <c r="F128" i="2"/>
  <c r="C128" i="2"/>
  <c r="H127" i="2"/>
  <c r="G127" i="2"/>
  <c r="F127" i="2"/>
  <c r="C127" i="2"/>
  <c r="H126" i="2"/>
  <c r="G126" i="2"/>
  <c r="F126" i="2"/>
  <c r="C126" i="2"/>
  <c r="H125" i="2"/>
  <c r="G125" i="2"/>
  <c r="F125" i="2"/>
  <c r="C125" i="2"/>
  <c r="H124" i="2"/>
  <c r="G124" i="2"/>
  <c r="F124" i="2"/>
  <c r="C124" i="2"/>
  <c r="H123" i="2"/>
  <c r="G123" i="2"/>
  <c r="F123" i="2"/>
  <c r="C123" i="2"/>
  <c r="H122" i="2"/>
  <c r="G122" i="2"/>
  <c r="F122" i="2"/>
  <c r="C122" i="2"/>
  <c r="H121" i="2"/>
  <c r="G121" i="2"/>
  <c r="F121" i="2"/>
  <c r="C121" i="2"/>
  <c r="H120" i="2"/>
  <c r="G120" i="2"/>
  <c r="F120" i="2"/>
  <c r="C120" i="2"/>
  <c r="H119" i="2"/>
  <c r="G119" i="2"/>
  <c r="F119" i="2"/>
  <c r="C119" i="2"/>
  <c r="H118" i="2"/>
  <c r="G118" i="2"/>
  <c r="F118" i="2"/>
  <c r="C118" i="2"/>
  <c r="H117" i="2"/>
  <c r="G117" i="2"/>
  <c r="F117" i="2"/>
  <c r="C117" i="2"/>
  <c r="H116" i="2"/>
  <c r="G116" i="2"/>
  <c r="F116" i="2"/>
  <c r="C116" i="2"/>
  <c r="H115" i="2"/>
  <c r="G115" i="2"/>
  <c r="F115" i="2"/>
  <c r="C115" i="2"/>
  <c r="H114" i="2"/>
  <c r="G114" i="2"/>
  <c r="F114" i="2"/>
  <c r="C114" i="2"/>
  <c r="H113" i="2"/>
  <c r="G113" i="2"/>
  <c r="F113" i="2"/>
  <c r="C113" i="2"/>
  <c r="H112" i="2"/>
  <c r="G112" i="2"/>
  <c r="F112" i="2"/>
  <c r="C112" i="2"/>
  <c r="H111" i="2"/>
  <c r="G111" i="2"/>
  <c r="F111" i="2"/>
  <c r="C111" i="2"/>
  <c r="H110" i="2"/>
  <c r="G110" i="2"/>
  <c r="F110" i="2"/>
  <c r="C110" i="2"/>
  <c r="H109" i="2"/>
  <c r="G109" i="2"/>
  <c r="F109" i="2"/>
  <c r="C109" i="2"/>
  <c r="H108" i="2"/>
  <c r="G108" i="2"/>
  <c r="F108" i="2"/>
  <c r="C108" i="2"/>
  <c r="H107" i="2"/>
  <c r="G107" i="2"/>
  <c r="F107" i="2"/>
  <c r="C107" i="2"/>
  <c r="H106" i="2"/>
  <c r="G106" i="2"/>
  <c r="F106" i="2"/>
  <c r="C106" i="2"/>
  <c r="H105" i="2"/>
  <c r="G105" i="2"/>
  <c r="F105" i="2"/>
  <c r="C105" i="2"/>
  <c r="H104" i="2"/>
  <c r="G104" i="2"/>
  <c r="F104" i="2"/>
  <c r="C104" i="2"/>
  <c r="H103" i="2"/>
  <c r="G103" i="2"/>
  <c r="F103" i="2"/>
  <c r="C103" i="2"/>
  <c r="H102" i="2"/>
  <c r="G102" i="2"/>
  <c r="F102" i="2"/>
  <c r="C102" i="2"/>
  <c r="H101" i="2"/>
  <c r="G101" i="2"/>
  <c r="F101" i="2"/>
  <c r="C101" i="2"/>
  <c r="H100" i="2"/>
  <c r="G100" i="2"/>
  <c r="F100" i="2"/>
  <c r="C100" i="2"/>
  <c r="H99" i="2"/>
  <c r="G99" i="2"/>
  <c r="F99" i="2"/>
  <c r="C99" i="2"/>
  <c r="H98" i="2"/>
  <c r="G98" i="2"/>
  <c r="F98" i="2"/>
  <c r="C98" i="2"/>
  <c r="H97" i="2"/>
  <c r="G97" i="2"/>
  <c r="F97" i="2"/>
  <c r="C97" i="2"/>
  <c r="H96" i="2"/>
  <c r="G96" i="2"/>
  <c r="F96" i="2"/>
  <c r="C96" i="2"/>
  <c r="H95" i="2"/>
  <c r="G95" i="2"/>
  <c r="F95" i="2"/>
  <c r="C95" i="2"/>
  <c r="H94" i="2"/>
  <c r="G94" i="2"/>
  <c r="F94" i="2"/>
  <c r="C94" i="2"/>
  <c r="H93" i="2"/>
  <c r="G93" i="2"/>
  <c r="F93" i="2"/>
  <c r="C93" i="2"/>
  <c r="H92" i="2"/>
  <c r="G92" i="2"/>
  <c r="F92" i="2"/>
  <c r="C92" i="2"/>
  <c r="H91" i="2"/>
  <c r="G91" i="2"/>
  <c r="F91" i="2"/>
  <c r="C91" i="2"/>
  <c r="H90" i="2"/>
  <c r="G90" i="2"/>
  <c r="F90" i="2"/>
  <c r="C90" i="2"/>
  <c r="H89" i="2"/>
  <c r="G89" i="2"/>
  <c r="F89" i="2"/>
  <c r="C89" i="2"/>
  <c r="H88" i="2"/>
  <c r="G88" i="2"/>
  <c r="F88" i="2"/>
  <c r="C88" i="2"/>
  <c r="H87" i="2"/>
  <c r="G87" i="2"/>
  <c r="F87" i="2"/>
  <c r="C87" i="2"/>
  <c r="H86" i="2"/>
  <c r="G86" i="2"/>
  <c r="F86" i="2"/>
  <c r="C86" i="2"/>
  <c r="H85" i="2"/>
  <c r="G85" i="2"/>
  <c r="F85" i="2"/>
  <c r="C85" i="2"/>
  <c r="H84" i="2"/>
  <c r="G84" i="2"/>
  <c r="F84" i="2"/>
  <c r="C84" i="2"/>
  <c r="H83" i="2"/>
  <c r="G83" i="2"/>
  <c r="F83" i="2"/>
  <c r="C83" i="2"/>
  <c r="H82" i="2"/>
  <c r="G82" i="2"/>
  <c r="F82" i="2"/>
  <c r="C82" i="2"/>
  <c r="H81" i="2"/>
  <c r="G81" i="2"/>
  <c r="F81" i="2"/>
  <c r="C81" i="2"/>
  <c r="H80" i="2"/>
  <c r="G80" i="2"/>
  <c r="F80" i="2"/>
  <c r="C80" i="2"/>
  <c r="H79" i="2"/>
  <c r="G79" i="2"/>
  <c r="F79" i="2"/>
  <c r="C79" i="2"/>
  <c r="H78" i="2"/>
  <c r="F78" i="2"/>
  <c r="C78" i="2"/>
  <c r="H77" i="2"/>
  <c r="F77" i="2"/>
  <c r="C77" i="2"/>
  <c r="H76" i="2"/>
  <c r="F76" i="2"/>
  <c r="C76" i="2"/>
  <c r="H75" i="2"/>
  <c r="F75" i="2"/>
  <c r="C75" i="2"/>
  <c r="H74" i="2"/>
  <c r="F74" i="2"/>
  <c r="C74" i="2"/>
  <c r="H73" i="2"/>
  <c r="F73" i="2"/>
  <c r="C73" i="2"/>
  <c r="H72" i="2"/>
  <c r="F72" i="2"/>
  <c r="C72" i="2"/>
  <c r="H71" i="2"/>
  <c r="F71" i="2"/>
  <c r="C71" i="2"/>
  <c r="H70" i="2"/>
  <c r="F70" i="2"/>
  <c r="C70" i="2"/>
  <c r="H69" i="2"/>
  <c r="F69" i="2"/>
  <c r="C69" i="2"/>
  <c r="H68" i="2"/>
  <c r="F68" i="2"/>
  <c r="C68" i="2"/>
  <c r="H67" i="2"/>
  <c r="F67" i="2"/>
  <c r="C67" i="2"/>
  <c r="H66" i="2"/>
  <c r="F66" i="2"/>
  <c r="C66" i="2"/>
  <c r="H65" i="2"/>
  <c r="F65" i="2"/>
  <c r="C65" i="2"/>
  <c r="A62" i="2"/>
  <c r="B62" i="2" s="1"/>
  <c r="A61" i="2"/>
  <c r="D61" i="2" s="1"/>
  <c r="A60" i="2"/>
  <c r="D60" i="2" s="1"/>
  <c r="A59" i="2"/>
  <c r="B59" i="2" s="1"/>
  <c r="A58" i="2"/>
  <c r="D58" i="2" s="1"/>
  <c r="A57" i="2"/>
  <c r="D57" i="2" s="1"/>
  <c r="A56" i="2"/>
  <c r="D56" i="2" s="1"/>
  <c r="B46" i="2"/>
  <c r="E118" i="6" l="1"/>
  <c r="F118" i="6" s="1"/>
  <c r="E56" i="2"/>
  <c r="D33" i="2" s="1"/>
  <c r="AG172" i="4"/>
  <c r="AI172" i="4"/>
  <c r="C126" i="6"/>
  <c r="D126" i="6" s="1"/>
  <c r="E60" i="2"/>
  <c r="AH176" i="4"/>
  <c r="E166" i="6"/>
  <c r="F166" i="6" s="1"/>
  <c r="AI163" i="4"/>
  <c r="AM163" i="4" s="1"/>
  <c r="AH166" i="4"/>
  <c r="AI166" i="4"/>
  <c r="AJ176" i="4"/>
  <c r="AP163" i="4"/>
  <c r="AR163" i="4" s="1"/>
  <c r="AR164" i="4" s="1"/>
  <c r="J179" i="4"/>
  <c r="C155" i="6"/>
  <c r="D155" i="6" s="1"/>
  <c r="D128" i="6"/>
  <c r="D164" i="4"/>
  <c r="AQ170" i="4"/>
  <c r="AQ173" i="4"/>
  <c r="AH179" i="4"/>
  <c r="B91" i="5"/>
  <c r="AQ200" i="5"/>
  <c r="C163" i="6"/>
  <c r="D163" i="6" s="1"/>
  <c r="E152" i="6"/>
  <c r="F152" i="6" s="1"/>
  <c r="D166" i="4"/>
  <c r="E58" i="2"/>
  <c r="E35" i="2" s="1"/>
  <c r="E112" i="6"/>
  <c r="F112" i="6" s="1"/>
  <c r="AJ172" i="4"/>
  <c r="AP178" i="4"/>
  <c r="AG166" i="4"/>
  <c r="E160" i="6"/>
  <c r="F160" i="6" s="1"/>
  <c r="AI176" i="4"/>
  <c r="D170" i="4"/>
  <c r="I182" i="4"/>
  <c r="AH173" i="4"/>
  <c r="AP176" i="4"/>
  <c r="C167" i="6"/>
  <c r="AQ166" i="4"/>
  <c r="AI179" i="4"/>
  <c r="C192" i="4"/>
  <c r="AE192" i="4" s="1"/>
  <c r="D180" i="4"/>
  <c r="C171" i="6"/>
  <c r="D171" i="6" s="1"/>
  <c r="AH172" i="4"/>
  <c r="E134" i="6"/>
  <c r="F134" i="6" s="1"/>
  <c r="AJ173" i="4"/>
  <c r="AQ176" i="4"/>
  <c r="C175" i="6"/>
  <c r="D175" i="6" s="1"/>
  <c r="C200" i="4"/>
  <c r="AE200" i="4" s="1"/>
  <c r="E128" i="6"/>
  <c r="F128" i="6" s="1"/>
  <c r="E155" i="6"/>
  <c r="F155" i="6" s="1"/>
  <c r="D177" i="4"/>
  <c r="C183" i="4"/>
  <c r="AP183" i="4" s="1"/>
  <c r="AL200" i="5"/>
  <c r="D129" i="6"/>
  <c r="B108" i="4"/>
  <c r="C201" i="4"/>
  <c r="D201" i="4" s="1"/>
  <c r="I201" i="4" s="1"/>
  <c r="F181" i="4"/>
  <c r="AI181" i="4" s="1"/>
  <c r="C193" i="4"/>
  <c r="D193" i="4" s="1"/>
  <c r="I193" i="4" s="1"/>
  <c r="E124" i="6"/>
  <c r="F124" i="6" s="1"/>
  <c r="C130" i="6"/>
  <c r="D130" i="6" s="1"/>
  <c r="C137" i="6"/>
  <c r="D137" i="6" s="1"/>
  <c r="C170" i="6"/>
  <c r="E243" i="4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168" i="6"/>
  <c r="F168" i="6" s="1"/>
  <c r="D174" i="4"/>
  <c r="C111" i="6"/>
  <c r="F127" i="6"/>
  <c r="E136" i="6"/>
  <c r="B60" i="2"/>
  <c r="C60" i="2" s="1"/>
  <c r="AI164" i="4"/>
  <c r="AG169" i="4"/>
  <c r="D183" i="4"/>
  <c r="I183" i="4" s="1"/>
  <c r="F136" i="6"/>
  <c r="F143" i="6"/>
  <c r="F174" i="6"/>
  <c r="AJ164" i="4"/>
  <c r="AN164" i="4" s="1"/>
  <c r="AI169" i="4"/>
  <c r="D179" i="4"/>
  <c r="I181" i="4"/>
  <c r="C228" i="4"/>
  <c r="H228" i="4" s="1"/>
  <c r="D7" i="6"/>
  <c r="C112" i="6"/>
  <c r="D112" i="6" s="1"/>
  <c r="C127" i="6"/>
  <c r="E148" i="6"/>
  <c r="F148" i="6" s="1"/>
  <c r="C159" i="6"/>
  <c r="M165" i="4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D165" i="4"/>
  <c r="AQ169" i="4"/>
  <c r="D175" i="4"/>
  <c r="AE183" i="4"/>
  <c r="C237" i="4"/>
  <c r="H237" i="4" s="1"/>
  <c r="C107" i="6"/>
  <c r="D107" i="6" s="1"/>
  <c r="C118" i="6"/>
  <c r="D118" i="6" s="1"/>
  <c r="E143" i="6"/>
  <c r="D166" i="6"/>
  <c r="AG164" i="4"/>
  <c r="E127" i="6"/>
  <c r="E61" i="2"/>
  <c r="D38" i="2" s="1"/>
  <c r="C62" i="2"/>
  <c r="G39" i="2" s="1"/>
  <c r="C184" i="4"/>
  <c r="AE184" i="4" s="1"/>
  <c r="C210" i="4"/>
  <c r="AE210" i="4" s="1"/>
  <c r="E107" i="6"/>
  <c r="F107" i="6" s="1"/>
  <c r="E123" i="6"/>
  <c r="F123" i="6" s="1"/>
  <c r="C144" i="6"/>
  <c r="D144" i="6" s="1"/>
  <c r="D169" i="4"/>
  <c r="AH180" i="4"/>
  <c r="B52" i="2"/>
  <c r="B27" i="2" s="1"/>
  <c r="C217" i="4"/>
  <c r="D217" i="4" s="1"/>
  <c r="C134" i="6"/>
  <c r="D134" i="6" s="1"/>
  <c r="C176" i="6"/>
  <c r="D176" i="6" s="1"/>
  <c r="C147" i="6"/>
  <c r="D147" i="6" s="1"/>
  <c r="C185" i="4"/>
  <c r="D185" i="4" s="1"/>
  <c r="I185" i="4" s="1"/>
  <c r="C230" i="4"/>
  <c r="AP230" i="4" s="1"/>
  <c r="E139" i="6"/>
  <c r="F139" i="6" s="1"/>
  <c r="AG180" i="4"/>
  <c r="C59" i="2"/>
  <c r="B36" i="2" s="1"/>
  <c r="AJ169" i="4"/>
  <c r="D173" i="4"/>
  <c r="AQ177" i="4"/>
  <c r="AJ181" i="4"/>
  <c r="C225" i="4"/>
  <c r="D225" i="4" s="1"/>
  <c r="AC192" i="4"/>
  <c r="AD192" i="4" s="1"/>
  <c r="AQ163" i="4"/>
  <c r="D168" i="4"/>
  <c r="AG170" i="4"/>
  <c r="AQ121" i="5"/>
  <c r="E119" i="6"/>
  <c r="F119" i="6" s="1"/>
  <c r="C151" i="6"/>
  <c r="W214" i="6"/>
  <c r="AH164" i="4"/>
  <c r="B56" i="2"/>
  <c r="C56" i="2" s="1"/>
  <c r="G33" i="2" s="1"/>
  <c r="B107" i="4"/>
  <c r="J180" i="4"/>
  <c r="E178" i="4"/>
  <c r="F178" i="4" s="1"/>
  <c r="C218" i="4"/>
  <c r="AE218" i="4" s="1"/>
  <c r="C120" i="6"/>
  <c r="D120" i="6" s="1"/>
  <c r="F135" i="6"/>
  <c r="AQ171" i="4"/>
  <c r="C121" i="6"/>
  <c r="D121" i="6" s="1"/>
  <c r="E57" i="2"/>
  <c r="E34" i="2" s="1"/>
  <c r="AI173" i="4"/>
  <c r="V182" i="4"/>
  <c r="V183" i="4" s="1"/>
  <c r="Y183" i="4" s="1"/>
  <c r="Z183" i="4" s="1"/>
  <c r="AB183" i="4" s="1"/>
  <c r="C186" i="4"/>
  <c r="C226" i="4"/>
  <c r="H226" i="4" s="1"/>
  <c r="C115" i="6"/>
  <c r="D115" i="6" s="1"/>
  <c r="E120" i="6"/>
  <c r="F120" i="6" s="1"/>
  <c r="C135" i="6"/>
  <c r="D135" i="6" s="1"/>
  <c r="G36" i="2"/>
  <c r="E37" i="2"/>
  <c r="D37" i="2"/>
  <c r="D34" i="2"/>
  <c r="G37" i="2"/>
  <c r="F37" i="2"/>
  <c r="AP227" i="4"/>
  <c r="AE227" i="4"/>
  <c r="D227" i="4"/>
  <c r="H227" i="4"/>
  <c r="E33" i="2"/>
  <c r="B76" i="6"/>
  <c r="B76" i="5"/>
  <c r="C2632" i="4"/>
  <c r="C2556" i="4"/>
  <c r="C2557" i="4" s="1"/>
  <c r="C2404" i="4"/>
  <c r="C2480" i="4"/>
  <c r="C2328" i="4"/>
  <c r="C2329" i="4" s="1"/>
  <c r="C2252" i="4"/>
  <c r="C2253" i="4" s="1"/>
  <c r="C2100" i="4"/>
  <c r="C2176" i="4"/>
  <c r="C2177" i="4" s="1"/>
  <c r="B132" i="4"/>
  <c r="B135" i="4"/>
  <c r="B1072" i="5"/>
  <c r="B912" i="5"/>
  <c r="B992" i="5"/>
  <c r="W213" i="4"/>
  <c r="X213" i="4" s="1"/>
  <c r="AA213" i="4" s="1"/>
  <c r="D200" i="4"/>
  <c r="AP200" i="4"/>
  <c r="H200" i="4"/>
  <c r="AP228" i="4"/>
  <c r="AE228" i="4"/>
  <c r="E38" i="2"/>
  <c r="D192" i="4"/>
  <c r="AP192" i="4"/>
  <c r="H192" i="4"/>
  <c r="B57" i="2"/>
  <c r="C57" i="2" s="1"/>
  <c r="D62" i="2"/>
  <c r="E62" i="2" s="1"/>
  <c r="AH174" i="4"/>
  <c r="AQ174" i="4"/>
  <c r="AJ174" i="4"/>
  <c r="AI174" i="4"/>
  <c r="AG174" i="4"/>
  <c r="AP184" i="4"/>
  <c r="H184" i="4"/>
  <c r="AM164" i="4"/>
  <c r="AE209" i="4"/>
  <c r="H209" i="4"/>
  <c r="AP209" i="4"/>
  <c r="D209" i="4"/>
  <c r="H230" i="4"/>
  <c r="D230" i="4"/>
  <c r="V184" i="4"/>
  <c r="B50" i="2"/>
  <c r="B47" i="2"/>
  <c r="B48" i="2"/>
  <c r="D59" i="2"/>
  <c r="E59" i="2" s="1"/>
  <c r="AG165" i="4"/>
  <c r="AQ165" i="4"/>
  <c r="AJ165" i="4"/>
  <c r="AI165" i="4"/>
  <c r="AH165" i="4"/>
  <c r="E181" i="4"/>
  <c r="H181" i="4"/>
  <c r="AE181" i="4"/>
  <c r="D243" i="4" s="1"/>
  <c r="AP181" i="4"/>
  <c r="W221" i="4"/>
  <c r="X221" i="4" s="1"/>
  <c r="AA221" i="4" s="1"/>
  <c r="AI168" i="4"/>
  <c r="AH168" i="4"/>
  <c r="AQ168" i="4"/>
  <c r="AJ168" i="4"/>
  <c r="AG168" i="4"/>
  <c r="D226" i="4"/>
  <c r="AE226" i="4"/>
  <c r="AP226" i="4"/>
  <c r="B78" i="6"/>
  <c r="B78" i="5"/>
  <c r="AG167" i="4"/>
  <c r="AC183" i="4"/>
  <c r="AD183" i="4" s="1"/>
  <c r="AC191" i="4"/>
  <c r="AD191" i="4" s="1"/>
  <c r="AC199" i="4"/>
  <c r="AD199" i="4" s="1"/>
  <c r="W231" i="4"/>
  <c r="X231" i="4" s="1"/>
  <c r="AA231" i="4" s="1"/>
  <c r="AC235" i="4"/>
  <c r="AD235" i="4" s="1"/>
  <c r="AI167" i="4"/>
  <c r="AI170" i="4"/>
  <c r="AE186" i="4"/>
  <c r="H186" i="4"/>
  <c r="AC188" i="4"/>
  <c r="AD188" i="4" s="1"/>
  <c r="C191" i="4"/>
  <c r="C194" i="4"/>
  <c r="AC196" i="4"/>
  <c r="AD196" i="4" s="1"/>
  <c r="C199" i="4"/>
  <c r="C202" i="4"/>
  <c r="AC204" i="4"/>
  <c r="AD204" i="4" s="1"/>
  <c r="C207" i="4"/>
  <c r="W218" i="4"/>
  <c r="X218" i="4" s="1"/>
  <c r="AA218" i="4" s="1"/>
  <c r="AC237" i="4"/>
  <c r="AD237" i="4" s="1"/>
  <c r="B61" i="2"/>
  <c r="C61" i="2" s="1"/>
  <c r="AJ167" i="4"/>
  <c r="AJ170" i="4"/>
  <c r="AJ178" i="4"/>
  <c r="AH178" i="4"/>
  <c r="W230" i="4"/>
  <c r="X230" i="4" s="1"/>
  <c r="AA230" i="4" s="1"/>
  <c r="AG171" i="4"/>
  <c r="I176" i="4"/>
  <c r="AG177" i="4"/>
  <c r="AC217" i="4"/>
  <c r="AD217" i="4" s="1"/>
  <c r="AC225" i="4"/>
  <c r="AD225" i="4" s="1"/>
  <c r="B58" i="2"/>
  <c r="C58" i="2" s="1"/>
  <c r="AD181" i="4"/>
  <c r="AC238" i="4"/>
  <c r="AD238" i="4" s="1"/>
  <c r="AC231" i="4"/>
  <c r="AD231" i="4" s="1"/>
  <c r="AC221" i="4"/>
  <c r="AD221" i="4" s="1"/>
  <c r="AC213" i="4"/>
  <c r="AD213" i="4" s="1"/>
  <c r="AC205" i="4"/>
  <c r="AD205" i="4" s="1"/>
  <c r="AC197" i="4"/>
  <c r="AD197" i="4" s="1"/>
  <c r="AC189" i="4"/>
  <c r="AD189" i="4" s="1"/>
  <c r="AC181" i="4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AC239" i="4"/>
  <c r="AD239" i="4" s="1"/>
  <c r="AC232" i="4"/>
  <c r="AD232" i="4" s="1"/>
  <c r="AC220" i="4"/>
  <c r="AD220" i="4" s="1"/>
  <c r="AC212" i="4"/>
  <c r="AD212" i="4" s="1"/>
  <c r="AC233" i="4"/>
  <c r="AD233" i="4" s="1"/>
  <c r="AC219" i="4"/>
  <c r="AD219" i="4" s="1"/>
  <c r="AC211" i="4"/>
  <c r="AD211" i="4" s="1"/>
  <c r="AC203" i="4"/>
  <c r="AD203" i="4" s="1"/>
  <c r="AC195" i="4"/>
  <c r="AD195" i="4" s="1"/>
  <c r="AC187" i="4"/>
  <c r="AD187" i="4" s="1"/>
  <c r="AC218" i="4"/>
  <c r="AD218" i="4" s="1"/>
  <c r="AC210" i="4"/>
  <c r="AD210" i="4" s="1"/>
  <c r="AC202" i="4"/>
  <c r="AD202" i="4" s="1"/>
  <c r="AC194" i="4"/>
  <c r="AD194" i="4" s="1"/>
  <c r="AC186" i="4"/>
  <c r="AD186" i="4" s="1"/>
  <c r="AC236" i="4"/>
  <c r="AD236" i="4" s="1"/>
  <c r="AC229" i="4"/>
  <c r="AD229" i="4" s="1"/>
  <c r="AC223" i="4"/>
  <c r="AD223" i="4" s="1"/>
  <c r="AC215" i="4"/>
  <c r="AD215" i="4" s="1"/>
  <c r="AC207" i="4"/>
  <c r="AD207" i="4" s="1"/>
  <c r="AG163" i="4"/>
  <c r="AK163" i="4" s="1"/>
  <c r="AH171" i="4"/>
  <c r="AH177" i="4"/>
  <c r="AI180" i="4"/>
  <c r="AQ181" i="4"/>
  <c r="W184" i="4"/>
  <c r="X184" i="4" s="1"/>
  <c r="AA184" i="4" s="1"/>
  <c r="W192" i="4"/>
  <c r="X192" i="4" s="1"/>
  <c r="AA192" i="4" s="1"/>
  <c r="W200" i="4"/>
  <c r="X200" i="4" s="1"/>
  <c r="AA200" i="4" s="1"/>
  <c r="AC230" i="4"/>
  <c r="AD230" i="4" s="1"/>
  <c r="C238" i="4"/>
  <c r="C231" i="4"/>
  <c r="C222" i="4"/>
  <c r="C214" i="4"/>
  <c r="C206" i="4"/>
  <c r="C198" i="4"/>
  <c r="C190" i="4"/>
  <c r="C182" i="4"/>
  <c r="C239" i="4"/>
  <c r="C232" i="4"/>
  <c r="C221" i="4"/>
  <c r="C213" i="4"/>
  <c r="C233" i="4"/>
  <c r="C220" i="4"/>
  <c r="C212" i="4"/>
  <c r="C204" i="4"/>
  <c r="C196" i="4"/>
  <c r="C188" i="4"/>
  <c r="C234" i="4"/>
  <c r="C219" i="4"/>
  <c r="C211" i="4"/>
  <c r="C203" i="4"/>
  <c r="C195" i="4"/>
  <c r="C187" i="4"/>
  <c r="C236" i="4"/>
  <c r="C229" i="4"/>
  <c r="C224" i="4"/>
  <c r="C216" i="4"/>
  <c r="C208" i="4"/>
  <c r="AH163" i="4"/>
  <c r="AL163" i="4" s="1"/>
  <c r="AI171" i="4"/>
  <c r="AG175" i="4"/>
  <c r="AI177" i="4"/>
  <c r="AC182" i="4"/>
  <c r="AC185" i="4"/>
  <c r="AD185" i="4" s="1"/>
  <c r="AC190" i="4"/>
  <c r="AD190" i="4" s="1"/>
  <c r="AC193" i="4"/>
  <c r="AD193" i="4" s="1"/>
  <c r="AC198" i="4"/>
  <c r="AD198" i="4" s="1"/>
  <c r="AC201" i="4"/>
  <c r="AD201" i="4" s="1"/>
  <c r="AC206" i="4"/>
  <c r="AD206" i="4" s="1"/>
  <c r="AC214" i="4"/>
  <c r="AD214" i="4" s="1"/>
  <c r="AC222" i="4"/>
  <c r="AD222" i="4" s="1"/>
  <c r="AC226" i="4"/>
  <c r="AD226" i="4" s="1"/>
  <c r="AC228" i="4"/>
  <c r="AD228" i="4" s="1"/>
  <c r="AH175" i="4"/>
  <c r="AD182" i="4"/>
  <c r="H185" i="4"/>
  <c r="AC227" i="4"/>
  <c r="AD227" i="4" s="1"/>
  <c r="AF185" i="4"/>
  <c r="AF201" i="4"/>
  <c r="AC208" i="4"/>
  <c r="AD208" i="4" s="1"/>
  <c r="AP217" i="4"/>
  <c r="AI175" i="4"/>
  <c r="AQ167" i="4"/>
  <c r="AJ175" i="4"/>
  <c r="C235" i="4"/>
  <c r="AG178" i="4"/>
  <c r="AQ179" i="4"/>
  <c r="O179" i="4"/>
  <c r="W186" i="4"/>
  <c r="X186" i="4" s="1"/>
  <c r="AA186" i="4" s="1"/>
  <c r="W194" i="4"/>
  <c r="X194" i="4" s="1"/>
  <c r="AA194" i="4" s="1"/>
  <c r="W202" i="4"/>
  <c r="X202" i="4" s="1"/>
  <c r="AA202" i="4" s="1"/>
  <c r="AP171" i="4"/>
  <c r="AI178" i="4"/>
  <c r="I180" i="4"/>
  <c r="AC184" i="4"/>
  <c r="AD184" i="4" s="1"/>
  <c r="AC200" i="4"/>
  <c r="AD200" i="4" s="1"/>
  <c r="W212" i="4"/>
  <c r="X212" i="4" s="1"/>
  <c r="AA212" i="4" s="1"/>
  <c r="W220" i="4"/>
  <c r="X220" i="4" s="1"/>
  <c r="AA220" i="4" s="1"/>
  <c r="AP172" i="4"/>
  <c r="D172" i="4"/>
  <c r="W188" i="4"/>
  <c r="X188" i="4" s="1"/>
  <c r="AA188" i="4" s="1"/>
  <c r="C189" i="4"/>
  <c r="W196" i="4"/>
  <c r="X196" i="4" s="1"/>
  <c r="AA196" i="4" s="1"/>
  <c r="C197" i="4"/>
  <c r="W204" i="4"/>
  <c r="X204" i="4" s="1"/>
  <c r="AA204" i="4" s="1"/>
  <c r="C205" i="4"/>
  <c r="W210" i="4"/>
  <c r="X210" i="4" s="1"/>
  <c r="AA210" i="4" s="1"/>
  <c r="W234" i="4"/>
  <c r="X234" i="4" s="1"/>
  <c r="AA234" i="4" s="1"/>
  <c r="W239" i="4"/>
  <c r="X239" i="4" s="1"/>
  <c r="AA239" i="4" s="1"/>
  <c r="AG179" i="4"/>
  <c r="AQ180" i="4"/>
  <c r="O180" i="4"/>
  <c r="AC209" i="4"/>
  <c r="AD209" i="4" s="1"/>
  <c r="C215" i="4"/>
  <c r="AC216" i="4"/>
  <c r="AD216" i="4" s="1"/>
  <c r="C223" i="4"/>
  <c r="AC224" i="4"/>
  <c r="AD224" i="4" s="1"/>
  <c r="W238" i="4"/>
  <c r="X238" i="4" s="1"/>
  <c r="AA238" i="4" s="1"/>
  <c r="W236" i="4"/>
  <c r="X236" i="4" s="1"/>
  <c r="AA236" i="4" s="1"/>
  <c r="W429" i="5"/>
  <c r="R429" i="5"/>
  <c r="M429" i="5"/>
  <c r="H429" i="5"/>
  <c r="C429" i="5"/>
  <c r="AQ429" i="5"/>
  <c r="AL429" i="5"/>
  <c r="AG429" i="5"/>
  <c r="AB429" i="5"/>
  <c r="D1084" i="5"/>
  <c r="H924" i="5"/>
  <c r="D924" i="5"/>
  <c r="C121" i="5"/>
  <c r="B95" i="5"/>
  <c r="B845" i="5"/>
  <c r="B768" i="5"/>
  <c r="B1080" i="5"/>
  <c r="B920" i="5"/>
  <c r="AG679" i="5"/>
  <c r="AB679" i="5"/>
  <c r="B1000" i="5"/>
  <c r="C679" i="5"/>
  <c r="AQ679" i="5"/>
  <c r="AL679" i="5"/>
  <c r="W679" i="5"/>
  <c r="H679" i="5"/>
  <c r="M600" i="5"/>
  <c r="C521" i="5"/>
  <c r="C600" i="5"/>
  <c r="R679" i="5"/>
  <c r="M679" i="5"/>
  <c r="AL600" i="5"/>
  <c r="AB521" i="5"/>
  <c r="W521" i="5"/>
  <c r="R521" i="5"/>
  <c r="M521" i="5"/>
  <c r="H521" i="5"/>
  <c r="AQ600" i="5"/>
  <c r="AG600" i="5"/>
  <c r="W600" i="5"/>
  <c r="R600" i="5"/>
  <c r="H600" i="5"/>
  <c r="AQ521" i="5"/>
  <c r="AL521" i="5"/>
  <c r="AG521" i="5"/>
  <c r="R442" i="5"/>
  <c r="AG363" i="5"/>
  <c r="M442" i="5"/>
  <c r="AB363" i="5"/>
  <c r="H442" i="5"/>
  <c r="W363" i="5"/>
  <c r="AB600" i="5"/>
  <c r="C442" i="5"/>
  <c r="R363" i="5"/>
  <c r="M363" i="5"/>
  <c r="H363" i="5"/>
  <c r="AQ442" i="5"/>
  <c r="AL442" i="5"/>
  <c r="AQ363" i="5"/>
  <c r="AL363" i="5"/>
  <c r="C363" i="5"/>
  <c r="AG442" i="5"/>
  <c r="AL284" i="5"/>
  <c r="AB442" i="5"/>
  <c r="W442" i="5"/>
  <c r="H284" i="5"/>
  <c r="C284" i="5"/>
  <c r="AQ284" i="5"/>
  <c r="AB200" i="5"/>
  <c r="R200" i="5"/>
  <c r="AG284" i="5"/>
  <c r="M200" i="5"/>
  <c r="AB284" i="5"/>
  <c r="H200" i="5"/>
  <c r="W284" i="5"/>
  <c r="C200" i="5"/>
  <c r="R284" i="5"/>
  <c r="M284" i="5"/>
  <c r="R121" i="5"/>
  <c r="W121" i="5"/>
  <c r="AB121" i="5"/>
  <c r="W200" i="5"/>
  <c r="AG121" i="5"/>
  <c r="AG200" i="5"/>
  <c r="D1004" i="5"/>
  <c r="H1004" i="5"/>
  <c r="E130" i="6"/>
  <c r="F130" i="6" s="1"/>
  <c r="C172" i="6"/>
  <c r="D172" i="6" s="1"/>
  <c r="E172" i="6"/>
  <c r="F172" i="6" s="1"/>
  <c r="E122" i="6"/>
  <c r="F122" i="6" s="1"/>
  <c r="D122" i="6"/>
  <c r="E153" i="6"/>
  <c r="F153" i="6" s="1"/>
  <c r="D153" i="6"/>
  <c r="C108" i="6"/>
  <c r="D108" i="6" s="1"/>
  <c r="E149" i="6"/>
  <c r="F149" i="6" s="1"/>
  <c r="C149" i="6"/>
  <c r="D149" i="6" s="1"/>
  <c r="E108" i="6"/>
  <c r="F108" i="6" s="1"/>
  <c r="E157" i="6"/>
  <c r="F157" i="6" s="1"/>
  <c r="C157" i="6"/>
  <c r="D157" i="6" s="1"/>
  <c r="C148" i="6"/>
  <c r="D148" i="6" s="1"/>
  <c r="H1084" i="5"/>
  <c r="E131" i="6"/>
  <c r="F131" i="6" s="1"/>
  <c r="C131" i="6"/>
  <c r="D131" i="6" s="1"/>
  <c r="E141" i="6"/>
  <c r="F141" i="6" s="1"/>
  <c r="C141" i="6"/>
  <c r="D141" i="6" s="1"/>
  <c r="E145" i="6"/>
  <c r="F145" i="6" s="1"/>
  <c r="E150" i="6"/>
  <c r="F150" i="6" s="1"/>
  <c r="C150" i="6"/>
  <c r="D150" i="6" s="1"/>
  <c r="C123" i="6"/>
  <c r="D123" i="6" s="1"/>
  <c r="C164" i="6"/>
  <c r="D164" i="6" s="1"/>
  <c r="C145" i="6"/>
  <c r="D145" i="6" s="1"/>
  <c r="E142" i="6"/>
  <c r="F142" i="6" s="1"/>
  <c r="E164" i="6"/>
  <c r="F164" i="6" s="1"/>
  <c r="F111" i="6"/>
  <c r="E137" i="6"/>
  <c r="F137" i="6" s="1"/>
  <c r="E146" i="6"/>
  <c r="F146" i="6" s="1"/>
  <c r="C146" i="6"/>
  <c r="D146" i="6" s="1"/>
  <c r="E165" i="6"/>
  <c r="F165" i="6" s="1"/>
  <c r="C165" i="6"/>
  <c r="D165" i="6" s="1"/>
  <c r="C156" i="6"/>
  <c r="D156" i="6" s="1"/>
  <c r="C116" i="6"/>
  <c r="D116" i="6" s="1"/>
  <c r="E116" i="6"/>
  <c r="F116" i="6" s="1"/>
  <c r="E161" i="6"/>
  <c r="F161" i="6" s="1"/>
  <c r="C161" i="6"/>
  <c r="D161" i="6" s="1"/>
  <c r="E138" i="6"/>
  <c r="F138" i="6" s="1"/>
  <c r="D138" i="6"/>
  <c r="E156" i="6"/>
  <c r="F156" i="6" s="1"/>
  <c r="E109" i="6"/>
  <c r="F109" i="6" s="1"/>
  <c r="C109" i="6"/>
  <c r="D109" i="6" s="1"/>
  <c r="E154" i="6"/>
  <c r="F154" i="6" s="1"/>
  <c r="E169" i="6"/>
  <c r="F169" i="6" s="1"/>
  <c r="E173" i="6"/>
  <c r="F173" i="6" s="1"/>
  <c r="C173" i="6"/>
  <c r="D173" i="6" s="1"/>
  <c r="C124" i="6"/>
  <c r="D124" i="6" s="1"/>
  <c r="C139" i="6"/>
  <c r="D139" i="6" s="1"/>
  <c r="C158" i="6"/>
  <c r="D158" i="6" s="1"/>
  <c r="E113" i="6"/>
  <c r="F113" i="6" s="1"/>
  <c r="E117" i="6"/>
  <c r="F117" i="6" s="1"/>
  <c r="C117" i="6"/>
  <c r="D117" i="6" s="1"/>
  <c r="C154" i="6"/>
  <c r="D154" i="6" s="1"/>
  <c r="E162" i="6"/>
  <c r="F162" i="6" s="1"/>
  <c r="C169" i="6"/>
  <c r="D169" i="6" s="1"/>
  <c r="E177" i="6"/>
  <c r="F177" i="6" s="1"/>
  <c r="AG375" i="6"/>
  <c r="AB375" i="6"/>
  <c r="W375" i="6"/>
  <c r="R375" i="6"/>
  <c r="H375" i="6"/>
  <c r="AQ375" i="6"/>
  <c r="AQ293" i="6"/>
  <c r="AQ214" i="6"/>
  <c r="AL375" i="6"/>
  <c r="AL293" i="6"/>
  <c r="M375" i="6"/>
  <c r="C375" i="6"/>
  <c r="C293" i="6"/>
  <c r="AG293" i="6"/>
  <c r="W293" i="6"/>
  <c r="AB293" i="6"/>
  <c r="R293" i="6"/>
  <c r="M293" i="6"/>
  <c r="H293" i="6"/>
  <c r="AL214" i="6"/>
  <c r="AG214" i="6"/>
  <c r="C132" i="6"/>
  <c r="D132" i="6" s="1"/>
  <c r="F151" i="6"/>
  <c r="E158" i="6"/>
  <c r="F158" i="6" s="1"/>
  <c r="E106" i="6"/>
  <c r="F106" i="6" s="1"/>
  <c r="D106" i="6"/>
  <c r="C113" i="6"/>
  <c r="D113" i="6" s="1"/>
  <c r="E121" i="6"/>
  <c r="F121" i="6" s="1"/>
  <c r="E125" i="6"/>
  <c r="F125" i="6" s="1"/>
  <c r="C125" i="6"/>
  <c r="D125" i="6" s="1"/>
  <c r="C162" i="6"/>
  <c r="D162" i="6" s="1"/>
  <c r="E170" i="6"/>
  <c r="F170" i="6" s="1"/>
  <c r="D170" i="6"/>
  <c r="C177" i="6"/>
  <c r="D177" i="6" s="1"/>
  <c r="C110" i="6"/>
  <c r="D110" i="6" s="1"/>
  <c r="E132" i="6"/>
  <c r="F132" i="6" s="1"/>
  <c r="F140" i="6"/>
  <c r="C140" i="6"/>
  <c r="D140" i="6" s="1"/>
  <c r="F159" i="6"/>
  <c r="C174" i="6"/>
  <c r="D174" i="6" s="1"/>
  <c r="E114" i="6"/>
  <c r="F114" i="6" s="1"/>
  <c r="D114" i="6"/>
  <c r="E129" i="6"/>
  <c r="F129" i="6" s="1"/>
  <c r="E133" i="6"/>
  <c r="F133" i="6" s="1"/>
  <c r="C133" i="6"/>
  <c r="D133" i="6" s="1"/>
  <c r="C214" i="6"/>
  <c r="F167" i="6"/>
  <c r="M204" i="6"/>
  <c r="H204" i="6"/>
  <c r="C204" i="6"/>
  <c r="R204" i="6"/>
  <c r="D111" i="6"/>
  <c r="D119" i="6"/>
  <c r="D127" i="6"/>
  <c r="D143" i="6"/>
  <c r="D151" i="6"/>
  <c r="D159" i="6"/>
  <c r="D167" i="6"/>
  <c r="C178" i="6"/>
  <c r="W204" i="6"/>
  <c r="D178" i="6"/>
  <c r="AB204" i="6"/>
  <c r="E178" i="6"/>
  <c r="F178" i="6" s="1"/>
  <c r="AG204" i="6"/>
  <c r="AL204" i="6"/>
  <c r="AQ204" i="6"/>
  <c r="K179" i="4" l="1"/>
  <c r="B36" i="4"/>
  <c r="AN165" i="4"/>
  <c r="AN166" i="4" s="1"/>
  <c r="AN167" i="4" s="1"/>
  <c r="AN168" i="4" s="1"/>
  <c r="AN169" i="4" s="1"/>
  <c r="AN170" i="4" s="1"/>
  <c r="AN171" i="4" s="1"/>
  <c r="AN172" i="4" s="1"/>
  <c r="AN173" i="4" s="1"/>
  <c r="AN174" i="4" s="1"/>
  <c r="AN175" i="4" s="1"/>
  <c r="AN176" i="4" s="1"/>
  <c r="AN177" i="4" s="1"/>
  <c r="M180" i="4"/>
  <c r="L180" i="4"/>
  <c r="AE185" i="4"/>
  <c r="B53" i="2"/>
  <c r="B28" i="2" s="1"/>
  <c r="AF193" i="4"/>
  <c r="L181" i="4"/>
  <c r="H201" i="4"/>
  <c r="D35" i="2"/>
  <c r="H193" i="4"/>
  <c r="AP201" i="4"/>
  <c r="AP193" i="4"/>
  <c r="AP185" i="4"/>
  <c r="H217" i="4"/>
  <c r="AE217" i="4"/>
  <c r="AE201" i="4"/>
  <c r="D184" i="4"/>
  <c r="H183" i="4"/>
  <c r="AE193" i="4"/>
  <c r="F182" i="4"/>
  <c r="AI182" i="4" s="1"/>
  <c r="F33" i="2"/>
  <c r="AL164" i="4"/>
  <c r="AE237" i="4"/>
  <c r="N255" i="4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88" i="4" s="1"/>
  <c r="N389" i="4" s="1"/>
  <c r="N390" i="4" s="1"/>
  <c r="N391" i="4" s="1"/>
  <c r="N392" i="4" s="1"/>
  <c r="N393" i="4" s="1"/>
  <c r="N394" i="4" s="1"/>
  <c r="N395" i="4" s="1"/>
  <c r="N396" i="4" s="1"/>
  <c r="N397" i="4" s="1"/>
  <c r="N398" i="4" s="1"/>
  <c r="N399" i="4" s="1"/>
  <c r="N400" i="4" s="1"/>
  <c r="N401" i="4" s="1"/>
  <c r="N402" i="4" s="1"/>
  <c r="N403" i="4" s="1"/>
  <c r="N404" i="4" s="1"/>
  <c r="N405" i="4" s="1"/>
  <c r="N406" i="4" s="1"/>
  <c r="N407" i="4" s="1"/>
  <c r="N408" i="4" s="1"/>
  <c r="N409" i="4" s="1"/>
  <c r="N410" i="4" s="1"/>
  <c r="N411" i="4" s="1"/>
  <c r="N412" i="4" s="1"/>
  <c r="N413" i="4" s="1"/>
  <c r="N414" i="4" s="1"/>
  <c r="N415" i="4" s="1"/>
  <c r="N416" i="4" s="1"/>
  <c r="N417" i="4" s="1"/>
  <c r="N418" i="4" s="1"/>
  <c r="N419" i="4" s="1"/>
  <c r="N420" i="4" s="1"/>
  <c r="N421" i="4" s="1"/>
  <c r="N422" i="4" s="1"/>
  <c r="N423" i="4" s="1"/>
  <c r="N424" i="4" s="1"/>
  <c r="N425" i="4" s="1"/>
  <c r="N426" i="4" s="1"/>
  <c r="N427" i="4" s="1"/>
  <c r="N428" i="4" s="1"/>
  <c r="N429" i="4" s="1"/>
  <c r="N430" i="4" s="1"/>
  <c r="N431" i="4" s="1"/>
  <c r="N432" i="4" s="1"/>
  <c r="N433" i="4" s="1"/>
  <c r="N434" i="4" s="1"/>
  <c r="N435" i="4" s="1"/>
  <c r="N436" i="4" s="1"/>
  <c r="N437" i="4" s="1"/>
  <c r="N438" i="4" s="1"/>
  <c r="N439" i="4" s="1"/>
  <c r="N440" i="4" s="1"/>
  <c r="N441" i="4" s="1"/>
  <c r="N442" i="4" s="1"/>
  <c r="N443" i="4" s="1"/>
  <c r="N444" i="4" s="1"/>
  <c r="N445" i="4" s="1"/>
  <c r="N446" i="4" s="1"/>
  <c r="N447" i="4" s="1"/>
  <c r="N448" i="4" s="1"/>
  <c r="N449" i="4" s="1"/>
  <c r="N450" i="4" s="1"/>
  <c r="N451" i="4" s="1"/>
  <c r="N452" i="4" s="1"/>
  <c r="N453" i="4" s="1"/>
  <c r="N454" i="4" s="1"/>
  <c r="N455" i="4" s="1"/>
  <c r="N456" i="4" s="1"/>
  <c r="N457" i="4" s="1"/>
  <c r="N458" i="4" s="1"/>
  <c r="N459" i="4" s="1"/>
  <c r="N460" i="4" s="1"/>
  <c r="N461" i="4" s="1"/>
  <c r="N462" i="4" s="1"/>
  <c r="N463" i="4" s="1"/>
  <c r="N464" i="4" s="1"/>
  <c r="N465" i="4" s="1"/>
  <c r="N466" i="4" s="1"/>
  <c r="N467" i="4" s="1"/>
  <c r="N468" i="4" s="1"/>
  <c r="N469" i="4" s="1"/>
  <c r="N470" i="4" s="1"/>
  <c r="N471" i="4" s="1"/>
  <c r="N472" i="4" s="1"/>
  <c r="N473" i="4" s="1"/>
  <c r="N474" i="4" s="1"/>
  <c r="N475" i="4" s="1"/>
  <c r="N476" i="4" s="1"/>
  <c r="N477" i="4" s="1"/>
  <c r="N478" i="4" s="1"/>
  <c r="N479" i="4" s="1"/>
  <c r="N480" i="4" s="1"/>
  <c r="N481" i="4" s="1"/>
  <c r="N482" i="4" s="1"/>
  <c r="N483" i="4" s="1"/>
  <c r="N484" i="4" s="1"/>
  <c r="N485" i="4" s="1"/>
  <c r="N486" i="4" s="1"/>
  <c r="N487" i="4" s="1"/>
  <c r="N488" i="4" s="1"/>
  <c r="N489" i="4" s="1"/>
  <c r="N490" i="4" s="1"/>
  <c r="N491" i="4" s="1"/>
  <c r="N492" i="4" s="1"/>
  <c r="N493" i="4" s="1"/>
  <c r="N494" i="4" s="1"/>
  <c r="N495" i="4" s="1"/>
  <c r="N496" i="4" s="1"/>
  <c r="N497" i="4" s="1"/>
  <c r="N498" i="4" s="1"/>
  <c r="N499" i="4" s="1"/>
  <c r="N500" i="4" s="1"/>
  <c r="N501" i="4" s="1"/>
  <c r="N502" i="4" s="1"/>
  <c r="N503" i="4" s="1"/>
  <c r="N504" i="4" s="1"/>
  <c r="N505" i="4" s="1"/>
  <c r="N506" i="4" s="1"/>
  <c r="N507" i="4" s="1"/>
  <c r="N508" i="4" s="1"/>
  <c r="N509" i="4" s="1"/>
  <c r="N510" i="4" s="1"/>
  <c r="N511" i="4" s="1"/>
  <c r="N512" i="4" s="1"/>
  <c r="N513" i="4" s="1"/>
  <c r="N514" i="4" s="1"/>
  <c r="N515" i="4" s="1"/>
  <c r="N516" i="4" s="1"/>
  <c r="N517" i="4" s="1"/>
  <c r="N518" i="4" s="1"/>
  <c r="N519" i="4" s="1"/>
  <c r="N520" i="4" s="1"/>
  <c r="N521" i="4" s="1"/>
  <c r="N522" i="4" s="1"/>
  <c r="N523" i="4" s="1"/>
  <c r="N524" i="4" s="1"/>
  <c r="N525" i="4" s="1"/>
  <c r="N526" i="4" s="1"/>
  <c r="N527" i="4" s="1"/>
  <c r="N528" i="4" s="1"/>
  <c r="N529" i="4" s="1"/>
  <c r="N530" i="4" s="1"/>
  <c r="N531" i="4" s="1"/>
  <c r="N532" i="4" s="1"/>
  <c r="N533" i="4" s="1"/>
  <c r="N534" i="4" s="1"/>
  <c r="N535" i="4" s="1"/>
  <c r="N536" i="4" s="1"/>
  <c r="N537" i="4" s="1"/>
  <c r="N538" i="4" s="1"/>
  <c r="N539" i="4" s="1"/>
  <c r="N540" i="4" s="1"/>
  <c r="N541" i="4" s="1"/>
  <c r="N542" i="4" s="1"/>
  <c r="N543" i="4" s="1"/>
  <c r="N544" i="4" s="1"/>
  <c r="N545" i="4" s="1"/>
  <c r="N546" i="4" s="1"/>
  <c r="N547" i="4" s="1"/>
  <c r="N548" i="4" s="1"/>
  <c r="N549" i="4" s="1"/>
  <c r="N550" i="4" s="1"/>
  <c r="N551" i="4" s="1"/>
  <c r="N552" i="4" s="1"/>
  <c r="N553" i="4" s="1"/>
  <c r="N554" i="4" s="1"/>
  <c r="N555" i="4" s="1"/>
  <c r="N556" i="4" s="1"/>
  <c r="N557" i="4" s="1"/>
  <c r="N558" i="4" s="1"/>
  <c r="N559" i="4" s="1"/>
  <c r="N560" i="4" s="1"/>
  <c r="N561" i="4" s="1"/>
  <c r="N562" i="4" s="1"/>
  <c r="N563" i="4" s="1"/>
  <c r="N564" i="4" s="1"/>
  <c r="N565" i="4" s="1"/>
  <c r="N566" i="4" s="1"/>
  <c r="N567" i="4" s="1"/>
  <c r="N568" i="4" s="1"/>
  <c r="N569" i="4" s="1"/>
  <c r="N570" i="4" s="1"/>
  <c r="N571" i="4" s="1"/>
  <c r="N572" i="4" s="1"/>
  <c r="N573" i="4" s="1"/>
  <c r="N574" i="4" s="1"/>
  <c r="N575" i="4" s="1"/>
  <c r="N576" i="4" s="1"/>
  <c r="N577" i="4" s="1"/>
  <c r="N578" i="4" s="1"/>
  <c r="N579" i="4" s="1"/>
  <c r="N580" i="4" s="1"/>
  <c r="N581" i="4" s="1"/>
  <c r="N582" i="4" s="1"/>
  <c r="N583" i="4" s="1"/>
  <c r="N584" i="4" s="1"/>
  <c r="N585" i="4" s="1"/>
  <c r="N586" i="4" s="1"/>
  <c r="N587" i="4" s="1"/>
  <c r="N588" i="4" s="1"/>
  <c r="N589" i="4" s="1"/>
  <c r="N590" i="4" s="1"/>
  <c r="N591" i="4" s="1"/>
  <c r="N592" i="4" s="1"/>
  <c r="N593" i="4" s="1"/>
  <c r="N594" i="4" s="1"/>
  <c r="N595" i="4" s="1"/>
  <c r="N596" i="4" s="1"/>
  <c r="N597" i="4" s="1"/>
  <c r="N598" i="4" s="1"/>
  <c r="N599" i="4" s="1"/>
  <c r="N600" i="4" s="1"/>
  <c r="N601" i="4" s="1"/>
  <c r="N602" i="4" s="1"/>
  <c r="N603" i="4" s="1"/>
  <c r="N604" i="4" s="1"/>
  <c r="N605" i="4" s="1"/>
  <c r="N606" i="4" s="1"/>
  <c r="N607" i="4" s="1"/>
  <c r="N608" i="4" s="1"/>
  <c r="N609" i="4" s="1"/>
  <c r="N610" i="4" s="1"/>
  <c r="N611" i="4" s="1"/>
  <c r="N612" i="4" s="1"/>
  <c r="N613" i="4" s="1"/>
  <c r="N614" i="4" s="1"/>
  <c r="N615" i="4" s="1"/>
  <c r="N616" i="4" s="1"/>
  <c r="N617" i="4" s="1"/>
  <c r="N618" i="4" s="1"/>
  <c r="N619" i="4" s="1"/>
  <c r="N620" i="4" s="1"/>
  <c r="N621" i="4" s="1"/>
  <c r="N622" i="4" s="1"/>
  <c r="N623" i="4" s="1"/>
  <c r="N624" i="4" s="1"/>
  <c r="N625" i="4" s="1"/>
  <c r="N626" i="4" s="1"/>
  <c r="N627" i="4" s="1"/>
  <c r="N628" i="4" s="1"/>
  <c r="N629" i="4" s="1"/>
  <c r="N630" i="4" s="1"/>
  <c r="N631" i="4" s="1"/>
  <c r="N632" i="4" s="1"/>
  <c r="N633" i="4" s="1"/>
  <c r="N634" i="4" s="1"/>
  <c r="N635" i="4" s="1"/>
  <c r="N636" i="4" s="1"/>
  <c r="N637" i="4" s="1"/>
  <c r="N638" i="4" s="1"/>
  <c r="N639" i="4" s="1"/>
  <c r="N640" i="4" s="1"/>
  <c r="N641" i="4" s="1"/>
  <c r="N642" i="4" s="1"/>
  <c r="N643" i="4" s="1"/>
  <c r="N644" i="4" s="1"/>
  <c r="N645" i="4" s="1"/>
  <c r="N646" i="4" s="1"/>
  <c r="N647" i="4" s="1"/>
  <c r="N648" i="4" s="1"/>
  <c r="N649" i="4" s="1"/>
  <c r="N650" i="4" s="1"/>
  <c r="N651" i="4" s="1"/>
  <c r="N652" i="4" s="1"/>
  <c r="N653" i="4" s="1"/>
  <c r="N654" i="4" s="1"/>
  <c r="N655" i="4" s="1"/>
  <c r="N656" i="4" s="1"/>
  <c r="N657" i="4" s="1"/>
  <c r="N658" i="4" s="1"/>
  <c r="N659" i="4" s="1"/>
  <c r="N660" i="4" s="1"/>
  <c r="N661" i="4" s="1"/>
  <c r="N662" i="4" s="1"/>
  <c r="N663" i="4" s="1"/>
  <c r="N664" i="4" s="1"/>
  <c r="N665" i="4" s="1"/>
  <c r="N666" i="4" s="1"/>
  <c r="N667" i="4" s="1"/>
  <c r="N668" i="4" s="1"/>
  <c r="N669" i="4" s="1"/>
  <c r="N670" i="4" s="1"/>
  <c r="N671" i="4" s="1"/>
  <c r="N672" i="4" s="1"/>
  <c r="N673" i="4" s="1"/>
  <c r="N674" i="4" s="1"/>
  <c r="N675" i="4" s="1"/>
  <c r="N676" i="4" s="1"/>
  <c r="N677" i="4" s="1"/>
  <c r="N678" i="4" s="1"/>
  <c r="N679" i="4" s="1"/>
  <c r="N680" i="4" s="1"/>
  <c r="N681" i="4" s="1"/>
  <c r="N682" i="4" s="1"/>
  <c r="N683" i="4" s="1"/>
  <c r="N684" i="4" s="1"/>
  <c r="N685" i="4" s="1"/>
  <c r="N686" i="4" s="1"/>
  <c r="N687" i="4" s="1"/>
  <c r="N688" i="4" s="1"/>
  <c r="N689" i="4" s="1"/>
  <c r="N690" i="4" s="1"/>
  <c r="N691" i="4" s="1"/>
  <c r="N692" i="4" s="1"/>
  <c r="N693" i="4" s="1"/>
  <c r="N694" i="4" s="1"/>
  <c r="N695" i="4" s="1"/>
  <c r="N696" i="4" s="1"/>
  <c r="N697" i="4" s="1"/>
  <c r="N698" i="4" s="1"/>
  <c r="N699" i="4" s="1"/>
  <c r="N700" i="4" s="1"/>
  <c r="N701" i="4" s="1"/>
  <c r="N702" i="4" s="1"/>
  <c r="N703" i="4" s="1"/>
  <c r="N704" i="4" s="1"/>
  <c r="N705" i="4" s="1"/>
  <c r="N706" i="4" s="1"/>
  <c r="N707" i="4" s="1"/>
  <c r="N708" i="4" s="1"/>
  <c r="N709" i="4" s="1"/>
  <c r="N710" i="4" s="1"/>
  <c r="N711" i="4" s="1"/>
  <c r="N712" i="4" s="1"/>
  <c r="N713" i="4" s="1"/>
  <c r="N714" i="4" s="1"/>
  <c r="N715" i="4" s="1"/>
  <c r="N716" i="4" s="1"/>
  <c r="N717" i="4" s="1"/>
  <c r="N718" i="4" s="1"/>
  <c r="N719" i="4" s="1"/>
  <c r="N720" i="4" s="1"/>
  <c r="N721" i="4" s="1"/>
  <c r="N722" i="4" s="1"/>
  <c r="N723" i="4" s="1"/>
  <c r="N724" i="4" s="1"/>
  <c r="N725" i="4" s="1"/>
  <c r="N726" i="4" s="1"/>
  <c r="N727" i="4" s="1"/>
  <c r="N728" i="4" s="1"/>
  <c r="N729" i="4" s="1"/>
  <c r="N730" i="4" s="1"/>
  <c r="N731" i="4" s="1"/>
  <c r="N732" i="4" s="1"/>
  <c r="N733" i="4" s="1"/>
  <c r="N734" i="4" s="1"/>
  <c r="AN178" i="4"/>
  <c r="AN179" i="4" s="1"/>
  <c r="AN180" i="4" s="1"/>
  <c r="AP225" i="4"/>
  <c r="AM165" i="4"/>
  <c r="AM166" i="4" s="1"/>
  <c r="AM167" i="4" s="1"/>
  <c r="AM168" i="4" s="1"/>
  <c r="AM169" i="4" s="1"/>
  <c r="AM170" i="4" s="1"/>
  <c r="AM171" i="4" s="1"/>
  <c r="AM172" i="4" s="1"/>
  <c r="AM173" i="4" s="1"/>
  <c r="AM174" i="4" s="1"/>
  <c r="AM175" i="4" s="1"/>
  <c r="AM176" i="4" s="1"/>
  <c r="AM177" i="4" s="1"/>
  <c r="AM178" i="4" s="1"/>
  <c r="AM179" i="4" s="1"/>
  <c r="AM180" i="4" s="1"/>
  <c r="D228" i="4"/>
  <c r="I228" i="4" s="1"/>
  <c r="C36" i="2"/>
  <c r="H225" i="4"/>
  <c r="AE225" i="4"/>
  <c r="AP210" i="4"/>
  <c r="D210" i="4"/>
  <c r="D218" i="4"/>
  <c r="AF218" i="4" s="1"/>
  <c r="C37" i="2"/>
  <c r="B37" i="2"/>
  <c r="AP218" i="4"/>
  <c r="C33" i="2"/>
  <c r="D237" i="4"/>
  <c r="H218" i="4"/>
  <c r="B33" i="2"/>
  <c r="AP237" i="4"/>
  <c r="AP186" i="4"/>
  <c r="D186" i="4"/>
  <c r="H210" i="4"/>
  <c r="AR165" i="4"/>
  <c r="AR166" i="4" s="1"/>
  <c r="AR167" i="4" s="1"/>
  <c r="AR168" i="4" s="1"/>
  <c r="AR169" i="4" s="1"/>
  <c r="AR170" i="4" s="1"/>
  <c r="AR171" i="4" s="1"/>
  <c r="AR172" i="4" s="1"/>
  <c r="AR173" i="4" s="1"/>
  <c r="AR174" i="4" s="1"/>
  <c r="AR175" i="4" s="1"/>
  <c r="AR176" i="4" s="1"/>
  <c r="AR177" i="4" s="1"/>
  <c r="AR178" i="4" s="1"/>
  <c r="AR179" i="4" s="1"/>
  <c r="AR180" i="4" s="1"/>
  <c r="AR181" i="4" s="1"/>
  <c r="E177" i="4"/>
  <c r="AF183" i="4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AE230" i="4"/>
  <c r="B39" i="2"/>
  <c r="Y182" i="4"/>
  <c r="Z182" i="4" s="1"/>
  <c r="AB182" i="4" s="1"/>
  <c r="B35" i="4" s="1"/>
  <c r="C39" i="2"/>
  <c r="AK164" i="4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O178" i="4"/>
  <c r="P178" i="4" s="1"/>
  <c r="Q178" i="4" s="1"/>
  <c r="P180" i="4"/>
  <c r="Q180" i="4" s="1"/>
  <c r="D189" i="4"/>
  <c r="AE189" i="4"/>
  <c r="AP189" i="4"/>
  <c r="H189" i="4"/>
  <c r="AE212" i="4"/>
  <c r="H212" i="4"/>
  <c r="AP212" i="4"/>
  <c r="D212" i="4"/>
  <c r="B130" i="4"/>
  <c r="B13" i="3"/>
  <c r="B15" i="2"/>
  <c r="K183" i="4"/>
  <c r="K182" i="4"/>
  <c r="AL165" i="4"/>
  <c r="AL166" i="4" s="1"/>
  <c r="AL167" i="4" s="1"/>
  <c r="AL168" i="4" s="1"/>
  <c r="AL169" i="4" s="1"/>
  <c r="AL170" i="4" s="1"/>
  <c r="AL171" i="4" s="1"/>
  <c r="AL172" i="4" s="1"/>
  <c r="AL173" i="4" s="1"/>
  <c r="AL174" i="4" s="1"/>
  <c r="AL175" i="4" s="1"/>
  <c r="AL176" i="4" s="1"/>
  <c r="AL177" i="4" s="1"/>
  <c r="AL178" i="4" s="1"/>
  <c r="AL179" i="4" s="1"/>
  <c r="AL180" i="4" s="1"/>
  <c r="AE220" i="4"/>
  <c r="H220" i="4"/>
  <c r="AP220" i="4"/>
  <c r="D220" i="4"/>
  <c r="B51" i="2"/>
  <c r="B22" i="2"/>
  <c r="B21" i="2"/>
  <c r="C660" i="5"/>
  <c r="C661" i="5"/>
  <c r="C581" i="5"/>
  <c r="C582" i="5" s="1"/>
  <c r="C502" i="5"/>
  <c r="C503" i="5" s="1"/>
  <c r="C344" i="5"/>
  <c r="C345" i="5" s="1"/>
  <c r="C423" i="5"/>
  <c r="C260" i="5"/>
  <c r="C181" i="5"/>
  <c r="C102" i="5"/>
  <c r="C103" i="5" s="1"/>
  <c r="H208" i="4"/>
  <c r="D208" i="4"/>
  <c r="AE208" i="4"/>
  <c r="AP208" i="4"/>
  <c r="C353" i="6"/>
  <c r="C354" i="6" s="1"/>
  <c r="C274" i="6"/>
  <c r="B180" i="6"/>
  <c r="B181" i="6" s="1"/>
  <c r="C189" i="6"/>
  <c r="B182" i="6"/>
  <c r="B183" i="6" s="1"/>
  <c r="B98" i="6"/>
  <c r="D235" i="4"/>
  <c r="AP235" i="4"/>
  <c r="H235" i="4"/>
  <c r="AE235" i="4"/>
  <c r="D216" i="4"/>
  <c r="AP216" i="4"/>
  <c r="H216" i="4"/>
  <c r="AE216" i="4"/>
  <c r="AP213" i="4"/>
  <c r="H213" i="4"/>
  <c r="D213" i="4"/>
  <c r="AE213" i="4"/>
  <c r="C35" i="2"/>
  <c r="B35" i="2"/>
  <c r="G35" i="2"/>
  <c r="F35" i="2"/>
  <c r="AE202" i="4"/>
  <c r="H202" i="4"/>
  <c r="AP202" i="4"/>
  <c r="D202" i="4"/>
  <c r="I226" i="4"/>
  <c r="AF226" i="4"/>
  <c r="J181" i="4"/>
  <c r="L182" i="4" s="1"/>
  <c r="V185" i="4"/>
  <c r="Y184" i="4"/>
  <c r="Z184" i="4" s="1"/>
  <c r="AB184" i="4" s="1"/>
  <c r="I218" i="4"/>
  <c r="I225" i="4"/>
  <c r="AF225" i="4"/>
  <c r="D224" i="4"/>
  <c r="AP224" i="4"/>
  <c r="H224" i="4"/>
  <c r="AE224" i="4"/>
  <c r="AP221" i="4"/>
  <c r="H221" i="4"/>
  <c r="D221" i="4"/>
  <c r="AE221" i="4"/>
  <c r="AP199" i="4"/>
  <c r="H199" i="4"/>
  <c r="AE199" i="4"/>
  <c r="D199" i="4"/>
  <c r="AH181" i="4"/>
  <c r="E182" i="4"/>
  <c r="AG181" i="4"/>
  <c r="E39" i="2"/>
  <c r="D39" i="2"/>
  <c r="C2330" i="4"/>
  <c r="AL108" i="5"/>
  <c r="AG108" i="5"/>
  <c r="AB108" i="5"/>
  <c r="W108" i="5"/>
  <c r="M108" i="5"/>
  <c r="H108" i="5"/>
  <c r="AQ108" i="5"/>
  <c r="R108" i="5"/>
  <c r="C108" i="5"/>
  <c r="D229" i="4"/>
  <c r="AP229" i="4"/>
  <c r="AE229" i="4"/>
  <c r="H229" i="4"/>
  <c r="J230" i="4" s="1"/>
  <c r="AE232" i="4"/>
  <c r="D232" i="4"/>
  <c r="AP232" i="4"/>
  <c r="H232" i="4"/>
  <c r="G34" i="2"/>
  <c r="F34" i="2"/>
  <c r="B34" i="2"/>
  <c r="C34" i="2"/>
  <c r="I227" i="4"/>
  <c r="AF227" i="4"/>
  <c r="AP236" i="4"/>
  <c r="D236" i="4"/>
  <c r="H236" i="4"/>
  <c r="AE236" i="4"/>
  <c r="AE239" i="4"/>
  <c r="H239" i="4"/>
  <c r="D239" i="4"/>
  <c r="AP239" i="4"/>
  <c r="D244" i="4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O243" i="4"/>
  <c r="I217" i="4"/>
  <c r="AF217" i="4"/>
  <c r="H187" i="4"/>
  <c r="J187" i="4" s="1"/>
  <c r="D187" i="4"/>
  <c r="AE187" i="4"/>
  <c r="AP187" i="4"/>
  <c r="H182" i="4"/>
  <c r="J182" i="4" s="1"/>
  <c r="AE182" i="4"/>
  <c r="AP182" i="4"/>
  <c r="AF230" i="4"/>
  <c r="I230" i="4"/>
  <c r="B738" i="4"/>
  <c r="C156" i="4"/>
  <c r="B156" i="4"/>
  <c r="E156" i="4" s="1"/>
  <c r="C157" i="4"/>
  <c r="B157" i="4"/>
  <c r="E157" i="4" s="1"/>
  <c r="C155" i="4"/>
  <c r="B155" i="4"/>
  <c r="E155" i="4" s="1"/>
  <c r="F39" i="2"/>
  <c r="H195" i="4"/>
  <c r="D195" i="4"/>
  <c r="AE195" i="4"/>
  <c r="AP195" i="4"/>
  <c r="D190" i="4"/>
  <c r="H190" i="4"/>
  <c r="AE190" i="4"/>
  <c r="AP190" i="4"/>
  <c r="AE194" i="4"/>
  <c r="H194" i="4"/>
  <c r="AP194" i="4"/>
  <c r="D194" i="4"/>
  <c r="AF184" i="4"/>
  <c r="I184" i="4"/>
  <c r="K184" i="4" s="1"/>
  <c r="B77" i="6"/>
  <c r="B77" i="5"/>
  <c r="C2633" i="4"/>
  <c r="C2634" i="4" s="1"/>
  <c r="AF237" i="4"/>
  <c r="I237" i="4"/>
  <c r="AP223" i="4"/>
  <c r="AE223" i="4"/>
  <c r="H223" i="4"/>
  <c r="D223" i="4"/>
  <c r="H203" i="4"/>
  <c r="D203" i="4"/>
  <c r="AE203" i="4"/>
  <c r="AP203" i="4"/>
  <c r="D198" i="4"/>
  <c r="H198" i="4"/>
  <c r="AE198" i="4"/>
  <c r="AP198" i="4"/>
  <c r="F38" i="2"/>
  <c r="C38" i="2"/>
  <c r="B38" i="2"/>
  <c r="G38" i="2"/>
  <c r="AP191" i="4"/>
  <c r="H191" i="4"/>
  <c r="AE191" i="4"/>
  <c r="D191" i="4"/>
  <c r="AF192" i="4"/>
  <c r="I192" i="4"/>
  <c r="C2405" i="4"/>
  <c r="C2406" i="4" s="1"/>
  <c r="AE211" i="4"/>
  <c r="H211" i="4"/>
  <c r="D211" i="4"/>
  <c r="AP211" i="4"/>
  <c r="D206" i="4"/>
  <c r="H206" i="4"/>
  <c r="AE206" i="4"/>
  <c r="AP206" i="4"/>
  <c r="K181" i="4"/>
  <c r="C2178" i="4"/>
  <c r="C2189" i="4" s="1"/>
  <c r="AP215" i="4"/>
  <c r="AE215" i="4"/>
  <c r="H215" i="4"/>
  <c r="D215" i="4"/>
  <c r="AE219" i="4"/>
  <c r="H219" i="4"/>
  <c r="AP219" i="4"/>
  <c r="D219" i="4"/>
  <c r="D214" i="4"/>
  <c r="AE214" i="4"/>
  <c r="H214" i="4"/>
  <c r="AP214" i="4"/>
  <c r="AO181" i="4"/>
  <c r="AE233" i="4"/>
  <c r="D233" i="4"/>
  <c r="H233" i="4"/>
  <c r="AP233" i="4"/>
  <c r="D205" i="4"/>
  <c r="AE205" i="4"/>
  <c r="AP205" i="4"/>
  <c r="H205" i="4"/>
  <c r="P179" i="4"/>
  <c r="Q179" i="4" s="1"/>
  <c r="AJ182" i="4"/>
  <c r="D234" i="4"/>
  <c r="H234" i="4"/>
  <c r="AE234" i="4"/>
  <c r="AP234" i="4"/>
  <c r="D222" i="4"/>
  <c r="AE222" i="4"/>
  <c r="H222" i="4"/>
  <c r="AP222" i="4"/>
  <c r="I209" i="4"/>
  <c r="AF209" i="4"/>
  <c r="AF200" i="4"/>
  <c r="I200" i="4"/>
  <c r="C2558" i="4"/>
  <c r="C2569" i="4" s="1"/>
  <c r="F177" i="4"/>
  <c r="E176" i="4"/>
  <c r="O177" i="4"/>
  <c r="AE188" i="4"/>
  <c r="H188" i="4"/>
  <c r="AP188" i="4"/>
  <c r="D188" i="4"/>
  <c r="D231" i="4"/>
  <c r="H231" i="4"/>
  <c r="AP231" i="4"/>
  <c r="AE231" i="4"/>
  <c r="J190" i="4"/>
  <c r="C2101" i="4"/>
  <c r="C2102" i="4" s="1"/>
  <c r="D197" i="4"/>
  <c r="AE197" i="4"/>
  <c r="AP197" i="4"/>
  <c r="H197" i="4"/>
  <c r="AE196" i="4"/>
  <c r="H196" i="4"/>
  <c r="AP196" i="4"/>
  <c r="D196" i="4"/>
  <c r="D238" i="4"/>
  <c r="H238" i="4"/>
  <c r="AP238" i="4"/>
  <c r="AE238" i="4"/>
  <c r="K180" i="4"/>
  <c r="M181" i="4" s="1"/>
  <c r="M182" i="4" s="1"/>
  <c r="M183" i="4" s="1"/>
  <c r="E36" i="2"/>
  <c r="D36" i="2"/>
  <c r="C2254" i="4"/>
  <c r="C2265" i="4" s="1"/>
  <c r="C2481" i="4"/>
  <c r="C2482" i="4" s="1"/>
  <c r="F36" i="2"/>
  <c r="AE204" i="4"/>
  <c r="H204" i="4"/>
  <c r="AP204" i="4"/>
  <c r="D204" i="4"/>
  <c r="AP207" i="4"/>
  <c r="H207" i="4"/>
  <c r="D207" i="4"/>
  <c r="AE207" i="4"/>
  <c r="B12" i="2"/>
  <c r="B49" i="2"/>
  <c r="B14" i="2"/>
  <c r="B11" i="2"/>
  <c r="B18" i="2"/>
  <c r="AO182" i="4" l="1"/>
  <c r="AF228" i="4"/>
  <c r="AK181" i="4"/>
  <c r="F183" i="4"/>
  <c r="D255" i="4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J223" i="4"/>
  <c r="J198" i="4"/>
  <c r="J209" i="4"/>
  <c r="J231" i="4"/>
  <c r="J228" i="4"/>
  <c r="C2190" i="4"/>
  <c r="M184" i="4"/>
  <c r="M185" i="4" s="1"/>
  <c r="J237" i="4"/>
  <c r="J207" i="4"/>
  <c r="I186" i="4"/>
  <c r="K186" i="4" s="1"/>
  <c r="AF186" i="4"/>
  <c r="J226" i="4"/>
  <c r="I210" i="4"/>
  <c r="AF210" i="4"/>
  <c r="J218" i="4"/>
  <c r="J202" i="4"/>
  <c r="J191" i="4"/>
  <c r="J192" i="4"/>
  <c r="J215" i="4"/>
  <c r="E279" i="4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C2105" i="4"/>
  <c r="C2104" i="4"/>
  <c r="C2103" i="4"/>
  <c r="C2114" i="4"/>
  <c r="C2113" i="4"/>
  <c r="C2409" i="4"/>
  <c r="C2407" i="4"/>
  <c r="C2408" i="4"/>
  <c r="C2417" i="4"/>
  <c r="C2636" i="4"/>
  <c r="C2637" i="4"/>
  <c r="C2635" i="4"/>
  <c r="C2645" i="4"/>
  <c r="C2483" i="4"/>
  <c r="C2485" i="4"/>
  <c r="C2484" i="4"/>
  <c r="C2493" i="4"/>
  <c r="C2621" i="4"/>
  <c r="C2616" i="4"/>
  <c r="C2627" i="4"/>
  <c r="C2622" i="4"/>
  <c r="C2617" i="4"/>
  <c r="C2628" i="4"/>
  <c r="C2623" i="4"/>
  <c r="C2618" i="4"/>
  <c r="C2629" i="4"/>
  <c r="C2620" i="4"/>
  <c r="C2625" i="4"/>
  <c r="C2571" i="4"/>
  <c r="C2624" i="4"/>
  <c r="C2615" i="4"/>
  <c r="C2626" i="4"/>
  <c r="C2619" i="4"/>
  <c r="I198" i="4"/>
  <c r="AF198" i="4"/>
  <c r="AF196" i="4"/>
  <c r="I196" i="4"/>
  <c r="J213" i="4"/>
  <c r="F184" i="4"/>
  <c r="AI183" i="4"/>
  <c r="AJ183" i="4"/>
  <c r="AF214" i="4"/>
  <c r="I214" i="4"/>
  <c r="I194" i="4"/>
  <c r="AF194" i="4"/>
  <c r="J186" i="4"/>
  <c r="J184" i="4"/>
  <c r="J236" i="4"/>
  <c r="B131" i="4"/>
  <c r="B29" i="4"/>
  <c r="B137" i="4"/>
  <c r="I219" i="4"/>
  <c r="AF219" i="4"/>
  <c r="AF211" i="4"/>
  <c r="I211" i="4"/>
  <c r="K213" i="4" s="1"/>
  <c r="G156" i="4"/>
  <c r="F156" i="4"/>
  <c r="I216" i="4"/>
  <c r="AF216" i="4"/>
  <c r="AF232" i="4"/>
  <c r="I232" i="4"/>
  <c r="I202" i="4"/>
  <c r="AF202" i="4"/>
  <c r="J205" i="4"/>
  <c r="C355" i="6"/>
  <c r="C372" i="6" s="1"/>
  <c r="B23" i="2"/>
  <c r="B136" i="4"/>
  <c r="B24" i="2"/>
  <c r="AF212" i="4"/>
  <c r="I212" i="4"/>
  <c r="B82" i="3"/>
  <c r="B29" i="2"/>
  <c r="B14" i="3"/>
  <c r="B16" i="2"/>
  <c r="B17" i="2"/>
  <c r="B13" i="2"/>
  <c r="B37" i="3"/>
  <c r="B134" i="4"/>
  <c r="I187" i="4"/>
  <c r="AF187" i="4"/>
  <c r="C2332" i="4"/>
  <c r="C2333" i="4"/>
  <c r="C2331" i="4"/>
  <c r="AF220" i="4"/>
  <c r="I220" i="4"/>
  <c r="K221" i="4" s="1"/>
  <c r="J214" i="4"/>
  <c r="I236" i="4"/>
  <c r="AF236" i="4"/>
  <c r="J233" i="4"/>
  <c r="I224" i="4"/>
  <c r="K228" i="4" s="1"/>
  <c r="AF224" i="4"/>
  <c r="J206" i="4"/>
  <c r="J239" i="4"/>
  <c r="J216" i="4"/>
  <c r="J211" i="4"/>
  <c r="J189" i="4"/>
  <c r="AF208" i="4"/>
  <c r="I208" i="4"/>
  <c r="C346" i="5"/>
  <c r="C360" i="5" s="1"/>
  <c r="J224" i="4"/>
  <c r="I207" i="4"/>
  <c r="AF207" i="4"/>
  <c r="J235" i="4"/>
  <c r="I215" i="4"/>
  <c r="AF215" i="4"/>
  <c r="I238" i="4"/>
  <c r="AF238" i="4"/>
  <c r="I231" i="4"/>
  <c r="AF231" i="4"/>
  <c r="J219" i="4"/>
  <c r="I203" i="4"/>
  <c r="AF203" i="4"/>
  <c r="J194" i="4"/>
  <c r="J229" i="4"/>
  <c r="I235" i="4"/>
  <c r="AF235" i="4"/>
  <c r="J212" i="4"/>
  <c r="C424" i="5"/>
  <c r="C425" i="5" s="1"/>
  <c r="J193" i="4"/>
  <c r="AF204" i="4"/>
  <c r="I204" i="4"/>
  <c r="I205" i="4"/>
  <c r="AF205" i="4"/>
  <c r="C518" i="5"/>
  <c r="I190" i="4"/>
  <c r="AF190" i="4"/>
  <c r="AF229" i="4"/>
  <c r="I229" i="4"/>
  <c r="AQ182" i="4"/>
  <c r="AR182" i="4" s="1"/>
  <c r="AG182" i="4"/>
  <c r="AK182" i="4" s="1"/>
  <c r="E183" i="4"/>
  <c r="AH182" i="4"/>
  <c r="B100" i="6"/>
  <c r="B99" i="6"/>
  <c r="AL181" i="4"/>
  <c r="C504" i="5"/>
  <c r="C2179" i="4"/>
  <c r="C2181" i="4"/>
  <c r="C2180" i="4"/>
  <c r="I223" i="4"/>
  <c r="K227" i="4" s="1"/>
  <c r="AF223" i="4"/>
  <c r="O244" i="4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O505" i="4" s="1"/>
  <c r="O506" i="4" s="1"/>
  <c r="O507" i="4" s="1"/>
  <c r="O508" i="4" s="1"/>
  <c r="O509" i="4" s="1"/>
  <c r="O510" i="4" s="1"/>
  <c r="O511" i="4" s="1"/>
  <c r="O512" i="4" s="1"/>
  <c r="O513" i="4" s="1"/>
  <c r="O514" i="4" s="1"/>
  <c r="O515" i="4" s="1"/>
  <c r="O516" i="4" s="1"/>
  <c r="O517" i="4" s="1"/>
  <c r="O518" i="4" s="1"/>
  <c r="O519" i="4" s="1"/>
  <c r="O520" i="4" s="1"/>
  <c r="O521" i="4" s="1"/>
  <c r="O522" i="4" s="1"/>
  <c r="O523" i="4" s="1"/>
  <c r="O524" i="4" s="1"/>
  <c r="O525" i="4" s="1"/>
  <c r="O526" i="4" s="1"/>
  <c r="O527" i="4" s="1"/>
  <c r="O528" i="4" s="1"/>
  <c r="O529" i="4" s="1"/>
  <c r="O530" i="4" s="1"/>
  <c r="O531" i="4" s="1"/>
  <c r="O532" i="4" s="1"/>
  <c r="O533" i="4" s="1"/>
  <c r="O534" i="4" s="1"/>
  <c r="O535" i="4" s="1"/>
  <c r="O536" i="4" s="1"/>
  <c r="O537" i="4" s="1"/>
  <c r="O538" i="4" s="1"/>
  <c r="O539" i="4" s="1"/>
  <c r="O540" i="4" s="1"/>
  <c r="O541" i="4" s="1"/>
  <c r="O542" i="4" s="1"/>
  <c r="O543" i="4" s="1"/>
  <c r="O544" i="4" s="1"/>
  <c r="O545" i="4" s="1"/>
  <c r="O546" i="4" s="1"/>
  <c r="O547" i="4" s="1"/>
  <c r="O548" i="4" s="1"/>
  <c r="O549" i="4" s="1"/>
  <c r="O550" i="4" s="1"/>
  <c r="O551" i="4" s="1"/>
  <c r="O552" i="4" s="1"/>
  <c r="O553" i="4" s="1"/>
  <c r="O554" i="4" s="1"/>
  <c r="O555" i="4" s="1"/>
  <c r="O556" i="4" s="1"/>
  <c r="O557" i="4" s="1"/>
  <c r="O558" i="4" s="1"/>
  <c r="O559" i="4" s="1"/>
  <c r="O560" i="4" s="1"/>
  <c r="O561" i="4" s="1"/>
  <c r="O562" i="4" s="1"/>
  <c r="O563" i="4" s="1"/>
  <c r="O564" i="4" s="1"/>
  <c r="O565" i="4" s="1"/>
  <c r="O566" i="4" s="1"/>
  <c r="O567" i="4" s="1"/>
  <c r="O568" i="4" s="1"/>
  <c r="O569" i="4" s="1"/>
  <c r="O570" i="4" s="1"/>
  <c r="O571" i="4" s="1"/>
  <c r="O572" i="4" s="1"/>
  <c r="O573" i="4" s="1"/>
  <c r="O574" i="4" s="1"/>
  <c r="O575" i="4" s="1"/>
  <c r="O576" i="4" s="1"/>
  <c r="O577" i="4" s="1"/>
  <c r="O578" i="4" s="1"/>
  <c r="O579" i="4" s="1"/>
  <c r="O580" i="4" s="1"/>
  <c r="O581" i="4" s="1"/>
  <c r="O582" i="4" s="1"/>
  <c r="O583" i="4" s="1"/>
  <c r="O584" i="4" s="1"/>
  <c r="O585" i="4" s="1"/>
  <c r="O586" i="4" s="1"/>
  <c r="O587" i="4" s="1"/>
  <c r="O588" i="4" s="1"/>
  <c r="O589" i="4" s="1"/>
  <c r="O590" i="4" s="1"/>
  <c r="O591" i="4" s="1"/>
  <c r="O592" i="4" s="1"/>
  <c r="O593" i="4" s="1"/>
  <c r="O594" i="4" s="1"/>
  <c r="O595" i="4" s="1"/>
  <c r="O596" i="4" s="1"/>
  <c r="O597" i="4" s="1"/>
  <c r="O598" i="4" s="1"/>
  <c r="O599" i="4" s="1"/>
  <c r="O600" i="4" s="1"/>
  <c r="O601" i="4" s="1"/>
  <c r="O602" i="4" s="1"/>
  <c r="O603" i="4" s="1"/>
  <c r="O604" i="4" s="1"/>
  <c r="O605" i="4" s="1"/>
  <c r="O606" i="4" s="1"/>
  <c r="O607" i="4" s="1"/>
  <c r="O608" i="4" s="1"/>
  <c r="O609" i="4" s="1"/>
  <c r="O610" i="4" s="1"/>
  <c r="O611" i="4" s="1"/>
  <c r="O612" i="4" s="1"/>
  <c r="O613" i="4" s="1"/>
  <c r="O614" i="4" s="1"/>
  <c r="O615" i="4" s="1"/>
  <c r="O616" i="4" s="1"/>
  <c r="O617" i="4" s="1"/>
  <c r="O618" i="4" s="1"/>
  <c r="O619" i="4" s="1"/>
  <c r="O620" i="4" s="1"/>
  <c r="O621" i="4" s="1"/>
  <c r="O622" i="4" s="1"/>
  <c r="O623" i="4" s="1"/>
  <c r="O624" i="4" s="1"/>
  <c r="O625" i="4" s="1"/>
  <c r="O626" i="4" s="1"/>
  <c r="O627" i="4" s="1"/>
  <c r="O628" i="4" s="1"/>
  <c r="O629" i="4" s="1"/>
  <c r="O630" i="4" s="1"/>
  <c r="O631" i="4" s="1"/>
  <c r="O632" i="4" s="1"/>
  <c r="O633" i="4" s="1"/>
  <c r="O634" i="4" s="1"/>
  <c r="O635" i="4" s="1"/>
  <c r="O636" i="4" s="1"/>
  <c r="O637" i="4" s="1"/>
  <c r="O638" i="4" s="1"/>
  <c r="O639" i="4" s="1"/>
  <c r="O640" i="4" s="1"/>
  <c r="O641" i="4" s="1"/>
  <c r="O642" i="4" s="1"/>
  <c r="O643" i="4" s="1"/>
  <c r="O644" i="4" s="1"/>
  <c r="O645" i="4" s="1"/>
  <c r="O646" i="4" s="1"/>
  <c r="O647" i="4" s="1"/>
  <c r="O648" i="4" s="1"/>
  <c r="O649" i="4" s="1"/>
  <c r="O650" i="4" s="1"/>
  <c r="O651" i="4" s="1"/>
  <c r="O652" i="4" s="1"/>
  <c r="O653" i="4" s="1"/>
  <c r="O654" i="4" s="1"/>
  <c r="O655" i="4" s="1"/>
  <c r="O656" i="4" s="1"/>
  <c r="O657" i="4" s="1"/>
  <c r="O658" i="4" s="1"/>
  <c r="O659" i="4" s="1"/>
  <c r="O660" i="4" s="1"/>
  <c r="O661" i="4" s="1"/>
  <c r="O662" i="4" s="1"/>
  <c r="O663" i="4" s="1"/>
  <c r="O664" i="4" s="1"/>
  <c r="O665" i="4" s="1"/>
  <c r="O666" i="4" s="1"/>
  <c r="O667" i="4" s="1"/>
  <c r="O668" i="4" s="1"/>
  <c r="O669" i="4" s="1"/>
  <c r="O670" i="4" s="1"/>
  <c r="O671" i="4" s="1"/>
  <c r="O672" i="4" s="1"/>
  <c r="O673" i="4" s="1"/>
  <c r="O674" i="4" s="1"/>
  <c r="O675" i="4" s="1"/>
  <c r="O676" i="4" s="1"/>
  <c r="O677" i="4" s="1"/>
  <c r="O678" i="4" s="1"/>
  <c r="O679" i="4" s="1"/>
  <c r="O680" i="4" s="1"/>
  <c r="O681" i="4" s="1"/>
  <c r="O682" i="4" s="1"/>
  <c r="O683" i="4" s="1"/>
  <c r="O684" i="4" s="1"/>
  <c r="O685" i="4" s="1"/>
  <c r="O686" i="4" s="1"/>
  <c r="O687" i="4" s="1"/>
  <c r="O688" i="4" s="1"/>
  <c r="O689" i="4" s="1"/>
  <c r="O690" i="4" s="1"/>
  <c r="O691" i="4" s="1"/>
  <c r="O692" i="4" s="1"/>
  <c r="O693" i="4" s="1"/>
  <c r="O694" i="4" s="1"/>
  <c r="O695" i="4" s="1"/>
  <c r="O696" i="4" s="1"/>
  <c r="O697" i="4" s="1"/>
  <c r="O698" i="4" s="1"/>
  <c r="O699" i="4" s="1"/>
  <c r="O700" i="4" s="1"/>
  <c r="O701" i="4" s="1"/>
  <c r="O702" i="4" s="1"/>
  <c r="O703" i="4" s="1"/>
  <c r="O704" i="4" s="1"/>
  <c r="O705" i="4" s="1"/>
  <c r="O706" i="4" s="1"/>
  <c r="O707" i="4" s="1"/>
  <c r="O708" i="4" s="1"/>
  <c r="O709" i="4" s="1"/>
  <c r="O710" i="4" s="1"/>
  <c r="O711" i="4" s="1"/>
  <c r="O712" i="4" s="1"/>
  <c r="O713" i="4" s="1"/>
  <c r="O714" i="4" s="1"/>
  <c r="O715" i="4" s="1"/>
  <c r="O716" i="4" s="1"/>
  <c r="O717" i="4" s="1"/>
  <c r="O718" i="4" s="1"/>
  <c r="O719" i="4" s="1"/>
  <c r="O720" i="4" s="1"/>
  <c r="O721" i="4" s="1"/>
  <c r="O722" i="4" s="1"/>
  <c r="O723" i="4" s="1"/>
  <c r="O724" i="4" s="1"/>
  <c r="O725" i="4" s="1"/>
  <c r="O726" i="4" s="1"/>
  <c r="O727" i="4" s="1"/>
  <c r="O728" i="4" s="1"/>
  <c r="O729" i="4" s="1"/>
  <c r="O730" i="4" s="1"/>
  <c r="O731" i="4" s="1"/>
  <c r="O732" i="4" s="1"/>
  <c r="O733" i="4" s="1"/>
  <c r="O734" i="4" s="1"/>
  <c r="I199" i="4"/>
  <c r="AF199" i="4"/>
  <c r="C104" i="5"/>
  <c r="I189" i="4"/>
  <c r="AF189" i="4"/>
  <c r="J222" i="4"/>
  <c r="AF188" i="4"/>
  <c r="I188" i="4"/>
  <c r="J221" i="4"/>
  <c r="J197" i="4"/>
  <c r="AF233" i="4"/>
  <c r="I233" i="4"/>
  <c r="J195" i="4"/>
  <c r="C2239" i="4"/>
  <c r="C2245" i="4"/>
  <c r="C2240" i="4"/>
  <c r="C2235" i="4"/>
  <c r="C2246" i="4"/>
  <c r="C2241" i="4"/>
  <c r="C2236" i="4"/>
  <c r="C2247" i="4"/>
  <c r="C2237" i="4"/>
  <c r="C2248" i="4"/>
  <c r="C2249" i="4"/>
  <c r="C2242" i="4"/>
  <c r="C2243" i="4"/>
  <c r="C2244" i="4"/>
  <c r="C2238" i="4"/>
  <c r="C2191" i="4"/>
  <c r="C2341" i="4"/>
  <c r="I195" i="4"/>
  <c r="AF195" i="4"/>
  <c r="J201" i="4"/>
  <c r="P177" i="4"/>
  <c r="Q177" i="4" s="1"/>
  <c r="J199" i="4"/>
  <c r="J196" i="4"/>
  <c r="J203" i="4"/>
  <c r="I213" i="4"/>
  <c r="K217" i="4" s="1"/>
  <c r="AF213" i="4"/>
  <c r="B22" i="6"/>
  <c r="B185" i="6"/>
  <c r="B184" i="6"/>
  <c r="C583" i="5"/>
  <c r="B22" i="4"/>
  <c r="B21" i="4"/>
  <c r="B20" i="4"/>
  <c r="J208" i="4"/>
  <c r="J188" i="4"/>
  <c r="V186" i="4"/>
  <c r="Y185" i="4"/>
  <c r="Z185" i="4" s="1"/>
  <c r="AB185" i="4" s="1"/>
  <c r="J217" i="4"/>
  <c r="C2318" i="4"/>
  <c r="C2313" i="4"/>
  <c r="C2324" i="4"/>
  <c r="C2325" i="4"/>
  <c r="C2320" i="4"/>
  <c r="C2312" i="4"/>
  <c r="C2311" i="4"/>
  <c r="C2319" i="4"/>
  <c r="C2321" i="4"/>
  <c r="C2267" i="4"/>
  <c r="C2322" i="4"/>
  <c r="C2317" i="4"/>
  <c r="C2316" i="4"/>
  <c r="C2314" i="4"/>
  <c r="C2315" i="4"/>
  <c r="C2323" i="4"/>
  <c r="I191" i="4"/>
  <c r="AF191" i="4"/>
  <c r="J200" i="4"/>
  <c r="AF222" i="4"/>
  <c r="I222" i="4"/>
  <c r="J204" i="4"/>
  <c r="J227" i="4"/>
  <c r="E175" i="4"/>
  <c r="O176" i="4"/>
  <c r="F176" i="4"/>
  <c r="J238" i="4"/>
  <c r="C2257" i="4"/>
  <c r="C2255" i="4"/>
  <c r="C2256" i="4"/>
  <c r="I234" i="4"/>
  <c r="AF234" i="4"/>
  <c r="K185" i="4"/>
  <c r="F155" i="4"/>
  <c r="J155" i="4" s="1"/>
  <c r="G155" i="4"/>
  <c r="H155" i="4" s="1"/>
  <c r="L183" i="4"/>
  <c r="I197" i="4"/>
  <c r="AF197" i="4"/>
  <c r="C2560" i="4"/>
  <c r="C2561" i="4"/>
  <c r="C2559" i="4"/>
  <c r="J210" i="4"/>
  <c r="I221" i="4"/>
  <c r="AF221" i="4"/>
  <c r="J183" i="4"/>
  <c r="C190" i="6"/>
  <c r="C191" i="6" s="1"/>
  <c r="C261" i="5"/>
  <c r="C262" i="5" s="1"/>
  <c r="C281" i="5" s="1"/>
  <c r="C662" i="5"/>
  <c r="AN181" i="4"/>
  <c r="AN182" i="4" s="1"/>
  <c r="AN183" i="4" s="1"/>
  <c r="I206" i="4"/>
  <c r="AF206" i="4"/>
  <c r="J234" i="4"/>
  <c r="F157" i="4"/>
  <c r="G157" i="4"/>
  <c r="AF239" i="4"/>
  <c r="I239" i="4"/>
  <c r="AM181" i="4"/>
  <c r="AM182" i="4" s="1"/>
  <c r="AM183" i="4" s="1"/>
  <c r="J225" i="4"/>
  <c r="J185" i="4"/>
  <c r="J220" i="4"/>
  <c r="C275" i="6"/>
  <c r="C276" i="6" s="1"/>
  <c r="C182" i="5"/>
  <c r="C183" i="5" s="1"/>
  <c r="J232" i="4"/>
  <c r="K237" i="4" l="1"/>
  <c r="K210" i="4"/>
  <c r="E303" i="4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K188" i="4"/>
  <c r="K196" i="4"/>
  <c r="L184" i="4"/>
  <c r="L185" i="4" s="1"/>
  <c r="L186" i="4" s="1"/>
  <c r="L187" i="4" s="1"/>
  <c r="L188" i="4" s="1"/>
  <c r="L189" i="4" s="1"/>
  <c r="K194" i="4"/>
  <c r="K204" i="4"/>
  <c r="AL182" i="4"/>
  <c r="L190" i="4"/>
  <c r="L191" i="4" s="1"/>
  <c r="L192" i="4" s="1"/>
  <c r="L193" i="4" s="1"/>
  <c r="L194" i="4" s="1"/>
  <c r="L195" i="4" s="1"/>
  <c r="E315" i="4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K226" i="4"/>
  <c r="K238" i="4"/>
  <c r="K233" i="4"/>
  <c r="K201" i="4"/>
  <c r="K203" i="4"/>
  <c r="K212" i="4"/>
  <c r="C185" i="5"/>
  <c r="C184" i="5"/>
  <c r="C186" i="5"/>
  <c r="C197" i="5"/>
  <c r="C193" i="6"/>
  <c r="C194" i="6"/>
  <c r="C192" i="6"/>
  <c r="C211" i="6"/>
  <c r="C330" i="5"/>
  <c r="C341" i="5"/>
  <c r="C337" i="5"/>
  <c r="C335" i="5"/>
  <c r="C334" i="5"/>
  <c r="C333" i="5"/>
  <c r="C332" i="5"/>
  <c r="C283" i="5"/>
  <c r="C339" i="5"/>
  <c r="C338" i="5"/>
  <c r="C329" i="5"/>
  <c r="C340" i="5"/>
  <c r="C328" i="5"/>
  <c r="C327" i="5"/>
  <c r="C331" i="5"/>
  <c r="C336" i="5"/>
  <c r="C107" i="5"/>
  <c r="C105" i="5"/>
  <c r="C106" i="5"/>
  <c r="C406" i="5"/>
  <c r="C417" i="5"/>
  <c r="C412" i="5"/>
  <c r="C407" i="5"/>
  <c r="C418" i="5"/>
  <c r="C413" i="5"/>
  <c r="C408" i="5"/>
  <c r="C419" i="5"/>
  <c r="C414" i="5"/>
  <c r="C409" i="5"/>
  <c r="C420" i="5"/>
  <c r="C415" i="5"/>
  <c r="C410" i="5"/>
  <c r="C416" i="5"/>
  <c r="C411" i="5"/>
  <c r="C362" i="5"/>
  <c r="C349" i="5"/>
  <c r="C348" i="5"/>
  <c r="C347" i="5"/>
  <c r="C427" i="5"/>
  <c r="C426" i="5"/>
  <c r="C428" i="5"/>
  <c r="B80" i="6"/>
  <c r="B80" i="5"/>
  <c r="B739" i="4"/>
  <c r="B158" i="4"/>
  <c r="E158" i="4" s="1"/>
  <c r="C158" i="4"/>
  <c r="K223" i="4"/>
  <c r="K207" i="4"/>
  <c r="C356" i="6"/>
  <c r="C357" i="6"/>
  <c r="C358" i="6"/>
  <c r="B83" i="4"/>
  <c r="B82" i="4"/>
  <c r="K200" i="4"/>
  <c r="C2700" i="4"/>
  <c r="C2695" i="4"/>
  <c r="C2701" i="4"/>
  <c r="C2691" i="4"/>
  <c r="C2702" i="4"/>
  <c r="C2699" i="4"/>
  <c r="C2703" i="4"/>
  <c r="C2647" i="4"/>
  <c r="C2696" i="4"/>
  <c r="C2692" i="4"/>
  <c r="C2697" i="4"/>
  <c r="C2705" i="4"/>
  <c r="C2693" i="4"/>
  <c r="C2704" i="4"/>
  <c r="C2694" i="4"/>
  <c r="C2698" i="4"/>
  <c r="L196" i="4"/>
  <c r="L197" i="4" s="1"/>
  <c r="L198" i="4" s="1"/>
  <c r="L199" i="4" s="1"/>
  <c r="L200" i="4" s="1"/>
  <c r="L201" i="4" s="1"/>
  <c r="L202" i="4" s="1"/>
  <c r="L203" i="4" s="1"/>
  <c r="L204" i="4" s="1"/>
  <c r="K232" i="4"/>
  <c r="F175" i="4"/>
  <c r="E174" i="4"/>
  <c r="O175" i="4"/>
  <c r="K209" i="4"/>
  <c r="K191" i="4"/>
  <c r="K190" i="4"/>
  <c r="K189" i="4"/>
  <c r="B1928" i="4"/>
  <c r="B1940" i="4" s="1"/>
  <c r="B2050" i="4"/>
  <c r="B1854" i="4"/>
  <c r="B1866" i="4" s="1"/>
  <c r="B2002" i="4"/>
  <c r="B1706" i="4"/>
  <c r="B1718" i="4" s="1"/>
  <c r="B1632" i="4"/>
  <c r="B1336" i="4"/>
  <c r="B1348" i="4" s="1"/>
  <c r="B1558" i="4"/>
  <c r="B1570" i="4" s="1"/>
  <c r="B1410" i="4"/>
  <c r="B1780" i="4"/>
  <c r="B1484" i="4"/>
  <c r="B1188" i="4"/>
  <c r="B1262" i="4"/>
  <c r="B1274" i="4" s="1"/>
  <c r="B1040" i="4"/>
  <c r="B1052" i="4" s="1"/>
  <c r="B892" i="4"/>
  <c r="B1114" i="4"/>
  <c r="B1126" i="4" s="1"/>
  <c r="B966" i="4"/>
  <c r="B744" i="4"/>
  <c r="B818" i="4"/>
  <c r="B2006" i="4"/>
  <c r="B32" i="4" s="1"/>
  <c r="K208" i="4"/>
  <c r="B79" i="6"/>
  <c r="B79" i="5"/>
  <c r="C2570" i="4"/>
  <c r="C2494" i="4"/>
  <c r="C2646" i="4"/>
  <c r="C2418" i="4"/>
  <c r="C2266" i="4"/>
  <c r="C2342" i="4"/>
  <c r="B2054" i="4"/>
  <c r="B1496" i="4"/>
  <c r="B1422" i="4"/>
  <c r="B737" i="4"/>
  <c r="C152" i="4"/>
  <c r="C154" i="4"/>
  <c r="C159" i="4"/>
  <c r="B159" i="4"/>
  <c r="E159" i="4" s="1"/>
  <c r="C153" i="4"/>
  <c r="B153" i="4"/>
  <c r="E153" i="4" s="1"/>
  <c r="C160" i="4"/>
  <c r="B152" i="4"/>
  <c r="E152" i="4" s="1"/>
  <c r="B154" i="4"/>
  <c r="E154" i="4" s="1"/>
  <c r="B160" i="4"/>
  <c r="E160" i="4" s="1"/>
  <c r="K206" i="4"/>
  <c r="K205" i="4"/>
  <c r="K202" i="4"/>
  <c r="AO183" i="4"/>
  <c r="C118" i="5"/>
  <c r="K235" i="4"/>
  <c r="C76" i="3"/>
  <c r="C63" i="3"/>
  <c r="C47" i="3"/>
  <c r="C67" i="3"/>
  <c r="C50" i="3"/>
  <c r="C75" i="3"/>
  <c r="C56" i="3"/>
  <c r="C46" i="3"/>
  <c r="C78" i="3"/>
  <c r="C65" i="3"/>
  <c r="C55" i="3"/>
  <c r="C77" i="3"/>
  <c r="C51" i="3"/>
  <c r="C48" i="3"/>
  <c r="B40" i="3"/>
  <c r="B15" i="3"/>
  <c r="C64" i="3"/>
  <c r="C59" i="3"/>
  <c r="C74" i="3"/>
  <c r="C44" i="3"/>
  <c r="C71" i="3"/>
  <c r="C53" i="3"/>
  <c r="C57" i="3"/>
  <c r="C72" i="3"/>
  <c r="C60" i="3"/>
  <c r="C52" i="3"/>
  <c r="C58" i="3"/>
  <c r="C79" i="3"/>
  <c r="C69" i="3"/>
  <c r="C54" i="3"/>
  <c r="C68" i="3"/>
  <c r="C73" i="3"/>
  <c r="C45" i="3"/>
  <c r="C49" i="3"/>
  <c r="C62" i="3"/>
  <c r="C61" i="3"/>
  <c r="C70" i="3"/>
  <c r="C66" i="3"/>
  <c r="K236" i="4"/>
  <c r="C2463" i="4"/>
  <c r="C2476" i="4"/>
  <c r="C2465" i="4"/>
  <c r="C2474" i="4"/>
  <c r="C2469" i="4"/>
  <c r="C2477" i="4"/>
  <c r="C2475" i="4"/>
  <c r="C2472" i="4"/>
  <c r="C2468" i="4"/>
  <c r="C2471" i="4"/>
  <c r="C2419" i="4"/>
  <c r="C2467" i="4"/>
  <c r="C2470" i="4"/>
  <c r="C2466" i="4"/>
  <c r="C2464" i="4"/>
  <c r="C2473" i="4"/>
  <c r="D185" i="6"/>
  <c r="C185" i="6"/>
  <c r="E185" i="6" s="1"/>
  <c r="F185" i="6" s="1"/>
  <c r="P176" i="4"/>
  <c r="Q176" i="4" s="1"/>
  <c r="R176" i="4" s="1"/>
  <c r="M186" i="4"/>
  <c r="M187" i="4" s="1"/>
  <c r="C505" i="5"/>
  <c r="C506" i="5"/>
  <c r="C507" i="5"/>
  <c r="C508" i="5"/>
  <c r="C421" i="6"/>
  <c r="C432" i="6"/>
  <c r="C427" i="6"/>
  <c r="C422" i="6"/>
  <c r="C431" i="6"/>
  <c r="C418" i="6"/>
  <c r="C426" i="6"/>
  <c r="C424" i="6"/>
  <c r="C419" i="6"/>
  <c r="C430" i="6"/>
  <c r="C428" i="6"/>
  <c r="C420" i="6"/>
  <c r="C425" i="6"/>
  <c r="C423" i="6"/>
  <c r="C374" i="6"/>
  <c r="C429" i="6"/>
  <c r="K225" i="4"/>
  <c r="K187" i="4"/>
  <c r="K192" i="4"/>
  <c r="K220" i="4"/>
  <c r="K198" i="4"/>
  <c r="K197" i="4"/>
  <c r="K199" i="4"/>
  <c r="C439" i="5"/>
  <c r="K219" i="4"/>
  <c r="K230" i="4"/>
  <c r="K218" i="4"/>
  <c r="C2167" i="4"/>
  <c r="C2162" i="4"/>
  <c r="C2165" i="4"/>
  <c r="C2115" i="4"/>
  <c r="C2168" i="4"/>
  <c r="C2159" i="4"/>
  <c r="C2171" i="4"/>
  <c r="C2161" i="4"/>
  <c r="C2164" i="4"/>
  <c r="C2170" i="4"/>
  <c r="C2163" i="4"/>
  <c r="C2160" i="4"/>
  <c r="C2166" i="4"/>
  <c r="C2169" i="4"/>
  <c r="C2173" i="4"/>
  <c r="C2172" i="4"/>
  <c r="Y186" i="4"/>
  <c r="Z186" i="4" s="1"/>
  <c r="AB186" i="4" s="1"/>
  <c r="V187" i="4"/>
  <c r="R177" i="4"/>
  <c r="R179" i="4"/>
  <c r="R178" i="4"/>
  <c r="R180" i="4"/>
  <c r="K239" i="4"/>
  <c r="C664" i="5"/>
  <c r="C663" i="5"/>
  <c r="C665" i="5"/>
  <c r="C566" i="5"/>
  <c r="C572" i="5"/>
  <c r="C567" i="5"/>
  <c r="C578" i="5"/>
  <c r="C573" i="5"/>
  <c r="C568" i="5"/>
  <c r="C574" i="5"/>
  <c r="C575" i="5"/>
  <c r="C570" i="5"/>
  <c r="C565" i="5"/>
  <c r="C577" i="5"/>
  <c r="C564" i="5"/>
  <c r="C569" i="5"/>
  <c r="C576" i="5"/>
  <c r="C571" i="5"/>
  <c r="C520" i="5"/>
  <c r="K195" i="4"/>
  <c r="C2391" i="4"/>
  <c r="C2398" i="4"/>
  <c r="C2393" i="4"/>
  <c r="C2388" i="4"/>
  <c r="C2400" i="4"/>
  <c r="C2392" i="4"/>
  <c r="C2396" i="4"/>
  <c r="C2389" i="4"/>
  <c r="C2399" i="4"/>
  <c r="C2390" i="4"/>
  <c r="C2401" i="4"/>
  <c r="C2397" i="4"/>
  <c r="C2395" i="4"/>
  <c r="C2394" i="4"/>
  <c r="C2387" i="4"/>
  <c r="C2343" i="4"/>
  <c r="C586" i="5"/>
  <c r="C584" i="5"/>
  <c r="C585" i="5"/>
  <c r="K222" i="4"/>
  <c r="K229" i="4"/>
  <c r="B85" i="3"/>
  <c r="C115" i="3"/>
  <c r="C102" i="3"/>
  <c r="C105" i="3"/>
  <c r="C92" i="3"/>
  <c r="C89" i="3"/>
  <c r="C111" i="3"/>
  <c r="C121" i="3"/>
  <c r="C98" i="3"/>
  <c r="C108" i="3"/>
  <c r="C118" i="3"/>
  <c r="C119" i="3"/>
  <c r="C95" i="3"/>
  <c r="C97" i="3"/>
  <c r="C106" i="3"/>
  <c r="C112" i="3"/>
  <c r="C93" i="3"/>
  <c r="C99" i="3"/>
  <c r="C123" i="3"/>
  <c r="C114" i="3"/>
  <c r="C90" i="3"/>
  <c r="C101" i="3"/>
  <c r="C122" i="3"/>
  <c r="C109" i="3"/>
  <c r="C96" i="3"/>
  <c r="C110" i="3"/>
  <c r="C113" i="3"/>
  <c r="C94" i="3"/>
  <c r="C100" i="3"/>
  <c r="C120" i="3"/>
  <c r="C117" i="3"/>
  <c r="C107" i="3"/>
  <c r="C104" i="3"/>
  <c r="C103" i="3"/>
  <c r="C124" i="3"/>
  <c r="C91" i="3"/>
  <c r="C116" i="3"/>
  <c r="K234" i="4"/>
  <c r="C597" i="5"/>
  <c r="C676" i="5"/>
  <c r="K211" i="4"/>
  <c r="K224" i="4"/>
  <c r="K216" i="4"/>
  <c r="H156" i="4"/>
  <c r="I156" i="4" s="1"/>
  <c r="J156" i="4" s="1"/>
  <c r="C264" i="5"/>
  <c r="C265" i="5"/>
  <c r="C263" i="5"/>
  <c r="C277" i="6"/>
  <c r="C279" i="6"/>
  <c r="C278" i="6"/>
  <c r="K231" i="4"/>
  <c r="H157" i="4"/>
  <c r="I157" i="4" s="1"/>
  <c r="J157" i="4" s="1"/>
  <c r="C290" i="6"/>
  <c r="K193" i="4"/>
  <c r="E184" i="4"/>
  <c r="AQ183" i="4"/>
  <c r="AR183" i="4" s="1"/>
  <c r="AG183" i="4"/>
  <c r="AK183" i="4" s="1"/>
  <c r="AH183" i="4"/>
  <c r="AL183" i="4" s="1"/>
  <c r="K215" i="4"/>
  <c r="K214" i="4"/>
  <c r="F185" i="4"/>
  <c r="AI184" i="4"/>
  <c r="AM184" i="4" s="1"/>
  <c r="AJ184" i="4"/>
  <c r="AN184" i="4" s="1"/>
  <c r="C2548" i="4"/>
  <c r="C2549" i="4"/>
  <c r="C2543" i="4"/>
  <c r="C2553" i="4"/>
  <c r="C2546" i="4"/>
  <c r="C2544" i="4"/>
  <c r="C2552" i="4"/>
  <c r="C2545" i="4"/>
  <c r="C2542" i="4"/>
  <c r="C2541" i="4"/>
  <c r="C2550" i="4"/>
  <c r="C2539" i="4"/>
  <c r="C2547" i="4"/>
  <c r="C2551" i="4"/>
  <c r="C2495" i="4"/>
  <c r="C2540" i="4"/>
  <c r="C164" i="5" l="1"/>
  <c r="C175" i="5"/>
  <c r="C176" i="5"/>
  <c r="C171" i="5"/>
  <c r="C166" i="5"/>
  <c r="C170" i="5"/>
  <c r="C169" i="5"/>
  <c r="C172" i="5"/>
  <c r="C174" i="5"/>
  <c r="C178" i="5"/>
  <c r="C177" i="5"/>
  <c r="C168" i="5"/>
  <c r="C165" i="5"/>
  <c r="C173" i="5"/>
  <c r="C167" i="5"/>
  <c r="C120" i="5"/>
  <c r="C2060" i="4"/>
  <c r="C2088" i="4"/>
  <c r="C2084" i="4"/>
  <c r="C2080" i="4"/>
  <c r="C2091" i="4"/>
  <c r="C2087" i="4"/>
  <c r="C2086" i="4"/>
  <c r="C2094" i="4"/>
  <c r="C2090" i="4"/>
  <c r="C2093" i="4"/>
  <c r="B2056" i="4"/>
  <c r="C2066" i="4"/>
  <c r="C2062" i="4"/>
  <c r="C2085" i="4"/>
  <c r="C2078" i="4"/>
  <c r="C2071" i="4"/>
  <c r="C2064" i="4"/>
  <c r="C2082" i="4"/>
  <c r="C2075" i="4"/>
  <c r="C2068" i="4"/>
  <c r="C2061" i="4"/>
  <c r="C2070" i="4"/>
  <c r="C2077" i="4"/>
  <c r="C2072" i="4"/>
  <c r="C2065" i="4"/>
  <c r="C2074" i="4"/>
  <c r="C2081" i="4"/>
  <c r="C2069" i="4"/>
  <c r="C2092" i="4"/>
  <c r="C2083" i="4"/>
  <c r="C2073" i="4"/>
  <c r="C2067" i="4"/>
  <c r="C2089" i="4"/>
  <c r="C2079" i="4"/>
  <c r="C2063" i="4"/>
  <c r="C2095" i="4"/>
  <c r="C2076" i="4"/>
  <c r="B1043" i="4"/>
  <c r="B1042" i="4"/>
  <c r="B1041" i="4"/>
  <c r="B1051" i="4"/>
  <c r="C730" i="5"/>
  <c r="C736" i="5"/>
  <c r="C727" i="5"/>
  <c r="C722" i="5"/>
  <c r="C729" i="5"/>
  <c r="C723" i="5"/>
  <c r="C728" i="5"/>
  <c r="C724" i="5"/>
  <c r="C733" i="5"/>
  <c r="C735" i="5"/>
  <c r="C678" i="5"/>
  <c r="C725" i="5"/>
  <c r="C734" i="5"/>
  <c r="C726" i="5"/>
  <c r="C732" i="5"/>
  <c r="C731" i="5"/>
  <c r="D86" i="3"/>
  <c r="AO184" i="4"/>
  <c r="B1265" i="4"/>
  <c r="B1264" i="4"/>
  <c r="B1263" i="4"/>
  <c r="B1273" i="4"/>
  <c r="B1190" i="4"/>
  <c r="B1189" i="4"/>
  <c r="B1191" i="4"/>
  <c r="B1199" i="4"/>
  <c r="B33" i="4"/>
  <c r="C656" i="5"/>
  <c r="C653" i="5"/>
  <c r="C649" i="5"/>
  <c r="C643" i="5"/>
  <c r="C645" i="5"/>
  <c r="C654" i="5"/>
  <c r="C647" i="5"/>
  <c r="C657" i="5"/>
  <c r="C651" i="5"/>
  <c r="C646" i="5"/>
  <c r="C644" i="5"/>
  <c r="C655" i="5"/>
  <c r="C648" i="5"/>
  <c r="C650" i="5"/>
  <c r="C652" i="5"/>
  <c r="C599" i="5"/>
  <c r="AI185" i="4"/>
  <c r="AM185" i="4" s="1"/>
  <c r="F186" i="4"/>
  <c r="AJ185" i="4"/>
  <c r="AN185" i="4" s="1"/>
  <c r="C494" i="5"/>
  <c r="C499" i="5"/>
  <c r="C489" i="5"/>
  <c r="C495" i="5"/>
  <c r="C485" i="5"/>
  <c r="C488" i="5"/>
  <c r="C492" i="5"/>
  <c r="C497" i="5"/>
  <c r="C486" i="5"/>
  <c r="C493" i="5"/>
  <c r="C491" i="5"/>
  <c r="C498" i="5"/>
  <c r="C496" i="5"/>
  <c r="C487" i="5"/>
  <c r="C441" i="5"/>
  <c r="C490" i="5"/>
  <c r="M188" i="4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B1487" i="4"/>
  <c r="B1486" i="4"/>
  <c r="B1485" i="4"/>
  <c r="B1495" i="4"/>
  <c r="B1200" i="4"/>
  <c r="B1783" i="4"/>
  <c r="B1782" i="4"/>
  <c r="B1781" i="4"/>
  <c r="B1791" i="4"/>
  <c r="P175" i="4"/>
  <c r="Q175" i="4" s="1"/>
  <c r="R175" i="4" s="1"/>
  <c r="C598" i="5"/>
  <c r="C519" i="5"/>
  <c r="C440" i="5"/>
  <c r="C361" i="5"/>
  <c r="C198" i="5"/>
  <c r="C282" i="5"/>
  <c r="C119" i="5"/>
  <c r="B1413" i="4"/>
  <c r="B1412" i="4"/>
  <c r="B1411" i="4"/>
  <c r="B1421" i="4"/>
  <c r="F174" i="4"/>
  <c r="E173" i="4"/>
  <c r="O174" i="4"/>
  <c r="H160" i="4"/>
  <c r="I160" i="4" s="1"/>
  <c r="G160" i="4"/>
  <c r="F160" i="4"/>
  <c r="B94" i="6"/>
  <c r="D6" i="6"/>
  <c r="B1560" i="4"/>
  <c r="B1559" i="4"/>
  <c r="B1561" i="4"/>
  <c r="B1569" i="4"/>
  <c r="G158" i="4"/>
  <c r="F158" i="4"/>
  <c r="C267" i="6"/>
  <c r="C270" i="6"/>
  <c r="C259" i="6"/>
  <c r="C262" i="6"/>
  <c r="C265" i="6"/>
  <c r="C268" i="6"/>
  <c r="C257" i="6"/>
  <c r="C264" i="6"/>
  <c r="C261" i="6"/>
  <c r="C269" i="6"/>
  <c r="C213" i="6"/>
  <c r="C258" i="6"/>
  <c r="C271" i="6"/>
  <c r="C263" i="6"/>
  <c r="C266" i="6"/>
  <c r="C260" i="6"/>
  <c r="F152" i="4"/>
  <c r="J152" i="4" s="1"/>
  <c r="G152" i="4"/>
  <c r="B1635" i="4"/>
  <c r="B1633" i="4"/>
  <c r="B1634" i="4"/>
  <c r="B1643" i="4"/>
  <c r="L205" i="4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C677" i="5"/>
  <c r="B1337" i="4"/>
  <c r="B1339" i="4"/>
  <c r="B1338" i="4"/>
  <c r="B1347" i="4"/>
  <c r="E185" i="4"/>
  <c r="AG184" i="4"/>
  <c r="AK184" i="4" s="1"/>
  <c r="AQ184" i="4"/>
  <c r="AR184" i="4" s="1"/>
  <c r="AH184" i="4"/>
  <c r="AL184" i="4" s="1"/>
  <c r="B1708" i="4"/>
  <c r="B1707" i="4"/>
  <c r="B1709" i="4"/>
  <c r="B1717" i="4"/>
  <c r="C368" i="6"/>
  <c r="C373" i="6"/>
  <c r="C291" i="6"/>
  <c r="C205" i="6"/>
  <c r="B91" i="6"/>
  <c r="B28" i="6"/>
  <c r="C271" i="5"/>
  <c r="G154" i="4"/>
  <c r="F154" i="4"/>
  <c r="G153" i="4"/>
  <c r="F153" i="4"/>
  <c r="H153" i="4" s="1"/>
  <c r="I153" i="4" s="1"/>
  <c r="B1644" i="4"/>
  <c r="B2008" i="4"/>
  <c r="C2028" i="4"/>
  <c r="C2012" i="4"/>
  <c r="C2031" i="4"/>
  <c r="C2021" i="4"/>
  <c r="C2027" i="4"/>
  <c r="C2037" i="4"/>
  <c r="C2030" i="4"/>
  <c r="C2018" i="4"/>
  <c r="C2023" i="4"/>
  <c r="C2041" i="4"/>
  <c r="C2033" i="4"/>
  <c r="C2043" i="4"/>
  <c r="C2045" i="4"/>
  <c r="C2026" i="4"/>
  <c r="C2024" i="4"/>
  <c r="C2038" i="4"/>
  <c r="C2034" i="4"/>
  <c r="C2017" i="4"/>
  <c r="C2036" i="4"/>
  <c r="C2015" i="4"/>
  <c r="C2014" i="4"/>
  <c r="C2020" i="4"/>
  <c r="C2047" i="4"/>
  <c r="C2044" i="4"/>
  <c r="C2046" i="4"/>
  <c r="C2032" i="4"/>
  <c r="C2025" i="4"/>
  <c r="C2039" i="4"/>
  <c r="C2042" i="4"/>
  <c r="C2019" i="4"/>
  <c r="C2035" i="4"/>
  <c r="C2016" i="4"/>
  <c r="C2013" i="4"/>
  <c r="C2029" i="4"/>
  <c r="C2022" i="4"/>
  <c r="C2040" i="4"/>
  <c r="Y187" i="4"/>
  <c r="Z187" i="4" s="1"/>
  <c r="AB187" i="4" s="1"/>
  <c r="V188" i="4"/>
  <c r="D41" i="3"/>
  <c r="B821" i="4"/>
  <c r="B820" i="4"/>
  <c r="B819" i="4"/>
  <c r="B830" i="4"/>
  <c r="B829" i="4"/>
  <c r="B1857" i="4"/>
  <c r="B1856" i="4"/>
  <c r="B1855" i="4"/>
  <c r="B1865" i="4"/>
  <c r="C244" i="5"/>
  <c r="C256" i="5"/>
  <c r="C251" i="5"/>
  <c r="C243" i="5"/>
  <c r="C254" i="5"/>
  <c r="C245" i="5"/>
  <c r="C257" i="5"/>
  <c r="C247" i="5"/>
  <c r="C249" i="5"/>
  <c r="C250" i="5"/>
  <c r="C252" i="5"/>
  <c r="C246" i="5"/>
  <c r="C199" i="5"/>
  <c r="C248" i="5"/>
  <c r="C253" i="5"/>
  <c r="C255" i="5"/>
  <c r="G185" i="6"/>
  <c r="H159" i="4"/>
  <c r="I159" i="4" s="1"/>
  <c r="F159" i="4"/>
  <c r="G159" i="4"/>
  <c r="B1792" i="4"/>
  <c r="B747" i="4"/>
  <c r="B746" i="4"/>
  <c r="B745" i="4"/>
  <c r="B756" i="4"/>
  <c r="B755" i="4"/>
  <c r="C346" i="6"/>
  <c r="C341" i="6"/>
  <c r="C336" i="6"/>
  <c r="C347" i="6"/>
  <c r="C350" i="6"/>
  <c r="C292" i="6"/>
  <c r="C348" i="6"/>
  <c r="C343" i="6"/>
  <c r="C342" i="6"/>
  <c r="C340" i="6"/>
  <c r="C339" i="6"/>
  <c r="C345" i="6"/>
  <c r="C337" i="6"/>
  <c r="C338" i="6"/>
  <c r="C344" i="6"/>
  <c r="C349" i="6"/>
  <c r="B969" i="4"/>
  <c r="B968" i="4"/>
  <c r="B967" i="4"/>
  <c r="B977" i="4"/>
  <c r="B978" i="4"/>
  <c r="B1929" i="4"/>
  <c r="B1931" i="4"/>
  <c r="B1930" i="4"/>
  <c r="B1939" i="4"/>
  <c r="B1116" i="4"/>
  <c r="B1115" i="4"/>
  <c r="B1117" i="4"/>
  <c r="B1125" i="4"/>
  <c r="B893" i="4"/>
  <c r="B895" i="4"/>
  <c r="B894" i="4"/>
  <c r="B904" i="4"/>
  <c r="B903" i="4"/>
  <c r="J160" i="4" l="1"/>
  <c r="D2720" i="4" s="1"/>
  <c r="J159" i="4"/>
  <c r="D2719" i="4" s="1"/>
  <c r="C1174" i="4"/>
  <c r="C1177" i="4"/>
  <c r="C1180" i="4"/>
  <c r="C1176" i="4"/>
  <c r="C1179" i="4"/>
  <c r="C1182" i="4"/>
  <c r="C1178" i="4"/>
  <c r="C1183" i="4"/>
  <c r="B1127" i="4"/>
  <c r="C1175" i="4"/>
  <c r="C1184" i="4"/>
  <c r="C1181" i="4"/>
  <c r="C1185" i="4"/>
  <c r="C889" i="4"/>
  <c r="C882" i="4"/>
  <c r="C885" i="4"/>
  <c r="C884" i="4"/>
  <c r="C879" i="4"/>
  <c r="B831" i="4"/>
  <c r="C880" i="4"/>
  <c r="C881" i="4"/>
  <c r="C883" i="4"/>
  <c r="C887" i="4"/>
  <c r="C886" i="4"/>
  <c r="C888" i="4"/>
  <c r="C878" i="4"/>
  <c r="P174" i="4"/>
  <c r="Q174" i="4"/>
  <c r="R174" i="4" s="1"/>
  <c r="AG185" i="4"/>
  <c r="AK185" i="4" s="1"/>
  <c r="E186" i="4"/>
  <c r="AQ185" i="4"/>
  <c r="AR185" i="4" s="1"/>
  <c r="AH185" i="4"/>
  <c r="AL185" i="4" s="1"/>
  <c r="E172" i="4"/>
  <c r="O173" i="4"/>
  <c r="F173" i="4"/>
  <c r="M205" i="4"/>
  <c r="M206" i="4" s="1"/>
  <c r="C961" i="4"/>
  <c r="C954" i="4"/>
  <c r="C957" i="4"/>
  <c r="C960" i="4"/>
  <c r="C963" i="4"/>
  <c r="C953" i="4"/>
  <c r="C956" i="4"/>
  <c r="C962" i="4"/>
  <c r="C952" i="4"/>
  <c r="C959" i="4"/>
  <c r="B905" i="4"/>
  <c r="C958" i="4"/>
  <c r="C955" i="4"/>
  <c r="C1553" i="4"/>
  <c r="C1549" i="4"/>
  <c r="C1552" i="4"/>
  <c r="C1551" i="4"/>
  <c r="C1554" i="4"/>
  <c r="C1544" i="4"/>
  <c r="C1548" i="4"/>
  <c r="C1545" i="4"/>
  <c r="B1497" i="4"/>
  <c r="C1546" i="4"/>
  <c r="C1550" i="4"/>
  <c r="C1555" i="4"/>
  <c r="C1547" i="4"/>
  <c r="C1102" i="4"/>
  <c r="C1105" i="4"/>
  <c r="C1108" i="4"/>
  <c r="C1101" i="4"/>
  <c r="C1107" i="4"/>
  <c r="C1100" i="4"/>
  <c r="C1109" i="4"/>
  <c r="C1103" i="4"/>
  <c r="C1110" i="4"/>
  <c r="C1104" i="4"/>
  <c r="B1053" i="4"/>
  <c r="C1111" i="4"/>
  <c r="C1106" i="4"/>
  <c r="C1033" i="4"/>
  <c r="C1036" i="4"/>
  <c r="B979" i="4"/>
  <c r="C1026" i="4"/>
  <c r="C1029" i="4"/>
  <c r="C1032" i="4"/>
  <c r="C1035" i="4"/>
  <c r="C1028" i="4"/>
  <c r="C1034" i="4"/>
  <c r="C1037" i="4"/>
  <c r="C1031" i="4"/>
  <c r="C1027" i="4"/>
  <c r="C1030" i="4"/>
  <c r="C1481" i="4"/>
  <c r="C1471" i="4"/>
  <c r="C1477" i="4"/>
  <c r="C1480" i="4"/>
  <c r="C1470" i="4"/>
  <c r="C1473" i="4"/>
  <c r="C1472" i="4"/>
  <c r="C1474" i="4"/>
  <c r="C1476" i="4"/>
  <c r="C1475" i="4"/>
  <c r="C1479" i="4"/>
  <c r="C1478" i="4"/>
  <c r="B1423" i="4"/>
  <c r="C1850" i="4"/>
  <c r="B1793" i="4"/>
  <c r="C1843" i="4"/>
  <c r="C1846" i="4"/>
  <c r="C1849" i="4"/>
  <c r="C1845" i="4"/>
  <c r="C1848" i="4"/>
  <c r="C1840" i="4"/>
  <c r="C1851" i="4"/>
  <c r="C1844" i="4"/>
  <c r="C1841" i="4"/>
  <c r="C1847" i="4"/>
  <c r="C1842" i="4"/>
  <c r="C1400" i="4"/>
  <c r="C1403" i="4"/>
  <c r="C1406" i="4"/>
  <c r="C1399" i="4"/>
  <c r="C1402" i="4"/>
  <c r="C1405" i="4"/>
  <c r="C1398" i="4"/>
  <c r="C1401" i="4"/>
  <c r="C1404" i="4"/>
  <c r="B1349" i="4"/>
  <c r="C1396" i="4"/>
  <c r="C1397" i="4"/>
  <c r="C1407" i="4"/>
  <c r="D89" i="3"/>
  <c r="E89" i="3" s="1"/>
  <c r="H86" i="3"/>
  <c r="H89" i="3" s="1"/>
  <c r="I89" i="3" s="1"/>
  <c r="H158" i="4"/>
  <c r="I158" i="4" s="1"/>
  <c r="J158" i="4" s="1"/>
  <c r="D2009" i="4"/>
  <c r="C1699" i="4"/>
  <c r="C1702" i="4"/>
  <c r="C1694" i="4"/>
  <c r="C1693" i="4"/>
  <c r="C1701" i="4"/>
  <c r="B1645" i="4"/>
  <c r="C1700" i="4"/>
  <c r="C1692" i="4"/>
  <c r="C1698" i="4"/>
  <c r="C1696" i="4"/>
  <c r="C1695" i="4"/>
  <c r="C1697" i="4"/>
  <c r="C1703" i="4"/>
  <c r="C1249" i="4"/>
  <c r="C1252" i="4"/>
  <c r="C1255" i="4"/>
  <c r="C1258" i="4"/>
  <c r="B1201" i="4"/>
  <c r="C1248" i="4"/>
  <c r="C1251" i="4"/>
  <c r="C1254" i="4"/>
  <c r="C1250" i="4"/>
  <c r="C1257" i="4"/>
  <c r="C1259" i="4"/>
  <c r="C1256" i="4"/>
  <c r="C1253" i="4"/>
  <c r="Y188" i="4"/>
  <c r="Z188" i="4" s="1"/>
  <c r="AB188" i="4" s="1"/>
  <c r="V189" i="4"/>
  <c r="C1625" i="4"/>
  <c r="C1628" i="4"/>
  <c r="B1571" i="4"/>
  <c r="C1621" i="4"/>
  <c r="C1624" i="4"/>
  <c r="C1620" i="4"/>
  <c r="C1623" i="4"/>
  <c r="C1626" i="4"/>
  <c r="C1629" i="4"/>
  <c r="C1619" i="4"/>
  <c r="C1627" i="4"/>
  <c r="C1618" i="4"/>
  <c r="C1622" i="4"/>
  <c r="J154" i="4"/>
  <c r="C1328" i="4"/>
  <c r="C1331" i="4"/>
  <c r="C1330" i="4"/>
  <c r="C1326" i="4"/>
  <c r="C1324" i="4"/>
  <c r="C1323" i="4"/>
  <c r="C1322" i="4"/>
  <c r="C1325" i="4"/>
  <c r="C1327" i="4"/>
  <c r="B1275" i="4"/>
  <c r="C1333" i="4"/>
  <c r="C1329" i="4"/>
  <c r="C1332" i="4"/>
  <c r="B93" i="6"/>
  <c r="B30" i="6" s="1"/>
  <c r="C1771" i="4"/>
  <c r="C1774" i="4"/>
  <c r="C1777" i="4"/>
  <c r="C1773" i="4"/>
  <c r="C1768" i="4"/>
  <c r="C1769" i="4"/>
  <c r="C1775" i="4"/>
  <c r="C1770" i="4"/>
  <c r="C1776" i="4"/>
  <c r="B1719" i="4"/>
  <c r="C1772" i="4"/>
  <c r="C1767" i="4"/>
  <c r="C1766" i="4"/>
  <c r="D2057" i="4"/>
  <c r="C806" i="4"/>
  <c r="C809" i="4"/>
  <c r="C812" i="4"/>
  <c r="C815" i="4"/>
  <c r="C805" i="4"/>
  <c r="C808" i="4"/>
  <c r="C811" i="4"/>
  <c r="C814" i="4"/>
  <c r="B757" i="4"/>
  <c r="C804" i="4"/>
  <c r="C807" i="4"/>
  <c r="C813" i="4"/>
  <c r="C810" i="4"/>
  <c r="C1920" i="4"/>
  <c r="C1923" i="4"/>
  <c r="C1916" i="4"/>
  <c r="C1918" i="4"/>
  <c r="C1925" i="4"/>
  <c r="C1915" i="4"/>
  <c r="C1917" i="4"/>
  <c r="C1919" i="4"/>
  <c r="C1921" i="4"/>
  <c r="B1867" i="4"/>
  <c r="C1922" i="4"/>
  <c r="C1914" i="4"/>
  <c r="C1924" i="4"/>
  <c r="H41" i="3"/>
  <c r="H44" i="3" s="1"/>
  <c r="I44" i="3" s="1"/>
  <c r="D44" i="3"/>
  <c r="E44" i="3" s="1"/>
  <c r="H154" i="4"/>
  <c r="I154" i="4" s="1"/>
  <c r="J153" i="4"/>
  <c r="D2718" i="4" s="1"/>
  <c r="F187" i="4"/>
  <c r="AI186" i="4"/>
  <c r="AM186" i="4" s="1"/>
  <c r="AJ186" i="4"/>
  <c r="AN186" i="4" s="1"/>
  <c r="C1992" i="4"/>
  <c r="C1995" i="4"/>
  <c r="C1998" i="4"/>
  <c r="C1988" i="4"/>
  <c r="C1991" i="4"/>
  <c r="C1990" i="4"/>
  <c r="C1987" i="4"/>
  <c r="C1993" i="4"/>
  <c r="C1996" i="4"/>
  <c r="C1999" i="4"/>
  <c r="B1941" i="4"/>
  <c r="C1994" i="4"/>
  <c r="C1997" i="4"/>
  <c r="C1989" i="4"/>
  <c r="H152" i="4"/>
  <c r="AO185" i="4"/>
  <c r="AO186" i="4" l="1"/>
  <c r="B88" i="6"/>
  <c r="B89" i="5"/>
  <c r="P173" i="4"/>
  <c r="Q173" i="4" s="1"/>
  <c r="R173" i="4" s="1"/>
  <c r="E171" i="4"/>
  <c r="F172" i="4"/>
  <c r="O172" i="4"/>
  <c r="D2060" i="4"/>
  <c r="H2057" i="4"/>
  <c r="H2060" i="4" s="1"/>
  <c r="J44" i="3"/>
  <c r="K44" i="3"/>
  <c r="B98" i="5"/>
  <c r="D2012" i="4"/>
  <c r="H2009" i="4"/>
  <c r="H2012" i="4" s="1"/>
  <c r="M207" i="4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Y189" i="4"/>
  <c r="Z189" i="4" s="1"/>
  <c r="AB189" i="4" s="1"/>
  <c r="V190" i="4"/>
  <c r="K89" i="3"/>
  <c r="J89" i="3"/>
  <c r="G44" i="3"/>
  <c r="F44" i="3"/>
  <c r="F89" i="3"/>
  <c r="G89" i="3"/>
  <c r="E187" i="4"/>
  <c r="AQ186" i="4"/>
  <c r="AR186" i="4" s="1"/>
  <c r="AG186" i="4"/>
  <c r="AK186" i="4" s="1"/>
  <c r="AH186" i="4"/>
  <c r="AL186" i="4" s="1"/>
  <c r="AI187" i="4"/>
  <c r="AM187" i="4" s="1"/>
  <c r="F188" i="4"/>
  <c r="AJ187" i="4"/>
  <c r="AN187" i="4" s="1"/>
  <c r="V191" i="4" l="1"/>
  <c r="Y190" i="4"/>
  <c r="Z190" i="4" s="1"/>
  <c r="AB190" i="4" s="1"/>
  <c r="F189" i="4"/>
  <c r="AI188" i="4"/>
  <c r="B825" i="4" s="1"/>
  <c r="AJ188" i="4"/>
  <c r="AN188" i="4" s="1"/>
  <c r="AM188" i="4"/>
  <c r="B1713" i="4"/>
  <c r="B1121" i="4"/>
  <c r="B1417" i="4"/>
  <c r="D45" i="3"/>
  <c r="E45" i="3" s="1"/>
  <c r="E188" i="4"/>
  <c r="AG187" i="4"/>
  <c r="AK187" i="4" s="1"/>
  <c r="AQ187" i="4"/>
  <c r="AR187" i="4" s="1"/>
  <c r="AH187" i="4"/>
  <c r="AL187" i="4" s="1"/>
  <c r="AO187" i="4"/>
  <c r="AO188" i="4" s="1"/>
  <c r="D90" i="3"/>
  <c r="E90" i="3" s="1"/>
  <c r="P172" i="4"/>
  <c r="Q172" i="4" s="1"/>
  <c r="R172" i="4" s="1"/>
  <c r="F171" i="4"/>
  <c r="E170" i="4"/>
  <c r="O171" i="4"/>
  <c r="H45" i="3"/>
  <c r="I45" i="3" s="1"/>
  <c r="H90" i="3"/>
  <c r="I90" i="3" s="1"/>
  <c r="F190" i="4" l="1"/>
  <c r="AI189" i="4"/>
  <c r="AJ189" i="4"/>
  <c r="AN189" i="4" s="1"/>
  <c r="G45" i="3"/>
  <c r="F45" i="3"/>
  <c r="G90" i="3"/>
  <c r="F90" i="3"/>
  <c r="J45" i="3"/>
  <c r="K45" i="3"/>
  <c r="AM189" i="4"/>
  <c r="E189" i="4"/>
  <c r="AO189" i="4" s="1"/>
  <c r="AG188" i="4"/>
  <c r="B751" i="4" s="1"/>
  <c r="AQ188" i="4"/>
  <c r="AR188" i="4" s="1"/>
  <c r="AH188" i="4"/>
  <c r="B1491" i="4" s="1"/>
  <c r="B1269" i="4"/>
  <c r="B1565" i="4"/>
  <c r="J90" i="3"/>
  <c r="K90" i="3"/>
  <c r="B1861" i="4"/>
  <c r="Y191" i="4"/>
  <c r="Z191" i="4" s="1"/>
  <c r="AB191" i="4" s="1"/>
  <c r="V192" i="4"/>
  <c r="B973" i="4"/>
  <c r="P171" i="4"/>
  <c r="Q171" i="4" s="1"/>
  <c r="R171" i="4" s="1"/>
  <c r="F170" i="4"/>
  <c r="E169" i="4"/>
  <c r="O170" i="4"/>
  <c r="B1047" i="4" l="1"/>
  <c r="B1639" i="4"/>
  <c r="AK188" i="4"/>
  <c r="AI190" i="4"/>
  <c r="AM190" i="4" s="1"/>
  <c r="F191" i="4"/>
  <c r="AJ190" i="4"/>
  <c r="AN190" i="4" s="1"/>
  <c r="P170" i="4"/>
  <c r="Q170" i="4" s="1"/>
  <c r="R170" i="4" s="1"/>
  <c r="B1343" i="4"/>
  <c r="V193" i="4"/>
  <c r="Y192" i="4"/>
  <c r="Z192" i="4" s="1"/>
  <c r="AB192" i="4" s="1"/>
  <c r="AG189" i="4"/>
  <c r="B1935" i="4" s="1"/>
  <c r="E190" i="4"/>
  <c r="AQ189" i="4"/>
  <c r="AR189" i="4" s="1"/>
  <c r="AH189" i="4"/>
  <c r="H46" i="3"/>
  <c r="I46" i="3" s="1"/>
  <c r="B1195" i="4"/>
  <c r="B899" i="4"/>
  <c r="AL188" i="4"/>
  <c r="D46" i="3"/>
  <c r="E46" i="3" s="1"/>
  <c r="B1787" i="4"/>
  <c r="E168" i="4"/>
  <c r="O169" i="4"/>
  <c r="F169" i="4"/>
  <c r="D91" i="3"/>
  <c r="E91" i="3" s="1"/>
  <c r="H91" i="3"/>
  <c r="I91" i="3" s="1"/>
  <c r="AK189" i="4" l="1"/>
  <c r="AL189" i="4"/>
  <c r="V194" i="4"/>
  <c r="Y193" i="4"/>
  <c r="Z193" i="4" s="1"/>
  <c r="AB193" i="4" s="1"/>
  <c r="K91" i="3"/>
  <c r="J91" i="3"/>
  <c r="K46" i="3"/>
  <c r="J46" i="3"/>
  <c r="AQ190" i="4"/>
  <c r="AR190" i="4" s="1"/>
  <c r="AG190" i="4"/>
  <c r="E191" i="4"/>
  <c r="AH190" i="4"/>
  <c r="AL190" i="4" s="1"/>
  <c r="G46" i="3"/>
  <c r="F46" i="3"/>
  <c r="AK190" i="4"/>
  <c r="F91" i="3"/>
  <c r="G91" i="3"/>
  <c r="F192" i="4"/>
  <c r="AI191" i="4"/>
  <c r="AM191" i="4" s="1"/>
  <c r="AJ191" i="4"/>
  <c r="AN191" i="4" s="1"/>
  <c r="P169" i="4"/>
  <c r="Q169" i="4" s="1"/>
  <c r="R169" i="4" s="1"/>
  <c r="E167" i="4"/>
  <c r="F168" i="4"/>
  <c r="O168" i="4"/>
  <c r="AO190" i="4"/>
  <c r="AO191" i="4" l="1"/>
  <c r="H92" i="3"/>
  <c r="I92" i="3" s="1"/>
  <c r="E192" i="4"/>
  <c r="AQ191" i="4"/>
  <c r="AR191" i="4" s="1"/>
  <c r="AG191" i="4"/>
  <c r="AK191" i="4" s="1"/>
  <c r="AH191" i="4"/>
  <c r="AL191" i="4" s="1"/>
  <c r="H47" i="3"/>
  <c r="I47" i="3" s="1"/>
  <c r="F193" i="4"/>
  <c r="AI192" i="4"/>
  <c r="AM192" i="4" s="1"/>
  <c r="AJ192" i="4"/>
  <c r="AN192" i="4" s="1"/>
  <c r="D92" i="3"/>
  <c r="E92" i="3" s="1"/>
  <c r="P168" i="4"/>
  <c r="Q168" i="4"/>
  <c r="R168" i="4" s="1"/>
  <c r="D47" i="3"/>
  <c r="E47" i="3" s="1"/>
  <c r="Y194" i="4"/>
  <c r="Z194" i="4" s="1"/>
  <c r="AB194" i="4" s="1"/>
  <c r="V195" i="4"/>
  <c r="F167" i="4"/>
  <c r="E166" i="4"/>
  <c r="O167" i="4"/>
  <c r="C2641" i="4" l="1"/>
  <c r="E193" i="4"/>
  <c r="AG192" i="4"/>
  <c r="C2261" i="4" s="1"/>
  <c r="AQ192" i="4"/>
  <c r="AR192" i="4" s="1"/>
  <c r="AH192" i="4"/>
  <c r="AL192" i="4" s="1"/>
  <c r="F166" i="4"/>
  <c r="E165" i="4"/>
  <c r="O166" i="4"/>
  <c r="G47" i="3"/>
  <c r="F47" i="3"/>
  <c r="K47" i="3"/>
  <c r="J47" i="3"/>
  <c r="Y195" i="4"/>
  <c r="Z195" i="4" s="1"/>
  <c r="AB195" i="4" s="1"/>
  <c r="V196" i="4"/>
  <c r="J92" i="3"/>
  <c r="K92" i="3"/>
  <c r="C2489" i="4"/>
  <c r="C2565" i="4"/>
  <c r="AO192" i="4"/>
  <c r="AO193" i="4" s="1"/>
  <c r="G92" i="3"/>
  <c r="F92" i="3"/>
  <c r="P167" i="4"/>
  <c r="Q167" i="4" s="1"/>
  <c r="R167" i="4" s="1"/>
  <c r="AI193" i="4"/>
  <c r="AM193" i="4" s="1"/>
  <c r="F194" i="4"/>
  <c r="AJ193" i="4"/>
  <c r="AN193" i="4" s="1"/>
  <c r="C114" i="5" l="1"/>
  <c r="C201" i="6"/>
  <c r="C277" i="5"/>
  <c r="C193" i="5"/>
  <c r="C365" i="6"/>
  <c r="C514" i="5"/>
  <c r="C435" i="5"/>
  <c r="C2185" i="4"/>
  <c r="C2337" i="4"/>
  <c r="D93" i="3"/>
  <c r="E93" i="3" s="1"/>
  <c r="AK192" i="4"/>
  <c r="AK193" i="4" s="1"/>
  <c r="H93" i="3"/>
  <c r="I93" i="3" s="1"/>
  <c r="Y196" i="4"/>
  <c r="Z196" i="4" s="1"/>
  <c r="AB196" i="4" s="1"/>
  <c r="V197" i="4"/>
  <c r="C2109" i="4"/>
  <c r="C672" i="5"/>
  <c r="D48" i="3"/>
  <c r="E48" i="3" s="1"/>
  <c r="P166" i="4"/>
  <c r="Q166" i="4" s="1"/>
  <c r="R166" i="4" s="1"/>
  <c r="F165" i="4"/>
  <c r="E164" i="4"/>
  <c r="O165" i="4"/>
  <c r="C2413" i="4"/>
  <c r="AG193" i="4"/>
  <c r="E194" i="4"/>
  <c r="AQ193" i="4"/>
  <c r="AR193" i="4" s="1"/>
  <c r="AH193" i="4"/>
  <c r="AL193" i="4" s="1"/>
  <c r="C270" i="5"/>
  <c r="C286" i="6"/>
  <c r="F195" i="4"/>
  <c r="AI194" i="4"/>
  <c r="AM194" i="4" s="1"/>
  <c r="AJ194" i="4"/>
  <c r="AN194" i="4" s="1"/>
  <c r="H48" i="3"/>
  <c r="I48" i="3" s="1"/>
  <c r="F48" i="3" l="1"/>
  <c r="G48" i="3"/>
  <c r="F93" i="3"/>
  <c r="G93" i="3"/>
  <c r="E195" i="4"/>
  <c r="AQ194" i="4"/>
  <c r="AR194" i="4" s="1"/>
  <c r="AG194" i="4"/>
  <c r="AK194" i="4" s="1"/>
  <c r="AH194" i="4"/>
  <c r="AL194" i="4" s="1"/>
  <c r="AI195" i="4"/>
  <c r="AM195" i="4" s="1"/>
  <c r="F196" i="4"/>
  <c r="AJ195" i="4"/>
  <c r="AN195" i="4" s="1"/>
  <c r="Y197" i="4"/>
  <c r="Z197" i="4" s="1"/>
  <c r="AB197" i="4" s="1"/>
  <c r="V198" i="4"/>
  <c r="K93" i="3"/>
  <c r="J93" i="3"/>
  <c r="K48" i="3"/>
  <c r="J48" i="3"/>
  <c r="C272" i="5"/>
  <c r="C273" i="5" s="1"/>
  <c r="C274" i="5"/>
  <c r="P165" i="4"/>
  <c r="Q165" i="4" s="1"/>
  <c r="R165" i="4" s="1"/>
  <c r="F164" i="4"/>
  <c r="E163" i="4"/>
  <c r="O164" i="4"/>
  <c r="AO194" i="4"/>
  <c r="E196" i="4" l="1"/>
  <c r="AG195" i="4"/>
  <c r="AK195" i="4" s="1"/>
  <c r="AQ195" i="4"/>
  <c r="AR195" i="4" s="1"/>
  <c r="AH195" i="4"/>
  <c r="AL195" i="4" s="1"/>
  <c r="H49" i="3"/>
  <c r="I49" i="3" s="1"/>
  <c r="H94" i="3"/>
  <c r="I94" i="3" s="1"/>
  <c r="V199" i="4"/>
  <c r="Y198" i="4"/>
  <c r="Z198" i="4" s="1"/>
  <c r="AB198" i="4" s="1"/>
  <c r="D94" i="3"/>
  <c r="E94" i="3" s="1"/>
  <c r="AO195" i="4"/>
  <c r="C593" i="5"/>
  <c r="D49" i="3"/>
  <c r="E49" i="3" s="1"/>
  <c r="O163" i="4"/>
  <c r="F163" i="4"/>
  <c r="P164" i="4"/>
  <c r="Q164" i="4" s="1"/>
  <c r="R164" i="4" s="1"/>
  <c r="F197" i="4"/>
  <c r="AI196" i="4"/>
  <c r="AM196" i="4" s="1"/>
  <c r="AJ196" i="4"/>
  <c r="AN196" i="4" s="1"/>
  <c r="Y199" i="4" l="1"/>
  <c r="Z199" i="4" s="1"/>
  <c r="AB199" i="4" s="1"/>
  <c r="V200" i="4"/>
  <c r="F198" i="4"/>
  <c r="AI197" i="4"/>
  <c r="AM197" i="4" s="1"/>
  <c r="AJ197" i="4"/>
  <c r="AN197" i="4" s="1"/>
  <c r="K94" i="3"/>
  <c r="J94" i="3"/>
  <c r="H95" i="3" s="1"/>
  <c r="I95" i="3" s="1"/>
  <c r="F49" i="3"/>
  <c r="D50" i="3" s="1"/>
  <c r="G49" i="3"/>
  <c r="G94" i="3"/>
  <c r="F94" i="3"/>
  <c r="D95" i="3" s="1"/>
  <c r="E95" i="3" s="1"/>
  <c r="J49" i="3"/>
  <c r="H50" i="3" s="1"/>
  <c r="K49" i="3"/>
  <c r="P163" i="4"/>
  <c r="Q163" i="4" s="1"/>
  <c r="R163" i="4" s="1"/>
  <c r="E197" i="4"/>
  <c r="AQ196" i="4"/>
  <c r="AR196" i="4" s="1"/>
  <c r="AG196" i="4"/>
  <c r="AK196" i="4" s="1"/>
  <c r="AH196" i="4"/>
  <c r="AL196" i="4" s="1"/>
  <c r="AO196" i="4"/>
  <c r="E50" i="3" l="1"/>
  <c r="I50" i="3"/>
  <c r="AO197" i="4"/>
  <c r="J95" i="3"/>
  <c r="H96" i="3" s="1"/>
  <c r="K95" i="3"/>
  <c r="T163" i="4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B24" i="4" s="1"/>
  <c r="S163" i="4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B23" i="4" s="1"/>
  <c r="G50" i="3"/>
  <c r="F50" i="3"/>
  <c r="D51" i="3" s="1"/>
  <c r="K50" i="3"/>
  <c r="J50" i="3"/>
  <c r="H51" i="3" s="1"/>
  <c r="I51" i="3" s="1"/>
  <c r="AO198" i="4"/>
  <c r="AI198" i="4"/>
  <c r="AM198" i="4" s="1"/>
  <c r="F199" i="4"/>
  <c r="AJ198" i="4"/>
  <c r="AN198" i="4" s="1"/>
  <c r="AG197" i="4"/>
  <c r="AK197" i="4" s="1"/>
  <c r="E198" i="4"/>
  <c r="AQ197" i="4"/>
  <c r="AR197" i="4" s="1"/>
  <c r="AH197" i="4"/>
  <c r="AL197" i="4" s="1"/>
  <c r="V201" i="4"/>
  <c r="Y200" i="4"/>
  <c r="Z200" i="4" s="1"/>
  <c r="AB200" i="4" s="1"/>
  <c r="G95" i="3"/>
  <c r="F95" i="3"/>
  <c r="D96" i="3" s="1"/>
  <c r="E96" i="3" s="1"/>
  <c r="I96" i="3" l="1"/>
  <c r="B1071" i="5"/>
  <c r="B991" i="5"/>
  <c r="B911" i="5"/>
  <c r="I242" i="4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G242" i="4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B25" i="4"/>
  <c r="F242" i="4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H242" i="4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J51" i="3"/>
  <c r="H52" i="3" s="1"/>
  <c r="K51" i="3"/>
  <c r="E51" i="3"/>
  <c r="K96" i="3"/>
  <c r="J96" i="3"/>
  <c r="H97" i="3" s="1"/>
  <c r="F200" i="4"/>
  <c r="AI199" i="4"/>
  <c r="AM199" i="4" s="1"/>
  <c r="AJ199" i="4"/>
  <c r="AN199" i="4" s="1"/>
  <c r="F96" i="3"/>
  <c r="D97" i="3" s="1"/>
  <c r="G96" i="3"/>
  <c r="AQ198" i="4"/>
  <c r="AR198" i="4" s="1"/>
  <c r="AG198" i="4"/>
  <c r="AK198" i="4" s="1"/>
  <c r="E199" i="4"/>
  <c r="AO199" i="4" s="1"/>
  <c r="AH198" i="4"/>
  <c r="AL198" i="4" s="1"/>
  <c r="K242" i="4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L242" i="4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J242" i="4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M242" i="4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B26" i="4"/>
  <c r="V202" i="4"/>
  <c r="Y201" i="4"/>
  <c r="Z201" i="4" s="1"/>
  <c r="AB201" i="4" s="1"/>
  <c r="I52" i="3" l="1"/>
  <c r="J52" i="3" s="1"/>
  <c r="H53" i="3" s="1"/>
  <c r="J329" i="4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B2004" i="4"/>
  <c r="B2052" i="4"/>
  <c r="B749" i="4"/>
  <c r="B1045" i="4"/>
  <c r="B1341" i="4"/>
  <c r="B1637" i="4"/>
  <c r="B1638" i="4" s="1"/>
  <c r="M329" i="4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B1859" i="4"/>
  <c r="B1860" i="4" s="1"/>
  <c r="B1267" i="4"/>
  <c r="B1268" i="4" s="1"/>
  <c r="B971" i="4"/>
  <c r="B1563" i="4"/>
  <c r="G51" i="3"/>
  <c r="F51" i="3"/>
  <c r="D52" i="3" s="1"/>
  <c r="E52" i="3" s="1"/>
  <c r="K52" i="3"/>
  <c r="L329" i="4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B1119" i="4"/>
  <c r="B823" i="4"/>
  <c r="B1711" i="4"/>
  <c r="B1415" i="4"/>
  <c r="K329" i="4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K362" i="4" s="1"/>
  <c r="K363" i="4" s="1"/>
  <c r="K364" i="4" s="1"/>
  <c r="K365" i="4" s="1"/>
  <c r="K366" i="4" s="1"/>
  <c r="K367" i="4" s="1"/>
  <c r="K368" i="4" s="1"/>
  <c r="K369" i="4" s="1"/>
  <c r="K370" i="4" s="1"/>
  <c r="K371" i="4" s="1"/>
  <c r="K372" i="4" s="1"/>
  <c r="K373" i="4" s="1"/>
  <c r="K374" i="4" s="1"/>
  <c r="K375" i="4" s="1"/>
  <c r="K376" i="4" s="1"/>
  <c r="K377" i="4" s="1"/>
  <c r="K378" i="4" s="1"/>
  <c r="K379" i="4" s="1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K390" i="4" s="1"/>
  <c r="K391" i="4" s="1"/>
  <c r="K392" i="4" s="1"/>
  <c r="K393" i="4" s="1"/>
  <c r="K394" i="4" s="1"/>
  <c r="K395" i="4" s="1"/>
  <c r="K396" i="4" s="1"/>
  <c r="K397" i="4" s="1"/>
  <c r="K398" i="4" s="1"/>
  <c r="K399" i="4" s="1"/>
  <c r="K400" i="4" s="1"/>
  <c r="K401" i="4" s="1"/>
  <c r="K402" i="4" s="1"/>
  <c r="K403" i="4" s="1"/>
  <c r="K404" i="4" s="1"/>
  <c r="K405" i="4" s="1"/>
  <c r="K406" i="4" s="1"/>
  <c r="K407" i="4" s="1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K430" i="4" s="1"/>
  <c r="K431" i="4" s="1"/>
  <c r="K432" i="4" s="1"/>
  <c r="K433" i="4" s="1"/>
  <c r="K434" i="4" s="1"/>
  <c r="K435" i="4" s="1"/>
  <c r="K436" i="4" s="1"/>
  <c r="K437" i="4" s="1"/>
  <c r="K438" i="4" s="1"/>
  <c r="K439" i="4" s="1"/>
  <c r="K440" i="4" s="1"/>
  <c r="K441" i="4" s="1"/>
  <c r="K442" i="4" s="1"/>
  <c r="K443" i="4" s="1"/>
  <c r="K444" i="4" s="1"/>
  <c r="K445" i="4" s="1"/>
  <c r="K446" i="4" s="1"/>
  <c r="K447" i="4" s="1"/>
  <c r="K448" i="4" s="1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K460" i="4" s="1"/>
  <c r="K461" i="4" s="1"/>
  <c r="K462" i="4" s="1"/>
  <c r="K463" i="4" s="1"/>
  <c r="K464" i="4" s="1"/>
  <c r="K465" i="4" s="1"/>
  <c r="K466" i="4" s="1"/>
  <c r="K467" i="4" s="1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K478" i="4" s="1"/>
  <c r="K479" i="4" s="1"/>
  <c r="K480" i="4" s="1"/>
  <c r="K481" i="4" s="1"/>
  <c r="K482" i="4" s="1"/>
  <c r="K483" i="4" s="1"/>
  <c r="K484" i="4" s="1"/>
  <c r="K485" i="4" s="1"/>
  <c r="K486" i="4" s="1"/>
  <c r="K487" i="4" s="1"/>
  <c r="K488" i="4" s="1"/>
  <c r="K489" i="4" s="1"/>
  <c r="K490" i="4" s="1"/>
  <c r="K491" i="4" s="1"/>
  <c r="K492" i="4" s="1"/>
  <c r="K493" i="4" s="1"/>
  <c r="K494" i="4" s="1"/>
  <c r="B1193" i="4"/>
  <c r="B1785" i="4"/>
  <c r="B1489" i="4"/>
  <c r="B897" i="4"/>
  <c r="G329" i="4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B1192" i="4"/>
  <c r="B1784" i="4"/>
  <c r="B1488" i="4"/>
  <c r="B896" i="4"/>
  <c r="F329" i="4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B2051" i="4"/>
  <c r="B2003" i="4"/>
  <c r="B1044" i="4"/>
  <c r="B1636" i="4"/>
  <c r="B748" i="4"/>
  <c r="B1340" i="4"/>
  <c r="H329" i="4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463" i="4" s="1"/>
  <c r="H464" i="4" s="1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501" i="4" s="1"/>
  <c r="H502" i="4" s="1"/>
  <c r="H503" i="4" s="1"/>
  <c r="H504" i="4" s="1"/>
  <c r="H505" i="4" s="1"/>
  <c r="H506" i="4" s="1"/>
  <c r="H507" i="4" s="1"/>
  <c r="H508" i="4" s="1"/>
  <c r="H509" i="4" s="1"/>
  <c r="H510" i="4" s="1"/>
  <c r="H511" i="4" s="1"/>
  <c r="H512" i="4" s="1"/>
  <c r="H513" i="4" s="1"/>
  <c r="H514" i="4" s="1"/>
  <c r="H515" i="4" s="1"/>
  <c r="H516" i="4" s="1"/>
  <c r="H517" i="4" s="1"/>
  <c r="H518" i="4" s="1"/>
  <c r="H519" i="4" s="1"/>
  <c r="H520" i="4" s="1"/>
  <c r="H521" i="4" s="1"/>
  <c r="H522" i="4" s="1"/>
  <c r="H523" i="4" s="1"/>
  <c r="H524" i="4" s="1"/>
  <c r="H525" i="4" s="1"/>
  <c r="H526" i="4" s="1"/>
  <c r="H527" i="4" s="1"/>
  <c r="H528" i="4" s="1"/>
  <c r="H529" i="4" s="1"/>
  <c r="H530" i="4" s="1"/>
  <c r="H531" i="4" s="1"/>
  <c r="H532" i="4" s="1"/>
  <c r="H533" i="4" s="1"/>
  <c r="H534" i="4" s="1"/>
  <c r="H535" i="4" s="1"/>
  <c r="H536" i="4" s="1"/>
  <c r="H537" i="4" s="1"/>
  <c r="H538" i="4" s="1"/>
  <c r="H539" i="4" s="1"/>
  <c r="H540" i="4" s="1"/>
  <c r="H541" i="4" s="1"/>
  <c r="H542" i="4" s="1"/>
  <c r="H543" i="4" s="1"/>
  <c r="H544" i="4" s="1"/>
  <c r="H545" i="4" s="1"/>
  <c r="H546" i="4" s="1"/>
  <c r="H547" i="4" s="1"/>
  <c r="H548" i="4" s="1"/>
  <c r="H549" i="4" s="1"/>
  <c r="H550" i="4" s="1"/>
  <c r="H551" i="4" s="1"/>
  <c r="H552" i="4" s="1"/>
  <c r="H553" i="4" s="1"/>
  <c r="H554" i="4" s="1"/>
  <c r="H555" i="4" s="1"/>
  <c r="H556" i="4" s="1"/>
  <c r="H557" i="4" s="1"/>
  <c r="H558" i="4" s="1"/>
  <c r="H559" i="4" s="1"/>
  <c r="H560" i="4" s="1"/>
  <c r="H561" i="4" s="1"/>
  <c r="H562" i="4" s="1"/>
  <c r="H563" i="4" s="1"/>
  <c r="H564" i="4" s="1"/>
  <c r="H565" i="4" s="1"/>
  <c r="H566" i="4" s="1"/>
  <c r="H567" i="4" s="1"/>
  <c r="H568" i="4" s="1"/>
  <c r="H569" i="4" s="1"/>
  <c r="H570" i="4" s="1"/>
  <c r="H571" i="4" s="1"/>
  <c r="H572" i="4" s="1"/>
  <c r="H573" i="4" s="1"/>
  <c r="H574" i="4" s="1"/>
  <c r="H575" i="4" s="1"/>
  <c r="H576" i="4" s="1"/>
  <c r="H577" i="4" s="1"/>
  <c r="H578" i="4" s="1"/>
  <c r="H579" i="4" s="1"/>
  <c r="H580" i="4" s="1"/>
  <c r="H581" i="4" s="1"/>
  <c r="H582" i="4" s="1"/>
  <c r="H583" i="4" s="1"/>
  <c r="H584" i="4" s="1"/>
  <c r="H585" i="4" s="1"/>
  <c r="H586" i="4" s="1"/>
  <c r="H587" i="4" s="1"/>
  <c r="H588" i="4" s="1"/>
  <c r="H589" i="4" s="1"/>
  <c r="H590" i="4" s="1"/>
  <c r="H591" i="4" s="1"/>
  <c r="H592" i="4" s="1"/>
  <c r="H593" i="4" s="1"/>
  <c r="H594" i="4" s="1"/>
  <c r="H595" i="4" s="1"/>
  <c r="H596" i="4" s="1"/>
  <c r="H597" i="4" s="1"/>
  <c r="H598" i="4" s="1"/>
  <c r="H599" i="4" s="1"/>
  <c r="H600" i="4" s="1"/>
  <c r="H601" i="4" s="1"/>
  <c r="H602" i="4" s="1"/>
  <c r="H603" i="4" s="1"/>
  <c r="H604" i="4" s="1"/>
  <c r="H605" i="4" s="1"/>
  <c r="H606" i="4" s="1"/>
  <c r="H607" i="4" s="1"/>
  <c r="H608" i="4" s="1"/>
  <c r="H609" i="4" s="1"/>
  <c r="H610" i="4" s="1"/>
  <c r="H611" i="4" s="1"/>
  <c r="H612" i="4" s="1"/>
  <c r="H613" i="4" s="1"/>
  <c r="H614" i="4" s="1"/>
  <c r="H615" i="4" s="1"/>
  <c r="H616" i="4" s="1"/>
  <c r="H617" i="4" s="1"/>
  <c r="H618" i="4" s="1"/>
  <c r="H619" i="4" s="1"/>
  <c r="H620" i="4" s="1"/>
  <c r="H621" i="4" s="1"/>
  <c r="H622" i="4" s="1"/>
  <c r="H623" i="4" s="1"/>
  <c r="H624" i="4" s="1"/>
  <c r="H625" i="4" s="1"/>
  <c r="H626" i="4" s="1"/>
  <c r="H627" i="4" s="1"/>
  <c r="H628" i="4" s="1"/>
  <c r="H629" i="4" s="1"/>
  <c r="H630" i="4" s="1"/>
  <c r="H631" i="4" s="1"/>
  <c r="H632" i="4" s="1"/>
  <c r="H633" i="4" s="1"/>
  <c r="H634" i="4" s="1"/>
  <c r="H635" i="4" s="1"/>
  <c r="H636" i="4" s="1"/>
  <c r="H637" i="4" s="1"/>
  <c r="H638" i="4" s="1"/>
  <c r="H639" i="4" s="1"/>
  <c r="H640" i="4" s="1"/>
  <c r="H641" i="4" s="1"/>
  <c r="H642" i="4" s="1"/>
  <c r="H643" i="4" s="1"/>
  <c r="H644" i="4" s="1"/>
  <c r="H645" i="4" s="1"/>
  <c r="H646" i="4" s="1"/>
  <c r="H647" i="4" s="1"/>
  <c r="H648" i="4" s="1"/>
  <c r="H649" i="4" s="1"/>
  <c r="H650" i="4" s="1"/>
  <c r="H651" i="4" s="1"/>
  <c r="H652" i="4" s="1"/>
  <c r="H653" i="4" s="1"/>
  <c r="H654" i="4" s="1"/>
  <c r="H655" i="4" s="1"/>
  <c r="H656" i="4" s="1"/>
  <c r="H657" i="4" s="1"/>
  <c r="H658" i="4" s="1"/>
  <c r="H659" i="4" s="1"/>
  <c r="H660" i="4" s="1"/>
  <c r="H661" i="4" s="1"/>
  <c r="H662" i="4" s="1"/>
  <c r="H663" i="4" s="1"/>
  <c r="H664" i="4" s="1"/>
  <c r="H665" i="4" s="1"/>
  <c r="H666" i="4" s="1"/>
  <c r="H667" i="4" s="1"/>
  <c r="H668" i="4" s="1"/>
  <c r="H669" i="4" s="1"/>
  <c r="H670" i="4" s="1"/>
  <c r="H671" i="4" s="1"/>
  <c r="H672" i="4" s="1"/>
  <c r="H673" i="4" s="1"/>
  <c r="H674" i="4" s="1"/>
  <c r="H675" i="4" s="1"/>
  <c r="H676" i="4" s="1"/>
  <c r="H677" i="4" s="1"/>
  <c r="H678" i="4" s="1"/>
  <c r="H679" i="4" s="1"/>
  <c r="H680" i="4" s="1"/>
  <c r="H681" i="4" s="1"/>
  <c r="H682" i="4" s="1"/>
  <c r="H683" i="4" s="1"/>
  <c r="H684" i="4" s="1"/>
  <c r="H685" i="4" s="1"/>
  <c r="H686" i="4" s="1"/>
  <c r="H687" i="4" s="1"/>
  <c r="H688" i="4" s="1"/>
  <c r="H689" i="4" s="1"/>
  <c r="H690" i="4" s="1"/>
  <c r="H691" i="4" s="1"/>
  <c r="H692" i="4" s="1"/>
  <c r="H693" i="4" s="1"/>
  <c r="H694" i="4" s="1"/>
  <c r="H695" i="4" s="1"/>
  <c r="H696" i="4" s="1"/>
  <c r="H697" i="4" s="1"/>
  <c r="H698" i="4" s="1"/>
  <c r="H699" i="4" s="1"/>
  <c r="H700" i="4" s="1"/>
  <c r="H701" i="4" s="1"/>
  <c r="H702" i="4" s="1"/>
  <c r="H703" i="4" s="1"/>
  <c r="H704" i="4" s="1"/>
  <c r="H705" i="4" s="1"/>
  <c r="H706" i="4" s="1"/>
  <c r="H707" i="4" s="1"/>
  <c r="H708" i="4" s="1"/>
  <c r="H709" i="4" s="1"/>
  <c r="H710" i="4" s="1"/>
  <c r="H711" i="4" s="1"/>
  <c r="H712" i="4" s="1"/>
  <c r="H713" i="4" s="1"/>
  <c r="H714" i="4" s="1"/>
  <c r="H715" i="4" s="1"/>
  <c r="H716" i="4" s="1"/>
  <c r="H717" i="4" s="1"/>
  <c r="H718" i="4" s="1"/>
  <c r="H719" i="4" s="1"/>
  <c r="H720" i="4" s="1"/>
  <c r="H721" i="4" s="1"/>
  <c r="H722" i="4" s="1"/>
  <c r="H723" i="4" s="1"/>
  <c r="H724" i="4" s="1"/>
  <c r="H725" i="4" s="1"/>
  <c r="H726" i="4" s="1"/>
  <c r="H727" i="4" s="1"/>
  <c r="H728" i="4" s="1"/>
  <c r="H729" i="4" s="1"/>
  <c r="H730" i="4" s="1"/>
  <c r="H731" i="4" s="1"/>
  <c r="H732" i="4" s="1"/>
  <c r="H733" i="4" s="1"/>
  <c r="H734" i="4" s="1"/>
  <c r="B1710" i="4"/>
  <c r="B1118" i="4"/>
  <c r="B822" i="4"/>
  <c r="B1414" i="4"/>
  <c r="E200" i="4"/>
  <c r="AO200" i="4" s="1"/>
  <c r="AQ199" i="4"/>
  <c r="AR199" i="4" s="1"/>
  <c r="AG199" i="4"/>
  <c r="AK199" i="4" s="1"/>
  <c r="AH199" i="4"/>
  <c r="AL199" i="4" s="1"/>
  <c r="Y202" i="4"/>
  <c r="Z202" i="4" s="1"/>
  <c r="AB202" i="4" s="1"/>
  <c r="V203" i="4"/>
  <c r="F201" i="4"/>
  <c r="AI200" i="4"/>
  <c r="AM200" i="4" s="1"/>
  <c r="AJ200" i="4"/>
  <c r="AN200" i="4" s="1"/>
  <c r="I329" i="4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B1266" i="4"/>
  <c r="B1858" i="4"/>
  <c r="B970" i="4"/>
  <c r="B1562" i="4"/>
  <c r="E97" i="3"/>
  <c r="I97" i="3"/>
  <c r="B898" i="4" l="1"/>
  <c r="K495" i="4"/>
  <c r="K496" i="4" s="1"/>
  <c r="K497" i="4" s="1"/>
  <c r="K498" i="4" s="1"/>
  <c r="K499" i="4" s="1"/>
  <c r="K500" i="4" s="1"/>
  <c r="K501" i="4" s="1"/>
  <c r="K502" i="4" s="1"/>
  <c r="K503" i="4" s="1"/>
  <c r="K504" i="4" s="1"/>
  <c r="K505" i="4" s="1"/>
  <c r="K506" i="4" s="1"/>
  <c r="B1490" i="4"/>
  <c r="B1786" i="4"/>
  <c r="B1194" i="4"/>
  <c r="B1120" i="4"/>
  <c r="B1416" i="4"/>
  <c r="B1712" i="4"/>
  <c r="B824" i="4"/>
  <c r="B30" i="4"/>
  <c r="M375" i="4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M485" i="4" s="1"/>
  <c r="M486" i="4" s="1"/>
  <c r="M487" i="4" s="1"/>
  <c r="M488" i="4" s="1"/>
  <c r="M489" i="4" s="1"/>
  <c r="M490" i="4" s="1"/>
  <c r="M491" i="4" s="1"/>
  <c r="M492" i="4" s="1"/>
  <c r="M493" i="4" s="1"/>
  <c r="M494" i="4" s="1"/>
  <c r="M495" i="4" s="1"/>
  <c r="M496" i="4" s="1"/>
  <c r="M497" i="4" s="1"/>
  <c r="M498" i="4" s="1"/>
  <c r="M499" i="4" s="1"/>
  <c r="M500" i="4" s="1"/>
  <c r="M501" i="4" s="1"/>
  <c r="M502" i="4" s="1"/>
  <c r="M503" i="4" s="1"/>
  <c r="M504" i="4" s="1"/>
  <c r="M505" i="4" s="1"/>
  <c r="M506" i="4" s="1"/>
  <c r="M507" i="4" s="1"/>
  <c r="M508" i="4" s="1"/>
  <c r="M509" i="4" s="1"/>
  <c r="M510" i="4" s="1"/>
  <c r="M511" i="4" s="1"/>
  <c r="M512" i="4" s="1"/>
  <c r="M513" i="4" s="1"/>
  <c r="M514" i="4" s="1"/>
  <c r="M515" i="4" s="1"/>
  <c r="M516" i="4" s="1"/>
  <c r="M517" i="4" s="1"/>
  <c r="M518" i="4" s="1"/>
  <c r="C2487" i="4"/>
  <c r="C2639" i="4"/>
  <c r="C2563" i="4"/>
  <c r="B1342" i="4"/>
  <c r="B1046" i="4"/>
  <c r="B750" i="4"/>
  <c r="K97" i="3"/>
  <c r="J97" i="3"/>
  <c r="H98" i="3" s="1"/>
  <c r="I98" i="3" s="1"/>
  <c r="B2053" i="4"/>
  <c r="F341" i="4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B1932" i="4"/>
  <c r="B2005" i="4"/>
  <c r="G97" i="3"/>
  <c r="F97" i="3"/>
  <c r="D98" i="3" s="1"/>
  <c r="E98" i="3" s="1"/>
  <c r="J341" i="4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B1933" i="4"/>
  <c r="B1934" i="4" s="1"/>
  <c r="AI201" i="4"/>
  <c r="AM201" i="4" s="1"/>
  <c r="F202" i="4"/>
  <c r="AJ201" i="4"/>
  <c r="AN201" i="4" s="1"/>
  <c r="Y203" i="4"/>
  <c r="Z203" i="4" s="1"/>
  <c r="AB203" i="4" s="1"/>
  <c r="K507" i="4" s="1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V204" i="4"/>
  <c r="G52" i="3"/>
  <c r="F52" i="3"/>
  <c r="D53" i="3" s="1"/>
  <c r="E53" i="3" s="1"/>
  <c r="I375" i="4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C2486" i="4"/>
  <c r="D2500" i="4" s="1"/>
  <c r="C2638" i="4"/>
  <c r="D2652" i="4" s="1"/>
  <c r="C2562" i="4"/>
  <c r="D2576" i="4" s="1"/>
  <c r="E201" i="4"/>
  <c r="AG200" i="4"/>
  <c r="AK200" i="4" s="1"/>
  <c r="AQ200" i="4"/>
  <c r="AR200" i="4" s="1"/>
  <c r="AH200" i="4"/>
  <c r="AL200" i="4" s="1"/>
  <c r="I53" i="3"/>
  <c r="B31" i="4"/>
  <c r="B1564" i="4"/>
  <c r="B972" i="4"/>
  <c r="G507" i="4" l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98" i="3"/>
  <c r="F98" i="3"/>
  <c r="D99" i="3" s="1"/>
  <c r="E99" i="3" s="1"/>
  <c r="F203" i="4"/>
  <c r="AI202" i="4"/>
  <c r="AM202" i="4" s="1"/>
  <c r="AJ202" i="4"/>
  <c r="AN202" i="4" s="1"/>
  <c r="AG201" i="4"/>
  <c r="AK201" i="4" s="1"/>
  <c r="E202" i="4"/>
  <c r="AQ201" i="4"/>
  <c r="AR201" i="4" s="1"/>
  <c r="AH201" i="4"/>
  <c r="AL201" i="4" s="1"/>
  <c r="C2488" i="4"/>
  <c r="K98" i="3"/>
  <c r="J98" i="3"/>
  <c r="H99" i="3" s="1"/>
  <c r="C2564" i="4"/>
  <c r="C2640" i="4"/>
  <c r="G53" i="3"/>
  <c r="F53" i="3"/>
  <c r="D54" i="3" s="1"/>
  <c r="E2012" i="4"/>
  <c r="I2012" i="4"/>
  <c r="F375" i="4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C2410" i="4"/>
  <c r="D2424" i="4" s="1"/>
  <c r="C2334" i="4"/>
  <c r="D2348" i="4" s="1"/>
  <c r="C2258" i="4"/>
  <c r="D2272" i="4" s="1"/>
  <c r="C2182" i="4"/>
  <c r="D2196" i="4" s="1"/>
  <c r="C2106" i="4"/>
  <c r="D2120" i="4" s="1"/>
  <c r="C667" i="5"/>
  <c r="C670" i="5" s="1"/>
  <c r="D683" i="5" s="1"/>
  <c r="C281" i="6"/>
  <c r="C284" i="6" s="1"/>
  <c r="D297" i="6" s="1"/>
  <c r="C588" i="5"/>
  <c r="C591" i="5" s="1"/>
  <c r="D604" i="5" s="1"/>
  <c r="C196" i="6"/>
  <c r="C199" i="6" s="1"/>
  <c r="D218" i="6" s="1"/>
  <c r="C509" i="5"/>
  <c r="C512" i="5" s="1"/>
  <c r="D525" i="5" s="1"/>
  <c r="C267" i="5"/>
  <c r="C275" i="5" s="1"/>
  <c r="D288" i="5" s="1"/>
  <c r="C188" i="5"/>
  <c r="C191" i="5" s="1"/>
  <c r="D204" i="5" s="1"/>
  <c r="C351" i="5"/>
  <c r="C354" i="5" s="1"/>
  <c r="D367" i="5" s="1"/>
  <c r="C109" i="5"/>
  <c r="C112" i="5" s="1"/>
  <c r="D125" i="5" s="1"/>
  <c r="C360" i="6"/>
  <c r="C363" i="6" s="1"/>
  <c r="D379" i="6" s="1"/>
  <c r="C430" i="5"/>
  <c r="C433" i="5" s="1"/>
  <c r="D446" i="5" s="1"/>
  <c r="K53" i="3"/>
  <c r="J53" i="3"/>
  <c r="H54" i="3" s="1"/>
  <c r="I54" i="3" s="1"/>
  <c r="I2060" i="4"/>
  <c r="E2060" i="4"/>
  <c r="Y204" i="4"/>
  <c r="Z204" i="4" s="1"/>
  <c r="AB204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V205" i="4"/>
  <c r="AO201" i="4"/>
  <c r="J375" i="4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  <c r="J714" i="4" s="1"/>
  <c r="J715" i="4" s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727" i="4" s="1"/>
  <c r="J728" i="4" s="1"/>
  <c r="J729" i="4" s="1"/>
  <c r="J730" i="4" s="1"/>
  <c r="J731" i="4" s="1"/>
  <c r="J732" i="4" s="1"/>
  <c r="J733" i="4" s="1"/>
  <c r="J734" i="4" s="1"/>
  <c r="C2411" i="4"/>
  <c r="C2335" i="4"/>
  <c r="C2336" i="4" s="1"/>
  <c r="C2183" i="4"/>
  <c r="C2259" i="4"/>
  <c r="C2107" i="4"/>
  <c r="C189" i="5"/>
  <c r="C510" i="5"/>
  <c r="C589" i="5"/>
  <c r="C268" i="5"/>
  <c r="C110" i="5"/>
  <c r="C352" i="5"/>
  <c r="C197" i="6"/>
  <c r="C361" i="6"/>
  <c r="C431" i="5"/>
  <c r="C282" i="6"/>
  <c r="C283" i="6" s="1"/>
  <c r="C285" i="6" s="1"/>
  <c r="C668" i="5"/>
  <c r="C669" i="5" s="1"/>
  <c r="C671" i="5" s="1"/>
  <c r="C269" i="5" l="1"/>
  <c r="C276" i="5" s="1"/>
  <c r="C198" i="6"/>
  <c r="C200" i="6" s="1"/>
  <c r="I519" i="4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C590" i="5"/>
  <c r="C592" i="5" s="1"/>
  <c r="C2108" i="4"/>
  <c r="E54" i="3"/>
  <c r="G54" i="3" s="1"/>
  <c r="C511" i="5"/>
  <c r="C513" i="5" s="1"/>
  <c r="G519" i="4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C2184" i="4"/>
  <c r="AM203" i="4"/>
  <c r="C190" i="5"/>
  <c r="C192" i="5" s="1"/>
  <c r="K2060" i="4"/>
  <c r="J2060" i="4"/>
  <c r="K54" i="3"/>
  <c r="J54" i="3"/>
  <c r="H55" i="3" s="1"/>
  <c r="I55" i="3" s="1"/>
  <c r="E203" i="4"/>
  <c r="AQ202" i="4"/>
  <c r="AR202" i="4" s="1"/>
  <c r="AG202" i="4"/>
  <c r="AK202" i="4" s="1"/>
  <c r="AH202" i="4"/>
  <c r="AL202" i="4" s="1"/>
  <c r="K2012" i="4"/>
  <c r="J2012" i="4"/>
  <c r="AI203" i="4"/>
  <c r="F204" i="4"/>
  <c r="AJ203" i="4"/>
  <c r="AN203" i="4" s="1"/>
  <c r="C2260" i="4"/>
  <c r="G2012" i="4"/>
  <c r="F2012" i="4"/>
  <c r="AO202" i="4"/>
  <c r="I99" i="3"/>
  <c r="G531" i="4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M519" i="4"/>
  <c r="M520" i="4" s="1"/>
  <c r="M521" i="4" s="1"/>
  <c r="M522" i="4" s="1"/>
  <c r="M523" i="4" s="1"/>
  <c r="M524" i="4" s="1"/>
  <c r="M525" i="4" s="1"/>
  <c r="M526" i="4" s="1"/>
  <c r="M527" i="4" s="1"/>
  <c r="M528" i="4" s="1"/>
  <c r="M529" i="4" s="1"/>
  <c r="M530" i="4" s="1"/>
  <c r="M531" i="4" s="1"/>
  <c r="M532" i="4" s="1"/>
  <c r="M533" i="4" s="1"/>
  <c r="M534" i="4" s="1"/>
  <c r="M535" i="4" s="1"/>
  <c r="M536" i="4" s="1"/>
  <c r="M537" i="4" s="1"/>
  <c r="M538" i="4" s="1"/>
  <c r="M539" i="4" s="1"/>
  <c r="M540" i="4" s="1"/>
  <c r="M541" i="4" s="1"/>
  <c r="M542" i="4" s="1"/>
  <c r="G99" i="3"/>
  <c r="F99" i="3"/>
  <c r="D100" i="3" s="1"/>
  <c r="C432" i="5"/>
  <c r="C434" i="5" s="1"/>
  <c r="C362" i="6"/>
  <c r="C364" i="6" s="1"/>
  <c r="C353" i="5"/>
  <c r="C355" i="5" s="1"/>
  <c r="C2412" i="4"/>
  <c r="Y205" i="4"/>
  <c r="Z205" i="4" s="1"/>
  <c r="AB205" i="4" s="1"/>
  <c r="K531" i="4" s="1"/>
  <c r="K532" i="4" s="1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V206" i="4"/>
  <c r="C111" i="5"/>
  <c r="C113" i="5" s="1"/>
  <c r="F2060" i="4"/>
  <c r="G2060" i="4"/>
  <c r="E100" i="3" l="1"/>
  <c r="F54" i="3"/>
  <c r="D55" i="3" s="1"/>
  <c r="E55" i="3" s="1"/>
  <c r="E204" i="4"/>
  <c r="AG203" i="4"/>
  <c r="AK203" i="4" s="1"/>
  <c r="AQ203" i="4"/>
  <c r="AR203" i="4" s="1"/>
  <c r="AH203" i="4"/>
  <c r="AL203" i="4" s="1"/>
  <c r="K55" i="3"/>
  <c r="J55" i="3"/>
  <c r="H56" i="3" s="1"/>
  <c r="I56" i="3" s="1"/>
  <c r="D2061" i="4"/>
  <c r="E2061" i="4" s="1"/>
  <c r="J99" i="3"/>
  <c r="H100" i="3" s="1"/>
  <c r="K99" i="3"/>
  <c r="F55" i="3"/>
  <c r="D56" i="3" s="1"/>
  <c r="G55" i="3"/>
  <c r="D2013" i="4"/>
  <c r="E2013" i="4" s="1"/>
  <c r="F205" i="4"/>
  <c r="AI204" i="4"/>
  <c r="AM204" i="4" s="1"/>
  <c r="D739" i="4"/>
  <c r="AJ204" i="4"/>
  <c r="AN204" i="4" s="1"/>
  <c r="G100" i="3"/>
  <c r="F100" i="3"/>
  <c r="D101" i="3" s="1"/>
  <c r="E101" i="3" s="1"/>
  <c r="AO203" i="4"/>
  <c r="AO204" i="4" s="1"/>
  <c r="V207" i="4"/>
  <c r="Y206" i="4"/>
  <c r="Z206" i="4" s="1"/>
  <c r="AB206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I531" i="4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H2061" i="4"/>
  <c r="I2061" i="4" s="1"/>
  <c r="H2013" i="4"/>
  <c r="I2013" i="4" s="1"/>
  <c r="I100" i="3" l="1"/>
  <c r="E205" i="4"/>
  <c r="AG204" i="4"/>
  <c r="AK204" i="4" s="1"/>
  <c r="AQ204" i="4"/>
  <c r="AR204" i="4" s="1"/>
  <c r="C739" i="4"/>
  <c r="B92" i="6"/>
  <c r="AH204" i="4"/>
  <c r="AL204" i="4" s="1"/>
  <c r="K56" i="3"/>
  <c r="J56" i="3"/>
  <c r="H57" i="3" s="1"/>
  <c r="I57" i="3" s="1"/>
  <c r="F206" i="4"/>
  <c r="AI205" i="4"/>
  <c r="AM205" i="4" s="1"/>
  <c r="D738" i="4"/>
  <c r="AJ205" i="4"/>
  <c r="AN205" i="4" s="1"/>
  <c r="K2013" i="4"/>
  <c r="J2013" i="4"/>
  <c r="K543" i="4"/>
  <c r="K544" i="4" s="1"/>
  <c r="K545" i="4" s="1"/>
  <c r="K546" i="4" s="1"/>
  <c r="K547" i="4" s="1"/>
  <c r="K548" i="4" s="1"/>
  <c r="K549" i="4" s="1"/>
  <c r="K550" i="4" s="1"/>
  <c r="K551" i="4" s="1"/>
  <c r="K552" i="4" s="1"/>
  <c r="K553" i="4" s="1"/>
  <c r="K554" i="4" s="1"/>
  <c r="K2061" i="4"/>
  <c r="J2061" i="4"/>
  <c r="F101" i="3"/>
  <c r="D102" i="3" s="1"/>
  <c r="G101" i="3"/>
  <c r="M543" i="4"/>
  <c r="M544" i="4" s="1"/>
  <c r="M545" i="4" s="1"/>
  <c r="M546" i="4" s="1"/>
  <c r="M547" i="4" s="1"/>
  <c r="M548" i="4" s="1"/>
  <c r="M549" i="4" s="1"/>
  <c r="M550" i="4" s="1"/>
  <c r="M551" i="4" s="1"/>
  <c r="M552" i="4" s="1"/>
  <c r="M553" i="4" s="1"/>
  <c r="M554" i="4" s="1"/>
  <c r="F2061" i="4"/>
  <c r="G2061" i="4"/>
  <c r="Y207" i="4"/>
  <c r="Z207" i="4" s="1"/>
  <c r="AB207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V208" i="4"/>
  <c r="G2013" i="4"/>
  <c r="F2013" i="4"/>
  <c r="I543" i="4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E56" i="3"/>
  <c r="E102" i="3" l="1"/>
  <c r="B102" i="6"/>
  <c r="B31" i="6"/>
  <c r="B32" i="6" s="1"/>
  <c r="B97" i="5" s="1"/>
  <c r="B99" i="5" s="1"/>
  <c r="AI206" i="4"/>
  <c r="AM206" i="4" s="1"/>
  <c r="F207" i="4"/>
  <c r="AJ206" i="4"/>
  <c r="AN206" i="4" s="1"/>
  <c r="F102" i="3"/>
  <c r="D103" i="3" s="1"/>
  <c r="G102" i="3"/>
  <c r="AG205" i="4"/>
  <c r="AK205" i="4" s="1"/>
  <c r="E206" i="4"/>
  <c r="AQ205" i="4"/>
  <c r="AR205" i="4" s="1"/>
  <c r="C738" i="4"/>
  <c r="AH205" i="4"/>
  <c r="AL205" i="4" s="1"/>
  <c r="H2014" i="4"/>
  <c r="I2014" i="4" s="1"/>
  <c r="K57" i="3"/>
  <c r="J57" i="3"/>
  <c r="H58" i="3" s="1"/>
  <c r="H2062" i="4"/>
  <c r="I2062" i="4" s="1"/>
  <c r="F56" i="3"/>
  <c r="D57" i="3" s="1"/>
  <c r="G56" i="3"/>
  <c r="I555" i="4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M555" i="4"/>
  <c r="M556" i="4" s="1"/>
  <c r="M557" i="4" s="1"/>
  <c r="M558" i="4" s="1"/>
  <c r="M559" i="4" s="1"/>
  <c r="M560" i="4" s="1"/>
  <c r="M561" i="4" s="1"/>
  <c r="M562" i="4" s="1"/>
  <c r="M563" i="4" s="1"/>
  <c r="M564" i="4" s="1"/>
  <c r="M565" i="4" s="1"/>
  <c r="M566" i="4" s="1"/>
  <c r="B87" i="6"/>
  <c r="B88" i="5"/>
  <c r="C673" i="5" s="1"/>
  <c r="AO205" i="4"/>
  <c r="J100" i="3"/>
  <c r="H101" i="3" s="1"/>
  <c r="K100" i="3"/>
  <c r="D2014" i="4"/>
  <c r="E2014" i="4" s="1"/>
  <c r="V209" i="4"/>
  <c r="Y208" i="4"/>
  <c r="Z208" i="4" s="1"/>
  <c r="AB208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D2062" i="4"/>
  <c r="E2062" i="4" s="1"/>
  <c r="K555" i="4"/>
  <c r="K556" i="4" s="1"/>
  <c r="K557" i="4" s="1"/>
  <c r="K558" i="4" s="1"/>
  <c r="K559" i="4" s="1"/>
  <c r="K560" i="4" s="1"/>
  <c r="K561" i="4" s="1"/>
  <c r="K562" i="4" s="1"/>
  <c r="K563" i="4" s="1"/>
  <c r="K564" i="4" s="1"/>
  <c r="K565" i="4" s="1"/>
  <c r="K566" i="4" s="1"/>
  <c r="K567" i="4" s="1"/>
  <c r="K568" i="4" s="1"/>
  <c r="K569" i="4" s="1"/>
  <c r="K570" i="4" s="1"/>
  <c r="K571" i="4" s="1"/>
  <c r="K572" i="4" s="1"/>
  <c r="K573" i="4" s="1"/>
  <c r="K574" i="4" s="1"/>
  <c r="K575" i="4" s="1"/>
  <c r="K576" i="4" s="1"/>
  <c r="K577" i="4" s="1"/>
  <c r="K578" i="4" s="1"/>
  <c r="B826" i="4"/>
  <c r="B974" i="4"/>
  <c r="I101" i="3" l="1"/>
  <c r="E103" i="3"/>
  <c r="I567" i="4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AO206" i="4"/>
  <c r="M567" i="4"/>
  <c r="M568" i="4" s="1"/>
  <c r="M569" i="4" s="1"/>
  <c r="M570" i="4" s="1"/>
  <c r="M571" i="4" s="1"/>
  <c r="M572" i="4" s="1"/>
  <c r="M573" i="4" s="1"/>
  <c r="M574" i="4" s="1"/>
  <c r="M575" i="4" s="1"/>
  <c r="M576" i="4" s="1"/>
  <c r="M577" i="4" s="1"/>
  <c r="M578" i="4" s="1"/>
  <c r="E57" i="3"/>
  <c r="G57" i="3" s="1"/>
  <c r="I58" i="3"/>
  <c r="B752" i="4"/>
  <c r="B900" i="4"/>
  <c r="C2110" i="4"/>
  <c r="C2186" i="4"/>
  <c r="AQ206" i="4"/>
  <c r="AR206" i="4" s="1"/>
  <c r="AG206" i="4"/>
  <c r="AK206" i="4" s="1"/>
  <c r="E207" i="4"/>
  <c r="AH206" i="4"/>
  <c r="AL206" i="4" s="1"/>
  <c r="M579" i="4"/>
  <c r="M580" i="4" s="1"/>
  <c r="M581" i="4" s="1"/>
  <c r="M582" i="4" s="1"/>
  <c r="M583" i="4" s="1"/>
  <c r="M584" i="4" s="1"/>
  <c r="M585" i="4" s="1"/>
  <c r="M586" i="4" s="1"/>
  <c r="M587" i="4" s="1"/>
  <c r="M588" i="4" s="1"/>
  <c r="M589" i="4" s="1"/>
  <c r="M590" i="4" s="1"/>
  <c r="G2062" i="4"/>
  <c r="F2062" i="4"/>
  <c r="J2062" i="4"/>
  <c r="K2062" i="4"/>
  <c r="F103" i="3"/>
  <c r="D104" i="3" s="1"/>
  <c r="G103" i="3"/>
  <c r="F208" i="4"/>
  <c r="AI207" i="4"/>
  <c r="AM207" i="4" s="1"/>
  <c r="D737" i="4"/>
  <c r="AJ207" i="4"/>
  <c r="AN207" i="4" s="1"/>
  <c r="K579" i="4"/>
  <c r="K580" i="4" s="1"/>
  <c r="K581" i="4" s="1"/>
  <c r="K582" i="4" s="1"/>
  <c r="K583" i="4" s="1"/>
  <c r="K584" i="4" s="1"/>
  <c r="K585" i="4" s="1"/>
  <c r="K586" i="4" s="1"/>
  <c r="K587" i="4" s="1"/>
  <c r="K588" i="4" s="1"/>
  <c r="K589" i="4" s="1"/>
  <c r="K590" i="4" s="1"/>
  <c r="B101" i="6"/>
  <c r="B39" i="6" s="1"/>
  <c r="C203" i="6"/>
  <c r="C206" i="6" s="1"/>
  <c r="C366" i="6"/>
  <c r="C287" i="6"/>
  <c r="C674" i="5"/>
  <c r="C675" i="5" s="1"/>
  <c r="B975" i="4"/>
  <c r="B976" i="4" s="1"/>
  <c r="B827" i="4"/>
  <c r="B828" i="4" s="1"/>
  <c r="Y209" i="4"/>
  <c r="Z209" i="4" s="1"/>
  <c r="AB209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V210" i="4"/>
  <c r="K2014" i="4"/>
  <c r="J2014" i="4"/>
  <c r="J101" i="3"/>
  <c r="H102" i="3" s="1"/>
  <c r="K101" i="3"/>
  <c r="K58" i="3"/>
  <c r="J58" i="3"/>
  <c r="H59" i="3" s="1"/>
  <c r="I59" i="3" s="1"/>
  <c r="F2014" i="4"/>
  <c r="G2014" i="4"/>
  <c r="F57" i="3" l="1"/>
  <c r="D58" i="3" s="1"/>
  <c r="E104" i="3"/>
  <c r="E58" i="3"/>
  <c r="I102" i="3"/>
  <c r="C700" i="5"/>
  <c r="C689" i="5"/>
  <c r="C712" i="5"/>
  <c r="C719" i="5"/>
  <c r="C710" i="5"/>
  <c r="C716" i="5"/>
  <c r="C704" i="5"/>
  <c r="C714" i="5"/>
  <c r="C696" i="5"/>
  <c r="C703" i="5"/>
  <c r="C705" i="5"/>
  <c r="C684" i="5"/>
  <c r="C693" i="5"/>
  <c r="C699" i="5"/>
  <c r="C686" i="5"/>
  <c r="C683" i="5"/>
  <c r="E683" i="5" s="1"/>
  <c r="C691" i="5"/>
  <c r="C687" i="5"/>
  <c r="C688" i="5"/>
  <c r="C715" i="5"/>
  <c r="C720" i="5"/>
  <c r="C706" i="5"/>
  <c r="C698" i="5"/>
  <c r="C695" i="5"/>
  <c r="C694" i="5"/>
  <c r="C690" i="5"/>
  <c r="C713" i="5"/>
  <c r="C718" i="5"/>
  <c r="C692" i="5"/>
  <c r="C717" i="5"/>
  <c r="C721" i="5"/>
  <c r="C711" i="5"/>
  <c r="C697" i="5"/>
  <c r="C701" i="5"/>
  <c r="C709" i="5"/>
  <c r="C708" i="5"/>
  <c r="C685" i="5"/>
  <c r="C702" i="5"/>
  <c r="C707" i="5"/>
  <c r="C852" i="4"/>
  <c r="C843" i="4"/>
  <c r="C840" i="4"/>
  <c r="C839" i="4"/>
  <c r="C854" i="4"/>
  <c r="C836" i="4"/>
  <c r="C864" i="4"/>
  <c r="C859" i="4"/>
  <c r="C865" i="4"/>
  <c r="C863" i="4"/>
  <c r="C877" i="4"/>
  <c r="C873" i="4"/>
  <c r="C845" i="4"/>
  <c r="C858" i="4"/>
  <c r="C853" i="4"/>
  <c r="C857" i="4"/>
  <c r="C849" i="4"/>
  <c r="C866" i="4"/>
  <c r="C876" i="4"/>
  <c r="C874" i="4"/>
  <c r="C837" i="4"/>
  <c r="C860" i="4"/>
  <c r="C842" i="4"/>
  <c r="C844" i="4"/>
  <c r="C871" i="4"/>
  <c r="C875" i="4"/>
  <c r="C846" i="4"/>
  <c r="C870" i="4"/>
  <c r="C856" i="4"/>
  <c r="C867" i="4"/>
  <c r="C862" i="4"/>
  <c r="C855" i="4"/>
  <c r="C869" i="4"/>
  <c r="C851" i="4"/>
  <c r="C848" i="4"/>
  <c r="C872" i="4"/>
  <c r="C838" i="4"/>
  <c r="C868" i="4"/>
  <c r="C861" i="4"/>
  <c r="C847" i="4"/>
  <c r="C850" i="4"/>
  <c r="C841" i="4"/>
  <c r="C991" i="4"/>
  <c r="C1022" i="4"/>
  <c r="C989" i="4"/>
  <c r="C1006" i="4"/>
  <c r="C1008" i="4"/>
  <c r="C1024" i="4"/>
  <c r="C1007" i="4"/>
  <c r="C990" i="4"/>
  <c r="C1011" i="4"/>
  <c r="C1010" i="4"/>
  <c r="C1025" i="4"/>
  <c r="C1014" i="4"/>
  <c r="C1016" i="4"/>
  <c r="C994" i="4"/>
  <c r="C1009" i="4"/>
  <c r="C992" i="4"/>
  <c r="C993" i="4"/>
  <c r="C995" i="4"/>
  <c r="C1013" i="4"/>
  <c r="C998" i="4"/>
  <c r="C1017" i="4"/>
  <c r="C997" i="4"/>
  <c r="C1012" i="4"/>
  <c r="C1001" i="4"/>
  <c r="C996" i="4"/>
  <c r="C1015" i="4"/>
  <c r="C985" i="4"/>
  <c r="C1000" i="4"/>
  <c r="C1018" i="4"/>
  <c r="C1005" i="4"/>
  <c r="C1020" i="4"/>
  <c r="C984" i="4"/>
  <c r="C1002" i="4"/>
  <c r="C1004" i="4"/>
  <c r="C986" i="4"/>
  <c r="C999" i="4"/>
  <c r="C987" i="4"/>
  <c r="C988" i="4"/>
  <c r="C1019" i="4"/>
  <c r="C1023" i="4"/>
  <c r="C1003" i="4"/>
  <c r="C1021" i="4"/>
  <c r="AN208" i="4"/>
  <c r="C208" i="6"/>
  <c r="C212" i="6" s="1"/>
  <c r="C207" i="6"/>
  <c r="C2111" i="4"/>
  <c r="C2112" i="4" s="1"/>
  <c r="B41" i="6"/>
  <c r="B40" i="6"/>
  <c r="B753" i="4"/>
  <c r="B754" i="4" s="1"/>
  <c r="B49" i="4"/>
  <c r="G58" i="3"/>
  <c r="F58" i="3"/>
  <c r="D59" i="3" s="1"/>
  <c r="E59" i="3" s="1"/>
  <c r="AQ207" i="4"/>
  <c r="AR207" i="4" s="1"/>
  <c r="AG207" i="4"/>
  <c r="AK207" i="4" s="1"/>
  <c r="E208" i="4"/>
  <c r="B186" i="6"/>
  <c r="C202" i="6" s="1"/>
  <c r="B95" i="6"/>
  <c r="B50" i="6" s="1"/>
  <c r="C737" i="4"/>
  <c r="AH207" i="4"/>
  <c r="AL207" i="4" s="1"/>
  <c r="D2015" i="4"/>
  <c r="E2015" i="4" s="1"/>
  <c r="C2187" i="4"/>
  <c r="C2188" i="4"/>
  <c r="C367" i="6"/>
  <c r="C369" i="6" s="1"/>
  <c r="F104" i="3"/>
  <c r="D105" i="3" s="1"/>
  <c r="G104" i="3"/>
  <c r="H2063" i="4"/>
  <c r="I2063" i="4" s="1"/>
  <c r="K59" i="3"/>
  <c r="J59" i="3"/>
  <c r="H60" i="3" s="1"/>
  <c r="K102" i="3"/>
  <c r="J102" i="3"/>
  <c r="H103" i="3" s="1"/>
  <c r="I103" i="3" s="1"/>
  <c r="H2015" i="4"/>
  <c r="I2015" i="4" s="1"/>
  <c r="D2063" i="4"/>
  <c r="E2063" i="4" s="1"/>
  <c r="C288" i="6"/>
  <c r="C289" i="6" s="1"/>
  <c r="B1122" i="4"/>
  <c r="B1418" i="4"/>
  <c r="B1714" i="4"/>
  <c r="B1862" i="4"/>
  <c r="B1566" i="4"/>
  <c r="B1270" i="4"/>
  <c r="C2642" i="4"/>
  <c r="C2566" i="4"/>
  <c r="C2490" i="4"/>
  <c r="B901" i="4"/>
  <c r="B902" i="4" s="1"/>
  <c r="F209" i="4"/>
  <c r="AI208" i="4"/>
  <c r="AM208" i="4" s="1"/>
  <c r="AJ208" i="4"/>
  <c r="AO207" i="4"/>
  <c r="V211" i="4"/>
  <c r="Y210" i="4"/>
  <c r="Z210" i="4" s="1"/>
  <c r="AB21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M591" i="4" l="1"/>
  <c r="M592" i="4" s="1"/>
  <c r="M593" i="4" s="1"/>
  <c r="M594" i="4" s="1"/>
  <c r="M595" i="4" s="1"/>
  <c r="M596" i="4" s="1"/>
  <c r="M597" i="4" s="1"/>
  <c r="M598" i="4" s="1"/>
  <c r="M599" i="4" s="1"/>
  <c r="M600" i="4" s="1"/>
  <c r="M601" i="4" s="1"/>
  <c r="M602" i="4" s="1"/>
  <c r="C2124" i="4"/>
  <c r="C2157" i="4"/>
  <c r="C2134" i="4"/>
  <c r="C2139" i="4"/>
  <c r="C2141" i="4"/>
  <c r="C2144" i="4"/>
  <c r="C2125" i="4"/>
  <c r="C2143" i="4"/>
  <c r="C2155" i="4"/>
  <c r="C2120" i="4"/>
  <c r="E2120" i="4" s="1"/>
  <c r="C2147" i="4"/>
  <c r="C2150" i="4"/>
  <c r="C2122" i="4"/>
  <c r="C2133" i="4"/>
  <c r="C2131" i="4"/>
  <c r="C2154" i="4"/>
  <c r="C2140" i="4"/>
  <c r="C2127" i="4"/>
  <c r="C2158" i="4"/>
  <c r="C2149" i="4"/>
  <c r="C2130" i="4"/>
  <c r="C2123" i="4"/>
  <c r="C2142" i="4"/>
  <c r="C2145" i="4"/>
  <c r="C2126" i="4"/>
  <c r="C2156" i="4"/>
  <c r="C2138" i="4"/>
  <c r="C2151" i="4"/>
  <c r="C2132" i="4"/>
  <c r="C2153" i="4"/>
  <c r="C2129" i="4"/>
  <c r="C2135" i="4"/>
  <c r="C2136" i="4"/>
  <c r="C2137" i="4"/>
  <c r="C2121" i="4"/>
  <c r="C2146" i="4"/>
  <c r="C2152" i="4"/>
  <c r="C2148" i="4"/>
  <c r="C2128" i="4"/>
  <c r="C49" i="4"/>
  <c r="C787" i="4"/>
  <c r="C802" i="4"/>
  <c r="C766" i="4"/>
  <c r="C786" i="4"/>
  <c r="C801" i="4"/>
  <c r="C797" i="4"/>
  <c r="C794" i="4"/>
  <c r="C771" i="4"/>
  <c r="C763" i="4"/>
  <c r="C770" i="4"/>
  <c r="C785" i="4"/>
  <c r="C778" i="4"/>
  <c r="C773" i="4"/>
  <c r="C798" i="4"/>
  <c r="C790" i="4"/>
  <c r="C769" i="4"/>
  <c r="C774" i="4"/>
  <c r="C789" i="4"/>
  <c r="C768" i="4"/>
  <c r="C793" i="4"/>
  <c r="C788" i="4"/>
  <c r="C782" i="4"/>
  <c r="C777" i="4"/>
  <c r="C792" i="4"/>
  <c r="C772" i="4"/>
  <c r="C796" i="4"/>
  <c r="C803" i="4"/>
  <c r="C776" i="4"/>
  <c r="C791" i="4"/>
  <c r="C799" i="4"/>
  <c r="C767" i="4"/>
  <c r="C780" i="4"/>
  <c r="C795" i="4"/>
  <c r="C775" i="4"/>
  <c r="C781" i="4"/>
  <c r="C762" i="4"/>
  <c r="C764" i="4"/>
  <c r="C779" i="4"/>
  <c r="C765" i="4"/>
  <c r="C800" i="4"/>
  <c r="C784" i="4"/>
  <c r="C783" i="4"/>
  <c r="C933" i="4"/>
  <c r="C944" i="4"/>
  <c r="C938" i="4"/>
  <c r="C946" i="4"/>
  <c r="C912" i="4"/>
  <c r="C924" i="4"/>
  <c r="C922" i="4"/>
  <c r="C930" i="4"/>
  <c r="C914" i="4"/>
  <c r="C942" i="4"/>
  <c r="C941" i="4"/>
  <c r="C949" i="4"/>
  <c r="C915" i="4"/>
  <c r="C925" i="4"/>
  <c r="C943" i="4"/>
  <c r="C926" i="4"/>
  <c r="C945" i="4"/>
  <c r="C910" i="4"/>
  <c r="C918" i="4"/>
  <c r="C929" i="4"/>
  <c r="C947" i="4"/>
  <c r="C950" i="4"/>
  <c r="C913" i="4"/>
  <c r="C931" i="4"/>
  <c r="C939" i="4"/>
  <c r="C948" i="4"/>
  <c r="C917" i="4"/>
  <c r="C936" i="4"/>
  <c r="C932" i="4"/>
  <c r="C937" i="4"/>
  <c r="C911" i="4"/>
  <c r="C934" i="4"/>
  <c r="C916" i="4"/>
  <c r="C921" i="4"/>
  <c r="C920" i="4"/>
  <c r="C927" i="4"/>
  <c r="C951" i="4"/>
  <c r="C928" i="4"/>
  <c r="C935" i="4"/>
  <c r="C940" i="4"/>
  <c r="C923" i="4"/>
  <c r="C919" i="4"/>
  <c r="C370" i="6"/>
  <c r="C371" i="6"/>
  <c r="B1271" i="4"/>
  <c r="B1272" i="4" s="1"/>
  <c r="G683" i="5"/>
  <c r="F683" i="5"/>
  <c r="B1419" i="4"/>
  <c r="B1420" i="4" s="1"/>
  <c r="B1567" i="4"/>
  <c r="B1568" i="4" s="1"/>
  <c r="B1123" i="4"/>
  <c r="B1124" i="4" s="1"/>
  <c r="E105" i="3"/>
  <c r="D833" i="4"/>
  <c r="K591" i="4"/>
  <c r="K592" i="4" s="1"/>
  <c r="K593" i="4" s="1"/>
  <c r="K594" i="4" s="1"/>
  <c r="K595" i="4" s="1"/>
  <c r="K596" i="4" s="1"/>
  <c r="K597" i="4" s="1"/>
  <c r="K598" i="4" s="1"/>
  <c r="K599" i="4" s="1"/>
  <c r="K600" i="4" s="1"/>
  <c r="K601" i="4" s="1"/>
  <c r="K602" i="4" s="1"/>
  <c r="K603" i="4" s="1"/>
  <c r="K604" i="4" s="1"/>
  <c r="K605" i="4" s="1"/>
  <c r="K606" i="4" s="1"/>
  <c r="K607" i="4" s="1"/>
  <c r="K608" i="4" s="1"/>
  <c r="K609" i="4" s="1"/>
  <c r="K610" i="4" s="1"/>
  <c r="K611" i="4" s="1"/>
  <c r="K612" i="4" s="1"/>
  <c r="K613" i="4" s="1"/>
  <c r="K614" i="4" s="1"/>
  <c r="AO208" i="4"/>
  <c r="B1715" i="4"/>
  <c r="B1716" i="4" s="1"/>
  <c r="E209" i="4"/>
  <c r="AG208" i="4"/>
  <c r="AK208" i="4" s="1"/>
  <c r="AQ208" i="4"/>
  <c r="AR208" i="4" s="1"/>
  <c r="AH208" i="4"/>
  <c r="AL208" i="4" s="1"/>
  <c r="M603" i="4"/>
  <c r="M604" i="4" s="1"/>
  <c r="M605" i="4" s="1"/>
  <c r="M606" i="4" s="1"/>
  <c r="M607" i="4" s="1"/>
  <c r="M608" i="4" s="1"/>
  <c r="M609" i="4" s="1"/>
  <c r="M610" i="4" s="1"/>
  <c r="M611" i="4" s="1"/>
  <c r="M612" i="4" s="1"/>
  <c r="M613" i="4" s="1"/>
  <c r="M614" i="4" s="1"/>
  <c r="V212" i="4"/>
  <c r="Y211" i="4"/>
  <c r="Z211" i="4" s="1"/>
  <c r="AB211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B1863" i="4"/>
  <c r="B1864" i="4" s="1"/>
  <c r="AI209" i="4"/>
  <c r="AM209" i="4" s="1"/>
  <c r="F210" i="4"/>
  <c r="AJ209" i="4"/>
  <c r="AN209" i="4" s="1"/>
  <c r="G59" i="3"/>
  <c r="F59" i="3"/>
  <c r="D60" i="3" s="1"/>
  <c r="E60" i="3" s="1"/>
  <c r="C307" i="6"/>
  <c r="C335" i="6"/>
  <c r="C329" i="6"/>
  <c r="C300" i="6"/>
  <c r="C317" i="6"/>
  <c r="C308" i="6"/>
  <c r="C304" i="6"/>
  <c r="C330" i="6"/>
  <c r="C318" i="6"/>
  <c r="C323" i="6"/>
  <c r="C316" i="6"/>
  <c r="C327" i="6"/>
  <c r="C314" i="6"/>
  <c r="C303" i="6"/>
  <c r="C325" i="6"/>
  <c r="C332" i="6"/>
  <c r="C326" i="6"/>
  <c r="C315" i="6"/>
  <c r="C302" i="6"/>
  <c r="C309" i="6"/>
  <c r="C312" i="6"/>
  <c r="C310" i="6"/>
  <c r="C305" i="6"/>
  <c r="C334" i="6"/>
  <c r="C321" i="6"/>
  <c r="C299" i="6"/>
  <c r="C333" i="6"/>
  <c r="C328" i="6"/>
  <c r="C320" i="6"/>
  <c r="C322" i="6"/>
  <c r="C306" i="6"/>
  <c r="C319" i="6"/>
  <c r="C313" i="6"/>
  <c r="C311" i="6"/>
  <c r="C298" i="6"/>
  <c r="C331" i="6"/>
  <c r="C324" i="6"/>
  <c r="C297" i="6"/>
  <c r="E297" i="6" s="1"/>
  <c r="C301" i="6"/>
  <c r="G2063" i="4"/>
  <c r="F2063" i="4"/>
  <c r="K2063" i="4"/>
  <c r="J2063" i="4"/>
  <c r="C2218" i="4"/>
  <c r="C2226" i="4"/>
  <c r="C2204" i="4"/>
  <c r="C2212" i="4"/>
  <c r="C2202" i="4"/>
  <c r="C2231" i="4"/>
  <c r="C2222" i="4"/>
  <c r="C2215" i="4"/>
  <c r="C2217" i="4"/>
  <c r="C2211" i="4"/>
  <c r="C2220" i="4"/>
  <c r="C2229" i="4"/>
  <c r="C2199" i="4"/>
  <c r="C2201" i="4"/>
  <c r="C2209" i="4"/>
  <c r="C2198" i="4"/>
  <c r="C2196" i="4"/>
  <c r="E2196" i="4" s="1"/>
  <c r="C2228" i="4"/>
  <c r="C2197" i="4"/>
  <c r="C2213" i="4"/>
  <c r="C2224" i="4"/>
  <c r="C2221" i="4"/>
  <c r="C2219" i="4"/>
  <c r="C2227" i="4"/>
  <c r="C2232" i="4"/>
  <c r="C2214" i="4"/>
  <c r="C2223" i="4"/>
  <c r="C2203" i="4"/>
  <c r="C2216" i="4"/>
  <c r="C2210" i="4"/>
  <c r="C2200" i="4"/>
  <c r="C2206" i="4"/>
  <c r="C2230" i="4"/>
  <c r="C2207" i="4"/>
  <c r="C2225" i="4"/>
  <c r="C2233" i="4"/>
  <c r="C2208" i="4"/>
  <c r="C2234" i="4"/>
  <c r="C2205" i="4"/>
  <c r="G2015" i="4"/>
  <c r="F2015" i="4"/>
  <c r="C2567" i="4"/>
  <c r="C2568" i="4" s="1"/>
  <c r="I591" i="4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D981" i="4"/>
  <c r="K2015" i="4"/>
  <c r="J2015" i="4"/>
  <c r="C209" i="6"/>
  <c r="C210" i="6" s="1"/>
  <c r="C2491" i="4"/>
  <c r="C2492" i="4" s="1"/>
  <c r="J103" i="3"/>
  <c r="H104" i="3" s="1"/>
  <c r="K103" i="3"/>
  <c r="B87" i="5"/>
  <c r="B1492" i="4"/>
  <c r="B1640" i="4"/>
  <c r="B1048" i="4"/>
  <c r="C2718" i="4"/>
  <c r="E2718" i="4" s="1"/>
  <c r="B1344" i="4"/>
  <c r="B1936" i="4"/>
  <c r="B1788" i="4"/>
  <c r="B1196" i="4"/>
  <c r="C2719" i="4"/>
  <c r="E2719" i="4" s="1"/>
  <c r="C2720" i="4"/>
  <c r="E2720" i="4" s="1"/>
  <c r="C2262" i="4"/>
  <c r="C2338" i="4"/>
  <c r="C2414" i="4"/>
  <c r="C2643" i="4"/>
  <c r="C2644" i="4" s="1"/>
  <c r="I60" i="3"/>
  <c r="I104" i="3" l="1"/>
  <c r="C1730" i="4"/>
  <c r="C1736" i="4"/>
  <c r="C1756" i="4"/>
  <c r="C1734" i="4"/>
  <c r="C1728" i="4"/>
  <c r="C1765" i="4"/>
  <c r="C1749" i="4"/>
  <c r="C1745" i="4"/>
  <c r="C1752" i="4"/>
  <c r="C1735" i="4"/>
  <c r="C1754" i="4"/>
  <c r="C1733" i="4"/>
  <c r="C1741" i="4"/>
  <c r="C1764" i="4"/>
  <c r="C1731" i="4"/>
  <c r="C1740" i="4"/>
  <c r="C1743" i="4"/>
  <c r="C1737" i="4"/>
  <c r="C1763" i="4"/>
  <c r="C1724" i="4"/>
  <c r="C1760" i="4"/>
  <c r="C1762" i="4"/>
  <c r="C1755" i="4"/>
  <c r="C1739" i="4"/>
  <c r="C1759" i="4"/>
  <c r="C1753" i="4"/>
  <c r="C1742" i="4"/>
  <c r="C1748" i="4"/>
  <c r="C1732" i="4"/>
  <c r="C1758" i="4"/>
  <c r="C1744" i="4"/>
  <c r="C1727" i="4"/>
  <c r="C1746" i="4"/>
  <c r="C1726" i="4"/>
  <c r="C1757" i="4"/>
  <c r="C1738" i="4"/>
  <c r="C1751" i="4"/>
  <c r="C1729" i="4"/>
  <c r="C1761" i="4"/>
  <c r="C1747" i="4"/>
  <c r="C1750" i="4"/>
  <c r="C1725" i="4"/>
  <c r="C2585" i="4"/>
  <c r="C2604" i="4"/>
  <c r="C2608" i="4"/>
  <c r="C2605" i="4"/>
  <c r="C2612" i="4"/>
  <c r="C2588" i="4"/>
  <c r="C2589" i="4"/>
  <c r="C2596" i="4"/>
  <c r="C2603" i="4"/>
  <c r="C2578" i="4"/>
  <c r="C2580" i="4"/>
  <c r="C2576" i="4"/>
  <c r="E2576" i="4" s="1"/>
  <c r="C2610" i="4"/>
  <c r="C2600" i="4"/>
  <c r="C2599" i="4"/>
  <c r="C2577" i="4"/>
  <c r="C2584" i="4"/>
  <c r="C2607" i="4"/>
  <c r="C2598" i="4"/>
  <c r="C2591" i="4"/>
  <c r="C2587" i="4"/>
  <c r="C2593" i="4"/>
  <c r="C2611" i="4"/>
  <c r="C2594" i="4"/>
  <c r="C2595" i="4"/>
  <c r="C2602" i="4"/>
  <c r="C2582" i="4"/>
  <c r="C2579" i="4"/>
  <c r="C2586" i="4"/>
  <c r="C2609" i="4"/>
  <c r="C2583" i="4"/>
  <c r="C2606" i="4"/>
  <c r="C2613" i="4"/>
  <c r="C2592" i="4"/>
  <c r="C2590" i="4"/>
  <c r="C2597" i="4"/>
  <c r="C2581" i="4"/>
  <c r="C2601" i="4"/>
  <c r="C2614" i="4"/>
  <c r="C1157" i="4"/>
  <c r="C1134" i="4"/>
  <c r="C1136" i="4"/>
  <c r="C1141" i="4"/>
  <c r="C1165" i="4"/>
  <c r="C1139" i="4"/>
  <c r="C1154" i="4"/>
  <c r="C1160" i="4"/>
  <c r="C1168" i="4"/>
  <c r="C1137" i="4"/>
  <c r="C1144" i="4"/>
  <c r="C1140" i="4"/>
  <c r="C1170" i="4"/>
  <c r="C1171" i="4"/>
  <c r="C1158" i="4"/>
  <c r="C1163" i="4"/>
  <c r="C1156" i="4"/>
  <c r="C1151" i="4"/>
  <c r="C1142" i="4"/>
  <c r="C1147" i="4"/>
  <c r="C1152" i="4"/>
  <c r="C1150" i="4"/>
  <c r="C1173" i="4"/>
  <c r="C1167" i="4"/>
  <c r="C1155" i="4"/>
  <c r="C1161" i="4"/>
  <c r="C1166" i="4"/>
  <c r="C1135" i="4"/>
  <c r="C1145" i="4"/>
  <c r="C1143" i="4"/>
  <c r="C1162" i="4"/>
  <c r="C1169" i="4"/>
  <c r="C1138" i="4"/>
  <c r="C1164" i="4"/>
  <c r="C1146" i="4"/>
  <c r="C1153" i="4"/>
  <c r="C1148" i="4"/>
  <c r="C1133" i="4"/>
  <c r="C1149" i="4"/>
  <c r="C1132" i="4"/>
  <c r="C1159" i="4"/>
  <c r="C1172" i="4"/>
  <c r="C1307" i="4"/>
  <c r="C1289" i="4"/>
  <c r="C1306" i="4"/>
  <c r="C1287" i="4"/>
  <c r="C1293" i="4"/>
  <c r="C1298" i="4"/>
  <c r="C1300" i="4"/>
  <c r="C1308" i="4"/>
  <c r="C1294" i="4"/>
  <c r="C1286" i="4"/>
  <c r="C1303" i="4"/>
  <c r="C1284" i="4"/>
  <c r="C1312" i="4"/>
  <c r="C1314" i="4"/>
  <c r="C1291" i="4"/>
  <c r="C1296" i="4"/>
  <c r="C1313" i="4"/>
  <c r="C1280" i="4"/>
  <c r="C1309" i="4"/>
  <c r="C1305" i="4"/>
  <c r="C1283" i="4"/>
  <c r="C1299" i="4"/>
  <c r="C1297" i="4"/>
  <c r="C1282" i="4"/>
  <c r="C1318" i="4"/>
  <c r="C1315" i="4"/>
  <c r="C1321" i="4"/>
  <c r="C1290" i="4"/>
  <c r="C1301" i="4"/>
  <c r="C1317" i="4"/>
  <c r="C1302" i="4"/>
  <c r="C1316" i="4"/>
  <c r="C1295" i="4"/>
  <c r="C1292" i="4"/>
  <c r="C1288" i="4"/>
  <c r="C1281" i="4"/>
  <c r="C1319" i="4"/>
  <c r="C1311" i="4"/>
  <c r="C1310" i="4"/>
  <c r="C1320" i="4"/>
  <c r="C1285" i="4"/>
  <c r="C1304" i="4"/>
  <c r="C2534" i="4"/>
  <c r="C2519" i="4"/>
  <c r="C2529" i="4"/>
  <c r="C2518" i="4"/>
  <c r="C2517" i="4"/>
  <c r="C2528" i="4"/>
  <c r="C2525" i="4"/>
  <c r="C2507" i="4"/>
  <c r="C2512" i="4"/>
  <c r="C2522" i="4"/>
  <c r="C2527" i="4"/>
  <c r="C2511" i="4"/>
  <c r="C2521" i="4"/>
  <c r="C2506" i="4"/>
  <c r="C2537" i="4"/>
  <c r="C2520" i="4"/>
  <c r="C2513" i="4"/>
  <c r="C2509" i="4"/>
  <c r="C2502" i="4"/>
  <c r="C2501" i="4"/>
  <c r="C2508" i="4"/>
  <c r="C2538" i="4"/>
  <c r="C2510" i="4"/>
  <c r="C2531" i="4"/>
  <c r="C2536" i="4"/>
  <c r="C2524" i="4"/>
  <c r="C2514" i="4"/>
  <c r="C2533" i="4"/>
  <c r="C2500" i="4"/>
  <c r="E2500" i="4" s="1"/>
  <c r="C2504" i="4"/>
  <c r="C2516" i="4"/>
  <c r="C2505" i="4"/>
  <c r="C2503" i="4"/>
  <c r="C2535" i="4"/>
  <c r="C2526" i="4"/>
  <c r="C2523" i="4"/>
  <c r="C2515" i="4"/>
  <c r="C2532" i="4"/>
  <c r="C2530" i="4"/>
  <c r="C251" i="6"/>
  <c r="C228" i="6"/>
  <c r="C238" i="6"/>
  <c r="C235" i="6"/>
  <c r="C218" i="6"/>
  <c r="E218" i="6" s="1"/>
  <c r="C219" i="6"/>
  <c r="C240" i="6"/>
  <c r="C231" i="6"/>
  <c r="C256" i="6"/>
  <c r="C221" i="6"/>
  <c r="C246" i="6"/>
  <c r="C239" i="6"/>
  <c r="C243" i="6"/>
  <c r="C255" i="6"/>
  <c r="C244" i="6"/>
  <c r="C248" i="6"/>
  <c r="C242" i="6"/>
  <c r="C230" i="6"/>
  <c r="C241" i="6"/>
  <c r="C236" i="6"/>
  <c r="C229" i="6"/>
  <c r="C227" i="6"/>
  <c r="C224" i="6"/>
  <c r="C232" i="6"/>
  <c r="C249" i="6"/>
  <c r="C254" i="6"/>
  <c r="C233" i="6"/>
  <c r="C247" i="6"/>
  <c r="C245" i="6"/>
  <c r="C222" i="6"/>
  <c r="C234" i="6"/>
  <c r="C226" i="6"/>
  <c r="C223" i="6"/>
  <c r="C220" i="6"/>
  <c r="C253" i="6"/>
  <c r="C237" i="6"/>
  <c r="C225" i="6"/>
  <c r="C252" i="6"/>
  <c r="C250" i="6"/>
  <c r="C1469" i="4"/>
  <c r="C1460" i="4"/>
  <c r="C1446" i="4"/>
  <c r="C1437" i="4"/>
  <c r="C1440" i="4"/>
  <c r="C1429" i="4"/>
  <c r="C1434" i="4"/>
  <c r="C1465" i="4"/>
  <c r="C1430" i="4"/>
  <c r="C1463" i="4"/>
  <c r="C1457" i="4"/>
  <c r="C1449" i="4"/>
  <c r="C1468" i="4"/>
  <c r="C1450" i="4"/>
  <c r="C1435" i="4"/>
  <c r="C1441" i="4"/>
  <c r="C1439" i="4"/>
  <c r="C1467" i="4"/>
  <c r="C1432" i="4"/>
  <c r="C1464" i="4"/>
  <c r="C1455" i="4"/>
  <c r="C1453" i="4"/>
  <c r="C1462" i="4"/>
  <c r="C1431" i="4"/>
  <c r="C1433" i="4"/>
  <c r="C1461" i="4"/>
  <c r="C1447" i="4"/>
  <c r="C1438" i="4"/>
  <c r="C1428" i="4"/>
  <c r="C1452" i="4"/>
  <c r="C1443" i="4"/>
  <c r="C1448" i="4"/>
  <c r="C1445" i="4"/>
  <c r="C1442" i="4"/>
  <c r="C1436" i="4"/>
  <c r="C1456" i="4"/>
  <c r="C1466" i="4"/>
  <c r="C1454" i="4"/>
  <c r="C1451" i="4"/>
  <c r="C1459" i="4"/>
  <c r="C1444" i="4"/>
  <c r="C1458" i="4"/>
  <c r="G615" i="4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C2339" i="4"/>
  <c r="C2340" i="4" s="1"/>
  <c r="G105" i="3"/>
  <c r="F105" i="3"/>
  <c r="D106" i="3" s="1"/>
  <c r="E106" i="3" s="1"/>
  <c r="D759" i="4"/>
  <c r="C2690" i="4"/>
  <c r="C2687" i="4"/>
  <c r="C2658" i="4"/>
  <c r="C2674" i="4"/>
  <c r="C2671" i="4"/>
  <c r="C2681" i="4"/>
  <c r="C2656" i="4"/>
  <c r="C2659" i="4"/>
  <c r="C2672" i="4"/>
  <c r="C2685" i="4"/>
  <c r="C2654" i="4"/>
  <c r="C2666" i="4"/>
  <c r="C2683" i="4"/>
  <c r="C2662" i="4"/>
  <c r="C2675" i="4"/>
  <c r="C2660" i="4"/>
  <c r="C2689" i="4"/>
  <c r="C2652" i="4"/>
  <c r="E2652" i="4" s="1"/>
  <c r="C2686" i="4"/>
  <c r="C2665" i="4"/>
  <c r="C2657" i="4"/>
  <c r="C2673" i="4"/>
  <c r="C2682" i="4"/>
  <c r="C2653" i="4"/>
  <c r="C2655" i="4"/>
  <c r="C2676" i="4"/>
  <c r="C2678" i="4"/>
  <c r="C2688" i="4"/>
  <c r="C2684" i="4"/>
  <c r="C2669" i="4"/>
  <c r="C2680" i="4"/>
  <c r="C2668" i="4"/>
  <c r="C2667" i="4"/>
  <c r="C2670" i="4"/>
  <c r="C2664" i="4"/>
  <c r="C2661" i="4"/>
  <c r="C2677" i="4"/>
  <c r="C2679" i="4"/>
  <c r="C2663" i="4"/>
  <c r="C2263" i="4"/>
  <c r="C2264" i="4" s="1"/>
  <c r="H2064" i="4"/>
  <c r="I2064" i="4" s="1"/>
  <c r="Y212" i="4"/>
  <c r="Z212" i="4" s="1"/>
  <c r="AB212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V213" i="4"/>
  <c r="B1641" i="4"/>
  <c r="B1642" i="4" s="1"/>
  <c r="D47" i="4"/>
  <c r="C412" i="6"/>
  <c r="C400" i="6"/>
  <c r="C410" i="6"/>
  <c r="C390" i="6"/>
  <c r="C383" i="6"/>
  <c r="C408" i="6"/>
  <c r="C407" i="6"/>
  <c r="C401" i="6"/>
  <c r="C380" i="6"/>
  <c r="C414" i="6"/>
  <c r="C405" i="6"/>
  <c r="C388" i="6"/>
  <c r="C411" i="6"/>
  <c r="C406" i="6"/>
  <c r="C394" i="6"/>
  <c r="C416" i="6"/>
  <c r="C385" i="6"/>
  <c r="C409" i="6"/>
  <c r="C402" i="6"/>
  <c r="C397" i="6"/>
  <c r="C382" i="6"/>
  <c r="C386" i="6"/>
  <c r="C387" i="6"/>
  <c r="C396" i="6"/>
  <c r="C379" i="6"/>
  <c r="E379" i="6" s="1"/>
  <c r="C417" i="6"/>
  <c r="C389" i="6"/>
  <c r="C393" i="6"/>
  <c r="C415" i="6"/>
  <c r="C404" i="6"/>
  <c r="C384" i="6"/>
  <c r="C399" i="6"/>
  <c r="C392" i="6"/>
  <c r="C395" i="6"/>
  <c r="C413" i="6"/>
  <c r="C398" i="6"/>
  <c r="C403" i="6"/>
  <c r="C391" i="6"/>
  <c r="C381" i="6"/>
  <c r="F2720" i="4"/>
  <c r="C83" i="4" s="1"/>
  <c r="F2719" i="4"/>
  <c r="C82" i="4" s="1"/>
  <c r="C278" i="5"/>
  <c r="C436" i="5"/>
  <c r="C515" i="5"/>
  <c r="C194" i="5"/>
  <c r="C115" i="5"/>
  <c r="C594" i="5"/>
  <c r="C1903" i="4"/>
  <c r="C1872" i="4"/>
  <c r="C1902" i="4"/>
  <c r="C1878" i="4"/>
  <c r="C1884" i="4"/>
  <c r="C1895" i="4"/>
  <c r="C1894" i="4"/>
  <c r="C1911" i="4"/>
  <c r="C1885" i="4"/>
  <c r="C1898" i="4"/>
  <c r="C1908" i="4"/>
  <c r="C1890" i="4"/>
  <c r="C1874" i="4"/>
  <c r="C1892" i="4"/>
  <c r="C1886" i="4"/>
  <c r="C1881" i="4"/>
  <c r="C1882" i="4"/>
  <c r="C1876" i="4"/>
  <c r="C1875" i="4"/>
  <c r="C1883" i="4"/>
  <c r="C1889" i="4"/>
  <c r="C1904" i="4"/>
  <c r="C1887" i="4"/>
  <c r="C1888" i="4"/>
  <c r="C1877" i="4"/>
  <c r="C1906" i="4"/>
  <c r="C1891" i="4"/>
  <c r="C1913" i="4"/>
  <c r="C1899" i="4"/>
  <c r="C1905" i="4"/>
  <c r="C1910" i="4"/>
  <c r="C1907" i="4"/>
  <c r="C1901" i="4"/>
  <c r="C1912" i="4"/>
  <c r="C1896" i="4"/>
  <c r="C1893" i="4"/>
  <c r="C1879" i="4"/>
  <c r="C1909" i="4"/>
  <c r="C1897" i="4"/>
  <c r="C1900" i="4"/>
  <c r="C1880" i="4"/>
  <c r="C1873" i="4"/>
  <c r="B1197" i="4"/>
  <c r="B1198" i="4" s="1"/>
  <c r="D2064" i="4"/>
  <c r="E2064" i="4" s="1"/>
  <c r="C1598" i="4"/>
  <c r="C1584" i="4"/>
  <c r="C1611" i="4"/>
  <c r="C1617" i="4"/>
  <c r="C1612" i="4"/>
  <c r="C1595" i="4"/>
  <c r="C1603" i="4"/>
  <c r="C1596" i="4"/>
  <c r="C1601" i="4"/>
  <c r="C1588" i="4"/>
  <c r="C1597" i="4"/>
  <c r="C1581" i="4"/>
  <c r="C1580" i="4"/>
  <c r="C1600" i="4"/>
  <c r="C1615" i="4"/>
  <c r="C1604" i="4"/>
  <c r="C1602" i="4"/>
  <c r="C1599" i="4"/>
  <c r="C1605" i="4"/>
  <c r="C1583" i="4"/>
  <c r="C1607" i="4"/>
  <c r="C1616" i="4"/>
  <c r="C1614" i="4"/>
  <c r="C1591" i="4"/>
  <c r="C1606" i="4"/>
  <c r="C1585" i="4"/>
  <c r="C1610" i="4"/>
  <c r="C1589" i="4"/>
  <c r="C1594" i="4"/>
  <c r="C1582" i="4"/>
  <c r="C1608" i="4"/>
  <c r="C1578" i="4"/>
  <c r="C1586" i="4"/>
  <c r="C1590" i="4"/>
  <c r="C1609" i="4"/>
  <c r="C1592" i="4"/>
  <c r="C1579" i="4"/>
  <c r="C1593" i="4"/>
  <c r="C1576" i="4"/>
  <c r="C1587" i="4"/>
  <c r="C1613" i="4"/>
  <c r="C1577" i="4"/>
  <c r="K104" i="3"/>
  <c r="J104" i="3"/>
  <c r="H105" i="3" s="1"/>
  <c r="B1789" i="4"/>
  <c r="B1790" i="4" s="1"/>
  <c r="G2120" i="4"/>
  <c r="F2120" i="4"/>
  <c r="B1937" i="4"/>
  <c r="B1938" i="4" s="1"/>
  <c r="F211" i="4"/>
  <c r="AI210" i="4"/>
  <c r="AM210" i="4" s="1"/>
  <c r="AJ210" i="4"/>
  <c r="AN210" i="4" s="1"/>
  <c r="AO209" i="4"/>
  <c r="G2719" i="4"/>
  <c r="D82" i="4" s="1"/>
  <c r="G2720" i="4"/>
  <c r="D83" i="4" s="1"/>
  <c r="B1345" i="4"/>
  <c r="B1346" i="4" s="1"/>
  <c r="C47" i="4"/>
  <c r="B86" i="4" s="1"/>
  <c r="D984" i="4"/>
  <c r="E984" i="4" s="1"/>
  <c r="H981" i="4"/>
  <c r="H984" i="4" s="1"/>
  <c r="I984" i="4" s="1"/>
  <c r="F60" i="3"/>
  <c r="D61" i="3" s="1"/>
  <c r="E61" i="3" s="1"/>
  <c r="G60" i="3"/>
  <c r="D907" i="4"/>
  <c r="F2718" i="4"/>
  <c r="H2016" i="4"/>
  <c r="I2016" i="4" s="1"/>
  <c r="B1049" i="4"/>
  <c r="B1050" i="4" s="1"/>
  <c r="B47" i="4"/>
  <c r="D836" i="4"/>
  <c r="E836" i="4" s="1"/>
  <c r="H833" i="4"/>
  <c r="H836" i="4" s="1"/>
  <c r="I836" i="4" s="1"/>
  <c r="AG209" i="4"/>
  <c r="AK209" i="4" s="1"/>
  <c r="E210" i="4"/>
  <c r="AQ209" i="4"/>
  <c r="AR209" i="4" s="1"/>
  <c r="AH209" i="4"/>
  <c r="AL209" i="4" s="1"/>
  <c r="B1493" i="4"/>
  <c r="B1494" i="4" s="1"/>
  <c r="G2196" i="4"/>
  <c r="F2196" i="4"/>
  <c r="G297" i="6"/>
  <c r="F297" i="6"/>
  <c r="J60" i="3"/>
  <c r="H61" i="3" s="1"/>
  <c r="K60" i="3"/>
  <c r="D2016" i="4"/>
  <c r="E2016" i="4" s="1"/>
  <c r="C2415" i="4"/>
  <c r="C2416" i="4" s="1"/>
  <c r="D684" i="5"/>
  <c r="E684" i="5" s="1"/>
  <c r="M615" i="4" l="1"/>
  <c r="M616" i="4" s="1"/>
  <c r="M617" i="4" s="1"/>
  <c r="M618" i="4" s="1"/>
  <c r="M619" i="4" s="1"/>
  <c r="M620" i="4" s="1"/>
  <c r="M621" i="4" s="1"/>
  <c r="M622" i="4" s="1"/>
  <c r="M623" i="4" s="1"/>
  <c r="M624" i="4" s="1"/>
  <c r="M625" i="4" s="1"/>
  <c r="M626" i="4" s="1"/>
  <c r="K615" i="4"/>
  <c r="K616" i="4" s="1"/>
  <c r="K617" i="4" s="1"/>
  <c r="K618" i="4" s="1"/>
  <c r="K619" i="4" s="1"/>
  <c r="K620" i="4" s="1"/>
  <c r="K621" i="4" s="1"/>
  <c r="K622" i="4" s="1"/>
  <c r="K623" i="4" s="1"/>
  <c r="K624" i="4" s="1"/>
  <c r="K625" i="4" s="1"/>
  <c r="K626" i="4" s="1"/>
  <c r="D48" i="4"/>
  <c r="C1661" i="4"/>
  <c r="C1679" i="4"/>
  <c r="C1680" i="4"/>
  <c r="C1663" i="4"/>
  <c r="C1664" i="4"/>
  <c r="C1682" i="4"/>
  <c r="C1672" i="4"/>
  <c r="C1681" i="4"/>
  <c r="C1666" i="4"/>
  <c r="C1667" i="4"/>
  <c r="C1671" i="4"/>
  <c r="C1665" i="4"/>
  <c r="C1686" i="4"/>
  <c r="C1650" i="4"/>
  <c r="C1691" i="4"/>
  <c r="C1657" i="4"/>
  <c r="C1684" i="4"/>
  <c r="C1670" i="4"/>
  <c r="C1662" i="4"/>
  <c r="C1668" i="4"/>
  <c r="C1654" i="4"/>
  <c r="C1659" i="4"/>
  <c r="C1669" i="4"/>
  <c r="C1656" i="4"/>
  <c r="C1677" i="4"/>
  <c r="C1652" i="4"/>
  <c r="C1689" i="4"/>
  <c r="C1688" i="4"/>
  <c r="C1687" i="4"/>
  <c r="C1673" i="4"/>
  <c r="C1683" i="4"/>
  <c r="C1655" i="4"/>
  <c r="C1690" i="4"/>
  <c r="C1685" i="4"/>
  <c r="C1678" i="4"/>
  <c r="C1674" i="4"/>
  <c r="C1675" i="4"/>
  <c r="C1658" i="4"/>
  <c r="C1676" i="4"/>
  <c r="C1651" i="4"/>
  <c r="C1660" i="4"/>
  <c r="C1653" i="4"/>
  <c r="C2439" i="4"/>
  <c r="C2455" i="4"/>
  <c r="C2438" i="4"/>
  <c r="C2456" i="4"/>
  <c r="C2430" i="4"/>
  <c r="C2444" i="4"/>
  <c r="C2434" i="4"/>
  <c r="C2458" i="4"/>
  <c r="C2437" i="4"/>
  <c r="C2441" i="4"/>
  <c r="C2459" i="4"/>
  <c r="C2425" i="4"/>
  <c r="C2429" i="4"/>
  <c r="C2433" i="4"/>
  <c r="C2448" i="4"/>
  <c r="C2446" i="4"/>
  <c r="C2452" i="4"/>
  <c r="C2445" i="4"/>
  <c r="C2436" i="4"/>
  <c r="C2453" i="4"/>
  <c r="C2440" i="4"/>
  <c r="C2461" i="4"/>
  <c r="C2449" i="4"/>
  <c r="C2447" i="4"/>
  <c r="C2424" i="4"/>
  <c r="E2424" i="4" s="1"/>
  <c r="C2442" i="4"/>
  <c r="C2462" i="4"/>
  <c r="C2457" i="4"/>
  <c r="C2428" i="4"/>
  <c r="C2451" i="4"/>
  <c r="C2432" i="4"/>
  <c r="C2427" i="4"/>
  <c r="C2454" i="4"/>
  <c r="C2435" i="4"/>
  <c r="C2426" i="4"/>
  <c r="C2460" i="4"/>
  <c r="C2431" i="4"/>
  <c r="C2443" i="4"/>
  <c r="C2450" i="4"/>
  <c r="C1960" i="4"/>
  <c r="C1984" i="4"/>
  <c r="C1975" i="4"/>
  <c r="C1983" i="4"/>
  <c r="C1968" i="4"/>
  <c r="C1971" i="4"/>
  <c r="C1962" i="4"/>
  <c r="C1961" i="4"/>
  <c r="C1957" i="4"/>
  <c r="C1973" i="4"/>
  <c r="C1979" i="4"/>
  <c r="C1952" i="4"/>
  <c r="C1967" i="4"/>
  <c r="C1977" i="4"/>
  <c r="C1958" i="4"/>
  <c r="C1951" i="4"/>
  <c r="C1963" i="4"/>
  <c r="C1948" i="4"/>
  <c r="C1954" i="4"/>
  <c r="C1947" i="4"/>
  <c r="C1974" i="4"/>
  <c r="C1970" i="4"/>
  <c r="C1982" i="4"/>
  <c r="C1981" i="4"/>
  <c r="C1964" i="4"/>
  <c r="C1966" i="4"/>
  <c r="C1985" i="4"/>
  <c r="C1972" i="4"/>
  <c r="C1976" i="4"/>
  <c r="C1950" i="4"/>
  <c r="C1978" i="4"/>
  <c r="C1949" i="4"/>
  <c r="C1956" i="4"/>
  <c r="C1986" i="4"/>
  <c r="C1969" i="4"/>
  <c r="C1959" i="4"/>
  <c r="C1980" i="4"/>
  <c r="C1953" i="4"/>
  <c r="C1955" i="4"/>
  <c r="C1965" i="4"/>
  <c r="C1946" i="4"/>
  <c r="C1236" i="4"/>
  <c r="C1216" i="4"/>
  <c r="C1228" i="4"/>
  <c r="C1220" i="4"/>
  <c r="C1241" i="4"/>
  <c r="C1232" i="4"/>
  <c r="C1235" i="4"/>
  <c r="C1240" i="4"/>
  <c r="C1239" i="4"/>
  <c r="C1219" i="4"/>
  <c r="C1211" i="4"/>
  <c r="C1223" i="4"/>
  <c r="C1225" i="4"/>
  <c r="C1207" i="4"/>
  <c r="C1238" i="4"/>
  <c r="C1237" i="4"/>
  <c r="C1231" i="4"/>
  <c r="C1222" i="4"/>
  <c r="C1242" i="4"/>
  <c r="C1206" i="4"/>
  <c r="C1244" i="4"/>
  <c r="C1209" i="4"/>
  <c r="C1226" i="4"/>
  <c r="C1247" i="4"/>
  <c r="C1227" i="4"/>
  <c r="C1210" i="4"/>
  <c r="C1246" i="4"/>
  <c r="C1230" i="4"/>
  <c r="C1245" i="4"/>
  <c r="C1215" i="4"/>
  <c r="C1224" i="4"/>
  <c r="C1208" i="4"/>
  <c r="C1214" i="4"/>
  <c r="C1229" i="4"/>
  <c r="C1213" i="4"/>
  <c r="C1234" i="4"/>
  <c r="C1233" i="4"/>
  <c r="C1218" i="4"/>
  <c r="C1221" i="4"/>
  <c r="C1217" i="4"/>
  <c r="C1243" i="4"/>
  <c r="C1212" i="4"/>
  <c r="C1531" i="4"/>
  <c r="C1534" i="4"/>
  <c r="C1536" i="4"/>
  <c r="C1526" i="4"/>
  <c r="C1529" i="4"/>
  <c r="C1520" i="4"/>
  <c r="C1507" i="4"/>
  <c r="C1512" i="4"/>
  <c r="C1504" i="4"/>
  <c r="C1506" i="4"/>
  <c r="C1518" i="4"/>
  <c r="C1537" i="4"/>
  <c r="C1532" i="4"/>
  <c r="C1510" i="4"/>
  <c r="C1521" i="4"/>
  <c r="C1515" i="4"/>
  <c r="C1513" i="4"/>
  <c r="C1505" i="4"/>
  <c r="C1538" i="4"/>
  <c r="C1542" i="4"/>
  <c r="C1509" i="4"/>
  <c r="C1540" i="4"/>
  <c r="C1522" i="4"/>
  <c r="C1503" i="4"/>
  <c r="C1524" i="4"/>
  <c r="C1502" i="4"/>
  <c r="C1508" i="4"/>
  <c r="C1530" i="4"/>
  <c r="C1516" i="4"/>
  <c r="C1535" i="4"/>
  <c r="C1543" i="4"/>
  <c r="C1527" i="4"/>
  <c r="C1519" i="4"/>
  <c r="C1539" i="4"/>
  <c r="C1511" i="4"/>
  <c r="C1525" i="4"/>
  <c r="C1528" i="4"/>
  <c r="C1514" i="4"/>
  <c r="C1523" i="4"/>
  <c r="C1533" i="4"/>
  <c r="C1541" i="4"/>
  <c r="C1517" i="4"/>
  <c r="C2297" i="4"/>
  <c r="C2274" i="4"/>
  <c r="C2306" i="4"/>
  <c r="C2290" i="4"/>
  <c r="C2294" i="4"/>
  <c r="C2305" i="4"/>
  <c r="C2299" i="4"/>
  <c r="C2293" i="4"/>
  <c r="C2298" i="4"/>
  <c r="C2304" i="4"/>
  <c r="C2295" i="4"/>
  <c r="C2279" i="4"/>
  <c r="C2280" i="4"/>
  <c r="C2308" i="4"/>
  <c r="C2272" i="4"/>
  <c r="E2272" i="4" s="1"/>
  <c r="C2289" i="4"/>
  <c r="C2281" i="4"/>
  <c r="C2292" i="4"/>
  <c r="C2273" i="4"/>
  <c r="C2276" i="4"/>
  <c r="C2283" i="4"/>
  <c r="C2275" i="4"/>
  <c r="C2303" i="4"/>
  <c r="C2284" i="4"/>
  <c r="C2291" i="4"/>
  <c r="C2285" i="4"/>
  <c r="C2310" i="4"/>
  <c r="C2278" i="4"/>
  <c r="C2296" i="4"/>
  <c r="C2301" i="4"/>
  <c r="C2307" i="4"/>
  <c r="C2282" i="4"/>
  <c r="C2302" i="4"/>
  <c r="C2286" i="4"/>
  <c r="C2277" i="4"/>
  <c r="C2288" i="4"/>
  <c r="C2309" i="4"/>
  <c r="C2287" i="4"/>
  <c r="C2300" i="4"/>
  <c r="B48" i="4"/>
  <c r="C1092" i="4"/>
  <c r="C1058" i="4"/>
  <c r="C1088" i="4"/>
  <c r="C1076" i="4"/>
  <c r="C1097" i="4"/>
  <c r="C1096" i="4"/>
  <c r="C1059" i="4"/>
  <c r="C1095" i="4"/>
  <c r="C1093" i="4"/>
  <c r="C1091" i="4"/>
  <c r="C1084" i="4"/>
  <c r="C1075" i="4"/>
  <c r="C1074" i="4"/>
  <c r="C1072" i="4"/>
  <c r="C1062" i="4"/>
  <c r="C1061" i="4"/>
  <c r="C1079" i="4"/>
  <c r="C1085" i="4"/>
  <c r="C1099" i="4"/>
  <c r="C1065" i="4"/>
  <c r="C1087" i="4"/>
  <c r="C1098" i="4"/>
  <c r="C1081" i="4"/>
  <c r="C1080" i="4"/>
  <c r="C1083" i="4"/>
  <c r="C1073" i="4"/>
  <c r="C1060" i="4"/>
  <c r="C1068" i="4"/>
  <c r="C1082" i="4"/>
  <c r="C1078" i="4"/>
  <c r="C1071" i="4"/>
  <c r="C1086" i="4"/>
  <c r="C1063" i="4"/>
  <c r="C1094" i="4"/>
  <c r="C1070" i="4"/>
  <c r="C1066" i="4"/>
  <c r="C1090" i="4"/>
  <c r="C1064" i="4"/>
  <c r="C1077" i="4"/>
  <c r="C1089" i="4"/>
  <c r="C1067" i="4"/>
  <c r="C1069" i="4"/>
  <c r="C516" i="5"/>
  <c r="C517" i="5" s="1"/>
  <c r="F106" i="3"/>
  <c r="D107" i="3" s="1"/>
  <c r="E107" i="3" s="1"/>
  <c r="F212" i="4"/>
  <c r="AI211" i="4"/>
  <c r="AM211" i="4" s="1"/>
  <c r="AJ211" i="4"/>
  <c r="K2064" i="4"/>
  <c r="J2064" i="4"/>
  <c r="C279" i="5"/>
  <c r="C280" i="5" s="1"/>
  <c r="G684" i="5"/>
  <c r="F684" i="5"/>
  <c r="D1277" i="4"/>
  <c r="G2016" i="4"/>
  <c r="F2016" i="4"/>
  <c r="I61" i="3"/>
  <c r="C2348" i="4"/>
  <c r="E2348" i="4" s="1"/>
  <c r="C2379" i="4"/>
  <c r="C2355" i="4"/>
  <c r="C2377" i="4"/>
  <c r="C2359" i="4"/>
  <c r="C2363" i="4"/>
  <c r="C2362" i="4"/>
  <c r="C2385" i="4"/>
  <c r="C2372" i="4"/>
  <c r="C2383" i="4"/>
  <c r="C2381" i="4"/>
  <c r="C2376" i="4"/>
  <c r="C2366" i="4"/>
  <c r="C2368" i="4"/>
  <c r="C2354" i="4"/>
  <c r="C2361" i="4"/>
  <c r="C2384" i="4"/>
  <c r="C2357" i="4"/>
  <c r="C2373" i="4"/>
  <c r="C2351" i="4"/>
  <c r="C2370" i="4"/>
  <c r="C2350" i="4"/>
  <c r="C2352" i="4"/>
  <c r="C2349" i="4"/>
  <c r="C2371" i="4"/>
  <c r="C2360" i="4"/>
  <c r="C2364" i="4"/>
  <c r="C2358" i="4"/>
  <c r="C2380" i="4"/>
  <c r="C2369" i="4"/>
  <c r="C2375" i="4"/>
  <c r="C2356" i="4"/>
  <c r="C2378" i="4"/>
  <c r="C2353" i="4"/>
  <c r="C2386" i="4"/>
  <c r="C2374" i="4"/>
  <c r="C2382" i="4"/>
  <c r="C2367" i="4"/>
  <c r="C2365" i="4"/>
  <c r="C48" i="4"/>
  <c r="C1365" i="4"/>
  <c r="C1387" i="4"/>
  <c r="C1382" i="4"/>
  <c r="C1391" i="4"/>
  <c r="C1368" i="4"/>
  <c r="C1371" i="4"/>
  <c r="C1366" i="4"/>
  <c r="C1393" i="4"/>
  <c r="C1375" i="4"/>
  <c r="C1355" i="4"/>
  <c r="C1395" i="4"/>
  <c r="C1361" i="4"/>
  <c r="C1385" i="4"/>
  <c r="C1356" i="4"/>
  <c r="C1379" i="4"/>
  <c r="C1390" i="4"/>
  <c r="C1380" i="4"/>
  <c r="C1374" i="4"/>
  <c r="C1367" i="4"/>
  <c r="C1363" i="4"/>
  <c r="C1383" i="4"/>
  <c r="C1358" i="4"/>
  <c r="C1357" i="4"/>
  <c r="C1394" i="4"/>
  <c r="C1381" i="4"/>
  <c r="C1388" i="4"/>
  <c r="C1364" i="4"/>
  <c r="C1377" i="4"/>
  <c r="C1373" i="4"/>
  <c r="C1362" i="4"/>
  <c r="C1386" i="4"/>
  <c r="C1369" i="4"/>
  <c r="C1370" i="4"/>
  <c r="C1359" i="4"/>
  <c r="C1392" i="4"/>
  <c r="C1354" i="4"/>
  <c r="C1389" i="4"/>
  <c r="C1376" i="4"/>
  <c r="C1384" i="4"/>
  <c r="C1378" i="4"/>
  <c r="C1372" i="4"/>
  <c r="C1360" i="4"/>
  <c r="J2016" i="4"/>
  <c r="K2016" i="4"/>
  <c r="F61" i="3"/>
  <c r="D62" i="3" s="1"/>
  <c r="E62" i="3" s="1"/>
  <c r="D298" i="6"/>
  <c r="E298" i="6" s="1"/>
  <c r="G2064" i="4"/>
  <c r="F2064" i="4"/>
  <c r="D1129" i="4"/>
  <c r="AN211" i="4"/>
  <c r="D1869" i="4"/>
  <c r="Y213" i="4"/>
  <c r="Z213" i="4" s="1"/>
  <c r="AB213" i="4" s="1"/>
  <c r="K627" i="4" s="1"/>
  <c r="K628" i="4" s="1"/>
  <c r="K629" i="4" s="1"/>
  <c r="K630" i="4" s="1"/>
  <c r="K631" i="4" s="1"/>
  <c r="K632" i="4" s="1"/>
  <c r="K633" i="4" s="1"/>
  <c r="K634" i="4" s="1"/>
  <c r="K635" i="4" s="1"/>
  <c r="K636" i="4" s="1"/>
  <c r="K637" i="4" s="1"/>
  <c r="K638" i="4" s="1"/>
  <c r="V214" i="4"/>
  <c r="H907" i="4"/>
  <c r="H910" i="4" s="1"/>
  <c r="I910" i="4" s="1"/>
  <c r="D910" i="4"/>
  <c r="E910" i="4" s="1"/>
  <c r="D2121" i="4"/>
  <c r="E2121" i="4" s="1"/>
  <c r="G2652" i="4"/>
  <c r="F2652" i="4"/>
  <c r="G2576" i="4"/>
  <c r="F2576" i="4"/>
  <c r="K984" i="4"/>
  <c r="J984" i="4"/>
  <c r="C595" i="5"/>
  <c r="C596" i="5" s="1"/>
  <c r="G379" i="6"/>
  <c r="F379" i="6"/>
  <c r="H759" i="4"/>
  <c r="H762" i="4" s="1"/>
  <c r="I762" i="4" s="1"/>
  <c r="D762" i="4"/>
  <c r="E762" i="4" s="1"/>
  <c r="G218" i="6"/>
  <c r="F218" i="6"/>
  <c r="D1721" i="4"/>
  <c r="D2197" i="4"/>
  <c r="E2197" i="4" s="1"/>
  <c r="G984" i="4"/>
  <c r="F984" i="4"/>
  <c r="C1834" i="4"/>
  <c r="C1817" i="4"/>
  <c r="C1825" i="4"/>
  <c r="C1799" i="4"/>
  <c r="C1819" i="4"/>
  <c r="C1818" i="4"/>
  <c r="C1801" i="4"/>
  <c r="C1808" i="4"/>
  <c r="C1835" i="4"/>
  <c r="C1802" i="4"/>
  <c r="C1836" i="4"/>
  <c r="C1823" i="4"/>
  <c r="C1805" i="4"/>
  <c r="C1837" i="4"/>
  <c r="C1820" i="4"/>
  <c r="C1803" i="4"/>
  <c r="C1839" i="4"/>
  <c r="C1829" i="4"/>
  <c r="C1821" i="4"/>
  <c r="C1838" i="4"/>
  <c r="C1816" i="4"/>
  <c r="C1813" i="4"/>
  <c r="C1826" i="4"/>
  <c r="C1804" i="4"/>
  <c r="C1822" i="4"/>
  <c r="C1827" i="4"/>
  <c r="C1831" i="4"/>
  <c r="C1809" i="4"/>
  <c r="C1811" i="4"/>
  <c r="C1806" i="4"/>
  <c r="C1832" i="4"/>
  <c r="C1830" i="4"/>
  <c r="C1824" i="4"/>
  <c r="C1810" i="4"/>
  <c r="C1833" i="4"/>
  <c r="C1814" i="4"/>
  <c r="C1828" i="4"/>
  <c r="C1798" i="4"/>
  <c r="C1812" i="4"/>
  <c r="C1815" i="4"/>
  <c r="C1807" i="4"/>
  <c r="C1800" i="4"/>
  <c r="E211" i="4"/>
  <c r="AQ210" i="4"/>
  <c r="AR210" i="4" s="1"/>
  <c r="AG210" i="4"/>
  <c r="AK210" i="4" s="1"/>
  <c r="AH210" i="4"/>
  <c r="AL210" i="4" s="1"/>
  <c r="K836" i="4"/>
  <c r="J836" i="4"/>
  <c r="AO210" i="4"/>
  <c r="I105" i="3"/>
  <c r="D1573" i="4"/>
  <c r="C116" i="5"/>
  <c r="C117" i="5" s="1"/>
  <c r="D1425" i="4"/>
  <c r="G2500" i="4"/>
  <c r="F2500" i="4"/>
  <c r="G836" i="4"/>
  <c r="F836" i="4"/>
  <c r="C195" i="5"/>
  <c r="C196" i="5" s="1"/>
  <c r="C437" i="5"/>
  <c r="C438" i="5" s="1"/>
  <c r="G106" i="3" l="1"/>
  <c r="M627" i="4"/>
  <c r="M628" i="4" s="1"/>
  <c r="M629" i="4" s="1"/>
  <c r="M630" i="4" s="1"/>
  <c r="M631" i="4" s="1"/>
  <c r="M632" i="4" s="1"/>
  <c r="M633" i="4" s="1"/>
  <c r="M634" i="4" s="1"/>
  <c r="M635" i="4" s="1"/>
  <c r="M636" i="4" s="1"/>
  <c r="M637" i="4" s="1"/>
  <c r="M638" i="4" s="1"/>
  <c r="AO211" i="4"/>
  <c r="G61" i="3"/>
  <c r="C461" i="5"/>
  <c r="C463" i="5"/>
  <c r="C466" i="5"/>
  <c r="C476" i="5"/>
  <c r="C464" i="5"/>
  <c r="C469" i="5"/>
  <c r="C458" i="5"/>
  <c r="C467" i="5"/>
  <c r="C482" i="5"/>
  <c r="C449" i="5"/>
  <c r="C483" i="5"/>
  <c r="C451" i="5"/>
  <c r="C448" i="5"/>
  <c r="C454" i="5"/>
  <c r="C478" i="5"/>
  <c r="C477" i="5"/>
  <c r="C447" i="5"/>
  <c r="C462" i="5"/>
  <c r="C446" i="5"/>
  <c r="E446" i="5" s="1"/>
  <c r="C473" i="5"/>
  <c r="C480" i="5"/>
  <c r="C465" i="5"/>
  <c r="C450" i="5"/>
  <c r="C484" i="5"/>
  <c r="C474" i="5"/>
  <c r="C455" i="5"/>
  <c r="C459" i="5"/>
  <c r="C457" i="5"/>
  <c r="C460" i="5"/>
  <c r="C479" i="5"/>
  <c r="C468" i="5"/>
  <c r="C456" i="5"/>
  <c r="C452" i="5"/>
  <c r="C453" i="5"/>
  <c r="C475" i="5"/>
  <c r="C481" i="5"/>
  <c r="C470" i="5"/>
  <c r="C471" i="5"/>
  <c r="C472" i="5"/>
  <c r="C315" i="5"/>
  <c r="C299" i="5"/>
  <c r="C317" i="5"/>
  <c r="C308" i="5"/>
  <c r="C322" i="5"/>
  <c r="C305" i="5"/>
  <c r="C292" i="5"/>
  <c r="C310" i="5"/>
  <c r="C291" i="5"/>
  <c r="C294" i="5"/>
  <c r="C303" i="5"/>
  <c r="C316" i="5"/>
  <c r="C296" i="5"/>
  <c r="C298" i="5"/>
  <c r="C300" i="5"/>
  <c r="C289" i="5"/>
  <c r="C307" i="5"/>
  <c r="C319" i="5"/>
  <c r="C309" i="5"/>
  <c r="C312" i="5"/>
  <c r="C293" i="5"/>
  <c r="C318" i="5"/>
  <c r="C311" i="5"/>
  <c r="C314" i="5"/>
  <c r="C306" i="5"/>
  <c r="C297" i="5"/>
  <c r="C324" i="5"/>
  <c r="C320" i="5"/>
  <c r="C325" i="5"/>
  <c r="C304" i="5"/>
  <c r="C302" i="5"/>
  <c r="C326" i="5"/>
  <c r="C288" i="5"/>
  <c r="E288" i="5" s="1"/>
  <c r="C295" i="5"/>
  <c r="C323" i="5"/>
  <c r="C290" i="5"/>
  <c r="C321" i="5"/>
  <c r="C313" i="5"/>
  <c r="C301" i="5"/>
  <c r="C219" i="5"/>
  <c r="C210" i="5"/>
  <c r="C233" i="5"/>
  <c r="C214" i="5"/>
  <c r="C236" i="5"/>
  <c r="C241" i="5"/>
  <c r="C226" i="5"/>
  <c r="C237" i="5"/>
  <c r="C240" i="5"/>
  <c r="C213" i="5"/>
  <c r="C209" i="5"/>
  <c r="C238" i="5"/>
  <c r="C232" i="5"/>
  <c r="C229" i="5"/>
  <c r="C218" i="5"/>
  <c r="C205" i="5"/>
  <c r="C217" i="5"/>
  <c r="C211" i="5"/>
  <c r="C222" i="5"/>
  <c r="C234" i="5"/>
  <c r="C231" i="5"/>
  <c r="C212" i="5"/>
  <c r="C216" i="5"/>
  <c r="C228" i="5"/>
  <c r="C235" i="5"/>
  <c r="C225" i="5"/>
  <c r="C239" i="5"/>
  <c r="C242" i="5"/>
  <c r="C220" i="5"/>
  <c r="C223" i="5"/>
  <c r="C208" i="5"/>
  <c r="C227" i="5"/>
  <c r="C207" i="5"/>
  <c r="C224" i="5"/>
  <c r="C204" i="5"/>
  <c r="E204" i="5" s="1"/>
  <c r="C221" i="5"/>
  <c r="C206" i="5"/>
  <c r="C215" i="5"/>
  <c r="C230" i="5"/>
  <c r="C638" i="5"/>
  <c r="C633" i="5"/>
  <c r="C628" i="5"/>
  <c r="C635" i="5"/>
  <c r="C613" i="5"/>
  <c r="C641" i="5"/>
  <c r="C621" i="5"/>
  <c r="C618" i="5"/>
  <c r="C639" i="5"/>
  <c r="C627" i="5"/>
  <c r="C640" i="5"/>
  <c r="C617" i="5"/>
  <c r="C619" i="5"/>
  <c r="C616" i="5"/>
  <c r="C604" i="5"/>
  <c r="E604" i="5" s="1"/>
  <c r="C614" i="5"/>
  <c r="C608" i="5"/>
  <c r="C625" i="5"/>
  <c r="C615" i="5"/>
  <c r="C632" i="5"/>
  <c r="C610" i="5"/>
  <c r="C630" i="5"/>
  <c r="C642" i="5"/>
  <c r="C629" i="5"/>
  <c r="C626" i="5"/>
  <c r="C623" i="5"/>
  <c r="C634" i="5"/>
  <c r="C606" i="5"/>
  <c r="C631" i="5"/>
  <c r="C624" i="5"/>
  <c r="C607" i="5"/>
  <c r="C636" i="5"/>
  <c r="C609" i="5"/>
  <c r="C605" i="5"/>
  <c r="C622" i="5"/>
  <c r="C611" i="5"/>
  <c r="C637" i="5"/>
  <c r="C612" i="5"/>
  <c r="C620" i="5"/>
  <c r="C146" i="5"/>
  <c r="C137" i="5"/>
  <c r="C155" i="5"/>
  <c r="C133" i="5"/>
  <c r="C158" i="5"/>
  <c r="C126" i="5"/>
  <c r="C135" i="5"/>
  <c r="C150" i="5"/>
  <c r="C162" i="5"/>
  <c r="C130" i="5"/>
  <c r="C152" i="5"/>
  <c r="C143" i="5"/>
  <c r="C154" i="5"/>
  <c r="C140" i="5"/>
  <c r="C149" i="5"/>
  <c r="C144" i="5"/>
  <c r="C139" i="5"/>
  <c r="C147" i="5"/>
  <c r="C132" i="5"/>
  <c r="C125" i="5"/>
  <c r="E125" i="5" s="1"/>
  <c r="C141" i="5"/>
  <c r="C153" i="5"/>
  <c r="C134" i="5"/>
  <c r="C148" i="5"/>
  <c r="C161" i="5"/>
  <c r="C128" i="5"/>
  <c r="C136" i="5"/>
  <c r="C156" i="5"/>
  <c r="C159" i="5"/>
  <c r="C131" i="5"/>
  <c r="C151" i="5"/>
  <c r="C157" i="5"/>
  <c r="C163" i="5"/>
  <c r="C142" i="5"/>
  <c r="C138" i="5"/>
  <c r="C160" i="5"/>
  <c r="C145" i="5"/>
  <c r="C127" i="5"/>
  <c r="C129" i="5"/>
  <c r="C550" i="5"/>
  <c r="C560" i="5"/>
  <c r="C538" i="5"/>
  <c r="C543" i="5"/>
  <c r="C534" i="5"/>
  <c r="C548" i="5"/>
  <c r="C525" i="5"/>
  <c r="E525" i="5" s="1"/>
  <c r="C537" i="5"/>
  <c r="C556" i="5"/>
  <c r="C526" i="5"/>
  <c r="C540" i="5"/>
  <c r="C531" i="5"/>
  <c r="C539" i="5"/>
  <c r="C533" i="5"/>
  <c r="C530" i="5"/>
  <c r="C554" i="5"/>
  <c r="C553" i="5"/>
  <c r="C529" i="5"/>
  <c r="C546" i="5"/>
  <c r="C549" i="5"/>
  <c r="C562" i="5"/>
  <c r="C555" i="5"/>
  <c r="C536" i="5"/>
  <c r="C557" i="5"/>
  <c r="C541" i="5"/>
  <c r="C544" i="5"/>
  <c r="C563" i="5"/>
  <c r="C532" i="5"/>
  <c r="C545" i="5"/>
  <c r="C547" i="5"/>
  <c r="C551" i="5"/>
  <c r="C561" i="5"/>
  <c r="C535" i="5"/>
  <c r="C528" i="5"/>
  <c r="C558" i="5"/>
  <c r="C552" i="5"/>
  <c r="C527" i="5"/>
  <c r="C542" i="5"/>
  <c r="C559" i="5"/>
  <c r="E212" i="4"/>
  <c r="AO212" i="4" s="1"/>
  <c r="AQ211" i="4"/>
  <c r="AR211" i="4" s="1"/>
  <c r="AG211" i="4"/>
  <c r="AK211" i="4" s="1"/>
  <c r="AH211" i="4"/>
  <c r="AL211" i="4" s="1"/>
  <c r="D1499" i="4"/>
  <c r="D1203" i="4"/>
  <c r="G627" i="4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H985" i="4"/>
  <c r="I985" i="4" s="1"/>
  <c r="G2121" i="4"/>
  <c r="F2121" i="4"/>
  <c r="D1351" i="4"/>
  <c r="G2272" i="4"/>
  <c r="F2272" i="4"/>
  <c r="D1647" i="4"/>
  <c r="D1795" i="4"/>
  <c r="D380" i="6"/>
  <c r="E380" i="6" s="1"/>
  <c r="D2577" i="4"/>
  <c r="E2577" i="4" s="1"/>
  <c r="G62" i="3"/>
  <c r="F62" i="3"/>
  <c r="D63" i="3" s="1"/>
  <c r="E63" i="3" s="1"/>
  <c r="D1132" i="4"/>
  <c r="E1132" i="4" s="1"/>
  <c r="H1129" i="4"/>
  <c r="H1132" i="4" s="1"/>
  <c r="I1132" i="4" s="1"/>
  <c r="G910" i="4"/>
  <c r="F910" i="4"/>
  <c r="D837" i="4"/>
  <c r="E837" i="4" s="1"/>
  <c r="D1055" i="4"/>
  <c r="D1943" i="4"/>
  <c r="H1425" i="4"/>
  <c r="H1428" i="4" s="1"/>
  <c r="I1428" i="4" s="1"/>
  <c r="D1428" i="4"/>
  <c r="E1428" i="4" s="1"/>
  <c r="K910" i="4"/>
  <c r="J910" i="4"/>
  <c r="H1869" i="4"/>
  <c r="H1872" i="4" s="1"/>
  <c r="I1872" i="4" s="1"/>
  <c r="D1872" i="4"/>
  <c r="E1872" i="4" s="1"/>
  <c r="I627" i="4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G298" i="6"/>
  <c r="F298" i="6"/>
  <c r="H2017" i="4"/>
  <c r="I2017" i="4" s="1"/>
  <c r="D1576" i="4"/>
  <c r="E1576" i="4" s="1"/>
  <c r="H1573" i="4"/>
  <c r="H1576" i="4" s="1"/>
  <c r="I1576" i="4" s="1"/>
  <c r="G2197" i="4"/>
  <c r="F2197" i="4"/>
  <c r="F107" i="3"/>
  <c r="D108" i="3" s="1"/>
  <c r="E108" i="3" s="1"/>
  <c r="H1721" i="4"/>
  <c r="H1724" i="4" s="1"/>
  <c r="I1724" i="4" s="1"/>
  <c r="D1724" i="4"/>
  <c r="E1724" i="4" s="1"/>
  <c r="D2501" i="4"/>
  <c r="E2501" i="4" s="1"/>
  <c r="J105" i="3"/>
  <c r="H106" i="3" s="1"/>
  <c r="K105" i="3"/>
  <c r="D685" i="5"/>
  <c r="E685" i="5" s="1"/>
  <c r="H2065" i="4"/>
  <c r="I2065" i="4" s="1"/>
  <c r="D1280" i="4"/>
  <c r="E1280" i="4" s="1"/>
  <c r="H1277" i="4"/>
  <c r="H1280" i="4" s="1"/>
  <c r="I1280" i="4" s="1"/>
  <c r="D985" i="4"/>
  <c r="E985" i="4" s="1"/>
  <c r="D2065" i="4"/>
  <c r="E2065" i="4" s="1"/>
  <c r="J61" i="3"/>
  <c r="H62" i="3" s="1"/>
  <c r="K61" i="3"/>
  <c r="H837" i="4"/>
  <c r="I837" i="4" s="1"/>
  <c r="G2348" i="4"/>
  <c r="F2348" i="4"/>
  <c r="D2017" i="4"/>
  <c r="E2017" i="4" s="1"/>
  <c r="F213" i="4"/>
  <c r="AI212" i="4"/>
  <c r="AM212" i="4" s="1"/>
  <c r="AJ212" i="4"/>
  <c r="AN212" i="4" s="1"/>
  <c r="F2424" i="4"/>
  <c r="G2424" i="4"/>
  <c r="Y214" i="4"/>
  <c r="Z214" i="4" s="1"/>
  <c r="AB214" i="4" s="1"/>
  <c r="K639" i="4" s="1"/>
  <c r="K640" i="4" s="1"/>
  <c r="K641" i="4" s="1"/>
  <c r="K642" i="4" s="1"/>
  <c r="K643" i="4" s="1"/>
  <c r="K644" i="4" s="1"/>
  <c r="K645" i="4" s="1"/>
  <c r="K646" i="4" s="1"/>
  <c r="K647" i="4" s="1"/>
  <c r="K648" i="4" s="1"/>
  <c r="K649" i="4" s="1"/>
  <c r="K650" i="4" s="1"/>
  <c r="V215" i="4"/>
  <c r="G762" i="4"/>
  <c r="F762" i="4"/>
  <c r="K762" i="4"/>
  <c r="J762" i="4"/>
  <c r="D2653" i="4"/>
  <c r="E2653" i="4" s="1"/>
  <c r="D219" i="6"/>
  <c r="E219" i="6" s="1"/>
  <c r="M639" i="4" l="1"/>
  <c r="M640" i="4" s="1"/>
  <c r="M641" i="4" s="1"/>
  <c r="M642" i="4" s="1"/>
  <c r="M643" i="4" s="1"/>
  <c r="M644" i="4" s="1"/>
  <c r="M645" i="4" s="1"/>
  <c r="M646" i="4" s="1"/>
  <c r="M647" i="4" s="1"/>
  <c r="M648" i="4" s="1"/>
  <c r="M649" i="4" s="1"/>
  <c r="M650" i="4" s="1"/>
  <c r="I106" i="3"/>
  <c r="G107" i="3"/>
  <c r="F214" i="4"/>
  <c r="AI213" i="4"/>
  <c r="AM213" i="4" s="1"/>
  <c r="AJ213" i="4"/>
  <c r="AN213" i="4" s="1"/>
  <c r="G2653" i="4"/>
  <c r="F2653" i="4"/>
  <c r="K1576" i="4"/>
  <c r="J1576" i="4"/>
  <c r="D2273" i="4"/>
  <c r="E2273" i="4" s="1"/>
  <c r="K2017" i="4"/>
  <c r="J2017" i="4"/>
  <c r="H2018" i="4" s="1"/>
  <c r="I2018" i="4" s="1"/>
  <c r="AO213" i="4"/>
  <c r="G685" i="5"/>
  <c r="F685" i="5"/>
  <c r="G1576" i="4"/>
  <c r="F1576" i="4"/>
  <c r="G837" i="4"/>
  <c r="F837" i="4"/>
  <c r="H1203" i="4"/>
  <c r="H1206" i="4" s="1"/>
  <c r="I1206" i="4" s="1"/>
  <c r="D1206" i="4"/>
  <c r="E1206" i="4" s="1"/>
  <c r="G525" i="5"/>
  <c r="F525" i="5"/>
  <c r="H1055" i="4"/>
  <c r="H1058" i="4" s="1"/>
  <c r="I1058" i="4" s="1"/>
  <c r="D1058" i="4"/>
  <c r="E1058" i="4" s="1"/>
  <c r="H1351" i="4"/>
  <c r="H1354" i="4" s="1"/>
  <c r="I1354" i="4" s="1"/>
  <c r="D1354" i="4"/>
  <c r="E1354" i="4" s="1"/>
  <c r="D911" i="4"/>
  <c r="E911" i="4" s="1"/>
  <c r="D1798" i="4"/>
  <c r="E1798" i="4" s="1"/>
  <c r="H1795" i="4"/>
  <c r="H1798" i="4" s="1"/>
  <c r="I1798" i="4" s="1"/>
  <c r="H1943" i="4"/>
  <c r="H1946" i="4" s="1"/>
  <c r="I1946" i="4" s="1"/>
  <c r="D1946" i="4"/>
  <c r="E1946" i="4" s="1"/>
  <c r="D2198" i="4"/>
  <c r="E2198" i="4" s="1"/>
  <c r="D2122" i="4"/>
  <c r="E2122" i="4" s="1"/>
  <c r="K106" i="3"/>
  <c r="J106" i="3"/>
  <c r="H107" i="3" s="1"/>
  <c r="F219" i="6"/>
  <c r="G219" i="6"/>
  <c r="D763" i="4"/>
  <c r="E763" i="4" s="1"/>
  <c r="K837" i="4"/>
  <c r="J837" i="4"/>
  <c r="K1280" i="4"/>
  <c r="J1280" i="4"/>
  <c r="F108" i="3"/>
  <c r="D109" i="3" s="1"/>
  <c r="E109" i="3" s="1"/>
  <c r="F63" i="3"/>
  <c r="D64" i="3" s="1"/>
  <c r="E64" i="3" s="1"/>
  <c r="G288" i="5"/>
  <c r="F288" i="5"/>
  <c r="D2425" i="4"/>
  <c r="E2425" i="4" s="1"/>
  <c r="G1280" i="4"/>
  <c r="F1280" i="4"/>
  <c r="G1428" i="4"/>
  <c r="F1428" i="4"/>
  <c r="K985" i="4"/>
  <c r="J985" i="4"/>
  <c r="G2017" i="4"/>
  <c r="F2017" i="4"/>
  <c r="D2018" i="4" s="1"/>
  <c r="E2018" i="4" s="1"/>
  <c r="D2349" i="4"/>
  <c r="E2349" i="4" s="1"/>
  <c r="K1428" i="4"/>
  <c r="J1428" i="4"/>
  <c r="G2577" i="4"/>
  <c r="F2577" i="4"/>
  <c r="G639" i="4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F2065" i="4"/>
  <c r="D2066" i="4" s="1"/>
  <c r="E2066" i="4" s="1"/>
  <c r="G2065" i="4"/>
  <c r="I62" i="3"/>
  <c r="F380" i="6"/>
  <c r="G380" i="6"/>
  <c r="F604" i="5"/>
  <c r="G604" i="5"/>
  <c r="H1647" i="4"/>
  <c r="H1650" i="4" s="1"/>
  <c r="I1650" i="4" s="1"/>
  <c r="D1650" i="4"/>
  <c r="E1650" i="4" s="1"/>
  <c r="E213" i="4"/>
  <c r="AG212" i="4"/>
  <c r="AK212" i="4" s="1"/>
  <c r="AQ212" i="4"/>
  <c r="AR212" i="4" s="1"/>
  <c r="AH212" i="4"/>
  <c r="AL212" i="4" s="1"/>
  <c r="F446" i="5"/>
  <c r="G446" i="5"/>
  <c r="K1132" i="4"/>
  <c r="J1132" i="4"/>
  <c r="G204" i="5"/>
  <c r="F204" i="5"/>
  <c r="I639" i="4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G1132" i="4"/>
  <c r="F1132" i="4"/>
  <c r="F125" i="5"/>
  <c r="G125" i="5"/>
  <c r="G2501" i="4"/>
  <c r="F2501" i="4"/>
  <c r="Y215" i="4"/>
  <c r="Z215" i="4" s="1"/>
  <c r="AB215" i="4" s="1"/>
  <c r="K651" i="4" s="1"/>
  <c r="K652" i="4" s="1"/>
  <c r="K653" i="4" s="1"/>
  <c r="K654" i="4" s="1"/>
  <c r="K655" i="4" s="1"/>
  <c r="K656" i="4" s="1"/>
  <c r="K657" i="4" s="1"/>
  <c r="K658" i="4" s="1"/>
  <c r="K659" i="4" s="1"/>
  <c r="K660" i="4" s="1"/>
  <c r="K661" i="4" s="1"/>
  <c r="K662" i="4" s="1"/>
  <c r="V216" i="4"/>
  <c r="H763" i="4"/>
  <c r="I763" i="4" s="1"/>
  <c r="G985" i="4"/>
  <c r="F985" i="4"/>
  <c r="G1724" i="4"/>
  <c r="F1724" i="4"/>
  <c r="G1872" i="4"/>
  <c r="F1872" i="4"/>
  <c r="D299" i="6"/>
  <c r="E299" i="6" s="1"/>
  <c r="K2065" i="4"/>
  <c r="J2065" i="4"/>
  <c r="H2066" i="4" s="1"/>
  <c r="I2066" i="4" s="1"/>
  <c r="J1724" i="4"/>
  <c r="K1724" i="4"/>
  <c r="K1872" i="4"/>
  <c r="J1872" i="4"/>
  <c r="H911" i="4"/>
  <c r="I911" i="4" s="1"/>
  <c r="H1499" i="4"/>
  <c r="H1502" i="4" s="1"/>
  <c r="I1502" i="4" s="1"/>
  <c r="D1502" i="4"/>
  <c r="E1502" i="4" s="1"/>
  <c r="G63" i="3" l="1"/>
  <c r="G2273" i="4"/>
  <c r="F2273" i="4"/>
  <c r="G911" i="4"/>
  <c r="F911" i="4"/>
  <c r="D126" i="5"/>
  <c r="E126" i="5" s="1"/>
  <c r="F109" i="3"/>
  <c r="D110" i="3" s="1"/>
  <c r="E110" i="3" s="1"/>
  <c r="G108" i="3"/>
  <c r="G109" i="3" s="1"/>
  <c r="J1946" i="4"/>
  <c r="K1946" i="4"/>
  <c r="H838" i="4"/>
  <c r="I838" i="4" s="1"/>
  <c r="K1354" i="4"/>
  <c r="J1354" i="4"/>
  <c r="M651" i="4"/>
  <c r="M652" i="4" s="1"/>
  <c r="M653" i="4" s="1"/>
  <c r="M654" i="4" s="1"/>
  <c r="M655" i="4" s="1"/>
  <c r="M656" i="4" s="1"/>
  <c r="M657" i="4" s="1"/>
  <c r="M658" i="4" s="1"/>
  <c r="M659" i="4" s="1"/>
  <c r="M660" i="4" s="1"/>
  <c r="M661" i="4" s="1"/>
  <c r="M662" i="4" s="1"/>
  <c r="D2502" i="4"/>
  <c r="E2502" i="4" s="1"/>
  <c r="H1281" i="4"/>
  <c r="I1281" i="4" s="1"/>
  <c r="G1354" i="4"/>
  <c r="F1354" i="4"/>
  <c r="G1058" i="4"/>
  <c r="F1058" i="4"/>
  <c r="D2654" i="4"/>
  <c r="E2654" i="4" s="1"/>
  <c r="K1798" i="4"/>
  <c r="J1798" i="4"/>
  <c r="D289" i="5"/>
  <c r="E289" i="5" s="1"/>
  <c r="D526" i="5"/>
  <c r="E526" i="5" s="1"/>
  <c r="G2018" i="4"/>
  <c r="F2018" i="4"/>
  <c r="D2019" i="4" s="1"/>
  <c r="E2019" i="4" s="1"/>
  <c r="D1725" i="4"/>
  <c r="E1725" i="4" s="1"/>
  <c r="G1206" i="4"/>
  <c r="F1206" i="4"/>
  <c r="G663" i="4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D2578" i="4"/>
  <c r="E2578" i="4" s="1"/>
  <c r="H1725" i="4"/>
  <c r="I1725" i="4" s="1"/>
  <c r="I651" i="4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D1429" i="4"/>
  <c r="E1429" i="4" s="1"/>
  <c r="K1206" i="4"/>
  <c r="J1206" i="4"/>
  <c r="H1873" i="4"/>
  <c r="I1873" i="4" s="1"/>
  <c r="H1429" i="4"/>
  <c r="I1429" i="4" s="1"/>
  <c r="D1133" i="4"/>
  <c r="E1133" i="4" s="1"/>
  <c r="D605" i="5"/>
  <c r="E605" i="5" s="1"/>
  <c r="D220" i="6"/>
  <c r="E220" i="6" s="1"/>
  <c r="D838" i="4"/>
  <c r="E838" i="4" s="1"/>
  <c r="F215" i="4"/>
  <c r="AI214" i="4"/>
  <c r="AM214" i="4" s="1"/>
  <c r="AJ214" i="4"/>
  <c r="AN214" i="4" s="1"/>
  <c r="F2066" i="4"/>
  <c r="D2067" i="4" s="1"/>
  <c r="G2066" i="4"/>
  <c r="K1058" i="4"/>
  <c r="J1058" i="4"/>
  <c r="D986" i="4"/>
  <c r="E986" i="4" s="1"/>
  <c r="D447" i="5"/>
  <c r="E447" i="5" s="1"/>
  <c r="D1281" i="4"/>
  <c r="E1281" i="4" s="1"/>
  <c r="I107" i="3"/>
  <c r="G1946" i="4"/>
  <c r="F1946" i="4"/>
  <c r="K763" i="4"/>
  <c r="J763" i="4"/>
  <c r="E214" i="4"/>
  <c r="AQ213" i="4"/>
  <c r="AR213" i="4" s="1"/>
  <c r="AG213" i="4"/>
  <c r="AK213" i="4" s="1"/>
  <c r="AH213" i="4"/>
  <c r="AL213" i="4" s="1"/>
  <c r="D1577" i="4"/>
  <c r="E1577" i="4" s="1"/>
  <c r="J2018" i="4"/>
  <c r="H2019" i="4" s="1"/>
  <c r="I2019" i="4" s="1"/>
  <c r="K2018" i="4"/>
  <c r="H1577" i="4"/>
  <c r="I1577" i="4" s="1"/>
  <c r="G2349" i="4"/>
  <c r="F2349" i="4"/>
  <c r="G763" i="4"/>
  <c r="F763" i="4"/>
  <c r="G1502" i="4"/>
  <c r="F1502" i="4"/>
  <c r="G1650" i="4"/>
  <c r="F1650" i="4"/>
  <c r="G2425" i="4"/>
  <c r="F2425" i="4"/>
  <c r="G2122" i="4"/>
  <c r="F2122" i="4"/>
  <c r="G1798" i="4"/>
  <c r="F1798" i="4"/>
  <c r="G299" i="6"/>
  <c r="F299" i="6"/>
  <c r="D381" i="6"/>
  <c r="E381" i="6" s="1"/>
  <c r="D686" i="5"/>
  <c r="E686" i="5" s="1"/>
  <c r="K2066" i="4"/>
  <c r="J2066" i="4"/>
  <c r="H2067" i="4" s="1"/>
  <c r="I2067" i="4" s="1"/>
  <c r="D1873" i="4"/>
  <c r="E1873" i="4" s="1"/>
  <c r="H1133" i="4"/>
  <c r="I1133" i="4" s="1"/>
  <c r="H986" i="4"/>
  <c r="I986" i="4" s="1"/>
  <c r="K1502" i="4"/>
  <c r="J1502" i="4"/>
  <c r="K911" i="4"/>
  <c r="J911" i="4"/>
  <c r="D205" i="5"/>
  <c r="E205" i="5" s="1"/>
  <c r="J1650" i="4"/>
  <c r="K1650" i="4"/>
  <c r="V217" i="4"/>
  <c r="Y216" i="4"/>
  <c r="Z216" i="4" s="1"/>
  <c r="AB216" i="4" s="1"/>
  <c r="K663" i="4" s="1"/>
  <c r="K664" i="4" s="1"/>
  <c r="K665" i="4" s="1"/>
  <c r="K666" i="4" s="1"/>
  <c r="K667" i="4" s="1"/>
  <c r="K668" i="4" s="1"/>
  <c r="K669" i="4" s="1"/>
  <c r="K670" i="4" s="1"/>
  <c r="K671" i="4" s="1"/>
  <c r="K672" i="4" s="1"/>
  <c r="K673" i="4" s="1"/>
  <c r="K674" i="4" s="1"/>
  <c r="K62" i="3"/>
  <c r="J62" i="3"/>
  <c r="H63" i="3" s="1"/>
  <c r="I63" i="3" s="1"/>
  <c r="F64" i="3"/>
  <c r="D65" i="3" s="1"/>
  <c r="E65" i="3" s="1"/>
  <c r="G2198" i="4"/>
  <c r="F2198" i="4"/>
  <c r="E2067" i="4" l="1"/>
  <c r="H912" i="4"/>
  <c r="I912" i="4" s="1"/>
  <c r="F220" i="6"/>
  <c r="G220" i="6"/>
  <c r="F110" i="3"/>
  <c r="D111" i="3" s="1"/>
  <c r="E111" i="3" s="1"/>
  <c r="G2578" i="4"/>
  <c r="F2578" i="4"/>
  <c r="F126" i="5"/>
  <c r="G126" i="5"/>
  <c r="F605" i="5"/>
  <c r="G605" i="5"/>
  <c r="G1725" i="4"/>
  <c r="F1725" i="4"/>
  <c r="F2654" i="4"/>
  <c r="G2654" i="4"/>
  <c r="H1503" i="4"/>
  <c r="I1503" i="4" s="1"/>
  <c r="F65" i="3"/>
  <c r="D66" i="3" s="1"/>
  <c r="E66" i="3" s="1"/>
  <c r="K986" i="4"/>
  <c r="J986" i="4"/>
  <c r="H1059" i="4"/>
  <c r="I1059" i="4" s="1"/>
  <c r="K1281" i="4"/>
  <c r="J1281" i="4"/>
  <c r="D912" i="4"/>
  <c r="E912" i="4" s="1"/>
  <c r="H1947" i="4"/>
  <c r="I1947" i="4" s="1"/>
  <c r="D2199" i="4"/>
  <c r="E2199" i="4" s="1"/>
  <c r="D2123" i="4"/>
  <c r="E2123" i="4" s="1"/>
  <c r="J1873" i="4"/>
  <c r="K1873" i="4"/>
  <c r="G2019" i="4"/>
  <c r="F2019" i="4"/>
  <c r="D2020" i="4" s="1"/>
  <c r="E2020" i="4" s="1"/>
  <c r="K1577" i="4"/>
  <c r="J1577" i="4"/>
  <c r="G447" i="5"/>
  <c r="F447" i="5"/>
  <c r="G986" i="4"/>
  <c r="F986" i="4"/>
  <c r="D2274" i="4"/>
  <c r="E2274" i="4" s="1"/>
  <c r="G1281" i="4"/>
  <c r="F1281" i="4"/>
  <c r="G1133" i="4"/>
  <c r="F1133" i="4"/>
  <c r="D1207" i="4"/>
  <c r="E1207" i="4" s="1"/>
  <c r="K63" i="3"/>
  <c r="J63" i="3"/>
  <c r="H64" i="3" s="1"/>
  <c r="I64" i="3" s="1"/>
  <c r="D2426" i="4"/>
  <c r="E2426" i="4" s="1"/>
  <c r="M663" i="4"/>
  <c r="M664" i="4" s="1"/>
  <c r="M665" i="4" s="1"/>
  <c r="M666" i="4" s="1"/>
  <c r="M667" i="4" s="1"/>
  <c r="M668" i="4" s="1"/>
  <c r="M669" i="4" s="1"/>
  <c r="M670" i="4" s="1"/>
  <c r="M671" i="4" s="1"/>
  <c r="M672" i="4" s="1"/>
  <c r="M673" i="4" s="1"/>
  <c r="M674" i="4" s="1"/>
  <c r="M675" i="4" s="1"/>
  <c r="M676" i="4" s="1"/>
  <c r="M677" i="4" s="1"/>
  <c r="M678" i="4" s="1"/>
  <c r="M679" i="4" s="1"/>
  <c r="M680" i="4" s="1"/>
  <c r="M681" i="4" s="1"/>
  <c r="M682" i="4" s="1"/>
  <c r="M683" i="4" s="1"/>
  <c r="M684" i="4" s="1"/>
  <c r="M685" i="4" s="1"/>
  <c r="M686" i="4" s="1"/>
  <c r="D1059" i="4"/>
  <c r="E1059" i="4" s="1"/>
  <c r="D1799" i="4"/>
  <c r="E1799" i="4" s="1"/>
  <c r="G2502" i="4"/>
  <c r="F2502" i="4"/>
  <c r="D1503" i="4"/>
  <c r="E1503" i="4" s="1"/>
  <c r="G289" i="5"/>
  <c r="F289" i="5"/>
  <c r="H1355" i="4"/>
  <c r="I1355" i="4" s="1"/>
  <c r="G381" i="6"/>
  <c r="F381" i="6"/>
  <c r="G1577" i="4"/>
  <c r="F1577" i="4"/>
  <c r="G64" i="3"/>
  <c r="G526" i="5"/>
  <c r="F526" i="5"/>
  <c r="AQ214" i="4"/>
  <c r="AR214" i="4" s="1"/>
  <c r="E215" i="4"/>
  <c r="AG214" i="4"/>
  <c r="AK214" i="4" s="1"/>
  <c r="AH214" i="4"/>
  <c r="AL214" i="4" s="1"/>
  <c r="Y217" i="4"/>
  <c r="Z217" i="4" s="1"/>
  <c r="AB217" i="4" s="1"/>
  <c r="K675" i="4" s="1"/>
  <c r="K676" i="4" s="1"/>
  <c r="K677" i="4" s="1"/>
  <c r="K678" i="4" s="1"/>
  <c r="K679" i="4" s="1"/>
  <c r="K680" i="4" s="1"/>
  <c r="K681" i="4" s="1"/>
  <c r="K682" i="4" s="1"/>
  <c r="K683" i="4" s="1"/>
  <c r="K684" i="4" s="1"/>
  <c r="K685" i="4" s="1"/>
  <c r="K686" i="4" s="1"/>
  <c r="V218" i="4"/>
  <c r="F216" i="4"/>
  <c r="AI215" i="4"/>
  <c r="AM215" i="4" s="1"/>
  <c r="AJ215" i="4"/>
  <c r="AN215" i="4" s="1"/>
  <c r="K2019" i="4"/>
  <c r="J2019" i="4"/>
  <c r="H2020" i="4" s="1"/>
  <c r="I2020" i="4" s="1"/>
  <c r="J1429" i="4"/>
  <c r="K1429" i="4"/>
  <c r="I663" i="4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H1799" i="4"/>
  <c r="I1799" i="4" s="1"/>
  <c r="F2067" i="4"/>
  <c r="D2068" i="4" s="1"/>
  <c r="G2067" i="4"/>
  <c r="K2067" i="4"/>
  <c r="J2067" i="4"/>
  <c r="H2068" i="4" s="1"/>
  <c r="H764" i="4"/>
  <c r="I764" i="4" s="1"/>
  <c r="K838" i="4"/>
  <c r="J838" i="4"/>
  <c r="D300" i="6"/>
  <c r="E300" i="6" s="1"/>
  <c r="D1355" i="4"/>
  <c r="E1355" i="4" s="1"/>
  <c r="K1133" i="4"/>
  <c r="J1133" i="4"/>
  <c r="G1873" i="4"/>
  <c r="F1873" i="4"/>
  <c r="D1651" i="4"/>
  <c r="E1651" i="4" s="1"/>
  <c r="H1207" i="4"/>
  <c r="I1207" i="4" s="1"/>
  <c r="G1429" i="4"/>
  <c r="F1429" i="4"/>
  <c r="D764" i="4"/>
  <c r="E764" i="4" s="1"/>
  <c r="D1947" i="4"/>
  <c r="E1947" i="4" s="1"/>
  <c r="H1651" i="4"/>
  <c r="I1651" i="4" s="1"/>
  <c r="G686" i="5"/>
  <c r="F686" i="5"/>
  <c r="G838" i="4"/>
  <c r="F838" i="4"/>
  <c r="K1725" i="4"/>
  <c r="J1725" i="4"/>
  <c r="G205" i="5"/>
  <c r="F205" i="5"/>
  <c r="D2350" i="4"/>
  <c r="E2350" i="4" s="1"/>
  <c r="K107" i="3"/>
  <c r="J107" i="3"/>
  <c r="H108" i="3" s="1"/>
  <c r="I108" i="3" s="1"/>
  <c r="AO214" i="4"/>
  <c r="AO215" i="4" l="1"/>
  <c r="G65" i="3"/>
  <c r="D448" i="5"/>
  <c r="E448" i="5" s="1"/>
  <c r="H1282" i="4"/>
  <c r="I1282" i="4" s="1"/>
  <c r="D127" i="5"/>
  <c r="E127" i="5" s="1"/>
  <c r="G300" i="6"/>
  <c r="F300" i="6"/>
  <c r="D382" i="6"/>
  <c r="E382" i="6" s="1"/>
  <c r="G2426" i="4"/>
  <c r="F2426" i="4"/>
  <c r="H1578" i="4"/>
  <c r="I1578" i="4" s="1"/>
  <c r="K1059" i="4"/>
  <c r="J1059" i="4"/>
  <c r="D2579" i="4"/>
  <c r="E2579" i="4" s="1"/>
  <c r="D1578" i="4"/>
  <c r="E1578" i="4" s="1"/>
  <c r="J64" i="3"/>
  <c r="H65" i="3" s="1"/>
  <c r="I65" i="3" s="1"/>
  <c r="G764" i="4"/>
  <c r="F764" i="4"/>
  <c r="F111" i="3"/>
  <c r="D112" i="3" s="1"/>
  <c r="E112" i="3" s="1"/>
  <c r="K2020" i="4"/>
  <c r="J2020" i="4"/>
  <c r="H2021" i="4" s="1"/>
  <c r="I2021" i="4" s="1"/>
  <c r="F217" i="4"/>
  <c r="AI216" i="4"/>
  <c r="AM216" i="4" s="1"/>
  <c r="AJ216" i="4"/>
  <c r="AN216" i="4" s="1"/>
  <c r="F2020" i="4"/>
  <c r="D2021" i="4" s="1"/>
  <c r="G2020" i="4"/>
  <c r="H987" i="4"/>
  <c r="I987" i="4" s="1"/>
  <c r="D1430" i="4"/>
  <c r="E1430" i="4" s="1"/>
  <c r="V219" i="4"/>
  <c r="Y218" i="4"/>
  <c r="Z218" i="4" s="1"/>
  <c r="AB218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F1207" i="4"/>
  <c r="G1207" i="4"/>
  <c r="G110" i="3"/>
  <c r="J1355" i="4"/>
  <c r="K1355" i="4"/>
  <c r="G2350" i="4"/>
  <c r="F2350" i="4"/>
  <c r="K764" i="4"/>
  <c r="J764" i="4"/>
  <c r="D290" i="5"/>
  <c r="E290" i="5" s="1"/>
  <c r="F66" i="3"/>
  <c r="D67" i="3" s="1"/>
  <c r="E67" i="3" s="1"/>
  <c r="J108" i="3"/>
  <c r="H109" i="3" s="1"/>
  <c r="I109" i="3" s="1"/>
  <c r="K108" i="3"/>
  <c r="J1207" i="4"/>
  <c r="K1207" i="4"/>
  <c r="I2068" i="4"/>
  <c r="G675" i="4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H1874" i="4"/>
  <c r="I1874" i="4" s="1"/>
  <c r="D221" i="6"/>
  <c r="E221" i="6" s="1"/>
  <c r="G1503" i="4"/>
  <c r="F1503" i="4"/>
  <c r="D1134" i="4"/>
  <c r="E1134" i="4" s="1"/>
  <c r="K1503" i="4"/>
  <c r="J1503" i="4"/>
  <c r="F1947" i="4"/>
  <c r="G1947" i="4"/>
  <c r="H839" i="4"/>
  <c r="I839" i="4" s="1"/>
  <c r="D206" i="5"/>
  <c r="E206" i="5" s="1"/>
  <c r="H1726" i="4"/>
  <c r="I1726" i="4" s="1"/>
  <c r="G2123" i="4"/>
  <c r="F2123" i="4"/>
  <c r="K912" i="4"/>
  <c r="J912" i="4"/>
  <c r="E2068" i="4"/>
  <c r="D2503" i="4"/>
  <c r="E2503" i="4" s="1"/>
  <c r="D1282" i="4"/>
  <c r="E1282" i="4" s="1"/>
  <c r="G1651" i="4"/>
  <c r="F1651" i="4"/>
  <c r="D839" i="4"/>
  <c r="E839" i="4" s="1"/>
  <c r="D1874" i="4"/>
  <c r="E1874" i="4" s="1"/>
  <c r="K1799" i="4"/>
  <c r="J1799" i="4"/>
  <c r="AG215" i="4"/>
  <c r="AK215" i="4" s="1"/>
  <c r="E216" i="4"/>
  <c r="AO216" i="4" s="1"/>
  <c r="AQ215" i="4"/>
  <c r="AR215" i="4" s="1"/>
  <c r="AH215" i="4"/>
  <c r="AL215" i="4" s="1"/>
  <c r="G2199" i="4"/>
  <c r="F2199" i="4"/>
  <c r="D2655" i="4"/>
  <c r="E2655" i="4" s="1"/>
  <c r="G1799" i="4"/>
  <c r="F1799" i="4"/>
  <c r="J1947" i="4"/>
  <c r="K1947" i="4"/>
  <c r="D1726" i="4"/>
  <c r="E1726" i="4" s="1"/>
  <c r="D687" i="5"/>
  <c r="E687" i="5" s="1"/>
  <c r="D527" i="5"/>
  <c r="E527" i="5" s="1"/>
  <c r="F2274" i="4"/>
  <c r="G2274" i="4"/>
  <c r="H1134" i="4"/>
  <c r="I1134" i="4" s="1"/>
  <c r="G1059" i="4"/>
  <c r="F1059" i="4"/>
  <c r="D987" i="4"/>
  <c r="E987" i="4" s="1"/>
  <c r="K1651" i="4"/>
  <c r="J1651" i="4"/>
  <c r="G1355" i="4"/>
  <c r="F1355" i="4"/>
  <c r="H1430" i="4"/>
  <c r="I1430" i="4" s="1"/>
  <c r="G912" i="4"/>
  <c r="F912" i="4"/>
  <c r="D606" i="5"/>
  <c r="E606" i="5" s="1"/>
  <c r="E2021" i="4" l="1"/>
  <c r="G111" i="3"/>
  <c r="G687" i="4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K64" i="3"/>
  <c r="K839" i="4"/>
  <c r="J839" i="4"/>
  <c r="H1208" i="4"/>
  <c r="I1208" i="4" s="1"/>
  <c r="F382" i="6"/>
  <c r="G382" i="6"/>
  <c r="G987" i="4"/>
  <c r="F987" i="4"/>
  <c r="D1060" i="4"/>
  <c r="E1060" i="4" s="1"/>
  <c r="D765" i="4"/>
  <c r="E765" i="4" s="1"/>
  <c r="D301" i="6"/>
  <c r="E301" i="6" s="1"/>
  <c r="G2655" i="4"/>
  <c r="F2655" i="4"/>
  <c r="G1282" i="4"/>
  <c r="F1282" i="4"/>
  <c r="D1948" i="4"/>
  <c r="E1948" i="4" s="1"/>
  <c r="J109" i="3"/>
  <c r="H110" i="3" s="1"/>
  <c r="I110" i="3" s="1"/>
  <c r="V220" i="4"/>
  <c r="Y219" i="4"/>
  <c r="Z219" i="4" s="1"/>
  <c r="AB219" i="4" s="1"/>
  <c r="I699" i="4" s="1"/>
  <c r="I700" i="4" s="1"/>
  <c r="I701" i="4" s="1"/>
  <c r="I702" i="4" s="1"/>
  <c r="I703" i="4" s="1"/>
  <c r="I704" i="4" s="1"/>
  <c r="I705" i="4" s="1"/>
  <c r="I706" i="4" s="1"/>
  <c r="I707" i="4" s="1"/>
  <c r="I708" i="4" s="1"/>
  <c r="I709" i="4" s="1"/>
  <c r="I710" i="4" s="1"/>
  <c r="D2200" i="4"/>
  <c r="E2200" i="4" s="1"/>
  <c r="F67" i="3"/>
  <c r="D68" i="3" s="1"/>
  <c r="E68" i="3" s="1"/>
  <c r="G127" i="5"/>
  <c r="F127" i="5"/>
  <c r="G1430" i="4"/>
  <c r="F1430" i="4"/>
  <c r="D2275" i="4"/>
  <c r="E2275" i="4" s="1"/>
  <c r="G290" i="5"/>
  <c r="F290" i="5"/>
  <c r="G1578" i="4"/>
  <c r="F1578" i="4"/>
  <c r="K1282" i="4"/>
  <c r="J1282" i="4"/>
  <c r="D913" i="4"/>
  <c r="E913" i="4" s="1"/>
  <c r="AQ216" i="4"/>
  <c r="AR216" i="4" s="1"/>
  <c r="E217" i="4"/>
  <c r="AO217" i="4" s="1"/>
  <c r="AG216" i="4"/>
  <c r="AK216" i="4" s="1"/>
  <c r="AH216" i="4"/>
  <c r="AL216" i="4" s="1"/>
  <c r="H913" i="4"/>
  <c r="I913" i="4" s="1"/>
  <c r="D1504" i="4"/>
  <c r="E1504" i="4" s="1"/>
  <c r="H765" i="4"/>
  <c r="I765" i="4" s="1"/>
  <c r="K987" i="4"/>
  <c r="J987" i="4"/>
  <c r="F1134" i="4"/>
  <c r="G1134" i="4"/>
  <c r="G527" i="5"/>
  <c r="F527" i="5"/>
  <c r="G2579" i="4"/>
  <c r="F2579" i="4"/>
  <c r="G448" i="5"/>
  <c r="F448" i="5"/>
  <c r="D2124" i="4"/>
  <c r="E2124" i="4" s="1"/>
  <c r="H1504" i="4"/>
  <c r="I1504" i="4" s="1"/>
  <c r="G606" i="5"/>
  <c r="F606" i="5"/>
  <c r="K1134" i="4"/>
  <c r="J1134" i="4"/>
  <c r="G2503" i="4"/>
  <c r="F2503" i="4"/>
  <c r="G66" i="3"/>
  <c r="J65" i="3"/>
  <c r="H66" i="3" s="1"/>
  <c r="I66" i="3" s="1"/>
  <c r="K1430" i="4"/>
  <c r="J1430" i="4"/>
  <c r="D2351" i="4"/>
  <c r="E2351" i="4" s="1"/>
  <c r="M687" i="4"/>
  <c r="M688" i="4" s="1"/>
  <c r="M689" i="4" s="1"/>
  <c r="M690" i="4" s="1"/>
  <c r="M691" i="4" s="1"/>
  <c r="M692" i="4" s="1"/>
  <c r="M693" i="4" s="1"/>
  <c r="M694" i="4" s="1"/>
  <c r="M695" i="4" s="1"/>
  <c r="M696" i="4" s="1"/>
  <c r="M697" i="4" s="1"/>
  <c r="M698" i="4" s="1"/>
  <c r="G1874" i="4"/>
  <c r="F1874" i="4"/>
  <c r="J1578" i="4"/>
  <c r="K1578" i="4"/>
  <c r="D2427" i="4"/>
  <c r="E2427" i="4" s="1"/>
  <c r="H1800" i="4"/>
  <c r="I1800" i="4" s="1"/>
  <c r="H1060" i="4"/>
  <c r="I1060" i="4" s="1"/>
  <c r="D1356" i="4"/>
  <c r="E1356" i="4" s="1"/>
  <c r="G221" i="6"/>
  <c r="F221" i="6"/>
  <c r="H1652" i="4"/>
  <c r="I1652" i="4" s="1"/>
  <c r="K1726" i="4"/>
  <c r="J1726" i="4"/>
  <c r="AI217" i="4"/>
  <c r="AM217" i="4" s="1"/>
  <c r="F218" i="4"/>
  <c r="AJ217" i="4"/>
  <c r="AN217" i="4" s="1"/>
  <c r="G839" i="4"/>
  <c r="F839" i="4"/>
  <c r="G206" i="5"/>
  <c r="F206" i="5"/>
  <c r="K2068" i="4"/>
  <c r="J2068" i="4"/>
  <c r="H2069" i="4" s="1"/>
  <c r="I2069" i="4" s="1"/>
  <c r="K687" i="4"/>
  <c r="K688" i="4" s="1"/>
  <c r="K689" i="4" s="1"/>
  <c r="K690" i="4" s="1"/>
  <c r="K691" i="4" s="1"/>
  <c r="K692" i="4" s="1"/>
  <c r="K693" i="4" s="1"/>
  <c r="K694" i="4" s="1"/>
  <c r="K695" i="4" s="1"/>
  <c r="K696" i="4" s="1"/>
  <c r="K697" i="4" s="1"/>
  <c r="K698" i="4" s="1"/>
  <c r="G2068" i="4"/>
  <c r="F2068" i="4"/>
  <c r="D2069" i="4" s="1"/>
  <c r="E2069" i="4" s="1"/>
  <c r="G2021" i="4"/>
  <c r="F2021" i="4"/>
  <c r="D2022" i="4" s="1"/>
  <c r="E2022" i="4" s="1"/>
  <c r="G687" i="5"/>
  <c r="F687" i="5"/>
  <c r="G1726" i="4"/>
  <c r="F1726" i="4"/>
  <c r="J1874" i="4"/>
  <c r="K1874" i="4"/>
  <c r="H1356" i="4"/>
  <c r="I1356" i="4" s="1"/>
  <c r="K2021" i="4"/>
  <c r="J2021" i="4"/>
  <c r="H2022" i="4" s="1"/>
  <c r="I2022" i="4" s="1"/>
  <c r="H1948" i="4"/>
  <c r="I1948" i="4" s="1"/>
  <c r="D1800" i="4"/>
  <c r="E1800" i="4" s="1"/>
  <c r="D1652" i="4"/>
  <c r="E1652" i="4" s="1"/>
  <c r="D1208" i="4"/>
  <c r="E1208" i="4" s="1"/>
  <c r="F112" i="3"/>
  <c r="D113" i="3" s="1"/>
  <c r="E113" i="3" s="1"/>
  <c r="G112" i="3" l="1"/>
  <c r="F113" i="3"/>
  <c r="D114" i="3" s="1"/>
  <c r="E114" i="3" s="1"/>
  <c r="F2022" i="4"/>
  <c r="D2023" i="4" s="1"/>
  <c r="G2022" i="4"/>
  <c r="H1875" i="4"/>
  <c r="I1875" i="4" s="1"/>
  <c r="H1283" i="4"/>
  <c r="I1283" i="4" s="1"/>
  <c r="D1579" i="4"/>
  <c r="E1579" i="4" s="1"/>
  <c r="H1727" i="4"/>
  <c r="I1727" i="4" s="1"/>
  <c r="D383" i="6"/>
  <c r="E383" i="6" s="1"/>
  <c r="G2275" i="4"/>
  <c r="F2275" i="4"/>
  <c r="G2427" i="4"/>
  <c r="F2427" i="4"/>
  <c r="H988" i="4"/>
  <c r="I988" i="4" s="1"/>
  <c r="D607" i="5"/>
  <c r="E607" i="5" s="1"/>
  <c r="G1208" i="4"/>
  <c r="F1208" i="4"/>
  <c r="K1504" i="4"/>
  <c r="J1504" i="4"/>
  <c r="K699" i="4"/>
  <c r="K700" i="4" s="1"/>
  <c r="K701" i="4" s="1"/>
  <c r="K702" i="4" s="1"/>
  <c r="K703" i="4" s="1"/>
  <c r="K704" i="4" s="1"/>
  <c r="K705" i="4" s="1"/>
  <c r="K706" i="4" s="1"/>
  <c r="K707" i="4" s="1"/>
  <c r="K708" i="4" s="1"/>
  <c r="K709" i="4" s="1"/>
  <c r="K710" i="4" s="1"/>
  <c r="F2351" i="4"/>
  <c r="G2351" i="4"/>
  <c r="D449" i="5"/>
  <c r="E449" i="5" s="1"/>
  <c r="D128" i="5"/>
  <c r="E128" i="5" s="1"/>
  <c r="D2656" i="4"/>
  <c r="E2656" i="4" s="1"/>
  <c r="D1135" i="4"/>
  <c r="E1135" i="4" s="1"/>
  <c r="D1727" i="4"/>
  <c r="E1727" i="4" s="1"/>
  <c r="D988" i="4"/>
  <c r="E988" i="4" s="1"/>
  <c r="J110" i="3"/>
  <c r="H111" i="3" s="1"/>
  <c r="I111" i="3" s="1"/>
  <c r="D1875" i="4"/>
  <c r="E1875" i="4" s="1"/>
  <c r="K109" i="3"/>
  <c r="K1208" i="4"/>
  <c r="J1208" i="4"/>
  <c r="G1800" i="4"/>
  <c r="F1800" i="4"/>
  <c r="G1356" i="4"/>
  <c r="F1356" i="4"/>
  <c r="H1431" i="4"/>
  <c r="I1431" i="4" s="1"/>
  <c r="H1135" i="4"/>
  <c r="I1135" i="4" s="1"/>
  <c r="D291" i="5"/>
  <c r="E291" i="5" s="1"/>
  <c r="G1504" i="4"/>
  <c r="F1504" i="4"/>
  <c r="D222" i="6"/>
  <c r="E222" i="6" s="1"/>
  <c r="F68" i="3"/>
  <c r="D69" i="3" s="1"/>
  <c r="E69" i="3" s="1"/>
  <c r="Y220" i="4"/>
  <c r="Z220" i="4" s="1"/>
  <c r="AB22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22" i="4" s="1"/>
  <c r="V221" i="4"/>
  <c r="G699" i="4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D688" i="5"/>
  <c r="E688" i="5" s="1"/>
  <c r="K765" i="4"/>
  <c r="J765" i="4"/>
  <c r="G1652" i="4"/>
  <c r="F1652" i="4"/>
  <c r="G1948" i="4"/>
  <c r="F1948" i="4"/>
  <c r="D1431" i="4"/>
  <c r="E1431" i="4" s="1"/>
  <c r="J2069" i="4"/>
  <c r="H2070" i="4" s="1"/>
  <c r="K2069" i="4"/>
  <c r="D207" i="5"/>
  <c r="E207" i="5" s="1"/>
  <c r="J66" i="3"/>
  <c r="H67" i="3" s="1"/>
  <c r="I67" i="3" s="1"/>
  <c r="G67" i="3"/>
  <c r="F301" i="6"/>
  <c r="G301" i="6"/>
  <c r="K1652" i="4"/>
  <c r="J1652" i="4"/>
  <c r="G2069" i="4"/>
  <c r="F2069" i="4"/>
  <c r="D2070" i="4" s="1"/>
  <c r="E2070" i="4" s="1"/>
  <c r="D1283" i="4"/>
  <c r="E1283" i="4" s="1"/>
  <c r="K913" i="4"/>
  <c r="J913" i="4"/>
  <c r="K1948" i="4"/>
  <c r="J1948" i="4"/>
  <c r="AG217" i="4"/>
  <c r="AK217" i="4" s="1"/>
  <c r="E218" i="4"/>
  <c r="AQ217" i="4"/>
  <c r="AR217" i="4" s="1"/>
  <c r="AH217" i="4"/>
  <c r="AL217" i="4" s="1"/>
  <c r="K65" i="3"/>
  <c r="D528" i="5"/>
  <c r="E528" i="5" s="1"/>
  <c r="D2504" i="4"/>
  <c r="E2504" i="4" s="1"/>
  <c r="F1060" i="4"/>
  <c r="G1060" i="4"/>
  <c r="F219" i="4"/>
  <c r="AI218" i="4"/>
  <c r="AM218" i="4" s="1"/>
  <c r="AJ218" i="4"/>
  <c r="AN218" i="4" s="1"/>
  <c r="H1579" i="4"/>
  <c r="I1579" i="4" s="1"/>
  <c r="M699" i="4"/>
  <c r="M700" i="4" s="1"/>
  <c r="M701" i="4" s="1"/>
  <c r="M702" i="4" s="1"/>
  <c r="M703" i="4" s="1"/>
  <c r="M704" i="4" s="1"/>
  <c r="M705" i="4" s="1"/>
  <c r="M706" i="4" s="1"/>
  <c r="M707" i="4" s="1"/>
  <c r="M708" i="4" s="1"/>
  <c r="M709" i="4" s="1"/>
  <c r="M710" i="4" s="1"/>
  <c r="H840" i="4"/>
  <c r="I840" i="4" s="1"/>
  <c r="F2124" i="4"/>
  <c r="G2124" i="4"/>
  <c r="K2022" i="4"/>
  <c r="J2022" i="4"/>
  <c r="H2023" i="4" s="1"/>
  <c r="I2023" i="4" s="1"/>
  <c r="D2580" i="4"/>
  <c r="E2580" i="4" s="1"/>
  <c r="K1060" i="4"/>
  <c r="J1060" i="4"/>
  <c r="J1356" i="4"/>
  <c r="K1356" i="4"/>
  <c r="D840" i="4"/>
  <c r="E840" i="4" s="1"/>
  <c r="J1800" i="4"/>
  <c r="K1800" i="4"/>
  <c r="G913" i="4"/>
  <c r="F913" i="4"/>
  <c r="F2200" i="4"/>
  <c r="G2200" i="4"/>
  <c r="G765" i="4"/>
  <c r="F765" i="4"/>
  <c r="M711" i="4" l="1"/>
  <c r="M712" i="4" s="1"/>
  <c r="M713" i="4" s="1"/>
  <c r="M714" i="4" s="1"/>
  <c r="M715" i="4" s="1"/>
  <c r="M716" i="4" s="1"/>
  <c r="M717" i="4" s="1"/>
  <c r="M718" i="4" s="1"/>
  <c r="M719" i="4" s="1"/>
  <c r="M720" i="4" s="1"/>
  <c r="M721" i="4" s="1"/>
  <c r="M722" i="4" s="1"/>
  <c r="K110" i="3"/>
  <c r="I2070" i="4"/>
  <c r="G988" i="4"/>
  <c r="F988" i="4"/>
  <c r="D2125" i="4"/>
  <c r="E2125" i="4" s="1"/>
  <c r="J67" i="3"/>
  <c r="H68" i="3" s="1"/>
  <c r="I68" i="3" s="1"/>
  <c r="K1875" i="4"/>
  <c r="J1875" i="4"/>
  <c r="K988" i="4"/>
  <c r="J988" i="4"/>
  <c r="E2023" i="4"/>
  <c r="G207" i="5"/>
  <c r="F207" i="5"/>
  <c r="D1801" i="4"/>
  <c r="E1801" i="4" s="1"/>
  <c r="G2656" i="4"/>
  <c r="F2656" i="4"/>
  <c r="D2428" i="4"/>
  <c r="E2428" i="4" s="1"/>
  <c r="F114" i="3"/>
  <c r="D115" i="3" s="1"/>
  <c r="E115" i="3" s="1"/>
  <c r="G114" i="3"/>
  <c r="D766" i="4"/>
  <c r="E766" i="4" s="1"/>
  <c r="G528" i="5"/>
  <c r="F528" i="5"/>
  <c r="G1579" i="4"/>
  <c r="F1579" i="4"/>
  <c r="D302" i="6"/>
  <c r="E302" i="6" s="1"/>
  <c r="J1283" i="4"/>
  <c r="K1283" i="4"/>
  <c r="K1431" i="4"/>
  <c r="J1431" i="4"/>
  <c r="K2070" i="4"/>
  <c r="J2070" i="4"/>
  <c r="H2071" i="4" s="1"/>
  <c r="G113" i="3"/>
  <c r="G1727" i="4"/>
  <c r="F1727" i="4"/>
  <c r="E219" i="4"/>
  <c r="AQ218" i="4"/>
  <c r="AR218" i="4" s="1"/>
  <c r="AG218" i="4"/>
  <c r="AK218" i="4" s="1"/>
  <c r="AH218" i="4"/>
  <c r="AL218" i="4" s="1"/>
  <c r="F1135" i="4"/>
  <c r="G1135" i="4"/>
  <c r="H1801" i="4"/>
  <c r="I1801" i="4" s="1"/>
  <c r="K1579" i="4"/>
  <c r="J1579" i="4"/>
  <c r="H1209" i="4"/>
  <c r="I1209" i="4" s="1"/>
  <c r="G128" i="5"/>
  <c r="F128" i="5"/>
  <c r="D2276" i="4"/>
  <c r="E2276" i="4" s="1"/>
  <c r="D1209" i="4"/>
  <c r="E1209" i="4" s="1"/>
  <c r="G688" i="5"/>
  <c r="F688" i="5"/>
  <c r="D689" i="5" s="1"/>
  <c r="K66" i="3"/>
  <c r="D1357" i="4"/>
  <c r="E1357" i="4" s="1"/>
  <c r="H1949" i="4"/>
  <c r="I1949" i="4" s="1"/>
  <c r="Y221" i="4"/>
  <c r="Z221" i="4" s="1"/>
  <c r="AB221" i="4" s="1"/>
  <c r="M723" i="4" s="1"/>
  <c r="M724" i="4" s="1"/>
  <c r="M725" i="4" s="1"/>
  <c r="M726" i="4" s="1"/>
  <c r="M727" i="4" s="1"/>
  <c r="M728" i="4" s="1"/>
  <c r="M729" i="4" s="1"/>
  <c r="M730" i="4" s="1"/>
  <c r="M731" i="4" s="1"/>
  <c r="M732" i="4" s="1"/>
  <c r="M733" i="4" s="1"/>
  <c r="M734" i="4" s="1"/>
  <c r="V222" i="4"/>
  <c r="G840" i="4"/>
  <c r="F840" i="4"/>
  <c r="H914" i="4"/>
  <c r="I914" i="4" s="1"/>
  <c r="F69" i="3"/>
  <c r="D70" i="3" s="1"/>
  <c r="E70" i="3" s="1"/>
  <c r="H1357" i="4"/>
  <c r="I1357" i="4" s="1"/>
  <c r="AI219" i="4"/>
  <c r="AM219" i="4" s="1"/>
  <c r="F220" i="4"/>
  <c r="AJ219" i="4"/>
  <c r="AN219" i="4" s="1"/>
  <c r="F1431" i="4"/>
  <c r="G1431" i="4"/>
  <c r="G68" i="3"/>
  <c r="H1061" i="4"/>
  <c r="I1061" i="4" s="1"/>
  <c r="G1283" i="4"/>
  <c r="F1283" i="4"/>
  <c r="D1949" i="4"/>
  <c r="E1949" i="4" s="1"/>
  <c r="G449" i="5"/>
  <c r="F449" i="5"/>
  <c r="K2023" i="4"/>
  <c r="J2023" i="4"/>
  <c r="H2024" i="4" s="1"/>
  <c r="I2024" i="4" s="1"/>
  <c r="H1505" i="4"/>
  <c r="I1505" i="4" s="1"/>
  <c r="H766" i="4"/>
  <c r="I766" i="4" s="1"/>
  <c r="K1135" i="4"/>
  <c r="J1135" i="4"/>
  <c r="D914" i="4"/>
  <c r="E914" i="4" s="1"/>
  <c r="K840" i="4"/>
  <c r="J840" i="4"/>
  <c r="G2070" i="4"/>
  <c r="F2070" i="4"/>
  <c r="D2071" i="4" s="1"/>
  <c r="E2071" i="4" s="1"/>
  <c r="G222" i="6"/>
  <c r="F222" i="6"/>
  <c r="G383" i="6"/>
  <c r="F383" i="6"/>
  <c r="G291" i="5"/>
  <c r="F291" i="5"/>
  <c r="D2201" i="4"/>
  <c r="E2201" i="4" s="1"/>
  <c r="G607" i="5"/>
  <c r="F607" i="5"/>
  <c r="D1061" i="4"/>
  <c r="E1061" i="4" s="1"/>
  <c r="G1875" i="4"/>
  <c r="F1875" i="4"/>
  <c r="D2352" i="4"/>
  <c r="E2352" i="4" s="1"/>
  <c r="AO218" i="4"/>
  <c r="D1505" i="4"/>
  <c r="E1505" i="4" s="1"/>
  <c r="G2580" i="4"/>
  <c r="F2580" i="4"/>
  <c r="F2504" i="4"/>
  <c r="G2504" i="4"/>
  <c r="H1653" i="4"/>
  <c r="I1653" i="4" s="1"/>
  <c r="D1653" i="4"/>
  <c r="E1653" i="4" s="1"/>
  <c r="J111" i="3"/>
  <c r="H112" i="3" s="1"/>
  <c r="I112" i="3" s="1"/>
  <c r="K711" i="4"/>
  <c r="K712" i="4" s="1"/>
  <c r="K713" i="4" s="1"/>
  <c r="K714" i="4" s="1"/>
  <c r="K715" i="4" s="1"/>
  <c r="K716" i="4" s="1"/>
  <c r="K717" i="4" s="1"/>
  <c r="K718" i="4" s="1"/>
  <c r="K719" i="4" s="1"/>
  <c r="K720" i="4" s="1"/>
  <c r="K721" i="4" s="1"/>
  <c r="K722" i="4" s="1"/>
  <c r="K723" i="4" s="1"/>
  <c r="K724" i="4" s="1"/>
  <c r="K725" i="4" s="1"/>
  <c r="K726" i="4" s="1"/>
  <c r="K727" i="4" s="1"/>
  <c r="K728" i="4" s="1"/>
  <c r="K729" i="4" s="1"/>
  <c r="K730" i="4" s="1"/>
  <c r="K731" i="4" s="1"/>
  <c r="K732" i="4" s="1"/>
  <c r="K733" i="4" s="1"/>
  <c r="K734" i="4" s="1"/>
  <c r="K1727" i="4"/>
  <c r="J1727" i="4"/>
  <c r="AO219" i="4" l="1"/>
  <c r="I2071" i="4"/>
  <c r="H1284" i="4"/>
  <c r="I1284" i="4" s="1"/>
  <c r="K2024" i="4"/>
  <c r="J2024" i="4"/>
  <c r="H2025" i="4" s="1"/>
  <c r="F70" i="3"/>
  <c r="D71" i="3" s="1"/>
  <c r="E71" i="3" s="1"/>
  <c r="D529" i="5"/>
  <c r="E529" i="5" s="1"/>
  <c r="H989" i="4"/>
  <c r="I989" i="4" s="1"/>
  <c r="D2505" i="4"/>
  <c r="E2505" i="4" s="1"/>
  <c r="F2071" i="4"/>
  <c r="D2072" i="4" s="1"/>
  <c r="G2071" i="4"/>
  <c r="G69" i="3"/>
  <c r="G70" i="3" s="1"/>
  <c r="G2352" i="4"/>
  <c r="F2352" i="4"/>
  <c r="G1949" i="4"/>
  <c r="F1949" i="4"/>
  <c r="G1209" i="4"/>
  <c r="F1209" i="4"/>
  <c r="E220" i="4"/>
  <c r="AG219" i="4"/>
  <c r="AK219" i="4" s="1"/>
  <c r="AQ219" i="4"/>
  <c r="AR219" i="4" s="1"/>
  <c r="AH219" i="4"/>
  <c r="AL219" i="4" s="1"/>
  <c r="H1876" i="4"/>
  <c r="I1876" i="4" s="1"/>
  <c r="K914" i="4"/>
  <c r="J914" i="4"/>
  <c r="D1728" i="4"/>
  <c r="E1728" i="4" s="1"/>
  <c r="G766" i="4"/>
  <c r="F766" i="4"/>
  <c r="J112" i="3"/>
  <c r="H113" i="3" s="1"/>
  <c r="I113" i="3" s="1"/>
  <c r="D841" i="4"/>
  <c r="E841" i="4" s="1"/>
  <c r="J68" i="3"/>
  <c r="H69" i="3" s="1"/>
  <c r="I69" i="3" s="1"/>
  <c r="D292" i="5"/>
  <c r="E292" i="5" s="1"/>
  <c r="F221" i="4"/>
  <c r="AI220" i="4"/>
  <c r="AM220" i="4" s="1"/>
  <c r="AJ220" i="4"/>
  <c r="AN220" i="4" s="1"/>
  <c r="G2276" i="4"/>
  <c r="F2276" i="4"/>
  <c r="K111" i="3"/>
  <c r="D129" i="5"/>
  <c r="E129" i="5" s="1"/>
  <c r="F115" i="3"/>
  <c r="D116" i="3" s="1"/>
  <c r="E116" i="3" s="1"/>
  <c r="G115" i="3"/>
  <c r="K67" i="3"/>
  <c r="D2581" i="4"/>
  <c r="E2581" i="4" s="1"/>
  <c r="D1876" i="4"/>
  <c r="E1876" i="4" s="1"/>
  <c r="H841" i="4"/>
  <c r="I841" i="4" s="1"/>
  <c r="D1284" i="4"/>
  <c r="E1284" i="4" s="1"/>
  <c r="F914" i="4"/>
  <c r="G914" i="4"/>
  <c r="K2071" i="4"/>
  <c r="J2071" i="4"/>
  <c r="H2072" i="4" s="1"/>
  <c r="I2072" i="4" s="1"/>
  <c r="G1653" i="4"/>
  <c r="F1653" i="4"/>
  <c r="D608" i="5"/>
  <c r="E608" i="5" s="1"/>
  <c r="H1136" i="4"/>
  <c r="I1136" i="4" s="1"/>
  <c r="G723" i="4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2428" i="4"/>
  <c r="F2428" i="4"/>
  <c r="G2125" i="4"/>
  <c r="F2125" i="4"/>
  <c r="D2126" i="4" s="1"/>
  <c r="K1801" i="4"/>
  <c r="J1801" i="4"/>
  <c r="H1728" i="4"/>
  <c r="I1728" i="4" s="1"/>
  <c r="G1061" i="4"/>
  <c r="F1061" i="4"/>
  <c r="K1061" i="4"/>
  <c r="J1061" i="4"/>
  <c r="Y222" i="4"/>
  <c r="Z222" i="4" s="1"/>
  <c r="AB222" i="4" s="1"/>
  <c r="V223" i="4"/>
  <c r="K1209" i="4"/>
  <c r="J1209" i="4"/>
  <c r="H1432" i="4"/>
  <c r="I1432" i="4" s="1"/>
  <c r="D2657" i="4"/>
  <c r="E2657" i="4" s="1"/>
  <c r="D989" i="4"/>
  <c r="E989" i="4" s="1"/>
  <c r="H1580" i="4"/>
  <c r="I1580" i="4" s="1"/>
  <c r="F2201" i="4"/>
  <c r="D2202" i="4" s="1"/>
  <c r="G2201" i="4"/>
  <c r="K766" i="4"/>
  <c r="J766" i="4"/>
  <c r="D1432" i="4"/>
  <c r="E1432" i="4" s="1"/>
  <c r="G1801" i="4"/>
  <c r="F1801" i="4"/>
  <c r="D208" i="5"/>
  <c r="E208" i="5" s="1"/>
  <c r="J1949" i="4"/>
  <c r="K1949" i="4"/>
  <c r="D384" i="6"/>
  <c r="E384" i="6" s="1"/>
  <c r="G1357" i="4"/>
  <c r="F1357" i="4"/>
  <c r="F302" i="6"/>
  <c r="D303" i="6" s="1"/>
  <c r="G302" i="6"/>
  <c r="I723" i="4"/>
  <c r="I724" i="4" s="1"/>
  <c r="I725" i="4" s="1"/>
  <c r="I726" i="4" s="1"/>
  <c r="I727" i="4" s="1"/>
  <c r="I728" i="4" s="1"/>
  <c r="I729" i="4" s="1"/>
  <c r="I730" i="4" s="1"/>
  <c r="I731" i="4" s="1"/>
  <c r="I732" i="4" s="1"/>
  <c r="I733" i="4" s="1"/>
  <c r="I734" i="4" s="1"/>
  <c r="K1653" i="4"/>
  <c r="J1653" i="4"/>
  <c r="D1136" i="4"/>
  <c r="E1136" i="4" s="1"/>
  <c r="D1580" i="4"/>
  <c r="E1580" i="4" s="1"/>
  <c r="K1505" i="4"/>
  <c r="J1505" i="4"/>
  <c r="G1505" i="4"/>
  <c r="F1505" i="4"/>
  <c r="D223" i="6"/>
  <c r="E223" i="6" s="1"/>
  <c r="D450" i="5"/>
  <c r="E450" i="5" s="1"/>
  <c r="J1357" i="4"/>
  <c r="K1357" i="4"/>
  <c r="E689" i="5"/>
  <c r="G2023" i="4"/>
  <c r="F2023" i="4"/>
  <c r="D2024" i="4" s="1"/>
  <c r="E2024" i="4" s="1"/>
  <c r="K68" i="3" l="1"/>
  <c r="E2202" i="4"/>
  <c r="I2025" i="4"/>
  <c r="G1580" i="4"/>
  <c r="F1580" i="4"/>
  <c r="G208" i="5"/>
  <c r="F208" i="5"/>
  <c r="K1432" i="4"/>
  <c r="J1432" i="4"/>
  <c r="E2126" i="4"/>
  <c r="G1284" i="4"/>
  <c r="F1284" i="4"/>
  <c r="G2505" i="4"/>
  <c r="F2505" i="4"/>
  <c r="D2506" i="4" s="1"/>
  <c r="E2506" i="4" s="1"/>
  <c r="F222" i="4"/>
  <c r="AI221" i="4"/>
  <c r="AM221" i="4" s="1"/>
  <c r="AJ221" i="4"/>
  <c r="AN221" i="4" s="1"/>
  <c r="G2024" i="4"/>
  <c r="F2024" i="4"/>
  <c r="D2025" i="4" s="1"/>
  <c r="E2025" i="4" s="1"/>
  <c r="G1136" i="4"/>
  <c r="F1136" i="4"/>
  <c r="D2429" i="4"/>
  <c r="E2429" i="4" s="1"/>
  <c r="K841" i="4"/>
  <c r="J841" i="4"/>
  <c r="H842" i="4" s="1"/>
  <c r="I842" i="4" s="1"/>
  <c r="K989" i="4"/>
  <c r="J989" i="4"/>
  <c r="H990" i="4" s="1"/>
  <c r="I990" i="4" s="1"/>
  <c r="H1210" i="4"/>
  <c r="I1210" i="4" s="1"/>
  <c r="K1876" i="4"/>
  <c r="J1876" i="4"/>
  <c r="H1654" i="4"/>
  <c r="I1654" i="4" s="1"/>
  <c r="Y223" i="4"/>
  <c r="Z223" i="4" s="1"/>
  <c r="AB223" i="4" s="1"/>
  <c r="V224" i="4"/>
  <c r="G292" i="5"/>
  <c r="F292" i="5"/>
  <c r="G689" i="5"/>
  <c r="F689" i="5"/>
  <c r="D690" i="5" s="1"/>
  <c r="E690" i="5" s="1"/>
  <c r="G1432" i="4"/>
  <c r="F1432" i="4"/>
  <c r="G1876" i="4"/>
  <c r="F1876" i="4"/>
  <c r="J69" i="3"/>
  <c r="H70" i="3" s="1"/>
  <c r="I70" i="3" s="1"/>
  <c r="F529" i="5"/>
  <c r="G529" i="5"/>
  <c r="F71" i="3"/>
  <c r="D72" i="3" s="1"/>
  <c r="E72" i="3" s="1"/>
  <c r="K1136" i="4"/>
  <c r="J1136" i="4"/>
  <c r="E303" i="6"/>
  <c r="H1062" i="4"/>
  <c r="I1062" i="4" s="1"/>
  <c r="G841" i="4"/>
  <c r="F841" i="4"/>
  <c r="D842" i="4" s="1"/>
  <c r="K2025" i="4"/>
  <c r="J2025" i="4"/>
  <c r="H2026" i="4" s="1"/>
  <c r="I2026" i="4" s="1"/>
  <c r="D1802" i="4"/>
  <c r="E1802" i="4" s="1"/>
  <c r="D1210" i="4"/>
  <c r="E1210" i="4" s="1"/>
  <c r="G2202" i="4"/>
  <c r="F2202" i="4"/>
  <c r="D2203" i="4" s="1"/>
  <c r="E2203" i="4" s="1"/>
  <c r="F608" i="5"/>
  <c r="G608" i="5"/>
  <c r="J113" i="3"/>
  <c r="H114" i="3" s="1"/>
  <c r="I114" i="3" s="1"/>
  <c r="K113" i="3"/>
  <c r="D1950" i="4"/>
  <c r="E1950" i="4" s="1"/>
  <c r="D1062" i="4"/>
  <c r="E1062" i="4" s="1"/>
  <c r="D1654" i="4"/>
  <c r="E1654" i="4" s="1"/>
  <c r="F116" i="3"/>
  <c r="D117" i="3" s="1"/>
  <c r="E117" i="3" s="1"/>
  <c r="K112" i="3"/>
  <c r="H767" i="4"/>
  <c r="I767" i="4" s="1"/>
  <c r="H1358" i="4"/>
  <c r="I1358" i="4" s="1"/>
  <c r="J2072" i="4"/>
  <c r="H2073" i="4" s="1"/>
  <c r="K2072" i="4"/>
  <c r="G2581" i="4"/>
  <c r="F2581" i="4"/>
  <c r="D2582" i="4" s="1"/>
  <c r="G223" i="6"/>
  <c r="F223" i="6"/>
  <c r="D224" i="6" s="1"/>
  <c r="E224" i="6" s="1"/>
  <c r="K1284" i="4"/>
  <c r="J1284" i="4"/>
  <c r="D1506" i="4"/>
  <c r="E1506" i="4" s="1"/>
  <c r="J1728" i="4"/>
  <c r="K1728" i="4"/>
  <c r="E221" i="4"/>
  <c r="AG220" i="4"/>
  <c r="AK220" i="4" s="1"/>
  <c r="AQ220" i="4"/>
  <c r="AR220" i="4" s="1"/>
  <c r="AH220" i="4"/>
  <c r="AL220" i="4" s="1"/>
  <c r="AO220" i="4"/>
  <c r="D2277" i="4"/>
  <c r="E2277" i="4" s="1"/>
  <c r="G1728" i="4"/>
  <c r="F1728" i="4"/>
  <c r="G450" i="5"/>
  <c r="F450" i="5"/>
  <c r="D1358" i="4"/>
  <c r="E1358" i="4" s="1"/>
  <c r="J1580" i="4"/>
  <c r="K1580" i="4"/>
  <c r="D767" i="4"/>
  <c r="E767" i="4" s="1"/>
  <c r="D2353" i="4"/>
  <c r="E2353" i="4" s="1"/>
  <c r="G384" i="6"/>
  <c r="F384" i="6"/>
  <c r="D385" i="6" s="1"/>
  <c r="E385" i="6" s="1"/>
  <c r="G129" i="5"/>
  <c r="F129" i="5"/>
  <c r="G989" i="4"/>
  <c r="F989" i="4"/>
  <c r="D990" i="4" s="1"/>
  <c r="E990" i="4" s="1"/>
  <c r="H1506" i="4"/>
  <c r="I1506" i="4" s="1"/>
  <c r="H1950" i="4"/>
  <c r="I1950" i="4" s="1"/>
  <c r="G2657" i="4"/>
  <c r="F2657" i="4"/>
  <c r="D2658" i="4" s="1"/>
  <c r="H1802" i="4"/>
  <c r="I1802" i="4" s="1"/>
  <c r="D915" i="4"/>
  <c r="E915" i="4" s="1"/>
  <c r="H915" i="4"/>
  <c r="I915" i="4" s="1"/>
  <c r="E2072" i="4"/>
  <c r="E2658" i="4" l="1"/>
  <c r="E2582" i="4"/>
  <c r="AO221" i="4"/>
  <c r="J70" i="3"/>
  <c r="H71" i="3" s="1"/>
  <c r="I71" i="3" s="1"/>
  <c r="K1210" i="4"/>
  <c r="J1210" i="4"/>
  <c r="D1285" i="4"/>
  <c r="E1285" i="4" s="1"/>
  <c r="H1729" i="4"/>
  <c r="I1729" i="4" s="1"/>
  <c r="H1581" i="4"/>
  <c r="I1581" i="4" s="1"/>
  <c r="H1285" i="4"/>
  <c r="I1285" i="4" s="1"/>
  <c r="J990" i="4"/>
  <c r="H991" i="4" s="1"/>
  <c r="K990" i="4"/>
  <c r="F117" i="3"/>
  <c r="D118" i="3" s="1"/>
  <c r="E118" i="3" s="1"/>
  <c r="D1877" i="4"/>
  <c r="E1877" i="4" s="1"/>
  <c r="K1950" i="4"/>
  <c r="J1950" i="4"/>
  <c r="E842" i="4"/>
  <c r="F2126" i="4"/>
  <c r="D2127" i="4" s="1"/>
  <c r="G2126" i="4"/>
  <c r="D209" i="5"/>
  <c r="E209" i="5" s="1"/>
  <c r="G1358" i="4"/>
  <c r="F1358" i="4"/>
  <c r="G224" i="6"/>
  <c r="F224" i="6"/>
  <c r="D225" i="6" s="1"/>
  <c r="H1433" i="4"/>
  <c r="I1433" i="4" s="1"/>
  <c r="F303" i="6"/>
  <c r="D304" i="6" s="1"/>
  <c r="G303" i="6"/>
  <c r="G2429" i="4"/>
  <c r="F2429" i="4"/>
  <c r="D2430" i="4" s="1"/>
  <c r="F2277" i="4"/>
  <c r="D2278" i="4" s="1"/>
  <c r="G2277" i="4"/>
  <c r="J114" i="3"/>
  <c r="H115" i="3" s="1"/>
  <c r="I115" i="3" s="1"/>
  <c r="H1137" i="4"/>
  <c r="I1137" i="4" s="1"/>
  <c r="D1137" i="4"/>
  <c r="E1137" i="4" s="1"/>
  <c r="D1581" i="4"/>
  <c r="E1581" i="4" s="1"/>
  <c r="J2026" i="4"/>
  <c r="H2027" i="4" s="1"/>
  <c r="K2026" i="4"/>
  <c r="D451" i="5"/>
  <c r="E451" i="5" s="1"/>
  <c r="D1729" i="4"/>
  <c r="E1729" i="4" s="1"/>
  <c r="G2582" i="4"/>
  <c r="F2582" i="4"/>
  <c r="D2583" i="4" s="1"/>
  <c r="D130" i="5"/>
  <c r="E130" i="5" s="1"/>
  <c r="G2072" i="4"/>
  <c r="F2072" i="4"/>
  <c r="D2073" i="4" s="1"/>
  <c r="E2073" i="4" s="1"/>
  <c r="G385" i="6"/>
  <c r="F385" i="6"/>
  <c r="D386" i="6" s="1"/>
  <c r="E386" i="6" s="1"/>
  <c r="AO222" i="4"/>
  <c r="I2073" i="4"/>
  <c r="V225" i="4"/>
  <c r="Y224" i="4"/>
  <c r="Z224" i="4" s="1"/>
  <c r="AB224" i="4" s="1"/>
  <c r="G1802" i="4"/>
  <c r="F1802" i="4"/>
  <c r="G1654" i="4"/>
  <c r="F1654" i="4"/>
  <c r="J1506" i="4"/>
  <c r="K1506" i="4"/>
  <c r="G990" i="4"/>
  <c r="F990" i="4"/>
  <c r="D991" i="4" s="1"/>
  <c r="E991" i="4" s="1"/>
  <c r="D293" i="5"/>
  <c r="E293" i="5" s="1"/>
  <c r="G2025" i="4"/>
  <c r="F2025" i="4"/>
  <c r="D2026" i="4" s="1"/>
  <c r="E2026" i="4" s="1"/>
  <c r="G116" i="3"/>
  <c r="G117" i="3" s="1"/>
  <c r="G690" i="5"/>
  <c r="F690" i="5"/>
  <c r="D691" i="5" s="1"/>
  <c r="J1062" i="4"/>
  <c r="K1062" i="4"/>
  <c r="G2203" i="4"/>
  <c r="F2203" i="4"/>
  <c r="D2204" i="4" s="1"/>
  <c r="E2204" i="4" s="1"/>
  <c r="G2506" i="4"/>
  <c r="F2506" i="4"/>
  <c r="D2507" i="4" s="1"/>
  <c r="E2507" i="4" s="1"/>
  <c r="G1506" i="4"/>
  <c r="F1506" i="4"/>
  <c r="D1433" i="4"/>
  <c r="E1433" i="4" s="1"/>
  <c r="G1062" i="4"/>
  <c r="F1062" i="4"/>
  <c r="G1950" i="4"/>
  <c r="F1950" i="4"/>
  <c r="K915" i="4"/>
  <c r="J915" i="4"/>
  <c r="H916" i="4" s="1"/>
  <c r="I916" i="4" s="1"/>
  <c r="F72" i="3"/>
  <c r="D73" i="3" s="1"/>
  <c r="E73" i="3" s="1"/>
  <c r="K1358" i="4"/>
  <c r="J1358" i="4"/>
  <c r="G71" i="3"/>
  <c r="G2353" i="4"/>
  <c r="F2353" i="4"/>
  <c r="D2354" i="4" s="1"/>
  <c r="E2354" i="4" s="1"/>
  <c r="E222" i="4"/>
  <c r="AQ221" i="4"/>
  <c r="AR221" i="4" s="1"/>
  <c r="AG221" i="4"/>
  <c r="AK221" i="4" s="1"/>
  <c r="AH221" i="4"/>
  <c r="AL221" i="4" s="1"/>
  <c r="D530" i="5"/>
  <c r="E530" i="5" s="1"/>
  <c r="J1654" i="4"/>
  <c r="K1654" i="4"/>
  <c r="G2658" i="4"/>
  <c r="F2658" i="4"/>
  <c r="D2659" i="4" s="1"/>
  <c r="E2659" i="4" s="1"/>
  <c r="K842" i="4"/>
  <c r="J842" i="4"/>
  <c r="H843" i="4" s="1"/>
  <c r="D609" i="5"/>
  <c r="E609" i="5" s="1"/>
  <c r="G915" i="4"/>
  <c r="F915" i="4"/>
  <c r="D916" i="4" s="1"/>
  <c r="E916" i="4" s="1"/>
  <c r="K767" i="4"/>
  <c r="J767" i="4"/>
  <c r="H768" i="4" s="1"/>
  <c r="I768" i="4" s="1"/>
  <c r="J1802" i="4"/>
  <c r="K1802" i="4"/>
  <c r="G767" i="4"/>
  <c r="F767" i="4"/>
  <c r="D768" i="4" s="1"/>
  <c r="E768" i="4" s="1"/>
  <c r="G1210" i="4"/>
  <c r="F1210" i="4"/>
  <c r="K69" i="3"/>
  <c r="K70" i="3" s="1"/>
  <c r="H1877" i="4"/>
  <c r="I1877" i="4" s="1"/>
  <c r="F223" i="4"/>
  <c r="AI222" i="4"/>
  <c r="AM222" i="4" s="1"/>
  <c r="AJ222" i="4"/>
  <c r="AN222" i="4" s="1"/>
  <c r="E2278" i="4" l="1"/>
  <c r="I843" i="4"/>
  <c r="E691" i="5"/>
  <c r="G691" i="5" s="1"/>
  <c r="K114" i="3"/>
  <c r="K115" i="3" s="1"/>
  <c r="AR222" i="4"/>
  <c r="K1581" i="4"/>
  <c r="J1581" i="4"/>
  <c r="H1582" i="4" s="1"/>
  <c r="I1582" i="4" s="1"/>
  <c r="F1433" i="4"/>
  <c r="D1434" i="4" s="1"/>
  <c r="G1433" i="4"/>
  <c r="F209" i="5"/>
  <c r="D210" i="5" s="1"/>
  <c r="G209" i="5"/>
  <c r="G386" i="6"/>
  <c r="F386" i="6"/>
  <c r="D387" i="6" s="1"/>
  <c r="E387" i="6" s="1"/>
  <c r="G991" i="4"/>
  <c r="F991" i="4"/>
  <c r="D992" i="4" s="1"/>
  <c r="E992" i="4" s="1"/>
  <c r="G130" i="5"/>
  <c r="F130" i="5"/>
  <c r="D131" i="5" s="1"/>
  <c r="J115" i="3"/>
  <c r="H116" i="3" s="1"/>
  <c r="I116" i="3" s="1"/>
  <c r="E2127" i="4"/>
  <c r="D1359" i="4"/>
  <c r="E1359" i="4" s="1"/>
  <c r="G1137" i="4"/>
  <c r="F1137" i="4"/>
  <c r="D1138" i="4" s="1"/>
  <c r="E1138" i="4" s="1"/>
  <c r="D1507" i="4"/>
  <c r="E1507" i="4" s="1"/>
  <c r="K1137" i="4"/>
  <c r="J1137" i="4"/>
  <c r="H1138" i="4" s="1"/>
  <c r="I1138" i="4" s="1"/>
  <c r="F2204" i="4"/>
  <c r="D2205" i="4" s="1"/>
  <c r="G2204" i="4"/>
  <c r="D1655" i="4"/>
  <c r="E1655" i="4" s="1"/>
  <c r="E2583" i="4"/>
  <c r="G842" i="4"/>
  <c r="F842" i="4"/>
  <c r="D843" i="4" s="1"/>
  <c r="E843" i="4" s="1"/>
  <c r="F1285" i="4"/>
  <c r="D1286" i="4" s="1"/>
  <c r="G1285" i="4"/>
  <c r="H1359" i="4"/>
  <c r="I1359" i="4" s="1"/>
  <c r="G72" i="3"/>
  <c r="D1803" i="4"/>
  <c r="E1803" i="4" s="1"/>
  <c r="E2430" i="4"/>
  <c r="J843" i="4"/>
  <c r="H844" i="4" s="1"/>
  <c r="K843" i="4"/>
  <c r="G2659" i="4"/>
  <c r="F2659" i="4"/>
  <c r="D2660" i="4" s="1"/>
  <c r="E2660" i="4" s="1"/>
  <c r="H1063" i="4"/>
  <c r="I1063" i="4" s="1"/>
  <c r="G1729" i="4"/>
  <c r="F1729" i="4"/>
  <c r="D1730" i="4" s="1"/>
  <c r="E1730" i="4" s="1"/>
  <c r="F1877" i="4"/>
  <c r="D1878" i="4" s="1"/>
  <c r="G1877" i="4"/>
  <c r="J71" i="3"/>
  <c r="H72" i="3" s="1"/>
  <c r="I72" i="3" s="1"/>
  <c r="G1581" i="4"/>
  <c r="F1581" i="4"/>
  <c r="D1582" i="4" s="1"/>
  <c r="J1285" i="4"/>
  <c r="H1286" i="4" s="1"/>
  <c r="K1285" i="4"/>
  <c r="F293" i="5"/>
  <c r="D294" i="5" s="1"/>
  <c r="G293" i="5"/>
  <c r="G2073" i="4"/>
  <c r="F2073" i="4"/>
  <c r="D2074" i="4" s="1"/>
  <c r="E2074" i="4" s="1"/>
  <c r="G2507" i="4"/>
  <c r="F2507" i="4"/>
  <c r="D2508" i="4" s="1"/>
  <c r="H1951" i="4"/>
  <c r="I1951" i="4" s="1"/>
  <c r="F73" i="3"/>
  <c r="D74" i="3" s="1"/>
  <c r="E74" i="3" s="1"/>
  <c r="D1211" i="4"/>
  <c r="E1211" i="4" s="1"/>
  <c r="G451" i="5"/>
  <c r="F451" i="5"/>
  <c r="D452" i="5" s="1"/>
  <c r="E452" i="5" s="1"/>
  <c r="E304" i="6"/>
  <c r="H1803" i="4"/>
  <c r="I1803" i="4" s="1"/>
  <c r="G916" i="4"/>
  <c r="F916" i="4"/>
  <c r="D917" i="4" s="1"/>
  <c r="E917" i="4" s="1"/>
  <c r="H1507" i="4"/>
  <c r="I1507" i="4" s="1"/>
  <c r="F224" i="4"/>
  <c r="AI223" i="4"/>
  <c r="AM223" i="4" s="1"/>
  <c r="AJ223" i="4"/>
  <c r="AN223" i="4" s="1"/>
  <c r="H1211" i="4"/>
  <c r="I1211" i="4" s="1"/>
  <c r="K916" i="4"/>
  <c r="J916" i="4"/>
  <c r="H917" i="4" s="1"/>
  <c r="I917" i="4" s="1"/>
  <c r="F118" i="3"/>
  <c r="D119" i="3" s="1"/>
  <c r="E119" i="3" s="1"/>
  <c r="Y225" i="4"/>
  <c r="Z225" i="4" s="1"/>
  <c r="AB225" i="4" s="1"/>
  <c r="V226" i="4"/>
  <c r="I2027" i="4"/>
  <c r="K1433" i="4"/>
  <c r="J1433" i="4"/>
  <c r="H1434" i="4" s="1"/>
  <c r="K768" i="4"/>
  <c r="J768" i="4"/>
  <c r="H769" i="4" s="1"/>
  <c r="AQ222" i="4"/>
  <c r="E223" i="4"/>
  <c r="AO223" i="4" s="1"/>
  <c r="AG222" i="4"/>
  <c r="AK222" i="4" s="1"/>
  <c r="AH222" i="4"/>
  <c r="AL222" i="4" s="1"/>
  <c r="G2354" i="4"/>
  <c r="F2354" i="4"/>
  <c r="D2355" i="4" s="1"/>
  <c r="E2355" i="4" s="1"/>
  <c r="K1729" i="4"/>
  <c r="J1729" i="4"/>
  <c r="H1730" i="4" s="1"/>
  <c r="I1730" i="4" s="1"/>
  <c r="G609" i="5"/>
  <c r="F609" i="5"/>
  <c r="D610" i="5" s="1"/>
  <c r="G2278" i="4"/>
  <c r="F2278" i="4"/>
  <c r="D2279" i="4" s="1"/>
  <c r="E2279" i="4" s="1"/>
  <c r="K1877" i="4"/>
  <c r="J1877" i="4"/>
  <c r="H1878" i="4" s="1"/>
  <c r="F691" i="5"/>
  <c r="D692" i="5" s="1"/>
  <c r="H1655" i="4"/>
  <c r="I1655" i="4" s="1"/>
  <c r="D1951" i="4"/>
  <c r="E1951" i="4" s="1"/>
  <c r="G768" i="4"/>
  <c r="F768" i="4"/>
  <c r="D769" i="4" s="1"/>
  <c r="E769" i="4" s="1"/>
  <c r="G530" i="5"/>
  <c r="F530" i="5"/>
  <c r="D531" i="5" s="1"/>
  <c r="E531" i="5" s="1"/>
  <c r="D1063" i="4"/>
  <c r="E1063" i="4" s="1"/>
  <c r="F2026" i="4"/>
  <c r="D2027" i="4" s="1"/>
  <c r="E2027" i="4" s="1"/>
  <c r="J2073" i="4"/>
  <c r="H2074" i="4" s="1"/>
  <c r="K2073" i="4"/>
  <c r="E225" i="6"/>
  <c r="I991" i="4"/>
  <c r="I769" i="4" l="1"/>
  <c r="E1582" i="4"/>
  <c r="G118" i="3"/>
  <c r="G73" i="3"/>
  <c r="E2205" i="4"/>
  <c r="F2205" i="4" s="1"/>
  <c r="D2206" i="4" s="1"/>
  <c r="I2074" i="4"/>
  <c r="E294" i="5"/>
  <c r="G294" i="5" s="1"/>
  <c r="K1507" i="4"/>
  <c r="J1507" i="4"/>
  <c r="H1508" i="4" s="1"/>
  <c r="I1508" i="4" s="1"/>
  <c r="J1063" i="4"/>
  <c r="H1064" i="4" s="1"/>
  <c r="K1063" i="4"/>
  <c r="G2279" i="4"/>
  <c r="F2279" i="4"/>
  <c r="D2280" i="4" s="1"/>
  <c r="E2280" i="4" s="1"/>
  <c r="G2074" i="4"/>
  <c r="F2074" i="4"/>
  <c r="D2075" i="4" s="1"/>
  <c r="E2075" i="4" s="1"/>
  <c r="G2660" i="4"/>
  <c r="F2660" i="4"/>
  <c r="D2661" i="4" s="1"/>
  <c r="G1655" i="4"/>
  <c r="F1655" i="4"/>
  <c r="D1656" i="4" s="1"/>
  <c r="G992" i="4"/>
  <c r="F992" i="4"/>
  <c r="D993" i="4" s="1"/>
  <c r="E993" i="4" s="1"/>
  <c r="F2027" i="4"/>
  <c r="D2028" i="4" s="1"/>
  <c r="E2028" i="4" s="1"/>
  <c r="K2027" i="4"/>
  <c r="J2027" i="4"/>
  <c r="H2028" i="4" s="1"/>
  <c r="I2028" i="4" s="1"/>
  <c r="G917" i="4"/>
  <c r="F917" i="4"/>
  <c r="D918" i="4" s="1"/>
  <c r="E918" i="4" s="1"/>
  <c r="G2026" i="4"/>
  <c r="Y226" i="4"/>
  <c r="Z226" i="4" s="1"/>
  <c r="AB226" i="4" s="1"/>
  <c r="V227" i="4"/>
  <c r="K2074" i="4"/>
  <c r="J2074" i="4"/>
  <c r="H2075" i="4" s="1"/>
  <c r="I2075" i="4" s="1"/>
  <c r="E610" i="5"/>
  <c r="G387" i="6"/>
  <c r="F387" i="6"/>
  <c r="D388" i="6" s="1"/>
  <c r="E388" i="6" s="1"/>
  <c r="K1803" i="4"/>
  <c r="J1803" i="4"/>
  <c r="H1804" i="4" s="1"/>
  <c r="I844" i="4"/>
  <c r="K1138" i="4"/>
  <c r="J1138" i="4"/>
  <c r="H1139" i="4" s="1"/>
  <c r="G531" i="5"/>
  <c r="F531" i="5"/>
  <c r="D532" i="5" s="1"/>
  <c r="E532" i="5" s="1"/>
  <c r="G2430" i="4"/>
  <c r="F2430" i="4"/>
  <c r="D2431" i="4" s="1"/>
  <c r="E2431" i="4" s="1"/>
  <c r="G1063" i="4"/>
  <c r="F1063" i="4"/>
  <c r="D1064" i="4" s="1"/>
  <c r="E1064" i="4" s="1"/>
  <c r="K1730" i="4"/>
  <c r="J1730" i="4"/>
  <c r="H1731" i="4" s="1"/>
  <c r="F119" i="3"/>
  <c r="D120" i="3" s="1"/>
  <c r="E120" i="3" s="1"/>
  <c r="G119" i="3"/>
  <c r="G304" i="6"/>
  <c r="F304" i="6"/>
  <c r="D305" i="6" s="1"/>
  <c r="E305" i="6" s="1"/>
  <c r="I1286" i="4"/>
  <c r="E210" i="5"/>
  <c r="G1507" i="4"/>
  <c r="F1507" i="4"/>
  <c r="D1508" i="4" s="1"/>
  <c r="G1803" i="4"/>
  <c r="F1803" i="4"/>
  <c r="D1804" i="4" s="1"/>
  <c r="E1804" i="4" s="1"/>
  <c r="G1138" i="4"/>
  <c r="F1138" i="4"/>
  <c r="D1139" i="4" s="1"/>
  <c r="E1139" i="4" s="1"/>
  <c r="E1434" i="4"/>
  <c r="F2355" i="4"/>
  <c r="D2356" i="4" s="1"/>
  <c r="G2355" i="4"/>
  <c r="K917" i="4"/>
  <c r="J917" i="4"/>
  <c r="H918" i="4" s="1"/>
  <c r="I918" i="4" s="1"/>
  <c r="J72" i="3"/>
  <c r="H73" i="3" s="1"/>
  <c r="I73" i="3" s="1"/>
  <c r="J1582" i="4"/>
  <c r="H1583" i="4" s="1"/>
  <c r="K1582" i="4"/>
  <c r="F1211" i="4"/>
  <c r="D1212" i="4" s="1"/>
  <c r="G1211" i="4"/>
  <c r="K71" i="3"/>
  <c r="K72" i="3" s="1"/>
  <c r="J1359" i="4"/>
  <c r="H1360" i="4" s="1"/>
  <c r="K1359" i="4"/>
  <c r="G769" i="4"/>
  <c r="F769" i="4"/>
  <c r="D770" i="4" s="1"/>
  <c r="E770" i="4" s="1"/>
  <c r="K1655" i="4"/>
  <c r="J1655" i="4"/>
  <c r="H1656" i="4" s="1"/>
  <c r="I1656" i="4" s="1"/>
  <c r="F74" i="3"/>
  <c r="D75" i="3" s="1"/>
  <c r="E75" i="3" s="1"/>
  <c r="E1878" i="4"/>
  <c r="E1286" i="4"/>
  <c r="G2127" i="4"/>
  <c r="F2127" i="4"/>
  <c r="D2128" i="4" s="1"/>
  <c r="E2128" i="4" s="1"/>
  <c r="F1359" i="4"/>
  <c r="D1360" i="4" s="1"/>
  <c r="G1359" i="4"/>
  <c r="G1730" i="4"/>
  <c r="F1730" i="4"/>
  <c r="D1731" i="4" s="1"/>
  <c r="G843" i="4"/>
  <c r="F843" i="4"/>
  <c r="D844" i="4" s="1"/>
  <c r="E844" i="4" s="1"/>
  <c r="F452" i="5"/>
  <c r="D453" i="5" s="1"/>
  <c r="G452" i="5"/>
  <c r="F1951" i="4"/>
  <c r="D1952" i="4" s="1"/>
  <c r="G1951" i="4"/>
  <c r="AG223" i="4"/>
  <c r="AK223" i="4" s="1"/>
  <c r="E224" i="4"/>
  <c r="AO224" i="4" s="1"/>
  <c r="AQ223" i="4"/>
  <c r="AR223" i="4" s="1"/>
  <c r="AH223" i="4"/>
  <c r="AL223" i="4" s="1"/>
  <c r="J991" i="4"/>
  <c r="H992" i="4" s="1"/>
  <c r="K991" i="4"/>
  <c r="G225" i="6"/>
  <c r="F225" i="6"/>
  <c r="D226" i="6" s="1"/>
  <c r="E226" i="6" s="1"/>
  <c r="E692" i="5"/>
  <c r="F225" i="4"/>
  <c r="AI224" i="4"/>
  <c r="AM224" i="4" s="1"/>
  <c r="AJ224" i="4"/>
  <c r="AN224" i="4" s="1"/>
  <c r="K1951" i="4"/>
  <c r="J1951" i="4"/>
  <c r="H1952" i="4" s="1"/>
  <c r="I1952" i="4" s="1"/>
  <c r="J116" i="3"/>
  <c r="H117" i="3" s="1"/>
  <c r="I117" i="3" s="1"/>
  <c r="K116" i="3"/>
  <c r="F1582" i="4"/>
  <c r="D1583" i="4" s="1"/>
  <c r="G1582" i="4"/>
  <c r="K1211" i="4"/>
  <c r="J1211" i="4"/>
  <c r="H1212" i="4" s="1"/>
  <c r="K769" i="4"/>
  <c r="J769" i="4"/>
  <c r="H770" i="4" s="1"/>
  <c r="I770" i="4" s="1"/>
  <c r="I1878" i="4"/>
  <c r="I1434" i="4"/>
  <c r="E2508" i="4"/>
  <c r="G2583" i="4"/>
  <c r="F2583" i="4"/>
  <c r="D2584" i="4" s="1"/>
  <c r="E2584" i="4" s="1"/>
  <c r="E131" i="5"/>
  <c r="F294" i="5" l="1"/>
  <c r="D295" i="5" s="1"/>
  <c r="G2205" i="4"/>
  <c r="E2661" i="4"/>
  <c r="I1139" i="4"/>
  <c r="I1804" i="4"/>
  <c r="E295" i="5"/>
  <c r="F295" i="5" s="1"/>
  <c r="D296" i="5" s="1"/>
  <c r="I1212" i="4"/>
  <c r="I1731" i="4"/>
  <c r="G2661" i="4"/>
  <c r="F2661" i="4"/>
  <c r="D2662" i="4" s="1"/>
  <c r="E2662" i="4" s="1"/>
  <c r="K2075" i="4"/>
  <c r="J2075" i="4"/>
  <c r="H2076" i="4" s="1"/>
  <c r="I2076" i="4" s="1"/>
  <c r="E453" i="5"/>
  <c r="AI225" i="4"/>
  <c r="AM225" i="4" s="1"/>
  <c r="F226" i="4"/>
  <c r="AJ225" i="4"/>
  <c r="AN225" i="4" s="1"/>
  <c r="K1878" i="4"/>
  <c r="J1878" i="4"/>
  <c r="H1879" i="4" s="1"/>
  <c r="I1879" i="4" s="1"/>
  <c r="K1286" i="4"/>
  <c r="J1286" i="4"/>
  <c r="H1287" i="4" s="1"/>
  <c r="I1583" i="4"/>
  <c r="K1952" i="4"/>
  <c r="J1952" i="4"/>
  <c r="H1953" i="4" s="1"/>
  <c r="I1953" i="4" s="1"/>
  <c r="G131" i="5"/>
  <c r="F131" i="5"/>
  <c r="D132" i="5" s="1"/>
  <c r="E132" i="5" s="1"/>
  <c r="G532" i="5"/>
  <c r="F532" i="5"/>
  <c r="D533" i="5" s="1"/>
  <c r="E533" i="5" s="1"/>
  <c r="G2280" i="4"/>
  <c r="F2280" i="4"/>
  <c r="D2281" i="4" s="1"/>
  <c r="E2281" i="4" s="1"/>
  <c r="K844" i="4"/>
  <c r="J844" i="4"/>
  <c r="H845" i="4" s="1"/>
  <c r="I845" i="4" s="1"/>
  <c r="F120" i="3"/>
  <c r="D121" i="3" s="1"/>
  <c r="E121" i="3" s="1"/>
  <c r="F388" i="6"/>
  <c r="D389" i="6" s="1"/>
  <c r="G388" i="6"/>
  <c r="F2028" i="4"/>
  <c r="D2029" i="4" s="1"/>
  <c r="E2029" i="4" s="1"/>
  <c r="G210" i="5"/>
  <c r="F210" i="5"/>
  <c r="D211" i="5" s="1"/>
  <c r="E211" i="5" s="1"/>
  <c r="G918" i="4"/>
  <c r="F918" i="4"/>
  <c r="D919" i="4" s="1"/>
  <c r="E919" i="4" s="1"/>
  <c r="I1064" i="4"/>
  <c r="K1212" i="4"/>
  <c r="J1212" i="4"/>
  <c r="H1213" i="4" s="1"/>
  <c r="I1213" i="4" s="1"/>
  <c r="K1731" i="4"/>
  <c r="J1731" i="4"/>
  <c r="H1732" i="4" s="1"/>
  <c r="G2027" i="4"/>
  <c r="G770" i="4"/>
  <c r="F770" i="4"/>
  <c r="D771" i="4" s="1"/>
  <c r="E771" i="4" s="1"/>
  <c r="G2075" i="4"/>
  <c r="F2075" i="4"/>
  <c r="D2076" i="4" s="1"/>
  <c r="E2076" i="4" s="1"/>
  <c r="G226" i="6"/>
  <c r="F226" i="6"/>
  <c r="D227" i="6" s="1"/>
  <c r="E227" i="6" s="1"/>
  <c r="E1360" i="4"/>
  <c r="G2128" i="4"/>
  <c r="F2128" i="4"/>
  <c r="D2129" i="4" s="1"/>
  <c r="K1508" i="4"/>
  <c r="J1508" i="4"/>
  <c r="H1509" i="4" s="1"/>
  <c r="G1286" i="4"/>
  <c r="F1286" i="4"/>
  <c r="D1287" i="4" s="1"/>
  <c r="E1287" i="4" s="1"/>
  <c r="F1878" i="4"/>
  <c r="D1879" i="4" s="1"/>
  <c r="G1878" i="4"/>
  <c r="AQ224" i="4"/>
  <c r="AR224" i="4" s="1"/>
  <c r="E225" i="4"/>
  <c r="AG224" i="4"/>
  <c r="AK224" i="4" s="1"/>
  <c r="AH224" i="4"/>
  <c r="AL224" i="4" s="1"/>
  <c r="G74" i="3"/>
  <c r="G993" i="4"/>
  <c r="F993" i="4"/>
  <c r="D994" i="4" s="1"/>
  <c r="E994" i="4" s="1"/>
  <c r="G1139" i="4"/>
  <c r="F1139" i="4"/>
  <c r="D1140" i="4" s="1"/>
  <c r="E1140" i="4" s="1"/>
  <c r="G844" i="4"/>
  <c r="F844" i="4"/>
  <c r="D845" i="4" s="1"/>
  <c r="E845" i="4" s="1"/>
  <c r="V228" i="4"/>
  <c r="Y227" i="4"/>
  <c r="Z227" i="4" s="1"/>
  <c r="AB227" i="4" s="1"/>
  <c r="K1804" i="4"/>
  <c r="J1804" i="4"/>
  <c r="H1805" i="4" s="1"/>
  <c r="I1805" i="4" s="1"/>
  <c r="F75" i="3"/>
  <c r="D76" i="3" s="1"/>
  <c r="E76" i="3" s="1"/>
  <c r="G1064" i="4"/>
  <c r="F1064" i="4"/>
  <c r="D1065" i="4" s="1"/>
  <c r="G2431" i="4"/>
  <c r="F2431" i="4"/>
  <c r="D2432" i="4" s="1"/>
  <c r="G2584" i="4"/>
  <c r="F2584" i="4"/>
  <c r="D2585" i="4" s="1"/>
  <c r="E2585" i="4" s="1"/>
  <c r="F1804" i="4"/>
  <c r="D1805" i="4" s="1"/>
  <c r="G1804" i="4"/>
  <c r="I1360" i="4"/>
  <c r="G2508" i="4"/>
  <c r="F2508" i="4"/>
  <c r="D2509" i="4" s="1"/>
  <c r="E2509" i="4" s="1"/>
  <c r="E1731" i="4"/>
  <c r="E1508" i="4"/>
  <c r="K1139" i="4"/>
  <c r="J1139" i="4"/>
  <c r="H1140" i="4" s="1"/>
  <c r="I1140" i="4" s="1"/>
  <c r="K1434" i="4"/>
  <c r="J1434" i="4"/>
  <c r="H1435" i="4" s="1"/>
  <c r="I1435" i="4" s="1"/>
  <c r="F692" i="5"/>
  <c r="D693" i="5" s="1"/>
  <c r="G692" i="5"/>
  <c r="E1212" i="4"/>
  <c r="K770" i="4"/>
  <c r="J770" i="4"/>
  <c r="H771" i="4" s="1"/>
  <c r="I771" i="4" s="1"/>
  <c r="G305" i="6"/>
  <c r="F305" i="6"/>
  <c r="D306" i="6" s="1"/>
  <c r="E306" i="6" s="1"/>
  <c r="I992" i="4"/>
  <c r="K2028" i="4"/>
  <c r="J2028" i="4"/>
  <c r="H2029" i="4" s="1"/>
  <c r="I2029" i="4" s="1"/>
  <c r="J73" i="3"/>
  <c r="H74" i="3" s="1"/>
  <c r="I74" i="3" s="1"/>
  <c r="J918" i="4"/>
  <c r="H919" i="4" s="1"/>
  <c r="K918" i="4"/>
  <c r="E1583" i="4"/>
  <c r="K1656" i="4"/>
  <c r="J1656" i="4"/>
  <c r="H1657" i="4" s="1"/>
  <c r="I1657" i="4" s="1"/>
  <c r="E2356" i="4"/>
  <c r="E2206" i="4"/>
  <c r="J117" i="3"/>
  <c r="H118" i="3" s="1"/>
  <c r="I118" i="3" s="1"/>
  <c r="E1952" i="4"/>
  <c r="G1434" i="4"/>
  <c r="F1434" i="4"/>
  <c r="D1435" i="4" s="1"/>
  <c r="E1435" i="4" s="1"/>
  <c r="G610" i="5"/>
  <c r="F610" i="5"/>
  <c r="D611" i="5" s="1"/>
  <c r="E611" i="5" s="1"/>
  <c r="E1656" i="4"/>
  <c r="G295" i="5" l="1"/>
  <c r="E296" i="5"/>
  <c r="E389" i="6"/>
  <c r="I919" i="4"/>
  <c r="E1879" i="4"/>
  <c r="AN226" i="4"/>
  <c r="K1435" i="4"/>
  <c r="J1435" i="4"/>
  <c r="H1436" i="4" s="1"/>
  <c r="I1436" i="4" s="1"/>
  <c r="AG225" i="4"/>
  <c r="AK225" i="4" s="1"/>
  <c r="E226" i="4"/>
  <c r="AQ225" i="4"/>
  <c r="AR225" i="4" s="1"/>
  <c r="AH225" i="4"/>
  <c r="AL225" i="4" s="1"/>
  <c r="G120" i="3"/>
  <c r="F76" i="3"/>
  <c r="D77" i="3" s="1"/>
  <c r="E77" i="3" s="1"/>
  <c r="K845" i="4"/>
  <c r="J845" i="4"/>
  <c r="H846" i="4" s="1"/>
  <c r="I846" i="4" s="1"/>
  <c r="J2029" i="4"/>
  <c r="H2030" i="4" s="1"/>
  <c r="I2030" i="4" s="1"/>
  <c r="I1732" i="4"/>
  <c r="AI226" i="4"/>
  <c r="AM226" i="4" s="1"/>
  <c r="F227" i="4"/>
  <c r="AJ226" i="4"/>
  <c r="J1879" i="4"/>
  <c r="H1880" i="4" s="1"/>
  <c r="K1879" i="4"/>
  <c r="G75" i="3"/>
  <c r="K1805" i="4"/>
  <c r="J1805" i="4"/>
  <c r="H1806" i="4" s="1"/>
  <c r="I1806" i="4" s="1"/>
  <c r="G453" i="5"/>
  <c r="F453" i="5"/>
  <c r="D454" i="5" s="1"/>
  <c r="G1879" i="4"/>
  <c r="F1879" i="4"/>
  <c r="D1880" i="4" s="1"/>
  <c r="E1880" i="4" s="1"/>
  <c r="F1287" i="4"/>
  <c r="D1288" i="4" s="1"/>
  <c r="G1287" i="4"/>
  <c r="G533" i="5"/>
  <c r="F533" i="5"/>
  <c r="D534" i="5" s="1"/>
  <c r="K2076" i="4"/>
  <c r="J2076" i="4"/>
  <c r="H2077" i="4" s="1"/>
  <c r="I2077" i="4" s="1"/>
  <c r="G771" i="4"/>
  <c r="F771" i="4"/>
  <c r="D772" i="4" s="1"/>
  <c r="E772" i="4" s="1"/>
  <c r="K1213" i="4"/>
  <c r="J1213" i="4"/>
  <c r="H1214" i="4" s="1"/>
  <c r="I1214" i="4" s="1"/>
  <c r="G1952" i="4"/>
  <c r="F1952" i="4"/>
  <c r="D1953" i="4" s="1"/>
  <c r="E1953" i="4" s="1"/>
  <c r="K1360" i="4"/>
  <c r="J1360" i="4"/>
  <c r="H1361" i="4" s="1"/>
  <c r="V229" i="4"/>
  <c r="Y228" i="4"/>
  <c r="Z228" i="4" s="1"/>
  <c r="AB228" i="4" s="1"/>
  <c r="I1509" i="4"/>
  <c r="K1064" i="4"/>
  <c r="J1064" i="4"/>
  <c r="H1065" i="4" s="1"/>
  <c r="G2281" i="4"/>
  <c r="F2281" i="4"/>
  <c r="D2282" i="4" s="1"/>
  <c r="G306" i="6"/>
  <c r="F306" i="6"/>
  <c r="D307" i="6" s="1"/>
  <c r="G296" i="5"/>
  <c r="F296" i="5"/>
  <c r="D297" i="5" s="1"/>
  <c r="E297" i="5" s="1"/>
  <c r="G919" i="4"/>
  <c r="F919" i="4"/>
  <c r="D920" i="4" s="1"/>
  <c r="E920" i="4" s="1"/>
  <c r="G132" i="5"/>
  <c r="F132" i="5"/>
  <c r="D133" i="5" s="1"/>
  <c r="E133" i="5" s="1"/>
  <c r="G2662" i="4"/>
  <c r="F2662" i="4"/>
  <c r="D2663" i="4" s="1"/>
  <c r="E2663" i="4" s="1"/>
  <c r="J919" i="4"/>
  <c r="H920" i="4" s="1"/>
  <c r="K919" i="4"/>
  <c r="G1435" i="4"/>
  <c r="F1435" i="4"/>
  <c r="D1436" i="4" s="1"/>
  <c r="J118" i="3"/>
  <c r="H119" i="3" s="1"/>
  <c r="I119" i="3" s="1"/>
  <c r="G845" i="4"/>
  <c r="F845" i="4"/>
  <c r="D846" i="4" s="1"/>
  <c r="K117" i="3"/>
  <c r="E1805" i="4"/>
  <c r="E2129" i="4"/>
  <c r="G1656" i="4"/>
  <c r="F1656" i="4"/>
  <c r="D1657" i="4" s="1"/>
  <c r="G2585" i="4"/>
  <c r="F2585" i="4"/>
  <c r="D2586" i="4" s="1"/>
  <c r="E2586" i="4" s="1"/>
  <c r="K1953" i="4"/>
  <c r="J1953" i="4"/>
  <c r="H1954" i="4" s="1"/>
  <c r="F121" i="3"/>
  <c r="D122" i="3" s="1"/>
  <c r="E122" i="3" s="1"/>
  <c r="G2509" i="4"/>
  <c r="F2509" i="4"/>
  <c r="D2510" i="4" s="1"/>
  <c r="E2510" i="4" s="1"/>
  <c r="G211" i="5"/>
  <c r="F211" i="5"/>
  <c r="D212" i="5" s="1"/>
  <c r="E212" i="5" s="1"/>
  <c r="G2356" i="4"/>
  <c r="F2356" i="4"/>
  <c r="D2357" i="4" s="1"/>
  <c r="E2357" i="4" s="1"/>
  <c r="G1360" i="4"/>
  <c r="F1360" i="4"/>
  <c r="D1361" i="4" s="1"/>
  <c r="E1361" i="4" s="1"/>
  <c r="K1140" i="4"/>
  <c r="J1140" i="4"/>
  <c r="H1141" i="4" s="1"/>
  <c r="K73" i="3"/>
  <c r="G1508" i="4"/>
  <c r="F1508" i="4"/>
  <c r="D1509" i="4" s="1"/>
  <c r="E1509" i="4" s="1"/>
  <c r="K771" i="4"/>
  <c r="J771" i="4"/>
  <c r="H772" i="4" s="1"/>
  <c r="I772" i="4" s="1"/>
  <c r="G1212" i="4"/>
  <c r="F1212" i="4"/>
  <c r="D1213" i="4" s="1"/>
  <c r="G227" i="6"/>
  <c r="F227" i="6"/>
  <c r="D228" i="6" s="1"/>
  <c r="F2029" i="4"/>
  <c r="D2030" i="4" s="1"/>
  <c r="E2030" i="4" s="1"/>
  <c r="AO225" i="4"/>
  <c r="G389" i="6"/>
  <c r="F389" i="6"/>
  <c r="D390" i="6" s="1"/>
  <c r="E390" i="6" s="1"/>
  <c r="G611" i="5"/>
  <c r="F611" i="5"/>
  <c r="D612" i="5" s="1"/>
  <c r="K992" i="4"/>
  <c r="J992" i="4"/>
  <c r="H993" i="4" s="1"/>
  <c r="I993" i="4" s="1"/>
  <c r="G1140" i="4"/>
  <c r="F1140" i="4"/>
  <c r="D1141" i="4" s="1"/>
  <c r="G2028" i="4"/>
  <c r="K1583" i="4"/>
  <c r="J1583" i="4"/>
  <c r="H1584" i="4" s="1"/>
  <c r="J74" i="3"/>
  <c r="H75" i="3" s="1"/>
  <c r="I75" i="3" s="1"/>
  <c r="G1731" i="4"/>
  <c r="F1731" i="4"/>
  <c r="D1732" i="4" s="1"/>
  <c r="G2206" i="4"/>
  <c r="F2206" i="4"/>
  <c r="D2207" i="4" s="1"/>
  <c r="K1657" i="4"/>
  <c r="J1657" i="4"/>
  <c r="H1658" i="4" s="1"/>
  <c r="I1658" i="4" s="1"/>
  <c r="E2432" i="4"/>
  <c r="F994" i="4"/>
  <c r="D995" i="4" s="1"/>
  <c r="G994" i="4"/>
  <c r="G1583" i="4"/>
  <c r="F1583" i="4"/>
  <c r="D1584" i="4" s="1"/>
  <c r="E693" i="5"/>
  <c r="E1065" i="4"/>
  <c r="F2076" i="4"/>
  <c r="D2077" i="4" s="1"/>
  <c r="E2077" i="4" s="1"/>
  <c r="G2076" i="4"/>
  <c r="I1287" i="4"/>
  <c r="I1880" i="4" l="1"/>
  <c r="E1732" i="4"/>
  <c r="E228" i="6"/>
  <c r="G228" i="6" s="1"/>
  <c r="K74" i="3"/>
  <c r="E612" i="5"/>
  <c r="G612" i="5" s="1"/>
  <c r="G121" i="3"/>
  <c r="E1288" i="4"/>
  <c r="G1288" i="4" s="1"/>
  <c r="E2207" i="4"/>
  <c r="AO226" i="4"/>
  <c r="E2282" i="4"/>
  <c r="G2282" i="4" s="1"/>
  <c r="F2663" i="4"/>
  <c r="D2664" i="4" s="1"/>
  <c r="G2663" i="4"/>
  <c r="G133" i="5"/>
  <c r="F133" i="5"/>
  <c r="D134" i="5" s="1"/>
  <c r="E134" i="5" s="1"/>
  <c r="V230" i="4"/>
  <c r="Y229" i="4"/>
  <c r="Z229" i="4" s="1"/>
  <c r="AB229" i="4" s="1"/>
  <c r="F77" i="3"/>
  <c r="D78" i="3" s="1"/>
  <c r="E78" i="3" s="1"/>
  <c r="F2586" i="4"/>
  <c r="D2587" i="4" s="1"/>
  <c r="G2586" i="4"/>
  <c r="G2432" i="4"/>
  <c r="F2432" i="4"/>
  <c r="D2433" i="4" s="1"/>
  <c r="E2433" i="4" s="1"/>
  <c r="E1657" i="4"/>
  <c r="I1361" i="4"/>
  <c r="E454" i="5"/>
  <c r="G76" i="3"/>
  <c r="G1880" i="4"/>
  <c r="F1880" i="4"/>
  <c r="D1881" i="4" s="1"/>
  <c r="E1881" i="4" s="1"/>
  <c r="G297" i="5"/>
  <c r="F297" i="5"/>
  <c r="D298" i="5" s="1"/>
  <c r="E298" i="5" s="1"/>
  <c r="G390" i="6"/>
  <c r="F390" i="6"/>
  <c r="D391" i="6" s="1"/>
  <c r="AG226" i="4"/>
  <c r="AK226" i="4" s="1"/>
  <c r="E227" i="4"/>
  <c r="AQ226" i="4"/>
  <c r="AR226" i="4" s="1"/>
  <c r="AH226" i="4"/>
  <c r="AL226" i="4" s="1"/>
  <c r="K1658" i="4"/>
  <c r="J1658" i="4"/>
  <c r="H1659" i="4" s="1"/>
  <c r="I1659" i="4" s="1"/>
  <c r="K1806" i="4"/>
  <c r="J1806" i="4"/>
  <c r="H1807" i="4" s="1"/>
  <c r="K1214" i="4"/>
  <c r="J1214" i="4"/>
  <c r="H1215" i="4" s="1"/>
  <c r="I1215" i="4" s="1"/>
  <c r="E846" i="4"/>
  <c r="E307" i="6"/>
  <c r="G1509" i="4"/>
  <c r="F1509" i="4"/>
  <c r="D1510" i="4" s="1"/>
  <c r="K1880" i="4"/>
  <c r="J1880" i="4"/>
  <c r="H1881" i="4" s="1"/>
  <c r="I1881" i="4" s="1"/>
  <c r="K1436" i="4"/>
  <c r="J1436" i="4"/>
  <c r="H1437" i="4" s="1"/>
  <c r="F2030" i="4"/>
  <c r="D2031" i="4" s="1"/>
  <c r="E2031" i="4" s="1"/>
  <c r="J119" i="3"/>
  <c r="H120" i="3" s="1"/>
  <c r="I120" i="3" s="1"/>
  <c r="J846" i="4"/>
  <c r="H847" i="4" s="1"/>
  <c r="K846" i="4"/>
  <c r="G2207" i="4"/>
  <c r="F2207" i="4"/>
  <c r="D2208" i="4" s="1"/>
  <c r="G1805" i="4"/>
  <c r="F1805" i="4"/>
  <c r="D1806" i="4" s="1"/>
  <c r="E1806" i="4" s="1"/>
  <c r="G772" i="4"/>
  <c r="F772" i="4"/>
  <c r="D773" i="4" s="1"/>
  <c r="E773" i="4" s="1"/>
  <c r="J75" i="3"/>
  <c r="H76" i="3" s="1"/>
  <c r="I76" i="3" s="1"/>
  <c r="F2510" i="4"/>
  <c r="D2511" i="4" s="1"/>
  <c r="G2510" i="4"/>
  <c r="K118" i="3"/>
  <c r="J2077" i="4"/>
  <c r="H2078" i="4" s="1"/>
  <c r="K2077" i="4"/>
  <c r="AI227" i="4"/>
  <c r="AM227" i="4" s="1"/>
  <c r="F228" i="4"/>
  <c r="AJ227" i="4"/>
  <c r="AN227" i="4" s="1"/>
  <c r="G920" i="4"/>
  <c r="F920" i="4"/>
  <c r="D921" i="4" s="1"/>
  <c r="G2129" i="4"/>
  <c r="F2129" i="4"/>
  <c r="D2130" i="4" s="1"/>
  <c r="E2130" i="4" s="1"/>
  <c r="G2357" i="4"/>
  <c r="F2357" i="4"/>
  <c r="D2358" i="4" s="1"/>
  <c r="E2358" i="4" s="1"/>
  <c r="G212" i="5"/>
  <c r="F212" i="5"/>
  <c r="D213" i="5" s="1"/>
  <c r="E213" i="5" s="1"/>
  <c r="F2077" i="4"/>
  <c r="D2078" i="4" s="1"/>
  <c r="E2078" i="4" s="1"/>
  <c r="I1584" i="4"/>
  <c r="E1213" i="4"/>
  <c r="E1436" i="4"/>
  <c r="I1065" i="4"/>
  <c r="E995" i="4"/>
  <c r="F1361" i="4"/>
  <c r="D1362" i="4" s="1"/>
  <c r="G1361" i="4"/>
  <c r="F1732" i="4"/>
  <c r="D1733" i="4" s="1"/>
  <c r="G1732" i="4"/>
  <c r="G2029" i="4"/>
  <c r="K1287" i="4"/>
  <c r="J1287" i="4"/>
  <c r="H1288" i="4" s="1"/>
  <c r="I1288" i="4" s="1"/>
  <c r="G1065" i="4"/>
  <c r="F1065" i="4"/>
  <c r="D1066" i="4" s="1"/>
  <c r="F122" i="3"/>
  <c r="D123" i="3" s="1"/>
  <c r="E123" i="3" s="1"/>
  <c r="E534" i="5"/>
  <c r="K1732" i="4"/>
  <c r="J1732" i="4"/>
  <c r="H1733" i="4" s="1"/>
  <c r="K993" i="4"/>
  <c r="J993" i="4"/>
  <c r="H994" i="4" s="1"/>
  <c r="I994" i="4" s="1"/>
  <c r="I1141" i="4"/>
  <c r="F1953" i="4"/>
  <c r="D1954" i="4" s="1"/>
  <c r="G1953" i="4"/>
  <c r="G693" i="5"/>
  <c r="F693" i="5"/>
  <c r="D694" i="5" s="1"/>
  <c r="K772" i="4"/>
  <c r="J772" i="4"/>
  <c r="H773" i="4" s="1"/>
  <c r="I773" i="4" s="1"/>
  <c r="K1509" i="4"/>
  <c r="J1509" i="4"/>
  <c r="H1510" i="4" s="1"/>
  <c r="I1510" i="4" s="1"/>
  <c r="J2030" i="4"/>
  <c r="H2031" i="4" s="1"/>
  <c r="I2031" i="4" s="1"/>
  <c r="E1584" i="4"/>
  <c r="E1141" i="4"/>
  <c r="I1954" i="4"/>
  <c r="I920" i="4"/>
  <c r="K2029" i="4"/>
  <c r="K2030" i="4" s="1"/>
  <c r="F612" i="5" l="1"/>
  <c r="D613" i="5" s="1"/>
  <c r="E613" i="5" s="1"/>
  <c r="F2282" i="4"/>
  <c r="D2283" i="4" s="1"/>
  <c r="F1288" i="4"/>
  <c r="D1289" i="4" s="1"/>
  <c r="F228" i="6"/>
  <c r="D229" i="6" s="1"/>
  <c r="E2587" i="4"/>
  <c r="F2587" i="4" s="1"/>
  <c r="D2588" i="4" s="1"/>
  <c r="AO227" i="4"/>
  <c r="E2283" i="4"/>
  <c r="G2283" i="4" s="1"/>
  <c r="I2078" i="4"/>
  <c r="G77" i="3"/>
  <c r="G78" i="3" s="1"/>
  <c r="K119" i="3"/>
  <c r="E2664" i="4"/>
  <c r="G2664" i="4" s="1"/>
  <c r="G2077" i="4"/>
  <c r="E1289" i="4"/>
  <c r="G1289" i="4" s="1"/>
  <c r="E2511" i="4"/>
  <c r="G2511" i="4" s="1"/>
  <c r="I1437" i="4"/>
  <c r="K1437" i="4" s="1"/>
  <c r="K1881" i="4"/>
  <c r="J1881" i="4"/>
  <c r="H1882" i="4" s="1"/>
  <c r="AG227" i="4"/>
  <c r="AK227" i="4" s="1"/>
  <c r="AQ227" i="4"/>
  <c r="AR227" i="4" s="1"/>
  <c r="E228" i="4"/>
  <c r="AH227" i="4"/>
  <c r="AL227" i="4" s="1"/>
  <c r="F78" i="3"/>
  <c r="D79" i="3" s="1"/>
  <c r="E79" i="3" s="1"/>
  <c r="G2358" i="4"/>
  <c r="F2358" i="4"/>
  <c r="D2359" i="4" s="1"/>
  <c r="E2359" i="4" s="1"/>
  <c r="E1733" i="4"/>
  <c r="K920" i="4"/>
  <c r="J920" i="4"/>
  <c r="H921" i="4" s="1"/>
  <c r="E1362" i="4"/>
  <c r="E921" i="4"/>
  <c r="E2208" i="4"/>
  <c r="E1510" i="4"/>
  <c r="E391" i="6"/>
  <c r="F1806" i="4"/>
  <c r="D1807" i="4" s="1"/>
  <c r="G1806" i="4"/>
  <c r="F1584" i="4"/>
  <c r="D1585" i="4" s="1"/>
  <c r="G1584" i="4"/>
  <c r="I1733" i="4"/>
  <c r="G1436" i="4"/>
  <c r="F1436" i="4"/>
  <c r="D1437" i="4" s="1"/>
  <c r="E1437" i="4" s="1"/>
  <c r="AI228" i="4"/>
  <c r="AM228" i="4" s="1"/>
  <c r="F229" i="4"/>
  <c r="AJ228" i="4"/>
  <c r="AN228" i="4" s="1"/>
  <c r="I847" i="4"/>
  <c r="G846" i="4"/>
  <c r="F846" i="4"/>
  <c r="D847" i="4" s="1"/>
  <c r="E847" i="4" s="1"/>
  <c r="Y230" i="4"/>
  <c r="Z230" i="4" s="1"/>
  <c r="AB230" i="4" s="1"/>
  <c r="V231" i="4"/>
  <c r="K994" i="4"/>
  <c r="J994" i="4"/>
  <c r="H995" i="4" s="1"/>
  <c r="I995" i="4" s="1"/>
  <c r="K1065" i="4"/>
  <c r="J1065" i="4"/>
  <c r="H1066" i="4" s="1"/>
  <c r="K1215" i="4"/>
  <c r="J1215" i="4"/>
  <c r="H1216" i="4" s="1"/>
  <c r="F1881" i="4"/>
  <c r="D1882" i="4" s="1"/>
  <c r="G1881" i="4"/>
  <c r="G134" i="5"/>
  <c r="F134" i="5"/>
  <c r="D135" i="5" s="1"/>
  <c r="E135" i="5" s="1"/>
  <c r="G1141" i="4"/>
  <c r="F1141" i="4"/>
  <c r="D1142" i="4" s="1"/>
  <c r="E1142" i="4" s="1"/>
  <c r="G1213" i="4"/>
  <c r="F1213" i="4"/>
  <c r="D1214" i="4" s="1"/>
  <c r="J2031" i="4"/>
  <c r="H2032" i="4" s="1"/>
  <c r="I2032" i="4" s="1"/>
  <c r="G534" i="5"/>
  <c r="F534" i="5"/>
  <c r="D535" i="5" s="1"/>
  <c r="E535" i="5" s="1"/>
  <c r="K1584" i="4"/>
  <c r="J1584" i="4"/>
  <c r="H1585" i="4" s="1"/>
  <c r="E1954" i="4"/>
  <c r="F123" i="3"/>
  <c r="D124" i="3" s="1"/>
  <c r="E124" i="3" s="1"/>
  <c r="F2078" i="4"/>
  <c r="D2079" i="4" s="1"/>
  <c r="E2079" i="4" s="1"/>
  <c r="J2078" i="4"/>
  <c r="H2079" i="4" s="1"/>
  <c r="I2079" i="4" s="1"/>
  <c r="K2078" i="4"/>
  <c r="J120" i="3"/>
  <c r="H121" i="3" s="1"/>
  <c r="I121" i="3" s="1"/>
  <c r="I1807" i="4"/>
  <c r="J1510" i="4"/>
  <c r="H1511" i="4" s="1"/>
  <c r="K1510" i="4"/>
  <c r="G122" i="3"/>
  <c r="G454" i="5"/>
  <c r="F454" i="5"/>
  <c r="D455" i="5" s="1"/>
  <c r="E455" i="5" s="1"/>
  <c r="G298" i="5"/>
  <c r="F298" i="5"/>
  <c r="D299" i="5" s="1"/>
  <c r="E1066" i="4"/>
  <c r="E229" i="6"/>
  <c r="G2030" i="4"/>
  <c r="J1659" i="4"/>
  <c r="H1660" i="4" s="1"/>
  <c r="K1659" i="4"/>
  <c r="K1361" i="4"/>
  <c r="J1361" i="4"/>
  <c r="H1362" i="4" s="1"/>
  <c r="I1362" i="4" s="1"/>
  <c r="G773" i="4"/>
  <c r="F773" i="4"/>
  <c r="D774" i="4" s="1"/>
  <c r="E774" i="4" s="1"/>
  <c r="F2031" i="4"/>
  <c r="D2032" i="4" s="1"/>
  <c r="E2032" i="4" s="1"/>
  <c r="G1657" i="4"/>
  <c r="F1657" i="4"/>
  <c r="D1658" i="4" s="1"/>
  <c r="E1658" i="4" s="1"/>
  <c r="G2130" i="4"/>
  <c r="F2130" i="4"/>
  <c r="D2131" i="4" s="1"/>
  <c r="E2131" i="4" s="1"/>
  <c r="K1141" i="4"/>
  <c r="J1141" i="4"/>
  <c r="H1142" i="4" s="1"/>
  <c r="I1142" i="4" s="1"/>
  <c r="F995" i="4"/>
  <c r="D996" i="4" s="1"/>
  <c r="G995" i="4"/>
  <c r="G307" i="6"/>
  <c r="F307" i="6"/>
  <c r="D308" i="6" s="1"/>
  <c r="E308" i="6" s="1"/>
  <c r="G213" i="5"/>
  <c r="F213" i="5"/>
  <c r="D214" i="5" s="1"/>
  <c r="E214" i="5" s="1"/>
  <c r="J76" i="3"/>
  <c r="H77" i="3" s="1"/>
  <c r="I77" i="3" s="1"/>
  <c r="G613" i="5"/>
  <c r="F613" i="5"/>
  <c r="D614" i="5" s="1"/>
  <c r="F2433" i="4"/>
  <c r="D2434" i="4" s="1"/>
  <c r="G2433" i="4"/>
  <c r="K1954" i="4"/>
  <c r="J1954" i="4"/>
  <c r="H1955" i="4" s="1"/>
  <c r="I1955" i="4" s="1"/>
  <c r="J773" i="4"/>
  <c r="H774" i="4" s="1"/>
  <c r="K773" i="4"/>
  <c r="K1288" i="4"/>
  <c r="J1288" i="4"/>
  <c r="H1289" i="4" s="1"/>
  <c r="I1289" i="4" s="1"/>
  <c r="E694" i="5"/>
  <c r="K75" i="3"/>
  <c r="J1437" i="4" l="1"/>
  <c r="H1438" i="4" s="1"/>
  <c r="I1438" i="4" s="1"/>
  <c r="F1289" i="4"/>
  <c r="D1290" i="4" s="1"/>
  <c r="E614" i="5"/>
  <c r="F2511" i="4"/>
  <c r="D2512" i="4" s="1"/>
  <c r="E2512" i="4" s="1"/>
  <c r="E1214" i="4"/>
  <c r="F1214" i="4" s="1"/>
  <c r="D1215" i="4" s="1"/>
  <c r="E1215" i="4" s="1"/>
  <c r="G2587" i="4"/>
  <c r="E2588" i="4" s="1"/>
  <c r="I1660" i="4"/>
  <c r="K1660" i="4" s="1"/>
  <c r="E996" i="4"/>
  <c r="E2434" i="4"/>
  <c r="G2434" i="4" s="1"/>
  <c r="F2664" i="4"/>
  <c r="D2665" i="4" s="1"/>
  <c r="E2665" i="4" s="1"/>
  <c r="E1807" i="4"/>
  <c r="I1882" i="4"/>
  <c r="E1290" i="4"/>
  <c r="G1290" i="4" s="1"/>
  <c r="I1216" i="4"/>
  <c r="K1216" i="4" s="1"/>
  <c r="I921" i="4"/>
  <c r="K921" i="4" s="1"/>
  <c r="F2283" i="4"/>
  <c r="D2284" i="4" s="1"/>
  <c r="E2284" i="4" s="1"/>
  <c r="I1511" i="4"/>
  <c r="I774" i="4"/>
  <c r="K774" i="4" s="1"/>
  <c r="I1585" i="4"/>
  <c r="K76" i="3"/>
  <c r="I1066" i="4"/>
  <c r="AK228" i="4"/>
  <c r="G1437" i="4"/>
  <c r="F1437" i="4"/>
  <c r="D1438" i="4" s="1"/>
  <c r="E1438" i="4" s="1"/>
  <c r="K995" i="4"/>
  <c r="J995" i="4"/>
  <c r="H996" i="4" s="1"/>
  <c r="I996" i="4" s="1"/>
  <c r="J1807" i="4"/>
  <c r="H1808" i="4" s="1"/>
  <c r="K1807" i="4"/>
  <c r="J121" i="3"/>
  <c r="H122" i="3" s="1"/>
  <c r="I122" i="3" s="1"/>
  <c r="G1214" i="4"/>
  <c r="K1438" i="4"/>
  <c r="J1438" i="4"/>
  <c r="H1439" i="4" s="1"/>
  <c r="E1585" i="4"/>
  <c r="F79" i="3"/>
  <c r="D42" i="3" s="1"/>
  <c r="K120" i="3"/>
  <c r="K1362" i="4"/>
  <c r="J1362" i="4"/>
  <c r="H1363" i="4" s="1"/>
  <c r="I1363" i="4" s="1"/>
  <c r="G1142" i="4"/>
  <c r="F1142" i="4"/>
  <c r="D1143" i="4" s="1"/>
  <c r="E1143" i="4" s="1"/>
  <c r="Y231" i="4"/>
  <c r="Z231" i="4" s="1"/>
  <c r="AB231" i="4" s="1"/>
  <c r="V232" i="4"/>
  <c r="G1807" i="4"/>
  <c r="F1807" i="4"/>
  <c r="D1808" i="4" s="1"/>
  <c r="E229" i="4"/>
  <c r="AQ228" i="4"/>
  <c r="AR228" i="4" s="1"/>
  <c r="AG228" i="4"/>
  <c r="AH228" i="4"/>
  <c r="AL228" i="4" s="1"/>
  <c r="K1511" i="4"/>
  <c r="J1511" i="4"/>
  <c r="H1512" i="4" s="1"/>
  <c r="I1512" i="4" s="1"/>
  <c r="J2079" i="4"/>
  <c r="H2080" i="4" s="1"/>
  <c r="I2080" i="4" s="1"/>
  <c r="K2079" i="4"/>
  <c r="K1066" i="4"/>
  <c r="J1066" i="4"/>
  <c r="H1067" i="4" s="1"/>
  <c r="F2359" i="4"/>
  <c r="D2360" i="4" s="1"/>
  <c r="G2359" i="4"/>
  <c r="K1142" i="4"/>
  <c r="J1142" i="4"/>
  <c r="H1143" i="4" s="1"/>
  <c r="I1143" i="4" s="1"/>
  <c r="G229" i="6"/>
  <c r="F229" i="6"/>
  <c r="D230" i="6" s="1"/>
  <c r="E230" i="6" s="1"/>
  <c r="G135" i="5"/>
  <c r="F135" i="5"/>
  <c r="D136" i="5" s="1"/>
  <c r="E136" i="5" s="1"/>
  <c r="G214" i="5"/>
  <c r="F214" i="5"/>
  <c r="D215" i="5" s="1"/>
  <c r="E215" i="5" s="1"/>
  <c r="K1289" i="4"/>
  <c r="J1289" i="4"/>
  <c r="H1290" i="4" s="1"/>
  <c r="K1955" i="4"/>
  <c r="J1955" i="4"/>
  <c r="H1956" i="4" s="1"/>
  <c r="F1066" i="4"/>
  <c r="D1067" i="4" s="1"/>
  <c r="G1066" i="4"/>
  <c r="K1882" i="4"/>
  <c r="J1882" i="4"/>
  <c r="H1883" i="4" s="1"/>
  <c r="G1733" i="4"/>
  <c r="F1733" i="4"/>
  <c r="D1734" i="4" s="1"/>
  <c r="E1734" i="4" s="1"/>
  <c r="J2032" i="4"/>
  <c r="H2033" i="4" s="1"/>
  <c r="I2033" i="4" s="1"/>
  <c r="E299" i="5"/>
  <c r="G847" i="4"/>
  <c r="F847" i="4"/>
  <c r="D848" i="4" s="1"/>
  <c r="E848" i="4" s="1"/>
  <c r="F1510" i="4"/>
  <c r="D1511" i="4" s="1"/>
  <c r="G1510" i="4"/>
  <c r="G694" i="5"/>
  <c r="F694" i="5"/>
  <c r="D695" i="5" s="1"/>
  <c r="E695" i="5" s="1"/>
  <c r="K1733" i="4"/>
  <c r="J1733" i="4"/>
  <c r="H1734" i="4" s="1"/>
  <c r="I1734" i="4" s="1"/>
  <c r="K2031" i="4"/>
  <c r="K2032" i="4" s="1"/>
  <c r="F124" i="3"/>
  <c r="D87" i="3" s="1"/>
  <c r="E1882" i="4"/>
  <c r="F2208" i="4"/>
  <c r="D2209" i="4" s="1"/>
  <c r="G2208" i="4"/>
  <c r="K847" i="4"/>
  <c r="J847" i="4"/>
  <c r="H848" i="4" s="1"/>
  <c r="I848" i="4" s="1"/>
  <c r="G921" i="4"/>
  <c r="F921" i="4"/>
  <c r="D922" i="4" s="1"/>
  <c r="E922" i="4" s="1"/>
  <c r="F535" i="5"/>
  <c r="D536" i="5" s="1"/>
  <c r="G535" i="5"/>
  <c r="G308" i="6"/>
  <c r="F308" i="6"/>
  <c r="D309" i="6" s="1"/>
  <c r="E309" i="6" s="1"/>
  <c r="G996" i="4"/>
  <c r="F996" i="4"/>
  <c r="D997" i="4" s="1"/>
  <c r="E997" i="4" s="1"/>
  <c r="F2079" i="4"/>
  <c r="D2080" i="4" s="1"/>
  <c r="E2080" i="4" s="1"/>
  <c r="G2131" i="4"/>
  <c r="F2131" i="4"/>
  <c r="D2132" i="4" s="1"/>
  <c r="E2132" i="4" s="1"/>
  <c r="G2078" i="4"/>
  <c r="F391" i="6"/>
  <c r="D392" i="6" s="1"/>
  <c r="G391" i="6"/>
  <c r="G614" i="5"/>
  <c r="F614" i="5"/>
  <c r="D615" i="5" s="1"/>
  <c r="G1362" i="4"/>
  <c r="F1362" i="4"/>
  <c r="D1363" i="4" s="1"/>
  <c r="F1658" i="4"/>
  <c r="D1659" i="4" s="1"/>
  <c r="G1658" i="4"/>
  <c r="G123" i="3"/>
  <c r="G2665" i="4"/>
  <c r="F2665" i="4"/>
  <c r="D2666" i="4" s="1"/>
  <c r="E2666" i="4" s="1"/>
  <c r="G1954" i="4"/>
  <c r="F1954" i="4"/>
  <c r="D1955" i="4" s="1"/>
  <c r="G2031" i="4"/>
  <c r="G455" i="5"/>
  <c r="F455" i="5"/>
  <c r="D456" i="5" s="1"/>
  <c r="E456" i="5" s="1"/>
  <c r="K1585" i="4"/>
  <c r="J1585" i="4"/>
  <c r="H1586" i="4" s="1"/>
  <c r="I1586" i="4" s="1"/>
  <c r="G2284" i="4"/>
  <c r="F2284" i="4"/>
  <c r="D2285" i="4" s="1"/>
  <c r="F230" i="4"/>
  <c r="AI229" i="4"/>
  <c r="AM229" i="4" s="1"/>
  <c r="AJ229" i="4"/>
  <c r="AN229" i="4" s="1"/>
  <c r="G774" i="4"/>
  <c r="F774" i="4"/>
  <c r="D775" i="4" s="1"/>
  <c r="E775" i="4" s="1"/>
  <c r="F2032" i="4"/>
  <c r="D2033" i="4" s="1"/>
  <c r="E2033" i="4" s="1"/>
  <c r="AO228" i="4"/>
  <c r="J77" i="3"/>
  <c r="H78" i="3" s="1"/>
  <c r="I78" i="3" s="1"/>
  <c r="F2588" i="4" l="1"/>
  <c r="D2589" i="4" s="1"/>
  <c r="G2588" i="4"/>
  <c r="J921" i="4"/>
  <c r="H922" i="4" s="1"/>
  <c r="J1216" i="4"/>
  <c r="H1217" i="4" s="1"/>
  <c r="I1217" i="4" s="1"/>
  <c r="J1660" i="4"/>
  <c r="H1661" i="4" s="1"/>
  <c r="I1661" i="4" s="1"/>
  <c r="G124" i="3"/>
  <c r="E1659" i="4"/>
  <c r="G1659" i="4" s="1"/>
  <c r="E536" i="5"/>
  <c r="G536" i="5" s="1"/>
  <c r="F1290" i="4"/>
  <c r="D1291" i="4" s="1"/>
  <c r="E1291" i="4" s="1"/>
  <c r="F1291" i="4" s="1"/>
  <c r="D1292" i="4" s="1"/>
  <c r="E1292" i="4" s="1"/>
  <c r="F2434" i="4"/>
  <c r="D2435" i="4" s="1"/>
  <c r="E2435" i="4" s="1"/>
  <c r="E1955" i="4"/>
  <c r="F1955" i="4" s="1"/>
  <c r="D1956" i="4" s="1"/>
  <c r="J774" i="4"/>
  <c r="H775" i="4" s="1"/>
  <c r="I922" i="4"/>
  <c r="J922" i="4" s="1"/>
  <c r="H923" i="4" s="1"/>
  <c r="E1808" i="4"/>
  <c r="G1808" i="4" s="1"/>
  <c r="K848" i="4"/>
  <c r="J848" i="4"/>
  <c r="H849" i="4" s="1"/>
  <c r="I849" i="4" s="1"/>
  <c r="E230" i="4"/>
  <c r="AG229" i="4"/>
  <c r="AQ229" i="4"/>
  <c r="AR229" i="4" s="1"/>
  <c r="AH229" i="4"/>
  <c r="AL229" i="4" s="1"/>
  <c r="E1363" i="4"/>
  <c r="F536" i="5"/>
  <c r="D537" i="5" s="1"/>
  <c r="G1215" i="4"/>
  <c r="F1215" i="4"/>
  <c r="D1216" i="4" s="1"/>
  <c r="E1216" i="4" s="1"/>
  <c r="K1734" i="4"/>
  <c r="J1734" i="4"/>
  <c r="H1735" i="4" s="1"/>
  <c r="E1067" i="4"/>
  <c r="E2360" i="4"/>
  <c r="F922" i="4"/>
  <c r="D923" i="4" s="1"/>
  <c r="G922" i="4"/>
  <c r="E2285" i="4"/>
  <c r="E615" i="5"/>
  <c r="I1956" i="4"/>
  <c r="I1067" i="4"/>
  <c r="Y232" i="4"/>
  <c r="Z232" i="4" s="1"/>
  <c r="AB232" i="4" s="1"/>
  <c r="V233" i="4"/>
  <c r="K121" i="3"/>
  <c r="J122" i="3"/>
  <c r="H123" i="3" s="1"/>
  <c r="I123" i="3" s="1"/>
  <c r="F231" i="4"/>
  <c r="AI230" i="4"/>
  <c r="AM230" i="4" s="1"/>
  <c r="AJ230" i="4"/>
  <c r="AN230" i="4" s="1"/>
  <c r="E2589" i="4"/>
  <c r="I1808" i="4"/>
  <c r="G695" i="5"/>
  <c r="F695" i="5"/>
  <c r="D696" i="5" s="1"/>
  <c r="E696" i="5" s="1"/>
  <c r="G215" i="5"/>
  <c r="F215" i="5"/>
  <c r="D216" i="5" s="1"/>
  <c r="E216" i="5" s="1"/>
  <c r="G1143" i="4"/>
  <c r="F1143" i="4"/>
  <c r="D1144" i="4" s="1"/>
  <c r="E1144" i="4" s="1"/>
  <c r="K996" i="4"/>
  <c r="J996" i="4"/>
  <c r="H997" i="4" s="1"/>
  <c r="I997" i="4" s="1"/>
  <c r="G848" i="4"/>
  <c r="F848" i="4"/>
  <c r="D849" i="4" s="1"/>
  <c r="E849" i="4" s="1"/>
  <c r="J2080" i="4"/>
  <c r="H2081" i="4" s="1"/>
  <c r="I2081" i="4" s="1"/>
  <c r="I1290" i="4"/>
  <c r="K1217" i="4"/>
  <c r="J1217" i="4"/>
  <c r="H1218" i="4" s="1"/>
  <c r="I1218" i="4" s="1"/>
  <c r="AO229" i="4"/>
  <c r="F2080" i="4"/>
  <c r="D2081" i="4" s="1"/>
  <c r="E2081" i="4" s="1"/>
  <c r="G136" i="5"/>
  <c r="F136" i="5"/>
  <c r="D137" i="5" s="1"/>
  <c r="E137" i="5" s="1"/>
  <c r="AK229" i="4"/>
  <c r="K1586" i="4"/>
  <c r="J1586" i="4"/>
  <c r="H1587" i="4" s="1"/>
  <c r="J78" i="3"/>
  <c r="H79" i="3" s="1"/>
  <c r="I79" i="3" s="1"/>
  <c r="E1511" i="4"/>
  <c r="K77" i="3"/>
  <c r="K1661" i="4"/>
  <c r="J1661" i="4"/>
  <c r="H1662" i="4" s="1"/>
  <c r="I1662" i="4" s="1"/>
  <c r="G2666" i="4"/>
  <c r="F2666" i="4"/>
  <c r="D2667" i="4" s="1"/>
  <c r="E2667" i="4" s="1"/>
  <c r="F2512" i="4"/>
  <c r="D2513" i="4" s="1"/>
  <c r="G2512" i="4"/>
  <c r="G456" i="5"/>
  <c r="F456" i="5"/>
  <c r="D457" i="5" s="1"/>
  <c r="F2132" i="4"/>
  <c r="D2133" i="4" s="1"/>
  <c r="G2132" i="4"/>
  <c r="G1438" i="4"/>
  <c r="F1438" i="4"/>
  <c r="D1439" i="4" s="1"/>
  <c r="G230" i="6"/>
  <c r="F230" i="6"/>
  <c r="D231" i="6" s="1"/>
  <c r="E231" i="6" s="1"/>
  <c r="E392" i="6"/>
  <c r="G2435" i="4"/>
  <c r="F2435" i="4"/>
  <c r="D2436" i="4" s="1"/>
  <c r="G2032" i="4"/>
  <c r="G997" i="4"/>
  <c r="F997" i="4"/>
  <c r="D998" i="4" s="1"/>
  <c r="E998" i="4" s="1"/>
  <c r="G1291" i="4"/>
  <c r="K1363" i="4"/>
  <c r="J1363" i="4"/>
  <c r="H1364" i="4" s="1"/>
  <c r="I1364" i="4" s="1"/>
  <c r="F2033" i="4"/>
  <c r="D2034" i="4" s="1"/>
  <c r="E2034" i="4" s="1"/>
  <c r="F299" i="5"/>
  <c r="D300" i="5" s="1"/>
  <c r="G299" i="5"/>
  <c r="G2079" i="4"/>
  <c r="K1512" i="4"/>
  <c r="J1512" i="4"/>
  <c r="H1513" i="4" s="1"/>
  <c r="G775" i="4"/>
  <c r="F775" i="4"/>
  <c r="D776" i="4" s="1"/>
  <c r="E776" i="4" s="1"/>
  <c r="J2033" i="4"/>
  <c r="H2034" i="4" s="1"/>
  <c r="I2034" i="4" s="1"/>
  <c r="E2209" i="4"/>
  <c r="G1734" i="4"/>
  <c r="F1734" i="4"/>
  <c r="D1735" i="4" s="1"/>
  <c r="E1735" i="4" s="1"/>
  <c r="K1143" i="4"/>
  <c r="J1143" i="4"/>
  <c r="H1144" i="4" s="1"/>
  <c r="G79" i="3"/>
  <c r="G309" i="6"/>
  <c r="F309" i="6"/>
  <c r="D310" i="6" s="1"/>
  <c r="E310" i="6" s="1"/>
  <c r="F1882" i="4"/>
  <c r="D1883" i="4" s="1"/>
  <c r="G1882" i="4"/>
  <c r="G1585" i="4"/>
  <c r="F1585" i="4"/>
  <c r="D1586" i="4" s="1"/>
  <c r="E1586" i="4" s="1"/>
  <c r="I1883" i="4"/>
  <c r="I775" i="4"/>
  <c r="I1439" i="4"/>
  <c r="G1955" i="4" l="1"/>
  <c r="K2080" i="4"/>
  <c r="K922" i="4"/>
  <c r="F1659" i="4"/>
  <c r="D1660" i="4" s="1"/>
  <c r="E1660" i="4" s="1"/>
  <c r="F1660" i="4" s="1"/>
  <c r="D1661" i="4" s="1"/>
  <c r="E1661" i="4" s="1"/>
  <c r="F1808" i="4"/>
  <c r="D1809" i="4" s="1"/>
  <c r="E1809" i="4" s="1"/>
  <c r="E537" i="5"/>
  <c r="F537" i="5" s="1"/>
  <c r="D538" i="5" s="1"/>
  <c r="E300" i="5"/>
  <c r="I1144" i="4"/>
  <c r="K1144" i="4" s="1"/>
  <c r="E2513" i="4"/>
  <c r="G2513" i="4" s="1"/>
  <c r="AO230" i="4"/>
  <c r="E2436" i="4"/>
  <c r="G1809" i="4"/>
  <c r="F1809" i="4"/>
  <c r="D1810" i="4" s="1"/>
  <c r="V234" i="4"/>
  <c r="Y233" i="4"/>
  <c r="Z233" i="4" s="1"/>
  <c r="AB233" i="4" s="1"/>
  <c r="G537" i="5"/>
  <c r="K1364" i="4"/>
  <c r="J1364" i="4"/>
  <c r="H1365" i="4" s="1"/>
  <c r="I1365" i="4" s="1"/>
  <c r="E457" i="5"/>
  <c r="E1956" i="4"/>
  <c r="G137" i="5"/>
  <c r="F137" i="5"/>
  <c r="D138" i="5" s="1"/>
  <c r="E138" i="5" s="1"/>
  <c r="F1363" i="4"/>
  <c r="D1364" i="4" s="1"/>
  <c r="G1363" i="4"/>
  <c r="G300" i="5"/>
  <c r="F300" i="5"/>
  <c r="D301" i="5" s="1"/>
  <c r="E301" i="5" s="1"/>
  <c r="K1067" i="4"/>
  <c r="J1067" i="4"/>
  <c r="H1068" i="4" s="1"/>
  <c r="I1068" i="4" s="1"/>
  <c r="K1956" i="4"/>
  <c r="J1956" i="4"/>
  <c r="H1957" i="4" s="1"/>
  <c r="I1957" i="4" s="1"/>
  <c r="F2034" i="4"/>
  <c r="D2035" i="4" s="1"/>
  <c r="E2035" i="4" s="1"/>
  <c r="G2033" i="4"/>
  <c r="G696" i="5"/>
  <c r="F696" i="5"/>
  <c r="D697" i="5" s="1"/>
  <c r="G615" i="5"/>
  <c r="F615" i="5"/>
  <c r="D616" i="5" s="1"/>
  <c r="E616" i="5" s="1"/>
  <c r="G1292" i="4"/>
  <c r="F1292" i="4"/>
  <c r="D1293" i="4" s="1"/>
  <c r="G2080" i="4"/>
  <c r="F2285" i="4"/>
  <c r="D2286" i="4" s="1"/>
  <c r="G2285" i="4"/>
  <c r="G216" i="5"/>
  <c r="F216" i="5"/>
  <c r="D217" i="5" s="1"/>
  <c r="E217" i="5" s="1"/>
  <c r="K1883" i="4"/>
  <c r="J1883" i="4"/>
  <c r="H1884" i="4" s="1"/>
  <c r="I1884" i="4" s="1"/>
  <c r="AG230" i="4"/>
  <c r="AK230" i="4" s="1"/>
  <c r="E231" i="4"/>
  <c r="AQ230" i="4"/>
  <c r="AR230" i="4" s="1"/>
  <c r="AH230" i="4"/>
  <c r="AL230" i="4" s="1"/>
  <c r="G1735" i="4"/>
  <c r="F1735" i="4"/>
  <c r="D1736" i="4" s="1"/>
  <c r="E1736" i="4" s="1"/>
  <c r="K997" i="4"/>
  <c r="J997" i="4"/>
  <c r="H998" i="4" s="1"/>
  <c r="G998" i="4"/>
  <c r="F998" i="4"/>
  <c r="D999" i="4" s="1"/>
  <c r="E999" i="4" s="1"/>
  <c r="K1662" i="4"/>
  <c r="J1662" i="4"/>
  <c r="H1663" i="4" s="1"/>
  <c r="I1663" i="4" s="1"/>
  <c r="G2436" i="4"/>
  <c r="F2436" i="4"/>
  <c r="D2437" i="4" s="1"/>
  <c r="E2437" i="4" s="1"/>
  <c r="G2360" i="4"/>
  <c r="F2360" i="4"/>
  <c r="D2361" i="4" s="1"/>
  <c r="E2361" i="4" s="1"/>
  <c r="K1218" i="4"/>
  <c r="J1218" i="4"/>
  <c r="H1219" i="4" s="1"/>
  <c r="F1067" i="4"/>
  <c r="D1068" i="4" s="1"/>
  <c r="G1067" i="4"/>
  <c r="K849" i="4"/>
  <c r="J849" i="4"/>
  <c r="H850" i="4" s="1"/>
  <c r="K1439" i="4"/>
  <c r="J1439" i="4"/>
  <c r="H1440" i="4" s="1"/>
  <c r="F2209" i="4"/>
  <c r="D2210" i="4" s="1"/>
  <c r="G2209" i="4"/>
  <c r="K775" i="4"/>
  <c r="J775" i="4"/>
  <c r="H776" i="4" s="1"/>
  <c r="I776" i="4" s="1"/>
  <c r="K2033" i="4"/>
  <c r="G1660" i="4"/>
  <c r="K1290" i="4"/>
  <c r="J1290" i="4"/>
  <c r="H1291" i="4" s="1"/>
  <c r="E1883" i="4"/>
  <c r="I1513" i="4"/>
  <c r="G392" i="6"/>
  <c r="F392" i="6"/>
  <c r="D393" i="6" s="1"/>
  <c r="G1511" i="4"/>
  <c r="F1511" i="4"/>
  <c r="D1512" i="4" s="1"/>
  <c r="J2081" i="4"/>
  <c r="H2082" i="4" s="1"/>
  <c r="I2082" i="4" s="1"/>
  <c r="F232" i="4"/>
  <c r="AI231" i="4"/>
  <c r="AM231" i="4" s="1"/>
  <c r="AJ231" i="4"/>
  <c r="AN231" i="4" s="1"/>
  <c r="I1735" i="4"/>
  <c r="J2034" i="4"/>
  <c r="H2035" i="4" s="1"/>
  <c r="I2035" i="4" s="1"/>
  <c r="K2034" i="4"/>
  <c r="E923" i="4"/>
  <c r="J79" i="3"/>
  <c r="H42" i="3" s="1"/>
  <c r="L41" i="3" s="1"/>
  <c r="L44" i="3" s="1"/>
  <c r="M44" i="3" s="1"/>
  <c r="J123" i="3"/>
  <c r="H124" i="3" s="1"/>
  <c r="I124" i="3" s="1"/>
  <c r="E2133" i="4"/>
  <c r="G2667" i="4"/>
  <c r="F2667" i="4"/>
  <c r="D2668" i="4" s="1"/>
  <c r="E2668" i="4" s="1"/>
  <c r="K1808" i="4"/>
  <c r="J1808" i="4"/>
  <c r="H1809" i="4" s="1"/>
  <c r="I1809" i="4" s="1"/>
  <c r="F2589" i="4"/>
  <c r="D2590" i="4" s="1"/>
  <c r="G2589" i="4"/>
  <c r="G1216" i="4"/>
  <c r="F1216" i="4"/>
  <c r="D1217" i="4" s="1"/>
  <c r="E1217" i="4" s="1"/>
  <c r="G1144" i="4"/>
  <c r="F1144" i="4"/>
  <c r="D1145" i="4" s="1"/>
  <c r="E1145" i="4" s="1"/>
  <c r="F2081" i="4"/>
  <c r="D2082" i="4" s="1"/>
  <c r="E2082" i="4" s="1"/>
  <c r="F1586" i="4"/>
  <c r="D1587" i="4" s="1"/>
  <c r="G1586" i="4"/>
  <c r="G776" i="4"/>
  <c r="F776" i="4"/>
  <c r="D777" i="4" s="1"/>
  <c r="E777" i="4" s="1"/>
  <c r="G310" i="6"/>
  <c r="F310" i="6"/>
  <c r="D311" i="6" s="1"/>
  <c r="E311" i="6" s="1"/>
  <c r="G231" i="6"/>
  <c r="F231" i="6"/>
  <c r="D232" i="6" s="1"/>
  <c r="E232" i="6" s="1"/>
  <c r="K78" i="3"/>
  <c r="G849" i="4"/>
  <c r="F849" i="4"/>
  <c r="D850" i="4" s="1"/>
  <c r="E850" i="4" s="1"/>
  <c r="K122" i="3"/>
  <c r="I923" i="4"/>
  <c r="E1439" i="4"/>
  <c r="I1587" i="4"/>
  <c r="F2513" i="4" l="1"/>
  <c r="D2514" i="4" s="1"/>
  <c r="E2514" i="4" s="1"/>
  <c r="J1144" i="4"/>
  <c r="H1145" i="4" s="1"/>
  <c r="I1145" i="4" s="1"/>
  <c r="G2081" i="4"/>
  <c r="E1587" i="4"/>
  <c r="K79" i="3"/>
  <c r="K1365" i="4"/>
  <c r="J1365" i="4"/>
  <c r="H1366" i="4" s="1"/>
  <c r="I1366" i="4" s="1"/>
  <c r="F923" i="4"/>
  <c r="D924" i="4" s="1"/>
  <c r="G923" i="4"/>
  <c r="G1956" i="4"/>
  <c r="F1956" i="4"/>
  <c r="D1957" i="4" s="1"/>
  <c r="E1957" i="4" s="1"/>
  <c r="E232" i="4"/>
  <c r="AQ231" i="4"/>
  <c r="AR231" i="4" s="1"/>
  <c r="AG231" i="4"/>
  <c r="AK231" i="4" s="1"/>
  <c r="AH231" i="4"/>
  <c r="AL231" i="4" s="1"/>
  <c r="K923" i="4"/>
  <c r="J923" i="4"/>
  <c r="H924" i="4" s="1"/>
  <c r="J1884" i="4"/>
  <c r="H1885" i="4" s="1"/>
  <c r="K1884" i="4"/>
  <c r="G1439" i="4"/>
  <c r="F1439" i="4"/>
  <c r="D1440" i="4" s="1"/>
  <c r="F2035" i="4"/>
  <c r="D2036" i="4" s="1"/>
  <c r="E2036" i="4" s="1"/>
  <c r="E538" i="5"/>
  <c r="G1217" i="4"/>
  <c r="F1217" i="4"/>
  <c r="D1218" i="4" s="1"/>
  <c r="E1218" i="4" s="1"/>
  <c r="AO231" i="4"/>
  <c r="K2081" i="4"/>
  <c r="G457" i="5"/>
  <c r="F457" i="5"/>
  <c r="D458" i="5" s="1"/>
  <c r="E458" i="5" s="1"/>
  <c r="G217" i="5"/>
  <c r="F217" i="5"/>
  <c r="D218" i="5" s="1"/>
  <c r="E218" i="5" s="1"/>
  <c r="F2668" i="4"/>
  <c r="D2669" i="4" s="1"/>
  <c r="E2669" i="4" s="1"/>
  <c r="E1512" i="4"/>
  <c r="I1440" i="4"/>
  <c r="F999" i="4"/>
  <c r="D1000" i="4" s="1"/>
  <c r="E1000" i="4" s="1"/>
  <c r="K776" i="4"/>
  <c r="J776" i="4"/>
  <c r="H777" i="4" s="1"/>
  <c r="I777" i="4" s="1"/>
  <c r="G2034" i="4"/>
  <c r="G232" i="6"/>
  <c r="F232" i="6"/>
  <c r="D233" i="6" s="1"/>
  <c r="E233" i="6" s="1"/>
  <c r="F301" i="5"/>
  <c r="D302" i="5" s="1"/>
  <c r="G301" i="5"/>
  <c r="G1661" i="4"/>
  <c r="F1661" i="4"/>
  <c r="D1662" i="4" s="1"/>
  <c r="E1662" i="4" s="1"/>
  <c r="F850" i="4"/>
  <c r="D851" i="4" s="1"/>
  <c r="E851" i="4" s="1"/>
  <c r="G850" i="4"/>
  <c r="K1809" i="4"/>
  <c r="J1809" i="4"/>
  <c r="H1810" i="4" s="1"/>
  <c r="E2210" i="4"/>
  <c r="V235" i="4"/>
  <c r="Y234" i="4"/>
  <c r="Z234" i="4" s="1"/>
  <c r="AB234" i="4" s="1"/>
  <c r="F777" i="4"/>
  <c r="D778" i="4" s="1"/>
  <c r="E778" i="4" s="1"/>
  <c r="G777" i="4"/>
  <c r="G2133" i="4"/>
  <c r="F2133" i="4"/>
  <c r="D2134" i="4" s="1"/>
  <c r="E2134" i="4" s="1"/>
  <c r="E393" i="6"/>
  <c r="I850" i="4"/>
  <c r="I998" i="4"/>
  <c r="E1293" i="4"/>
  <c r="E1810" i="4"/>
  <c r="G2514" i="4"/>
  <c r="F2514" i="4"/>
  <c r="D2515" i="4" s="1"/>
  <c r="G2437" i="4"/>
  <c r="F2437" i="4"/>
  <c r="D2438" i="4" s="1"/>
  <c r="E2438" i="4" s="1"/>
  <c r="J124" i="3"/>
  <c r="H87" i="3" s="1"/>
  <c r="L86" i="3" s="1"/>
  <c r="L89" i="3" s="1"/>
  <c r="M89" i="3" s="1"/>
  <c r="J2035" i="4"/>
  <c r="H2036" i="4" s="1"/>
  <c r="I2036" i="4" s="1"/>
  <c r="G2361" i="4"/>
  <c r="F2361" i="4"/>
  <c r="D2362" i="4" s="1"/>
  <c r="E2362" i="4" s="1"/>
  <c r="F233" i="4"/>
  <c r="AI232" i="4"/>
  <c r="AM232" i="4" s="1"/>
  <c r="AJ232" i="4"/>
  <c r="AN232" i="4" s="1"/>
  <c r="K1663" i="4"/>
  <c r="J1663" i="4"/>
  <c r="H1664" i="4" s="1"/>
  <c r="I1664" i="4" s="1"/>
  <c r="K1068" i="4"/>
  <c r="J1068" i="4"/>
  <c r="H1069" i="4" s="1"/>
  <c r="I1069" i="4" s="1"/>
  <c r="K123" i="3"/>
  <c r="K1513" i="4"/>
  <c r="J1513" i="4"/>
  <c r="H1514" i="4" s="1"/>
  <c r="I1514" i="4" s="1"/>
  <c r="G1736" i="4"/>
  <c r="F1736" i="4"/>
  <c r="D1737" i="4" s="1"/>
  <c r="E1737" i="4" s="1"/>
  <c r="G616" i="5"/>
  <c r="F616" i="5"/>
  <c r="D617" i="5" s="1"/>
  <c r="E1364" i="4"/>
  <c r="K1587" i="4"/>
  <c r="J1587" i="4"/>
  <c r="H1588" i="4" s="1"/>
  <c r="I1588" i="4" s="1"/>
  <c r="G1145" i="4"/>
  <c r="F1145" i="4"/>
  <c r="D1146" i="4" s="1"/>
  <c r="E1146" i="4" s="1"/>
  <c r="J1735" i="4"/>
  <c r="H1736" i="4" s="1"/>
  <c r="K1735" i="4"/>
  <c r="E2590" i="4"/>
  <c r="J2082" i="4"/>
  <c r="H2083" i="4" s="1"/>
  <c r="I2083" i="4" s="1"/>
  <c r="G311" i="6"/>
  <c r="F311" i="6"/>
  <c r="D312" i="6" s="1"/>
  <c r="E312" i="6" s="1"/>
  <c r="O44" i="3"/>
  <c r="N44" i="3"/>
  <c r="G1883" i="4"/>
  <c r="F1883" i="4"/>
  <c r="D1884" i="4" s="1"/>
  <c r="E1068" i="4"/>
  <c r="G138" i="5"/>
  <c r="F138" i="5"/>
  <c r="D139" i="5" s="1"/>
  <c r="E139" i="5" s="1"/>
  <c r="K1145" i="4"/>
  <c r="J1145" i="4"/>
  <c r="H1146" i="4" s="1"/>
  <c r="I1146" i="4" s="1"/>
  <c r="J1957" i="4"/>
  <c r="H1958" i="4" s="1"/>
  <c r="K1957" i="4"/>
  <c r="E2286" i="4"/>
  <c r="G1587" i="4"/>
  <c r="F1587" i="4"/>
  <c r="D1588" i="4" s="1"/>
  <c r="F2082" i="4"/>
  <c r="D2083" i="4" s="1"/>
  <c r="E2083" i="4" s="1"/>
  <c r="G2082" i="4"/>
  <c r="I1291" i="4"/>
  <c r="I1219" i="4"/>
  <c r="E697" i="5"/>
  <c r="I1885" i="4" l="1"/>
  <c r="E1884" i="4"/>
  <c r="K2082" i="4"/>
  <c r="E617" i="5"/>
  <c r="G999" i="4"/>
  <c r="AM233" i="4"/>
  <c r="E302" i="5"/>
  <c r="G1293" i="4"/>
  <c r="F1293" i="4"/>
  <c r="D1294" i="4" s="1"/>
  <c r="I1958" i="4"/>
  <c r="G1957" i="4"/>
  <c r="F1957" i="4"/>
  <c r="D1958" i="4" s="1"/>
  <c r="E1958" i="4" s="1"/>
  <c r="G458" i="5"/>
  <c r="F458" i="5"/>
  <c r="D459" i="5" s="1"/>
  <c r="E459" i="5" s="1"/>
  <c r="I1736" i="4"/>
  <c r="K850" i="4"/>
  <c r="J850" i="4"/>
  <c r="H851" i="4" s="1"/>
  <c r="F234" i="4"/>
  <c r="AI233" i="4"/>
  <c r="AJ233" i="4"/>
  <c r="AN233" i="4" s="1"/>
  <c r="G1068" i="4"/>
  <c r="F1068" i="4"/>
  <c r="D1069" i="4" s="1"/>
  <c r="E1069" i="4" s="1"/>
  <c r="F218" i="5"/>
  <c r="D219" i="5" s="1"/>
  <c r="G218" i="5"/>
  <c r="G393" i="6"/>
  <c r="F393" i="6"/>
  <c r="D394" i="6" s="1"/>
  <c r="E394" i="6" s="1"/>
  <c r="J2036" i="4"/>
  <c r="H2037" i="4" s="1"/>
  <c r="I2037" i="4" s="1"/>
  <c r="K2035" i="4"/>
  <c r="F2036" i="4"/>
  <c r="D2037" i="4" s="1"/>
  <c r="E2037" i="4" s="1"/>
  <c r="G2036" i="4"/>
  <c r="K1366" i="4"/>
  <c r="J1366" i="4"/>
  <c r="H1367" i="4" s="1"/>
  <c r="I1367" i="4" s="1"/>
  <c r="K998" i="4"/>
  <c r="J998" i="4"/>
  <c r="H999" i="4" s="1"/>
  <c r="I999" i="4" s="1"/>
  <c r="G233" i="6"/>
  <c r="F233" i="6"/>
  <c r="D234" i="6" s="1"/>
  <c r="N89" i="3"/>
  <c r="O89" i="3"/>
  <c r="K1291" i="4"/>
  <c r="J1291" i="4"/>
  <c r="H1292" i="4" s="1"/>
  <c r="I1292" i="4" s="1"/>
  <c r="K124" i="3"/>
  <c r="F1000" i="4"/>
  <c r="D1001" i="4" s="1"/>
  <c r="E1001" i="4" s="1"/>
  <c r="G2035" i="4"/>
  <c r="F851" i="4"/>
  <c r="D852" i="4" s="1"/>
  <c r="E852" i="4" s="1"/>
  <c r="G851" i="4"/>
  <c r="J1146" i="4"/>
  <c r="H1147" i="4" s="1"/>
  <c r="K1146" i="4"/>
  <c r="F2134" i="4"/>
  <c r="D2135" i="4" s="1"/>
  <c r="E2135" i="4" s="1"/>
  <c r="AO232" i="4"/>
  <c r="G697" i="5"/>
  <c r="F697" i="5"/>
  <c r="D698" i="5" s="1"/>
  <c r="E924" i="4"/>
  <c r="G2438" i="4"/>
  <c r="F2438" i="4"/>
  <c r="D2439" i="4" s="1"/>
  <c r="E2439" i="4" s="1"/>
  <c r="Y235" i="4"/>
  <c r="Z235" i="4" s="1"/>
  <c r="AB235" i="4" s="1"/>
  <c r="V236" i="4"/>
  <c r="E1440" i="4"/>
  <c r="G139" i="5"/>
  <c r="F139" i="5"/>
  <c r="D140" i="5" s="1"/>
  <c r="E140" i="5" s="1"/>
  <c r="F617" i="5"/>
  <c r="D618" i="5" s="1"/>
  <c r="G617" i="5"/>
  <c r="G538" i="5"/>
  <c r="F538" i="5"/>
  <c r="D539" i="5" s="1"/>
  <c r="E539" i="5" s="1"/>
  <c r="K1588" i="4"/>
  <c r="J1588" i="4"/>
  <c r="H1589" i="4" s="1"/>
  <c r="I1589" i="4" s="1"/>
  <c r="F778" i="4"/>
  <c r="D779" i="4" s="1"/>
  <c r="E779" i="4" s="1"/>
  <c r="J1219" i="4"/>
  <c r="H1220" i="4" s="1"/>
  <c r="K1219" i="4"/>
  <c r="F312" i="6"/>
  <c r="D313" i="6" s="1"/>
  <c r="G312" i="6"/>
  <c r="G2210" i="4"/>
  <c r="F2210" i="4"/>
  <c r="D2211" i="4" s="1"/>
  <c r="E2211" i="4" s="1"/>
  <c r="E1588" i="4"/>
  <c r="J2083" i="4"/>
  <c r="H2084" i="4" s="1"/>
  <c r="I2084" i="4" s="1"/>
  <c r="E2515" i="4"/>
  <c r="I1810" i="4"/>
  <c r="G1512" i="4"/>
  <c r="F1512" i="4"/>
  <c r="D1513" i="4" s="1"/>
  <c r="G1146" i="4"/>
  <c r="F1146" i="4"/>
  <c r="D1147" i="4" s="1"/>
  <c r="G2362" i="4"/>
  <c r="F2362" i="4"/>
  <c r="D2363" i="4" s="1"/>
  <c r="G1364" i="4"/>
  <c r="F1364" i="4"/>
  <c r="D1365" i="4" s="1"/>
  <c r="E1365" i="4" s="1"/>
  <c r="G1884" i="4"/>
  <c r="F1884" i="4"/>
  <c r="D1885" i="4" s="1"/>
  <c r="E1885" i="4" s="1"/>
  <c r="K777" i="4"/>
  <c r="J777" i="4"/>
  <c r="H778" i="4" s="1"/>
  <c r="I778" i="4" s="1"/>
  <c r="L45" i="3"/>
  <c r="M45" i="3" s="1"/>
  <c r="K1514" i="4"/>
  <c r="J1514" i="4"/>
  <c r="H1515" i="4" s="1"/>
  <c r="I1515" i="4" s="1"/>
  <c r="K1069" i="4"/>
  <c r="J1069" i="4"/>
  <c r="H1070" i="4" s="1"/>
  <c r="F2669" i="4"/>
  <c r="D2670" i="4" s="1"/>
  <c r="E2670" i="4" s="1"/>
  <c r="K1885" i="4"/>
  <c r="J1885" i="4"/>
  <c r="H1886" i="4" s="1"/>
  <c r="K1664" i="4"/>
  <c r="J1664" i="4"/>
  <c r="H1665" i="4" s="1"/>
  <c r="G1662" i="4"/>
  <c r="F1662" i="4"/>
  <c r="D1663" i="4" s="1"/>
  <c r="E1663" i="4" s="1"/>
  <c r="E233" i="4"/>
  <c r="AQ232" i="4"/>
  <c r="AR232" i="4" s="1"/>
  <c r="AG232" i="4"/>
  <c r="AK232" i="4" s="1"/>
  <c r="AH232" i="4"/>
  <c r="AL232" i="4" s="1"/>
  <c r="G1218" i="4"/>
  <c r="F1218" i="4"/>
  <c r="D1219" i="4" s="1"/>
  <c r="E1219" i="4" s="1"/>
  <c r="G1737" i="4"/>
  <c r="F1737" i="4"/>
  <c r="D1738" i="4" s="1"/>
  <c r="F2083" i="4"/>
  <c r="D2084" i="4" s="1"/>
  <c r="E2084" i="4" s="1"/>
  <c r="K1440" i="4"/>
  <c r="J1440" i="4"/>
  <c r="H1441" i="4" s="1"/>
  <c r="I1441" i="4" s="1"/>
  <c r="G2286" i="4"/>
  <c r="F2286" i="4"/>
  <c r="D2287" i="4" s="1"/>
  <c r="E2287" i="4" s="1"/>
  <c r="F2590" i="4"/>
  <c r="D2591" i="4" s="1"/>
  <c r="G2590" i="4"/>
  <c r="G1810" i="4"/>
  <c r="F1810" i="4"/>
  <c r="D1811" i="4" s="1"/>
  <c r="E1811" i="4" s="1"/>
  <c r="G2668" i="4"/>
  <c r="I924" i="4"/>
  <c r="E2591" i="4" l="1"/>
  <c r="I1886" i="4"/>
  <c r="E1147" i="4"/>
  <c r="G1147" i="4" s="1"/>
  <c r="G2134" i="4"/>
  <c r="I851" i="4"/>
  <c r="E618" i="5"/>
  <c r="E698" i="5"/>
  <c r="F698" i="5" s="1"/>
  <c r="D699" i="5" s="1"/>
  <c r="G2669" i="4"/>
  <c r="I1665" i="4"/>
  <c r="E2363" i="4"/>
  <c r="F2363" i="4" s="1"/>
  <c r="D2364" i="4" s="1"/>
  <c r="E2364" i="4" s="1"/>
  <c r="K851" i="4"/>
  <c r="J851" i="4"/>
  <c r="H852" i="4" s="1"/>
  <c r="I852" i="4" s="1"/>
  <c r="K1736" i="4"/>
  <c r="J1736" i="4"/>
  <c r="H1737" i="4" s="1"/>
  <c r="I1737" i="4" s="1"/>
  <c r="G618" i="5"/>
  <c r="F618" i="5"/>
  <c r="D619" i="5" s="1"/>
  <c r="E619" i="5" s="1"/>
  <c r="K778" i="4"/>
  <c r="J778" i="4"/>
  <c r="H779" i="4" s="1"/>
  <c r="F1440" i="4"/>
  <c r="D1441" i="4" s="1"/>
  <c r="G1440" i="4"/>
  <c r="F2037" i="4"/>
  <c r="D2038" i="4" s="1"/>
  <c r="E2038" i="4" s="1"/>
  <c r="G459" i="5"/>
  <c r="F459" i="5"/>
  <c r="D460" i="5" s="1"/>
  <c r="E460" i="5" s="1"/>
  <c r="K924" i="4"/>
  <c r="J924" i="4"/>
  <c r="H925" i="4" s="1"/>
  <c r="I925" i="4" s="1"/>
  <c r="G1885" i="4"/>
  <c r="F1885" i="4"/>
  <c r="D1886" i="4" s="1"/>
  <c r="E1886" i="4" s="1"/>
  <c r="K1367" i="4"/>
  <c r="J1367" i="4"/>
  <c r="H1368" i="4" s="1"/>
  <c r="I1368" i="4" s="1"/>
  <c r="K2083" i="4"/>
  <c r="F852" i="4"/>
  <c r="D853" i="4" s="1"/>
  <c r="E853" i="4" s="1"/>
  <c r="G1000" i="4"/>
  <c r="K2036" i="4"/>
  <c r="J2084" i="4"/>
  <c r="H2085" i="4" s="1"/>
  <c r="I2085" i="4" s="1"/>
  <c r="G2591" i="4"/>
  <c r="F2591" i="4"/>
  <c r="D2592" i="4" s="1"/>
  <c r="E2592" i="4" s="1"/>
  <c r="G1958" i="4"/>
  <c r="F1958" i="4"/>
  <c r="D1959" i="4" s="1"/>
  <c r="G394" i="6"/>
  <c r="F394" i="6"/>
  <c r="D395" i="6" s="1"/>
  <c r="E395" i="6" s="1"/>
  <c r="K1958" i="4"/>
  <c r="J1958" i="4"/>
  <c r="H1959" i="4" s="1"/>
  <c r="G2211" i="4"/>
  <c r="F2211" i="4"/>
  <c r="D2212" i="4" s="1"/>
  <c r="F1001" i="4"/>
  <c r="D1002" i="4" s="1"/>
  <c r="E1002" i="4" s="1"/>
  <c r="K1665" i="4"/>
  <c r="J1665" i="4"/>
  <c r="H1666" i="4" s="1"/>
  <c r="G2363" i="4"/>
  <c r="E1294" i="4"/>
  <c r="F1811" i="4"/>
  <c r="D1812" i="4" s="1"/>
  <c r="G1811" i="4"/>
  <c r="E234" i="4"/>
  <c r="AQ233" i="4"/>
  <c r="AR233" i="4" s="1"/>
  <c r="AG233" i="4"/>
  <c r="AK233" i="4" s="1"/>
  <c r="AH233" i="4"/>
  <c r="AL233" i="4" s="1"/>
  <c r="J2037" i="4"/>
  <c r="H2038" i="4" s="1"/>
  <c r="I2038" i="4" s="1"/>
  <c r="G1365" i="4"/>
  <c r="F1365" i="4"/>
  <c r="D1366" i="4" s="1"/>
  <c r="E1366" i="4" s="1"/>
  <c r="K1441" i="4"/>
  <c r="J1441" i="4"/>
  <c r="H1442" i="4" s="1"/>
  <c r="I1442" i="4" s="1"/>
  <c r="I1220" i="4"/>
  <c r="K1292" i="4"/>
  <c r="J1292" i="4"/>
  <c r="H1293" i="4" s="1"/>
  <c r="G140" i="5"/>
  <c r="F140" i="5"/>
  <c r="D141" i="5" s="1"/>
  <c r="E141" i="5" s="1"/>
  <c r="G1588" i="4"/>
  <c r="F1588" i="4"/>
  <c r="D1589" i="4" s="1"/>
  <c r="F1663" i="4"/>
  <c r="D1664" i="4" s="1"/>
  <c r="G1663" i="4"/>
  <c r="V237" i="4"/>
  <c r="Y236" i="4"/>
  <c r="Z236" i="4" s="1"/>
  <c r="AB236" i="4" s="1"/>
  <c r="F2287" i="4"/>
  <c r="D2288" i="4" s="1"/>
  <c r="E2288" i="4" s="1"/>
  <c r="G2287" i="4"/>
  <c r="E313" i="6"/>
  <c r="K1886" i="4"/>
  <c r="J1886" i="4"/>
  <c r="H1887" i="4" s="1"/>
  <c r="I1887" i="4" s="1"/>
  <c r="G2439" i="4"/>
  <c r="F2439" i="4"/>
  <c r="D2440" i="4" s="1"/>
  <c r="E2440" i="4" s="1"/>
  <c r="F779" i="4"/>
  <c r="D780" i="4" s="1"/>
  <c r="E780" i="4" s="1"/>
  <c r="F2670" i="4"/>
  <c r="D2671" i="4" s="1"/>
  <c r="E2671" i="4" s="1"/>
  <c r="K1589" i="4"/>
  <c r="J1589" i="4"/>
  <c r="H1590" i="4" s="1"/>
  <c r="L90" i="3"/>
  <c r="M90" i="3" s="1"/>
  <c r="G1069" i="4"/>
  <c r="F1069" i="4"/>
  <c r="D1070" i="4" s="1"/>
  <c r="E1070" i="4" s="1"/>
  <c r="E1738" i="4"/>
  <c r="I1070" i="4"/>
  <c r="E1513" i="4"/>
  <c r="E234" i="6"/>
  <c r="E219" i="5"/>
  <c r="G539" i="5"/>
  <c r="F539" i="5"/>
  <c r="D540" i="5" s="1"/>
  <c r="E540" i="5" s="1"/>
  <c r="AO233" i="4"/>
  <c r="AO234" i="4" s="1"/>
  <c r="O45" i="3"/>
  <c r="N45" i="3"/>
  <c r="F2084" i="4"/>
  <c r="D2085" i="4" s="1"/>
  <c r="E2085" i="4" s="1"/>
  <c r="G778" i="4"/>
  <c r="G302" i="5"/>
  <c r="F302" i="5"/>
  <c r="D303" i="5" s="1"/>
  <c r="E303" i="5" s="1"/>
  <c r="G2083" i="4"/>
  <c r="J1515" i="4"/>
  <c r="H1516" i="4" s="1"/>
  <c r="K1515" i="4"/>
  <c r="K1810" i="4"/>
  <c r="J1810" i="4"/>
  <c r="H1811" i="4" s="1"/>
  <c r="K999" i="4"/>
  <c r="J999" i="4"/>
  <c r="H1000" i="4" s="1"/>
  <c r="I1147" i="4"/>
  <c r="F924" i="4"/>
  <c r="D925" i="4" s="1"/>
  <c r="E925" i="4" s="1"/>
  <c r="G924" i="4"/>
  <c r="G1219" i="4"/>
  <c r="F1219" i="4"/>
  <c r="D1220" i="4" s="1"/>
  <c r="F2515" i="4"/>
  <c r="D2516" i="4" s="1"/>
  <c r="E2516" i="4" s="1"/>
  <c r="G2515" i="4"/>
  <c r="F2135" i="4"/>
  <c r="D2136" i="4" s="1"/>
  <c r="E2136" i="4" s="1"/>
  <c r="F235" i="4"/>
  <c r="AI234" i="4"/>
  <c r="AM234" i="4" s="1"/>
  <c r="AJ234" i="4"/>
  <c r="AN234" i="4" s="1"/>
  <c r="F1147" i="4" l="1"/>
  <c r="D1148" i="4" s="1"/>
  <c r="E1148" i="4" s="1"/>
  <c r="G698" i="5"/>
  <c r="K2084" i="4"/>
  <c r="I1516" i="4"/>
  <c r="E1220" i="4"/>
  <c r="I1590" i="4"/>
  <c r="K1442" i="4"/>
  <c r="J1442" i="4"/>
  <c r="H1443" i="4" s="1"/>
  <c r="I1443" i="4" s="1"/>
  <c r="G1513" i="4"/>
  <c r="F1513" i="4"/>
  <c r="D1514" i="4" s="1"/>
  <c r="E1514" i="4" s="1"/>
  <c r="F2440" i="4"/>
  <c r="D2441" i="4" s="1"/>
  <c r="E2441" i="4" s="1"/>
  <c r="F1294" i="4"/>
  <c r="D1295" i="4" s="1"/>
  <c r="G1294" i="4"/>
  <c r="F2038" i="4"/>
  <c r="D2039" i="4" s="1"/>
  <c r="E2039" i="4" s="1"/>
  <c r="F2136" i="4"/>
  <c r="D2137" i="4" s="1"/>
  <c r="E2137" i="4" s="1"/>
  <c r="G2135" i="4"/>
  <c r="G313" i="6"/>
  <c r="F313" i="6"/>
  <c r="D314" i="6" s="1"/>
  <c r="AI235" i="4"/>
  <c r="AM235" i="4" s="1"/>
  <c r="F236" i="4"/>
  <c r="AJ235" i="4"/>
  <c r="AN235" i="4" s="1"/>
  <c r="K1070" i="4"/>
  <c r="J1070" i="4"/>
  <c r="H1071" i="4" s="1"/>
  <c r="I1071" i="4" s="1"/>
  <c r="I1293" i="4"/>
  <c r="F2364" i="4"/>
  <c r="D2365" i="4" s="1"/>
  <c r="E2365" i="4" s="1"/>
  <c r="J2085" i="4"/>
  <c r="H2086" i="4" s="1"/>
  <c r="I2086" i="4" s="1"/>
  <c r="G2037" i="4"/>
  <c r="K1516" i="4"/>
  <c r="J1516" i="4"/>
  <c r="H1517" i="4" s="1"/>
  <c r="I1517" i="4" s="1"/>
  <c r="G1738" i="4"/>
  <c r="F1738" i="4"/>
  <c r="D1739" i="4" s="1"/>
  <c r="E1739" i="4" s="1"/>
  <c r="K1887" i="4"/>
  <c r="J1887" i="4"/>
  <c r="H1888" i="4" s="1"/>
  <c r="J1220" i="4"/>
  <c r="H1221" i="4" s="1"/>
  <c r="K1220" i="4"/>
  <c r="I1666" i="4"/>
  <c r="E1441" i="4"/>
  <c r="I779" i="4"/>
  <c r="G619" i="5"/>
  <c r="F619" i="5"/>
  <c r="D620" i="5" s="1"/>
  <c r="E620" i="5" s="1"/>
  <c r="F2085" i="4"/>
  <c r="D2086" i="4" s="1"/>
  <c r="E2086" i="4" s="1"/>
  <c r="E2212" i="4"/>
  <c r="G1220" i="4"/>
  <c r="F1220" i="4"/>
  <c r="D1221" i="4" s="1"/>
  <c r="K1368" i="4"/>
  <c r="J1368" i="4"/>
  <c r="H1369" i="4" s="1"/>
  <c r="K1737" i="4"/>
  <c r="J1737" i="4"/>
  <c r="H1738" i="4" s="1"/>
  <c r="F2288" i="4"/>
  <c r="D2289" i="4" s="1"/>
  <c r="E2289" i="4" s="1"/>
  <c r="G852" i="4"/>
  <c r="G2084" i="4"/>
  <c r="K2037" i="4"/>
  <c r="I1959" i="4"/>
  <c r="G303" i="5"/>
  <c r="F303" i="5"/>
  <c r="D304" i="5" s="1"/>
  <c r="E304" i="5" s="1"/>
  <c r="F2516" i="4"/>
  <c r="D2517" i="4" s="1"/>
  <c r="E2517" i="4" s="1"/>
  <c r="O90" i="3"/>
  <c r="N90" i="3"/>
  <c r="V238" i="4"/>
  <c r="Y237" i="4"/>
  <c r="Z237" i="4" s="1"/>
  <c r="AB237" i="4" s="1"/>
  <c r="J2038" i="4"/>
  <c r="H2039" i="4" s="1"/>
  <c r="I2039" i="4" s="1"/>
  <c r="F1886" i="4"/>
  <c r="D1887" i="4" s="1"/>
  <c r="G1886" i="4"/>
  <c r="G395" i="6"/>
  <c r="F395" i="6"/>
  <c r="D396" i="6" s="1"/>
  <c r="G1001" i="4"/>
  <c r="E699" i="5"/>
  <c r="F1148" i="4"/>
  <c r="D1149" i="4" s="1"/>
  <c r="E1149" i="4" s="1"/>
  <c r="K925" i="4"/>
  <c r="J925" i="4"/>
  <c r="H926" i="4" s="1"/>
  <c r="G1366" i="4"/>
  <c r="F1366" i="4"/>
  <c r="D1367" i="4" s="1"/>
  <c r="E1367" i="4" s="1"/>
  <c r="L46" i="3"/>
  <c r="M46" i="3" s="1"/>
  <c r="F2671" i="4"/>
  <c r="D2672" i="4" s="1"/>
  <c r="E2672" i="4" s="1"/>
  <c r="F925" i="4"/>
  <c r="D926" i="4" s="1"/>
  <c r="E926" i="4" s="1"/>
  <c r="J1147" i="4"/>
  <c r="H1148" i="4" s="1"/>
  <c r="K1147" i="4"/>
  <c r="G540" i="5"/>
  <c r="F540" i="5"/>
  <c r="D541" i="5" s="1"/>
  <c r="E541" i="5" s="1"/>
  <c r="E1664" i="4"/>
  <c r="I1000" i="4"/>
  <c r="E1589" i="4"/>
  <c r="E235" i="4"/>
  <c r="AO235" i="4" s="1"/>
  <c r="AQ234" i="4"/>
  <c r="AR234" i="4" s="1"/>
  <c r="AG234" i="4"/>
  <c r="AK234" i="4" s="1"/>
  <c r="AH234" i="4"/>
  <c r="AL234" i="4" s="1"/>
  <c r="E1959" i="4"/>
  <c r="G1070" i="4"/>
  <c r="F1070" i="4"/>
  <c r="D1071" i="4" s="1"/>
  <c r="F1002" i="4"/>
  <c r="D1003" i="4" s="1"/>
  <c r="E1003" i="4" s="1"/>
  <c r="K1590" i="4"/>
  <c r="J1590" i="4"/>
  <c r="H1591" i="4" s="1"/>
  <c r="I1591" i="4" s="1"/>
  <c r="F780" i="4"/>
  <c r="D781" i="4" s="1"/>
  <c r="E781" i="4" s="1"/>
  <c r="F460" i="5"/>
  <c r="D461" i="5" s="1"/>
  <c r="G460" i="5"/>
  <c r="F853" i="4"/>
  <c r="D854" i="4" s="1"/>
  <c r="E854" i="4" s="1"/>
  <c r="K852" i="4"/>
  <c r="J852" i="4"/>
  <c r="H853" i="4" s="1"/>
  <c r="I853" i="4" s="1"/>
  <c r="G2670" i="4"/>
  <c r="G219" i="5"/>
  <c r="F219" i="5"/>
  <c r="D220" i="5" s="1"/>
  <c r="E220" i="5" s="1"/>
  <c r="I1811" i="4"/>
  <c r="G234" i="6"/>
  <c r="F234" i="6"/>
  <c r="D235" i="6" s="1"/>
  <c r="E235" i="6" s="1"/>
  <c r="G779" i="4"/>
  <c r="F141" i="5"/>
  <c r="D142" i="5" s="1"/>
  <c r="E142" i="5" s="1"/>
  <c r="E1812" i="4"/>
  <c r="F2592" i="4"/>
  <c r="D2593" i="4" s="1"/>
  <c r="E2593" i="4" s="1"/>
  <c r="G853" i="4" l="1"/>
  <c r="G2288" i="4"/>
  <c r="I1738" i="4"/>
  <c r="G2671" i="4"/>
  <c r="K2038" i="4"/>
  <c r="E396" i="6"/>
  <c r="G396" i="6" s="1"/>
  <c r="I1221" i="4"/>
  <c r="K1221" i="4" s="1"/>
  <c r="G1589" i="4"/>
  <c r="F1589" i="4"/>
  <c r="D1590" i="4" s="1"/>
  <c r="F2039" i="4"/>
  <c r="D2040" i="4" s="1"/>
  <c r="E2040" i="4" s="1"/>
  <c r="F304" i="5"/>
  <c r="D305" i="5" s="1"/>
  <c r="E305" i="5" s="1"/>
  <c r="G2212" i="4"/>
  <c r="F2212" i="4"/>
  <c r="D2213" i="4" s="1"/>
  <c r="G2592" i="4"/>
  <c r="F781" i="4"/>
  <c r="D782" i="4" s="1"/>
  <c r="E782" i="4" s="1"/>
  <c r="G2038" i="4"/>
  <c r="K1591" i="4"/>
  <c r="J1591" i="4"/>
  <c r="H1592" i="4" s="1"/>
  <c r="I1592" i="4" s="1"/>
  <c r="J1959" i="4"/>
  <c r="H1960" i="4" s="1"/>
  <c r="K1959" i="4"/>
  <c r="I1148" i="4"/>
  <c r="K779" i="4"/>
  <c r="J779" i="4"/>
  <c r="H780" i="4" s="1"/>
  <c r="I780" i="4" s="1"/>
  <c r="G2364" i="4"/>
  <c r="G2440" i="4"/>
  <c r="E461" i="5"/>
  <c r="G1148" i="4"/>
  <c r="G2516" i="4"/>
  <c r="G141" i="5"/>
  <c r="G780" i="4"/>
  <c r="F2517" i="4"/>
  <c r="D2518" i="4" s="1"/>
  <c r="E2518" i="4" s="1"/>
  <c r="F1812" i="4"/>
  <c r="D1813" i="4" s="1"/>
  <c r="G1812" i="4"/>
  <c r="G699" i="5"/>
  <c r="F699" i="5"/>
  <c r="D700" i="5" s="1"/>
  <c r="K2085" i="4"/>
  <c r="K1293" i="4"/>
  <c r="J1293" i="4"/>
  <c r="H1294" i="4" s="1"/>
  <c r="K1811" i="4"/>
  <c r="J1811" i="4"/>
  <c r="H1812" i="4" s="1"/>
  <c r="G925" i="4"/>
  <c r="E1887" i="4"/>
  <c r="K1666" i="4"/>
  <c r="J1666" i="4"/>
  <c r="H1667" i="4" s="1"/>
  <c r="I1667" i="4" s="1"/>
  <c r="K1071" i="4"/>
  <c r="J1071" i="4"/>
  <c r="H1072" i="4" s="1"/>
  <c r="I1072" i="4" s="1"/>
  <c r="F1514" i="4"/>
  <c r="D1515" i="4" s="1"/>
  <c r="G1514" i="4"/>
  <c r="F2593" i="4"/>
  <c r="D2594" i="4" s="1"/>
  <c r="E2594" i="4" s="1"/>
  <c r="K1000" i="4"/>
  <c r="J1000" i="4"/>
  <c r="H1001" i="4" s="1"/>
  <c r="I1001" i="4" s="1"/>
  <c r="G235" i="6"/>
  <c r="F235" i="6"/>
  <c r="D236" i="6" s="1"/>
  <c r="E236" i="6" s="1"/>
  <c r="F2441" i="4"/>
  <c r="D2442" i="4" s="1"/>
  <c r="E2442" i="4" s="1"/>
  <c r="G1002" i="4"/>
  <c r="F220" i="5"/>
  <c r="D221" i="5" s="1"/>
  <c r="E221" i="5" s="1"/>
  <c r="E1071" i="4"/>
  <c r="F2672" i="4"/>
  <c r="D2673" i="4" s="1"/>
  <c r="E2673" i="4" s="1"/>
  <c r="J2039" i="4"/>
  <c r="H2040" i="4" s="1"/>
  <c r="I2040" i="4" s="1"/>
  <c r="F2289" i="4"/>
  <c r="D2290" i="4" s="1"/>
  <c r="E2290" i="4" s="1"/>
  <c r="G2289" i="4"/>
  <c r="F142" i="5"/>
  <c r="D143" i="5" s="1"/>
  <c r="E143" i="5" s="1"/>
  <c r="G2136" i="4"/>
  <c r="G1664" i="4"/>
  <c r="F1664" i="4"/>
  <c r="D1665" i="4" s="1"/>
  <c r="F1149" i="4"/>
  <c r="D1150" i="4" s="1"/>
  <c r="E1150" i="4" s="1"/>
  <c r="F541" i="5"/>
  <c r="D542" i="5" s="1"/>
  <c r="E542" i="5" s="1"/>
  <c r="G541" i="5"/>
  <c r="G2085" i="4"/>
  <c r="F2365" i="4"/>
  <c r="D2366" i="4" s="1"/>
  <c r="E2366" i="4" s="1"/>
  <c r="J1221" i="4"/>
  <c r="H1222" i="4" s="1"/>
  <c r="G1959" i="4"/>
  <c r="F1959" i="4"/>
  <c r="D1960" i="4" s="1"/>
  <c r="E1960" i="4" s="1"/>
  <c r="K1738" i="4"/>
  <c r="J1738" i="4"/>
  <c r="H1739" i="4" s="1"/>
  <c r="I1739" i="4" s="1"/>
  <c r="F237" i="4"/>
  <c r="AI236" i="4"/>
  <c r="AM236" i="4" s="1"/>
  <c r="AJ236" i="4"/>
  <c r="AN236" i="4" s="1"/>
  <c r="O46" i="3"/>
  <c r="N46" i="3"/>
  <c r="I1888" i="4"/>
  <c r="K1517" i="4"/>
  <c r="J1517" i="4"/>
  <c r="H1518" i="4" s="1"/>
  <c r="I1518" i="4" s="1"/>
  <c r="J2086" i="4"/>
  <c r="H2087" i="4" s="1"/>
  <c r="I2087" i="4" s="1"/>
  <c r="F396" i="6"/>
  <c r="D397" i="6" s="1"/>
  <c r="F926" i="4"/>
  <c r="D927" i="4" s="1"/>
  <c r="E927" i="4" s="1"/>
  <c r="K853" i="4"/>
  <c r="J853" i="4"/>
  <c r="H854" i="4" s="1"/>
  <c r="I854" i="4" s="1"/>
  <c r="I1369" i="4"/>
  <c r="E314" i="6"/>
  <c r="F2137" i="4"/>
  <c r="D2138" i="4" s="1"/>
  <c r="E2138" i="4" s="1"/>
  <c r="F620" i="5"/>
  <c r="D621" i="5" s="1"/>
  <c r="E621" i="5" s="1"/>
  <c r="G620" i="5"/>
  <c r="F1003" i="4"/>
  <c r="D1004" i="4" s="1"/>
  <c r="E1004" i="4" s="1"/>
  <c r="F1441" i="4"/>
  <c r="D1442" i="4" s="1"/>
  <c r="E1442" i="4" s="1"/>
  <c r="G1441" i="4"/>
  <c r="K1443" i="4"/>
  <c r="J1443" i="4"/>
  <c r="H1444" i="4" s="1"/>
  <c r="I1444" i="4" s="1"/>
  <c r="F2086" i="4"/>
  <c r="D2087" i="4" s="1"/>
  <c r="E2087" i="4" s="1"/>
  <c r="E1295" i="4"/>
  <c r="G1367" i="4"/>
  <c r="F1367" i="4"/>
  <c r="D1368" i="4" s="1"/>
  <c r="Y238" i="4"/>
  <c r="Z238" i="4" s="1"/>
  <c r="AB238" i="4" s="1"/>
  <c r="V239" i="4"/>
  <c r="F1739" i="4"/>
  <c r="D1740" i="4" s="1"/>
  <c r="G1739" i="4"/>
  <c r="F854" i="4"/>
  <c r="D855" i="4" s="1"/>
  <c r="E855" i="4" s="1"/>
  <c r="E236" i="4"/>
  <c r="AO236" i="4" s="1"/>
  <c r="AQ235" i="4"/>
  <c r="AR235" i="4" s="1"/>
  <c r="AG235" i="4"/>
  <c r="AK235" i="4" s="1"/>
  <c r="AH235" i="4"/>
  <c r="AL235" i="4" s="1"/>
  <c r="I926" i="4"/>
  <c r="L91" i="3"/>
  <c r="M91" i="3" s="1"/>
  <c r="E1221" i="4"/>
  <c r="E397" i="6" l="1"/>
  <c r="I1960" i="4"/>
  <c r="E2213" i="4"/>
  <c r="K2086" i="4"/>
  <c r="I1812" i="4"/>
  <c r="K2039" i="4"/>
  <c r="I1294" i="4"/>
  <c r="K1294" i="4" s="1"/>
  <c r="E1515" i="4"/>
  <c r="F1515" i="4" s="1"/>
  <c r="D1516" i="4" s="1"/>
  <c r="F2518" i="4"/>
  <c r="D2519" i="4" s="1"/>
  <c r="E2519" i="4" s="1"/>
  <c r="K1518" i="4"/>
  <c r="J1518" i="4"/>
  <c r="H1519" i="4" s="1"/>
  <c r="I1519" i="4" s="1"/>
  <c r="G2213" i="4"/>
  <c r="F2213" i="4"/>
  <c r="D2214" i="4" s="1"/>
  <c r="E2214" i="4" s="1"/>
  <c r="F2442" i="4"/>
  <c r="D2443" i="4" s="1"/>
  <c r="E2443" i="4" s="1"/>
  <c r="F855" i="4"/>
  <c r="D856" i="4" s="1"/>
  <c r="E856" i="4" s="1"/>
  <c r="K1072" i="4"/>
  <c r="J1072" i="4"/>
  <c r="H1073" i="4" s="1"/>
  <c r="F621" i="5"/>
  <c r="D622" i="5" s="1"/>
  <c r="E622" i="5" s="1"/>
  <c r="G461" i="5"/>
  <c r="F461" i="5"/>
  <c r="D462" i="5" s="1"/>
  <c r="E462" i="5" s="1"/>
  <c r="G314" i="6"/>
  <c r="F314" i="6"/>
  <c r="D315" i="6" s="1"/>
  <c r="E315" i="6" s="1"/>
  <c r="G1149" i="4"/>
  <c r="K1812" i="4"/>
  <c r="J1812" i="4"/>
  <c r="H1813" i="4" s="1"/>
  <c r="I1813" i="4" s="1"/>
  <c r="G304" i="5"/>
  <c r="G1221" i="4"/>
  <c r="F1221" i="4"/>
  <c r="D1222" i="4" s="1"/>
  <c r="E1222" i="4" s="1"/>
  <c r="E1368" i="4"/>
  <c r="K1369" i="4"/>
  <c r="J1369" i="4"/>
  <c r="H1370" i="4" s="1"/>
  <c r="I1370" i="4" s="1"/>
  <c r="E1665" i="4"/>
  <c r="G2441" i="4"/>
  <c r="G2039" i="4"/>
  <c r="G2365" i="4"/>
  <c r="G781" i="4"/>
  <c r="Y239" i="4"/>
  <c r="Z239" i="4" s="1"/>
  <c r="AB239" i="4" s="1"/>
  <c r="K780" i="4"/>
  <c r="J780" i="4"/>
  <c r="H781" i="4" s="1"/>
  <c r="I781" i="4" s="1"/>
  <c r="F2040" i="4"/>
  <c r="D2041" i="4" s="1"/>
  <c r="E2041" i="4" s="1"/>
  <c r="F2673" i="4"/>
  <c r="D2674" i="4" s="1"/>
  <c r="E2674" i="4" s="1"/>
  <c r="E1740" i="4"/>
  <c r="F2138" i="4"/>
  <c r="D2139" i="4" s="1"/>
  <c r="E2139" i="4" s="1"/>
  <c r="G1887" i="4"/>
  <c r="F1887" i="4"/>
  <c r="D1888" i="4" s="1"/>
  <c r="E1888" i="4" s="1"/>
  <c r="F236" i="6"/>
  <c r="D237" i="6" s="1"/>
  <c r="G236" i="6"/>
  <c r="N91" i="3"/>
  <c r="O91" i="3"/>
  <c r="G1295" i="4"/>
  <c r="F1295" i="4"/>
  <c r="D1296" i="4" s="1"/>
  <c r="E1296" i="4" s="1"/>
  <c r="E1590" i="4"/>
  <c r="F782" i="4"/>
  <c r="D783" i="4" s="1"/>
  <c r="E783" i="4" s="1"/>
  <c r="L47" i="3"/>
  <c r="M47" i="3" s="1"/>
  <c r="F305" i="5"/>
  <c r="D306" i="5" s="1"/>
  <c r="E306" i="5" s="1"/>
  <c r="F143" i="5"/>
  <c r="D144" i="5" s="1"/>
  <c r="E144" i="5" s="1"/>
  <c r="F2366" i="4"/>
  <c r="D2367" i="4" s="1"/>
  <c r="E2367" i="4" s="1"/>
  <c r="G1071" i="4"/>
  <c r="F1071" i="4"/>
  <c r="D1072" i="4" s="1"/>
  <c r="E1072" i="4" s="1"/>
  <c r="F542" i="5"/>
  <c r="D543" i="5" s="1"/>
  <c r="E543" i="5" s="1"/>
  <c r="F1150" i="4"/>
  <c r="D1151" i="4" s="1"/>
  <c r="E1151" i="4" s="1"/>
  <c r="G1150" i="4"/>
  <c r="F238" i="4"/>
  <c r="AI237" i="4"/>
  <c r="AM237" i="4" s="1"/>
  <c r="AJ237" i="4"/>
  <c r="AN237" i="4" s="1"/>
  <c r="F927" i="4"/>
  <c r="D928" i="4" s="1"/>
  <c r="E928" i="4" s="1"/>
  <c r="K1739" i="4"/>
  <c r="J1739" i="4"/>
  <c r="H1740" i="4" s="1"/>
  <c r="I1740" i="4" s="1"/>
  <c r="K1001" i="4"/>
  <c r="J1001" i="4"/>
  <c r="H1002" i="4" s="1"/>
  <c r="I1002" i="4" s="1"/>
  <c r="J1148" i="4"/>
  <c r="H1149" i="4" s="1"/>
  <c r="K1148" i="4"/>
  <c r="G2086" i="4"/>
  <c r="G926" i="4"/>
  <c r="G142" i="5"/>
  <c r="E700" i="5"/>
  <c r="F221" i="5"/>
  <c r="D222" i="5" s="1"/>
  <c r="E222" i="5" s="1"/>
  <c r="J1444" i="4"/>
  <c r="H1445" i="4" s="1"/>
  <c r="K1444" i="4"/>
  <c r="F2594" i="4"/>
  <c r="D2595" i="4" s="1"/>
  <c r="E2595" i="4" s="1"/>
  <c r="K1960" i="4"/>
  <c r="J1960" i="4"/>
  <c r="H1961" i="4" s="1"/>
  <c r="I1961" i="4" s="1"/>
  <c r="G854" i="4"/>
  <c r="G2517" i="4"/>
  <c r="G1003" i="4"/>
  <c r="G2672" i="4"/>
  <c r="K1888" i="4"/>
  <c r="J1888" i="4"/>
  <c r="H1889" i="4" s="1"/>
  <c r="I1889" i="4" s="1"/>
  <c r="F397" i="6"/>
  <c r="D398" i="6" s="1"/>
  <c r="G397" i="6"/>
  <c r="G2593" i="4"/>
  <c r="K1592" i="4"/>
  <c r="J1592" i="4"/>
  <c r="H1593" i="4" s="1"/>
  <c r="F1442" i="4"/>
  <c r="D1443" i="4" s="1"/>
  <c r="G1442" i="4"/>
  <c r="F1004" i="4"/>
  <c r="D1005" i="4" s="1"/>
  <c r="E1005" i="4" s="1"/>
  <c r="K1667" i="4"/>
  <c r="J1667" i="4"/>
  <c r="H1668" i="4" s="1"/>
  <c r="I1668" i="4" s="1"/>
  <c r="G220" i="5"/>
  <c r="G2137" i="4"/>
  <c r="K854" i="4"/>
  <c r="J854" i="4"/>
  <c r="H855" i="4" s="1"/>
  <c r="I855" i="4" s="1"/>
  <c r="J926" i="4"/>
  <c r="H927" i="4" s="1"/>
  <c r="K926" i="4"/>
  <c r="F2087" i="4"/>
  <c r="D2088" i="4" s="1"/>
  <c r="E2088" i="4" s="1"/>
  <c r="G1960" i="4"/>
  <c r="F1960" i="4"/>
  <c r="D1961" i="4" s="1"/>
  <c r="F2290" i="4"/>
  <c r="D2291" i="4" s="1"/>
  <c r="E2291" i="4" s="1"/>
  <c r="E237" i="4"/>
  <c r="AO237" i="4" s="1"/>
  <c r="AG236" i="4"/>
  <c r="AK236" i="4" s="1"/>
  <c r="AQ236" i="4"/>
  <c r="AR236" i="4" s="1"/>
  <c r="AH236" i="4"/>
  <c r="AL236" i="4" s="1"/>
  <c r="J2087" i="4"/>
  <c r="H2088" i="4" s="1"/>
  <c r="I2088" i="4" s="1"/>
  <c r="I1222" i="4"/>
  <c r="J2040" i="4"/>
  <c r="H2041" i="4" s="1"/>
  <c r="I2041" i="4" s="1"/>
  <c r="E1813" i="4"/>
  <c r="J1294" i="4" l="1"/>
  <c r="H1295" i="4" s="1"/>
  <c r="I1073" i="4"/>
  <c r="I1295" i="4"/>
  <c r="G1515" i="4"/>
  <c r="K1073" i="4"/>
  <c r="J1073" i="4"/>
  <c r="H1074" i="4" s="1"/>
  <c r="G2673" i="4"/>
  <c r="F222" i="5"/>
  <c r="D223" i="5" s="1"/>
  <c r="E223" i="5" s="1"/>
  <c r="G1813" i="4"/>
  <c r="F1813" i="4"/>
  <c r="D1814" i="4" s="1"/>
  <c r="E1814" i="4" s="1"/>
  <c r="G221" i="5"/>
  <c r="G2040" i="4"/>
  <c r="I927" i="4"/>
  <c r="F700" i="5"/>
  <c r="D701" i="5" s="1"/>
  <c r="G700" i="5"/>
  <c r="F2443" i="4"/>
  <c r="D2444" i="4" s="1"/>
  <c r="E2444" i="4" s="1"/>
  <c r="K2040" i="4"/>
  <c r="F543" i="5"/>
  <c r="D544" i="5" s="1"/>
  <c r="E544" i="5" s="1"/>
  <c r="G542" i="5"/>
  <c r="G2214" i="4"/>
  <c r="F2214" i="4"/>
  <c r="D2215" i="4" s="1"/>
  <c r="K1813" i="4"/>
  <c r="J1813" i="4"/>
  <c r="H1814" i="4" s="1"/>
  <c r="I1814" i="4" s="1"/>
  <c r="F2367" i="4"/>
  <c r="D2368" i="4" s="1"/>
  <c r="E2368" i="4" s="1"/>
  <c r="G315" i="6"/>
  <c r="F315" i="6"/>
  <c r="D316" i="6" s="1"/>
  <c r="F1005" i="4"/>
  <c r="D1006" i="4" s="1"/>
  <c r="E1006" i="4" s="1"/>
  <c r="F144" i="5"/>
  <c r="D145" i="5" s="1"/>
  <c r="E145" i="5" s="1"/>
  <c r="K1961" i="4"/>
  <c r="J1961" i="4"/>
  <c r="H1962" i="4" s="1"/>
  <c r="I1962" i="4" s="1"/>
  <c r="G143" i="5"/>
  <c r="F622" i="5"/>
  <c r="D623" i="5" s="1"/>
  <c r="E623" i="5" s="1"/>
  <c r="N47" i="3"/>
  <c r="O47" i="3"/>
  <c r="F2674" i="4"/>
  <c r="D2675" i="4" s="1"/>
  <c r="E2675" i="4" s="1"/>
  <c r="G1665" i="4"/>
  <c r="F1665" i="4"/>
  <c r="D1666" i="4" s="1"/>
  <c r="E1666" i="4" s="1"/>
  <c r="F2088" i="4"/>
  <c r="D2089" i="4" s="1"/>
  <c r="E2089" i="4" s="1"/>
  <c r="I1445" i="4"/>
  <c r="F783" i="4"/>
  <c r="D784" i="4" s="1"/>
  <c r="E784" i="4" s="1"/>
  <c r="K1370" i="4"/>
  <c r="J1370" i="4"/>
  <c r="H1371" i="4" s="1"/>
  <c r="I1371" i="4" s="1"/>
  <c r="G2087" i="4"/>
  <c r="F239" i="4"/>
  <c r="AI238" i="4"/>
  <c r="AM238" i="4" s="1"/>
  <c r="AJ238" i="4"/>
  <c r="AN238" i="4" s="1"/>
  <c r="G782" i="4"/>
  <c r="F2041" i="4"/>
  <c r="D2042" i="4" s="1"/>
  <c r="E2042" i="4" s="1"/>
  <c r="F856" i="4"/>
  <c r="D857" i="4" s="1"/>
  <c r="E857" i="4" s="1"/>
  <c r="E398" i="6"/>
  <c r="G1590" i="4"/>
  <c r="F1590" i="4"/>
  <c r="D1591" i="4" s="1"/>
  <c r="E1591" i="4" s="1"/>
  <c r="G1368" i="4"/>
  <c r="F1368" i="4"/>
  <c r="D1369" i="4" s="1"/>
  <c r="E1369" i="4" s="1"/>
  <c r="G855" i="4"/>
  <c r="J2041" i="4"/>
  <c r="H2042" i="4" s="1"/>
  <c r="I2042" i="4" s="1"/>
  <c r="J1889" i="4"/>
  <c r="H1890" i="4" s="1"/>
  <c r="K1889" i="4"/>
  <c r="F1151" i="4"/>
  <c r="D1152" i="4" s="1"/>
  <c r="E1152" i="4" s="1"/>
  <c r="G1151" i="4"/>
  <c r="K781" i="4"/>
  <c r="J781" i="4"/>
  <c r="H782" i="4" s="1"/>
  <c r="I782" i="4" s="1"/>
  <c r="F1222" i="4"/>
  <c r="D1223" i="4" s="1"/>
  <c r="E1223" i="4" s="1"/>
  <c r="K855" i="4"/>
  <c r="J855" i="4"/>
  <c r="H856" i="4" s="1"/>
  <c r="F1296" i="4"/>
  <c r="D1297" i="4" s="1"/>
  <c r="E1297" i="4" s="1"/>
  <c r="G2442" i="4"/>
  <c r="K1222" i="4"/>
  <c r="J1222" i="4"/>
  <c r="H1223" i="4" s="1"/>
  <c r="I1223" i="4" s="1"/>
  <c r="K1295" i="4"/>
  <c r="J1295" i="4"/>
  <c r="H1296" i="4" s="1"/>
  <c r="I1296" i="4" s="1"/>
  <c r="J2088" i="4"/>
  <c r="H2089" i="4" s="1"/>
  <c r="I2089" i="4" s="1"/>
  <c r="G1072" i="4"/>
  <c r="F1072" i="4"/>
  <c r="D1073" i="4" s="1"/>
  <c r="K2087" i="4"/>
  <c r="L92" i="3"/>
  <c r="M92" i="3" s="1"/>
  <c r="K1519" i="4"/>
  <c r="J1519" i="4"/>
  <c r="H1520" i="4" s="1"/>
  <c r="I1520" i="4" s="1"/>
  <c r="K1668" i="4"/>
  <c r="J1668" i="4"/>
  <c r="H1669" i="4" s="1"/>
  <c r="I1149" i="4"/>
  <c r="K1002" i="4"/>
  <c r="J1002" i="4"/>
  <c r="H1003" i="4" s="1"/>
  <c r="I1003" i="4" s="1"/>
  <c r="G2366" i="4"/>
  <c r="E237" i="6"/>
  <c r="F2519" i="4"/>
  <c r="D2520" i="4" s="1"/>
  <c r="E2520" i="4" s="1"/>
  <c r="E1516" i="4"/>
  <c r="G1888" i="4"/>
  <c r="F1888" i="4"/>
  <c r="D1889" i="4" s="1"/>
  <c r="E1889" i="4" s="1"/>
  <c r="G2518" i="4"/>
  <c r="E238" i="4"/>
  <c r="AG237" i="4"/>
  <c r="AK237" i="4" s="1"/>
  <c r="AQ237" i="4"/>
  <c r="AR237" i="4" s="1"/>
  <c r="AH237" i="4"/>
  <c r="AL237" i="4" s="1"/>
  <c r="G1004" i="4"/>
  <c r="K1740" i="4"/>
  <c r="J1740" i="4"/>
  <c r="H1741" i="4" s="1"/>
  <c r="I1741" i="4" s="1"/>
  <c r="F462" i="5"/>
  <c r="D463" i="5" s="1"/>
  <c r="E463" i="5" s="1"/>
  <c r="G462" i="5"/>
  <c r="F2291" i="4"/>
  <c r="D2292" i="4" s="1"/>
  <c r="E2292" i="4" s="1"/>
  <c r="F306" i="5"/>
  <c r="D307" i="5" s="1"/>
  <c r="E307" i="5" s="1"/>
  <c r="F2139" i="4"/>
  <c r="D2140" i="4" s="1"/>
  <c r="E2140" i="4" s="1"/>
  <c r="G2290" i="4"/>
  <c r="E1443" i="4"/>
  <c r="F2595" i="4"/>
  <c r="D2596" i="4" s="1"/>
  <c r="E2596" i="4" s="1"/>
  <c r="F928" i="4"/>
  <c r="D929" i="4" s="1"/>
  <c r="E929" i="4" s="1"/>
  <c r="G305" i="5"/>
  <c r="G2138" i="4"/>
  <c r="E1961" i="4"/>
  <c r="I1593" i="4"/>
  <c r="G2594" i="4"/>
  <c r="G927" i="4"/>
  <c r="G1740" i="4"/>
  <c r="F1740" i="4"/>
  <c r="D1741" i="4" s="1"/>
  <c r="E1741" i="4" s="1"/>
  <c r="G621" i="5"/>
  <c r="E701" i="5" l="1"/>
  <c r="G543" i="5"/>
  <c r="G2139" i="4"/>
  <c r="G622" i="5"/>
  <c r="G1005" i="4"/>
  <c r="G1296" i="4"/>
  <c r="G306" i="5"/>
  <c r="I1669" i="4"/>
  <c r="I856" i="4"/>
  <c r="K856" i="4" s="1"/>
  <c r="J1520" i="4"/>
  <c r="H1521" i="4" s="1"/>
  <c r="K1520" i="4"/>
  <c r="F2089" i="4"/>
  <c r="D2090" i="4" s="1"/>
  <c r="E2090" i="4" s="1"/>
  <c r="G701" i="5"/>
  <c r="F701" i="5"/>
  <c r="D702" i="5" s="1"/>
  <c r="E702" i="5" s="1"/>
  <c r="F2368" i="4"/>
  <c r="D2369" i="4" s="1"/>
  <c r="E2369" i="4" s="1"/>
  <c r="G1591" i="4"/>
  <c r="F1591" i="4"/>
  <c r="D1592" i="4" s="1"/>
  <c r="G2595" i="4"/>
  <c r="G1443" i="4"/>
  <c r="F1443" i="4"/>
  <c r="D1444" i="4" s="1"/>
  <c r="E1444" i="4" s="1"/>
  <c r="E239" i="4"/>
  <c r="AQ238" i="4"/>
  <c r="AR238" i="4" s="1"/>
  <c r="AG238" i="4"/>
  <c r="AK238" i="4" s="1"/>
  <c r="AH238" i="4"/>
  <c r="AL238" i="4" s="1"/>
  <c r="AO238" i="4"/>
  <c r="AO239" i="4" s="1"/>
  <c r="C356" i="5" s="1"/>
  <c r="C357" i="5" s="1"/>
  <c r="G398" i="6"/>
  <c r="F398" i="6"/>
  <c r="D399" i="6" s="1"/>
  <c r="E399" i="6" s="1"/>
  <c r="G2088" i="4"/>
  <c r="G2089" i="4" s="1"/>
  <c r="E316" i="6"/>
  <c r="K927" i="4"/>
  <c r="J927" i="4"/>
  <c r="H928" i="4" s="1"/>
  <c r="I928" i="4" s="1"/>
  <c r="F1223" i="4"/>
  <c r="D1224" i="4" s="1"/>
  <c r="E1224" i="4" s="1"/>
  <c r="F857" i="4"/>
  <c r="D858" i="4" s="1"/>
  <c r="E858" i="4" s="1"/>
  <c r="G1666" i="4"/>
  <c r="F1666" i="4"/>
  <c r="D1667" i="4" s="1"/>
  <c r="E1667" i="4" s="1"/>
  <c r="F2596" i="4"/>
  <c r="D2597" i="4" s="1"/>
  <c r="E2597" i="4" s="1"/>
  <c r="F2140" i="4"/>
  <c r="D2141" i="4" s="1"/>
  <c r="E2141" i="4" s="1"/>
  <c r="F1889" i="4"/>
  <c r="D1890" i="4" s="1"/>
  <c r="E1890" i="4" s="1"/>
  <c r="O92" i="3"/>
  <c r="N92" i="3"/>
  <c r="G1222" i="4"/>
  <c r="G856" i="4"/>
  <c r="G2367" i="4"/>
  <c r="G1814" i="4"/>
  <c r="F1814" i="4"/>
  <c r="D1815" i="4" s="1"/>
  <c r="E1815" i="4" s="1"/>
  <c r="F1741" i="4"/>
  <c r="D1742" i="4" s="1"/>
  <c r="E1742" i="4" s="1"/>
  <c r="F307" i="5"/>
  <c r="D308" i="5" s="1"/>
  <c r="E308" i="5" s="1"/>
  <c r="G1516" i="4"/>
  <c r="F1516" i="4"/>
  <c r="D1517" i="4" s="1"/>
  <c r="E1073" i="4"/>
  <c r="G2041" i="4"/>
  <c r="G2674" i="4"/>
  <c r="K1814" i="4"/>
  <c r="J1814" i="4"/>
  <c r="H1815" i="4" s="1"/>
  <c r="I1815" i="4" s="1"/>
  <c r="K782" i="4"/>
  <c r="J782" i="4"/>
  <c r="H783" i="4" s="1"/>
  <c r="F2520" i="4"/>
  <c r="D2521" i="4" s="1"/>
  <c r="E2521" i="4" s="1"/>
  <c r="F223" i="5"/>
  <c r="D224" i="5" s="1"/>
  <c r="E224" i="5" s="1"/>
  <c r="F2292" i="4"/>
  <c r="D2293" i="4" s="1"/>
  <c r="E2293" i="4" s="1"/>
  <c r="G2519" i="4"/>
  <c r="K2088" i="4"/>
  <c r="F1152" i="4"/>
  <c r="D1153" i="4" s="1"/>
  <c r="E1153" i="4" s="1"/>
  <c r="L48" i="3"/>
  <c r="M48" i="3" s="1"/>
  <c r="E2215" i="4"/>
  <c r="G222" i="5"/>
  <c r="K1296" i="4"/>
  <c r="J1296" i="4"/>
  <c r="H1297" i="4" s="1"/>
  <c r="I1297" i="4" s="1"/>
  <c r="I1890" i="4"/>
  <c r="AI239" i="4"/>
  <c r="AM239" i="4" s="1"/>
  <c r="AJ239" i="4"/>
  <c r="AN239" i="4" s="1"/>
  <c r="F623" i="5"/>
  <c r="D624" i="5" s="1"/>
  <c r="E624" i="5" s="1"/>
  <c r="I1074" i="4"/>
  <c r="K1003" i="4"/>
  <c r="J1003" i="4"/>
  <c r="H1004" i="4" s="1"/>
  <c r="I1004" i="4" s="1"/>
  <c r="K2041" i="4"/>
  <c r="F544" i="5"/>
  <c r="D545" i="5" s="1"/>
  <c r="E545" i="5" s="1"/>
  <c r="G2291" i="4"/>
  <c r="F1961" i="4"/>
  <c r="D1962" i="4" s="1"/>
  <c r="E1962" i="4" s="1"/>
  <c r="G1961" i="4"/>
  <c r="K1741" i="4"/>
  <c r="J1741" i="4"/>
  <c r="H1742" i="4" s="1"/>
  <c r="K1223" i="4"/>
  <c r="J1223" i="4"/>
  <c r="H1224" i="4" s="1"/>
  <c r="G237" i="6"/>
  <c r="F237" i="6"/>
  <c r="D238" i="6" s="1"/>
  <c r="E238" i="6" s="1"/>
  <c r="K1593" i="4"/>
  <c r="J1593" i="4"/>
  <c r="H1594" i="4" s="1"/>
  <c r="I1594" i="4" s="1"/>
  <c r="F463" i="5"/>
  <c r="D464" i="5" s="1"/>
  <c r="E464" i="5" s="1"/>
  <c r="J2042" i="4"/>
  <c r="H2043" i="4" s="1"/>
  <c r="I2043" i="4" s="1"/>
  <c r="J1371" i="4"/>
  <c r="H1372" i="4" s="1"/>
  <c r="K1371" i="4"/>
  <c r="K1669" i="4"/>
  <c r="J1669" i="4"/>
  <c r="H1670" i="4" s="1"/>
  <c r="I1670" i="4" s="1"/>
  <c r="G1369" i="4"/>
  <c r="F1369" i="4"/>
  <c r="D1370" i="4" s="1"/>
  <c r="E1370" i="4" s="1"/>
  <c r="F784" i="4"/>
  <c r="D785" i="4" s="1"/>
  <c r="E785" i="4" s="1"/>
  <c r="F145" i="5"/>
  <c r="D146" i="5" s="1"/>
  <c r="E146" i="5" s="1"/>
  <c r="F2444" i="4"/>
  <c r="D2445" i="4" s="1"/>
  <c r="E2445" i="4" s="1"/>
  <c r="F2042" i="4"/>
  <c r="D2043" i="4" s="1"/>
  <c r="E2043" i="4" s="1"/>
  <c r="J2089" i="4"/>
  <c r="H2090" i="4" s="1"/>
  <c r="I2090" i="4" s="1"/>
  <c r="K1962" i="4"/>
  <c r="J1962" i="4"/>
  <c r="H1963" i="4" s="1"/>
  <c r="I1963" i="4" s="1"/>
  <c r="K1149" i="4"/>
  <c r="J1149" i="4"/>
  <c r="H1150" i="4" s="1"/>
  <c r="I1150" i="4" s="1"/>
  <c r="F929" i="4"/>
  <c r="D930" i="4" s="1"/>
  <c r="E930" i="4" s="1"/>
  <c r="G928" i="4"/>
  <c r="F1297" i="4"/>
  <c r="D1298" i="4" s="1"/>
  <c r="E1298" i="4" s="1"/>
  <c r="G783" i="4"/>
  <c r="G144" i="5"/>
  <c r="G2443" i="4"/>
  <c r="F2675" i="4"/>
  <c r="D2676" i="4" s="1"/>
  <c r="E2676" i="4" s="1"/>
  <c r="K1445" i="4"/>
  <c r="J1445" i="4"/>
  <c r="H1446" i="4" s="1"/>
  <c r="F1006" i="4"/>
  <c r="D1007" i="4" s="1"/>
  <c r="E1007" i="4" s="1"/>
  <c r="G2675" i="4" l="1"/>
  <c r="I1446" i="4"/>
  <c r="I1742" i="4"/>
  <c r="K1742" i="4" s="1"/>
  <c r="E1517" i="4"/>
  <c r="E1592" i="4"/>
  <c r="G2520" i="4"/>
  <c r="I1521" i="4"/>
  <c r="G1297" i="4"/>
  <c r="J856" i="4"/>
  <c r="H857" i="4" s="1"/>
  <c r="I857" i="4" s="1"/>
  <c r="G784" i="4"/>
  <c r="G307" i="5"/>
  <c r="F1224" i="4"/>
  <c r="D1225" i="4" s="1"/>
  <c r="E1225" i="4" s="1"/>
  <c r="J1297" i="4"/>
  <c r="H1298" i="4" s="1"/>
  <c r="K1297" i="4"/>
  <c r="G1592" i="4"/>
  <c r="F1592" i="4"/>
  <c r="D1593" i="4" s="1"/>
  <c r="E1593" i="4" s="1"/>
  <c r="G929" i="4"/>
  <c r="K928" i="4"/>
  <c r="J928" i="4"/>
  <c r="H929" i="4" s="1"/>
  <c r="G2368" i="4"/>
  <c r="G1370" i="4"/>
  <c r="F1370" i="4"/>
  <c r="D1371" i="4" s="1"/>
  <c r="E1371" i="4" s="1"/>
  <c r="F1962" i="4"/>
  <c r="D1963" i="4" s="1"/>
  <c r="E1963" i="4" s="1"/>
  <c r="F1890" i="4"/>
  <c r="D1891" i="4" s="1"/>
  <c r="E1891" i="4" s="1"/>
  <c r="G702" i="5"/>
  <c r="F702" i="5"/>
  <c r="D703" i="5" s="1"/>
  <c r="E703" i="5" s="1"/>
  <c r="F930" i="4"/>
  <c r="D931" i="4" s="1"/>
  <c r="E931" i="4" s="1"/>
  <c r="C358" i="5"/>
  <c r="C359" i="5" s="1"/>
  <c r="G1517" i="4"/>
  <c r="F1517" i="4"/>
  <c r="D1518" i="4" s="1"/>
  <c r="E1518" i="4" s="1"/>
  <c r="G2140" i="4"/>
  <c r="F2090" i="4"/>
  <c r="D2091" i="4" s="1"/>
  <c r="E2091" i="4" s="1"/>
  <c r="F2597" i="4"/>
  <c r="D2598" i="4" s="1"/>
  <c r="E2598" i="4" s="1"/>
  <c r="K1150" i="4"/>
  <c r="J1150" i="4"/>
  <c r="H1151" i="4" s="1"/>
  <c r="I1151" i="4" s="1"/>
  <c r="G2215" i="4"/>
  <c r="F2215" i="4"/>
  <c r="D2216" i="4" s="1"/>
  <c r="E2216" i="4" s="1"/>
  <c r="J2090" i="4"/>
  <c r="H2091" i="4" s="1"/>
  <c r="I2091" i="4" s="1"/>
  <c r="G544" i="5"/>
  <c r="F2043" i="4"/>
  <c r="D2044" i="4" s="1"/>
  <c r="E2044" i="4" s="1"/>
  <c r="G2042" i="4"/>
  <c r="G2596" i="4"/>
  <c r="K1521" i="4"/>
  <c r="J1521" i="4"/>
  <c r="H1522" i="4" s="1"/>
  <c r="I1522" i="4" s="1"/>
  <c r="F2369" i="4"/>
  <c r="D2370" i="4" s="1"/>
  <c r="E2370" i="4" s="1"/>
  <c r="G399" i="6"/>
  <c r="F399" i="6"/>
  <c r="D400" i="6" s="1"/>
  <c r="G1006" i="4"/>
  <c r="F1153" i="4"/>
  <c r="D1154" i="4" s="1"/>
  <c r="E1154" i="4" s="1"/>
  <c r="F2445" i="4"/>
  <c r="D2446" i="4" s="1"/>
  <c r="E2446" i="4" s="1"/>
  <c r="F2293" i="4"/>
  <c r="D2294" i="4" s="1"/>
  <c r="E2294" i="4" s="1"/>
  <c r="F308" i="5"/>
  <c r="D309" i="5" s="1"/>
  <c r="E309" i="5" s="1"/>
  <c r="F1667" i="4"/>
  <c r="D1668" i="4" s="1"/>
  <c r="E1668" i="4" s="1"/>
  <c r="AG239" i="4"/>
  <c r="AK239" i="4" s="1"/>
  <c r="AQ239" i="4"/>
  <c r="AR239" i="4" s="1"/>
  <c r="AH239" i="4"/>
  <c r="AL239" i="4" s="1"/>
  <c r="K1890" i="4"/>
  <c r="J1890" i="4"/>
  <c r="H1891" i="4" s="1"/>
  <c r="G316" i="6"/>
  <c r="F316" i="6"/>
  <c r="D317" i="6" s="1"/>
  <c r="K1446" i="4"/>
  <c r="J1446" i="4"/>
  <c r="H1447" i="4" s="1"/>
  <c r="I1447" i="4" s="1"/>
  <c r="G1073" i="4"/>
  <c r="F1073" i="4"/>
  <c r="D1074" i="4" s="1"/>
  <c r="E1074" i="4" s="1"/>
  <c r="K2042" i="4"/>
  <c r="G463" i="5"/>
  <c r="G2292" i="4"/>
  <c r="G1444" i="4"/>
  <c r="F1444" i="4"/>
  <c r="D1445" i="4" s="1"/>
  <c r="E1445" i="4" s="1"/>
  <c r="I783" i="4"/>
  <c r="K1815" i="4"/>
  <c r="J1815" i="4"/>
  <c r="H1816" i="4" s="1"/>
  <c r="J1963" i="4"/>
  <c r="H1964" i="4" s="1"/>
  <c r="I1964" i="4" s="1"/>
  <c r="K1963" i="4"/>
  <c r="I1372" i="4"/>
  <c r="F2141" i="4"/>
  <c r="D2142" i="4" s="1"/>
  <c r="E2142" i="4" s="1"/>
  <c r="K2089" i="4"/>
  <c r="K2090" i="4" s="1"/>
  <c r="G1152" i="4"/>
  <c r="F2676" i="4"/>
  <c r="D2677" i="4" s="1"/>
  <c r="E2677" i="4" s="1"/>
  <c r="G2676" i="4"/>
  <c r="K1074" i="4"/>
  <c r="J1074" i="4"/>
  <c r="H1075" i="4" s="1"/>
  <c r="I1075" i="4" s="1"/>
  <c r="F624" i="5"/>
  <c r="D625" i="5" s="1"/>
  <c r="E625" i="5" s="1"/>
  <c r="G238" i="6"/>
  <c r="F238" i="6"/>
  <c r="D239" i="6" s="1"/>
  <c r="E239" i="6" s="1"/>
  <c r="F224" i="5"/>
  <c r="D225" i="5" s="1"/>
  <c r="E225" i="5" s="1"/>
  <c r="G1741" i="4"/>
  <c r="F858" i="4"/>
  <c r="D859" i="4" s="1"/>
  <c r="E859" i="4" s="1"/>
  <c r="N48" i="3"/>
  <c r="O48" i="3"/>
  <c r="G1889" i="4"/>
  <c r="G1890" i="4" s="1"/>
  <c r="J2043" i="4"/>
  <c r="H2044" i="4" s="1"/>
  <c r="I2044" i="4" s="1"/>
  <c r="F464" i="5"/>
  <c r="D465" i="5" s="1"/>
  <c r="E465" i="5" s="1"/>
  <c r="J1594" i="4"/>
  <c r="H1595" i="4" s="1"/>
  <c r="K1594" i="4"/>
  <c r="G2444" i="4"/>
  <c r="F1742" i="4"/>
  <c r="D1743" i="4" s="1"/>
  <c r="E1743" i="4" s="1"/>
  <c r="F146" i="5"/>
  <c r="D147" i="5" s="1"/>
  <c r="E147" i="5" s="1"/>
  <c r="G623" i="5"/>
  <c r="G624" i="5" s="1"/>
  <c r="F1298" i="4"/>
  <c r="D1299" i="4" s="1"/>
  <c r="E1299" i="4" s="1"/>
  <c r="G145" i="5"/>
  <c r="G146" i="5" s="1"/>
  <c r="G223" i="5"/>
  <c r="G224" i="5" s="1"/>
  <c r="F1815" i="4"/>
  <c r="D1816" i="4" s="1"/>
  <c r="E1816" i="4" s="1"/>
  <c r="G857" i="4"/>
  <c r="J857" i="4"/>
  <c r="H858" i="4" s="1"/>
  <c r="K857" i="4"/>
  <c r="J1670" i="4"/>
  <c r="H1671" i="4" s="1"/>
  <c r="K1670" i="4"/>
  <c r="L93" i="3"/>
  <c r="M93" i="3" s="1"/>
  <c r="G1007" i="4"/>
  <c r="F1007" i="4"/>
  <c r="D1008" i="4" s="1"/>
  <c r="E1008" i="4" s="1"/>
  <c r="F545" i="5"/>
  <c r="D546" i="5" s="1"/>
  <c r="E546" i="5" s="1"/>
  <c r="K1004" i="4"/>
  <c r="J1004" i="4"/>
  <c r="H1005" i="4" s="1"/>
  <c r="I1005" i="4" s="1"/>
  <c r="F785" i="4"/>
  <c r="D786" i="4" s="1"/>
  <c r="E786" i="4" s="1"/>
  <c r="I1224" i="4"/>
  <c r="F2521" i="4"/>
  <c r="D2522" i="4" s="1"/>
  <c r="E2522" i="4" s="1"/>
  <c r="G2521" i="4"/>
  <c r="G1223" i="4"/>
  <c r="I1671" i="4" l="1"/>
  <c r="J1742" i="4"/>
  <c r="H1743" i="4" s="1"/>
  <c r="I1743" i="4" s="1"/>
  <c r="G1224" i="4"/>
  <c r="G930" i="4"/>
  <c r="G2445" i="4"/>
  <c r="G2141" i="4"/>
  <c r="G2369" i="4"/>
  <c r="G1962" i="4"/>
  <c r="I858" i="4"/>
  <c r="K858" i="4" s="1"/>
  <c r="G2597" i="4"/>
  <c r="G1742" i="4"/>
  <c r="G239" i="6"/>
  <c r="F239" i="6"/>
  <c r="D240" i="6" s="1"/>
  <c r="E240" i="6" s="1"/>
  <c r="F2091" i="4"/>
  <c r="D2092" i="4" s="1"/>
  <c r="E2092" i="4" s="1"/>
  <c r="K783" i="4"/>
  <c r="J783" i="4"/>
  <c r="H784" i="4" s="1"/>
  <c r="I784" i="4" s="1"/>
  <c r="J1522" i="4"/>
  <c r="H1523" i="4" s="1"/>
  <c r="I1523" i="4" s="1"/>
  <c r="K1522" i="4"/>
  <c r="G2090" i="4"/>
  <c r="F1445" i="4"/>
  <c r="D1446" i="4" s="1"/>
  <c r="E1446" i="4" s="1"/>
  <c r="I929" i="4"/>
  <c r="F1668" i="4"/>
  <c r="D1669" i="4" s="1"/>
  <c r="E1669" i="4" s="1"/>
  <c r="I1595" i="4"/>
  <c r="F1816" i="4"/>
  <c r="D1817" i="4" s="1"/>
  <c r="E1817" i="4" s="1"/>
  <c r="F465" i="5"/>
  <c r="D466" i="5" s="1"/>
  <c r="E466" i="5" s="1"/>
  <c r="K1743" i="4"/>
  <c r="J1743" i="4"/>
  <c r="H1744" i="4" s="1"/>
  <c r="F2677" i="4"/>
  <c r="D2678" i="4" s="1"/>
  <c r="E2678" i="4" s="1"/>
  <c r="F2446" i="4"/>
  <c r="D2447" i="4" s="1"/>
  <c r="E2447" i="4" s="1"/>
  <c r="J2091" i="4"/>
  <c r="H2092" i="4" s="1"/>
  <c r="I2092" i="4" s="1"/>
  <c r="F931" i="4"/>
  <c r="D932" i="4" s="1"/>
  <c r="E932" i="4" s="1"/>
  <c r="F2522" i="4"/>
  <c r="D2523" i="4" s="1"/>
  <c r="E2523" i="4" s="1"/>
  <c r="G464" i="5"/>
  <c r="G308" i="5"/>
  <c r="J2044" i="4"/>
  <c r="H2045" i="4" s="1"/>
  <c r="I2045" i="4" s="1"/>
  <c r="G2043" i="4"/>
  <c r="F1074" i="4"/>
  <c r="D1075" i="4" s="1"/>
  <c r="E1075" i="4" s="1"/>
  <c r="G785" i="4"/>
  <c r="L49" i="3"/>
  <c r="M49" i="3" s="1"/>
  <c r="F1154" i="4"/>
  <c r="D1155" i="4" s="1"/>
  <c r="E1155" i="4" s="1"/>
  <c r="F2216" i="4"/>
  <c r="D2217" i="4" s="1"/>
  <c r="G2216" i="4"/>
  <c r="I1298" i="4"/>
  <c r="G1518" i="4"/>
  <c r="F1518" i="4"/>
  <c r="D1519" i="4" s="1"/>
  <c r="E1519" i="4" s="1"/>
  <c r="F2294" i="4"/>
  <c r="D2295" i="4" s="1"/>
  <c r="E2295" i="4" s="1"/>
  <c r="G1815" i="4"/>
  <c r="G2293" i="4"/>
  <c r="K1005" i="4"/>
  <c r="J1005" i="4"/>
  <c r="H1006" i="4" s="1"/>
  <c r="F859" i="4"/>
  <c r="D860" i="4" s="1"/>
  <c r="E860" i="4" s="1"/>
  <c r="F2142" i="4"/>
  <c r="D2143" i="4" s="1"/>
  <c r="E2143" i="4" s="1"/>
  <c r="E317" i="6"/>
  <c r="G1153" i="4"/>
  <c r="F1891" i="4"/>
  <c r="D1892" i="4" s="1"/>
  <c r="E1892" i="4" s="1"/>
  <c r="F309" i="5"/>
  <c r="D310" i="5" s="1"/>
  <c r="E310" i="5" s="1"/>
  <c r="C391" i="5"/>
  <c r="C398" i="5"/>
  <c r="C389" i="5"/>
  <c r="C375" i="5"/>
  <c r="C382" i="5"/>
  <c r="C383" i="5"/>
  <c r="C368" i="5"/>
  <c r="C402" i="5"/>
  <c r="C386" i="5"/>
  <c r="C404" i="5"/>
  <c r="C388" i="5"/>
  <c r="C370" i="5"/>
  <c r="C372" i="5"/>
  <c r="C390" i="5"/>
  <c r="C399" i="5"/>
  <c r="C379" i="5"/>
  <c r="C374" i="5"/>
  <c r="C397" i="5"/>
  <c r="C377" i="5"/>
  <c r="C381" i="5"/>
  <c r="C401" i="5"/>
  <c r="C400" i="5"/>
  <c r="C394" i="5"/>
  <c r="C385" i="5"/>
  <c r="C392" i="5"/>
  <c r="C384" i="5"/>
  <c r="C393" i="5"/>
  <c r="C369" i="5"/>
  <c r="C373" i="5"/>
  <c r="C395" i="5"/>
  <c r="C403" i="5"/>
  <c r="C378" i="5"/>
  <c r="C396" i="5"/>
  <c r="C387" i="5"/>
  <c r="C367" i="5"/>
  <c r="E367" i="5" s="1"/>
  <c r="C380" i="5"/>
  <c r="C371" i="5"/>
  <c r="C376" i="5"/>
  <c r="C405" i="5"/>
  <c r="K1224" i="4"/>
  <c r="J1224" i="4"/>
  <c r="H1225" i="4" s="1"/>
  <c r="I1225" i="4" s="1"/>
  <c r="F1593" i="4"/>
  <c r="D1594" i="4" s="1"/>
  <c r="E1594" i="4" s="1"/>
  <c r="K1372" i="4"/>
  <c r="J1372" i="4"/>
  <c r="H1373" i="4" s="1"/>
  <c r="I1373" i="4" s="1"/>
  <c r="J1151" i="4"/>
  <c r="H1152" i="4" s="1"/>
  <c r="I1152" i="4" s="1"/>
  <c r="K1151" i="4"/>
  <c r="F1225" i="4"/>
  <c r="D1226" i="4" s="1"/>
  <c r="E1226" i="4" s="1"/>
  <c r="K1671" i="4"/>
  <c r="J1671" i="4"/>
  <c r="H1672" i="4" s="1"/>
  <c r="I1672" i="4" s="1"/>
  <c r="F625" i="5"/>
  <c r="D626" i="5" s="1"/>
  <c r="E626" i="5" s="1"/>
  <c r="G1667" i="4"/>
  <c r="G1668" i="4" s="1"/>
  <c r="G703" i="5"/>
  <c r="F703" i="5"/>
  <c r="D704" i="5" s="1"/>
  <c r="F546" i="5"/>
  <c r="D547" i="5" s="1"/>
  <c r="E547" i="5" s="1"/>
  <c r="G1298" i="4"/>
  <c r="G545" i="5"/>
  <c r="G858" i="4"/>
  <c r="F1008" i="4"/>
  <c r="D1009" i="4" s="1"/>
  <c r="E1009" i="4" s="1"/>
  <c r="F147" i="5"/>
  <c r="D148" i="5" s="1"/>
  <c r="E148" i="5" s="1"/>
  <c r="G147" i="5"/>
  <c r="I1891" i="4"/>
  <c r="E400" i="6"/>
  <c r="F1963" i="4"/>
  <c r="D1964" i="4" s="1"/>
  <c r="E1964" i="4" s="1"/>
  <c r="O93" i="3"/>
  <c r="N93" i="3"/>
  <c r="J1075" i="4"/>
  <c r="H1076" i="4" s="1"/>
  <c r="K1075" i="4"/>
  <c r="F2044" i="4"/>
  <c r="D2045" i="4" s="1"/>
  <c r="E2045" i="4" s="1"/>
  <c r="F786" i="4"/>
  <c r="D787" i="4" s="1"/>
  <c r="E787" i="4" s="1"/>
  <c r="K2043" i="4"/>
  <c r="K1447" i="4"/>
  <c r="J1447" i="4"/>
  <c r="H1448" i="4" s="1"/>
  <c r="I1448" i="4" s="1"/>
  <c r="F1299" i="4"/>
  <c r="D1300" i="4" s="1"/>
  <c r="E1300" i="4" s="1"/>
  <c r="F225" i="5"/>
  <c r="D226" i="5" s="1"/>
  <c r="E226" i="5" s="1"/>
  <c r="J1964" i="4"/>
  <c r="H1965" i="4" s="1"/>
  <c r="I1965" i="4" s="1"/>
  <c r="F2598" i="4"/>
  <c r="D2599" i="4" s="1"/>
  <c r="E2599" i="4" s="1"/>
  <c r="F1743" i="4"/>
  <c r="D1744" i="4" s="1"/>
  <c r="E1744" i="4" s="1"/>
  <c r="I1816" i="4"/>
  <c r="F2370" i="4"/>
  <c r="D2371" i="4" s="1"/>
  <c r="E2371" i="4" s="1"/>
  <c r="F1371" i="4"/>
  <c r="D1372" i="4" s="1"/>
  <c r="E1372" i="4" s="1"/>
  <c r="J858" i="4" l="1"/>
  <c r="H859" i="4" s="1"/>
  <c r="G309" i="5"/>
  <c r="G1816" i="4"/>
  <c r="G2294" i="4"/>
  <c r="G1445" i="4"/>
  <c r="G1891" i="4"/>
  <c r="G1074" i="4"/>
  <c r="G546" i="5"/>
  <c r="G2522" i="4"/>
  <c r="K1964" i="4"/>
  <c r="K1965" i="4" s="1"/>
  <c r="G859" i="4"/>
  <c r="K2044" i="4"/>
  <c r="J1152" i="4"/>
  <c r="H1153" i="4" s="1"/>
  <c r="I1153" i="4" s="1"/>
  <c r="F1892" i="4"/>
  <c r="D1893" i="4" s="1"/>
  <c r="E1893" i="4" s="1"/>
  <c r="K1298" i="4"/>
  <c r="J1298" i="4"/>
  <c r="H1299" i="4" s="1"/>
  <c r="I1299" i="4" s="1"/>
  <c r="F1372" i="4"/>
  <c r="D1373" i="4" s="1"/>
  <c r="E1373" i="4" s="1"/>
  <c r="G1371" i="4"/>
  <c r="G1008" i="4"/>
  <c r="F787" i="4"/>
  <c r="D788" i="4" s="1"/>
  <c r="E788" i="4" s="1"/>
  <c r="F932" i="4"/>
  <c r="D933" i="4" s="1"/>
  <c r="E933" i="4" s="1"/>
  <c r="K1595" i="4"/>
  <c r="J1595" i="4"/>
  <c r="H1596" i="4" s="1"/>
  <c r="I1596" i="4" s="1"/>
  <c r="J1448" i="4"/>
  <c r="H1449" i="4" s="1"/>
  <c r="I1449" i="4" s="1"/>
  <c r="F2371" i="4"/>
  <c r="D2372" i="4" s="1"/>
  <c r="E2372" i="4" s="1"/>
  <c r="J1373" i="4"/>
  <c r="H1374" i="4" s="1"/>
  <c r="I1374" i="4" s="1"/>
  <c r="K1373" i="4"/>
  <c r="G2370" i="4"/>
  <c r="G786" i="4"/>
  <c r="E2217" i="4"/>
  <c r="G931" i="4"/>
  <c r="F1669" i="4"/>
  <c r="D1670" i="4" s="1"/>
  <c r="E1670" i="4" s="1"/>
  <c r="J1816" i="4"/>
  <c r="H1817" i="4" s="1"/>
  <c r="K1816" i="4"/>
  <c r="F2045" i="4"/>
  <c r="D2046" i="4" s="1"/>
  <c r="E2046" i="4" s="1"/>
  <c r="G317" i="6"/>
  <c r="F317" i="6"/>
  <c r="D318" i="6" s="1"/>
  <c r="E318" i="6" s="1"/>
  <c r="F1155" i="4"/>
  <c r="D1156" i="4" s="1"/>
  <c r="E1156" i="4" s="1"/>
  <c r="J2092" i="4"/>
  <c r="H2093" i="4" s="1"/>
  <c r="I2093" i="4" s="1"/>
  <c r="F1226" i="4"/>
  <c r="D1227" i="4" s="1"/>
  <c r="E1227" i="4" s="1"/>
  <c r="F1594" i="4"/>
  <c r="D1595" i="4" s="1"/>
  <c r="E1595" i="4" s="1"/>
  <c r="G1743" i="4"/>
  <c r="G2044" i="4"/>
  <c r="F547" i="5"/>
  <c r="D548" i="5" s="1"/>
  <c r="E548" i="5" s="1"/>
  <c r="G1593" i="4"/>
  <c r="G2142" i="4"/>
  <c r="G1154" i="4"/>
  <c r="G1155" i="4" s="1"/>
  <c r="K2091" i="4"/>
  <c r="K929" i="4"/>
  <c r="J929" i="4"/>
  <c r="H930" i="4" s="1"/>
  <c r="F2143" i="4"/>
  <c r="D2144" i="4" s="1"/>
  <c r="E2144" i="4" s="1"/>
  <c r="F2447" i="4"/>
  <c r="D2448" i="4" s="1"/>
  <c r="E2448" i="4" s="1"/>
  <c r="F1446" i="4"/>
  <c r="D1447" i="4" s="1"/>
  <c r="E1447" i="4" s="1"/>
  <c r="F1744" i="4"/>
  <c r="D1745" i="4" s="1"/>
  <c r="E1745" i="4" s="1"/>
  <c r="I1076" i="4"/>
  <c r="E704" i="5"/>
  <c r="F860" i="4"/>
  <c r="D861" i="4" s="1"/>
  <c r="E861" i="4" s="1"/>
  <c r="O49" i="3"/>
  <c r="N49" i="3"/>
  <c r="L50" i="3" s="1"/>
  <c r="M50" i="3" s="1"/>
  <c r="G2446" i="4"/>
  <c r="J1225" i="4"/>
  <c r="H1226" i="4" s="1"/>
  <c r="I1226" i="4" s="1"/>
  <c r="G2598" i="4"/>
  <c r="F2678" i="4"/>
  <c r="D2679" i="4" s="1"/>
  <c r="E2679" i="4" s="1"/>
  <c r="F2599" i="4"/>
  <c r="D2600" i="4" s="1"/>
  <c r="E2600" i="4" s="1"/>
  <c r="L94" i="3"/>
  <c r="M94" i="3" s="1"/>
  <c r="J1965" i="4"/>
  <c r="H1966" i="4" s="1"/>
  <c r="I1966" i="4" s="1"/>
  <c r="I1006" i="4"/>
  <c r="F1075" i="4"/>
  <c r="D1076" i="4" s="1"/>
  <c r="E1076" i="4" s="1"/>
  <c r="G2677" i="4"/>
  <c r="F626" i="5"/>
  <c r="D627" i="5" s="1"/>
  <c r="E627" i="5" s="1"/>
  <c r="I1744" i="4"/>
  <c r="J1523" i="4"/>
  <c r="H1524" i="4" s="1"/>
  <c r="I1524" i="4" s="1"/>
  <c r="K784" i="4"/>
  <c r="J784" i="4"/>
  <c r="H785" i="4" s="1"/>
  <c r="F1964" i="4"/>
  <c r="D1965" i="4" s="1"/>
  <c r="E1965" i="4" s="1"/>
  <c r="G367" i="5"/>
  <c r="F367" i="5"/>
  <c r="J2045" i="4"/>
  <c r="H2046" i="4" s="1"/>
  <c r="I2046" i="4" s="1"/>
  <c r="G465" i="5"/>
  <c r="G226" i="5"/>
  <c r="F226" i="5"/>
  <c r="D227" i="5" s="1"/>
  <c r="E227" i="5" s="1"/>
  <c r="G225" i="5"/>
  <c r="F400" i="6"/>
  <c r="D401" i="6" s="1"/>
  <c r="G400" i="6"/>
  <c r="K1891" i="4"/>
  <c r="J1891" i="4"/>
  <c r="H1892" i="4" s="1"/>
  <c r="F466" i="5"/>
  <c r="D467" i="5" s="1"/>
  <c r="E467" i="5" s="1"/>
  <c r="F2092" i="4"/>
  <c r="D2093" i="4" s="1"/>
  <c r="E2093" i="4" s="1"/>
  <c r="G1963" i="4"/>
  <c r="G625" i="5"/>
  <c r="K1672" i="4"/>
  <c r="J1672" i="4"/>
  <c r="H1673" i="4" s="1"/>
  <c r="F2295" i="4"/>
  <c r="D2296" i="4" s="1"/>
  <c r="E2296" i="4" s="1"/>
  <c r="F1817" i="4"/>
  <c r="D1818" i="4" s="1"/>
  <c r="E1818" i="4" s="1"/>
  <c r="G2091" i="4"/>
  <c r="G2092" i="4" s="1"/>
  <c r="F148" i="5"/>
  <c r="D149" i="5" s="1"/>
  <c r="E149" i="5" s="1"/>
  <c r="G1225" i="4"/>
  <c r="F1519" i="4"/>
  <c r="D1520" i="4" s="1"/>
  <c r="E1520" i="4" s="1"/>
  <c r="G240" i="6"/>
  <c r="F240" i="6"/>
  <c r="D241" i="6" s="1"/>
  <c r="E241" i="6" s="1"/>
  <c r="F1300" i="4"/>
  <c r="D1301" i="4" s="1"/>
  <c r="E1301" i="4" s="1"/>
  <c r="G1299" i="4"/>
  <c r="G1300" i="4" s="1"/>
  <c r="F1009" i="4"/>
  <c r="D1010" i="4" s="1"/>
  <c r="E1010" i="4" s="1"/>
  <c r="F310" i="5"/>
  <c r="D311" i="5" s="1"/>
  <c r="E311" i="5" s="1"/>
  <c r="F2523" i="4"/>
  <c r="D2524" i="4" s="1"/>
  <c r="E2524" i="4" s="1"/>
  <c r="I859" i="4"/>
  <c r="I1817" i="4" l="1"/>
  <c r="G1892" i="4"/>
  <c r="K1225" i="4"/>
  <c r="G1964" i="4"/>
  <c r="I1892" i="4"/>
  <c r="K1892" i="4" s="1"/>
  <c r="G860" i="4"/>
  <c r="G547" i="5"/>
  <c r="G310" i="5"/>
  <c r="G1817" i="4"/>
  <c r="I930" i="4"/>
  <c r="K930" i="4" s="1"/>
  <c r="F788" i="4"/>
  <c r="D789" i="4" s="1"/>
  <c r="E789" i="4" s="1"/>
  <c r="K2045" i="4"/>
  <c r="J2093" i="4"/>
  <c r="H2094" i="4" s="1"/>
  <c r="I2094" i="4" s="1"/>
  <c r="N94" i="3"/>
  <c r="L95" i="3" s="1"/>
  <c r="O94" i="3"/>
  <c r="F2093" i="4"/>
  <c r="D2094" i="4" s="1"/>
  <c r="E2094" i="4" s="1"/>
  <c r="J1744" i="4"/>
  <c r="H1745" i="4" s="1"/>
  <c r="K1744" i="4"/>
  <c r="F627" i="5"/>
  <c r="D628" i="5" s="1"/>
  <c r="E628" i="5" s="1"/>
  <c r="D368" i="5"/>
  <c r="E368" i="5" s="1"/>
  <c r="F149" i="5"/>
  <c r="D150" i="5" s="1"/>
  <c r="E150" i="5" s="1"/>
  <c r="F1076" i="4"/>
  <c r="D1077" i="4" s="1"/>
  <c r="E1077" i="4" s="1"/>
  <c r="F1447" i="4"/>
  <c r="D1448" i="4" s="1"/>
  <c r="E1448" i="4" s="1"/>
  <c r="F2372" i="4"/>
  <c r="D2373" i="4" s="1"/>
  <c r="E2373" i="4" s="1"/>
  <c r="G1372" i="4"/>
  <c r="K1076" i="4"/>
  <c r="J1076" i="4"/>
  <c r="H1077" i="4" s="1"/>
  <c r="I1077" i="4" s="1"/>
  <c r="K859" i="4"/>
  <c r="J859" i="4"/>
  <c r="H860" i="4" s="1"/>
  <c r="I860" i="4" s="1"/>
  <c r="F1373" i="4"/>
  <c r="D1374" i="4" s="1"/>
  <c r="E1374" i="4" s="1"/>
  <c r="G2523" i="4"/>
  <c r="F311" i="5"/>
  <c r="D312" i="5" s="1"/>
  <c r="E312" i="5" s="1"/>
  <c r="G148" i="5"/>
  <c r="F1965" i="4"/>
  <c r="D1966" i="4" s="1"/>
  <c r="E1966" i="4" s="1"/>
  <c r="G1075" i="4"/>
  <c r="G1446" i="4"/>
  <c r="F548" i="5"/>
  <c r="D549" i="5" s="1"/>
  <c r="E549" i="5" s="1"/>
  <c r="G2045" i="4"/>
  <c r="G2371" i="4"/>
  <c r="J1299" i="4"/>
  <c r="H1300" i="4" s="1"/>
  <c r="I1300" i="4" s="1"/>
  <c r="K1299" i="4"/>
  <c r="J2046" i="4"/>
  <c r="H2047" i="4" s="1"/>
  <c r="I2047" i="4" s="1"/>
  <c r="G2599" i="4"/>
  <c r="F2448" i="4"/>
  <c r="D2449" i="4" s="1"/>
  <c r="E2449" i="4" s="1"/>
  <c r="J1449" i="4"/>
  <c r="H1450" i="4" s="1"/>
  <c r="I1450" i="4" s="1"/>
  <c r="F2600" i="4"/>
  <c r="D2601" i="4" s="1"/>
  <c r="E2601" i="4" s="1"/>
  <c r="G1519" i="4"/>
  <c r="F2524" i="4"/>
  <c r="D2525" i="4" s="1"/>
  <c r="E2525" i="4" s="1"/>
  <c r="F2046" i="4"/>
  <c r="D2047" i="4" s="1"/>
  <c r="E2047" i="4" s="1"/>
  <c r="F1818" i="4"/>
  <c r="D1819" i="4" s="1"/>
  <c r="E1819" i="4" s="1"/>
  <c r="I785" i="4"/>
  <c r="J1226" i="4"/>
  <c r="H1227" i="4" s="1"/>
  <c r="I1227" i="4" s="1"/>
  <c r="G2447" i="4"/>
  <c r="K1448" i="4"/>
  <c r="F1893" i="4"/>
  <c r="D1894" i="4" s="1"/>
  <c r="E1894" i="4" s="1"/>
  <c r="G1893" i="4"/>
  <c r="K2092" i="4"/>
  <c r="F318" i="6"/>
  <c r="D319" i="6" s="1"/>
  <c r="G318" i="6"/>
  <c r="G626" i="5"/>
  <c r="G2678" i="4"/>
  <c r="F2144" i="4"/>
  <c r="D2145" i="4" s="1"/>
  <c r="E2145" i="4" s="1"/>
  <c r="G241" i="6"/>
  <c r="F241" i="6"/>
  <c r="D242" i="6" s="1"/>
  <c r="E242" i="6" s="1"/>
  <c r="F1520" i="4"/>
  <c r="D1521" i="4" s="1"/>
  <c r="E1521" i="4" s="1"/>
  <c r="J1006" i="4"/>
  <c r="H1007" i="4" s="1"/>
  <c r="K1006" i="4"/>
  <c r="F1595" i="4"/>
  <c r="D1596" i="4" s="1"/>
  <c r="E1596" i="4" s="1"/>
  <c r="G787" i="4"/>
  <c r="F2679" i="4"/>
  <c r="D2680" i="4" s="1"/>
  <c r="E2680" i="4" s="1"/>
  <c r="F1010" i="4"/>
  <c r="D1011" i="4" s="1"/>
  <c r="E1011" i="4" s="1"/>
  <c r="J1596" i="4"/>
  <c r="H1597" i="4" s="1"/>
  <c r="I1597" i="4" s="1"/>
  <c r="G1009" i="4"/>
  <c r="G1010" i="4" s="1"/>
  <c r="O50" i="3"/>
  <c r="N50" i="3"/>
  <c r="L51" i="3" s="1"/>
  <c r="M51" i="3" s="1"/>
  <c r="G1594" i="4"/>
  <c r="F1670" i="4"/>
  <c r="D1671" i="4" s="1"/>
  <c r="E1671" i="4" s="1"/>
  <c r="F933" i="4"/>
  <c r="D934" i="4" s="1"/>
  <c r="E934" i="4" s="1"/>
  <c r="G704" i="5"/>
  <c r="F704" i="5"/>
  <c r="D705" i="5" s="1"/>
  <c r="E705" i="5" s="1"/>
  <c r="F467" i="5"/>
  <c r="D468" i="5" s="1"/>
  <c r="E468" i="5" s="1"/>
  <c r="J1374" i="4"/>
  <c r="H1375" i="4" s="1"/>
  <c r="I1375" i="4" s="1"/>
  <c r="K1817" i="4"/>
  <c r="J1817" i="4"/>
  <c r="H1818" i="4" s="1"/>
  <c r="E401" i="6"/>
  <c r="G2143" i="4"/>
  <c r="G2295" i="4"/>
  <c r="F1301" i="4"/>
  <c r="D1302" i="4" s="1"/>
  <c r="E1302" i="4" s="1"/>
  <c r="G1301" i="4"/>
  <c r="J1524" i="4"/>
  <c r="H1525" i="4" s="1"/>
  <c r="I1525" i="4" s="1"/>
  <c r="J1966" i="4"/>
  <c r="H1967" i="4" s="1"/>
  <c r="I1967" i="4" s="1"/>
  <c r="F1227" i="4"/>
  <c r="D1228" i="4" s="1"/>
  <c r="E1228" i="4" s="1"/>
  <c r="G1669" i="4"/>
  <c r="G932" i="4"/>
  <c r="J1153" i="4"/>
  <c r="H1154" i="4" s="1"/>
  <c r="I1154" i="4" s="1"/>
  <c r="G2217" i="4"/>
  <c r="F2217" i="4"/>
  <c r="D2218" i="4" s="1"/>
  <c r="E2218" i="4" s="1"/>
  <c r="F1156" i="4"/>
  <c r="D1157" i="4" s="1"/>
  <c r="E1157" i="4" s="1"/>
  <c r="F1745" i="4"/>
  <c r="D1746" i="4" s="1"/>
  <c r="E1746" i="4" s="1"/>
  <c r="G466" i="5"/>
  <c r="G1744" i="4"/>
  <c r="F2296" i="4"/>
  <c r="D2297" i="4" s="1"/>
  <c r="E2297" i="4" s="1"/>
  <c r="I1673" i="4"/>
  <c r="F227" i="5"/>
  <c r="D228" i="5" s="1"/>
  <c r="E228" i="5" s="1"/>
  <c r="K1523" i="4"/>
  <c r="F861" i="4"/>
  <c r="D862" i="4" s="1"/>
  <c r="E862" i="4" s="1"/>
  <c r="G1226" i="4"/>
  <c r="K1152" i="4"/>
  <c r="K1449" i="4" l="1"/>
  <c r="K2093" i="4"/>
  <c r="J930" i="4"/>
  <c r="H931" i="4" s="1"/>
  <c r="J1892" i="4"/>
  <c r="H1893" i="4" s="1"/>
  <c r="I931" i="4"/>
  <c r="G1447" i="4"/>
  <c r="G1448" i="4" s="1"/>
  <c r="G2448" i="4"/>
  <c r="F1819" i="4"/>
  <c r="D1820" i="4" s="1"/>
  <c r="E1820" i="4" s="1"/>
  <c r="J860" i="4"/>
  <c r="H861" i="4" s="1"/>
  <c r="I861" i="4" s="1"/>
  <c r="K2046" i="4"/>
  <c r="G401" i="6"/>
  <c r="F401" i="6"/>
  <c r="D402" i="6" s="1"/>
  <c r="E402" i="6" s="1"/>
  <c r="I1818" i="4"/>
  <c r="K1596" i="4"/>
  <c r="G2144" i="4"/>
  <c r="G2046" i="4"/>
  <c r="J1300" i="4"/>
  <c r="H1301" i="4" s="1"/>
  <c r="I1301" i="4" s="1"/>
  <c r="F628" i="5"/>
  <c r="D629" i="5" s="1"/>
  <c r="E629" i="5" s="1"/>
  <c r="F150" i="5"/>
  <c r="D151" i="5" s="1"/>
  <c r="E151" i="5" s="1"/>
  <c r="G1156" i="4"/>
  <c r="I1893" i="4"/>
  <c r="J1077" i="4"/>
  <c r="H1078" i="4" s="1"/>
  <c r="I1078" i="4" s="1"/>
  <c r="G627" i="5"/>
  <c r="G2218" i="4"/>
  <c r="F2218" i="4"/>
  <c r="D2219" i="4" s="1"/>
  <c r="G861" i="4"/>
  <c r="G862" i="4" s="1"/>
  <c r="F2525" i="4"/>
  <c r="D2526" i="4" s="1"/>
  <c r="E2526" i="4" s="1"/>
  <c r="G548" i="5"/>
  <c r="G549" i="5" s="1"/>
  <c r="K931" i="4"/>
  <c r="J931" i="4"/>
  <c r="H932" i="4" s="1"/>
  <c r="I932" i="4" s="1"/>
  <c r="I1745" i="4"/>
  <c r="J2047" i="4"/>
  <c r="H2010" i="4" s="1"/>
  <c r="K1153" i="4"/>
  <c r="F549" i="5"/>
  <c r="D550" i="5" s="1"/>
  <c r="E550" i="5" s="1"/>
  <c r="G2093" i="4"/>
  <c r="F1374" i="4"/>
  <c r="D1375" i="4" s="1"/>
  <c r="E1375" i="4" s="1"/>
  <c r="F2145" i="4"/>
  <c r="D2146" i="4" s="1"/>
  <c r="E2146" i="4" s="1"/>
  <c r="F228" i="5"/>
  <c r="D229" i="5" s="1"/>
  <c r="E229" i="5" s="1"/>
  <c r="F2094" i="4"/>
  <c r="D2095" i="4" s="1"/>
  <c r="E2095" i="4" s="1"/>
  <c r="O51" i="3"/>
  <c r="N51" i="3"/>
  <c r="L52" i="3" s="1"/>
  <c r="G1818" i="4"/>
  <c r="G1373" i="4"/>
  <c r="G1374" i="4" s="1"/>
  <c r="J1375" i="4"/>
  <c r="H1376" i="4" s="1"/>
  <c r="I1376" i="4" s="1"/>
  <c r="F2680" i="4"/>
  <c r="D2681" i="4" s="1"/>
  <c r="E2681" i="4" s="1"/>
  <c r="G2524" i="4"/>
  <c r="G227" i="5"/>
  <c r="G467" i="5"/>
  <c r="G2679" i="4"/>
  <c r="F1157" i="4"/>
  <c r="D1158" i="4" s="1"/>
  <c r="E1158" i="4" s="1"/>
  <c r="F862" i="4"/>
  <c r="D863" i="4" s="1"/>
  <c r="E863" i="4" s="1"/>
  <c r="J1967" i="4"/>
  <c r="H1968" i="4" s="1"/>
  <c r="I1968" i="4" s="1"/>
  <c r="G2600" i="4"/>
  <c r="G368" i="5"/>
  <c r="F368" i="5"/>
  <c r="E319" i="6"/>
  <c r="G1227" i="4"/>
  <c r="F2373" i="4"/>
  <c r="D2374" i="4" s="1"/>
  <c r="E2374" i="4" s="1"/>
  <c r="M95" i="3"/>
  <c r="K1966" i="4"/>
  <c r="F934" i="4"/>
  <c r="D935" i="4" s="1"/>
  <c r="E935" i="4" s="1"/>
  <c r="G1595" i="4"/>
  <c r="J1450" i="4"/>
  <c r="H1451" i="4" s="1"/>
  <c r="I1451" i="4" s="1"/>
  <c r="G1965" i="4"/>
  <c r="F1448" i="4"/>
  <c r="D1449" i="4" s="1"/>
  <c r="E1449" i="4" s="1"/>
  <c r="J2094" i="4"/>
  <c r="H2095" i="4" s="1"/>
  <c r="I2095" i="4" s="1"/>
  <c r="K2094" i="4"/>
  <c r="J1154" i="4"/>
  <c r="H1155" i="4" s="1"/>
  <c r="I1155" i="4" s="1"/>
  <c r="F1011" i="4"/>
  <c r="D1012" i="4" s="1"/>
  <c r="E1012" i="4" s="1"/>
  <c r="G705" i="5"/>
  <c r="F705" i="5"/>
  <c r="D706" i="5" s="1"/>
  <c r="E706" i="5" s="1"/>
  <c r="F1596" i="4"/>
  <c r="D1597" i="4" s="1"/>
  <c r="E1597" i="4" s="1"/>
  <c r="I1007" i="4"/>
  <c r="F1077" i="4"/>
  <c r="D1078" i="4" s="1"/>
  <c r="E1078" i="4" s="1"/>
  <c r="F2047" i="4"/>
  <c r="D2010" i="4" s="1"/>
  <c r="F1228" i="4"/>
  <c r="D1229" i="4" s="1"/>
  <c r="E1229" i="4" s="1"/>
  <c r="K1673" i="4"/>
  <c r="J1673" i="4"/>
  <c r="H1674" i="4" s="1"/>
  <c r="F2297" i="4"/>
  <c r="D2298" i="4" s="1"/>
  <c r="E2298" i="4" s="1"/>
  <c r="F1966" i="4"/>
  <c r="D1967" i="4" s="1"/>
  <c r="E1967" i="4" s="1"/>
  <c r="F1671" i="4"/>
  <c r="D1672" i="4" s="1"/>
  <c r="E1672" i="4" s="1"/>
  <c r="F1521" i="4"/>
  <c r="D1522" i="4" s="1"/>
  <c r="E1522" i="4" s="1"/>
  <c r="K1226" i="4"/>
  <c r="G311" i="5"/>
  <c r="G1076" i="4"/>
  <c r="F789" i="4"/>
  <c r="D790" i="4" s="1"/>
  <c r="E790" i="4" s="1"/>
  <c r="F242" i="6"/>
  <c r="D243" i="6" s="1"/>
  <c r="G242" i="6"/>
  <c r="J1597" i="4"/>
  <c r="H1598" i="4" s="1"/>
  <c r="I1598" i="4" s="1"/>
  <c r="K1374" i="4"/>
  <c r="F468" i="5"/>
  <c r="D469" i="5" s="1"/>
  <c r="E469" i="5" s="1"/>
  <c r="F2601" i="4"/>
  <c r="D2602" i="4" s="1"/>
  <c r="E2602" i="4" s="1"/>
  <c r="F1894" i="4"/>
  <c r="D1895" i="4" s="1"/>
  <c r="E1895" i="4" s="1"/>
  <c r="G2372" i="4"/>
  <c r="G2373" i="4" s="1"/>
  <c r="G2296" i="4"/>
  <c r="J1525" i="4"/>
  <c r="H1526" i="4" s="1"/>
  <c r="I1526" i="4" s="1"/>
  <c r="G933" i="4"/>
  <c r="K1524" i="4"/>
  <c r="J1227" i="4"/>
  <c r="H1228" i="4" s="1"/>
  <c r="I1228" i="4" s="1"/>
  <c r="F312" i="5"/>
  <c r="D313" i="5" s="1"/>
  <c r="E313" i="5" s="1"/>
  <c r="G312" i="5"/>
  <c r="F1746" i="4"/>
  <c r="D1747" i="4" s="1"/>
  <c r="E1747" i="4" s="1"/>
  <c r="G1670" i="4"/>
  <c r="G1671" i="4" s="1"/>
  <c r="F2449" i="4"/>
  <c r="D2450" i="4" s="1"/>
  <c r="E2450" i="4" s="1"/>
  <c r="G1745" i="4"/>
  <c r="F1302" i="4"/>
  <c r="D1303" i="4" s="1"/>
  <c r="E1303" i="4" s="1"/>
  <c r="G1520" i="4"/>
  <c r="K785" i="4"/>
  <c r="J785" i="4"/>
  <c r="H786" i="4" s="1"/>
  <c r="I786" i="4" s="1"/>
  <c r="G149" i="5"/>
  <c r="G788" i="4"/>
  <c r="G2449" i="4" l="1"/>
  <c r="G934" i="4"/>
  <c r="K2047" i="4"/>
  <c r="G2145" i="4"/>
  <c r="G1228" i="4"/>
  <c r="G628" i="5"/>
  <c r="G789" i="4"/>
  <c r="G1596" i="4"/>
  <c r="K1227" i="4"/>
  <c r="G2601" i="4"/>
  <c r="G150" i="5"/>
  <c r="F790" i="4"/>
  <c r="D791" i="4" s="1"/>
  <c r="E791" i="4" s="1"/>
  <c r="F1449" i="4"/>
  <c r="D1450" i="4" s="1"/>
  <c r="E1450" i="4" s="1"/>
  <c r="K1967" i="4"/>
  <c r="M52" i="3"/>
  <c r="K1745" i="4"/>
  <c r="J1745" i="4"/>
  <c r="H1746" i="4" s="1"/>
  <c r="F629" i="5"/>
  <c r="D630" i="5" s="1"/>
  <c r="E630" i="5" s="1"/>
  <c r="K932" i="4"/>
  <c r="J932" i="4"/>
  <c r="H933" i="4" s="1"/>
  <c r="F1967" i="4"/>
  <c r="D1968" i="4" s="1"/>
  <c r="E1968" i="4" s="1"/>
  <c r="G1011" i="4"/>
  <c r="K1525" i="4"/>
  <c r="F1303" i="4"/>
  <c r="D1304" i="4" s="1"/>
  <c r="E1304" i="4" s="1"/>
  <c r="J1301" i="4"/>
  <c r="H1302" i="4" s="1"/>
  <c r="I1302" i="4" s="1"/>
  <c r="K786" i="4"/>
  <c r="J786" i="4"/>
  <c r="H787" i="4" s="1"/>
  <c r="I787" i="4" s="1"/>
  <c r="J1968" i="4"/>
  <c r="H1969" i="4" s="1"/>
  <c r="I1969" i="4" s="1"/>
  <c r="J1451" i="4"/>
  <c r="H1452" i="4" s="1"/>
  <c r="I1452" i="4" s="1"/>
  <c r="K1451" i="4"/>
  <c r="G1302" i="4"/>
  <c r="G1303" i="4" s="1"/>
  <c r="F863" i="4"/>
  <c r="D864" i="4" s="1"/>
  <c r="E864" i="4" s="1"/>
  <c r="G2094" i="4"/>
  <c r="K1300" i="4"/>
  <c r="G706" i="5"/>
  <c r="F706" i="5"/>
  <c r="D707" i="5" s="1"/>
  <c r="G468" i="5"/>
  <c r="J1526" i="4"/>
  <c r="H1527" i="4" s="1"/>
  <c r="I1527" i="4" s="1"/>
  <c r="G2047" i="4"/>
  <c r="F1078" i="4"/>
  <c r="D1079" i="4" s="1"/>
  <c r="E1079" i="4" s="1"/>
  <c r="G1078" i="4"/>
  <c r="F1895" i="4"/>
  <c r="D1896" i="4" s="1"/>
  <c r="E1896" i="4" s="1"/>
  <c r="F1158" i="4"/>
  <c r="D1159" i="4" s="1"/>
  <c r="E1159" i="4" s="1"/>
  <c r="F229" i="5"/>
  <c r="D230" i="5" s="1"/>
  <c r="E230" i="5" s="1"/>
  <c r="F2526" i="4"/>
  <c r="D2527" i="4" s="1"/>
  <c r="E2527" i="4" s="1"/>
  <c r="F1747" i="4"/>
  <c r="D1748" i="4" s="1"/>
  <c r="E1748" i="4" s="1"/>
  <c r="G1746" i="4"/>
  <c r="F2095" i="4"/>
  <c r="D2058" i="4" s="1"/>
  <c r="G1077" i="4"/>
  <c r="K1450" i="4"/>
  <c r="F1522" i="4"/>
  <c r="D1523" i="4" s="1"/>
  <c r="E1523" i="4" s="1"/>
  <c r="J1007" i="4"/>
  <c r="H1008" i="4" s="1"/>
  <c r="K1007" i="4"/>
  <c r="F2450" i="4"/>
  <c r="D2451" i="4" s="1"/>
  <c r="E2451" i="4" s="1"/>
  <c r="G2450" i="4"/>
  <c r="G1894" i="4"/>
  <c r="G1521" i="4"/>
  <c r="F1597" i="4"/>
  <c r="D1598" i="4" s="1"/>
  <c r="E1598" i="4" s="1"/>
  <c r="F935" i="4"/>
  <c r="D936" i="4" s="1"/>
  <c r="E936" i="4" s="1"/>
  <c r="G1157" i="4"/>
  <c r="G228" i="5"/>
  <c r="G2525" i="4"/>
  <c r="G2526" i="4" s="1"/>
  <c r="F2602" i="4"/>
  <c r="D2603" i="4" s="1"/>
  <c r="E2603" i="4" s="1"/>
  <c r="F1672" i="4"/>
  <c r="D1673" i="4" s="1"/>
  <c r="E1673" i="4" s="1"/>
  <c r="F2146" i="4"/>
  <c r="D2147" i="4" s="1"/>
  <c r="E2147" i="4" s="1"/>
  <c r="E2219" i="4"/>
  <c r="J1818" i="4"/>
  <c r="H1819" i="4" s="1"/>
  <c r="K1818" i="4"/>
  <c r="F469" i="5"/>
  <c r="D470" i="5" s="1"/>
  <c r="E470" i="5" s="1"/>
  <c r="G1966" i="4"/>
  <c r="N95" i="3"/>
  <c r="L96" i="3" s="1"/>
  <c r="O95" i="3"/>
  <c r="G402" i="6"/>
  <c r="F402" i="6"/>
  <c r="D403" i="6" s="1"/>
  <c r="E403" i="6" s="1"/>
  <c r="F1375" i="4"/>
  <c r="D1376" i="4" s="1"/>
  <c r="E1376" i="4" s="1"/>
  <c r="J1078" i="4"/>
  <c r="H1079" i="4" s="1"/>
  <c r="I1079" i="4" s="1"/>
  <c r="F2681" i="4"/>
  <c r="D2682" i="4" s="1"/>
  <c r="E2682" i="4" s="1"/>
  <c r="G2680" i="4"/>
  <c r="K1077" i="4"/>
  <c r="J861" i="4"/>
  <c r="H862" i="4" s="1"/>
  <c r="I862" i="4" s="1"/>
  <c r="F2298" i="4"/>
  <c r="D2299" i="4" s="1"/>
  <c r="E2299" i="4" s="1"/>
  <c r="J1155" i="4"/>
  <c r="H1156" i="4" s="1"/>
  <c r="I1156" i="4" s="1"/>
  <c r="J1228" i="4"/>
  <c r="H1229" i="4" s="1"/>
  <c r="I1229" i="4" s="1"/>
  <c r="K1597" i="4"/>
  <c r="K1598" i="4" s="1"/>
  <c r="I1674" i="4"/>
  <c r="K1154" i="4"/>
  <c r="F319" i="6"/>
  <c r="D320" i="6" s="1"/>
  <c r="G319" i="6"/>
  <c r="K1375" i="4"/>
  <c r="F550" i="5"/>
  <c r="D551" i="5" s="1"/>
  <c r="E551" i="5" s="1"/>
  <c r="J1893" i="4"/>
  <c r="H1894" i="4" s="1"/>
  <c r="K1893" i="4"/>
  <c r="K860" i="4"/>
  <c r="F1012" i="4"/>
  <c r="D1013" i="4" s="1"/>
  <c r="E1013" i="4" s="1"/>
  <c r="F313" i="5"/>
  <c r="D314" i="5" s="1"/>
  <c r="E314" i="5" s="1"/>
  <c r="J1376" i="4"/>
  <c r="H1377" i="4" s="1"/>
  <c r="I1377" i="4" s="1"/>
  <c r="F1820" i="4"/>
  <c r="D1821" i="4" s="1"/>
  <c r="E1821" i="4" s="1"/>
  <c r="F2374" i="4"/>
  <c r="D2375" i="4" s="1"/>
  <c r="E2375" i="4" s="1"/>
  <c r="J1598" i="4"/>
  <c r="H1599" i="4" s="1"/>
  <c r="I1599" i="4" s="1"/>
  <c r="G2297" i="4"/>
  <c r="G2298" i="4" s="1"/>
  <c r="D369" i="5"/>
  <c r="E369" i="5" s="1"/>
  <c r="E243" i="6"/>
  <c r="F1229" i="4"/>
  <c r="D1230" i="4" s="1"/>
  <c r="E1230" i="4" s="1"/>
  <c r="J2095" i="4"/>
  <c r="H2058" i="4" s="1"/>
  <c r="L2009" i="4"/>
  <c r="L2012" i="4" s="1"/>
  <c r="M2012" i="4" s="1"/>
  <c r="F151" i="5"/>
  <c r="D152" i="5" s="1"/>
  <c r="E152" i="5" s="1"/>
  <c r="G1819" i="4"/>
  <c r="G1820" i="4" s="1"/>
  <c r="K1301" i="4" l="1"/>
  <c r="I1746" i="4"/>
  <c r="G550" i="5"/>
  <c r="K861" i="4"/>
  <c r="G1895" i="4"/>
  <c r="K1526" i="4"/>
  <c r="L2057" i="4"/>
  <c r="L2060" i="4" s="1"/>
  <c r="M2060" i="4" s="1"/>
  <c r="O2060" i="4" s="1"/>
  <c r="E320" i="6"/>
  <c r="I1894" i="4"/>
  <c r="K1894" i="4" s="1"/>
  <c r="I1819" i="4"/>
  <c r="I933" i="4"/>
  <c r="J933" i="4" s="1"/>
  <c r="H934" i="4" s="1"/>
  <c r="G313" i="5"/>
  <c r="G314" i="5" s="1"/>
  <c r="F1598" i="4"/>
  <c r="D1599" i="4" s="1"/>
  <c r="E1599" i="4" s="1"/>
  <c r="F1748" i="4"/>
  <c r="D1749" i="4" s="1"/>
  <c r="E1749" i="4" s="1"/>
  <c r="G243" i="6"/>
  <c r="F243" i="6"/>
  <c r="D244" i="6" s="1"/>
  <c r="E244" i="6" s="1"/>
  <c r="F470" i="5"/>
  <c r="D471" i="5" s="1"/>
  <c r="E471" i="5" s="1"/>
  <c r="J862" i="4"/>
  <c r="H863" i="4" s="1"/>
  <c r="I863" i="4" s="1"/>
  <c r="K862" i="4"/>
  <c r="G469" i="5"/>
  <c r="G470" i="5" s="1"/>
  <c r="G1597" i="4"/>
  <c r="G369" i="5"/>
  <c r="F369" i="5"/>
  <c r="J1894" i="4"/>
  <c r="H1895" i="4" s="1"/>
  <c r="F2527" i="4"/>
  <c r="D2528" i="4" s="1"/>
  <c r="E2528" i="4" s="1"/>
  <c r="G1967" i="4"/>
  <c r="F551" i="5"/>
  <c r="D552" i="5" s="1"/>
  <c r="E552" i="5" s="1"/>
  <c r="G551" i="5"/>
  <c r="K1819" i="4"/>
  <c r="J1819" i="4"/>
  <c r="H1820" i="4" s="1"/>
  <c r="I1820" i="4" s="1"/>
  <c r="G229" i="5"/>
  <c r="G863" i="4"/>
  <c r="F1968" i="4"/>
  <c r="D1969" i="4" s="1"/>
  <c r="E1969" i="4" s="1"/>
  <c r="F230" i="5"/>
  <c r="D231" i="5" s="1"/>
  <c r="E231" i="5" s="1"/>
  <c r="F864" i="4"/>
  <c r="D865" i="4" s="1"/>
  <c r="E865" i="4" s="1"/>
  <c r="F2451" i="4"/>
  <c r="D2452" i="4" s="1"/>
  <c r="E2452" i="4" s="1"/>
  <c r="F1159" i="4"/>
  <c r="D1160" i="4" s="1"/>
  <c r="E1160" i="4" s="1"/>
  <c r="J1599" i="4"/>
  <c r="H1600" i="4" s="1"/>
  <c r="I1600" i="4" s="1"/>
  <c r="G2374" i="4"/>
  <c r="G2681" i="4"/>
  <c r="G2146" i="4"/>
  <c r="G1158" i="4"/>
  <c r="F630" i="5"/>
  <c r="D631" i="5" s="1"/>
  <c r="E631" i="5" s="1"/>
  <c r="G320" i="6"/>
  <c r="F320" i="6"/>
  <c r="D321" i="6" s="1"/>
  <c r="E321" i="6" s="1"/>
  <c r="F1673" i="4"/>
  <c r="D1674" i="4" s="1"/>
  <c r="E1674" i="4" s="1"/>
  <c r="I1008" i="4"/>
  <c r="F1896" i="4"/>
  <c r="D1897" i="4" s="1"/>
  <c r="E1897" i="4" s="1"/>
  <c r="J1452" i="4"/>
  <c r="H1453" i="4" s="1"/>
  <c r="I1453" i="4" s="1"/>
  <c r="G629" i="5"/>
  <c r="G2219" i="4"/>
  <c r="F2219" i="4"/>
  <c r="D2220" i="4" s="1"/>
  <c r="J1079" i="4"/>
  <c r="H1080" i="4" s="1"/>
  <c r="I1080" i="4" s="1"/>
  <c r="K1078" i="4"/>
  <c r="G1672" i="4"/>
  <c r="F1523" i="4"/>
  <c r="D1524" i="4" s="1"/>
  <c r="E1524" i="4" s="1"/>
  <c r="J1969" i="4"/>
  <c r="H1970" i="4" s="1"/>
  <c r="I1970" i="4" s="1"/>
  <c r="K1746" i="4"/>
  <c r="J1746" i="4"/>
  <c r="H1747" i="4" s="1"/>
  <c r="I1747" i="4" s="1"/>
  <c r="F2603" i="4"/>
  <c r="D2604" i="4" s="1"/>
  <c r="E2604" i="4" s="1"/>
  <c r="G1522" i="4"/>
  <c r="K1968" i="4"/>
  <c r="F1376" i="4"/>
  <c r="D1377" i="4" s="1"/>
  <c r="E1377" i="4" s="1"/>
  <c r="G2602" i="4"/>
  <c r="F1079" i="4"/>
  <c r="D1080" i="4" s="1"/>
  <c r="E1080" i="4" s="1"/>
  <c r="J787" i="4"/>
  <c r="H788" i="4" s="1"/>
  <c r="I788" i="4" s="1"/>
  <c r="O52" i="3"/>
  <c r="N52" i="3"/>
  <c r="L53" i="3" s="1"/>
  <c r="G403" i="6"/>
  <c r="F403" i="6"/>
  <c r="D404" i="6" s="1"/>
  <c r="E404" i="6" s="1"/>
  <c r="F2147" i="4"/>
  <c r="D2148" i="4" s="1"/>
  <c r="E2148" i="4" s="1"/>
  <c r="J1377" i="4"/>
  <c r="H1378" i="4" s="1"/>
  <c r="I1378" i="4" s="1"/>
  <c r="F1450" i="4"/>
  <c r="D1451" i="4" s="1"/>
  <c r="E1451" i="4" s="1"/>
  <c r="F2375" i="4"/>
  <c r="D2376" i="4" s="1"/>
  <c r="E2376" i="4" s="1"/>
  <c r="F1821" i="4"/>
  <c r="D1822" i="4" s="1"/>
  <c r="E1822" i="4" s="1"/>
  <c r="K1674" i="4"/>
  <c r="J1674" i="4"/>
  <c r="H1675" i="4" s="1"/>
  <c r="I1675" i="4" s="1"/>
  <c r="G1375" i="4"/>
  <c r="G151" i="5"/>
  <c r="K2095" i="4"/>
  <c r="J1302" i="4"/>
  <c r="H1303" i="4" s="1"/>
  <c r="I1303" i="4" s="1"/>
  <c r="G1449" i="4"/>
  <c r="J1229" i="4"/>
  <c r="H1230" i="4" s="1"/>
  <c r="I1230" i="4" s="1"/>
  <c r="K1228" i="4"/>
  <c r="J1156" i="4"/>
  <c r="H1157" i="4" s="1"/>
  <c r="I1157" i="4" s="1"/>
  <c r="J1527" i="4"/>
  <c r="H1528" i="4" s="1"/>
  <c r="I1528" i="4" s="1"/>
  <c r="K1527" i="4"/>
  <c r="F1013" i="4"/>
  <c r="D1014" i="4" s="1"/>
  <c r="E1014" i="4" s="1"/>
  <c r="K1155" i="4"/>
  <c r="M96" i="3"/>
  <c r="F936" i="4"/>
  <c r="D937" i="4" s="1"/>
  <c r="E937" i="4" s="1"/>
  <c r="F791" i="4"/>
  <c r="D792" i="4" s="1"/>
  <c r="E792" i="4" s="1"/>
  <c r="F2682" i="4"/>
  <c r="D2683" i="4" s="1"/>
  <c r="E2683" i="4" s="1"/>
  <c r="F152" i="5"/>
  <c r="D153" i="5" s="1"/>
  <c r="E153" i="5" s="1"/>
  <c r="N2012" i="4"/>
  <c r="O2012" i="4"/>
  <c r="K1376" i="4"/>
  <c r="F314" i="5"/>
  <c r="D315" i="5" s="1"/>
  <c r="E315" i="5" s="1"/>
  <c r="G2095" i="4"/>
  <c r="F1230" i="4"/>
  <c r="D1231" i="4" s="1"/>
  <c r="E1231" i="4" s="1"/>
  <c r="G1229" i="4"/>
  <c r="G1012" i="4"/>
  <c r="F2299" i="4"/>
  <c r="D2300" i="4" s="1"/>
  <c r="E2300" i="4" s="1"/>
  <c r="G935" i="4"/>
  <c r="G1747" i="4"/>
  <c r="E707" i="5"/>
  <c r="F1304" i="4"/>
  <c r="D1305" i="4" s="1"/>
  <c r="E1305" i="4" s="1"/>
  <c r="G790" i="4"/>
  <c r="N2060" i="4" l="1"/>
  <c r="K933" i="4"/>
  <c r="G1598" i="4"/>
  <c r="G2375" i="4"/>
  <c r="I1895" i="4"/>
  <c r="J1895" i="4" s="1"/>
  <c r="H1896" i="4" s="1"/>
  <c r="K1452" i="4"/>
  <c r="K1453" i="4" s="1"/>
  <c r="G1230" i="4"/>
  <c r="K1377" i="4"/>
  <c r="K1969" i="4"/>
  <c r="G1673" i="4"/>
  <c r="G152" i="5"/>
  <c r="G1748" i="4"/>
  <c r="F321" i="6"/>
  <c r="D322" i="6" s="1"/>
  <c r="G321" i="6"/>
  <c r="G1013" i="4"/>
  <c r="G1014" i="4" s="1"/>
  <c r="M53" i="3"/>
  <c r="F865" i="4"/>
  <c r="D866" i="4" s="1"/>
  <c r="E866" i="4" s="1"/>
  <c r="J788" i="4"/>
  <c r="H789" i="4" s="1"/>
  <c r="I789" i="4" s="1"/>
  <c r="G1523" i="4"/>
  <c r="G864" i="4"/>
  <c r="D370" i="5"/>
  <c r="E370" i="5" s="1"/>
  <c r="F231" i="5"/>
  <c r="D232" i="5" s="1"/>
  <c r="E232" i="5" s="1"/>
  <c r="G630" i="5"/>
  <c r="G230" i="5"/>
  <c r="J1080" i="4"/>
  <c r="H1081" i="4" s="1"/>
  <c r="I1081" i="4" s="1"/>
  <c r="F1969" i="4"/>
  <c r="D1970" i="4" s="1"/>
  <c r="E1970" i="4" s="1"/>
  <c r="F1305" i="4"/>
  <c r="D1306" i="4" s="1"/>
  <c r="E1306" i="4" s="1"/>
  <c r="G1305" i="4"/>
  <c r="L2013" i="4"/>
  <c r="M2013" i="4" s="1"/>
  <c r="K1156" i="4"/>
  <c r="F2376" i="4"/>
  <c r="D2377" i="4" s="1"/>
  <c r="E2377" i="4" s="1"/>
  <c r="K1079" i="4"/>
  <c r="G1968" i="4"/>
  <c r="F1080" i="4"/>
  <c r="D1081" i="4" s="1"/>
  <c r="E1081" i="4" s="1"/>
  <c r="G1304" i="4"/>
  <c r="F153" i="5"/>
  <c r="D154" i="5" s="1"/>
  <c r="E154" i="5" s="1"/>
  <c r="G1376" i="4"/>
  <c r="E2220" i="4"/>
  <c r="J863" i="4"/>
  <c r="H864" i="4" s="1"/>
  <c r="I864" i="4" s="1"/>
  <c r="F1451" i="4"/>
  <c r="D1452" i="4" s="1"/>
  <c r="E1452" i="4" s="1"/>
  <c r="J1230" i="4"/>
  <c r="H1231" i="4" s="1"/>
  <c r="I1231" i="4" s="1"/>
  <c r="J1600" i="4"/>
  <c r="H1601" i="4" s="1"/>
  <c r="I1601" i="4" s="1"/>
  <c r="K1820" i="4"/>
  <c r="J1820" i="4"/>
  <c r="H1821" i="4" s="1"/>
  <c r="F471" i="5"/>
  <c r="D472" i="5" s="1"/>
  <c r="E472" i="5" s="1"/>
  <c r="F1377" i="4"/>
  <c r="D1378" i="4" s="1"/>
  <c r="E1378" i="4" s="1"/>
  <c r="K1229" i="4"/>
  <c r="G2682" i="4"/>
  <c r="J1378" i="4"/>
  <c r="H1379" i="4" s="1"/>
  <c r="I1379" i="4" s="1"/>
  <c r="J1453" i="4"/>
  <c r="H1454" i="4" s="1"/>
  <c r="I1454" i="4" s="1"/>
  <c r="K1599" i="4"/>
  <c r="F244" i="6"/>
  <c r="D245" i="6" s="1"/>
  <c r="G244" i="6"/>
  <c r="F792" i="4"/>
  <c r="D793" i="4" s="1"/>
  <c r="E793" i="4" s="1"/>
  <c r="F1160" i="4"/>
  <c r="D1161" i="4" s="1"/>
  <c r="E1161" i="4" s="1"/>
  <c r="F1524" i="4"/>
  <c r="D1525" i="4" s="1"/>
  <c r="E1525" i="4" s="1"/>
  <c r="F631" i="5"/>
  <c r="D632" i="5" s="1"/>
  <c r="E632" i="5" s="1"/>
  <c r="J1157" i="4"/>
  <c r="H1158" i="4" s="1"/>
  <c r="I1158" i="4" s="1"/>
  <c r="G1821" i="4"/>
  <c r="G1450" i="4"/>
  <c r="F2148" i="4"/>
  <c r="D2149" i="4" s="1"/>
  <c r="E2149" i="4" s="1"/>
  <c r="F1897" i="4"/>
  <c r="D1898" i="4" s="1"/>
  <c r="E1898" i="4" s="1"/>
  <c r="G1159" i="4"/>
  <c r="F552" i="5"/>
  <c r="D553" i="5" s="1"/>
  <c r="E553" i="5" s="1"/>
  <c r="F1014" i="4"/>
  <c r="D1015" i="4" s="1"/>
  <c r="E1015" i="4" s="1"/>
  <c r="F315" i="5"/>
  <c r="D316" i="5" s="1"/>
  <c r="E316" i="5" s="1"/>
  <c r="F1822" i="4"/>
  <c r="D1823" i="4" s="1"/>
  <c r="E1823" i="4" s="1"/>
  <c r="F2683" i="4"/>
  <c r="D2684" i="4" s="1"/>
  <c r="E2684" i="4" s="1"/>
  <c r="K1747" i="4"/>
  <c r="J1747" i="4"/>
  <c r="H1748" i="4" s="1"/>
  <c r="I1748" i="4" s="1"/>
  <c r="F2452" i="4"/>
  <c r="D2453" i="4" s="1"/>
  <c r="E2453" i="4" s="1"/>
  <c r="F1749" i="4"/>
  <c r="D1750" i="4" s="1"/>
  <c r="E1750" i="4" s="1"/>
  <c r="J1675" i="4"/>
  <c r="H1676" i="4" s="1"/>
  <c r="I1676" i="4" s="1"/>
  <c r="K787" i="4"/>
  <c r="J1528" i="4"/>
  <c r="H1529" i="4" s="1"/>
  <c r="I1529" i="4" s="1"/>
  <c r="G1079" i="4"/>
  <c r="J1303" i="4"/>
  <c r="H1304" i="4" s="1"/>
  <c r="I1304" i="4" s="1"/>
  <c r="K1302" i="4"/>
  <c r="G2603" i="4"/>
  <c r="F2528" i="4"/>
  <c r="D2529" i="4" s="1"/>
  <c r="E2529" i="4" s="1"/>
  <c r="F707" i="5"/>
  <c r="D708" i="5" s="1"/>
  <c r="G707" i="5"/>
  <c r="F2300" i="4"/>
  <c r="D2301" i="4" s="1"/>
  <c r="E2301" i="4" s="1"/>
  <c r="F2604" i="4"/>
  <c r="D2605" i="4" s="1"/>
  <c r="E2605" i="4" s="1"/>
  <c r="G2299" i="4"/>
  <c r="G791" i="4"/>
  <c r="F937" i="4"/>
  <c r="D938" i="4" s="1"/>
  <c r="E938" i="4" s="1"/>
  <c r="G2147" i="4"/>
  <c r="G1896" i="4"/>
  <c r="G1897" i="4" s="1"/>
  <c r="G936" i="4"/>
  <c r="L2061" i="4"/>
  <c r="M2061" i="4" s="1"/>
  <c r="F404" i="6"/>
  <c r="D405" i="6" s="1"/>
  <c r="G404" i="6"/>
  <c r="K1008" i="4"/>
  <c r="J1008" i="4"/>
  <c r="H1009" i="4" s="1"/>
  <c r="I1009" i="4" s="1"/>
  <c r="G2451" i="4"/>
  <c r="F1231" i="4"/>
  <c r="D1232" i="4" s="1"/>
  <c r="E1232" i="4" s="1"/>
  <c r="O96" i="3"/>
  <c r="N96" i="3"/>
  <c r="L97" i="3" s="1"/>
  <c r="J1970" i="4"/>
  <c r="H1971" i="4" s="1"/>
  <c r="I1971" i="4" s="1"/>
  <c r="F1674" i="4"/>
  <c r="D1675" i="4" s="1"/>
  <c r="E1675" i="4" s="1"/>
  <c r="I934" i="4"/>
  <c r="G2527" i="4"/>
  <c r="G2528" i="4" s="1"/>
  <c r="F1599" i="4"/>
  <c r="D1600" i="4" s="1"/>
  <c r="E1600" i="4" s="1"/>
  <c r="G471" i="5" l="1"/>
  <c r="G2148" i="4"/>
  <c r="K1895" i="4"/>
  <c r="E245" i="6"/>
  <c r="K1970" i="4"/>
  <c r="G1160" i="4"/>
  <c r="G153" i="5"/>
  <c r="K1157" i="4"/>
  <c r="E322" i="6"/>
  <c r="G937" i="4"/>
  <c r="G938" i="4" s="1"/>
  <c r="G1822" i="4"/>
  <c r="G2376" i="4"/>
  <c r="F553" i="5"/>
  <c r="D554" i="5" s="1"/>
  <c r="E554" i="5" s="1"/>
  <c r="I1821" i="4"/>
  <c r="F2605" i="4"/>
  <c r="D2606" i="4" s="1"/>
  <c r="E2606" i="4" s="1"/>
  <c r="F1081" i="4"/>
  <c r="D1082" i="4" s="1"/>
  <c r="E1082" i="4" s="1"/>
  <c r="G2300" i="4"/>
  <c r="G370" i="5"/>
  <c r="F370" i="5"/>
  <c r="J1231" i="4"/>
  <c r="H1232" i="4" s="1"/>
  <c r="I1232" i="4" s="1"/>
  <c r="F2377" i="4"/>
  <c r="D2378" i="4" s="1"/>
  <c r="E2378" i="4" s="1"/>
  <c r="G1749" i="4"/>
  <c r="J1748" i="4"/>
  <c r="H1749" i="4" s="1"/>
  <c r="I1749" i="4" s="1"/>
  <c r="J789" i="4"/>
  <c r="H790" i="4" s="1"/>
  <c r="I790" i="4" s="1"/>
  <c r="J1009" i="4"/>
  <c r="H1010" i="4" s="1"/>
  <c r="I1010" i="4" s="1"/>
  <c r="K1600" i="4"/>
  <c r="F1600" i="4"/>
  <c r="D1601" i="4" s="1"/>
  <c r="E1601" i="4" s="1"/>
  <c r="F2529" i="4"/>
  <c r="D2530" i="4" s="1"/>
  <c r="E2530" i="4" s="1"/>
  <c r="J1454" i="4"/>
  <c r="H1455" i="4" s="1"/>
  <c r="I1455" i="4" s="1"/>
  <c r="K1454" i="4"/>
  <c r="G1451" i="4"/>
  <c r="K788" i="4"/>
  <c r="J1601" i="4"/>
  <c r="H1602" i="4" s="1"/>
  <c r="I1602" i="4" s="1"/>
  <c r="F2149" i="4"/>
  <c r="D2150" i="4" s="1"/>
  <c r="E2150" i="4" s="1"/>
  <c r="J1379" i="4"/>
  <c r="H1380" i="4" s="1"/>
  <c r="I1380" i="4" s="1"/>
  <c r="F866" i="4"/>
  <c r="D867" i="4" s="1"/>
  <c r="E867" i="4" s="1"/>
  <c r="F2301" i="4"/>
  <c r="D2302" i="4" s="1"/>
  <c r="E2302" i="4" s="1"/>
  <c r="E405" i="6"/>
  <c r="O2061" i="4"/>
  <c r="N2061" i="4"/>
  <c r="J864" i="4"/>
  <c r="H865" i="4" s="1"/>
  <c r="I865" i="4" s="1"/>
  <c r="J934" i="4"/>
  <c r="H935" i="4" s="1"/>
  <c r="I935" i="4" s="1"/>
  <c r="K934" i="4"/>
  <c r="G2683" i="4"/>
  <c r="J1158" i="4"/>
  <c r="H1159" i="4" s="1"/>
  <c r="I1159" i="4" s="1"/>
  <c r="K1378" i="4"/>
  <c r="K863" i="4"/>
  <c r="F1306" i="4"/>
  <c r="D1307" i="4" s="1"/>
  <c r="E1307" i="4" s="1"/>
  <c r="G865" i="4"/>
  <c r="F1232" i="4"/>
  <c r="D1233" i="4" s="1"/>
  <c r="E1233" i="4" s="1"/>
  <c r="K1675" i="4"/>
  <c r="G2220" i="4"/>
  <c r="F2220" i="4"/>
  <c r="D2221" i="4" s="1"/>
  <c r="E2221" i="4" s="1"/>
  <c r="G1969" i="4"/>
  <c r="I1896" i="4"/>
  <c r="J1676" i="4"/>
  <c r="H1677" i="4" s="1"/>
  <c r="I1677" i="4" s="1"/>
  <c r="F1675" i="4"/>
  <c r="D1676" i="4" s="1"/>
  <c r="E1676" i="4" s="1"/>
  <c r="F232" i="5"/>
  <c r="D233" i="5" s="1"/>
  <c r="E233" i="5" s="1"/>
  <c r="G1231" i="4"/>
  <c r="G1232" i="4" s="1"/>
  <c r="G2604" i="4"/>
  <c r="G552" i="5"/>
  <c r="G231" i="5"/>
  <c r="G232" i="5" s="1"/>
  <c r="E708" i="5"/>
  <c r="O2013" i="4"/>
  <c r="N2013" i="4"/>
  <c r="G1599" i="4"/>
  <c r="F1823" i="4"/>
  <c r="D1824" i="4" s="1"/>
  <c r="E1824" i="4" s="1"/>
  <c r="F1970" i="4"/>
  <c r="D1971" i="4" s="1"/>
  <c r="E1971" i="4" s="1"/>
  <c r="J1971" i="4"/>
  <c r="H1972" i="4" s="1"/>
  <c r="I1972" i="4" s="1"/>
  <c r="F938" i="4"/>
  <c r="D939" i="4" s="1"/>
  <c r="E939" i="4" s="1"/>
  <c r="G315" i="5"/>
  <c r="G631" i="5"/>
  <c r="G632" i="5" s="1"/>
  <c r="G1377" i="4"/>
  <c r="F154" i="5"/>
  <c r="D155" i="5" s="1"/>
  <c r="E155" i="5" s="1"/>
  <c r="K1080" i="4"/>
  <c r="K1081" i="4" s="1"/>
  <c r="O53" i="3"/>
  <c r="N53" i="3"/>
  <c r="L54" i="3" s="1"/>
  <c r="G245" i="6"/>
  <c r="F245" i="6"/>
  <c r="D246" i="6" s="1"/>
  <c r="E246" i="6" s="1"/>
  <c r="G2452" i="4"/>
  <c r="F1378" i="4"/>
  <c r="D1379" i="4" s="1"/>
  <c r="E1379" i="4" s="1"/>
  <c r="F793" i="4"/>
  <c r="D794" i="4" s="1"/>
  <c r="E794" i="4" s="1"/>
  <c r="F2453" i="4"/>
  <c r="D2454" i="4" s="1"/>
  <c r="E2454" i="4" s="1"/>
  <c r="F1452" i="4"/>
  <c r="D1453" i="4" s="1"/>
  <c r="E1453" i="4" s="1"/>
  <c r="J1304" i="4"/>
  <c r="H1305" i="4" s="1"/>
  <c r="I1305" i="4" s="1"/>
  <c r="K1303" i="4"/>
  <c r="J1529" i="4"/>
  <c r="H1530" i="4" s="1"/>
  <c r="I1530" i="4" s="1"/>
  <c r="F316" i="5"/>
  <c r="D317" i="5" s="1"/>
  <c r="E317" i="5" s="1"/>
  <c r="J1081" i="4"/>
  <c r="H1082" i="4" s="1"/>
  <c r="I1082" i="4" s="1"/>
  <c r="M97" i="3"/>
  <c r="K1528" i="4"/>
  <c r="F1015" i="4"/>
  <c r="D1016" i="4" s="1"/>
  <c r="E1016" i="4" s="1"/>
  <c r="G1524" i="4"/>
  <c r="F472" i="5"/>
  <c r="D473" i="5" s="1"/>
  <c r="E473" i="5" s="1"/>
  <c r="F1750" i="4"/>
  <c r="D1751" i="4" s="1"/>
  <c r="E1751" i="4" s="1"/>
  <c r="G792" i="4"/>
  <c r="F1898" i="4"/>
  <c r="D1899" i="4" s="1"/>
  <c r="E1899" i="4" s="1"/>
  <c r="K1230" i="4"/>
  <c r="F2684" i="4"/>
  <c r="D2685" i="4" s="1"/>
  <c r="E2685" i="4" s="1"/>
  <c r="G1674" i="4"/>
  <c r="F632" i="5"/>
  <c r="D633" i="5" s="1"/>
  <c r="E633" i="5" s="1"/>
  <c r="F1525" i="4"/>
  <c r="D1526" i="4" s="1"/>
  <c r="E1526" i="4" s="1"/>
  <c r="F1161" i="4"/>
  <c r="D1162" i="4" s="1"/>
  <c r="E1162" i="4" s="1"/>
  <c r="G1080" i="4"/>
  <c r="G322" i="6"/>
  <c r="F322" i="6"/>
  <c r="D323" i="6" s="1"/>
  <c r="G1378" i="4" l="1"/>
  <c r="G1600" i="4"/>
  <c r="G2301" i="4"/>
  <c r="K1748" i="4"/>
  <c r="K864" i="4"/>
  <c r="K1009" i="4"/>
  <c r="G1525" i="4"/>
  <c r="G1306" i="4"/>
  <c r="J1082" i="4"/>
  <c r="H1083" i="4" s="1"/>
  <c r="I1083" i="4" s="1"/>
  <c r="G1970" i="4"/>
  <c r="K1676" i="4"/>
  <c r="K1601" i="4"/>
  <c r="F2378" i="4"/>
  <c r="D2379" i="4" s="1"/>
  <c r="E2379" i="4" s="1"/>
  <c r="J935" i="4"/>
  <c r="H936" i="4" s="1"/>
  <c r="I936" i="4" s="1"/>
  <c r="G316" i="5"/>
  <c r="G1823" i="4"/>
  <c r="J865" i="4"/>
  <c r="H866" i="4" s="1"/>
  <c r="I866" i="4" s="1"/>
  <c r="G2377" i="4"/>
  <c r="F1971" i="4"/>
  <c r="D1972" i="4" s="1"/>
  <c r="E1972" i="4" s="1"/>
  <c r="F317" i="5"/>
  <c r="D318" i="5" s="1"/>
  <c r="E318" i="5" s="1"/>
  <c r="G2221" i="4"/>
  <c r="F2221" i="4"/>
  <c r="D2222" i="4" s="1"/>
  <c r="J1232" i="4"/>
  <c r="H1233" i="4" s="1"/>
  <c r="I1233" i="4" s="1"/>
  <c r="J1677" i="4"/>
  <c r="H1678" i="4" s="1"/>
  <c r="I1678" i="4" s="1"/>
  <c r="F1899" i="4"/>
  <c r="D1900" i="4" s="1"/>
  <c r="E1900" i="4" s="1"/>
  <c r="L2014" i="4"/>
  <c r="M2014" i="4" s="1"/>
  <c r="J1455" i="4"/>
  <c r="H1456" i="4" s="1"/>
  <c r="I1456" i="4" s="1"/>
  <c r="K1231" i="4"/>
  <c r="K1232" i="4" s="1"/>
  <c r="F2685" i="4"/>
  <c r="D2686" i="4" s="1"/>
  <c r="E2686" i="4" s="1"/>
  <c r="G2684" i="4"/>
  <c r="M54" i="3"/>
  <c r="K1529" i="4"/>
  <c r="F2530" i="4"/>
  <c r="D2531" i="4" s="1"/>
  <c r="E2531" i="4" s="1"/>
  <c r="D371" i="5"/>
  <c r="E371" i="5" s="1"/>
  <c r="F1824" i="4"/>
  <c r="D1825" i="4" s="1"/>
  <c r="E1825" i="4" s="1"/>
  <c r="G1898" i="4"/>
  <c r="J1305" i="4"/>
  <c r="H1306" i="4" s="1"/>
  <c r="I1306" i="4" s="1"/>
  <c r="F155" i="5"/>
  <c r="D156" i="5" s="1"/>
  <c r="E156" i="5" s="1"/>
  <c r="F708" i="5"/>
  <c r="D709" i="5" s="1"/>
  <c r="G708" i="5"/>
  <c r="F1233" i="4"/>
  <c r="D1234" i="4" s="1"/>
  <c r="E1234" i="4" s="1"/>
  <c r="G1233" i="4"/>
  <c r="F405" i="6"/>
  <c r="D406" i="6" s="1"/>
  <c r="G405" i="6"/>
  <c r="G2529" i="4"/>
  <c r="G1750" i="4"/>
  <c r="K1304" i="4"/>
  <c r="G154" i="5"/>
  <c r="F2302" i="4"/>
  <c r="D2303" i="4" s="1"/>
  <c r="E2303" i="4" s="1"/>
  <c r="F1601" i="4"/>
  <c r="D1602" i="4" s="1"/>
  <c r="E1602" i="4" s="1"/>
  <c r="F1453" i="4"/>
  <c r="D1454" i="4" s="1"/>
  <c r="E1454" i="4" s="1"/>
  <c r="F1082" i="4"/>
  <c r="D1083" i="4" s="1"/>
  <c r="E1083" i="4" s="1"/>
  <c r="G246" i="6"/>
  <c r="F246" i="6"/>
  <c r="D247" i="6" s="1"/>
  <c r="E247" i="6" s="1"/>
  <c r="F473" i="5"/>
  <c r="D474" i="5" s="1"/>
  <c r="E474" i="5" s="1"/>
  <c r="G1161" i="4"/>
  <c r="G472" i="5"/>
  <c r="G473" i="5" s="1"/>
  <c r="G1452" i="4"/>
  <c r="F1307" i="4"/>
  <c r="D1308" i="4" s="1"/>
  <c r="E1308" i="4" s="1"/>
  <c r="G866" i="4"/>
  <c r="G1081" i="4"/>
  <c r="J1602" i="4"/>
  <c r="H1603" i="4" s="1"/>
  <c r="I1603" i="4" s="1"/>
  <c r="K1896" i="4"/>
  <c r="J1896" i="4"/>
  <c r="H1897" i="4" s="1"/>
  <c r="I1897" i="4" s="1"/>
  <c r="F2454" i="4"/>
  <c r="D2455" i="4" s="1"/>
  <c r="E2455" i="4" s="1"/>
  <c r="F867" i="4"/>
  <c r="D868" i="4" s="1"/>
  <c r="E868" i="4" s="1"/>
  <c r="J1010" i="4"/>
  <c r="H1011" i="4" s="1"/>
  <c r="I1011" i="4" s="1"/>
  <c r="G2605" i="4"/>
  <c r="L2062" i="4"/>
  <c r="M2062" i="4" s="1"/>
  <c r="F1751" i="4"/>
  <c r="D1752" i="4" s="1"/>
  <c r="E1752" i="4" s="1"/>
  <c r="F1016" i="4"/>
  <c r="D1017" i="4" s="1"/>
  <c r="E1017" i="4" s="1"/>
  <c r="G2453" i="4"/>
  <c r="J1380" i="4"/>
  <c r="H1381" i="4" s="1"/>
  <c r="I1381" i="4" s="1"/>
  <c r="F2606" i="4"/>
  <c r="D2607" i="4" s="1"/>
  <c r="E2607" i="4" s="1"/>
  <c r="J1530" i="4"/>
  <c r="H1531" i="4" s="1"/>
  <c r="I1531" i="4" s="1"/>
  <c r="E323" i="6"/>
  <c r="F1162" i="4"/>
  <c r="D1163" i="4" s="1"/>
  <c r="E1163" i="4" s="1"/>
  <c r="F1526" i="4"/>
  <c r="D1527" i="4" s="1"/>
  <c r="E1527" i="4" s="1"/>
  <c r="G1015" i="4"/>
  <c r="G793" i="4"/>
  <c r="F939" i="4"/>
  <c r="D940" i="4" s="1"/>
  <c r="E940" i="4" s="1"/>
  <c r="G939" i="4"/>
  <c r="F233" i="5"/>
  <c r="D234" i="5" s="1"/>
  <c r="E234" i="5" s="1"/>
  <c r="K1379" i="4"/>
  <c r="K789" i="4"/>
  <c r="K1821" i="4"/>
  <c r="J1821" i="4"/>
  <c r="H1822" i="4" s="1"/>
  <c r="I1822" i="4" s="1"/>
  <c r="F794" i="4"/>
  <c r="D795" i="4" s="1"/>
  <c r="E795" i="4" s="1"/>
  <c r="J1972" i="4"/>
  <c r="H1973" i="4" s="1"/>
  <c r="I1973" i="4" s="1"/>
  <c r="F1676" i="4"/>
  <c r="D1677" i="4" s="1"/>
  <c r="E1677" i="4" s="1"/>
  <c r="J1159" i="4"/>
  <c r="H1160" i="4" s="1"/>
  <c r="I1160" i="4" s="1"/>
  <c r="F2150" i="4"/>
  <c r="D2151" i="4" s="1"/>
  <c r="E2151" i="4" s="1"/>
  <c r="J790" i="4"/>
  <c r="H791" i="4" s="1"/>
  <c r="I791" i="4" s="1"/>
  <c r="F554" i="5"/>
  <c r="D555" i="5" s="1"/>
  <c r="E555" i="5" s="1"/>
  <c r="F633" i="5"/>
  <c r="D634" i="5" s="1"/>
  <c r="E634" i="5" s="1"/>
  <c r="O97" i="3"/>
  <c r="N97" i="3"/>
  <c r="L98" i="3" s="1"/>
  <c r="F1379" i="4"/>
  <c r="D1380" i="4" s="1"/>
  <c r="E1380" i="4" s="1"/>
  <c r="K1971" i="4"/>
  <c r="G1675" i="4"/>
  <c r="K1158" i="4"/>
  <c r="G2149" i="4"/>
  <c r="J1749" i="4"/>
  <c r="H1750" i="4" s="1"/>
  <c r="I1750" i="4" s="1"/>
  <c r="G553" i="5"/>
  <c r="E709" i="5" l="1"/>
  <c r="M98" i="3"/>
  <c r="G554" i="5"/>
  <c r="G1751" i="4"/>
  <c r="K1010" i="4"/>
  <c r="G1082" i="4"/>
  <c r="G2302" i="4"/>
  <c r="G1676" i="4"/>
  <c r="G2606" i="4"/>
  <c r="G2530" i="4"/>
  <c r="F234" i="5"/>
  <c r="D235" i="5" s="1"/>
  <c r="E235" i="5" s="1"/>
  <c r="G1453" i="4"/>
  <c r="F940" i="4"/>
  <c r="D941" i="4" s="1"/>
  <c r="E941" i="4" s="1"/>
  <c r="G940" i="4"/>
  <c r="G1016" i="4"/>
  <c r="G1601" i="4"/>
  <c r="G1602" i="4" s="1"/>
  <c r="K1305" i="4"/>
  <c r="K865" i="4"/>
  <c r="J1456" i="4"/>
  <c r="H1457" i="4" s="1"/>
  <c r="I1457" i="4" s="1"/>
  <c r="F1752" i="4"/>
  <c r="D1753" i="4" s="1"/>
  <c r="E1753" i="4" s="1"/>
  <c r="F2303" i="4"/>
  <c r="D2304" i="4" s="1"/>
  <c r="E2304" i="4" s="1"/>
  <c r="N2014" i="4"/>
  <c r="O2014" i="4"/>
  <c r="F1017" i="4"/>
  <c r="D1018" i="4" s="1"/>
  <c r="E1018" i="4" s="1"/>
  <c r="K1602" i="4"/>
  <c r="F1308" i="4"/>
  <c r="D1309" i="4" s="1"/>
  <c r="E1309" i="4" s="1"/>
  <c r="F1825" i="4"/>
  <c r="D1826" i="4" s="1"/>
  <c r="E1826" i="4" s="1"/>
  <c r="F1900" i="4"/>
  <c r="D1901" i="4" s="1"/>
  <c r="E1901" i="4" s="1"/>
  <c r="G709" i="5"/>
  <c r="F709" i="5"/>
  <c r="D710" i="5" s="1"/>
  <c r="F156" i="5"/>
  <c r="D157" i="5" s="1"/>
  <c r="E157" i="5" s="1"/>
  <c r="J866" i="4"/>
  <c r="H867" i="4" s="1"/>
  <c r="I867" i="4" s="1"/>
  <c r="G2150" i="4"/>
  <c r="K1159" i="4"/>
  <c r="F1677" i="4"/>
  <c r="D1678" i="4" s="1"/>
  <c r="E1678" i="4" s="1"/>
  <c r="G1526" i="4"/>
  <c r="G1307" i="4"/>
  <c r="G1824" i="4"/>
  <c r="G1899" i="4"/>
  <c r="K935" i="4"/>
  <c r="J1750" i="4"/>
  <c r="H1751" i="4" s="1"/>
  <c r="I1751" i="4" s="1"/>
  <c r="J1306" i="4"/>
  <c r="H1307" i="4" s="1"/>
  <c r="I1307" i="4" s="1"/>
  <c r="F1527" i="4"/>
  <c r="D1528" i="4" s="1"/>
  <c r="E1528" i="4" s="1"/>
  <c r="J1897" i="4"/>
  <c r="H1898" i="4" s="1"/>
  <c r="I1898" i="4" s="1"/>
  <c r="F2151" i="4"/>
  <c r="D2152" i="4" s="1"/>
  <c r="E2152" i="4" s="1"/>
  <c r="J1160" i="4"/>
  <c r="H1161" i="4" s="1"/>
  <c r="I1161" i="4" s="1"/>
  <c r="O2062" i="4"/>
  <c r="N2062" i="4"/>
  <c r="J1678" i="4"/>
  <c r="H1679" i="4" s="1"/>
  <c r="I1679" i="4" s="1"/>
  <c r="F1380" i="4"/>
  <c r="D1381" i="4" s="1"/>
  <c r="E1381" i="4" s="1"/>
  <c r="F1163" i="4"/>
  <c r="D1164" i="4" s="1"/>
  <c r="E1164" i="4" s="1"/>
  <c r="G371" i="5"/>
  <c r="F371" i="5"/>
  <c r="K1677" i="4"/>
  <c r="F2379" i="4"/>
  <c r="D2380" i="4" s="1"/>
  <c r="E2380" i="4" s="1"/>
  <c r="F1972" i="4"/>
  <c r="D1973" i="4" s="1"/>
  <c r="E1973" i="4" s="1"/>
  <c r="G233" i="5"/>
  <c r="F1602" i="4"/>
  <c r="D1603" i="4" s="1"/>
  <c r="E1603" i="4" s="1"/>
  <c r="K1455" i="4"/>
  <c r="K1749" i="4"/>
  <c r="J936" i="4"/>
  <c r="H937" i="4" s="1"/>
  <c r="I937" i="4" s="1"/>
  <c r="K936" i="4"/>
  <c r="J1973" i="4"/>
  <c r="H1974" i="4" s="1"/>
  <c r="I1974" i="4" s="1"/>
  <c r="G1379" i="4"/>
  <c r="K1972" i="4"/>
  <c r="G1162" i="4"/>
  <c r="J1011" i="4"/>
  <c r="H1012" i="4" s="1"/>
  <c r="I1012" i="4" s="1"/>
  <c r="F2531" i="4"/>
  <c r="D2532" i="4" s="1"/>
  <c r="E2532" i="4" s="1"/>
  <c r="J1233" i="4"/>
  <c r="H1234" i="4" s="1"/>
  <c r="I1234" i="4" s="1"/>
  <c r="G2378" i="4"/>
  <c r="J791" i="4"/>
  <c r="H792" i="4" s="1"/>
  <c r="I792" i="4" s="1"/>
  <c r="K1380" i="4"/>
  <c r="G1971" i="4"/>
  <c r="G1972" i="4" s="1"/>
  <c r="K790" i="4"/>
  <c r="G155" i="5"/>
  <c r="F323" i="6"/>
  <c r="D324" i="6" s="1"/>
  <c r="G323" i="6"/>
  <c r="J1381" i="4"/>
  <c r="H1382" i="4" s="1"/>
  <c r="I1382" i="4" s="1"/>
  <c r="F868" i="4"/>
  <c r="D869" i="4" s="1"/>
  <c r="E869" i="4" s="1"/>
  <c r="F474" i="5"/>
  <c r="D475" i="5" s="1"/>
  <c r="E475" i="5" s="1"/>
  <c r="E406" i="6"/>
  <c r="E2222" i="4"/>
  <c r="F2686" i="4"/>
  <c r="D2687" i="4" s="1"/>
  <c r="E2687" i="4" s="1"/>
  <c r="O98" i="3"/>
  <c r="N98" i="3"/>
  <c r="L99" i="3" s="1"/>
  <c r="M99" i="3" s="1"/>
  <c r="K1822" i="4"/>
  <c r="J1822" i="4"/>
  <c r="H1823" i="4" s="1"/>
  <c r="I1823" i="4" s="1"/>
  <c r="G867" i="4"/>
  <c r="O54" i="3"/>
  <c r="N54" i="3"/>
  <c r="L55" i="3" s="1"/>
  <c r="M55" i="3" s="1"/>
  <c r="F1454" i="4"/>
  <c r="D1455" i="4" s="1"/>
  <c r="E1455" i="4" s="1"/>
  <c r="F795" i="4"/>
  <c r="D796" i="4" s="1"/>
  <c r="E796" i="4" s="1"/>
  <c r="G794" i="4"/>
  <c r="F634" i="5"/>
  <c r="D635" i="5" s="1"/>
  <c r="E635" i="5" s="1"/>
  <c r="K1530" i="4"/>
  <c r="F318" i="5"/>
  <c r="D319" i="5" s="1"/>
  <c r="E319" i="5" s="1"/>
  <c r="J1083" i="4"/>
  <c r="H1084" i="4" s="1"/>
  <c r="I1084" i="4" s="1"/>
  <c r="J1603" i="4"/>
  <c r="H1604" i="4" s="1"/>
  <c r="I1604" i="4" s="1"/>
  <c r="J1531" i="4"/>
  <c r="H1532" i="4" s="1"/>
  <c r="I1532" i="4" s="1"/>
  <c r="G247" i="6"/>
  <c r="F247" i="6"/>
  <c r="D248" i="6" s="1"/>
  <c r="E248" i="6" s="1"/>
  <c r="G633" i="5"/>
  <c r="F2455" i="4"/>
  <c r="D2456" i="4" s="1"/>
  <c r="E2456" i="4" s="1"/>
  <c r="F1234" i="4"/>
  <c r="D1235" i="4" s="1"/>
  <c r="E1235" i="4" s="1"/>
  <c r="F555" i="5"/>
  <c r="D556" i="5" s="1"/>
  <c r="E556" i="5" s="1"/>
  <c r="G555" i="5"/>
  <c r="F2607" i="4"/>
  <c r="D2608" i="4" s="1"/>
  <c r="E2608" i="4" s="1"/>
  <c r="G2454" i="4"/>
  <c r="F1083" i="4"/>
  <c r="D1084" i="4" s="1"/>
  <c r="E1084" i="4" s="1"/>
  <c r="G2685" i="4"/>
  <c r="G317" i="5"/>
  <c r="K1082" i="4"/>
  <c r="G156" i="5" l="1"/>
  <c r="G634" i="5"/>
  <c r="K1381" i="4"/>
  <c r="K1973" i="4"/>
  <c r="E324" i="6"/>
  <c r="G1825" i="4"/>
  <c r="G1900" i="4"/>
  <c r="G1677" i="4"/>
  <c r="K866" i="4"/>
  <c r="G1527" i="4"/>
  <c r="K1083" i="4"/>
  <c r="O55" i="3"/>
  <c r="N55" i="3"/>
  <c r="L56" i="3" s="1"/>
  <c r="J1898" i="4"/>
  <c r="H1899" i="4" s="1"/>
  <c r="I1899" i="4" s="1"/>
  <c r="J867" i="4"/>
  <c r="H868" i="4" s="1"/>
  <c r="I868" i="4" s="1"/>
  <c r="L2015" i="4"/>
  <c r="M2015" i="4" s="1"/>
  <c r="N99" i="3"/>
  <c r="L100" i="3" s="1"/>
  <c r="O99" i="3"/>
  <c r="G2607" i="4"/>
  <c r="G318" i="5"/>
  <c r="K1531" i="4"/>
  <c r="D372" i="5"/>
  <c r="E372" i="5" s="1"/>
  <c r="F1528" i="4"/>
  <c r="D1529" i="4" s="1"/>
  <c r="E1529" i="4" s="1"/>
  <c r="G2303" i="4"/>
  <c r="F2608" i="4"/>
  <c r="D2609" i="4" s="1"/>
  <c r="E2609" i="4" s="1"/>
  <c r="J1532" i="4"/>
  <c r="H1533" i="4" s="1"/>
  <c r="I1533" i="4" s="1"/>
  <c r="G1083" i="4"/>
  <c r="K1603" i="4"/>
  <c r="F324" i="6"/>
  <c r="D325" i="6" s="1"/>
  <c r="G324" i="6"/>
  <c r="F2304" i="4"/>
  <c r="D2305" i="4" s="1"/>
  <c r="E2305" i="4" s="1"/>
  <c r="J1823" i="4"/>
  <c r="H1824" i="4" s="1"/>
  <c r="I1824" i="4" s="1"/>
  <c r="F1164" i="4"/>
  <c r="D1165" i="4" s="1"/>
  <c r="E1165" i="4" s="1"/>
  <c r="J1307" i="4"/>
  <c r="H1308" i="4" s="1"/>
  <c r="I1308" i="4" s="1"/>
  <c r="F157" i="5"/>
  <c r="D158" i="5" s="1"/>
  <c r="E158" i="5" s="1"/>
  <c r="F1753" i="4"/>
  <c r="D1754" i="4" s="1"/>
  <c r="E1754" i="4" s="1"/>
  <c r="J1084" i="4"/>
  <c r="H1085" i="4" s="1"/>
  <c r="I1085" i="4" s="1"/>
  <c r="J1974" i="4"/>
  <c r="H1975" i="4" s="1"/>
  <c r="I1975" i="4" s="1"/>
  <c r="G1163" i="4"/>
  <c r="K1306" i="4"/>
  <c r="E710" i="5"/>
  <c r="G1752" i="4"/>
  <c r="F1381" i="4"/>
  <c r="D1382" i="4" s="1"/>
  <c r="E1382" i="4" s="1"/>
  <c r="J1751" i="4"/>
  <c r="H1752" i="4" s="1"/>
  <c r="I1752" i="4" s="1"/>
  <c r="J1457" i="4"/>
  <c r="H1458" i="4" s="1"/>
  <c r="I1458" i="4" s="1"/>
  <c r="F319" i="5"/>
  <c r="D320" i="5" s="1"/>
  <c r="E320" i="5" s="1"/>
  <c r="J937" i="4"/>
  <c r="H938" i="4" s="1"/>
  <c r="I938" i="4" s="1"/>
  <c r="G1380" i="4"/>
  <c r="K1750" i="4"/>
  <c r="F1901" i="4"/>
  <c r="D1902" i="4" s="1"/>
  <c r="E1902" i="4" s="1"/>
  <c r="K1456" i="4"/>
  <c r="J1604" i="4"/>
  <c r="H1605" i="4" s="1"/>
  <c r="I1605" i="4" s="1"/>
  <c r="F2687" i="4"/>
  <c r="D2688" i="4" s="1"/>
  <c r="E2688" i="4" s="1"/>
  <c r="J1679" i="4"/>
  <c r="H1680" i="4" s="1"/>
  <c r="I1680" i="4" s="1"/>
  <c r="J792" i="4"/>
  <c r="H793" i="4" s="1"/>
  <c r="I793" i="4" s="1"/>
  <c r="F556" i="5"/>
  <c r="D557" i="5" s="1"/>
  <c r="E557" i="5" s="1"/>
  <c r="G2686" i="4"/>
  <c r="K791" i="4"/>
  <c r="K792" i="4" s="1"/>
  <c r="K1678" i="4"/>
  <c r="F1826" i="4"/>
  <c r="D1827" i="4" s="1"/>
  <c r="E1827" i="4" s="1"/>
  <c r="F1084" i="4"/>
  <c r="D1085" i="4" s="1"/>
  <c r="E1085" i="4" s="1"/>
  <c r="G1084" i="4"/>
  <c r="F1603" i="4"/>
  <c r="D1604" i="4" s="1"/>
  <c r="E1604" i="4" s="1"/>
  <c r="F1309" i="4"/>
  <c r="D1310" i="4" s="1"/>
  <c r="E1310" i="4" s="1"/>
  <c r="F2222" i="4"/>
  <c r="D2223" i="4" s="1"/>
  <c r="G2222" i="4"/>
  <c r="L2063" i="4"/>
  <c r="M2063" i="4" s="1"/>
  <c r="G1234" i="4"/>
  <c r="J1161" i="4"/>
  <c r="H1162" i="4" s="1"/>
  <c r="I1162" i="4" s="1"/>
  <c r="G1308" i="4"/>
  <c r="F2532" i="4"/>
  <c r="D2533" i="4" s="1"/>
  <c r="E2533" i="4" s="1"/>
  <c r="F1973" i="4"/>
  <c r="D1974" i="4" s="1"/>
  <c r="E1974" i="4" s="1"/>
  <c r="K1160" i="4"/>
  <c r="F1678" i="4"/>
  <c r="D1679" i="4" s="1"/>
  <c r="E1679" i="4" s="1"/>
  <c r="F941" i="4"/>
  <c r="D942" i="4" s="1"/>
  <c r="E942" i="4" s="1"/>
  <c r="F635" i="5"/>
  <c r="D636" i="5" s="1"/>
  <c r="E636" i="5" s="1"/>
  <c r="G406" i="6"/>
  <c r="F406" i="6"/>
  <c r="D407" i="6" s="1"/>
  <c r="E407" i="6" s="1"/>
  <c r="F2456" i="4"/>
  <c r="D2457" i="4" s="1"/>
  <c r="E2457" i="4" s="1"/>
  <c r="G474" i="5"/>
  <c r="K1233" i="4"/>
  <c r="G2455" i="4"/>
  <c r="F796" i="4"/>
  <c r="D797" i="4" s="1"/>
  <c r="E797" i="4" s="1"/>
  <c r="F1018" i="4"/>
  <c r="D1019" i="4" s="1"/>
  <c r="E1019" i="4" s="1"/>
  <c r="F475" i="5"/>
  <c r="D476" i="5" s="1"/>
  <c r="E476" i="5" s="1"/>
  <c r="G795" i="4"/>
  <c r="G2531" i="4"/>
  <c r="G248" i="6"/>
  <c r="F248" i="6"/>
  <c r="D249" i="6" s="1"/>
  <c r="E249" i="6" s="1"/>
  <c r="J1012" i="4"/>
  <c r="H1013" i="4" s="1"/>
  <c r="I1013" i="4" s="1"/>
  <c r="F2380" i="4"/>
  <c r="D2381" i="4" s="1"/>
  <c r="E2381" i="4" s="1"/>
  <c r="G2151" i="4"/>
  <c r="G2152" i="4" s="1"/>
  <c r="G1017" i="4"/>
  <c r="F235" i="5"/>
  <c r="D236" i="5" s="1"/>
  <c r="E236" i="5" s="1"/>
  <c r="F1235" i="4"/>
  <c r="D1236" i="4" s="1"/>
  <c r="E1236" i="4" s="1"/>
  <c r="J1234" i="4"/>
  <c r="H1235" i="4" s="1"/>
  <c r="I1235" i="4" s="1"/>
  <c r="F869" i="4"/>
  <c r="D870" i="4" s="1"/>
  <c r="E870" i="4" s="1"/>
  <c r="F2152" i="4"/>
  <c r="D2153" i="4" s="1"/>
  <c r="E2153" i="4" s="1"/>
  <c r="F1455" i="4"/>
  <c r="D1456" i="4" s="1"/>
  <c r="E1456" i="4" s="1"/>
  <c r="G868" i="4"/>
  <c r="G1454" i="4"/>
  <c r="J1382" i="4"/>
  <c r="H1383" i="4" s="1"/>
  <c r="I1383" i="4" s="1"/>
  <c r="K1011" i="4"/>
  <c r="G2379" i="4"/>
  <c r="K1897" i="4"/>
  <c r="G234" i="5"/>
  <c r="K1898" i="4" l="1"/>
  <c r="K1751" i="4"/>
  <c r="G319" i="5"/>
  <c r="K1823" i="4"/>
  <c r="M56" i="3"/>
  <c r="O56" i="3" s="1"/>
  <c r="G635" i="5"/>
  <c r="G556" i="5"/>
  <c r="G2687" i="4"/>
  <c r="G1528" i="4"/>
  <c r="G1678" i="4"/>
  <c r="F1019" i="4"/>
  <c r="D1020" i="4" s="1"/>
  <c r="E1020" i="4" s="1"/>
  <c r="J1605" i="4"/>
  <c r="H1606" i="4" s="1"/>
  <c r="I1606" i="4" s="1"/>
  <c r="G1164" i="4"/>
  <c r="G1165" i="4" s="1"/>
  <c r="K1604" i="4"/>
  <c r="F372" i="5"/>
  <c r="D373" i="5" s="1"/>
  <c r="G372" i="5"/>
  <c r="F797" i="4"/>
  <c r="D798" i="4" s="1"/>
  <c r="E798" i="4" s="1"/>
  <c r="F1085" i="4"/>
  <c r="D1086" i="4" s="1"/>
  <c r="E1086" i="4" s="1"/>
  <c r="G710" i="5"/>
  <c r="F710" i="5"/>
  <c r="D711" i="5" s="1"/>
  <c r="J1824" i="4"/>
  <c r="H1825" i="4" s="1"/>
  <c r="I1825" i="4" s="1"/>
  <c r="F2305" i="4"/>
  <c r="D2306" i="4" s="1"/>
  <c r="E2306" i="4" s="1"/>
  <c r="F1165" i="4"/>
  <c r="D1166" i="4" s="1"/>
  <c r="E1166" i="4" s="1"/>
  <c r="G1381" i="4"/>
  <c r="F1902" i="4"/>
  <c r="D1903" i="4" s="1"/>
  <c r="E1903" i="4" s="1"/>
  <c r="K1382" i="4"/>
  <c r="G2532" i="4"/>
  <c r="G1826" i="4"/>
  <c r="G1827" i="4" s="1"/>
  <c r="G1901" i="4"/>
  <c r="G1902" i="4" s="1"/>
  <c r="G2304" i="4"/>
  <c r="G2305" i="4" s="1"/>
  <c r="G1235" i="4"/>
  <c r="G1603" i="4"/>
  <c r="G1604" i="4" s="1"/>
  <c r="G235" i="5"/>
  <c r="G1973" i="4"/>
  <c r="J1975" i="4"/>
  <c r="H1976" i="4" s="1"/>
  <c r="I1976" i="4" s="1"/>
  <c r="K1974" i="4"/>
  <c r="E325" i="6"/>
  <c r="M100" i="3"/>
  <c r="F1604" i="4"/>
  <c r="D1605" i="4" s="1"/>
  <c r="E1605" i="4" s="1"/>
  <c r="F1827" i="4"/>
  <c r="D1828" i="4" s="1"/>
  <c r="E1828" i="4" s="1"/>
  <c r="F1456" i="4"/>
  <c r="D1457" i="4" s="1"/>
  <c r="E1457" i="4" s="1"/>
  <c r="G407" i="6"/>
  <c r="F407" i="6"/>
  <c r="D408" i="6" s="1"/>
  <c r="E408" i="6" s="1"/>
  <c r="F557" i="5"/>
  <c r="D558" i="5" s="1"/>
  <c r="E558" i="5" s="1"/>
  <c r="G557" i="5"/>
  <c r="K937" i="4"/>
  <c r="K1084" i="4"/>
  <c r="O2015" i="4"/>
  <c r="N2015" i="4"/>
  <c r="F1754" i="4"/>
  <c r="D1755" i="4" s="1"/>
  <c r="E1755" i="4" s="1"/>
  <c r="J1533" i="4"/>
  <c r="H1534" i="4" s="1"/>
  <c r="I1534" i="4" s="1"/>
  <c r="J868" i="4"/>
  <c r="H869" i="4" s="1"/>
  <c r="I869" i="4" s="1"/>
  <c r="J1085" i="4"/>
  <c r="H1086" i="4" s="1"/>
  <c r="I1086" i="4" s="1"/>
  <c r="G1455" i="4"/>
  <c r="F2153" i="4"/>
  <c r="D2154" i="4" s="1"/>
  <c r="E2154" i="4" s="1"/>
  <c r="F636" i="5"/>
  <c r="D637" i="5" s="1"/>
  <c r="E637" i="5" s="1"/>
  <c r="O2063" i="4"/>
  <c r="N2063" i="4"/>
  <c r="J793" i="4"/>
  <c r="H794" i="4" s="1"/>
  <c r="I794" i="4" s="1"/>
  <c r="F320" i="5"/>
  <c r="D321" i="5" s="1"/>
  <c r="E321" i="5" s="1"/>
  <c r="G1753" i="4"/>
  <c r="K1532" i="4"/>
  <c r="K867" i="4"/>
  <c r="F1236" i="4"/>
  <c r="D1237" i="4" s="1"/>
  <c r="E1237" i="4" s="1"/>
  <c r="F236" i="5"/>
  <c r="D237" i="5" s="1"/>
  <c r="E237" i="5" s="1"/>
  <c r="G236" i="5"/>
  <c r="J1383" i="4"/>
  <c r="H1384" i="4" s="1"/>
  <c r="I1384" i="4" s="1"/>
  <c r="F2381" i="4"/>
  <c r="D2382" i="4" s="1"/>
  <c r="E2382" i="4" s="1"/>
  <c r="G2380" i="4"/>
  <c r="F2457" i="4"/>
  <c r="D2458" i="4" s="1"/>
  <c r="E2458" i="4" s="1"/>
  <c r="J1162" i="4"/>
  <c r="H1163" i="4" s="1"/>
  <c r="I1163" i="4" s="1"/>
  <c r="J1013" i="4"/>
  <c r="H1014" i="4" s="1"/>
  <c r="I1014" i="4" s="1"/>
  <c r="G2456" i="4"/>
  <c r="K1161" i="4"/>
  <c r="F158" i="5"/>
  <c r="D159" i="5" s="1"/>
  <c r="E159" i="5" s="1"/>
  <c r="F2609" i="4"/>
  <c r="D2610" i="4" s="1"/>
  <c r="E2610" i="4" s="1"/>
  <c r="F1974" i="4"/>
  <c r="D1975" i="4" s="1"/>
  <c r="E1975" i="4" s="1"/>
  <c r="G796" i="4"/>
  <c r="J938" i="4"/>
  <c r="H939" i="4" s="1"/>
  <c r="I939" i="4" s="1"/>
  <c r="F870" i="4"/>
  <c r="D871" i="4" s="1"/>
  <c r="E871" i="4" s="1"/>
  <c r="E2223" i="4"/>
  <c r="K1457" i="4"/>
  <c r="G157" i="5"/>
  <c r="G2608" i="4"/>
  <c r="J1899" i="4"/>
  <c r="H1900" i="4" s="1"/>
  <c r="I1900" i="4" s="1"/>
  <c r="F2533" i="4"/>
  <c r="D2534" i="4" s="1"/>
  <c r="E2534" i="4" s="1"/>
  <c r="G249" i="6"/>
  <c r="F249" i="6"/>
  <c r="D250" i="6" s="1"/>
  <c r="E250" i="6" s="1"/>
  <c r="J1458" i="4"/>
  <c r="H1459" i="4" s="1"/>
  <c r="I1459" i="4" s="1"/>
  <c r="F942" i="4"/>
  <c r="D943" i="4" s="1"/>
  <c r="E943" i="4" s="1"/>
  <c r="J1235" i="4"/>
  <c r="H1236" i="4" s="1"/>
  <c r="I1236" i="4" s="1"/>
  <c r="G941" i="4"/>
  <c r="F1310" i="4"/>
  <c r="D1311" i="4" s="1"/>
  <c r="E1311" i="4" s="1"/>
  <c r="K1679" i="4"/>
  <c r="J1308" i="4"/>
  <c r="H1309" i="4" s="1"/>
  <c r="I1309" i="4" s="1"/>
  <c r="N56" i="3"/>
  <c r="L57" i="3" s="1"/>
  <c r="F1382" i="4"/>
  <c r="D1383" i="4" s="1"/>
  <c r="E1383" i="4" s="1"/>
  <c r="G1018" i="4"/>
  <c r="K1012" i="4"/>
  <c r="G869" i="4"/>
  <c r="J1680" i="4"/>
  <c r="H1681" i="4" s="1"/>
  <c r="I1681" i="4" s="1"/>
  <c r="F476" i="5"/>
  <c r="D477" i="5" s="1"/>
  <c r="E477" i="5" s="1"/>
  <c r="K1234" i="4"/>
  <c r="G475" i="5"/>
  <c r="F1679" i="4"/>
  <c r="D1680" i="4" s="1"/>
  <c r="E1680" i="4" s="1"/>
  <c r="G1309" i="4"/>
  <c r="F2688" i="4"/>
  <c r="D2689" i="4" s="1"/>
  <c r="E2689" i="4" s="1"/>
  <c r="J1752" i="4"/>
  <c r="H1753" i="4" s="1"/>
  <c r="I1753" i="4" s="1"/>
  <c r="K1307" i="4"/>
  <c r="F1529" i="4"/>
  <c r="D1530" i="4" s="1"/>
  <c r="E1530" i="4" s="1"/>
  <c r="K1308" i="4" l="1"/>
  <c r="G1974" i="4"/>
  <c r="G797" i="4"/>
  <c r="K1458" i="4"/>
  <c r="K1533" i="4"/>
  <c r="M57" i="3"/>
  <c r="G2381" i="4"/>
  <c r="K938" i="4"/>
  <c r="K1235" i="4"/>
  <c r="G870" i="4"/>
  <c r="K1383" i="4"/>
  <c r="F637" i="5"/>
  <c r="D638" i="5" s="1"/>
  <c r="E638" i="5" s="1"/>
  <c r="J1825" i="4"/>
  <c r="H1826" i="4" s="1"/>
  <c r="I1826" i="4" s="1"/>
  <c r="K1824" i="4"/>
  <c r="F558" i="5"/>
  <c r="D559" i="5" s="1"/>
  <c r="E559" i="5" s="1"/>
  <c r="E711" i="5"/>
  <c r="F237" i="5"/>
  <c r="D238" i="5" s="1"/>
  <c r="E238" i="5" s="1"/>
  <c r="G1085" i="4"/>
  <c r="G250" i="6"/>
  <c r="F250" i="6"/>
  <c r="D251" i="6" s="1"/>
  <c r="F2689" i="4"/>
  <c r="D2690" i="4" s="1"/>
  <c r="E2690" i="4" s="1"/>
  <c r="G2153" i="4"/>
  <c r="F159" i="5"/>
  <c r="D160" i="5" s="1"/>
  <c r="E160" i="5" s="1"/>
  <c r="G1236" i="4"/>
  <c r="K1085" i="4"/>
  <c r="G1456" i="4"/>
  <c r="F798" i="4"/>
  <c r="D799" i="4" s="1"/>
  <c r="E799" i="4" s="1"/>
  <c r="F1975" i="4"/>
  <c r="D1976" i="4" s="1"/>
  <c r="E1976" i="4" s="1"/>
  <c r="G636" i="5"/>
  <c r="G1382" i="4"/>
  <c r="F1311" i="4"/>
  <c r="D1312" i="4" s="1"/>
  <c r="E1312" i="4" s="1"/>
  <c r="J1014" i="4"/>
  <c r="H1015" i="4" s="1"/>
  <c r="I1015" i="4" s="1"/>
  <c r="K868" i="4"/>
  <c r="F1828" i="4"/>
  <c r="D1829" i="4" s="1"/>
  <c r="E1829" i="4" s="1"/>
  <c r="G1828" i="4"/>
  <c r="J1900" i="4"/>
  <c r="H1901" i="4" s="1"/>
  <c r="I1901" i="4" s="1"/>
  <c r="G158" i="5"/>
  <c r="J869" i="4"/>
  <c r="H870" i="4" s="1"/>
  <c r="I870" i="4" s="1"/>
  <c r="K1013" i="4"/>
  <c r="J1534" i="4"/>
  <c r="H1535" i="4" s="1"/>
  <c r="I1535" i="4" s="1"/>
  <c r="F1605" i="4"/>
  <c r="D1606" i="4" s="1"/>
  <c r="E1606" i="4" s="1"/>
  <c r="F1903" i="4"/>
  <c r="D1904" i="4" s="1"/>
  <c r="E1904" i="4" s="1"/>
  <c r="E373" i="5"/>
  <c r="J1384" i="4"/>
  <c r="H1385" i="4" s="1"/>
  <c r="I1385" i="4" s="1"/>
  <c r="F1457" i="4"/>
  <c r="D1458" i="4" s="1"/>
  <c r="E1458" i="4" s="1"/>
  <c r="G2223" i="4"/>
  <c r="F2223" i="4"/>
  <c r="D2224" i="4" s="1"/>
  <c r="E2224" i="4" s="1"/>
  <c r="K1162" i="4"/>
  <c r="K1163" i="4" s="1"/>
  <c r="G320" i="5"/>
  <c r="J1753" i="4"/>
  <c r="H1754" i="4" s="1"/>
  <c r="I1754" i="4" s="1"/>
  <c r="J1086" i="4"/>
  <c r="H1087" i="4" s="1"/>
  <c r="I1087" i="4" s="1"/>
  <c r="F321" i="5"/>
  <c r="D322" i="5" s="1"/>
  <c r="E322" i="5" s="1"/>
  <c r="N100" i="3"/>
  <c r="L101" i="3" s="1"/>
  <c r="O100" i="3"/>
  <c r="F1383" i="4"/>
  <c r="D1384" i="4" s="1"/>
  <c r="E1384" i="4" s="1"/>
  <c r="F2610" i="4"/>
  <c r="D2611" i="4" s="1"/>
  <c r="E2611" i="4" s="1"/>
  <c r="F1237" i="4"/>
  <c r="D1238" i="4" s="1"/>
  <c r="E1238" i="4" s="1"/>
  <c r="J1236" i="4"/>
  <c r="H1237" i="4" s="1"/>
  <c r="I1237" i="4" s="1"/>
  <c r="K1236" i="4"/>
  <c r="G1754" i="4"/>
  <c r="G1755" i="4" s="1"/>
  <c r="J1606" i="4"/>
  <c r="H1607" i="4" s="1"/>
  <c r="I1607" i="4" s="1"/>
  <c r="F408" i="6"/>
  <c r="D409" i="6" s="1"/>
  <c r="G408" i="6"/>
  <c r="G2688" i="4"/>
  <c r="F1680" i="4"/>
  <c r="D1681" i="4" s="1"/>
  <c r="E1681" i="4" s="1"/>
  <c r="G1310" i="4"/>
  <c r="G476" i="5"/>
  <c r="F1755" i="4"/>
  <c r="D1756" i="4" s="1"/>
  <c r="E1756" i="4" s="1"/>
  <c r="F871" i="4"/>
  <c r="D872" i="4" s="1"/>
  <c r="E872" i="4" s="1"/>
  <c r="F943" i="4"/>
  <c r="D944" i="4" s="1"/>
  <c r="E944" i="4" s="1"/>
  <c r="J939" i="4"/>
  <c r="H940" i="4" s="1"/>
  <c r="I940" i="4" s="1"/>
  <c r="G2457" i="4"/>
  <c r="K793" i="4"/>
  <c r="L2016" i="4"/>
  <c r="M2016" i="4" s="1"/>
  <c r="F1166" i="4"/>
  <c r="D1167" i="4" s="1"/>
  <c r="E1167" i="4" s="1"/>
  <c r="K1605" i="4"/>
  <c r="K1752" i="4"/>
  <c r="F2154" i="4"/>
  <c r="D2155" i="4" s="1"/>
  <c r="E2155" i="4" s="1"/>
  <c r="F2534" i="4"/>
  <c r="D2535" i="4" s="1"/>
  <c r="E2535" i="4" s="1"/>
  <c r="G2609" i="4"/>
  <c r="F1086" i="4"/>
  <c r="D1087" i="4" s="1"/>
  <c r="E1087" i="4" s="1"/>
  <c r="G1679" i="4"/>
  <c r="J1163" i="4"/>
  <c r="H1164" i="4" s="1"/>
  <c r="I1164" i="4" s="1"/>
  <c r="J1681" i="4"/>
  <c r="H1682" i="4" s="1"/>
  <c r="I1682" i="4" s="1"/>
  <c r="J794" i="4"/>
  <c r="H795" i="4" s="1"/>
  <c r="I795" i="4" s="1"/>
  <c r="F1530" i="4"/>
  <c r="D1531" i="4" s="1"/>
  <c r="E1531" i="4" s="1"/>
  <c r="G942" i="4"/>
  <c r="J1976" i="4"/>
  <c r="H1977" i="4" s="1"/>
  <c r="I1977" i="4" s="1"/>
  <c r="F1020" i="4"/>
  <c r="D1021" i="4" s="1"/>
  <c r="E1021" i="4" s="1"/>
  <c r="N57" i="3"/>
  <c r="L58" i="3" s="1"/>
  <c r="O57" i="3"/>
  <c r="G2533" i="4"/>
  <c r="J1309" i="4"/>
  <c r="H1310" i="4" s="1"/>
  <c r="I1310" i="4" s="1"/>
  <c r="K1899" i="4"/>
  <c r="F477" i="5"/>
  <c r="D478" i="5" s="1"/>
  <c r="E478" i="5" s="1"/>
  <c r="F2458" i="4"/>
  <c r="D2459" i="4" s="1"/>
  <c r="E2459" i="4" s="1"/>
  <c r="G325" i="6"/>
  <c r="F325" i="6"/>
  <c r="D326" i="6" s="1"/>
  <c r="E326" i="6" s="1"/>
  <c r="K1680" i="4"/>
  <c r="L2064" i="4"/>
  <c r="M2064" i="4" s="1"/>
  <c r="G1529" i="4"/>
  <c r="J1459" i="4"/>
  <c r="H1460" i="4" s="1"/>
  <c r="I1460" i="4" s="1"/>
  <c r="F2382" i="4"/>
  <c r="D2383" i="4" s="1"/>
  <c r="E2383" i="4" s="1"/>
  <c r="K1975" i="4"/>
  <c r="F2306" i="4"/>
  <c r="D2307" i="4" s="1"/>
  <c r="E2307" i="4" s="1"/>
  <c r="G1019" i="4"/>
  <c r="G1020" i="4" s="1"/>
  <c r="E409" i="6" l="1"/>
  <c r="G477" i="5"/>
  <c r="K1384" i="4"/>
  <c r="G1975" i="4"/>
  <c r="G1383" i="4"/>
  <c r="K1753" i="4"/>
  <c r="G2689" i="4"/>
  <c r="K1309" i="4"/>
  <c r="E251" i="6"/>
  <c r="F251" i="6" s="1"/>
  <c r="D252" i="6" s="1"/>
  <c r="G1457" i="4"/>
  <c r="F1531" i="4"/>
  <c r="D1532" i="4" s="1"/>
  <c r="E1532" i="4" s="1"/>
  <c r="G2458" i="4"/>
  <c r="G373" i="5"/>
  <c r="F373" i="5"/>
  <c r="D374" i="5" s="1"/>
  <c r="J1015" i="4"/>
  <c r="H1016" i="4" s="1"/>
  <c r="I1016" i="4" s="1"/>
  <c r="F2690" i="4"/>
  <c r="D2691" i="4" s="1"/>
  <c r="E2691" i="4" s="1"/>
  <c r="F2459" i="4"/>
  <c r="D2460" i="4" s="1"/>
  <c r="E2460" i="4" s="1"/>
  <c r="J1682" i="4"/>
  <c r="H1683" i="4" s="1"/>
  <c r="I1683" i="4" s="1"/>
  <c r="F1167" i="4"/>
  <c r="D1168" i="4" s="1"/>
  <c r="E1168" i="4" s="1"/>
  <c r="G1680" i="4"/>
  <c r="F322" i="5"/>
  <c r="D323" i="5" s="1"/>
  <c r="E323" i="5" s="1"/>
  <c r="K1681" i="4"/>
  <c r="G1311" i="4"/>
  <c r="J1535" i="4"/>
  <c r="H1536" i="4" s="1"/>
  <c r="I1536" i="4" s="1"/>
  <c r="F238" i="5"/>
  <c r="D239" i="5" s="1"/>
  <c r="E239" i="5" s="1"/>
  <c r="G409" i="6"/>
  <c r="F409" i="6"/>
  <c r="D410" i="6" s="1"/>
  <c r="E410" i="6" s="1"/>
  <c r="G1605" i="4"/>
  <c r="J940" i="4"/>
  <c r="H941" i="4" s="1"/>
  <c r="I941" i="4" s="1"/>
  <c r="K1606" i="4"/>
  <c r="J1754" i="4"/>
  <c r="H1755" i="4" s="1"/>
  <c r="I1755" i="4" s="1"/>
  <c r="K1534" i="4"/>
  <c r="F1976" i="4"/>
  <c r="D1977" i="4" s="1"/>
  <c r="E1977" i="4" s="1"/>
  <c r="G237" i="5"/>
  <c r="J795" i="4"/>
  <c r="H796" i="4" s="1"/>
  <c r="I796" i="4" s="1"/>
  <c r="G1166" i="4"/>
  <c r="F1904" i="4"/>
  <c r="D1905" i="4" s="1"/>
  <c r="E1905" i="4" s="1"/>
  <c r="M101" i="3"/>
  <c r="K1014" i="4"/>
  <c r="G1903" i="4"/>
  <c r="G2306" i="4"/>
  <c r="F2383" i="4"/>
  <c r="D2384" i="4" s="1"/>
  <c r="E2384" i="4" s="1"/>
  <c r="K1086" i="4"/>
  <c r="J870" i="4"/>
  <c r="H871" i="4" s="1"/>
  <c r="I871" i="4" s="1"/>
  <c r="F799" i="4"/>
  <c r="D800" i="4" s="1"/>
  <c r="E800" i="4" s="1"/>
  <c r="F559" i="5"/>
  <c r="D560" i="5" s="1"/>
  <c r="E560" i="5" s="1"/>
  <c r="F1681" i="4"/>
  <c r="D1682" i="4" s="1"/>
  <c r="E1682" i="4" s="1"/>
  <c r="K794" i="4"/>
  <c r="F1606" i="4"/>
  <c r="D1607" i="4" s="1"/>
  <c r="E1607" i="4" s="1"/>
  <c r="J1460" i="4"/>
  <c r="H1461" i="4" s="1"/>
  <c r="I1461" i="4" s="1"/>
  <c r="K939" i="4"/>
  <c r="G711" i="5"/>
  <c r="F711" i="5"/>
  <c r="D712" i="5" s="1"/>
  <c r="E712" i="5" s="1"/>
  <c r="K1459" i="4"/>
  <c r="K1460" i="4" s="1"/>
  <c r="G1086" i="4"/>
  <c r="F1021" i="4"/>
  <c r="D1022" i="4" s="1"/>
  <c r="E1022" i="4" s="1"/>
  <c r="G943" i="4"/>
  <c r="J1237" i="4"/>
  <c r="H1238" i="4" s="1"/>
  <c r="I1238" i="4" s="1"/>
  <c r="K869" i="4"/>
  <c r="G798" i="4"/>
  <c r="G558" i="5"/>
  <c r="F2224" i="4"/>
  <c r="D2225" i="4" s="1"/>
  <c r="G2224" i="4"/>
  <c r="O2016" i="4"/>
  <c r="N2016" i="4"/>
  <c r="J1607" i="4"/>
  <c r="H1608" i="4" s="1"/>
  <c r="I1608" i="4" s="1"/>
  <c r="G2382" i="4"/>
  <c r="M58" i="3"/>
  <c r="J1826" i="4"/>
  <c r="H1827" i="4" s="1"/>
  <c r="I1827" i="4" s="1"/>
  <c r="F2307" i="4"/>
  <c r="D2308" i="4" s="1"/>
  <c r="E2308" i="4" s="1"/>
  <c r="J1087" i="4"/>
  <c r="H1088" i="4" s="1"/>
  <c r="I1088" i="4" s="1"/>
  <c r="F1087" i="4"/>
  <c r="D1088" i="4" s="1"/>
  <c r="E1088" i="4" s="1"/>
  <c r="F2535" i="4"/>
  <c r="D2536" i="4" s="1"/>
  <c r="E2536" i="4" s="1"/>
  <c r="O2064" i="4"/>
  <c r="N2064" i="4"/>
  <c r="G2534" i="4"/>
  <c r="G2535" i="4" s="1"/>
  <c r="G1237" i="4"/>
  <c r="K1976" i="4"/>
  <c r="F2611" i="4"/>
  <c r="D2612" i="4" s="1"/>
  <c r="E2612" i="4" s="1"/>
  <c r="K1900" i="4"/>
  <c r="K1825" i="4"/>
  <c r="F478" i="5"/>
  <c r="D479" i="5" s="1"/>
  <c r="E479" i="5" s="1"/>
  <c r="G321" i="5"/>
  <c r="J1310" i="4"/>
  <c r="H1311" i="4" s="1"/>
  <c r="I1311" i="4" s="1"/>
  <c r="F944" i="4"/>
  <c r="D945" i="4" s="1"/>
  <c r="E945" i="4" s="1"/>
  <c r="F872" i="4"/>
  <c r="D873" i="4" s="1"/>
  <c r="E873" i="4" s="1"/>
  <c r="J1977" i="4"/>
  <c r="H1978" i="4" s="1"/>
  <c r="I1978" i="4" s="1"/>
  <c r="G871" i="4"/>
  <c r="G326" i="6"/>
  <c r="F326" i="6"/>
  <c r="D327" i="6" s="1"/>
  <c r="E327" i="6" s="1"/>
  <c r="F1756" i="4"/>
  <c r="D1757" i="4" s="1"/>
  <c r="E1757" i="4" s="1"/>
  <c r="G2610" i="4"/>
  <c r="F1458" i="4"/>
  <c r="D1459" i="4" s="1"/>
  <c r="E1459" i="4" s="1"/>
  <c r="F160" i="5"/>
  <c r="D161" i="5" s="1"/>
  <c r="E161" i="5" s="1"/>
  <c r="F638" i="5"/>
  <c r="D639" i="5" s="1"/>
  <c r="E639" i="5" s="1"/>
  <c r="F1312" i="4"/>
  <c r="D1313" i="4" s="1"/>
  <c r="E1313" i="4" s="1"/>
  <c r="J1164" i="4"/>
  <c r="H1165" i="4" s="1"/>
  <c r="I1165" i="4" s="1"/>
  <c r="F1238" i="4"/>
  <c r="D1239" i="4" s="1"/>
  <c r="E1239" i="4" s="1"/>
  <c r="J1901" i="4"/>
  <c r="H1902" i="4" s="1"/>
  <c r="I1902" i="4" s="1"/>
  <c r="K1901" i="4"/>
  <c r="F2155" i="4"/>
  <c r="D2156" i="4" s="1"/>
  <c r="E2156" i="4" s="1"/>
  <c r="G2154" i="4"/>
  <c r="G1530" i="4"/>
  <c r="F1384" i="4"/>
  <c r="D1385" i="4" s="1"/>
  <c r="E1385" i="4" s="1"/>
  <c r="J1385" i="4"/>
  <c r="H1386" i="4" s="1"/>
  <c r="I1386" i="4" s="1"/>
  <c r="F1829" i="4"/>
  <c r="D1830" i="4" s="1"/>
  <c r="E1830" i="4" s="1"/>
  <c r="G159" i="5"/>
  <c r="G637" i="5"/>
  <c r="G799" i="4" l="1"/>
  <c r="G1458" i="4"/>
  <c r="G251" i="6"/>
  <c r="G1531" i="4"/>
  <c r="E252" i="6"/>
  <c r="G252" i="6" s="1"/>
  <c r="G1021" i="4"/>
  <c r="G1606" i="4"/>
  <c r="G2611" i="4"/>
  <c r="G1976" i="4"/>
  <c r="K940" i="4"/>
  <c r="K1682" i="4"/>
  <c r="J1386" i="4"/>
  <c r="H1387" i="4" s="1"/>
  <c r="I1387" i="4" s="1"/>
  <c r="G944" i="4"/>
  <c r="F1607" i="4"/>
  <c r="D1608" i="4" s="1"/>
  <c r="E1608" i="4" s="1"/>
  <c r="G1607" i="4"/>
  <c r="F252" i="6"/>
  <c r="D253" i="6" s="1"/>
  <c r="G410" i="6"/>
  <c r="F410" i="6"/>
  <c r="D411" i="6" s="1"/>
  <c r="F873" i="4"/>
  <c r="D874" i="4" s="1"/>
  <c r="E874" i="4" s="1"/>
  <c r="F945" i="4"/>
  <c r="D946" i="4" s="1"/>
  <c r="E946" i="4" s="1"/>
  <c r="J1311" i="4"/>
  <c r="H1312" i="4" s="1"/>
  <c r="I1312" i="4" s="1"/>
  <c r="G1384" i="4"/>
  <c r="F2384" i="4"/>
  <c r="D2385" i="4" s="1"/>
  <c r="E2385" i="4" s="1"/>
  <c r="F2536" i="4"/>
  <c r="D2537" i="4" s="1"/>
  <c r="E2537" i="4" s="1"/>
  <c r="F1905" i="4"/>
  <c r="D1906" i="4" s="1"/>
  <c r="E1906" i="4" s="1"/>
  <c r="F1459" i="4"/>
  <c r="D1460" i="4" s="1"/>
  <c r="E1460" i="4" s="1"/>
  <c r="G1459" i="4"/>
  <c r="J1536" i="4"/>
  <c r="H1537" i="4" s="1"/>
  <c r="I1537" i="4" s="1"/>
  <c r="G2690" i="4"/>
  <c r="J1461" i="4"/>
  <c r="H1462" i="4" s="1"/>
  <c r="I1462" i="4" s="1"/>
  <c r="K1385" i="4"/>
  <c r="O101" i="3"/>
  <c r="N101" i="3"/>
  <c r="L102" i="3" s="1"/>
  <c r="F239" i="5"/>
  <c r="D240" i="5" s="1"/>
  <c r="E240" i="5" s="1"/>
  <c r="F1168" i="4"/>
  <c r="D1169" i="4" s="1"/>
  <c r="E1169" i="4" s="1"/>
  <c r="G1312" i="4"/>
  <c r="F161" i="5"/>
  <c r="D162" i="5" s="1"/>
  <c r="E162" i="5" s="1"/>
  <c r="F479" i="5"/>
  <c r="D480" i="5" s="1"/>
  <c r="E480" i="5" s="1"/>
  <c r="K1087" i="4"/>
  <c r="K1088" i="4" s="1"/>
  <c r="G1681" i="4"/>
  <c r="G238" i="5"/>
  <c r="J796" i="4"/>
  <c r="H797" i="4" s="1"/>
  <c r="I797" i="4" s="1"/>
  <c r="G2155" i="4"/>
  <c r="G559" i="5"/>
  <c r="G560" i="5" s="1"/>
  <c r="G1756" i="4"/>
  <c r="J1827" i="4"/>
  <c r="H1828" i="4" s="1"/>
  <c r="I1828" i="4" s="1"/>
  <c r="F1022" i="4"/>
  <c r="D1023" i="4" s="1"/>
  <c r="E1023" i="4" s="1"/>
  <c r="F800" i="4"/>
  <c r="D801" i="4" s="1"/>
  <c r="E801" i="4" s="1"/>
  <c r="K1015" i="4"/>
  <c r="L2065" i="4"/>
  <c r="M2065" i="4" s="1"/>
  <c r="F639" i="5"/>
  <c r="D640" i="5" s="1"/>
  <c r="E640" i="5" s="1"/>
  <c r="F2460" i="4"/>
  <c r="D2461" i="4" s="1"/>
  <c r="E2461" i="4" s="1"/>
  <c r="J1238" i="4"/>
  <c r="H1239" i="4" s="1"/>
  <c r="I1239" i="4" s="1"/>
  <c r="F2156" i="4"/>
  <c r="D2157" i="4" s="1"/>
  <c r="E2157" i="4" s="1"/>
  <c r="G478" i="5"/>
  <c r="K1237" i="4"/>
  <c r="K1535" i="4"/>
  <c r="F2612" i="4"/>
  <c r="D2613" i="4" s="1"/>
  <c r="E2613" i="4" s="1"/>
  <c r="F1977" i="4"/>
  <c r="D1978" i="4" s="1"/>
  <c r="E1978" i="4" s="1"/>
  <c r="E374" i="5"/>
  <c r="F1830" i="4"/>
  <c r="D1831" i="4" s="1"/>
  <c r="E1831" i="4" s="1"/>
  <c r="L2017" i="4"/>
  <c r="M2017" i="4" s="1"/>
  <c r="G872" i="4"/>
  <c r="F1385" i="4"/>
  <c r="D1386" i="4" s="1"/>
  <c r="E1386" i="4" s="1"/>
  <c r="J1088" i="4"/>
  <c r="H1089" i="4" s="1"/>
  <c r="I1089" i="4" s="1"/>
  <c r="G2459" i="4"/>
  <c r="F560" i="5"/>
  <c r="D561" i="5" s="1"/>
  <c r="E561" i="5" s="1"/>
  <c r="G2307" i="4"/>
  <c r="J1683" i="4"/>
  <c r="H1684" i="4" s="1"/>
  <c r="I1684" i="4" s="1"/>
  <c r="G638" i="5"/>
  <c r="F2308" i="4"/>
  <c r="D2309" i="4" s="1"/>
  <c r="E2309" i="4" s="1"/>
  <c r="J1016" i="4"/>
  <c r="H1017" i="4" s="1"/>
  <c r="I1017" i="4" s="1"/>
  <c r="J1902" i="4"/>
  <c r="H1903" i="4" s="1"/>
  <c r="I1903" i="4" s="1"/>
  <c r="F1239" i="4"/>
  <c r="D1240" i="4" s="1"/>
  <c r="E1240" i="4" s="1"/>
  <c r="G1239" i="4"/>
  <c r="O58" i="3"/>
  <c r="N58" i="3"/>
  <c r="L59" i="3" s="1"/>
  <c r="F323" i="5"/>
  <c r="D324" i="5" s="1"/>
  <c r="E324" i="5" s="1"/>
  <c r="G1238" i="4"/>
  <c r="K870" i="4"/>
  <c r="G322" i="5"/>
  <c r="F1313" i="4"/>
  <c r="D1314" i="4" s="1"/>
  <c r="E1314" i="4" s="1"/>
  <c r="J941" i="4"/>
  <c r="H942" i="4" s="1"/>
  <c r="I942" i="4" s="1"/>
  <c r="F1088" i="4"/>
  <c r="D1089" i="4" s="1"/>
  <c r="E1089" i="4" s="1"/>
  <c r="J871" i="4"/>
  <c r="H872" i="4" s="1"/>
  <c r="I872" i="4" s="1"/>
  <c r="J1978" i="4"/>
  <c r="H1979" i="4" s="1"/>
  <c r="I1979" i="4" s="1"/>
  <c r="G712" i="5"/>
  <c r="F712" i="5"/>
  <c r="D713" i="5" s="1"/>
  <c r="J1755" i="4"/>
  <c r="H1756" i="4" s="1"/>
  <c r="I1756" i="4" s="1"/>
  <c r="G1829" i="4"/>
  <c r="E2225" i="4"/>
  <c r="G160" i="5"/>
  <c r="G161" i="5" s="1"/>
  <c r="K1310" i="4"/>
  <c r="G1087" i="4"/>
  <c r="F1682" i="4"/>
  <c r="D1683" i="4" s="1"/>
  <c r="E1683" i="4" s="1"/>
  <c r="G1904" i="4"/>
  <c r="F2691" i="4"/>
  <c r="D2692" i="4" s="1"/>
  <c r="E2692" i="4" s="1"/>
  <c r="F1757" i="4"/>
  <c r="D1758" i="4" s="1"/>
  <c r="E1758" i="4" s="1"/>
  <c r="K795" i="4"/>
  <c r="G327" i="6"/>
  <c r="F327" i="6"/>
  <c r="D328" i="6" s="1"/>
  <c r="K1826" i="4"/>
  <c r="J1165" i="4"/>
  <c r="H1166" i="4" s="1"/>
  <c r="I1166" i="4" s="1"/>
  <c r="J1608" i="4"/>
  <c r="H1609" i="4" s="1"/>
  <c r="I1609" i="4" s="1"/>
  <c r="K1164" i="4"/>
  <c r="K1977" i="4"/>
  <c r="K1607" i="4"/>
  <c r="G2383" i="4"/>
  <c r="K1754" i="4"/>
  <c r="G1167" i="4"/>
  <c r="F1532" i="4"/>
  <c r="D1533" i="4" s="1"/>
  <c r="E1533" i="4" s="1"/>
  <c r="G323" i="5" l="1"/>
  <c r="M102" i="3"/>
  <c r="G1313" i="4"/>
  <c r="G1385" i="4"/>
  <c r="G1088" i="4"/>
  <c r="K1683" i="4"/>
  <c r="G2691" i="4"/>
  <c r="K1827" i="4"/>
  <c r="G1757" i="4"/>
  <c r="G239" i="5"/>
  <c r="G479" i="5"/>
  <c r="G1022" i="4"/>
  <c r="K1311" i="4"/>
  <c r="G1532" i="4"/>
  <c r="F1683" i="4"/>
  <c r="D1684" i="4" s="1"/>
  <c r="E1684" i="4" s="1"/>
  <c r="F946" i="4"/>
  <c r="D947" i="4" s="1"/>
  <c r="E947" i="4" s="1"/>
  <c r="J1609" i="4"/>
  <c r="H1610" i="4" s="1"/>
  <c r="I1610" i="4" s="1"/>
  <c r="F1314" i="4"/>
  <c r="D1315" i="4" s="1"/>
  <c r="E1315" i="4" s="1"/>
  <c r="G2308" i="4"/>
  <c r="G1830" i="4"/>
  <c r="G639" i="5"/>
  <c r="F874" i="4"/>
  <c r="D875" i="4" s="1"/>
  <c r="E875" i="4" s="1"/>
  <c r="F2461" i="4"/>
  <c r="D2462" i="4" s="1"/>
  <c r="E2462" i="4" s="1"/>
  <c r="K796" i="4"/>
  <c r="J1537" i="4"/>
  <c r="H1538" i="4" s="1"/>
  <c r="I1538" i="4" s="1"/>
  <c r="K1537" i="4"/>
  <c r="G873" i="4"/>
  <c r="J1462" i="4"/>
  <c r="H1463" i="4" s="1"/>
  <c r="I1463" i="4" s="1"/>
  <c r="F640" i="5"/>
  <c r="D641" i="5" s="1"/>
  <c r="E641" i="5" s="1"/>
  <c r="G2225" i="4"/>
  <c r="F2225" i="4"/>
  <c r="D2226" i="4" s="1"/>
  <c r="J1684" i="4"/>
  <c r="H1685" i="4" s="1"/>
  <c r="I1685" i="4" s="1"/>
  <c r="G1977" i="4"/>
  <c r="O2065" i="4"/>
  <c r="N2065" i="4"/>
  <c r="L2066" i="4" s="1"/>
  <c r="M2066" i="4" s="1"/>
  <c r="F480" i="5"/>
  <c r="D481" i="5" s="1"/>
  <c r="E481" i="5" s="1"/>
  <c r="K1536" i="4"/>
  <c r="E411" i="6"/>
  <c r="J1017" i="4"/>
  <c r="H1018" i="4" s="1"/>
  <c r="I1018" i="4" s="1"/>
  <c r="G2460" i="4"/>
  <c r="O2017" i="4"/>
  <c r="N2017" i="4"/>
  <c r="L2018" i="4" s="1"/>
  <c r="G945" i="4"/>
  <c r="K1608" i="4"/>
  <c r="G374" i="5"/>
  <c r="F374" i="5"/>
  <c r="D375" i="5" s="1"/>
  <c r="E375" i="5" s="1"/>
  <c r="J1756" i="4"/>
  <c r="H1757" i="4" s="1"/>
  <c r="I1757" i="4" s="1"/>
  <c r="F2613" i="4"/>
  <c r="D2614" i="4" s="1"/>
  <c r="E2614" i="4" s="1"/>
  <c r="F801" i="4"/>
  <c r="D802" i="4" s="1"/>
  <c r="E802" i="4" s="1"/>
  <c r="F1460" i="4"/>
  <c r="D1461" i="4" s="1"/>
  <c r="E1461" i="4" s="1"/>
  <c r="J942" i="4"/>
  <c r="H943" i="4" s="1"/>
  <c r="I943" i="4" s="1"/>
  <c r="K942" i="4"/>
  <c r="K1016" i="4"/>
  <c r="F1831" i="4"/>
  <c r="D1832" i="4" s="1"/>
  <c r="E1832" i="4" s="1"/>
  <c r="K1165" i="4"/>
  <c r="F1978" i="4"/>
  <c r="D1979" i="4" s="1"/>
  <c r="E1979" i="4" s="1"/>
  <c r="E328" i="6"/>
  <c r="K1755" i="4"/>
  <c r="F324" i="5"/>
  <c r="D325" i="5" s="1"/>
  <c r="E325" i="5" s="1"/>
  <c r="F561" i="5"/>
  <c r="D562" i="5" s="1"/>
  <c r="E562" i="5" s="1"/>
  <c r="G2612" i="4"/>
  <c r="G800" i="4"/>
  <c r="F162" i="5"/>
  <c r="D163" i="5" s="1"/>
  <c r="E163" i="5" s="1"/>
  <c r="G1905" i="4"/>
  <c r="E253" i="6"/>
  <c r="G1682" i="4"/>
  <c r="K941" i="4"/>
  <c r="J1166" i="4"/>
  <c r="H1167" i="4" s="1"/>
  <c r="I1167" i="4" s="1"/>
  <c r="E713" i="5"/>
  <c r="F1023" i="4"/>
  <c r="D1024" i="4" s="1"/>
  <c r="E1024" i="4" s="1"/>
  <c r="F1906" i="4"/>
  <c r="D1907" i="4" s="1"/>
  <c r="E1907" i="4" s="1"/>
  <c r="J797" i="4"/>
  <c r="H798" i="4" s="1"/>
  <c r="I798" i="4" s="1"/>
  <c r="F2309" i="4"/>
  <c r="D2310" i="4" s="1"/>
  <c r="E2310" i="4" s="1"/>
  <c r="K1461" i="4"/>
  <c r="M59" i="3"/>
  <c r="F1169" i="4"/>
  <c r="D1170" i="4" s="1"/>
  <c r="E1170" i="4" s="1"/>
  <c r="F2537" i="4"/>
  <c r="D2538" i="4" s="1"/>
  <c r="E2538" i="4" s="1"/>
  <c r="F1608" i="4"/>
  <c r="D1609" i="4" s="1"/>
  <c r="E1609" i="4" s="1"/>
  <c r="F1533" i="4"/>
  <c r="D1534" i="4" s="1"/>
  <c r="E1534" i="4" s="1"/>
  <c r="F1758" i="4"/>
  <c r="D1759" i="4" s="1"/>
  <c r="E1759" i="4" s="1"/>
  <c r="K1978" i="4"/>
  <c r="J1089" i="4"/>
  <c r="H1090" i="4" s="1"/>
  <c r="I1090" i="4" s="1"/>
  <c r="J1828" i="4"/>
  <c r="H1829" i="4" s="1"/>
  <c r="I1829" i="4" s="1"/>
  <c r="G1168" i="4"/>
  <c r="G2536" i="4"/>
  <c r="F2157" i="4"/>
  <c r="D2158" i="4" s="1"/>
  <c r="E2158" i="4" s="1"/>
  <c r="F2385" i="4"/>
  <c r="D2386" i="4" s="1"/>
  <c r="E2386" i="4" s="1"/>
  <c r="G2385" i="4"/>
  <c r="J1387" i="4"/>
  <c r="H1388" i="4" s="1"/>
  <c r="I1388" i="4" s="1"/>
  <c r="K1387" i="4"/>
  <c r="F2692" i="4"/>
  <c r="D2693" i="4" s="1"/>
  <c r="E2693" i="4" s="1"/>
  <c r="K871" i="4"/>
  <c r="F1240" i="4"/>
  <c r="D1241" i="4" s="1"/>
  <c r="E1241" i="4" s="1"/>
  <c r="G1240" i="4"/>
  <c r="F1386" i="4"/>
  <c r="D1387" i="4" s="1"/>
  <c r="E1387" i="4" s="1"/>
  <c r="G2156" i="4"/>
  <c r="F240" i="5"/>
  <c r="D241" i="5" s="1"/>
  <c r="E241" i="5" s="1"/>
  <c r="G2384" i="4"/>
  <c r="K1386" i="4"/>
  <c r="N102" i="3"/>
  <c r="L103" i="3" s="1"/>
  <c r="O102" i="3"/>
  <c r="J1979" i="4"/>
  <c r="H1980" i="4" s="1"/>
  <c r="I1980" i="4" s="1"/>
  <c r="J872" i="4"/>
  <c r="H873" i="4" s="1"/>
  <c r="I873" i="4" s="1"/>
  <c r="J1903" i="4"/>
  <c r="H1904" i="4" s="1"/>
  <c r="I1904" i="4" s="1"/>
  <c r="J1239" i="4"/>
  <c r="H1240" i="4" s="1"/>
  <c r="I1240" i="4" s="1"/>
  <c r="F1089" i="4"/>
  <c r="D1090" i="4" s="1"/>
  <c r="E1090" i="4" s="1"/>
  <c r="K1902" i="4"/>
  <c r="K1238" i="4"/>
  <c r="K1239" i="4" s="1"/>
  <c r="J1312" i="4"/>
  <c r="H1313" i="4" s="1"/>
  <c r="I1313" i="4" s="1"/>
  <c r="G480" i="5" l="1"/>
  <c r="G2309" i="4"/>
  <c r="K1609" i="4"/>
  <c r="G2157" i="4"/>
  <c r="G946" i="4"/>
  <c r="G1758" i="4"/>
  <c r="G1460" i="4"/>
  <c r="G801" i="4"/>
  <c r="G1906" i="4"/>
  <c r="K1017" i="4"/>
  <c r="K1089" i="4"/>
  <c r="K1090" i="4" s="1"/>
  <c r="K1979" i="4"/>
  <c r="G640" i="5"/>
  <c r="F875" i="4"/>
  <c r="D876" i="4" s="1"/>
  <c r="E876" i="4" s="1"/>
  <c r="G2692" i="4"/>
  <c r="K872" i="4"/>
  <c r="F1609" i="4"/>
  <c r="D1610" i="4" s="1"/>
  <c r="E1610" i="4" s="1"/>
  <c r="G713" i="5"/>
  <c r="F713" i="5"/>
  <c r="D714" i="5" s="1"/>
  <c r="G328" i="6"/>
  <c r="F328" i="6"/>
  <c r="D329" i="6" s="1"/>
  <c r="K1756" i="4"/>
  <c r="G874" i="4"/>
  <c r="F325" i="5"/>
  <c r="D326" i="5" s="1"/>
  <c r="E326" i="5" s="1"/>
  <c r="G324" i="5"/>
  <c r="G1608" i="4"/>
  <c r="J1685" i="4"/>
  <c r="H1686" i="4" s="1"/>
  <c r="I1686" i="4" s="1"/>
  <c r="F1024" i="4"/>
  <c r="D1025" i="4" s="1"/>
  <c r="E1025" i="4" s="1"/>
  <c r="G2461" i="4"/>
  <c r="J1167" i="4"/>
  <c r="H1168" i="4" s="1"/>
  <c r="I1168" i="4" s="1"/>
  <c r="F1979" i="4"/>
  <c r="D1980" i="4" s="1"/>
  <c r="E1980" i="4" s="1"/>
  <c r="F375" i="5"/>
  <c r="D376" i="5" s="1"/>
  <c r="G375" i="5"/>
  <c r="M103" i="3"/>
  <c r="F2386" i="4"/>
  <c r="D2387" i="4" s="1"/>
  <c r="E2387" i="4" s="1"/>
  <c r="G2537" i="4"/>
  <c r="K1166" i="4"/>
  <c r="G1978" i="4"/>
  <c r="K1684" i="4"/>
  <c r="J1313" i="4"/>
  <c r="H1314" i="4" s="1"/>
  <c r="I1314" i="4" s="1"/>
  <c r="K1313" i="4"/>
  <c r="F2158" i="4"/>
  <c r="D2159" i="4" s="1"/>
  <c r="E2159" i="4" s="1"/>
  <c r="F2538" i="4"/>
  <c r="D2539" i="4" s="1"/>
  <c r="E2539" i="4" s="1"/>
  <c r="E2226" i="4"/>
  <c r="J873" i="4"/>
  <c r="H874" i="4" s="1"/>
  <c r="I874" i="4" s="1"/>
  <c r="F1832" i="4"/>
  <c r="D1833" i="4" s="1"/>
  <c r="E1833" i="4" s="1"/>
  <c r="F1315" i="4"/>
  <c r="D1316" i="4" s="1"/>
  <c r="E1316" i="4" s="1"/>
  <c r="O2066" i="4"/>
  <c r="N2066" i="4"/>
  <c r="L2067" i="4" s="1"/>
  <c r="G1533" i="4"/>
  <c r="K1312" i="4"/>
  <c r="F241" i="5"/>
  <c r="D242" i="5" s="1"/>
  <c r="E242" i="5" s="1"/>
  <c r="G1169" i="4"/>
  <c r="G253" i="6"/>
  <c r="F253" i="6"/>
  <c r="D254" i="6" s="1"/>
  <c r="E254" i="6" s="1"/>
  <c r="G1831" i="4"/>
  <c r="M2018" i="4"/>
  <c r="F641" i="5"/>
  <c r="D642" i="5" s="1"/>
  <c r="E642" i="5" s="1"/>
  <c r="G1314" i="4"/>
  <c r="J1388" i="4"/>
  <c r="H1389" i="4" s="1"/>
  <c r="I1389" i="4" s="1"/>
  <c r="G240" i="5"/>
  <c r="J1610" i="4"/>
  <c r="H1611" i="4" s="1"/>
  <c r="I1611" i="4" s="1"/>
  <c r="K1610" i="4"/>
  <c r="F2614" i="4"/>
  <c r="D2615" i="4" s="1"/>
  <c r="E2615" i="4" s="1"/>
  <c r="G1023" i="4"/>
  <c r="J1463" i="4"/>
  <c r="H1464" i="4" s="1"/>
  <c r="I1464" i="4" s="1"/>
  <c r="F2693" i="4"/>
  <c r="D2694" i="4" s="1"/>
  <c r="E2694" i="4" s="1"/>
  <c r="F2310" i="4"/>
  <c r="D2311" i="4" s="1"/>
  <c r="E2311" i="4" s="1"/>
  <c r="G162" i="5"/>
  <c r="J943" i="4"/>
  <c r="H944" i="4" s="1"/>
  <c r="I944" i="4" s="1"/>
  <c r="J1018" i="4"/>
  <c r="H1019" i="4" s="1"/>
  <c r="I1019" i="4" s="1"/>
  <c r="K1462" i="4"/>
  <c r="J1980" i="4"/>
  <c r="H1981" i="4" s="1"/>
  <c r="I1981" i="4" s="1"/>
  <c r="J1829" i="4"/>
  <c r="H1830" i="4" s="1"/>
  <c r="I1830" i="4" s="1"/>
  <c r="F163" i="5"/>
  <c r="D164" i="5" s="1"/>
  <c r="E164" i="5" s="1"/>
  <c r="G1089" i="4"/>
  <c r="F1387" i="4"/>
  <c r="D1388" i="4" s="1"/>
  <c r="E1388" i="4" s="1"/>
  <c r="K1828" i="4"/>
  <c r="J1240" i="4"/>
  <c r="H1241" i="4" s="1"/>
  <c r="I1241" i="4" s="1"/>
  <c r="G1386" i="4"/>
  <c r="J1090" i="4"/>
  <c r="H1091" i="4" s="1"/>
  <c r="I1091" i="4" s="1"/>
  <c r="F1461" i="4"/>
  <c r="D1462" i="4" s="1"/>
  <c r="E1462" i="4" s="1"/>
  <c r="F947" i="4"/>
  <c r="D948" i="4" s="1"/>
  <c r="E948" i="4" s="1"/>
  <c r="J1757" i="4"/>
  <c r="H1758" i="4" s="1"/>
  <c r="I1758" i="4" s="1"/>
  <c r="F1090" i="4"/>
  <c r="D1091" i="4" s="1"/>
  <c r="E1091" i="4" s="1"/>
  <c r="J798" i="4"/>
  <c r="H799" i="4" s="1"/>
  <c r="I799" i="4" s="1"/>
  <c r="F411" i="6"/>
  <c r="D412" i="6" s="1"/>
  <c r="G411" i="6"/>
  <c r="F1684" i="4"/>
  <c r="D1685" i="4" s="1"/>
  <c r="E1685" i="4" s="1"/>
  <c r="F2462" i="4"/>
  <c r="D2463" i="4" s="1"/>
  <c r="E2463" i="4" s="1"/>
  <c r="K797" i="4"/>
  <c r="F562" i="5"/>
  <c r="D563" i="5" s="1"/>
  <c r="E563" i="5" s="1"/>
  <c r="F802" i="4"/>
  <c r="D803" i="4" s="1"/>
  <c r="E803" i="4" s="1"/>
  <c r="J1538" i="4"/>
  <c r="H1539" i="4" s="1"/>
  <c r="I1539" i="4" s="1"/>
  <c r="K1538" i="4"/>
  <c r="G1683" i="4"/>
  <c r="F1534" i="4"/>
  <c r="D1535" i="4" s="1"/>
  <c r="E1535" i="4" s="1"/>
  <c r="G2613" i="4"/>
  <c r="F1170" i="4"/>
  <c r="D1171" i="4" s="1"/>
  <c r="E1171" i="4" s="1"/>
  <c r="O59" i="3"/>
  <c r="N59" i="3"/>
  <c r="L60" i="3" s="1"/>
  <c r="J1904" i="4"/>
  <c r="H1905" i="4" s="1"/>
  <c r="I1905" i="4" s="1"/>
  <c r="F1241" i="4"/>
  <c r="D1242" i="4" s="1"/>
  <c r="E1242" i="4" s="1"/>
  <c r="K1903" i="4"/>
  <c r="F1759" i="4"/>
  <c r="D1760" i="4" s="1"/>
  <c r="E1760" i="4" s="1"/>
  <c r="G1759" i="4"/>
  <c r="F1907" i="4"/>
  <c r="D1908" i="4" s="1"/>
  <c r="E1908" i="4" s="1"/>
  <c r="G561" i="5"/>
  <c r="F481" i="5"/>
  <c r="D482" i="5" s="1"/>
  <c r="E482" i="5" s="1"/>
  <c r="G875" i="4" l="1"/>
  <c r="E376" i="5"/>
  <c r="K1757" i="4"/>
  <c r="K1904" i="4"/>
  <c r="K1167" i="4"/>
  <c r="G2310" i="4"/>
  <c r="G2386" i="4"/>
  <c r="E714" i="5"/>
  <c r="G714" i="5" s="1"/>
  <c r="F2463" i="4"/>
  <c r="D2464" i="4" s="1"/>
  <c r="E2464" i="4" s="1"/>
  <c r="J1019" i="4"/>
  <c r="H1020" i="4" s="1"/>
  <c r="I1020" i="4" s="1"/>
  <c r="M60" i="3"/>
  <c r="G2462" i="4"/>
  <c r="J1091" i="4"/>
  <c r="H1092" i="4" s="1"/>
  <c r="I1092" i="4" s="1"/>
  <c r="K1091" i="4"/>
  <c r="K1018" i="4"/>
  <c r="K1388" i="4"/>
  <c r="K1389" i="4" s="1"/>
  <c r="G1315" i="4"/>
  <c r="J1389" i="4"/>
  <c r="H1390" i="4" s="1"/>
  <c r="I1390" i="4" s="1"/>
  <c r="F1316" i="4"/>
  <c r="D1317" i="4" s="1"/>
  <c r="E1317" i="4" s="1"/>
  <c r="F2387" i="4"/>
  <c r="D2388" i="4" s="1"/>
  <c r="E2388" i="4" s="1"/>
  <c r="G325" i="5"/>
  <c r="F326" i="5"/>
  <c r="D327" i="5" s="1"/>
  <c r="E327" i="5" s="1"/>
  <c r="F642" i="5"/>
  <c r="D643" i="5" s="1"/>
  <c r="E643" i="5" s="1"/>
  <c r="G1832" i="4"/>
  <c r="O103" i="3"/>
  <c r="N103" i="3"/>
  <c r="L104" i="3" s="1"/>
  <c r="F1685" i="4"/>
  <c r="D1686" i="4" s="1"/>
  <c r="E1686" i="4" s="1"/>
  <c r="F482" i="5"/>
  <c r="D483" i="5" s="1"/>
  <c r="E483" i="5" s="1"/>
  <c r="E412" i="6"/>
  <c r="F2311" i="4"/>
  <c r="D2312" i="4" s="1"/>
  <c r="E2312" i="4" s="1"/>
  <c r="G641" i="5"/>
  <c r="K873" i="4"/>
  <c r="J1241" i="4"/>
  <c r="H1242" i="4" s="1"/>
  <c r="I1242" i="4" s="1"/>
  <c r="J799" i="4"/>
  <c r="H800" i="4" s="1"/>
  <c r="I800" i="4" s="1"/>
  <c r="N2018" i="4"/>
  <c r="L2019" i="4" s="1"/>
  <c r="O2018" i="4"/>
  <c r="J874" i="4"/>
  <c r="H875" i="4" s="1"/>
  <c r="I875" i="4" s="1"/>
  <c r="G376" i="5"/>
  <c r="F376" i="5"/>
  <c r="D377" i="5" s="1"/>
  <c r="E329" i="6"/>
  <c r="J944" i="4"/>
  <c r="H945" i="4" s="1"/>
  <c r="I945" i="4" s="1"/>
  <c r="G1684" i="4"/>
  <c r="K943" i="4"/>
  <c r="F2694" i="4"/>
  <c r="D2695" i="4" s="1"/>
  <c r="E2695" i="4" s="1"/>
  <c r="F1980" i="4"/>
  <c r="D1981" i="4" s="1"/>
  <c r="E1981" i="4" s="1"/>
  <c r="G481" i="5"/>
  <c r="G2693" i="4"/>
  <c r="J1464" i="4"/>
  <c r="H1465" i="4" s="1"/>
  <c r="I1465" i="4" s="1"/>
  <c r="G2538" i="4"/>
  <c r="F2539" i="4"/>
  <c r="D2540" i="4" s="1"/>
  <c r="E2540" i="4" s="1"/>
  <c r="G1090" i="4"/>
  <c r="J1758" i="4"/>
  <c r="H1759" i="4" s="1"/>
  <c r="I1759" i="4" s="1"/>
  <c r="G163" i="5"/>
  <c r="K1463" i="4"/>
  <c r="G2158" i="4"/>
  <c r="J1168" i="4"/>
  <c r="H1169" i="4" s="1"/>
  <c r="I1169" i="4" s="1"/>
  <c r="F1610" i="4"/>
  <c r="D1611" i="4" s="1"/>
  <c r="E1611" i="4" s="1"/>
  <c r="F1171" i="4"/>
  <c r="D1172" i="4" s="1"/>
  <c r="E1172" i="4" s="1"/>
  <c r="G1170" i="4"/>
  <c r="K1240" i="4"/>
  <c r="F1388" i="4"/>
  <c r="D1389" i="4" s="1"/>
  <c r="E1389" i="4" s="1"/>
  <c r="G2226" i="4"/>
  <c r="F2226" i="4"/>
  <c r="D2227" i="4" s="1"/>
  <c r="E2227" i="4" s="1"/>
  <c r="F164" i="5"/>
  <c r="D165" i="5" s="1"/>
  <c r="E165" i="5" s="1"/>
  <c r="F2159" i="4"/>
  <c r="D2160" i="4" s="1"/>
  <c r="E2160" i="4" s="1"/>
  <c r="G1609" i="4"/>
  <c r="F254" i="6"/>
  <c r="D255" i="6" s="1"/>
  <c r="G254" i="6"/>
  <c r="F1760" i="4"/>
  <c r="D1761" i="4" s="1"/>
  <c r="E1761" i="4" s="1"/>
  <c r="G802" i="4"/>
  <c r="G241" i="5"/>
  <c r="F1025" i="4"/>
  <c r="D1026" i="4" s="1"/>
  <c r="E1026" i="4" s="1"/>
  <c r="F1091" i="4"/>
  <c r="D1092" i="4" s="1"/>
  <c r="E1092" i="4" s="1"/>
  <c r="J1539" i="4"/>
  <c r="H1540" i="4" s="1"/>
  <c r="I1540" i="4" s="1"/>
  <c r="F242" i="5"/>
  <c r="D243" i="5" s="1"/>
  <c r="E243" i="5" s="1"/>
  <c r="F2615" i="4"/>
  <c r="D2616" i="4" s="1"/>
  <c r="E2616" i="4" s="1"/>
  <c r="F563" i="5"/>
  <c r="D564" i="5" s="1"/>
  <c r="E564" i="5" s="1"/>
  <c r="J1981" i="4"/>
  <c r="H1982" i="4" s="1"/>
  <c r="I1982" i="4" s="1"/>
  <c r="G2614" i="4"/>
  <c r="G2615" i="4" s="1"/>
  <c r="J1314" i="4"/>
  <c r="H1315" i="4" s="1"/>
  <c r="I1315" i="4" s="1"/>
  <c r="G1024" i="4"/>
  <c r="F1833" i="4"/>
  <c r="D1834" i="4" s="1"/>
  <c r="E1834" i="4" s="1"/>
  <c r="F1535" i="4"/>
  <c r="D1536" i="4" s="1"/>
  <c r="E1536" i="4" s="1"/>
  <c r="G1534" i="4"/>
  <c r="K798" i="4"/>
  <c r="G1387" i="4"/>
  <c r="J1830" i="4"/>
  <c r="H1831" i="4" s="1"/>
  <c r="I1831" i="4" s="1"/>
  <c r="F1462" i="4"/>
  <c r="D1463" i="4" s="1"/>
  <c r="E1463" i="4" s="1"/>
  <c r="K1980" i="4"/>
  <c r="J1686" i="4"/>
  <c r="H1687" i="4" s="1"/>
  <c r="I1687" i="4" s="1"/>
  <c r="F1908" i="4"/>
  <c r="D1909" i="4" s="1"/>
  <c r="E1909" i="4" s="1"/>
  <c r="G1979" i="4"/>
  <c r="G1907" i="4"/>
  <c r="F803" i="4"/>
  <c r="D804" i="4" s="1"/>
  <c r="E804" i="4" s="1"/>
  <c r="F948" i="4"/>
  <c r="D949" i="4" s="1"/>
  <c r="E949" i="4" s="1"/>
  <c r="K1829" i="4"/>
  <c r="F1242" i="4"/>
  <c r="D1243" i="4" s="1"/>
  <c r="E1243" i="4" s="1"/>
  <c r="G947" i="4"/>
  <c r="G1241" i="4"/>
  <c r="G562" i="5"/>
  <c r="J1905" i="4"/>
  <c r="H1906" i="4" s="1"/>
  <c r="I1906" i="4" s="1"/>
  <c r="K1905" i="4"/>
  <c r="G1461" i="4"/>
  <c r="J1611" i="4"/>
  <c r="H1612" i="4" s="1"/>
  <c r="I1612" i="4" s="1"/>
  <c r="M2067" i="4"/>
  <c r="K1685" i="4"/>
  <c r="K1686" i="4" s="1"/>
  <c r="F876" i="4"/>
  <c r="D877" i="4" s="1"/>
  <c r="E877" i="4" s="1"/>
  <c r="G1535" i="4" l="1"/>
  <c r="G1833" i="4"/>
  <c r="K944" i="4"/>
  <c r="G876" i="4"/>
  <c r="G642" i="5"/>
  <c r="K1539" i="4"/>
  <c r="G2387" i="4"/>
  <c r="G1091" i="4"/>
  <c r="G803" i="4"/>
  <c r="K1758" i="4"/>
  <c r="K874" i="4"/>
  <c r="K1981" i="4"/>
  <c r="F714" i="5"/>
  <c r="D715" i="5" s="1"/>
  <c r="E715" i="5" s="1"/>
  <c r="G715" i="5" s="1"/>
  <c r="K799" i="4"/>
  <c r="K1168" i="4"/>
  <c r="G2227" i="4"/>
  <c r="F2227" i="4"/>
  <c r="D2228" i="4" s="1"/>
  <c r="F2312" i="4"/>
  <c r="D2313" i="4" s="1"/>
  <c r="E2313" i="4" s="1"/>
  <c r="F1834" i="4"/>
  <c r="D1835" i="4" s="1"/>
  <c r="E1835" i="4" s="1"/>
  <c r="F1092" i="4"/>
  <c r="D1093" i="4" s="1"/>
  <c r="E1093" i="4" s="1"/>
  <c r="J945" i="4"/>
  <c r="H946" i="4" s="1"/>
  <c r="I946" i="4" s="1"/>
  <c r="G2311" i="4"/>
  <c r="G1316" i="4"/>
  <c r="J1612" i="4"/>
  <c r="H1613" i="4" s="1"/>
  <c r="I1613" i="4" s="1"/>
  <c r="F2540" i="4"/>
  <c r="D2541" i="4" s="1"/>
  <c r="E2541" i="4" s="1"/>
  <c r="G412" i="6"/>
  <c r="F412" i="6"/>
  <c r="D413" i="6" s="1"/>
  <c r="E413" i="6" s="1"/>
  <c r="F1317" i="4"/>
  <c r="D1318" i="4" s="1"/>
  <c r="E1318" i="4" s="1"/>
  <c r="J1390" i="4"/>
  <c r="H1391" i="4" s="1"/>
  <c r="I1391" i="4" s="1"/>
  <c r="F1909" i="4"/>
  <c r="D1910" i="4" s="1"/>
  <c r="E1910" i="4" s="1"/>
  <c r="G1909" i="4"/>
  <c r="G1388" i="4"/>
  <c r="G2539" i="4"/>
  <c r="G1908" i="4"/>
  <c r="G1025" i="4"/>
  <c r="K1314" i="4"/>
  <c r="J1906" i="4"/>
  <c r="H1907" i="4" s="1"/>
  <c r="I1907" i="4" s="1"/>
  <c r="G1171" i="4"/>
  <c r="K1464" i="4"/>
  <c r="J875" i="4"/>
  <c r="H876" i="4" s="1"/>
  <c r="I876" i="4" s="1"/>
  <c r="G1685" i="4"/>
  <c r="M104" i="3"/>
  <c r="F1389" i="4"/>
  <c r="D1390" i="4" s="1"/>
  <c r="E1390" i="4" s="1"/>
  <c r="F1026" i="4"/>
  <c r="D1027" i="4" s="1"/>
  <c r="E1027" i="4" s="1"/>
  <c r="J1315" i="4"/>
  <c r="H1316" i="4" s="1"/>
  <c r="I1316" i="4" s="1"/>
  <c r="E377" i="5"/>
  <c r="G482" i="5"/>
  <c r="G483" i="5" s="1"/>
  <c r="J1687" i="4"/>
  <c r="H1688" i="4" s="1"/>
  <c r="I1688" i="4" s="1"/>
  <c r="F1611" i="4"/>
  <c r="D1612" i="4" s="1"/>
  <c r="E1612" i="4" s="1"/>
  <c r="M2019" i="4"/>
  <c r="E255" i="6"/>
  <c r="J1169" i="4"/>
  <c r="H1170" i="4" s="1"/>
  <c r="I1170" i="4" s="1"/>
  <c r="J800" i="4"/>
  <c r="H801" i="4" s="1"/>
  <c r="I801" i="4" s="1"/>
  <c r="F643" i="5"/>
  <c r="D644" i="5" s="1"/>
  <c r="E644" i="5" s="1"/>
  <c r="O2067" i="4"/>
  <c r="N2067" i="4"/>
  <c r="L2068" i="4" s="1"/>
  <c r="M2068" i="4" s="1"/>
  <c r="G329" i="6"/>
  <c r="F329" i="6"/>
  <c r="D330" i="6" s="1"/>
  <c r="E330" i="6" s="1"/>
  <c r="F1761" i="4"/>
  <c r="D1762" i="4" s="1"/>
  <c r="E1762" i="4" s="1"/>
  <c r="F715" i="5"/>
  <c r="D716" i="5" s="1"/>
  <c r="O60" i="3"/>
  <c r="N60" i="3"/>
  <c r="L61" i="3" s="1"/>
  <c r="M61" i="3" s="1"/>
  <c r="K1611" i="4"/>
  <c r="F483" i="5"/>
  <c r="D484" i="5" s="1"/>
  <c r="E484" i="5" s="1"/>
  <c r="F1172" i="4"/>
  <c r="D1173" i="4" s="1"/>
  <c r="E1173" i="4" s="1"/>
  <c r="G1462" i="4"/>
  <c r="G1610" i="4"/>
  <c r="F2616" i="4"/>
  <c r="D2617" i="4" s="1"/>
  <c r="E2617" i="4" s="1"/>
  <c r="F327" i="5"/>
  <c r="D328" i="5" s="1"/>
  <c r="E328" i="5" s="1"/>
  <c r="J1020" i="4"/>
  <c r="H1021" i="4" s="1"/>
  <c r="I1021" i="4" s="1"/>
  <c r="F1686" i="4"/>
  <c r="D1687" i="4" s="1"/>
  <c r="E1687" i="4" s="1"/>
  <c r="F1463" i="4"/>
  <c r="D1464" i="4" s="1"/>
  <c r="E1464" i="4" s="1"/>
  <c r="G1760" i="4"/>
  <c r="F564" i="5"/>
  <c r="D565" i="5" s="1"/>
  <c r="E565" i="5" s="1"/>
  <c r="J1831" i="4"/>
  <c r="H1832" i="4" s="1"/>
  <c r="I1832" i="4" s="1"/>
  <c r="G563" i="5"/>
  <c r="G1242" i="4"/>
  <c r="K1830" i="4"/>
  <c r="F2160" i="4"/>
  <c r="D2161" i="4" s="1"/>
  <c r="E2161" i="4" s="1"/>
  <c r="G1980" i="4"/>
  <c r="J1242" i="4"/>
  <c r="H1243" i="4" s="1"/>
  <c r="I1243" i="4" s="1"/>
  <c r="F243" i="5"/>
  <c r="D244" i="5" s="1"/>
  <c r="E244" i="5" s="1"/>
  <c r="G2159" i="4"/>
  <c r="F2695" i="4"/>
  <c r="D2696" i="4" s="1"/>
  <c r="E2696" i="4" s="1"/>
  <c r="K1241" i="4"/>
  <c r="G326" i="5"/>
  <c r="K1019" i="4"/>
  <c r="J1465" i="4"/>
  <c r="H1466" i="4" s="1"/>
  <c r="I1466" i="4" s="1"/>
  <c r="K1465" i="4"/>
  <c r="J1092" i="4"/>
  <c r="H1093" i="4" s="1"/>
  <c r="I1093" i="4" s="1"/>
  <c r="F1981" i="4"/>
  <c r="D1982" i="4" s="1"/>
  <c r="E1982" i="4" s="1"/>
  <c r="F949" i="4"/>
  <c r="D950" i="4" s="1"/>
  <c r="E950" i="4" s="1"/>
  <c r="F877" i="4"/>
  <c r="D878" i="4" s="1"/>
  <c r="E878" i="4" s="1"/>
  <c r="G877" i="4"/>
  <c r="G948" i="4"/>
  <c r="G242" i="5"/>
  <c r="F165" i="5"/>
  <c r="D166" i="5" s="1"/>
  <c r="E166" i="5" s="1"/>
  <c r="G2694" i="4"/>
  <c r="F2464" i="4"/>
  <c r="D2465" i="4" s="1"/>
  <c r="E2465" i="4" s="1"/>
  <c r="J1982" i="4"/>
  <c r="H1983" i="4" s="1"/>
  <c r="I1983" i="4" s="1"/>
  <c r="F1243" i="4"/>
  <c r="D1244" i="4" s="1"/>
  <c r="E1244" i="4" s="1"/>
  <c r="F804" i="4"/>
  <c r="D805" i="4" s="1"/>
  <c r="E805" i="4" s="1"/>
  <c r="F1536" i="4"/>
  <c r="D1537" i="4" s="1"/>
  <c r="E1537" i="4" s="1"/>
  <c r="J1540" i="4"/>
  <c r="H1541" i="4" s="1"/>
  <c r="I1541" i="4" s="1"/>
  <c r="G164" i="5"/>
  <c r="J1759" i="4"/>
  <c r="H1760" i="4" s="1"/>
  <c r="I1760" i="4" s="1"/>
  <c r="F2388" i="4"/>
  <c r="D2389" i="4" s="1"/>
  <c r="E2389" i="4" s="1"/>
  <c r="G2463" i="4"/>
  <c r="G165" i="5" l="1"/>
  <c r="E2228" i="4"/>
  <c r="K1390" i="4"/>
  <c r="G1536" i="4"/>
  <c r="G643" i="5"/>
  <c r="K1242" i="4"/>
  <c r="K1315" i="4"/>
  <c r="K1540" i="4"/>
  <c r="G949" i="4"/>
  <c r="G1611" i="4"/>
  <c r="G1834" i="4"/>
  <c r="G1686" i="4"/>
  <c r="J1021" i="4"/>
  <c r="H1022" i="4" s="1"/>
  <c r="I1022" i="4" s="1"/>
  <c r="F805" i="4"/>
  <c r="D806" i="4" s="1"/>
  <c r="E806" i="4" s="1"/>
  <c r="F1982" i="4"/>
  <c r="D1983" i="4" s="1"/>
  <c r="E1983" i="4" s="1"/>
  <c r="J1613" i="4"/>
  <c r="H1614" i="4" s="1"/>
  <c r="I1614" i="4" s="1"/>
  <c r="G330" i="6"/>
  <c r="F330" i="6"/>
  <c r="D331" i="6" s="1"/>
  <c r="E331" i="6" s="1"/>
  <c r="K1612" i="4"/>
  <c r="F2617" i="4"/>
  <c r="D2618" i="4" s="1"/>
  <c r="E2618" i="4" s="1"/>
  <c r="K1982" i="4"/>
  <c r="G2616" i="4"/>
  <c r="N2068" i="4"/>
  <c r="L2069" i="4" s="1"/>
  <c r="O2068" i="4"/>
  <c r="F328" i="5"/>
  <c r="D329" i="5" s="1"/>
  <c r="E329" i="5" s="1"/>
  <c r="G2464" i="4"/>
  <c r="J1466" i="4"/>
  <c r="H1467" i="4" s="1"/>
  <c r="I1467" i="4" s="1"/>
  <c r="J1316" i="4"/>
  <c r="H1317" i="4" s="1"/>
  <c r="I1317" i="4" s="1"/>
  <c r="J946" i="4"/>
  <c r="H947" i="4" s="1"/>
  <c r="I947" i="4" s="1"/>
  <c r="J1688" i="4"/>
  <c r="H1689" i="4" s="1"/>
  <c r="I1689" i="4" s="1"/>
  <c r="G2540" i="4"/>
  <c r="G1981" i="4"/>
  <c r="G327" i="5"/>
  <c r="G1761" i="4"/>
  <c r="K1906" i="4"/>
  <c r="G377" i="5"/>
  <c r="F377" i="5"/>
  <c r="D378" i="5" s="1"/>
  <c r="F644" i="5"/>
  <c r="D645" i="5" s="1"/>
  <c r="E645" i="5" s="1"/>
  <c r="G1026" i="4"/>
  <c r="G1027" i="4" s="1"/>
  <c r="K945" i="4"/>
  <c r="J1093" i="4"/>
  <c r="H1094" i="4" s="1"/>
  <c r="I1094" i="4" s="1"/>
  <c r="G2160" i="4"/>
  <c r="K1092" i="4"/>
  <c r="K1093" i="4" s="1"/>
  <c r="F1762" i="4"/>
  <c r="D1763" i="4" s="1"/>
  <c r="E1763" i="4" s="1"/>
  <c r="J1907" i="4"/>
  <c r="H1908" i="4" s="1"/>
  <c r="I1908" i="4" s="1"/>
  <c r="F1173" i="4"/>
  <c r="D1174" i="4" s="1"/>
  <c r="E1174" i="4" s="1"/>
  <c r="F565" i="5"/>
  <c r="D566" i="5" s="1"/>
  <c r="E566" i="5" s="1"/>
  <c r="G1910" i="4"/>
  <c r="F1910" i="4"/>
  <c r="D1911" i="4" s="1"/>
  <c r="E1911" i="4" s="1"/>
  <c r="G1092" i="4"/>
  <c r="J1983" i="4"/>
  <c r="H1984" i="4" s="1"/>
  <c r="I1984" i="4" s="1"/>
  <c r="F484" i="5"/>
  <c r="D485" i="5" s="1"/>
  <c r="E485" i="5" s="1"/>
  <c r="G484" i="5"/>
  <c r="K800" i="4"/>
  <c r="G1389" i="4"/>
  <c r="J1391" i="4"/>
  <c r="H1392" i="4" s="1"/>
  <c r="I1392" i="4" s="1"/>
  <c r="F1835" i="4"/>
  <c r="D1836" i="4" s="1"/>
  <c r="E1836" i="4" s="1"/>
  <c r="F2389" i="4"/>
  <c r="D2390" i="4" s="1"/>
  <c r="E2390" i="4" s="1"/>
  <c r="G1172" i="4"/>
  <c r="J1170" i="4"/>
  <c r="H1171" i="4" s="1"/>
  <c r="I1171" i="4" s="1"/>
  <c r="N104" i="3"/>
  <c r="L105" i="3" s="1"/>
  <c r="O104" i="3"/>
  <c r="F1244" i="4"/>
  <c r="D1245" i="4" s="1"/>
  <c r="E1245" i="4" s="1"/>
  <c r="F1093" i="4"/>
  <c r="D1094" i="4" s="1"/>
  <c r="E1094" i="4" s="1"/>
  <c r="F166" i="5"/>
  <c r="D167" i="5" s="1"/>
  <c r="E167" i="5" s="1"/>
  <c r="G564" i="5"/>
  <c r="K1169" i="4"/>
  <c r="F1318" i="4"/>
  <c r="D1319" i="4" s="1"/>
  <c r="E1319" i="4" s="1"/>
  <c r="G2312" i="4"/>
  <c r="F2465" i="4"/>
  <c r="D2466" i="4" s="1"/>
  <c r="E2466" i="4" s="1"/>
  <c r="K1831" i="4"/>
  <c r="K1832" i="4" s="1"/>
  <c r="J801" i="4"/>
  <c r="H802" i="4" s="1"/>
  <c r="I802" i="4" s="1"/>
  <c r="K1759" i="4"/>
  <c r="K1760" i="4" s="1"/>
  <c r="G1463" i="4"/>
  <c r="F2313" i="4"/>
  <c r="D2314" i="4" s="1"/>
  <c r="E2314" i="4" s="1"/>
  <c r="G2313" i="4"/>
  <c r="F2541" i="4"/>
  <c r="D2542" i="4" s="1"/>
  <c r="E2542" i="4" s="1"/>
  <c r="G804" i="4"/>
  <c r="K1020" i="4"/>
  <c r="F2161" i="4"/>
  <c r="D2162" i="4" s="1"/>
  <c r="E2162" i="4" s="1"/>
  <c r="K1687" i="4"/>
  <c r="G1243" i="4"/>
  <c r="J1832" i="4"/>
  <c r="H1833" i="4" s="1"/>
  <c r="I1833" i="4" s="1"/>
  <c r="G2388" i="4"/>
  <c r="F1027" i="4"/>
  <c r="D1028" i="4" s="1"/>
  <c r="E1028" i="4" s="1"/>
  <c r="J1760" i="4"/>
  <c r="H1761" i="4" s="1"/>
  <c r="I1761" i="4" s="1"/>
  <c r="F1390" i="4"/>
  <c r="D1391" i="4" s="1"/>
  <c r="E1391" i="4" s="1"/>
  <c r="G1390" i="4"/>
  <c r="F2696" i="4"/>
  <c r="D2697" i="4" s="1"/>
  <c r="E2697" i="4" s="1"/>
  <c r="G2695" i="4"/>
  <c r="F1464" i="4"/>
  <c r="D1465" i="4" s="1"/>
  <c r="E1465" i="4" s="1"/>
  <c r="J1541" i="4"/>
  <c r="H1542" i="4" s="1"/>
  <c r="I1542" i="4" s="1"/>
  <c r="F244" i="5"/>
  <c r="D245" i="5" s="1"/>
  <c r="E245" i="5" s="1"/>
  <c r="N61" i="3"/>
  <c r="L62" i="3" s="1"/>
  <c r="O61" i="3"/>
  <c r="G255" i="6"/>
  <c r="F255" i="6"/>
  <c r="D256" i="6" s="1"/>
  <c r="E256" i="6" s="1"/>
  <c r="J876" i="4"/>
  <c r="H877" i="4" s="1"/>
  <c r="I877" i="4" s="1"/>
  <c r="G1317" i="4"/>
  <c r="F1537" i="4"/>
  <c r="D1538" i="4" s="1"/>
  <c r="E1538" i="4" s="1"/>
  <c r="F878" i="4"/>
  <c r="D879" i="4" s="1"/>
  <c r="E879" i="4" s="1"/>
  <c r="G243" i="5"/>
  <c r="F1687" i="4"/>
  <c r="D1688" i="4" s="1"/>
  <c r="E1688" i="4" s="1"/>
  <c r="O2019" i="4"/>
  <c r="N2019" i="4"/>
  <c r="L2020" i="4" s="1"/>
  <c r="M2020" i="4" s="1"/>
  <c r="K875" i="4"/>
  <c r="G413" i="6"/>
  <c r="F413" i="6"/>
  <c r="D414" i="6" s="1"/>
  <c r="E414" i="6" s="1"/>
  <c r="G2228" i="4"/>
  <c r="F2228" i="4"/>
  <c r="D2229" i="4" s="1"/>
  <c r="E2229" i="4" s="1"/>
  <c r="F950" i="4"/>
  <c r="D951" i="4" s="1"/>
  <c r="E951" i="4" s="1"/>
  <c r="J1243" i="4"/>
  <c r="H1244" i="4" s="1"/>
  <c r="I1244" i="4" s="1"/>
  <c r="E716" i="5"/>
  <c r="F1612" i="4"/>
  <c r="D1613" i="4" s="1"/>
  <c r="E1613" i="4" s="1"/>
  <c r="K1541" i="4" l="1"/>
  <c r="M105" i="3"/>
  <c r="G328" i="5"/>
  <c r="G644" i="5"/>
  <c r="M2069" i="4"/>
  <c r="G1318" i="4"/>
  <c r="G565" i="5"/>
  <c r="G1173" i="4"/>
  <c r="G1687" i="4"/>
  <c r="G1612" i="4"/>
  <c r="G2161" i="4"/>
  <c r="G2162" i="4" s="1"/>
  <c r="F1465" i="4"/>
  <c r="D1466" i="4" s="1"/>
  <c r="E1466" i="4" s="1"/>
  <c r="F2618" i="4"/>
  <c r="D2619" i="4" s="1"/>
  <c r="E2619" i="4" s="1"/>
  <c r="F1836" i="4"/>
  <c r="D1837" i="4" s="1"/>
  <c r="E1837" i="4" s="1"/>
  <c r="G1835" i="4"/>
  <c r="G1836" i="4" s="1"/>
  <c r="J1689" i="4"/>
  <c r="H1690" i="4" s="1"/>
  <c r="I1690" i="4" s="1"/>
  <c r="F2542" i="4"/>
  <c r="D2543" i="4" s="1"/>
  <c r="E2543" i="4" s="1"/>
  <c r="K1391" i="4"/>
  <c r="G950" i="4"/>
  <c r="F879" i="4"/>
  <c r="D880" i="4" s="1"/>
  <c r="E880" i="4" s="1"/>
  <c r="J1908" i="4"/>
  <c r="H1909" i="4" s="1"/>
  <c r="I1909" i="4" s="1"/>
  <c r="F1094" i="4"/>
  <c r="D1095" i="4" s="1"/>
  <c r="E1095" i="4" s="1"/>
  <c r="J1761" i="4"/>
  <c r="H1762" i="4" s="1"/>
  <c r="I1762" i="4" s="1"/>
  <c r="K1761" i="4"/>
  <c r="F485" i="5"/>
  <c r="D486" i="5" s="1"/>
  <c r="E486" i="5" s="1"/>
  <c r="J1094" i="4"/>
  <c r="H1095" i="4" s="1"/>
  <c r="I1095" i="4" s="1"/>
  <c r="K946" i="4"/>
  <c r="K947" i="4" s="1"/>
  <c r="O2069" i="4"/>
  <c r="N2069" i="4"/>
  <c r="L2070" i="4" s="1"/>
  <c r="M2070" i="4" s="1"/>
  <c r="F951" i="4"/>
  <c r="D952" i="4" s="1"/>
  <c r="E952" i="4" s="1"/>
  <c r="G2541" i="4"/>
  <c r="G1762" i="4"/>
  <c r="G414" i="6"/>
  <c r="F414" i="6"/>
  <c r="D415" i="6" s="1"/>
  <c r="J1984" i="4"/>
  <c r="H1985" i="4" s="1"/>
  <c r="I1985" i="4" s="1"/>
  <c r="J1317" i="4"/>
  <c r="H1318" i="4" s="1"/>
  <c r="I1318" i="4" s="1"/>
  <c r="J1614" i="4"/>
  <c r="H1615" i="4" s="1"/>
  <c r="I1615" i="4" s="1"/>
  <c r="F2697" i="4"/>
  <c r="D2698" i="4" s="1"/>
  <c r="E2698" i="4" s="1"/>
  <c r="F331" i="6"/>
  <c r="D332" i="6" s="1"/>
  <c r="G331" i="6"/>
  <c r="J802" i="4"/>
  <c r="H803" i="4" s="1"/>
  <c r="I803" i="4" s="1"/>
  <c r="K1983" i="4"/>
  <c r="K1316" i="4"/>
  <c r="K1317" i="4" s="1"/>
  <c r="K1613" i="4"/>
  <c r="K1614" i="4" s="1"/>
  <c r="J1392" i="4"/>
  <c r="H1393" i="4" s="1"/>
  <c r="I1393" i="4" s="1"/>
  <c r="K1243" i="4"/>
  <c r="F1391" i="4"/>
  <c r="D1392" i="4" s="1"/>
  <c r="E1392" i="4" s="1"/>
  <c r="G1391" i="4"/>
  <c r="F1028" i="4"/>
  <c r="D1029" i="4" s="1"/>
  <c r="E1029" i="4" s="1"/>
  <c r="K801" i="4"/>
  <c r="J1467" i="4"/>
  <c r="H1468" i="4" s="1"/>
  <c r="I1468" i="4" s="1"/>
  <c r="F1983" i="4"/>
  <c r="D1984" i="4" s="1"/>
  <c r="E1984" i="4" s="1"/>
  <c r="J1244" i="4"/>
  <c r="H1245" i="4" s="1"/>
  <c r="I1245" i="4" s="1"/>
  <c r="G166" i="5"/>
  <c r="K876" i="4"/>
  <c r="G1093" i="4"/>
  <c r="G1094" i="4" s="1"/>
  <c r="F1245" i="4"/>
  <c r="D1246" i="4" s="1"/>
  <c r="E1246" i="4" s="1"/>
  <c r="F245" i="5"/>
  <c r="D246" i="5" s="1"/>
  <c r="E246" i="5" s="1"/>
  <c r="G245" i="5"/>
  <c r="J1171" i="4"/>
  <c r="H1172" i="4" s="1"/>
  <c r="I1172" i="4" s="1"/>
  <c r="F1911" i="4"/>
  <c r="D1912" i="4" s="1"/>
  <c r="E1912" i="4" s="1"/>
  <c r="F645" i="5"/>
  <c r="D646" i="5" s="1"/>
  <c r="E646" i="5" s="1"/>
  <c r="K1466" i="4"/>
  <c r="K1467" i="4" s="1"/>
  <c r="G1982" i="4"/>
  <c r="K1907" i="4"/>
  <c r="G1537" i="4"/>
  <c r="G2696" i="4"/>
  <c r="J947" i="4"/>
  <c r="H948" i="4" s="1"/>
  <c r="I948" i="4" s="1"/>
  <c r="J1833" i="4"/>
  <c r="H1834" i="4" s="1"/>
  <c r="I1834" i="4" s="1"/>
  <c r="F806" i="4"/>
  <c r="D807" i="4" s="1"/>
  <c r="E807" i="4" s="1"/>
  <c r="G716" i="5"/>
  <c r="F716" i="5"/>
  <c r="D717" i="5" s="1"/>
  <c r="E717" i="5" s="1"/>
  <c r="G878" i="4"/>
  <c r="F1763" i="4"/>
  <c r="D1764" i="4" s="1"/>
  <c r="E1764" i="4" s="1"/>
  <c r="J877" i="4"/>
  <c r="H878" i="4" s="1"/>
  <c r="I878" i="4" s="1"/>
  <c r="K1688" i="4"/>
  <c r="G256" i="6"/>
  <c r="F256" i="6"/>
  <c r="D257" i="6" s="1"/>
  <c r="E257" i="6" s="1"/>
  <c r="G1244" i="4"/>
  <c r="O105" i="3"/>
  <c r="N105" i="3"/>
  <c r="L106" i="3" s="1"/>
  <c r="F2466" i="4"/>
  <c r="D2467" i="4" s="1"/>
  <c r="E2467" i="4" s="1"/>
  <c r="K1170" i="4"/>
  <c r="F1688" i="4"/>
  <c r="D1689" i="4" s="1"/>
  <c r="E1689" i="4" s="1"/>
  <c r="J1542" i="4"/>
  <c r="H1543" i="4" s="1"/>
  <c r="I1543" i="4" s="1"/>
  <c r="G2465" i="4"/>
  <c r="F566" i="5"/>
  <c r="D567" i="5" s="1"/>
  <c r="E567" i="5" s="1"/>
  <c r="E378" i="5"/>
  <c r="F329" i="5"/>
  <c r="D330" i="5" s="1"/>
  <c r="E330" i="5" s="1"/>
  <c r="G805" i="4"/>
  <c r="F1538" i="4"/>
  <c r="D1539" i="4" s="1"/>
  <c r="E1539" i="4" s="1"/>
  <c r="F2314" i="4"/>
  <c r="D2315" i="4" s="1"/>
  <c r="E2315" i="4" s="1"/>
  <c r="J1022" i="4"/>
  <c r="H1023" i="4" s="1"/>
  <c r="I1023" i="4" s="1"/>
  <c r="F167" i="5"/>
  <c r="D168" i="5" s="1"/>
  <c r="E168" i="5" s="1"/>
  <c r="G2617" i="4"/>
  <c r="G2229" i="4"/>
  <c r="F2229" i="4"/>
  <c r="D2230" i="4" s="1"/>
  <c r="M62" i="3"/>
  <c r="O2020" i="4"/>
  <c r="N2020" i="4"/>
  <c r="L2021" i="4" s="1"/>
  <c r="M2021" i="4" s="1"/>
  <c r="G244" i="5"/>
  <c r="F2390" i="4"/>
  <c r="D2391" i="4" s="1"/>
  <c r="E2391" i="4" s="1"/>
  <c r="F1613" i="4"/>
  <c r="D1614" i="4" s="1"/>
  <c r="E1614" i="4" s="1"/>
  <c r="G1464" i="4"/>
  <c r="F2162" i="4"/>
  <c r="D2163" i="4" s="1"/>
  <c r="E2163" i="4" s="1"/>
  <c r="F1319" i="4"/>
  <c r="D1320" i="4" s="1"/>
  <c r="E1320" i="4" s="1"/>
  <c r="G1319" i="4"/>
  <c r="G2389" i="4"/>
  <c r="F1174" i="4"/>
  <c r="D1175" i="4" s="1"/>
  <c r="E1175" i="4" s="1"/>
  <c r="K1021" i="4"/>
  <c r="K1022" i="4" s="1"/>
  <c r="E332" i="6" l="1"/>
  <c r="E415" i="6"/>
  <c r="E2230" i="4"/>
  <c r="M106" i="3"/>
  <c r="K1908" i="4"/>
  <c r="O2021" i="4"/>
  <c r="N2021" i="4"/>
  <c r="L2022" i="4" s="1"/>
  <c r="M2022" i="4" s="1"/>
  <c r="G378" i="5"/>
  <c r="F378" i="5"/>
  <c r="D379" i="5" s="1"/>
  <c r="E379" i="5" s="1"/>
  <c r="J878" i="4"/>
  <c r="H879" i="4" s="1"/>
  <c r="I879" i="4" s="1"/>
  <c r="F880" i="4"/>
  <c r="D881" i="4" s="1"/>
  <c r="E881" i="4" s="1"/>
  <c r="J1245" i="4"/>
  <c r="H1246" i="4" s="1"/>
  <c r="I1246" i="4" s="1"/>
  <c r="K1244" i="4"/>
  <c r="F2543" i="4"/>
  <c r="D2544" i="4" s="1"/>
  <c r="E2544" i="4" s="1"/>
  <c r="F330" i="5"/>
  <c r="D331" i="5" s="1"/>
  <c r="E331" i="5" s="1"/>
  <c r="F1175" i="4"/>
  <c r="D1176" i="4" s="1"/>
  <c r="E1176" i="4" s="1"/>
  <c r="K877" i="4"/>
  <c r="J1543" i="4"/>
  <c r="H1544" i="4" s="1"/>
  <c r="I1544" i="4" s="1"/>
  <c r="G2542" i="4"/>
  <c r="F1984" i="4"/>
  <c r="D1985" i="4" s="1"/>
  <c r="E1985" i="4" s="1"/>
  <c r="F567" i="5"/>
  <c r="D568" i="5" s="1"/>
  <c r="E568" i="5" s="1"/>
  <c r="G879" i="4"/>
  <c r="G566" i="5"/>
  <c r="G567" i="5" s="1"/>
  <c r="G1983" i="4"/>
  <c r="G1174" i="4"/>
  <c r="G2230" i="4"/>
  <c r="F2230" i="4"/>
  <c r="D2231" i="4" s="1"/>
  <c r="E2231" i="4" s="1"/>
  <c r="K802" i="4"/>
  <c r="F168" i="5"/>
  <c r="D169" i="5" s="1"/>
  <c r="E169" i="5" s="1"/>
  <c r="F486" i="5"/>
  <c r="D487" i="5" s="1"/>
  <c r="E487" i="5" s="1"/>
  <c r="G486" i="5"/>
  <c r="F952" i="4"/>
  <c r="D953" i="4" s="1"/>
  <c r="E953" i="4" s="1"/>
  <c r="G951" i="4"/>
  <c r="J1468" i="4"/>
  <c r="H1469" i="4" s="1"/>
  <c r="I1469" i="4" s="1"/>
  <c r="F2315" i="4"/>
  <c r="D2316" i="4" s="1"/>
  <c r="E2316" i="4" s="1"/>
  <c r="J803" i="4"/>
  <c r="H804" i="4" s="1"/>
  <c r="I804" i="4" s="1"/>
  <c r="F646" i="5"/>
  <c r="D647" i="5" s="1"/>
  <c r="E647" i="5" s="1"/>
  <c r="K1542" i="4"/>
  <c r="G645" i="5"/>
  <c r="G717" i="5"/>
  <c r="F717" i="5"/>
  <c r="D718" i="5" s="1"/>
  <c r="E718" i="5" s="1"/>
  <c r="F1029" i="4"/>
  <c r="D1030" i="4" s="1"/>
  <c r="E1030" i="4" s="1"/>
  <c r="K1689" i="4"/>
  <c r="F1614" i="4"/>
  <c r="D1615" i="4" s="1"/>
  <c r="E1615" i="4" s="1"/>
  <c r="O62" i="3"/>
  <c r="N62" i="3"/>
  <c r="L63" i="3" s="1"/>
  <c r="G1763" i="4"/>
  <c r="F1320" i="4"/>
  <c r="D1321" i="4" s="1"/>
  <c r="E1321" i="4" s="1"/>
  <c r="G2697" i="4"/>
  <c r="F2163" i="4"/>
  <c r="D2164" i="4" s="1"/>
  <c r="E2164" i="4" s="1"/>
  <c r="G485" i="5"/>
  <c r="O2070" i="4"/>
  <c r="N2070" i="4"/>
  <c r="L2071" i="4" s="1"/>
  <c r="M2071" i="4" s="1"/>
  <c r="F2698" i="4"/>
  <c r="D2699" i="4" s="1"/>
  <c r="E2699" i="4" s="1"/>
  <c r="G167" i="5"/>
  <c r="G1911" i="4"/>
  <c r="G1688" i="4"/>
  <c r="J1023" i="4"/>
  <c r="H1024" i="4" s="1"/>
  <c r="I1024" i="4" s="1"/>
  <c r="K1171" i="4"/>
  <c r="F1392" i="4"/>
  <c r="D1393" i="4" s="1"/>
  <c r="E1393" i="4" s="1"/>
  <c r="G1392" i="4"/>
  <c r="G332" i="6"/>
  <c r="F332" i="6"/>
  <c r="D333" i="6" s="1"/>
  <c r="E333" i="6" s="1"/>
  <c r="J1095" i="4"/>
  <c r="H1096" i="4" s="1"/>
  <c r="I1096" i="4" s="1"/>
  <c r="K1094" i="4"/>
  <c r="G1028" i="4"/>
  <c r="F246" i="5"/>
  <c r="D247" i="5" s="1"/>
  <c r="E247" i="5" s="1"/>
  <c r="F1764" i="4"/>
  <c r="D1765" i="4" s="1"/>
  <c r="E1765" i="4" s="1"/>
  <c r="F1912" i="4"/>
  <c r="D1913" i="4" s="1"/>
  <c r="E1913" i="4" s="1"/>
  <c r="F1689" i="4"/>
  <c r="D1690" i="4" s="1"/>
  <c r="E1690" i="4" s="1"/>
  <c r="J1690" i="4"/>
  <c r="H1691" i="4" s="1"/>
  <c r="I1691" i="4" s="1"/>
  <c r="J1172" i="4"/>
  <c r="H1173" i="4" s="1"/>
  <c r="I1173" i="4" s="1"/>
  <c r="F807" i="4"/>
  <c r="D808" i="4" s="1"/>
  <c r="E808" i="4" s="1"/>
  <c r="J1615" i="4"/>
  <c r="H1616" i="4" s="1"/>
  <c r="I1616" i="4" s="1"/>
  <c r="F2467" i="4"/>
  <c r="D2468" i="4" s="1"/>
  <c r="E2468" i="4" s="1"/>
  <c r="G806" i="4"/>
  <c r="G2314" i="4"/>
  <c r="G2315" i="4" s="1"/>
  <c r="G2466" i="4"/>
  <c r="J1834" i="4"/>
  <c r="H1835" i="4" s="1"/>
  <c r="I1835" i="4" s="1"/>
  <c r="J1318" i="4"/>
  <c r="H1319" i="4" s="1"/>
  <c r="I1319" i="4" s="1"/>
  <c r="F1837" i="4"/>
  <c r="D1838" i="4" s="1"/>
  <c r="E1838" i="4" s="1"/>
  <c r="G1613" i="4"/>
  <c r="F1539" i="4"/>
  <c r="D1540" i="4" s="1"/>
  <c r="E1540" i="4" s="1"/>
  <c r="O106" i="3"/>
  <c r="N106" i="3"/>
  <c r="L107" i="3" s="1"/>
  <c r="M107" i="3" s="1"/>
  <c r="K1833" i="4"/>
  <c r="F1246" i="4"/>
  <c r="D1247" i="4" s="1"/>
  <c r="E1247" i="4" s="1"/>
  <c r="J1985" i="4"/>
  <c r="H1986" i="4" s="1"/>
  <c r="I1986" i="4" s="1"/>
  <c r="J1762" i="4"/>
  <c r="H1763" i="4" s="1"/>
  <c r="I1763" i="4" s="1"/>
  <c r="F2619" i="4"/>
  <c r="D2620" i="4" s="1"/>
  <c r="E2620" i="4" s="1"/>
  <c r="F2391" i="4"/>
  <c r="D2392" i="4" s="1"/>
  <c r="E2392" i="4" s="1"/>
  <c r="G1538" i="4"/>
  <c r="G1245" i="4"/>
  <c r="J1393" i="4"/>
  <c r="H1394" i="4" s="1"/>
  <c r="I1394" i="4" s="1"/>
  <c r="K1984" i="4"/>
  <c r="G2618" i="4"/>
  <c r="G2390" i="4"/>
  <c r="J948" i="4"/>
  <c r="H949" i="4" s="1"/>
  <c r="I949" i="4" s="1"/>
  <c r="K1392" i="4"/>
  <c r="G415" i="6"/>
  <c r="F415" i="6"/>
  <c r="D416" i="6" s="1"/>
  <c r="F1095" i="4"/>
  <c r="D1096" i="4" s="1"/>
  <c r="E1096" i="4" s="1"/>
  <c r="G1095" i="4"/>
  <c r="F1466" i="4"/>
  <c r="D1467" i="4" s="1"/>
  <c r="E1467" i="4" s="1"/>
  <c r="G329" i="5"/>
  <c r="F257" i="6"/>
  <c r="D258" i="6" s="1"/>
  <c r="E258" i="6" s="1"/>
  <c r="J1909" i="4"/>
  <c r="H1910" i="4" s="1"/>
  <c r="I1910" i="4" s="1"/>
  <c r="K1909" i="4"/>
  <c r="G1465" i="4"/>
  <c r="K1095" i="4" l="1"/>
  <c r="G1320" i="4"/>
  <c r="G952" i="4"/>
  <c r="G1175" i="4"/>
  <c r="G1029" i="4"/>
  <c r="G1539" i="4"/>
  <c r="G1764" i="4"/>
  <c r="G880" i="4"/>
  <c r="G807" i="4"/>
  <c r="K1985" i="4"/>
  <c r="G1246" i="4"/>
  <c r="G2698" i="4"/>
  <c r="F258" i="6"/>
  <c r="D259" i="6" s="1"/>
  <c r="E259" i="6" s="1"/>
  <c r="F1467" i="4"/>
  <c r="D1468" i="4" s="1"/>
  <c r="E1468" i="4" s="1"/>
  <c r="G1837" i="4"/>
  <c r="F1393" i="4"/>
  <c r="D1394" i="4" s="1"/>
  <c r="E1394" i="4" s="1"/>
  <c r="G2163" i="4"/>
  <c r="J1691" i="4"/>
  <c r="H1692" i="4" s="1"/>
  <c r="I1692" i="4" s="1"/>
  <c r="F2544" i="4"/>
  <c r="D2545" i="4" s="1"/>
  <c r="E2545" i="4" s="1"/>
  <c r="F1321" i="4"/>
  <c r="D1322" i="4" s="1"/>
  <c r="E1322" i="4" s="1"/>
  <c r="G1321" i="4"/>
  <c r="K803" i="4"/>
  <c r="G2543" i="4"/>
  <c r="G2544" i="4" s="1"/>
  <c r="G2619" i="4"/>
  <c r="K1318" i="4"/>
  <c r="F1690" i="4"/>
  <c r="D1691" i="4" s="1"/>
  <c r="E1691" i="4" s="1"/>
  <c r="G1690" i="4"/>
  <c r="F2316" i="4"/>
  <c r="D2317" i="4" s="1"/>
  <c r="E2317" i="4" s="1"/>
  <c r="F2392" i="4"/>
  <c r="D2393" i="4" s="1"/>
  <c r="E2393" i="4" s="1"/>
  <c r="G2392" i="4"/>
  <c r="K1172" i="4"/>
  <c r="K1173" i="4" s="1"/>
  <c r="J804" i="4"/>
  <c r="H805" i="4" s="1"/>
  <c r="I805" i="4" s="1"/>
  <c r="F1096" i="4"/>
  <c r="D1097" i="4" s="1"/>
  <c r="E1097" i="4" s="1"/>
  <c r="E416" i="6"/>
  <c r="K1762" i="4"/>
  <c r="K1834" i="4"/>
  <c r="G1689" i="4"/>
  <c r="K1023" i="4"/>
  <c r="M63" i="3"/>
  <c r="K1245" i="4"/>
  <c r="F647" i="5"/>
  <c r="D648" i="5" s="1"/>
  <c r="E648" i="5" s="1"/>
  <c r="J1319" i="4"/>
  <c r="H1320" i="4" s="1"/>
  <c r="I1320" i="4" s="1"/>
  <c r="K1690" i="4"/>
  <c r="F1913" i="4"/>
  <c r="D1914" i="4" s="1"/>
  <c r="E1914" i="4" s="1"/>
  <c r="J1246" i="4"/>
  <c r="H1247" i="4" s="1"/>
  <c r="I1247" i="4" s="1"/>
  <c r="G2231" i="4"/>
  <c r="F2231" i="4"/>
  <c r="D2232" i="4" s="1"/>
  <c r="G330" i="5"/>
  <c r="G1466" i="4"/>
  <c r="G2391" i="4"/>
  <c r="F2620" i="4"/>
  <c r="D2621" i="4" s="1"/>
  <c r="E2621" i="4" s="1"/>
  <c r="J1763" i="4"/>
  <c r="H1764" i="4" s="1"/>
  <c r="I1764" i="4" s="1"/>
  <c r="J1835" i="4"/>
  <c r="H1836" i="4" s="1"/>
  <c r="I1836" i="4" s="1"/>
  <c r="J1024" i="4"/>
  <c r="H1025" i="4" s="1"/>
  <c r="I1025" i="4" s="1"/>
  <c r="J1469" i="4"/>
  <c r="H1470" i="4" s="1"/>
  <c r="I1470" i="4" s="1"/>
  <c r="J1986" i="4"/>
  <c r="H1987" i="4" s="1"/>
  <c r="I1987" i="4" s="1"/>
  <c r="G1912" i="4"/>
  <c r="G1614" i="4"/>
  <c r="K1468" i="4"/>
  <c r="K1469" i="4" s="1"/>
  <c r="F568" i="5"/>
  <c r="D569" i="5" s="1"/>
  <c r="E569" i="5" s="1"/>
  <c r="F881" i="4"/>
  <c r="D882" i="4" s="1"/>
  <c r="E882" i="4" s="1"/>
  <c r="F331" i="5"/>
  <c r="D332" i="5" s="1"/>
  <c r="E332" i="5" s="1"/>
  <c r="F1838" i="4"/>
  <c r="D1839" i="4" s="1"/>
  <c r="E1839" i="4" s="1"/>
  <c r="G646" i="5"/>
  <c r="J949" i="4"/>
  <c r="H950" i="4" s="1"/>
  <c r="I950" i="4" s="1"/>
  <c r="F1615" i="4"/>
  <c r="D1616" i="4" s="1"/>
  <c r="E1616" i="4" s="1"/>
  <c r="F1985" i="4"/>
  <c r="D1986" i="4" s="1"/>
  <c r="E1986" i="4" s="1"/>
  <c r="K948" i="4"/>
  <c r="F1247" i="4"/>
  <c r="D1248" i="4" s="1"/>
  <c r="E1248" i="4" s="1"/>
  <c r="F1765" i="4"/>
  <c r="D1766" i="4" s="1"/>
  <c r="E1766" i="4" s="1"/>
  <c r="F953" i="4"/>
  <c r="D954" i="4" s="1"/>
  <c r="E954" i="4" s="1"/>
  <c r="G1984" i="4"/>
  <c r="G1985" i="4" s="1"/>
  <c r="K878" i="4"/>
  <c r="F2699" i="4"/>
  <c r="D2700" i="4" s="1"/>
  <c r="E2700" i="4" s="1"/>
  <c r="G2699" i="4"/>
  <c r="F1030" i="4"/>
  <c r="D1031" i="4" s="1"/>
  <c r="E1031" i="4" s="1"/>
  <c r="J879" i="4"/>
  <c r="H880" i="4" s="1"/>
  <c r="I880" i="4" s="1"/>
  <c r="G333" i="6"/>
  <c r="F333" i="6"/>
  <c r="D334" i="6" s="1"/>
  <c r="J1544" i="4"/>
  <c r="H1545" i="4" s="1"/>
  <c r="I1545" i="4" s="1"/>
  <c r="G379" i="5"/>
  <c r="F379" i="5"/>
  <c r="D380" i="5" s="1"/>
  <c r="E380" i="5" s="1"/>
  <c r="J1173" i="4"/>
  <c r="H1174" i="4" s="1"/>
  <c r="I1174" i="4" s="1"/>
  <c r="F2468" i="4"/>
  <c r="D2469" i="4" s="1"/>
  <c r="E2469" i="4" s="1"/>
  <c r="G2467" i="4"/>
  <c r="G246" i="5"/>
  <c r="J1616" i="4"/>
  <c r="H1617" i="4" s="1"/>
  <c r="I1617" i="4" s="1"/>
  <c r="O2071" i="4"/>
  <c r="N2071" i="4"/>
  <c r="L2072" i="4" s="1"/>
  <c r="M2072" i="4" s="1"/>
  <c r="G718" i="5"/>
  <c r="F718" i="5"/>
  <c r="D719" i="5" s="1"/>
  <c r="F487" i="5"/>
  <c r="D488" i="5" s="1"/>
  <c r="E488" i="5" s="1"/>
  <c r="G487" i="5"/>
  <c r="K1543" i="4"/>
  <c r="J1910" i="4"/>
  <c r="H1911" i="4" s="1"/>
  <c r="I1911" i="4" s="1"/>
  <c r="J1394" i="4"/>
  <c r="H1395" i="4" s="1"/>
  <c r="I1395" i="4" s="1"/>
  <c r="K1615" i="4"/>
  <c r="N2022" i="4"/>
  <c r="L2023" i="4" s="1"/>
  <c r="O2022" i="4"/>
  <c r="F2164" i="4"/>
  <c r="D2165" i="4" s="1"/>
  <c r="E2165" i="4" s="1"/>
  <c r="F247" i="5"/>
  <c r="D248" i="5" s="1"/>
  <c r="E248" i="5" s="1"/>
  <c r="N107" i="3"/>
  <c r="L108" i="3" s="1"/>
  <c r="O107" i="3"/>
  <c r="F169" i="5"/>
  <c r="D170" i="5" s="1"/>
  <c r="E170" i="5" s="1"/>
  <c r="G257" i="6"/>
  <c r="K1393" i="4"/>
  <c r="F1540" i="4"/>
  <c r="D1541" i="4" s="1"/>
  <c r="E1541" i="4" s="1"/>
  <c r="F808" i="4"/>
  <c r="D809" i="4" s="1"/>
  <c r="E809" i="4" s="1"/>
  <c r="J1096" i="4"/>
  <c r="H1097" i="4" s="1"/>
  <c r="I1097" i="4" s="1"/>
  <c r="G168" i="5"/>
  <c r="F1176" i="4"/>
  <c r="D1177" i="4" s="1"/>
  <c r="E1177" i="4" s="1"/>
  <c r="G1096" i="4" l="1"/>
  <c r="G1030" i="4"/>
  <c r="G1913" i="4"/>
  <c r="E2232" i="4"/>
  <c r="G2232" i="4" s="1"/>
  <c r="G1393" i="4"/>
  <c r="K1616" i="4"/>
  <c r="K1246" i="4"/>
  <c r="G2316" i="4"/>
  <c r="K1024" i="4"/>
  <c r="G169" i="5"/>
  <c r="M108" i="3"/>
  <c r="O108" i="3" s="1"/>
  <c r="F1616" i="4"/>
  <c r="D1617" i="4" s="1"/>
  <c r="E1617" i="4" s="1"/>
  <c r="J1987" i="4"/>
  <c r="H1988" i="4" s="1"/>
  <c r="I1988" i="4" s="1"/>
  <c r="G416" i="6"/>
  <c r="F416" i="6"/>
  <c r="D417" i="6" s="1"/>
  <c r="E417" i="6" s="1"/>
  <c r="F2165" i="4"/>
  <c r="D2166" i="4" s="1"/>
  <c r="E2166" i="4" s="1"/>
  <c r="J1617" i="4"/>
  <c r="H1618" i="4" s="1"/>
  <c r="I1618" i="4" s="1"/>
  <c r="F1031" i="4"/>
  <c r="D1032" i="4" s="1"/>
  <c r="E1032" i="4" s="1"/>
  <c r="G1615" i="4"/>
  <c r="K1986" i="4"/>
  <c r="J1247" i="4"/>
  <c r="H1248" i="4" s="1"/>
  <c r="I1248" i="4" s="1"/>
  <c r="F1097" i="4"/>
  <c r="D1098" i="4" s="1"/>
  <c r="E1098" i="4" s="1"/>
  <c r="F1322" i="4"/>
  <c r="D1323" i="4" s="1"/>
  <c r="E1323" i="4" s="1"/>
  <c r="J880" i="4"/>
  <c r="H881" i="4" s="1"/>
  <c r="I881" i="4" s="1"/>
  <c r="J950" i="4"/>
  <c r="H951" i="4" s="1"/>
  <c r="I951" i="4" s="1"/>
  <c r="K949" i="4"/>
  <c r="J1470" i="4"/>
  <c r="H1471" i="4" s="1"/>
  <c r="I1471" i="4" s="1"/>
  <c r="J805" i="4"/>
  <c r="H806" i="4" s="1"/>
  <c r="I806" i="4" s="1"/>
  <c r="F2545" i="4"/>
  <c r="D2546" i="4" s="1"/>
  <c r="E2546" i="4" s="1"/>
  <c r="J1097" i="4"/>
  <c r="H1098" i="4" s="1"/>
  <c r="I1098" i="4" s="1"/>
  <c r="M2023" i="4"/>
  <c r="F2700" i="4"/>
  <c r="D2701" i="4" s="1"/>
  <c r="E2701" i="4" s="1"/>
  <c r="J1025" i="4"/>
  <c r="H1026" i="4" s="1"/>
  <c r="I1026" i="4" s="1"/>
  <c r="F1914" i="4"/>
  <c r="D1915" i="4" s="1"/>
  <c r="E1915" i="4" s="1"/>
  <c r="K804" i="4"/>
  <c r="K1691" i="4"/>
  <c r="F2469" i="4"/>
  <c r="D2470" i="4" s="1"/>
  <c r="E2470" i="4" s="1"/>
  <c r="G1838" i="4"/>
  <c r="J1692" i="4"/>
  <c r="H1693" i="4" s="1"/>
  <c r="I1693" i="4" s="1"/>
  <c r="F1986" i="4"/>
  <c r="D1987" i="4" s="1"/>
  <c r="E1987" i="4" s="1"/>
  <c r="F809" i="4"/>
  <c r="D810" i="4" s="1"/>
  <c r="E810" i="4" s="1"/>
  <c r="F954" i="4"/>
  <c r="D955" i="4" s="1"/>
  <c r="E955" i="4" s="1"/>
  <c r="G331" i="5"/>
  <c r="K1835" i="4"/>
  <c r="K1319" i="4"/>
  <c r="F2393" i="4"/>
  <c r="D2394" i="4" s="1"/>
  <c r="E2394" i="4" s="1"/>
  <c r="F648" i="5"/>
  <c r="D649" i="5" s="1"/>
  <c r="E649" i="5" s="1"/>
  <c r="F2317" i="4"/>
  <c r="D2318" i="4" s="1"/>
  <c r="E2318" i="4" s="1"/>
  <c r="F1394" i="4"/>
  <c r="D1395" i="4" s="1"/>
  <c r="E1395" i="4" s="1"/>
  <c r="F1839" i="4"/>
  <c r="D1840" i="4" s="1"/>
  <c r="E1840" i="4" s="1"/>
  <c r="J1911" i="4"/>
  <c r="H1912" i="4" s="1"/>
  <c r="I1912" i="4" s="1"/>
  <c r="F332" i="5"/>
  <c r="D333" i="5" s="1"/>
  <c r="E333" i="5" s="1"/>
  <c r="G380" i="5"/>
  <c r="F380" i="5"/>
  <c r="D381" i="5" s="1"/>
  <c r="E381" i="5" s="1"/>
  <c r="G647" i="5"/>
  <c r="O2072" i="4"/>
  <c r="N2072" i="4"/>
  <c r="L2073" i="4" s="1"/>
  <c r="G1540" i="4"/>
  <c r="J1174" i="4"/>
  <c r="H1175" i="4" s="1"/>
  <c r="I1175" i="4" s="1"/>
  <c r="G953" i="4"/>
  <c r="G954" i="4" s="1"/>
  <c r="J1764" i="4"/>
  <c r="H1765" i="4" s="1"/>
  <c r="I1765" i="4" s="1"/>
  <c r="K1910" i="4"/>
  <c r="G881" i="4"/>
  <c r="F1468" i="4"/>
  <c r="D1469" i="4" s="1"/>
  <c r="E1469" i="4" s="1"/>
  <c r="J1395" i="4"/>
  <c r="H1396" i="4" s="1"/>
  <c r="I1396" i="4" s="1"/>
  <c r="G2468" i="4"/>
  <c r="F882" i="4"/>
  <c r="D883" i="4" s="1"/>
  <c r="E883" i="4" s="1"/>
  <c r="G882" i="4"/>
  <c r="G1765" i="4"/>
  <c r="F569" i="5"/>
  <c r="D570" i="5" s="1"/>
  <c r="E570" i="5" s="1"/>
  <c r="G2620" i="4"/>
  <c r="N63" i="3"/>
  <c r="L64" i="3" s="1"/>
  <c r="M64" i="3" s="1"/>
  <c r="O63" i="3"/>
  <c r="F1691" i="4"/>
  <c r="D1692" i="4" s="1"/>
  <c r="E1692" i="4" s="1"/>
  <c r="G1467" i="4"/>
  <c r="F1177" i="4"/>
  <c r="D1178" i="4" s="1"/>
  <c r="E1178" i="4" s="1"/>
  <c r="G247" i="5"/>
  <c r="K879" i="4"/>
  <c r="G1176" i="4"/>
  <c r="G1177" i="4" s="1"/>
  <c r="G2164" i="4"/>
  <c r="K1096" i="4"/>
  <c r="G808" i="4"/>
  <c r="J1320" i="4"/>
  <c r="H1321" i="4" s="1"/>
  <c r="I1321" i="4" s="1"/>
  <c r="F1541" i="4"/>
  <c r="D1542" i="4" s="1"/>
  <c r="E1542" i="4" s="1"/>
  <c r="K1394" i="4"/>
  <c r="F2621" i="4"/>
  <c r="D2622" i="4" s="1"/>
  <c r="E2622" i="4" s="1"/>
  <c r="F1248" i="4"/>
  <c r="D1249" i="4" s="1"/>
  <c r="E1249" i="4" s="1"/>
  <c r="F170" i="5"/>
  <c r="D171" i="5" s="1"/>
  <c r="E171" i="5" s="1"/>
  <c r="F488" i="5"/>
  <c r="D489" i="5" s="1"/>
  <c r="E489" i="5" s="1"/>
  <c r="K1544" i="4"/>
  <c r="G1247" i="4"/>
  <c r="G568" i="5"/>
  <c r="F259" i="6"/>
  <c r="D260" i="6" s="1"/>
  <c r="E260" i="6" s="1"/>
  <c r="F248" i="5"/>
  <c r="D249" i="5" s="1"/>
  <c r="E249" i="5" s="1"/>
  <c r="J1836" i="4"/>
  <c r="H1837" i="4" s="1"/>
  <c r="I1837" i="4" s="1"/>
  <c r="F1766" i="4"/>
  <c r="D1767" i="4" s="1"/>
  <c r="E1767" i="4" s="1"/>
  <c r="K1763" i="4"/>
  <c r="J1545" i="4"/>
  <c r="H1546" i="4" s="1"/>
  <c r="I1546" i="4" s="1"/>
  <c r="E719" i="5"/>
  <c r="E334" i="6"/>
  <c r="G258" i="6"/>
  <c r="N108" i="3" l="1"/>
  <c r="L109" i="3" s="1"/>
  <c r="M109" i="3" s="1"/>
  <c r="F2232" i="4"/>
  <c r="D2233" i="4" s="1"/>
  <c r="E2233" i="4" s="1"/>
  <c r="G809" i="4"/>
  <c r="G2700" i="4"/>
  <c r="K1320" i="4"/>
  <c r="G1986" i="4"/>
  <c r="K1692" i="4"/>
  <c r="K1097" i="4"/>
  <c r="K1395" i="4"/>
  <c r="G2545" i="4"/>
  <c r="G569" i="5"/>
  <c r="K1025" i="4"/>
  <c r="G332" i="5"/>
  <c r="G2621" i="4"/>
  <c r="G2622" i="4" s="1"/>
  <c r="G1914" i="4"/>
  <c r="J1248" i="4"/>
  <c r="H1249" i="4" s="1"/>
  <c r="I1249" i="4" s="1"/>
  <c r="K1174" i="4"/>
  <c r="G2317" i="4"/>
  <c r="J1693" i="4"/>
  <c r="H1694" i="4" s="1"/>
  <c r="I1694" i="4" s="1"/>
  <c r="F2546" i="4"/>
  <c r="D2547" i="4" s="1"/>
  <c r="E2547" i="4" s="1"/>
  <c r="K1247" i="4"/>
  <c r="F649" i="5"/>
  <c r="D650" i="5" s="1"/>
  <c r="E650" i="5" s="1"/>
  <c r="J1175" i="4"/>
  <c r="H1176" i="4" s="1"/>
  <c r="I1176" i="4" s="1"/>
  <c r="F883" i="4"/>
  <c r="D884" i="4" s="1"/>
  <c r="E884" i="4" s="1"/>
  <c r="M2073" i="4"/>
  <c r="G648" i="5"/>
  <c r="K805" i="4"/>
  <c r="F1032" i="4"/>
  <c r="D1033" i="4" s="1"/>
  <c r="E1033" i="4" s="1"/>
  <c r="J806" i="4"/>
  <c r="H807" i="4" s="1"/>
  <c r="I807" i="4" s="1"/>
  <c r="G719" i="5"/>
  <c r="F719" i="5"/>
  <c r="D720" i="5" s="1"/>
  <c r="E720" i="5" s="1"/>
  <c r="G488" i="5"/>
  <c r="J1396" i="4"/>
  <c r="H1397" i="4" s="1"/>
  <c r="I1397" i="4" s="1"/>
  <c r="G2469" i="4"/>
  <c r="K1470" i="4"/>
  <c r="G1031" i="4"/>
  <c r="J1618" i="4"/>
  <c r="H1619" i="4" s="1"/>
  <c r="I1619" i="4" s="1"/>
  <c r="F260" i="6"/>
  <c r="D261" i="6" s="1"/>
  <c r="E261" i="6" s="1"/>
  <c r="G334" i="6"/>
  <c r="F334" i="6"/>
  <c r="D335" i="6" s="1"/>
  <c r="E335" i="6" s="1"/>
  <c r="G381" i="5"/>
  <c r="F381" i="5"/>
  <c r="D382" i="5" s="1"/>
  <c r="F1178" i="4"/>
  <c r="D1179" i="4" s="1"/>
  <c r="E1179" i="4" s="1"/>
  <c r="N109" i="3"/>
  <c r="L110" i="3" s="1"/>
  <c r="M110" i="3" s="1"/>
  <c r="G2393" i="4"/>
  <c r="K1617" i="4"/>
  <c r="F2318" i="4"/>
  <c r="D2319" i="4" s="1"/>
  <c r="E2319" i="4" s="1"/>
  <c r="F1249" i="4"/>
  <c r="D1250" i="4" s="1"/>
  <c r="E1250" i="4" s="1"/>
  <c r="F333" i="5"/>
  <c r="D334" i="5" s="1"/>
  <c r="E334" i="5" s="1"/>
  <c r="F1915" i="4"/>
  <c r="D1916" i="4" s="1"/>
  <c r="E1916" i="4" s="1"/>
  <c r="K950" i="4"/>
  <c r="G2165" i="4"/>
  <c r="J1546" i="4"/>
  <c r="H1547" i="4" s="1"/>
  <c r="I1547" i="4" s="1"/>
  <c r="F2166" i="4"/>
  <c r="D2167" i="4" s="1"/>
  <c r="E2167" i="4" s="1"/>
  <c r="F2470" i="4"/>
  <c r="D2471" i="4" s="1"/>
  <c r="E2471" i="4" s="1"/>
  <c r="G170" i="5"/>
  <c r="F2394" i="4"/>
  <c r="D2395" i="4" s="1"/>
  <c r="E2395" i="4" s="1"/>
  <c r="J1026" i="4"/>
  <c r="H1027" i="4" s="1"/>
  <c r="I1027" i="4" s="1"/>
  <c r="G417" i="6"/>
  <c r="F417" i="6"/>
  <c r="D418" i="6" s="1"/>
  <c r="E418" i="6" s="1"/>
  <c r="F489" i="5"/>
  <c r="D490" i="5" s="1"/>
  <c r="E490" i="5" s="1"/>
  <c r="J1471" i="4"/>
  <c r="H1472" i="4" s="1"/>
  <c r="I1472" i="4" s="1"/>
  <c r="K1545" i="4"/>
  <c r="F1767" i="4"/>
  <c r="D1768" i="4" s="1"/>
  <c r="E1768" i="4" s="1"/>
  <c r="G1248" i="4"/>
  <c r="K880" i="4"/>
  <c r="F171" i="5"/>
  <c r="D172" i="5" s="1"/>
  <c r="E172" i="5" s="1"/>
  <c r="J881" i="4"/>
  <c r="H882" i="4" s="1"/>
  <c r="I882" i="4" s="1"/>
  <c r="J1988" i="4"/>
  <c r="H1989" i="4" s="1"/>
  <c r="I1989" i="4" s="1"/>
  <c r="F1469" i="4"/>
  <c r="D1470" i="4" s="1"/>
  <c r="E1470" i="4" s="1"/>
  <c r="J951" i="4"/>
  <c r="H952" i="4" s="1"/>
  <c r="I952" i="4" s="1"/>
  <c r="G1766" i="4"/>
  <c r="F2622" i="4"/>
  <c r="D2623" i="4" s="1"/>
  <c r="E2623" i="4" s="1"/>
  <c r="K1911" i="4"/>
  <c r="F2701" i="4"/>
  <c r="D2702" i="4" s="1"/>
  <c r="E2702" i="4" s="1"/>
  <c r="G1322" i="4"/>
  <c r="K1987" i="4"/>
  <c r="F1692" i="4"/>
  <c r="D1693" i="4" s="1"/>
  <c r="E1693" i="4" s="1"/>
  <c r="G1468" i="4"/>
  <c r="J1837" i="4"/>
  <c r="H1838" i="4" s="1"/>
  <c r="I1838" i="4" s="1"/>
  <c r="G1691" i="4"/>
  <c r="K1836" i="4"/>
  <c r="K1837" i="4" s="1"/>
  <c r="F955" i="4"/>
  <c r="D956" i="4" s="1"/>
  <c r="E956" i="4" s="1"/>
  <c r="F249" i="5"/>
  <c r="D250" i="5" s="1"/>
  <c r="E250" i="5" s="1"/>
  <c r="F1542" i="4"/>
  <c r="D1543" i="4" s="1"/>
  <c r="E1543" i="4" s="1"/>
  <c r="J1765" i="4"/>
  <c r="H1766" i="4" s="1"/>
  <c r="I1766" i="4" s="1"/>
  <c r="G248" i="5"/>
  <c r="G1541" i="4"/>
  <c r="G1542" i="4" s="1"/>
  <c r="K1764" i="4"/>
  <c r="F1395" i="4"/>
  <c r="D1396" i="4" s="1"/>
  <c r="E1396" i="4" s="1"/>
  <c r="F810" i="4"/>
  <c r="D811" i="4" s="1"/>
  <c r="E811" i="4" s="1"/>
  <c r="O2023" i="4"/>
  <c r="N2023" i="4"/>
  <c r="L2024" i="4" s="1"/>
  <c r="F1098" i="4"/>
  <c r="D1099" i="4" s="1"/>
  <c r="E1099" i="4" s="1"/>
  <c r="F1617" i="4"/>
  <c r="D1618" i="4" s="1"/>
  <c r="E1618" i="4" s="1"/>
  <c r="G2233" i="4"/>
  <c r="F2233" i="4"/>
  <c r="D2234" i="4" s="1"/>
  <c r="E2234" i="4" s="1"/>
  <c r="J1912" i="4"/>
  <c r="H1913" i="4" s="1"/>
  <c r="I1913" i="4" s="1"/>
  <c r="F1840" i="4"/>
  <c r="D1841" i="4" s="1"/>
  <c r="E1841" i="4" s="1"/>
  <c r="F1323" i="4"/>
  <c r="D1324" i="4" s="1"/>
  <c r="E1324" i="4" s="1"/>
  <c r="N64" i="3"/>
  <c r="L65" i="3" s="1"/>
  <c r="M65" i="3" s="1"/>
  <c r="G1839" i="4"/>
  <c r="G259" i="6"/>
  <c r="J1321" i="4"/>
  <c r="H1322" i="4" s="1"/>
  <c r="I1322" i="4" s="1"/>
  <c r="F570" i="5"/>
  <c r="D571" i="5" s="1"/>
  <c r="E571" i="5" s="1"/>
  <c r="G1394" i="4"/>
  <c r="F1987" i="4"/>
  <c r="D1988" i="4" s="1"/>
  <c r="E1988" i="4" s="1"/>
  <c r="J1098" i="4"/>
  <c r="H1099" i="4" s="1"/>
  <c r="I1099" i="4" s="1"/>
  <c r="G1097" i="4"/>
  <c r="G1616" i="4"/>
  <c r="K1471" i="4" l="1"/>
  <c r="G489" i="5"/>
  <c r="O109" i="3"/>
  <c r="K806" i="4"/>
  <c r="G2470" i="4"/>
  <c r="K1693" i="4"/>
  <c r="K1026" i="4"/>
  <c r="F1250" i="4"/>
  <c r="D1251" i="4" s="1"/>
  <c r="E1251" i="4" s="1"/>
  <c r="J1099" i="4"/>
  <c r="H1100" i="4" s="1"/>
  <c r="I1100" i="4" s="1"/>
  <c r="G1692" i="4"/>
  <c r="K881" i="4"/>
  <c r="G1249" i="4"/>
  <c r="K1618" i="4"/>
  <c r="J1913" i="4"/>
  <c r="H1914" i="4" s="1"/>
  <c r="I1914" i="4" s="1"/>
  <c r="F2319" i="4"/>
  <c r="D2320" i="4" s="1"/>
  <c r="E2320" i="4" s="1"/>
  <c r="G883" i="4"/>
  <c r="J1176" i="4"/>
  <c r="H1177" i="4" s="1"/>
  <c r="I1177" i="4" s="1"/>
  <c r="G2234" i="4"/>
  <c r="F2234" i="4"/>
  <c r="D2235" i="4" s="1"/>
  <c r="E2235" i="4" s="1"/>
  <c r="K1765" i="4"/>
  <c r="G2701" i="4"/>
  <c r="F2471" i="4"/>
  <c r="D2472" i="4" s="1"/>
  <c r="E2472" i="4" s="1"/>
  <c r="K1175" i="4"/>
  <c r="F650" i="5"/>
  <c r="D651" i="5" s="1"/>
  <c r="E651" i="5" s="1"/>
  <c r="J1766" i="4"/>
  <c r="H1767" i="4" s="1"/>
  <c r="I1767" i="4" s="1"/>
  <c r="F1618" i="4"/>
  <c r="D1619" i="4" s="1"/>
  <c r="E1619" i="4" s="1"/>
  <c r="F2167" i="4"/>
  <c r="D2168" i="4" s="1"/>
  <c r="E2168" i="4" s="1"/>
  <c r="N110" i="3"/>
  <c r="L111" i="3" s="1"/>
  <c r="M111" i="3" s="1"/>
  <c r="K1396" i="4"/>
  <c r="G649" i="5"/>
  <c r="G650" i="5" s="1"/>
  <c r="J1397" i="4"/>
  <c r="H1398" i="4" s="1"/>
  <c r="I1398" i="4" s="1"/>
  <c r="F1543" i="4"/>
  <c r="D1544" i="4" s="1"/>
  <c r="E1544" i="4" s="1"/>
  <c r="G1617" i="4"/>
  <c r="G1767" i="4"/>
  <c r="G2166" i="4"/>
  <c r="G2318" i="4"/>
  <c r="G1987" i="4"/>
  <c r="F571" i="5"/>
  <c r="D572" i="5" s="1"/>
  <c r="E572" i="5" s="1"/>
  <c r="F2623" i="4"/>
  <c r="D2624" i="4" s="1"/>
  <c r="E2624" i="4" s="1"/>
  <c r="J1547" i="4"/>
  <c r="H1548" i="4" s="1"/>
  <c r="I1548" i="4" s="1"/>
  <c r="F1179" i="4"/>
  <c r="D1180" i="4" s="1"/>
  <c r="E1180" i="4" s="1"/>
  <c r="F720" i="5"/>
  <c r="D721" i="5" s="1"/>
  <c r="G720" i="5"/>
  <c r="F2547" i="4"/>
  <c r="D2548" i="4" s="1"/>
  <c r="E2548" i="4" s="1"/>
  <c r="J1619" i="4"/>
  <c r="H1620" i="4" s="1"/>
  <c r="I1620" i="4" s="1"/>
  <c r="O2073" i="4"/>
  <c r="N2073" i="4"/>
  <c r="L2074" i="4" s="1"/>
  <c r="G1840" i="4"/>
  <c r="F2395" i="4"/>
  <c r="D2396" i="4" s="1"/>
  <c r="E2396" i="4" s="1"/>
  <c r="F884" i="4"/>
  <c r="D885" i="4" s="1"/>
  <c r="E885" i="4" s="1"/>
  <c r="K1098" i="4"/>
  <c r="F172" i="5"/>
  <c r="D173" i="5" s="1"/>
  <c r="E173" i="5" s="1"/>
  <c r="G2394" i="4"/>
  <c r="F1988" i="4"/>
  <c r="D1989" i="4" s="1"/>
  <c r="E1989" i="4" s="1"/>
  <c r="K1912" i="4"/>
  <c r="G171" i="5"/>
  <c r="F250" i="5"/>
  <c r="D251" i="5" s="1"/>
  <c r="E251" i="5" s="1"/>
  <c r="J1322" i="4"/>
  <c r="H1323" i="4" s="1"/>
  <c r="I1323" i="4" s="1"/>
  <c r="F1099" i="4"/>
  <c r="D1100" i="4" s="1"/>
  <c r="E1100" i="4" s="1"/>
  <c r="G249" i="5"/>
  <c r="K1321" i="4"/>
  <c r="G1098" i="4"/>
  <c r="G955" i="4"/>
  <c r="J1472" i="4"/>
  <c r="H1473" i="4" s="1"/>
  <c r="I1473" i="4" s="1"/>
  <c r="K1546" i="4"/>
  <c r="G1178" i="4"/>
  <c r="G2546" i="4"/>
  <c r="F2702" i="4"/>
  <c r="D2703" i="4" s="1"/>
  <c r="E2703" i="4" s="1"/>
  <c r="F1768" i="4"/>
  <c r="D1769" i="4" s="1"/>
  <c r="E1769" i="4" s="1"/>
  <c r="G1768" i="4"/>
  <c r="G570" i="5"/>
  <c r="M2024" i="4"/>
  <c r="F956" i="4"/>
  <c r="D957" i="4" s="1"/>
  <c r="E957" i="4" s="1"/>
  <c r="K951" i="4"/>
  <c r="E382" i="5"/>
  <c r="J807" i="4"/>
  <c r="H808" i="4" s="1"/>
  <c r="I808" i="4" s="1"/>
  <c r="J1694" i="4"/>
  <c r="H1695" i="4" s="1"/>
  <c r="I1695" i="4" s="1"/>
  <c r="J882" i="4"/>
  <c r="H883" i="4" s="1"/>
  <c r="I883" i="4" s="1"/>
  <c r="J952" i="4"/>
  <c r="H953" i="4" s="1"/>
  <c r="I953" i="4" s="1"/>
  <c r="F490" i="5"/>
  <c r="D491" i="5" s="1"/>
  <c r="E491" i="5" s="1"/>
  <c r="G335" i="6"/>
  <c r="F335" i="6"/>
  <c r="D336" i="6" s="1"/>
  <c r="E336" i="6" s="1"/>
  <c r="F1033" i="4"/>
  <c r="D1034" i="4" s="1"/>
  <c r="E1034" i="4" s="1"/>
  <c r="F1841" i="4"/>
  <c r="D1842" i="4" s="1"/>
  <c r="E1842" i="4" s="1"/>
  <c r="F1916" i="4"/>
  <c r="D1917" i="4" s="1"/>
  <c r="E1917" i="4" s="1"/>
  <c r="O64" i="3"/>
  <c r="G810" i="4"/>
  <c r="J1838" i="4"/>
  <c r="H1839" i="4" s="1"/>
  <c r="I1839" i="4" s="1"/>
  <c r="G1469" i="4"/>
  <c r="F418" i="6"/>
  <c r="D419" i="6" s="1"/>
  <c r="E419" i="6" s="1"/>
  <c r="G1915" i="4"/>
  <c r="G1032" i="4"/>
  <c r="F1693" i="4"/>
  <c r="D1694" i="4" s="1"/>
  <c r="E1694" i="4" s="1"/>
  <c r="N65" i="3"/>
  <c r="L66" i="3" s="1"/>
  <c r="M66" i="3" s="1"/>
  <c r="F811" i="4"/>
  <c r="D812" i="4" s="1"/>
  <c r="E812" i="4" s="1"/>
  <c r="F1470" i="4"/>
  <c r="D1471" i="4" s="1"/>
  <c r="E1471" i="4" s="1"/>
  <c r="F1324" i="4"/>
  <c r="D1325" i="4" s="1"/>
  <c r="E1325" i="4" s="1"/>
  <c r="F1396" i="4"/>
  <c r="D1397" i="4" s="1"/>
  <c r="E1397" i="4" s="1"/>
  <c r="J1989" i="4"/>
  <c r="H1990" i="4" s="1"/>
  <c r="I1990" i="4" s="1"/>
  <c r="F334" i="5"/>
  <c r="D335" i="5" s="1"/>
  <c r="E335" i="5" s="1"/>
  <c r="F261" i="6"/>
  <c r="D262" i="6" s="1"/>
  <c r="E262" i="6" s="1"/>
  <c r="J1249" i="4"/>
  <c r="H1250" i="4" s="1"/>
  <c r="I1250" i="4" s="1"/>
  <c r="G1323" i="4"/>
  <c r="G1395" i="4"/>
  <c r="K1988" i="4"/>
  <c r="K1989" i="4" s="1"/>
  <c r="J1027" i="4"/>
  <c r="H1028" i="4" s="1"/>
  <c r="I1028" i="4" s="1"/>
  <c r="G333" i="5"/>
  <c r="G260" i="6"/>
  <c r="K1248" i="4"/>
  <c r="G811" i="4" l="1"/>
  <c r="K882" i="4"/>
  <c r="K1547" i="4"/>
  <c r="G1099" i="4"/>
  <c r="G1841" i="4"/>
  <c r="K1766" i="4"/>
  <c r="K1767" i="4" s="1"/>
  <c r="G2167" i="4"/>
  <c r="E721" i="5"/>
  <c r="G1693" i="4"/>
  <c r="G2395" i="4"/>
  <c r="K1027" i="4"/>
  <c r="K1838" i="4"/>
  <c r="K1839" i="4" s="1"/>
  <c r="G334" i="5"/>
  <c r="K1913" i="4"/>
  <c r="K1694" i="4"/>
  <c r="K1695" i="4" s="1"/>
  <c r="K1322" i="4"/>
  <c r="M2074" i="4"/>
  <c r="N2074" i="4" s="1"/>
  <c r="L2075" i="4" s="1"/>
  <c r="N111" i="3"/>
  <c r="L112" i="3" s="1"/>
  <c r="M112" i="3" s="1"/>
  <c r="F957" i="4"/>
  <c r="D958" i="4" s="1"/>
  <c r="E958" i="4" s="1"/>
  <c r="G884" i="4"/>
  <c r="F2624" i="4"/>
  <c r="D2625" i="4" s="1"/>
  <c r="E2625" i="4" s="1"/>
  <c r="O110" i="3"/>
  <c r="J1177" i="4"/>
  <c r="H1178" i="4" s="1"/>
  <c r="I1178" i="4" s="1"/>
  <c r="K1177" i="4"/>
  <c r="F262" i="6"/>
  <c r="D263" i="6" s="1"/>
  <c r="E263" i="6" s="1"/>
  <c r="F1694" i="4"/>
  <c r="D1695" i="4" s="1"/>
  <c r="E1695" i="4" s="1"/>
  <c r="G1033" i="4"/>
  <c r="G956" i="4"/>
  <c r="F1100" i="4"/>
  <c r="D1101" i="4" s="1"/>
  <c r="E1101" i="4" s="1"/>
  <c r="G1100" i="4"/>
  <c r="F2396" i="4"/>
  <c r="D2397" i="4" s="1"/>
  <c r="E2397" i="4" s="1"/>
  <c r="G2623" i="4"/>
  <c r="K1176" i="4"/>
  <c r="F572" i="5"/>
  <c r="D573" i="5" s="1"/>
  <c r="E573" i="5" s="1"/>
  <c r="F2168" i="4"/>
  <c r="D2169" i="4" s="1"/>
  <c r="E2169" i="4" s="1"/>
  <c r="F335" i="5"/>
  <c r="D336" i="5" s="1"/>
  <c r="E336" i="5" s="1"/>
  <c r="J1323" i="4"/>
  <c r="H1324" i="4" s="1"/>
  <c r="I1324" i="4" s="1"/>
  <c r="G571" i="5"/>
  <c r="G1618" i="4"/>
  <c r="G2319" i="4"/>
  <c r="F1619" i="4"/>
  <c r="D1620" i="4" s="1"/>
  <c r="E1620" i="4" s="1"/>
  <c r="F2320" i="4"/>
  <c r="D2321" i="4" s="1"/>
  <c r="E2321" i="4" s="1"/>
  <c r="F885" i="4"/>
  <c r="D886" i="4" s="1"/>
  <c r="E886" i="4" s="1"/>
  <c r="F419" i="6"/>
  <c r="D420" i="6" s="1"/>
  <c r="E420" i="6" s="1"/>
  <c r="G419" i="6"/>
  <c r="G490" i="5"/>
  <c r="F1769" i="4"/>
  <c r="D1770" i="4" s="1"/>
  <c r="E1770" i="4" s="1"/>
  <c r="G250" i="5"/>
  <c r="J1767" i="4"/>
  <c r="H1768" i="4" s="1"/>
  <c r="I1768" i="4" s="1"/>
  <c r="J1914" i="4"/>
  <c r="H1915" i="4" s="1"/>
  <c r="I1915" i="4" s="1"/>
  <c r="J1990" i="4"/>
  <c r="H1991" i="4" s="1"/>
  <c r="I1991" i="4" s="1"/>
  <c r="G418" i="6"/>
  <c r="F251" i="5"/>
  <c r="D252" i="5" s="1"/>
  <c r="E252" i="5" s="1"/>
  <c r="K1619" i="4"/>
  <c r="N66" i="3"/>
  <c r="L67" i="3" s="1"/>
  <c r="M67" i="3" s="1"/>
  <c r="F1034" i="4"/>
  <c r="D1035" i="4" s="1"/>
  <c r="E1035" i="4" s="1"/>
  <c r="J1620" i="4"/>
  <c r="H1621" i="4" s="1"/>
  <c r="I1621" i="4" s="1"/>
  <c r="F2548" i="4"/>
  <c r="D2549" i="4" s="1"/>
  <c r="E2549" i="4" s="1"/>
  <c r="F651" i="5"/>
  <c r="D652" i="5" s="1"/>
  <c r="E652" i="5" s="1"/>
  <c r="K1249" i="4"/>
  <c r="G261" i="6"/>
  <c r="G262" i="6" s="1"/>
  <c r="J883" i="4"/>
  <c r="H884" i="4" s="1"/>
  <c r="I884" i="4" s="1"/>
  <c r="F1989" i="4"/>
  <c r="D1990" i="4" s="1"/>
  <c r="E1990" i="4" s="1"/>
  <c r="G2547" i="4"/>
  <c r="F1544" i="4"/>
  <c r="D1545" i="4" s="1"/>
  <c r="E1545" i="4" s="1"/>
  <c r="F2703" i="4"/>
  <c r="D2704" i="4" s="1"/>
  <c r="E2704" i="4" s="1"/>
  <c r="J1839" i="4"/>
  <c r="H1840" i="4" s="1"/>
  <c r="I1840" i="4" s="1"/>
  <c r="F1325" i="4"/>
  <c r="D1326" i="4" s="1"/>
  <c r="E1326" i="4" s="1"/>
  <c r="J1028" i="4"/>
  <c r="H1029" i="4" s="1"/>
  <c r="I1029" i="4" s="1"/>
  <c r="G1324" i="4"/>
  <c r="J1695" i="4"/>
  <c r="H1696" i="4" s="1"/>
  <c r="I1696" i="4" s="1"/>
  <c r="G1988" i="4"/>
  <c r="G1543" i="4"/>
  <c r="G1544" i="4" s="1"/>
  <c r="G2471" i="4"/>
  <c r="O65" i="3"/>
  <c r="O2024" i="4"/>
  <c r="N2024" i="4"/>
  <c r="L2025" i="4" s="1"/>
  <c r="M2025" i="4" s="1"/>
  <c r="F1397" i="4"/>
  <c r="D1398" i="4" s="1"/>
  <c r="E1398" i="4" s="1"/>
  <c r="G1396" i="4"/>
  <c r="J1473" i="4"/>
  <c r="H1474" i="4" s="1"/>
  <c r="I1474" i="4" s="1"/>
  <c r="J1398" i="4"/>
  <c r="H1399" i="4" s="1"/>
  <c r="I1399" i="4" s="1"/>
  <c r="F2472" i="4"/>
  <c r="D2473" i="4" s="1"/>
  <c r="E2473" i="4" s="1"/>
  <c r="J1100" i="4"/>
  <c r="H1101" i="4" s="1"/>
  <c r="I1101" i="4" s="1"/>
  <c r="J1250" i="4"/>
  <c r="H1251" i="4" s="1"/>
  <c r="I1251" i="4" s="1"/>
  <c r="F336" i="6"/>
  <c r="D337" i="6" s="1"/>
  <c r="E337" i="6" s="1"/>
  <c r="F491" i="5"/>
  <c r="D492" i="5" s="1"/>
  <c r="E492" i="5" s="1"/>
  <c r="K952" i="4"/>
  <c r="G2702" i="4"/>
  <c r="F173" i="5"/>
  <c r="D174" i="5" s="1"/>
  <c r="E174" i="5" s="1"/>
  <c r="F1180" i="4"/>
  <c r="D1181" i="4" s="1"/>
  <c r="E1181" i="4" s="1"/>
  <c r="K1397" i="4"/>
  <c r="K1099" i="4"/>
  <c r="J808" i="4"/>
  <c r="H809" i="4" s="1"/>
  <c r="I809" i="4" s="1"/>
  <c r="F812" i="4"/>
  <c r="D813" i="4" s="1"/>
  <c r="E813" i="4" s="1"/>
  <c r="G1916" i="4"/>
  <c r="K807" i="4"/>
  <c r="G172" i="5"/>
  <c r="G1179" i="4"/>
  <c r="F1251" i="4"/>
  <c r="D1252" i="4" s="1"/>
  <c r="E1252" i="4" s="1"/>
  <c r="J953" i="4"/>
  <c r="H954" i="4" s="1"/>
  <c r="I954" i="4" s="1"/>
  <c r="F1471" i="4"/>
  <c r="D1472" i="4" s="1"/>
  <c r="E1472" i="4" s="1"/>
  <c r="F721" i="5"/>
  <c r="D722" i="5" s="1"/>
  <c r="E722" i="5" s="1"/>
  <c r="G721" i="5"/>
  <c r="G1470" i="4"/>
  <c r="F1917" i="4"/>
  <c r="D1918" i="4" s="1"/>
  <c r="E1918" i="4" s="1"/>
  <c r="K1472" i="4"/>
  <c r="F1842" i="4"/>
  <c r="D1843" i="4" s="1"/>
  <c r="E1843" i="4" s="1"/>
  <c r="G382" i="5"/>
  <c r="F382" i="5"/>
  <c r="D383" i="5" s="1"/>
  <c r="E383" i="5" s="1"/>
  <c r="J1548" i="4"/>
  <c r="H1549" i="4" s="1"/>
  <c r="I1549" i="4" s="1"/>
  <c r="F2235" i="4"/>
  <c r="D2236" i="4" s="1"/>
  <c r="E2236" i="4" s="1"/>
  <c r="G1250" i="4"/>
  <c r="G1694" i="4" l="1"/>
  <c r="O2074" i="4"/>
  <c r="K1914" i="4"/>
  <c r="G651" i="5"/>
  <c r="O111" i="3"/>
  <c r="F2549" i="4"/>
  <c r="D2550" i="4" s="1"/>
  <c r="E2550" i="4" s="1"/>
  <c r="F1398" i="4"/>
  <c r="D1399" i="4" s="1"/>
  <c r="E1399" i="4" s="1"/>
  <c r="K1548" i="4"/>
  <c r="F1326" i="4"/>
  <c r="D1327" i="4" s="1"/>
  <c r="E1327" i="4" s="1"/>
  <c r="F1770" i="4"/>
  <c r="D1771" i="4" s="1"/>
  <c r="E1771" i="4" s="1"/>
  <c r="F1252" i="4"/>
  <c r="D1253" i="4" s="1"/>
  <c r="E1253" i="4" s="1"/>
  <c r="G2548" i="4"/>
  <c r="F1843" i="4"/>
  <c r="D1844" i="4" s="1"/>
  <c r="E1844" i="4" s="1"/>
  <c r="G1843" i="4"/>
  <c r="G1397" i="4"/>
  <c r="G1398" i="4" s="1"/>
  <c r="K1549" i="4"/>
  <c r="J1549" i="4"/>
  <c r="H1550" i="4" s="1"/>
  <c r="I1550" i="4" s="1"/>
  <c r="G173" i="5"/>
  <c r="G1325" i="4"/>
  <c r="J1324" i="4"/>
  <c r="H1325" i="4" s="1"/>
  <c r="I1325" i="4" s="1"/>
  <c r="J1840" i="4"/>
  <c r="H1841" i="4" s="1"/>
  <c r="I1841" i="4" s="1"/>
  <c r="K1323" i="4"/>
  <c r="O2025" i="4"/>
  <c r="N2025" i="4"/>
  <c r="L2026" i="4" s="1"/>
  <c r="G335" i="5"/>
  <c r="J1474" i="4"/>
  <c r="H1475" i="4" s="1"/>
  <c r="I1475" i="4" s="1"/>
  <c r="F383" i="5"/>
  <c r="D384" i="5" s="1"/>
  <c r="E384" i="5" s="1"/>
  <c r="G1251" i="4"/>
  <c r="F336" i="5"/>
  <c r="D337" i="5" s="1"/>
  <c r="E337" i="5" s="1"/>
  <c r="M2075" i="4"/>
  <c r="J1768" i="4"/>
  <c r="H1769" i="4" s="1"/>
  <c r="I1769" i="4" s="1"/>
  <c r="F1695" i="4"/>
  <c r="D1696" i="4" s="1"/>
  <c r="E1696" i="4" s="1"/>
  <c r="F2704" i="4"/>
  <c r="D2705" i="4" s="1"/>
  <c r="E2705" i="4" s="1"/>
  <c r="G1842" i="4"/>
  <c r="G491" i="5"/>
  <c r="G2703" i="4"/>
  <c r="F263" i="6"/>
  <c r="D264" i="6" s="1"/>
  <c r="E264" i="6" s="1"/>
  <c r="F337" i="6"/>
  <c r="D338" i="6" s="1"/>
  <c r="E338" i="6" s="1"/>
  <c r="G1034" i="4"/>
  <c r="F2169" i="4"/>
  <c r="D2170" i="4" s="1"/>
  <c r="E2170" i="4" s="1"/>
  <c r="F1918" i="4"/>
  <c r="D1919" i="4" s="1"/>
  <c r="E1919" i="4" s="1"/>
  <c r="G336" i="6"/>
  <c r="N67" i="3"/>
  <c r="L68" i="3" s="1"/>
  <c r="M68" i="3" s="1"/>
  <c r="J1178" i="4"/>
  <c r="H1179" i="4" s="1"/>
  <c r="I1179" i="4" s="1"/>
  <c r="K1178" i="4"/>
  <c r="F813" i="4"/>
  <c r="D814" i="4" s="1"/>
  <c r="E814" i="4" s="1"/>
  <c r="O66" i="3"/>
  <c r="F573" i="5"/>
  <c r="D574" i="5" s="1"/>
  <c r="E574" i="5" s="1"/>
  <c r="G812" i="4"/>
  <c r="K1250" i="4"/>
  <c r="F1990" i="4"/>
  <c r="D1991" i="4" s="1"/>
  <c r="E1991" i="4" s="1"/>
  <c r="F886" i="4"/>
  <c r="D887" i="4" s="1"/>
  <c r="E887" i="4" s="1"/>
  <c r="F2625" i="4"/>
  <c r="D2626" i="4" s="1"/>
  <c r="E2626" i="4" s="1"/>
  <c r="J809" i="4"/>
  <c r="H810" i="4" s="1"/>
  <c r="I810" i="4" s="1"/>
  <c r="F252" i="5"/>
  <c r="D253" i="5" s="1"/>
  <c r="E253" i="5" s="1"/>
  <c r="G885" i="4"/>
  <c r="G2624" i="4"/>
  <c r="K808" i="4"/>
  <c r="F2321" i="4"/>
  <c r="D2322" i="4" s="1"/>
  <c r="E2322" i="4" s="1"/>
  <c r="G2321" i="4"/>
  <c r="F2473" i="4"/>
  <c r="D2474" i="4" s="1"/>
  <c r="E2474" i="4" s="1"/>
  <c r="K883" i="4"/>
  <c r="F2397" i="4"/>
  <c r="D2398" i="4" s="1"/>
  <c r="E2398" i="4" s="1"/>
  <c r="G1471" i="4"/>
  <c r="G2472" i="4"/>
  <c r="F1620" i="4"/>
  <c r="D1621" i="4" s="1"/>
  <c r="E1621" i="4" s="1"/>
  <c r="G957" i="4"/>
  <c r="F1181" i="4"/>
  <c r="D1182" i="4" s="1"/>
  <c r="E1182" i="4" s="1"/>
  <c r="J1399" i="4"/>
  <c r="H1400" i="4" s="1"/>
  <c r="I1400" i="4" s="1"/>
  <c r="J1029" i="4"/>
  <c r="H1030" i="4" s="1"/>
  <c r="I1030" i="4" s="1"/>
  <c r="K1990" i="4"/>
  <c r="G1619" i="4"/>
  <c r="F174" i="5"/>
  <c r="D175" i="5" s="1"/>
  <c r="E175" i="5" s="1"/>
  <c r="K1473" i="4"/>
  <c r="K1474" i="4" s="1"/>
  <c r="J1621" i="4"/>
  <c r="H1622" i="4" s="1"/>
  <c r="I1622" i="4" s="1"/>
  <c r="F492" i="5"/>
  <c r="D493" i="5" s="1"/>
  <c r="E493" i="5" s="1"/>
  <c r="K1620" i="4"/>
  <c r="F1035" i="4"/>
  <c r="D1036" i="4" s="1"/>
  <c r="E1036" i="4" s="1"/>
  <c r="G1769" i="4"/>
  <c r="F1545" i="4"/>
  <c r="D1546" i="4" s="1"/>
  <c r="E1546" i="4" s="1"/>
  <c r="G2168" i="4"/>
  <c r="G1917" i="4"/>
  <c r="J1251" i="4"/>
  <c r="H1252" i="4" s="1"/>
  <c r="I1252" i="4" s="1"/>
  <c r="K1251" i="4"/>
  <c r="F420" i="6"/>
  <c r="D421" i="6" s="1"/>
  <c r="E421" i="6" s="1"/>
  <c r="G572" i="5"/>
  <c r="J1101" i="4"/>
  <c r="H1102" i="4" s="1"/>
  <c r="I1102" i="4" s="1"/>
  <c r="G1989" i="4"/>
  <c r="F722" i="5"/>
  <c r="D723" i="5" s="1"/>
  <c r="E723" i="5" s="1"/>
  <c r="G722" i="5"/>
  <c r="K1100" i="4"/>
  <c r="J884" i="4"/>
  <c r="H885" i="4" s="1"/>
  <c r="I885" i="4" s="1"/>
  <c r="G251" i="5"/>
  <c r="F1472" i="4"/>
  <c r="D1473" i="4" s="1"/>
  <c r="E1473" i="4" s="1"/>
  <c r="J1696" i="4"/>
  <c r="H1697" i="4" s="1"/>
  <c r="I1697" i="4" s="1"/>
  <c r="K1696" i="4"/>
  <c r="G2320" i="4"/>
  <c r="F958" i="4"/>
  <c r="D959" i="4" s="1"/>
  <c r="E959" i="4" s="1"/>
  <c r="J1991" i="4"/>
  <c r="H1992" i="4" s="1"/>
  <c r="I1992" i="4" s="1"/>
  <c r="G2396" i="4"/>
  <c r="F2236" i="4"/>
  <c r="D2237" i="4" s="1"/>
  <c r="E2237" i="4" s="1"/>
  <c r="J954" i="4"/>
  <c r="H955" i="4" s="1"/>
  <c r="I955" i="4" s="1"/>
  <c r="G2235" i="4"/>
  <c r="K953" i="4"/>
  <c r="G1180" i="4"/>
  <c r="K1398" i="4"/>
  <c r="K1028" i="4"/>
  <c r="F652" i="5"/>
  <c r="D653" i="5" s="1"/>
  <c r="E653" i="5" s="1"/>
  <c r="J1915" i="4"/>
  <c r="H1916" i="4" s="1"/>
  <c r="I1916" i="4" s="1"/>
  <c r="F1101" i="4"/>
  <c r="D1102" i="4" s="1"/>
  <c r="E1102" i="4" s="1"/>
  <c r="N112" i="3"/>
  <c r="L113" i="3" s="1"/>
  <c r="M113" i="3" s="1"/>
  <c r="O112" i="3"/>
  <c r="G573" i="5" l="1"/>
  <c r="M2026" i="4"/>
  <c r="G336" i="5"/>
  <c r="G174" i="5"/>
  <c r="K1840" i="4"/>
  <c r="G958" i="4"/>
  <c r="G492" i="5"/>
  <c r="K1915" i="4"/>
  <c r="G1472" i="4"/>
  <c r="G652" i="5"/>
  <c r="G252" i="5"/>
  <c r="F384" i="5"/>
  <c r="D385" i="5" s="1"/>
  <c r="E385" i="5" s="1"/>
  <c r="J885" i="4"/>
  <c r="H886" i="4" s="1"/>
  <c r="I886" i="4" s="1"/>
  <c r="G1545" i="4"/>
  <c r="G1546" i="4" s="1"/>
  <c r="G383" i="5"/>
  <c r="G263" i="6"/>
  <c r="F1036" i="4"/>
  <c r="D1037" i="4" s="1"/>
  <c r="E1037" i="4" s="1"/>
  <c r="G1035" i="4"/>
  <c r="F1253" i="4"/>
  <c r="D1254" i="4" s="1"/>
  <c r="E1254" i="4" s="1"/>
  <c r="G2236" i="4"/>
  <c r="G1252" i="4"/>
  <c r="F493" i="5"/>
  <c r="D494" i="5" s="1"/>
  <c r="E494" i="5" s="1"/>
  <c r="K809" i="4"/>
  <c r="J1622" i="4"/>
  <c r="H1623" i="4" s="1"/>
  <c r="I1623" i="4" s="1"/>
  <c r="O67" i="3"/>
  <c r="F1327" i="4"/>
  <c r="D1328" i="4" s="1"/>
  <c r="E1328" i="4" s="1"/>
  <c r="J1916" i="4"/>
  <c r="H1917" i="4" s="1"/>
  <c r="I1917" i="4" s="1"/>
  <c r="F959" i="4"/>
  <c r="D960" i="4" s="1"/>
  <c r="E960" i="4" s="1"/>
  <c r="K1621" i="4"/>
  <c r="G2625" i="4"/>
  <c r="G1695" i="4"/>
  <c r="J1841" i="4"/>
  <c r="H1842" i="4" s="1"/>
  <c r="I1842" i="4" s="1"/>
  <c r="G1326" i="4"/>
  <c r="F338" i="6"/>
  <c r="D339" i="6" s="1"/>
  <c r="E339" i="6" s="1"/>
  <c r="K1029" i="4"/>
  <c r="F264" i="6"/>
  <c r="D265" i="6" s="1"/>
  <c r="E265" i="6" s="1"/>
  <c r="K954" i="4"/>
  <c r="J1475" i="4"/>
  <c r="H1476" i="4" s="1"/>
  <c r="I1476" i="4" s="1"/>
  <c r="K1475" i="4"/>
  <c r="F253" i="5"/>
  <c r="D254" i="5" s="1"/>
  <c r="E254" i="5" s="1"/>
  <c r="F1621" i="4"/>
  <c r="D1622" i="4" s="1"/>
  <c r="E1622" i="4" s="1"/>
  <c r="N68" i="3"/>
  <c r="L69" i="3" s="1"/>
  <c r="M69" i="3" s="1"/>
  <c r="O68" i="3"/>
  <c r="F887" i="4"/>
  <c r="D888" i="4" s="1"/>
  <c r="E888" i="4" s="1"/>
  <c r="J1769" i="4"/>
  <c r="H1770" i="4" s="1"/>
  <c r="I1770" i="4" s="1"/>
  <c r="J1325" i="4"/>
  <c r="H1326" i="4" s="1"/>
  <c r="I1326" i="4" s="1"/>
  <c r="J1030" i="4"/>
  <c r="H1031" i="4" s="1"/>
  <c r="I1031" i="4" s="1"/>
  <c r="F1546" i="4"/>
  <c r="D1547" i="4" s="1"/>
  <c r="E1547" i="4" s="1"/>
  <c r="G337" i="6"/>
  <c r="F574" i="5"/>
  <c r="D575" i="5" s="1"/>
  <c r="E575" i="5" s="1"/>
  <c r="F1844" i="4"/>
  <c r="D1845" i="4" s="1"/>
  <c r="E1845" i="4" s="1"/>
  <c r="F2237" i="4"/>
  <c r="D2238" i="4" s="1"/>
  <c r="E2238" i="4" s="1"/>
  <c r="G813" i="4"/>
  <c r="O2026" i="4"/>
  <c r="N2026" i="4"/>
  <c r="L2027" i="4" s="1"/>
  <c r="M2027" i="4" s="1"/>
  <c r="J810" i="4"/>
  <c r="H811" i="4" s="1"/>
  <c r="I811" i="4" s="1"/>
  <c r="F1102" i="4"/>
  <c r="D1103" i="4" s="1"/>
  <c r="E1103" i="4" s="1"/>
  <c r="F2626" i="4"/>
  <c r="D2627" i="4" s="1"/>
  <c r="E2627" i="4" s="1"/>
  <c r="F2398" i="4"/>
  <c r="D2399" i="4" s="1"/>
  <c r="E2399" i="4" s="1"/>
  <c r="F175" i="5"/>
  <c r="D176" i="5" s="1"/>
  <c r="E176" i="5" s="1"/>
  <c r="G2397" i="4"/>
  <c r="G886" i="4"/>
  <c r="G1918" i="4"/>
  <c r="K1768" i="4"/>
  <c r="K1324" i="4"/>
  <c r="F1399" i="4"/>
  <c r="D1400" i="4" s="1"/>
  <c r="E1400" i="4" s="1"/>
  <c r="K884" i="4"/>
  <c r="K1399" i="4"/>
  <c r="F1182" i="4"/>
  <c r="D1183" i="4" s="1"/>
  <c r="E1183" i="4" s="1"/>
  <c r="F723" i="5"/>
  <c r="D724" i="5" s="1"/>
  <c r="E724" i="5" s="1"/>
  <c r="F1771" i="4"/>
  <c r="D1772" i="4" s="1"/>
  <c r="E1772" i="4" s="1"/>
  <c r="G1770" i="4"/>
  <c r="G1771" i="4" s="1"/>
  <c r="F421" i="6"/>
  <c r="D422" i="6" s="1"/>
  <c r="E422" i="6" s="1"/>
  <c r="F2705" i="4"/>
  <c r="C2649" i="4" s="1"/>
  <c r="C2650" i="4" s="1"/>
  <c r="J1992" i="4"/>
  <c r="H1993" i="4" s="1"/>
  <c r="I1993" i="4" s="1"/>
  <c r="G1620" i="4"/>
  <c r="G2704" i="4"/>
  <c r="F1696" i="4"/>
  <c r="D1697" i="4" s="1"/>
  <c r="E1697" i="4" s="1"/>
  <c r="F653" i="5"/>
  <c r="D654" i="5" s="1"/>
  <c r="E654" i="5" s="1"/>
  <c r="G420" i="6"/>
  <c r="F2170" i="4"/>
  <c r="D2171" i="4" s="1"/>
  <c r="E2171" i="4" s="1"/>
  <c r="J1697" i="4"/>
  <c r="H1698" i="4" s="1"/>
  <c r="I1698" i="4" s="1"/>
  <c r="J1252" i="4"/>
  <c r="H1253" i="4" s="1"/>
  <c r="I1253" i="4" s="1"/>
  <c r="K1252" i="4"/>
  <c r="F2474" i="4"/>
  <c r="D2475" i="4" s="1"/>
  <c r="E2475" i="4" s="1"/>
  <c r="G1990" i="4"/>
  <c r="G2169" i="4"/>
  <c r="F337" i="5"/>
  <c r="D338" i="5" s="1"/>
  <c r="E338" i="5" s="1"/>
  <c r="G2549" i="4"/>
  <c r="F2322" i="4"/>
  <c r="D2323" i="4" s="1"/>
  <c r="E2323" i="4" s="1"/>
  <c r="J1400" i="4"/>
  <c r="H1401" i="4" s="1"/>
  <c r="I1401" i="4" s="1"/>
  <c r="J955" i="4"/>
  <c r="H956" i="4" s="1"/>
  <c r="I956" i="4" s="1"/>
  <c r="F814" i="4"/>
  <c r="D815" i="4" s="1"/>
  <c r="E815" i="4" s="1"/>
  <c r="G1181" i="4"/>
  <c r="N113" i="3"/>
  <c r="L114" i="3" s="1"/>
  <c r="M114" i="3" s="1"/>
  <c r="J1179" i="4"/>
  <c r="H1180" i="4" s="1"/>
  <c r="I1180" i="4" s="1"/>
  <c r="K1179" i="4"/>
  <c r="J1102" i="4"/>
  <c r="H1103" i="4" s="1"/>
  <c r="I1103" i="4" s="1"/>
  <c r="G1101" i="4"/>
  <c r="K1991" i="4"/>
  <c r="K1101" i="4"/>
  <c r="F1919" i="4"/>
  <c r="D1920" i="4" s="1"/>
  <c r="E1920" i="4" s="1"/>
  <c r="F1991" i="4"/>
  <c r="D1992" i="4" s="1"/>
  <c r="E1992" i="4" s="1"/>
  <c r="O2075" i="4"/>
  <c r="N2075" i="4"/>
  <c r="L2076" i="4" s="1"/>
  <c r="M2076" i="4" s="1"/>
  <c r="F1473" i="4"/>
  <c r="D1474" i="4" s="1"/>
  <c r="E1474" i="4" s="1"/>
  <c r="G2473" i="4"/>
  <c r="J1550" i="4"/>
  <c r="H1551" i="4" s="1"/>
  <c r="I1551" i="4" s="1"/>
  <c r="F2550" i="4"/>
  <c r="D2551" i="4" s="1"/>
  <c r="E2551" i="4" s="1"/>
  <c r="G2550" i="4" l="1"/>
  <c r="G1036" i="4"/>
  <c r="G2705" i="4"/>
  <c r="K1325" i="4"/>
  <c r="G337" i="5"/>
  <c r="G887" i="4"/>
  <c r="K810" i="4"/>
  <c r="G2474" i="4"/>
  <c r="F1474" i="4"/>
  <c r="D1475" i="4" s="1"/>
  <c r="E1475" i="4" s="1"/>
  <c r="N114" i="3"/>
  <c r="L115" i="3" s="1"/>
  <c r="M115" i="3" s="1"/>
  <c r="H2632" i="4"/>
  <c r="H2633" i="4"/>
  <c r="F888" i="4"/>
  <c r="D889" i="4" s="1"/>
  <c r="E889" i="4" s="1"/>
  <c r="G493" i="5"/>
  <c r="G814" i="4"/>
  <c r="F1992" i="4"/>
  <c r="D1993" i="4" s="1"/>
  <c r="E1993" i="4" s="1"/>
  <c r="F176" i="5"/>
  <c r="D177" i="5" s="1"/>
  <c r="E177" i="5" s="1"/>
  <c r="G1844" i="4"/>
  <c r="F1254" i="4"/>
  <c r="D1255" i="4" s="1"/>
  <c r="E1255" i="4" s="1"/>
  <c r="G1991" i="4"/>
  <c r="K955" i="4"/>
  <c r="G175" i="5"/>
  <c r="F575" i="5"/>
  <c r="D576" i="5" s="1"/>
  <c r="E576" i="5" s="1"/>
  <c r="G1621" i="4"/>
  <c r="G1253" i="4"/>
  <c r="G1254" i="4" s="1"/>
  <c r="G1473" i="4"/>
  <c r="G1474" i="4" s="1"/>
  <c r="F2238" i="4"/>
  <c r="D2239" i="4" s="1"/>
  <c r="E2239" i="4" s="1"/>
  <c r="J1698" i="4"/>
  <c r="H1699" i="4" s="1"/>
  <c r="I1699" i="4" s="1"/>
  <c r="G421" i="6"/>
  <c r="G422" i="6" s="1"/>
  <c r="F1622" i="4"/>
  <c r="D1623" i="4" s="1"/>
  <c r="E1623" i="4" s="1"/>
  <c r="J1401" i="4"/>
  <c r="H1402" i="4" s="1"/>
  <c r="I1402" i="4" s="1"/>
  <c r="G2170" i="4"/>
  <c r="F2399" i="4"/>
  <c r="D2400" i="4" s="1"/>
  <c r="E2400" i="4" s="1"/>
  <c r="G574" i="5"/>
  <c r="F254" i="5"/>
  <c r="D255" i="5" s="1"/>
  <c r="E255" i="5" s="1"/>
  <c r="F960" i="4"/>
  <c r="D961" i="4" s="1"/>
  <c r="E961" i="4" s="1"/>
  <c r="O2076" i="4"/>
  <c r="N2076" i="4"/>
  <c r="L2077" i="4" s="1"/>
  <c r="M2077" i="4" s="1"/>
  <c r="F1845" i="4"/>
  <c r="D1846" i="4" s="1"/>
  <c r="E1846" i="4" s="1"/>
  <c r="J956" i="4"/>
  <c r="H957" i="4" s="1"/>
  <c r="I957" i="4" s="1"/>
  <c r="K1697" i="4"/>
  <c r="F2171" i="4"/>
  <c r="D2172" i="4" s="1"/>
  <c r="E2172" i="4" s="1"/>
  <c r="F1920" i="4"/>
  <c r="D1921" i="4" s="1"/>
  <c r="E1921" i="4" s="1"/>
  <c r="F1772" i="4"/>
  <c r="D1773" i="4" s="1"/>
  <c r="E1773" i="4" s="1"/>
  <c r="G1919" i="4"/>
  <c r="K1400" i="4"/>
  <c r="G723" i="5"/>
  <c r="G2398" i="4"/>
  <c r="G253" i="5"/>
  <c r="G959" i="4"/>
  <c r="F1037" i="4"/>
  <c r="D982" i="4" s="1"/>
  <c r="F494" i="5"/>
  <c r="D495" i="5" s="1"/>
  <c r="E495" i="5" s="1"/>
  <c r="F654" i="5"/>
  <c r="D655" i="5" s="1"/>
  <c r="E655" i="5" s="1"/>
  <c r="F2627" i="4"/>
  <c r="D2628" i="4" s="1"/>
  <c r="E2628" i="4" s="1"/>
  <c r="J1842" i="4"/>
  <c r="H1843" i="4" s="1"/>
  <c r="I1843" i="4" s="1"/>
  <c r="J1253" i="4"/>
  <c r="H1254" i="4" s="1"/>
  <c r="I1254" i="4" s="1"/>
  <c r="G2237" i="4"/>
  <c r="K1841" i="4"/>
  <c r="N69" i="3"/>
  <c r="L70" i="3" s="1"/>
  <c r="M70" i="3" s="1"/>
  <c r="F2323" i="4"/>
  <c r="D2324" i="4" s="1"/>
  <c r="E2324" i="4" s="1"/>
  <c r="F724" i="5"/>
  <c r="D725" i="5" s="1"/>
  <c r="E725" i="5" s="1"/>
  <c r="J1917" i="4"/>
  <c r="H1918" i="4" s="1"/>
  <c r="I1918" i="4" s="1"/>
  <c r="G2322" i="4"/>
  <c r="G2323" i="4" s="1"/>
  <c r="G653" i="5"/>
  <c r="G1182" i="4"/>
  <c r="G2626" i="4"/>
  <c r="F1547" i="4"/>
  <c r="D1548" i="4" s="1"/>
  <c r="E1548" i="4" s="1"/>
  <c r="J1476" i="4"/>
  <c r="H1477" i="4" s="1"/>
  <c r="I1477" i="4" s="1"/>
  <c r="K1916" i="4"/>
  <c r="F1328" i="4"/>
  <c r="D1329" i="4" s="1"/>
  <c r="E1329" i="4" s="1"/>
  <c r="F815" i="4"/>
  <c r="D760" i="4" s="1"/>
  <c r="F1183" i="4"/>
  <c r="D1184" i="4" s="1"/>
  <c r="E1184" i="4" s="1"/>
  <c r="J1031" i="4"/>
  <c r="H1032" i="4" s="1"/>
  <c r="I1032" i="4" s="1"/>
  <c r="J1103" i="4"/>
  <c r="H1104" i="4" s="1"/>
  <c r="I1104" i="4" s="1"/>
  <c r="F338" i="5"/>
  <c r="D339" i="5" s="1"/>
  <c r="E339" i="5" s="1"/>
  <c r="G1696" i="4"/>
  <c r="G1102" i="4"/>
  <c r="K1030" i="4"/>
  <c r="F265" i="6"/>
  <c r="D266" i="6" s="1"/>
  <c r="E266" i="6" s="1"/>
  <c r="G1327" i="4"/>
  <c r="F422" i="6"/>
  <c r="D423" i="6" s="1"/>
  <c r="E423" i="6" s="1"/>
  <c r="F1103" i="4"/>
  <c r="D1104" i="4" s="1"/>
  <c r="E1104" i="4" s="1"/>
  <c r="F2551" i="4"/>
  <c r="D2552" i="4" s="1"/>
  <c r="E2552" i="4" s="1"/>
  <c r="K1102" i="4"/>
  <c r="J811" i="4"/>
  <c r="H812" i="4" s="1"/>
  <c r="I812" i="4" s="1"/>
  <c r="J1326" i="4"/>
  <c r="H1327" i="4" s="1"/>
  <c r="I1327" i="4" s="1"/>
  <c r="G264" i="6"/>
  <c r="J886" i="4"/>
  <c r="H887" i="4" s="1"/>
  <c r="I887" i="4" s="1"/>
  <c r="J1623" i="4"/>
  <c r="H1624" i="4" s="1"/>
  <c r="I1624" i="4" s="1"/>
  <c r="K885" i="4"/>
  <c r="F1697" i="4"/>
  <c r="D1698" i="4" s="1"/>
  <c r="E1698" i="4" s="1"/>
  <c r="K1550" i="4"/>
  <c r="O2027" i="4"/>
  <c r="N2027" i="4"/>
  <c r="L2028" i="4" s="1"/>
  <c r="M2028" i="4" s="1"/>
  <c r="J1770" i="4"/>
  <c r="H1771" i="4" s="1"/>
  <c r="I1771" i="4" s="1"/>
  <c r="F339" i="6"/>
  <c r="D340" i="6" s="1"/>
  <c r="E340" i="6" s="1"/>
  <c r="K1622" i="4"/>
  <c r="F385" i="5"/>
  <c r="D386" i="5" s="1"/>
  <c r="E386" i="5" s="1"/>
  <c r="J1551" i="4"/>
  <c r="H1552" i="4" s="1"/>
  <c r="I1552" i="4" s="1"/>
  <c r="F1400" i="4"/>
  <c r="D1401" i="4" s="1"/>
  <c r="E1401" i="4" s="1"/>
  <c r="J1180" i="4"/>
  <c r="H1181" i="4" s="1"/>
  <c r="I1181" i="4" s="1"/>
  <c r="J1993" i="4"/>
  <c r="H1994" i="4" s="1"/>
  <c r="I1994" i="4" s="1"/>
  <c r="G1399" i="4"/>
  <c r="O113" i="3"/>
  <c r="F2475" i="4"/>
  <c r="D2476" i="4" s="1"/>
  <c r="E2476" i="4" s="1"/>
  <c r="K1992" i="4"/>
  <c r="K1769" i="4"/>
  <c r="G338" i="6"/>
  <c r="G384" i="5"/>
  <c r="K1917" i="4" l="1"/>
  <c r="O69" i="3"/>
  <c r="G339" i="6"/>
  <c r="K1698" i="4"/>
  <c r="G575" i="5"/>
  <c r="K1476" i="4"/>
  <c r="G1328" i="4"/>
  <c r="G265" i="6"/>
  <c r="G1037" i="4"/>
  <c r="G338" i="5"/>
  <c r="G724" i="5"/>
  <c r="G654" i="5"/>
  <c r="K1180" i="4"/>
  <c r="G1772" i="4"/>
  <c r="K1253" i="4"/>
  <c r="H2634" i="4"/>
  <c r="H2646" i="4" s="1"/>
  <c r="G1183" i="4"/>
  <c r="G1697" i="4"/>
  <c r="G2475" i="4"/>
  <c r="K811" i="4"/>
  <c r="K1842" i="4"/>
  <c r="F1623" i="4"/>
  <c r="D1624" i="4" s="1"/>
  <c r="E1624" i="4" s="1"/>
  <c r="G1400" i="4"/>
  <c r="F423" i="6"/>
  <c r="D424" i="6" s="1"/>
  <c r="E424" i="6" s="1"/>
  <c r="G815" i="4"/>
  <c r="F2324" i="4"/>
  <c r="D2325" i="4" s="1"/>
  <c r="E2325" i="4" s="1"/>
  <c r="G2324" i="4"/>
  <c r="K956" i="4"/>
  <c r="G1622" i="4"/>
  <c r="G1623" i="4" s="1"/>
  <c r="F1329" i="4"/>
  <c r="D1330" i="4" s="1"/>
  <c r="E1330" i="4" s="1"/>
  <c r="F1846" i="4"/>
  <c r="D1847" i="4" s="1"/>
  <c r="E1847" i="4" s="1"/>
  <c r="F177" i="5"/>
  <c r="D178" i="5" s="1"/>
  <c r="E178" i="5" s="1"/>
  <c r="F1401" i="4"/>
  <c r="D1402" i="4" s="1"/>
  <c r="E1402" i="4" s="1"/>
  <c r="N70" i="3"/>
  <c r="L71" i="3" s="1"/>
  <c r="M71" i="3" s="1"/>
  <c r="O70" i="3"/>
  <c r="G1845" i="4"/>
  <c r="J1699" i="4"/>
  <c r="H1700" i="4" s="1"/>
  <c r="I1700" i="4" s="1"/>
  <c r="G176" i="5"/>
  <c r="J1624" i="4"/>
  <c r="H1625" i="4" s="1"/>
  <c r="I1625" i="4" s="1"/>
  <c r="O2077" i="4"/>
  <c r="N2077" i="4"/>
  <c r="L2078" i="4" s="1"/>
  <c r="F1993" i="4"/>
  <c r="D1994" i="4" s="1"/>
  <c r="E1994" i="4" s="1"/>
  <c r="F2628" i="4"/>
  <c r="D2629" i="4" s="1"/>
  <c r="E2629" i="4" s="1"/>
  <c r="J957" i="4"/>
  <c r="H958" i="4" s="1"/>
  <c r="I958" i="4" s="1"/>
  <c r="F386" i="5"/>
  <c r="D387" i="5" s="1"/>
  <c r="E387" i="5" s="1"/>
  <c r="K886" i="4"/>
  <c r="J1477" i="4"/>
  <c r="H1478" i="4" s="1"/>
  <c r="I1478" i="4" s="1"/>
  <c r="G2238" i="4"/>
  <c r="G2239" i="4" s="1"/>
  <c r="G1992" i="4"/>
  <c r="F2476" i="4"/>
  <c r="D2477" i="4" s="1"/>
  <c r="E2477" i="4" s="1"/>
  <c r="G2476" i="4"/>
  <c r="K1770" i="4"/>
  <c r="J887" i="4"/>
  <c r="H888" i="4" s="1"/>
  <c r="I888" i="4" s="1"/>
  <c r="G385" i="5"/>
  <c r="F961" i="4"/>
  <c r="D962" i="4" s="1"/>
  <c r="E962" i="4" s="1"/>
  <c r="F2239" i="4"/>
  <c r="D2240" i="4" s="1"/>
  <c r="E2240" i="4" s="1"/>
  <c r="J1104" i="4"/>
  <c r="H1105" i="4" s="1"/>
  <c r="I1105" i="4" s="1"/>
  <c r="F266" i="6"/>
  <c r="D267" i="6" s="1"/>
  <c r="E267" i="6" s="1"/>
  <c r="J1327" i="4"/>
  <c r="H1328" i="4" s="1"/>
  <c r="I1328" i="4" s="1"/>
  <c r="F1548" i="4"/>
  <c r="D1549" i="4" s="1"/>
  <c r="E1549" i="4" s="1"/>
  <c r="J1254" i="4"/>
  <c r="H1255" i="4" s="1"/>
  <c r="I1255" i="4" s="1"/>
  <c r="G960" i="4"/>
  <c r="J1771" i="4"/>
  <c r="H1772" i="4" s="1"/>
  <c r="I1772" i="4" s="1"/>
  <c r="K1103" i="4"/>
  <c r="F495" i="5"/>
  <c r="D496" i="5" s="1"/>
  <c r="E496" i="5" s="1"/>
  <c r="J1552" i="4"/>
  <c r="H1553" i="4" s="1"/>
  <c r="I1553" i="4" s="1"/>
  <c r="K1623" i="4"/>
  <c r="K1551" i="4"/>
  <c r="F340" i="6"/>
  <c r="D341" i="6" s="1"/>
  <c r="E341" i="6" s="1"/>
  <c r="G340" i="6"/>
  <c r="K1326" i="4"/>
  <c r="F339" i="5"/>
  <c r="D340" i="5" s="1"/>
  <c r="E340" i="5" s="1"/>
  <c r="G1547" i="4"/>
  <c r="F255" i="5"/>
  <c r="D256" i="5" s="1"/>
  <c r="E256" i="5" s="1"/>
  <c r="F889" i="4"/>
  <c r="D834" i="4" s="1"/>
  <c r="J1843" i="4"/>
  <c r="H1844" i="4" s="1"/>
  <c r="I1844" i="4" s="1"/>
  <c r="F1773" i="4"/>
  <c r="D1774" i="4" s="1"/>
  <c r="E1774" i="4" s="1"/>
  <c r="G254" i="5"/>
  <c r="G888" i="4"/>
  <c r="F576" i="5"/>
  <c r="D577" i="5" s="1"/>
  <c r="E577" i="5" s="1"/>
  <c r="J812" i="4"/>
  <c r="H813" i="4" s="1"/>
  <c r="I813" i="4" s="1"/>
  <c r="F2400" i="4"/>
  <c r="D2401" i="4" s="1"/>
  <c r="E2401" i="4" s="1"/>
  <c r="N2028" i="4"/>
  <c r="L2029" i="4" s="1"/>
  <c r="O2028" i="4"/>
  <c r="J1032" i="4"/>
  <c r="H1033" i="4" s="1"/>
  <c r="I1033" i="4" s="1"/>
  <c r="G2627" i="4"/>
  <c r="G2399" i="4"/>
  <c r="N115" i="3"/>
  <c r="L116" i="3" s="1"/>
  <c r="M116" i="3" s="1"/>
  <c r="G2551" i="4"/>
  <c r="K1031" i="4"/>
  <c r="K1993" i="4"/>
  <c r="J1918" i="4"/>
  <c r="H1919" i="4" s="1"/>
  <c r="I1919" i="4" s="1"/>
  <c r="G2171" i="4"/>
  <c r="F1921" i="4"/>
  <c r="D1922" i="4" s="1"/>
  <c r="E1922" i="4" s="1"/>
  <c r="F2552" i="4"/>
  <c r="D2553" i="4" s="1"/>
  <c r="E2553" i="4" s="1"/>
  <c r="G1920" i="4"/>
  <c r="J1994" i="4"/>
  <c r="H1995" i="4" s="1"/>
  <c r="I1995" i="4" s="1"/>
  <c r="F2172" i="4"/>
  <c r="D2173" i="4" s="1"/>
  <c r="E2173" i="4" s="1"/>
  <c r="O114" i="3"/>
  <c r="F1104" i="4"/>
  <c r="D1105" i="4" s="1"/>
  <c r="E1105" i="4" s="1"/>
  <c r="F655" i="5"/>
  <c r="D656" i="5" s="1"/>
  <c r="E656" i="5" s="1"/>
  <c r="J1402" i="4"/>
  <c r="H1403" i="4" s="1"/>
  <c r="I1403" i="4" s="1"/>
  <c r="J1181" i="4"/>
  <c r="H1182" i="4" s="1"/>
  <c r="I1182" i="4" s="1"/>
  <c r="F1698" i="4"/>
  <c r="D1699" i="4" s="1"/>
  <c r="E1699" i="4" s="1"/>
  <c r="G1103" i="4"/>
  <c r="F1184" i="4"/>
  <c r="D1185" i="4" s="1"/>
  <c r="E1185" i="4" s="1"/>
  <c r="F725" i="5"/>
  <c r="D726" i="5" s="1"/>
  <c r="E726" i="5" s="1"/>
  <c r="G494" i="5"/>
  <c r="G495" i="5" s="1"/>
  <c r="K1401" i="4"/>
  <c r="F1255" i="4"/>
  <c r="D1256" i="4" s="1"/>
  <c r="E1256" i="4" s="1"/>
  <c r="F1475" i="4"/>
  <c r="D1476" i="4" s="1"/>
  <c r="E1476" i="4" s="1"/>
  <c r="G725" i="5" l="1"/>
  <c r="G655" i="5"/>
  <c r="K1843" i="4"/>
  <c r="K1254" i="4"/>
  <c r="G2400" i="4"/>
  <c r="G177" i="5"/>
  <c r="H2636" i="4"/>
  <c r="G576" i="5"/>
  <c r="H2645" i="4"/>
  <c r="H2705" i="4" s="1"/>
  <c r="G1104" i="4"/>
  <c r="G339" i="5"/>
  <c r="H2637" i="4"/>
  <c r="H2641" i="4" s="1"/>
  <c r="H2642" i="4" s="1"/>
  <c r="H2635" i="4"/>
  <c r="H2639" i="4" s="1"/>
  <c r="G1846" i="4"/>
  <c r="J1625" i="4"/>
  <c r="H1626" i="4" s="1"/>
  <c r="I1626" i="4" s="1"/>
  <c r="J1478" i="4"/>
  <c r="H1479" i="4" s="1"/>
  <c r="I1479" i="4" s="1"/>
  <c r="K1994" i="4"/>
  <c r="F1774" i="4"/>
  <c r="D1775" i="4" s="1"/>
  <c r="E1775" i="4" s="1"/>
  <c r="J1182" i="4"/>
  <c r="H1183" i="4" s="1"/>
  <c r="I1183" i="4" s="1"/>
  <c r="G1255" i="4"/>
  <c r="G1256" i="4" s="1"/>
  <c r="G1921" i="4"/>
  <c r="F2401" i="4"/>
  <c r="C2345" i="4" s="1"/>
  <c r="C2346" i="4" s="1"/>
  <c r="J1255" i="4"/>
  <c r="H1256" i="4" s="1"/>
  <c r="I1256" i="4" s="1"/>
  <c r="J888" i="4"/>
  <c r="H889" i="4" s="1"/>
  <c r="I889" i="4" s="1"/>
  <c r="F1994" i="4"/>
  <c r="D1995" i="4" s="1"/>
  <c r="E1995" i="4" s="1"/>
  <c r="J1919" i="4"/>
  <c r="H1920" i="4" s="1"/>
  <c r="I1920" i="4" s="1"/>
  <c r="F267" i="6"/>
  <c r="D268" i="6" s="1"/>
  <c r="E268" i="6" s="1"/>
  <c r="G1184" i="4"/>
  <c r="J1553" i="4"/>
  <c r="H1554" i="4" s="1"/>
  <c r="I1554" i="4" s="1"/>
  <c r="F1256" i="4"/>
  <c r="D1257" i="4" s="1"/>
  <c r="E1257" i="4" s="1"/>
  <c r="F1105" i="4"/>
  <c r="D1106" i="4" s="1"/>
  <c r="E1106" i="4" s="1"/>
  <c r="F1922" i="4"/>
  <c r="D1923" i="4" s="1"/>
  <c r="E1923" i="4" s="1"/>
  <c r="F340" i="5"/>
  <c r="D341" i="5" s="1"/>
  <c r="E341" i="5" s="1"/>
  <c r="M2078" i="4"/>
  <c r="F1330" i="4"/>
  <c r="D1331" i="4" s="1"/>
  <c r="E1331" i="4" s="1"/>
  <c r="G1329" i="4"/>
  <c r="K1918" i="4"/>
  <c r="K1624" i="4"/>
  <c r="F2477" i="4"/>
  <c r="C2421" i="4" s="1"/>
  <c r="C2422" i="4" s="1"/>
  <c r="F577" i="5"/>
  <c r="D578" i="5" s="1"/>
  <c r="E578" i="5" s="1"/>
  <c r="F341" i="6"/>
  <c r="D342" i="6" s="1"/>
  <c r="E342" i="6" s="1"/>
  <c r="K1327" i="4"/>
  <c r="J1700" i="4"/>
  <c r="H1701" i="4" s="1"/>
  <c r="I1701" i="4" s="1"/>
  <c r="F2325" i="4"/>
  <c r="C2269" i="4" s="1"/>
  <c r="C2270" i="4" s="1"/>
  <c r="G266" i="6"/>
  <c r="K1477" i="4"/>
  <c r="K1699" i="4"/>
  <c r="F1549" i="4"/>
  <c r="D1550" i="4" s="1"/>
  <c r="E1550" i="4" s="1"/>
  <c r="J1105" i="4"/>
  <c r="H1106" i="4" s="1"/>
  <c r="I1106" i="4" s="1"/>
  <c r="F424" i="6"/>
  <c r="D425" i="6" s="1"/>
  <c r="E425" i="6" s="1"/>
  <c r="N116" i="3"/>
  <c r="L117" i="3" s="1"/>
  <c r="M117" i="3" s="1"/>
  <c r="G1773" i="4"/>
  <c r="K1552" i="4"/>
  <c r="K1104" i="4"/>
  <c r="F387" i="5"/>
  <c r="D388" i="5" s="1"/>
  <c r="E388" i="5" s="1"/>
  <c r="G423" i="6"/>
  <c r="F726" i="5"/>
  <c r="D727" i="5" s="1"/>
  <c r="E727" i="5" s="1"/>
  <c r="F2553" i="4"/>
  <c r="C2497" i="4" s="1"/>
  <c r="C2498" i="4" s="1"/>
  <c r="G1698" i="4"/>
  <c r="G2552" i="4"/>
  <c r="J1844" i="4"/>
  <c r="H1845" i="4" s="1"/>
  <c r="I1845" i="4" s="1"/>
  <c r="F496" i="5"/>
  <c r="D497" i="5" s="1"/>
  <c r="E497" i="5" s="1"/>
  <c r="F2240" i="4"/>
  <c r="D2241" i="4" s="1"/>
  <c r="E2241" i="4" s="1"/>
  <c r="G386" i="5"/>
  <c r="N71" i="3"/>
  <c r="L72" i="3" s="1"/>
  <c r="M72" i="3" s="1"/>
  <c r="O71" i="3"/>
  <c r="J813" i="4"/>
  <c r="H814" i="4" s="1"/>
  <c r="I814" i="4" s="1"/>
  <c r="K812" i="4"/>
  <c r="G1548" i="4"/>
  <c r="F1185" i="4"/>
  <c r="D1130" i="4" s="1"/>
  <c r="O115" i="3"/>
  <c r="O116" i="3" s="1"/>
  <c r="J958" i="4"/>
  <c r="H959" i="4" s="1"/>
  <c r="I959" i="4" s="1"/>
  <c r="F1402" i="4"/>
  <c r="D1403" i="4" s="1"/>
  <c r="E1403" i="4" s="1"/>
  <c r="J1995" i="4"/>
  <c r="H1996" i="4" s="1"/>
  <c r="I1996" i="4" s="1"/>
  <c r="F1699" i="4"/>
  <c r="D1700" i="4" s="1"/>
  <c r="E1700" i="4" s="1"/>
  <c r="K1181" i="4"/>
  <c r="J1033" i="4"/>
  <c r="H1034" i="4" s="1"/>
  <c r="I1034" i="4" s="1"/>
  <c r="F962" i="4"/>
  <c r="D963" i="4" s="1"/>
  <c r="E963" i="4" s="1"/>
  <c r="K957" i="4"/>
  <c r="G1401" i="4"/>
  <c r="G889" i="4"/>
  <c r="J1328" i="4"/>
  <c r="H1329" i="4" s="1"/>
  <c r="I1329" i="4" s="1"/>
  <c r="G2172" i="4"/>
  <c r="J1403" i="4"/>
  <c r="H1404" i="4" s="1"/>
  <c r="I1404" i="4" s="1"/>
  <c r="J1772" i="4"/>
  <c r="H1773" i="4" s="1"/>
  <c r="I1773" i="4" s="1"/>
  <c r="G961" i="4"/>
  <c r="K1402" i="4"/>
  <c r="K1403" i="4" s="1"/>
  <c r="G2628" i="4"/>
  <c r="G2629" i="4" s="1"/>
  <c r="F178" i="5"/>
  <c r="C122" i="5" s="1"/>
  <c r="C123" i="5" s="1"/>
  <c r="F2173" i="4"/>
  <c r="C2117" i="4" s="1"/>
  <c r="C2118" i="4" s="1"/>
  <c r="F1624" i="4"/>
  <c r="D1625" i="4" s="1"/>
  <c r="E1625" i="4" s="1"/>
  <c r="K1032" i="4"/>
  <c r="F2629" i="4"/>
  <c r="C2573" i="4" s="1"/>
  <c r="C2574" i="4" s="1"/>
  <c r="F1476" i="4"/>
  <c r="D1477" i="4" s="1"/>
  <c r="E1477" i="4" s="1"/>
  <c r="F256" i="5"/>
  <c r="D257" i="5" s="1"/>
  <c r="E257" i="5" s="1"/>
  <c r="K1771" i="4"/>
  <c r="G1475" i="4"/>
  <c r="F656" i="5"/>
  <c r="D657" i="5" s="1"/>
  <c r="E657" i="5" s="1"/>
  <c r="M2029" i="4"/>
  <c r="G255" i="5"/>
  <c r="K887" i="4"/>
  <c r="G1993" i="4"/>
  <c r="F1847" i="4"/>
  <c r="D1848" i="4" s="1"/>
  <c r="E1848" i="4" s="1"/>
  <c r="H2700" i="4" l="1"/>
  <c r="H2703" i="4"/>
  <c r="H2696" i="4"/>
  <c r="H2704" i="4"/>
  <c r="H2701" i="4"/>
  <c r="H2699" i="4"/>
  <c r="K1919" i="4"/>
  <c r="K1995" i="4"/>
  <c r="G2173" i="4"/>
  <c r="G1105" i="4"/>
  <c r="H2647" i="4"/>
  <c r="H2638" i="4"/>
  <c r="I2652" i="4" s="1"/>
  <c r="K1105" i="4"/>
  <c r="K1106" i="4" s="1"/>
  <c r="H2697" i="4"/>
  <c r="G496" i="5"/>
  <c r="G1185" i="4"/>
  <c r="G726" i="5"/>
  <c r="H2698" i="4"/>
  <c r="H2702" i="4"/>
  <c r="G178" i="5"/>
  <c r="K1478" i="4"/>
  <c r="G2553" i="4"/>
  <c r="G1549" i="4"/>
  <c r="K1553" i="4"/>
  <c r="G1402" i="4"/>
  <c r="G2477" i="4"/>
  <c r="K958" i="4"/>
  <c r="G1847" i="4"/>
  <c r="G1624" i="4"/>
  <c r="G2240" i="4"/>
  <c r="O2029" i="4"/>
  <c r="N2029" i="4"/>
  <c r="L2030" i="4" s="1"/>
  <c r="M2030" i="4" s="1"/>
  <c r="H2101" i="4"/>
  <c r="H2100" i="4"/>
  <c r="H2102" i="4" s="1"/>
  <c r="H2481" i="4"/>
  <c r="H2480" i="4"/>
  <c r="H2482" i="4" s="1"/>
  <c r="F1550" i="4"/>
  <c r="D1551" i="4" s="1"/>
  <c r="E1551" i="4" s="1"/>
  <c r="F963" i="4"/>
  <c r="D908" i="4" s="1"/>
  <c r="F268" i="6"/>
  <c r="D269" i="6" s="1"/>
  <c r="E269" i="6" s="1"/>
  <c r="H103" i="5"/>
  <c r="H102" i="5"/>
  <c r="G962" i="4"/>
  <c r="F727" i="5"/>
  <c r="D728" i="5" s="1"/>
  <c r="E728" i="5" s="1"/>
  <c r="G267" i="6"/>
  <c r="J1034" i="4"/>
  <c r="H1035" i="4" s="1"/>
  <c r="I1035" i="4" s="1"/>
  <c r="K1033" i="4"/>
  <c r="K813" i="4"/>
  <c r="G1330" i="4"/>
  <c r="J1920" i="4"/>
  <c r="H1921" i="4" s="1"/>
  <c r="I1921" i="4" s="1"/>
  <c r="J814" i="4"/>
  <c r="H815" i="4" s="1"/>
  <c r="I815" i="4" s="1"/>
  <c r="F1995" i="4"/>
  <c r="D1996" i="4" s="1"/>
  <c r="E1996" i="4" s="1"/>
  <c r="F657" i="5"/>
  <c r="C601" i="5" s="1"/>
  <c r="C602" i="5" s="1"/>
  <c r="F1331" i="4"/>
  <c r="D1332" i="4" s="1"/>
  <c r="E1332" i="4" s="1"/>
  <c r="O2078" i="4"/>
  <c r="N2078" i="4"/>
  <c r="L2079" i="4" s="1"/>
  <c r="M2079" i="4" s="1"/>
  <c r="G256" i="5"/>
  <c r="G1699" i="4"/>
  <c r="N72" i="3"/>
  <c r="L73" i="3" s="1"/>
  <c r="M73" i="3" s="1"/>
  <c r="G387" i="5"/>
  <c r="G2325" i="4"/>
  <c r="F341" i="5"/>
  <c r="C285" i="5" s="1"/>
  <c r="C286" i="5" s="1"/>
  <c r="G1994" i="4"/>
  <c r="J1183" i="4"/>
  <c r="H1184" i="4" s="1"/>
  <c r="I1184" i="4" s="1"/>
  <c r="G340" i="5"/>
  <c r="K1182" i="4"/>
  <c r="J1701" i="4"/>
  <c r="H1702" i="4" s="1"/>
  <c r="I1702" i="4" s="1"/>
  <c r="K1772" i="4"/>
  <c r="K1700" i="4"/>
  <c r="K888" i="4"/>
  <c r="F1775" i="4"/>
  <c r="D1776" i="4" s="1"/>
  <c r="E1776" i="4" s="1"/>
  <c r="J889" i="4"/>
  <c r="H834" i="4" s="1"/>
  <c r="L833" i="4" s="1"/>
  <c r="L836" i="4" s="1"/>
  <c r="M836" i="4" s="1"/>
  <c r="F1923" i="4"/>
  <c r="D1924" i="4" s="1"/>
  <c r="E1924" i="4" s="1"/>
  <c r="F1477" i="4"/>
  <c r="D1478" i="4" s="1"/>
  <c r="E1478" i="4" s="1"/>
  <c r="J1996" i="4"/>
  <c r="H1997" i="4" s="1"/>
  <c r="I1997" i="4" s="1"/>
  <c r="F2241" i="4"/>
  <c r="D2242" i="4" s="1"/>
  <c r="E2242" i="4" s="1"/>
  <c r="G1922" i="4"/>
  <c r="J1256" i="4"/>
  <c r="H1257" i="4" s="1"/>
  <c r="I1257" i="4" s="1"/>
  <c r="G1774" i="4"/>
  <c r="F1848" i="4"/>
  <c r="D1849" i="4" s="1"/>
  <c r="E1849" i="4" s="1"/>
  <c r="G1476" i="4"/>
  <c r="J1404" i="4"/>
  <c r="H1405" i="4" s="1"/>
  <c r="I1405" i="4" s="1"/>
  <c r="F1403" i="4"/>
  <c r="D1404" i="4" s="1"/>
  <c r="E1404" i="4" s="1"/>
  <c r="F497" i="5"/>
  <c r="D498" i="5" s="1"/>
  <c r="E498" i="5" s="1"/>
  <c r="N117" i="3"/>
  <c r="L118" i="3" s="1"/>
  <c r="M118" i="3" s="1"/>
  <c r="G341" i="6"/>
  <c r="F1106" i="4"/>
  <c r="D1107" i="4" s="1"/>
  <c r="E1107" i="4" s="1"/>
  <c r="K1255" i="4"/>
  <c r="H2643" i="4"/>
  <c r="H2644" i="4" s="1"/>
  <c r="F388" i="5"/>
  <c r="D389" i="5" s="1"/>
  <c r="E389" i="5" s="1"/>
  <c r="H2556" i="4"/>
  <c r="H2557" i="4"/>
  <c r="F342" i="6"/>
  <c r="D343" i="6" s="1"/>
  <c r="E343" i="6" s="1"/>
  <c r="G2401" i="4"/>
  <c r="J1479" i="4"/>
  <c r="H1480" i="4" s="1"/>
  <c r="I1480" i="4" s="1"/>
  <c r="G656" i="5"/>
  <c r="H2253" i="4"/>
  <c r="H2252" i="4"/>
  <c r="H2254" i="4" s="1"/>
  <c r="J1773" i="4"/>
  <c r="H1774" i="4" s="1"/>
  <c r="I1774" i="4" s="1"/>
  <c r="F425" i="6"/>
  <c r="D426" i="6" s="1"/>
  <c r="E426" i="6" s="1"/>
  <c r="F578" i="5"/>
  <c r="C522" i="5" s="1"/>
  <c r="C523" i="5" s="1"/>
  <c r="H2329" i="4"/>
  <c r="H2328" i="4"/>
  <c r="H2330" i="4" s="1"/>
  <c r="J1329" i="4"/>
  <c r="H1330" i="4" s="1"/>
  <c r="I1330" i="4" s="1"/>
  <c r="J959" i="4"/>
  <c r="H960" i="4" s="1"/>
  <c r="I960" i="4" s="1"/>
  <c r="K1844" i="4"/>
  <c r="G424" i="6"/>
  <c r="G577" i="5"/>
  <c r="F1257" i="4"/>
  <c r="D1258" i="4" s="1"/>
  <c r="E1258" i="4" s="1"/>
  <c r="J1626" i="4"/>
  <c r="H1627" i="4" s="1"/>
  <c r="I1627" i="4" s="1"/>
  <c r="F257" i="5"/>
  <c r="C201" i="5" s="1"/>
  <c r="C202" i="5" s="1"/>
  <c r="F1700" i="4"/>
  <c r="D1701" i="4" s="1"/>
  <c r="E1701" i="4" s="1"/>
  <c r="J1845" i="4"/>
  <c r="H1846" i="4" s="1"/>
  <c r="I1846" i="4" s="1"/>
  <c r="K1328" i="4"/>
  <c r="F1625" i="4"/>
  <c r="D1626" i="4" s="1"/>
  <c r="E1626" i="4" s="1"/>
  <c r="J1106" i="4"/>
  <c r="H1107" i="4" s="1"/>
  <c r="I1107" i="4" s="1"/>
  <c r="H2405" i="4"/>
  <c r="H2404" i="4"/>
  <c r="J1554" i="4"/>
  <c r="H1555" i="4" s="1"/>
  <c r="I1555" i="4" s="1"/>
  <c r="K1625" i="4"/>
  <c r="H2640" i="4" l="1"/>
  <c r="K1554" i="4"/>
  <c r="K1183" i="4"/>
  <c r="G657" i="5"/>
  <c r="G1331" i="4"/>
  <c r="G1257" i="4"/>
  <c r="G963" i="4"/>
  <c r="G1848" i="4"/>
  <c r="G1775" i="4"/>
  <c r="G1995" i="4"/>
  <c r="G425" i="6"/>
  <c r="H2406" i="4"/>
  <c r="H2407" i="4" s="1"/>
  <c r="H104" i="5"/>
  <c r="H105" i="5" s="1"/>
  <c r="H2668" i="4"/>
  <c r="H2678" i="4"/>
  <c r="H2682" i="4"/>
  <c r="H2656" i="4"/>
  <c r="H2667" i="4"/>
  <c r="H2693" i="4"/>
  <c r="H2670" i="4"/>
  <c r="H2664" i="4"/>
  <c r="H2677" i="4"/>
  <c r="H2680" i="4"/>
  <c r="H2672" i="4"/>
  <c r="H2659" i="4"/>
  <c r="H2665" i="4"/>
  <c r="H2666" i="4"/>
  <c r="H2669" i="4"/>
  <c r="H2660" i="4"/>
  <c r="H2662" i="4"/>
  <c r="H2685" i="4"/>
  <c r="H2679" i="4"/>
  <c r="H2689" i="4"/>
  <c r="H2671" i="4"/>
  <c r="H2691" i="4"/>
  <c r="H2673" i="4"/>
  <c r="H2657" i="4"/>
  <c r="H2654" i="4"/>
  <c r="H2675" i="4"/>
  <c r="H2655" i="4"/>
  <c r="H2652" i="4"/>
  <c r="J2652" i="4" s="1"/>
  <c r="H2683" i="4"/>
  <c r="H2688" i="4"/>
  <c r="H2687" i="4"/>
  <c r="H2686" i="4"/>
  <c r="H2694" i="4"/>
  <c r="H2674" i="4"/>
  <c r="H2661" i="4"/>
  <c r="H2676" i="4"/>
  <c r="H2658" i="4"/>
  <c r="H2681" i="4"/>
  <c r="H2653" i="4"/>
  <c r="H2663" i="4"/>
  <c r="H2692" i="4"/>
  <c r="H2684" i="4"/>
  <c r="H2690" i="4"/>
  <c r="H2695" i="4"/>
  <c r="H261" i="5"/>
  <c r="H260" i="5"/>
  <c r="H262" i="5" s="1"/>
  <c r="J815" i="4"/>
  <c r="H760" i="4" s="1"/>
  <c r="L759" i="4" s="1"/>
  <c r="L762" i="4" s="1"/>
  <c r="M762" i="4" s="1"/>
  <c r="H107" i="5"/>
  <c r="H118" i="5"/>
  <c r="H119" i="5"/>
  <c r="H2257" i="4"/>
  <c r="H2255" i="4"/>
  <c r="H2256" i="4"/>
  <c r="H2265" i="4"/>
  <c r="H2266" i="4"/>
  <c r="G341" i="5"/>
  <c r="K814" i="4"/>
  <c r="J1921" i="4"/>
  <c r="H1922" i="4" s="1"/>
  <c r="I1922" i="4" s="1"/>
  <c r="J1702" i="4"/>
  <c r="H1703" i="4" s="1"/>
  <c r="I1703" i="4" s="1"/>
  <c r="K1920" i="4"/>
  <c r="G268" i="6"/>
  <c r="F269" i="6"/>
  <c r="D270" i="6" s="1"/>
  <c r="E270" i="6" s="1"/>
  <c r="N73" i="3"/>
  <c r="L74" i="3" s="1"/>
  <c r="M74" i="3" s="1"/>
  <c r="O117" i="3"/>
  <c r="G2241" i="4"/>
  <c r="O72" i="3"/>
  <c r="J1480" i="4"/>
  <c r="H1481" i="4" s="1"/>
  <c r="I1481" i="4" s="1"/>
  <c r="J1997" i="4"/>
  <c r="H1998" i="4" s="1"/>
  <c r="I1998" i="4" s="1"/>
  <c r="J960" i="4"/>
  <c r="H961" i="4" s="1"/>
  <c r="I961" i="4" s="1"/>
  <c r="K1701" i="4"/>
  <c r="G342" i="6"/>
  <c r="G343" i="6" s="1"/>
  <c r="G1106" i="4"/>
  <c r="G1625" i="4"/>
  <c r="K959" i="4"/>
  <c r="J1846" i="4"/>
  <c r="H1847" i="4" s="1"/>
  <c r="I1847" i="4" s="1"/>
  <c r="K1846" i="4"/>
  <c r="K1329" i="4"/>
  <c r="F1478" i="4"/>
  <c r="D1479" i="4" s="1"/>
  <c r="E1479" i="4" s="1"/>
  <c r="O2079" i="4"/>
  <c r="N2079" i="4"/>
  <c r="L2080" i="4" s="1"/>
  <c r="M2080" i="4" s="1"/>
  <c r="F1551" i="4"/>
  <c r="D1552" i="4" s="1"/>
  <c r="E1552" i="4" s="1"/>
  <c r="N118" i="3"/>
  <c r="L119" i="3" s="1"/>
  <c r="M119" i="3" s="1"/>
  <c r="K1996" i="4"/>
  <c r="F1701" i="4"/>
  <c r="D1702" i="4" s="1"/>
  <c r="E1702" i="4" s="1"/>
  <c r="G497" i="5"/>
  <c r="G1700" i="4"/>
  <c r="H2558" i="4"/>
  <c r="J1035" i="4"/>
  <c r="H1036" i="4" s="1"/>
  <c r="I1036" i="4" s="1"/>
  <c r="G1550" i="4"/>
  <c r="F1626" i="4"/>
  <c r="D1627" i="4" s="1"/>
  <c r="E1627" i="4" s="1"/>
  <c r="K1479" i="4"/>
  <c r="K1480" i="4" s="1"/>
  <c r="H2332" i="4"/>
  <c r="H2333" i="4"/>
  <c r="H2331" i="4"/>
  <c r="H2341" i="4"/>
  <c r="H2342" i="4"/>
  <c r="H502" i="5"/>
  <c r="H503" i="5"/>
  <c r="F1404" i="4"/>
  <c r="D1405" i="4" s="1"/>
  <c r="E1405" i="4" s="1"/>
  <c r="G1477" i="4"/>
  <c r="G257" i="5"/>
  <c r="G578" i="5"/>
  <c r="G1403" i="4"/>
  <c r="G1404" i="4" s="1"/>
  <c r="G1923" i="4"/>
  <c r="K1034" i="4"/>
  <c r="H2485" i="4"/>
  <c r="H2484" i="4"/>
  <c r="H2483" i="4"/>
  <c r="H2493" i="4"/>
  <c r="H2494" i="4"/>
  <c r="F2242" i="4"/>
  <c r="D2243" i="4" s="1"/>
  <c r="E2243" i="4" s="1"/>
  <c r="F343" i="6"/>
  <c r="D344" i="6" s="1"/>
  <c r="E344" i="6" s="1"/>
  <c r="K1845" i="4"/>
  <c r="H182" i="5"/>
  <c r="H181" i="5"/>
  <c r="H183" i="5" s="1"/>
  <c r="F426" i="6"/>
  <c r="D427" i="6" s="1"/>
  <c r="E427" i="6" s="1"/>
  <c r="G388" i="5"/>
  <c r="K1404" i="4"/>
  <c r="F1924" i="4"/>
  <c r="D1925" i="4" s="1"/>
  <c r="E1925" i="4" s="1"/>
  <c r="F1332" i="4"/>
  <c r="D1333" i="4" s="1"/>
  <c r="E1333" i="4" s="1"/>
  <c r="F1107" i="4"/>
  <c r="D1108" i="4" s="1"/>
  <c r="E1108" i="4" s="1"/>
  <c r="F498" i="5"/>
  <c r="D499" i="5" s="1"/>
  <c r="E499" i="5" s="1"/>
  <c r="K1626" i="4"/>
  <c r="F389" i="5"/>
  <c r="D390" i="5" s="1"/>
  <c r="E390" i="5" s="1"/>
  <c r="J1405" i="4"/>
  <c r="H1406" i="4" s="1"/>
  <c r="I1406" i="4" s="1"/>
  <c r="K889" i="4"/>
  <c r="H2103" i="4"/>
  <c r="H2104" i="4"/>
  <c r="H2105" i="4"/>
  <c r="H2114" i="4"/>
  <c r="H2113" i="4"/>
  <c r="J1257" i="4"/>
  <c r="H1258" i="4" s="1"/>
  <c r="I1258" i="4" s="1"/>
  <c r="J1107" i="4"/>
  <c r="H1108" i="4" s="1"/>
  <c r="I1108" i="4" s="1"/>
  <c r="K1256" i="4"/>
  <c r="J1330" i="4"/>
  <c r="H1331" i="4" s="1"/>
  <c r="I1331" i="4" s="1"/>
  <c r="J1627" i="4"/>
  <c r="H1628" i="4" s="1"/>
  <c r="I1628" i="4" s="1"/>
  <c r="J1774" i="4"/>
  <c r="H1775" i="4" s="1"/>
  <c r="I1775" i="4" s="1"/>
  <c r="K1774" i="4"/>
  <c r="O836" i="4"/>
  <c r="N836" i="4"/>
  <c r="H581" i="5"/>
  <c r="H582" i="5"/>
  <c r="G727" i="5"/>
  <c r="J1555" i="4"/>
  <c r="H1500" i="4" s="1"/>
  <c r="F1258" i="4"/>
  <c r="D1259" i="4" s="1"/>
  <c r="E1259" i="4" s="1"/>
  <c r="K1773" i="4"/>
  <c r="F1849" i="4"/>
  <c r="D1850" i="4" s="1"/>
  <c r="E1850" i="4" s="1"/>
  <c r="F1776" i="4"/>
  <c r="D1777" i="4" s="1"/>
  <c r="E1777" i="4" s="1"/>
  <c r="J1184" i="4"/>
  <c r="H1185" i="4" s="1"/>
  <c r="I1185" i="4" s="1"/>
  <c r="F1996" i="4"/>
  <c r="D1997" i="4" s="1"/>
  <c r="E1997" i="4" s="1"/>
  <c r="F728" i="5"/>
  <c r="D729" i="5" s="1"/>
  <c r="E729" i="5" s="1"/>
  <c r="N2030" i="4"/>
  <c r="L2031" i="4" s="1"/>
  <c r="M2031" i="4" s="1"/>
  <c r="H2418" i="4" l="1"/>
  <c r="H2417" i="4"/>
  <c r="H2408" i="4"/>
  <c r="K1405" i="4"/>
  <c r="H2409" i="4"/>
  <c r="H106" i="5"/>
  <c r="H114" i="5" s="1"/>
  <c r="H115" i="5" s="1"/>
  <c r="G1924" i="4"/>
  <c r="G269" i="6"/>
  <c r="G728" i="5"/>
  <c r="K1702" i="4"/>
  <c r="G1258" i="4"/>
  <c r="G1332" i="4"/>
  <c r="H583" i="5"/>
  <c r="H584" i="5" s="1"/>
  <c r="G2242" i="4"/>
  <c r="G1107" i="4"/>
  <c r="K1997" i="4"/>
  <c r="H2261" i="4"/>
  <c r="H2262" i="4" s="1"/>
  <c r="H2263" i="4" s="1"/>
  <c r="H2264" i="4" s="1"/>
  <c r="O762" i="4"/>
  <c r="N762" i="4"/>
  <c r="K815" i="4"/>
  <c r="H263" i="5"/>
  <c r="H264" i="5"/>
  <c r="H265" i="5"/>
  <c r="H281" i="5"/>
  <c r="H282" i="5"/>
  <c r="F1997" i="4"/>
  <c r="D1998" i="4" s="1"/>
  <c r="E1998" i="4" s="1"/>
  <c r="J1481" i="4"/>
  <c r="H1426" i="4" s="1"/>
  <c r="H2106" i="4"/>
  <c r="I2120" i="4" s="1"/>
  <c r="H2107" i="4"/>
  <c r="H2108" i="4" s="1"/>
  <c r="L2652" i="4"/>
  <c r="K2652" i="4"/>
  <c r="G1996" i="4"/>
  <c r="H2559" i="4"/>
  <c r="H2561" i="4"/>
  <c r="H2560" i="4"/>
  <c r="H2569" i="4"/>
  <c r="H2570" i="4"/>
  <c r="J1847" i="4"/>
  <c r="H1848" i="4" s="1"/>
  <c r="I1848" i="4" s="1"/>
  <c r="O73" i="3"/>
  <c r="J1775" i="4"/>
  <c r="H1776" i="4" s="1"/>
  <c r="I1776" i="4" s="1"/>
  <c r="G426" i="6"/>
  <c r="F1850" i="4"/>
  <c r="D1851" i="4" s="1"/>
  <c r="E1851" i="4" s="1"/>
  <c r="G389" i="5"/>
  <c r="F1405" i="4"/>
  <c r="D1406" i="4" s="1"/>
  <c r="E1406" i="4" s="1"/>
  <c r="F270" i="6"/>
  <c r="D271" i="6" s="1"/>
  <c r="E271" i="6" s="1"/>
  <c r="H2325" i="4"/>
  <c r="H2320" i="4"/>
  <c r="H2319" i="4"/>
  <c r="H2321" i="4"/>
  <c r="H2318" i="4"/>
  <c r="H2322" i="4"/>
  <c r="H2317" i="4"/>
  <c r="H2267" i="4"/>
  <c r="H2316" i="4"/>
  <c r="H2323" i="4"/>
  <c r="H2324" i="4"/>
  <c r="J1036" i="4"/>
  <c r="H1037" i="4" s="1"/>
  <c r="I1037" i="4" s="1"/>
  <c r="G1776" i="4"/>
  <c r="F344" i="6"/>
  <c r="D345" i="6" s="1"/>
  <c r="E345" i="6" s="1"/>
  <c r="F1702" i="4"/>
  <c r="D1703" i="4" s="1"/>
  <c r="E1703" i="4" s="1"/>
  <c r="H2258" i="4"/>
  <c r="I2272" i="4" s="1"/>
  <c r="H2259" i="4"/>
  <c r="H2260" i="4" s="1"/>
  <c r="H2470" i="4"/>
  <c r="H2474" i="4"/>
  <c r="H2477" i="4"/>
  <c r="H2472" i="4"/>
  <c r="H2468" i="4"/>
  <c r="H2471" i="4"/>
  <c r="H2473" i="4"/>
  <c r="H2419" i="4"/>
  <c r="H2476" i="4"/>
  <c r="H2469" i="4"/>
  <c r="H2475" i="4"/>
  <c r="G1626" i="4"/>
  <c r="H2410" i="4"/>
  <c r="I2424" i="4" s="1"/>
  <c r="H2411" i="4"/>
  <c r="F1777" i="4"/>
  <c r="D1722" i="4" s="1"/>
  <c r="K1627" i="4"/>
  <c r="G1849" i="4"/>
  <c r="F1259" i="4"/>
  <c r="D1204" i="4" s="1"/>
  <c r="K1107" i="4"/>
  <c r="G498" i="5"/>
  <c r="F2243" i="4"/>
  <c r="D2244" i="4" s="1"/>
  <c r="E2244" i="4" s="1"/>
  <c r="H504" i="5"/>
  <c r="G1701" i="4"/>
  <c r="N2080" i="4"/>
  <c r="L2081" i="4" s="1"/>
  <c r="M2081" i="4" s="1"/>
  <c r="L837" i="4"/>
  <c r="M837" i="4" s="1"/>
  <c r="F427" i="6"/>
  <c r="D428" i="6" s="1"/>
  <c r="E428" i="6" s="1"/>
  <c r="G1478" i="4"/>
  <c r="F1108" i="4"/>
  <c r="D1109" i="4" s="1"/>
  <c r="E1109" i="4" s="1"/>
  <c r="J1703" i="4"/>
  <c r="H1648" i="4" s="1"/>
  <c r="H2109" i="4"/>
  <c r="H2110" i="4" s="1"/>
  <c r="J1185" i="4"/>
  <c r="H1130" i="4" s="1"/>
  <c r="L1129" i="4" s="1"/>
  <c r="L1132" i="4" s="1"/>
  <c r="M1132" i="4" s="1"/>
  <c r="J1628" i="4"/>
  <c r="H1629" i="4" s="1"/>
  <c r="I1629" i="4" s="1"/>
  <c r="K1035" i="4"/>
  <c r="K1330" i="4"/>
  <c r="K1331" i="4" s="1"/>
  <c r="J1258" i="4"/>
  <c r="H1259" i="4" s="1"/>
  <c r="I1259" i="4" s="1"/>
  <c r="N119" i="3"/>
  <c r="L120" i="3" s="1"/>
  <c r="M120" i="3" s="1"/>
  <c r="J961" i="4"/>
  <c r="H962" i="4" s="1"/>
  <c r="I962" i="4" s="1"/>
  <c r="H171" i="5"/>
  <c r="H167" i="5"/>
  <c r="H178" i="5"/>
  <c r="H162" i="5"/>
  <c r="H173" i="5"/>
  <c r="H170" i="5"/>
  <c r="H172" i="5"/>
  <c r="H174" i="5"/>
  <c r="H175" i="5"/>
  <c r="H177" i="5"/>
  <c r="H176" i="5"/>
  <c r="H120" i="5"/>
  <c r="H169" i="5"/>
  <c r="H129" i="5"/>
  <c r="K1184" i="4"/>
  <c r="H185" i="5"/>
  <c r="H186" i="5"/>
  <c r="H184" i="5"/>
  <c r="H197" i="5"/>
  <c r="H198" i="5"/>
  <c r="J1331" i="4"/>
  <c r="H1332" i="4" s="1"/>
  <c r="I1332" i="4" s="1"/>
  <c r="F499" i="5"/>
  <c r="C443" i="5" s="1"/>
  <c r="C444" i="5" s="1"/>
  <c r="H2398" i="4"/>
  <c r="H2393" i="4"/>
  <c r="H2400" i="4"/>
  <c r="H2395" i="4"/>
  <c r="H2396" i="4"/>
  <c r="H2399" i="4"/>
  <c r="H2394" i="4"/>
  <c r="H2401" i="4"/>
  <c r="H2392" i="4"/>
  <c r="H2343" i="4"/>
  <c r="H2397" i="4"/>
  <c r="O2030" i="4"/>
  <c r="K1555" i="4"/>
  <c r="K1257" i="4"/>
  <c r="F1333" i="4"/>
  <c r="D1278" i="4" s="1"/>
  <c r="H2548" i="4"/>
  <c r="H2549" i="4"/>
  <c r="H2552" i="4"/>
  <c r="H2546" i="4"/>
  <c r="H2550" i="4"/>
  <c r="H2547" i="4"/>
  <c r="H2551" i="4"/>
  <c r="H2553" i="4"/>
  <c r="H2544" i="4"/>
  <c r="H2495" i="4"/>
  <c r="H2545" i="4"/>
  <c r="H2335" i="4"/>
  <c r="H2334" i="4"/>
  <c r="I2348" i="4" s="1"/>
  <c r="O118" i="3"/>
  <c r="K960" i="4"/>
  <c r="K1921" i="4"/>
  <c r="F1627" i="4"/>
  <c r="D1628" i="4" s="1"/>
  <c r="E1628" i="4" s="1"/>
  <c r="F1479" i="4"/>
  <c r="D1480" i="4" s="1"/>
  <c r="E1480" i="4" s="1"/>
  <c r="N74" i="3"/>
  <c r="L75" i="3" s="1"/>
  <c r="M75" i="3" s="1"/>
  <c r="H2486" i="4"/>
  <c r="I2500" i="4" s="1"/>
  <c r="H2487" i="4"/>
  <c r="J1922" i="4"/>
  <c r="H1923" i="4" s="1"/>
  <c r="I1923" i="4" s="1"/>
  <c r="J1406" i="4"/>
  <c r="H1407" i="4" s="1"/>
  <c r="I1407" i="4" s="1"/>
  <c r="F390" i="5"/>
  <c r="D391" i="5" s="1"/>
  <c r="E391" i="5" s="1"/>
  <c r="J1108" i="4"/>
  <c r="H1109" i="4" s="1"/>
  <c r="I1109" i="4" s="1"/>
  <c r="N2031" i="4"/>
  <c r="L2032" i="4" s="1"/>
  <c r="M2032" i="4" s="1"/>
  <c r="H2166" i="4"/>
  <c r="H2173" i="4"/>
  <c r="H2165" i="4"/>
  <c r="H2171" i="4"/>
  <c r="H2115" i="4"/>
  <c r="H2169" i="4"/>
  <c r="H2170" i="4"/>
  <c r="H2168" i="4"/>
  <c r="H2172" i="4"/>
  <c r="H2167" i="4"/>
  <c r="H2164" i="4"/>
  <c r="F1552" i="4"/>
  <c r="D1553" i="4" s="1"/>
  <c r="E1553" i="4" s="1"/>
  <c r="H116" i="5"/>
  <c r="H117" i="5"/>
  <c r="H153" i="5" s="1"/>
  <c r="F729" i="5"/>
  <c r="D730" i="5" s="1"/>
  <c r="E730" i="5" s="1"/>
  <c r="F1925" i="4"/>
  <c r="D1870" i="4" s="1"/>
  <c r="H2489" i="4"/>
  <c r="H2490" i="4" s="1"/>
  <c r="H2337" i="4"/>
  <c r="H2338" i="4" s="1"/>
  <c r="G1551" i="4"/>
  <c r="J1998" i="4"/>
  <c r="H1999" i="4" s="1"/>
  <c r="I1999" i="4" s="1"/>
  <c r="H109" i="5"/>
  <c r="H112" i="5" s="1"/>
  <c r="I125" i="5" s="1"/>
  <c r="H110" i="5"/>
  <c r="G344" i="6" l="1"/>
  <c r="G1850" i="4"/>
  <c r="H598" i="5"/>
  <c r="H2413" i="4"/>
  <c r="H2414" i="4" s="1"/>
  <c r="H2415" i="4" s="1"/>
  <c r="H2416" i="4" s="1"/>
  <c r="H2434" i="4" s="1"/>
  <c r="H134" i="5"/>
  <c r="H143" i="5"/>
  <c r="H586" i="5"/>
  <c r="H125" i="5"/>
  <c r="H168" i="5"/>
  <c r="H585" i="5"/>
  <c r="G1702" i="4"/>
  <c r="G270" i="6"/>
  <c r="G1627" i="4"/>
  <c r="G2243" i="4"/>
  <c r="O2080" i="4"/>
  <c r="K1258" i="4"/>
  <c r="H138" i="5"/>
  <c r="K1481" i="4"/>
  <c r="K1847" i="4"/>
  <c r="G427" i="6"/>
  <c r="G1479" i="4"/>
  <c r="H2336" i="4"/>
  <c r="H157" i="5"/>
  <c r="H597" i="5"/>
  <c r="H599" i="5" s="1"/>
  <c r="K1406" i="4"/>
  <c r="H127" i="5"/>
  <c r="H2412" i="4"/>
  <c r="H2463" i="4"/>
  <c r="H2431" i="4"/>
  <c r="H2456" i="4"/>
  <c r="H2450" i="4"/>
  <c r="H2442" i="4"/>
  <c r="H2445" i="4"/>
  <c r="H2424" i="4"/>
  <c r="H2455" i="4"/>
  <c r="H2429" i="4"/>
  <c r="H2444" i="4"/>
  <c r="H2464" i="4"/>
  <c r="H2459" i="4"/>
  <c r="H2465" i="4"/>
  <c r="H2452" i="4"/>
  <c r="H2451" i="4"/>
  <c r="H2430" i="4"/>
  <c r="H2437" i="4"/>
  <c r="H2425" i="4"/>
  <c r="H2432" i="4"/>
  <c r="H2462" i="4"/>
  <c r="H2458" i="4"/>
  <c r="H2443" i="4"/>
  <c r="H2440" i="4"/>
  <c r="H2446" i="4"/>
  <c r="H2427" i="4"/>
  <c r="H2460" i="4"/>
  <c r="H2436" i="4"/>
  <c r="H2457" i="4"/>
  <c r="H2453" i="4"/>
  <c r="H2433" i="4"/>
  <c r="H2449" i="4"/>
  <c r="H2428" i="4"/>
  <c r="H2310" i="4"/>
  <c r="H2289" i="4"/>
  <c r="H2301" i="4"/>
  <c r="H2312" i="4"/>
  <c r="H2309" i="4"/>
  <c r="H2292" i="4"/>
  <c r="H2272" i="4"/>
  <c r="J2272" i="4" s="1"/>
  <c r="H2293" i="4"/>
  <c r="H2280" i="4"/>
  <c r="H2307" i="4"/>
  <c r="H2294" i="4"/>
  <c r="H2277" i="4"/>
  <c r="H2275" i="4"/>
  <c r="H2274" i="4"/>
  <c r="H2300" i="4"/>
  <c r="H2306" i="4"/>
  <c r="H2279" i="4"/>
  <c r="H2304" i="4"/>
  <c r="H2291" i="4"/>
  <c r="H2298" i="4"/>
  <c r="H2313" i="4"/>
  <c r="H2288" i="4"/>
  <c r="H2286" i="4"/>
  <c r="H2315" i="4"/>
  <c r="H2297" i="4"/>
  <c r="H2299" i="4"/>
  <c r="H2290" i="4"/>
  <c r="H2305" i="4"/>
  <c r="H2283" i="4"/>
  <c r="H2284" i="4"/>
  <c r="H2296" i="4"/>
  <c r="H2311" i="4"/>
  <c r="H2282" i="4"/>
  <c r="H2287" i="4"/>
  <c r="H2295" i="4"/>
  <c r="H2281" i="4"/>
  <c r="H2302" i="4"/>
  <c r="H2303" i="4"/>
  <c r="H2278" i="4"/>
  <c r="H2273" i="4"/>
  <c r="H2314" i="4"/>
  <c r="H2276" i="4"/>
  <c r="H2308" i="4"/>
  <c r="H2285" i="4"/>
  <c r="H2628" i="4"/>
  <c r="H2623" i="4"/>
  <c r="H2629" i="4"/>
  <c r="H2624" i="4"/>
  <c r="H2625" i="4"/>
  <c r="H2620" i="4"/>
  <c r="H2621" i="4"/>
  <c r="H2627" i="4"/>
  <c r="H2622" i="4"/>
  <c r="H2571" i="4"/>
  <c r="H2626" i="4"/>
  <c r="H154" i="5"/>
  <c r="H136" i="5"/>
  <c r="F428" i="6"/>
  <c r="D429" i="6" s="1"/>
  <c r="E429" i="6" s="1"/>
  <c r="G1259" i="4"/>
  <c r="G1405" i="4"/>
  <c r="H2565" i="4"/>
  <c r="H2566" i="4" s="1"/>
  <c r="F1406" i="4"/>
  <c r="D1407" i="4" s="1"/>
  <c r="E1407" i="4" s="1"/>
  <c r="F1998" i="4"/>
  <c r="D1999" i="4" s="1"/>
  <c r="E1999" i="4" s="1"/>
  <c r="H126" i="5"/>
  <c r="H139" i="5"/>
  <c r="K1628" i="4"/>
  <c r="K1629" i="4" s="1"/>
  <c r="O837" i="4"/>
  <c r="N837" i="4"/>
  <c r="J1037" i="4"/>
  <c r="H982" i="4" s="1"/>
  <c r="L981" i="4" s="1"/>
  <c r="L984" i="4" s="1"/>
  <c r="M984" i="4" s="1"/>
  <c r="H2563" i="4"/>
  <c r="H2562" i="4"/>
  <c r="I2576" i="4" s="1"/>
  <c r="G1997" i="4"/>
  <c r="O1132" i="4"/>
  <c r="N1132" i="4"/>
  <c r="K1036" i="4"/>
  <c r="J1109" i="4"/>
  <c r="H1110" i="4" s="1"/>
  <c r="I1110" i="4" s="1"/>
  <c r="F1480" i="4"/>
  <c r="D1481" i="4" s="1"/>
  <c r="E1481" i="4" s="1"/>
  <c r="G499" i="5"/>
  <c r="H146" i="5"/>
  <c r="H140" i="5"/>
  <c r="H144" i="5"/>
  <c r="H150" i="5"/>
  <c r="K1185" i="4"/>
  <c r="N2081" i="4"/>
  <c r="L2082" i="4" s="1"/>
  <c r="M2082" i="4" s="1"/>
  <c r="H589" i="5"/>
  <c r="H588" i="5"/>
  <c r="H591" i="5" s="1"/>
  <c r="I604" i="5" s="1"/>
  <c r="F1851" i="4"/>
  <c r="D1796" i="4" s="1"/>
  <c r="H2339" i="4"/>
  <c r="H2340" i="4" s="1"/>
  <c r="H164" i="5"/>
  <c r="H149" i="5"/>
  <c r="H166" i="5"/>
  <c r="H337" i="5"/>
  <c r="H332" i="5"/>
  <c r="H333" i="5"/>
  <c r="H339" i="5"/>
  <c r="H336" i="5"/>
  <c r="H335" i="5"/>
  <c r="H334" i="5"/>
  <c r="H341" i="5"/>
  <c r="H283" i="5"/>
  <c r="H340" i="5"/>
  <c r="H338" i="5"/>
  <c r="H2491" i="4"/>
  <c r="H2492" i="4" s="1"/>
  <c r="J1629" i="4"/>
  <c r="H1574" i="4" s="1"/>
  <c r="H2111" i="4"/>
  <c r="H2112" i="4" s="1"/>
  <c r="F1628" i="4"/>
  <c r="D1629" i="4" s="1"/>
  <c r="E1629" i="4" s="1"/>
  <c r="J1332" i="4"/>
  <c r="H1333" i="4" s="1"/>
  <c r="I1333" i="4" s="1"/>
  <c r="H128" i="5"/>
  <c r="H141" i="5"/>
  <c r="H156" i="5"/>
  <c r="H155" i="5"/>
  <c r="G1777" i="4"/>
  <c r="H593" i="5"/>
  <c r="H594" i="5" s="1"/>
  <c r="J1776" i="4"/>
  <c r="H1777" i="4" s="1"/>
  <c r="I1777" i="4" s="1"/>
  <c r="K1776" i="4"/>
  <c r="N2032" i="4"/>
  <c r="L2033" i="4" s="1"/>
  <c r="M2033" i="4" s="1"/>
  <c r="O2031" i="4"/>
  <c r="H151" i="5"/>
  <c r="K1775" i="4"/>
  <c r="H270" i="5"/>
  <c r="H277" i="5"/>
  <c r="H278" i="5" s="1"/>
  <c r="H271" i="5"/>
  <c r="O74" i="3"/>
  <c r="F730" i="5"/>
  <c r="D731" i="5" s="1"/>
  <c r="E731" i="5" s="1"/>
  <c r="H159" i="5"/>
  <c r="H268" i="5"/>
  <c r="H267" i="5"/>
  <c r="G1925" i="4"/>
  <c r="F1553" i="4"/>
  <c r="D1554" i="4" s="1"/>
  <c r="E1554" i="4" s="1"/>
  <c r="J1407" i="4"/>
  <c r="H1352" i="4" s="1"/>
  <c r="H189" i="5"/>
  <c r="H188" i="5"/>
  <c r="H191" i="5" s="1"/>
  <c r="I204" i="5" s="1"/>
  <c r="H137" i="5"/>
  <c r="H130" i="5"/>
  <c r="H132" i="5"/>
  <c r="K961" i="4"/>
  <c r="K1703" i="4"/>
  <c r="I2653" i="4"/>
  <c r="J2653" i="4" s="1"/>
  <c r="H424" i="5"/>
  <c r="H423" i="5"/>
  <c r="G729" i="5"/>
  <c r="G730" i="5" s="1"/>
  <c r="K1108" i="4"/>
  <c r="F391" i="5"/>
  <c r="D392" i="5" s="1"/>
  <c r="E392" i="5" s="1"/>
  <c r="G390" i="5"/>
  <c r="G391" i="5" s="1"/>
  <c r="G1333" i="4"/>
  <c r="H161" i="5"/>
  <c r="H145" i="5"/>
  <c r="H135" i="5"/>
  <c r="H142" i="5"/>
  <c r="N120" i="3"/>
  <c r="L121" i="3" s="1"/>
  <c r="M121" i="3" s="1"/>
  <c r="H506" i="5"/>
  <c r="H507" i="5"/>
  <c r="H505" i="5"/>
  <c r="H508" i="5"/>
  <c r="H518" i="5"/>
  <c r="H519" i="5"/>
  <c r="H251" i="5"/>
  <c r="H257" i="5"/>
  <c r="H249" i="5"/>
  <c r="H253" i="5"/>
  <c r="H256" i="5"/>
  <c r="H252" i="5"/>
  <c r="H199" i="5"/>
  <c r="H248" i="5"/>
  <c r="H255" i="5"/>
  <c r="H250" i="5"/>
  <c r="H254" i="5"/>
  <c r="H133" i="5"/>
  <c r="H111" i="5"/>
  <c r="H113" i="5" s="1"/>
  <c r="H193" i="5"/>
  <c r="H194" i="5" s="1"/>
  <c r="H160" i="5"/>
  <c r="H148" i="5"/>
  <c r="O119" i="3"/>
  <c r="F1109" i="4"/>
  <c r="D1110" i="4" s="1"/>
  <c r="E1110" i="4" s="1"/>
  <c r="F2244" i="4"/>
  <c r="D2245" i="4" s="1"/>
  <c r="E2245" i="4" s="1"/>
  <c r="H2488" i="4"/>
  <c r="H131" i="5"/>
  <c r="H165" i="5"/>
  <c r="H158" i="5"/>
  <c r="J1259" i="4"/>
  <c r="H1204" i="4" s="1"/>
  <c r="L1203" i="4" s="1"/>
  <c r="L1206" i="4" s="1"/>
  <c r="M1206" i="4" s="1"/>
  <c r="G1108" i="4"/>
  <c r="F1703" i="4"/>
  <c r="D1648" i="4" s="1"/>
  <c r="L1647" i="4" s="1"/>
  <c r="L1650" i="4" s="1"/>
  <c r="M1650" i="4" s="1"/>
  <c r="J1848" i="4"/>
  <c r="H1849" i="4" s="1"/>
  <c r="I1849" i="4" s="1"/>
  <c r="N75" i="3"/>
  <c r="L76" i="3" s="1"/>
  <c r="M76" i="3" s="1"/>
  <c r="J1923" i="4"/>
  <c r="H1924" i="4" s="1"/>
  <c r="I1924" i="4" s="1"/>
  <c r="H152" i="5"/>
  <c r="H147" i="5"/>
  <c r="L763" i="4"/>
  <c r="M763" i="4" s="1"/>
  <c r="J962" i="4"/>
  <c r="H963" i="4" s="1"/>
  <c r="I963" i="4" s="1"/>
  <c r="G1552" i="4"/>
  <c r="J1999" i="4"/>
  <c r="H1944" i="4" s="1"/>
  <c r="K1998" i="4"/>
  <c r="K1922" i="4"/>
  <c r="K1923" i="4" s="1"/>
  <c r="H163" i="5"/>
  <c r="F345" i="6"/>
  <c r="D346" i="6" s="1"/>
  <c r="E346" i="6" s="1"/>
  <c r="F271" i="6"/>
  <c r="C215" i="6" s="1"/>
  <c r="C216" i="6" s="1"/>
  <c r="H269" i="5" l="1"/>
  <c r="O120" i="3"/>
  <c r="K1037" i="4"/>
  <c r="H2439" i="4"/>
  <c r="H2426" i="4"/>
  <c r="H654" i="5"/>
  <c r="H2461" i="4"/>
  <c r="H2467" i="4"/>
  <c r="H2466" i="4"/>
  <c r="J2424" i="4"/>
  <c r="K2424" i="4" s="1"/>
  <c r="H650" i="5"/>
  <c r="H648" i="5"/>
  <c r="H2454" i="4"/>
  <c r="H2441" i="4"/>
  <c r="H2435" i="4"/>
  <c r="H2447" i="4"/>
  <c r="J125" i="5"/>
  <c r="H2448" i="4"/>
  <c r="H2438" i="4"/>
  <c r="K1407" i="4"/>
  <c r="H656" i="5"/>
  <c r="H649" i="5"/>
  <c r="H655" i="5"/>
  <c r="H651" i="5"/>
  <c r="H425" i="5"/>
  <c r="H426" i="5" s="1"/>
  <c r="H590" i="5"/>
  <c r="H592" i="5" s="1"/>
  <c r="G1628" i="4"/>
  <c r="H190" i="5"/>
  <c r="H192" i="5" s="1"/>
  <c r="H657" i="5"/>
  <c r="G271" i="6"/>
  <c r="H514" i="5"/>
  <c r="H515" i="5" s="1"/>
  <c r="H516" i="5" s="1"/>
  <c r="H517" i="5" s="1"/>
  <c r="G345" i="6"/>
  <c r="H652" i="5"/>
  <c r="H653" i="5"/>
  <c r="K962" i="4"/>
  <c r="K1259" i="4"/>
  <c r="H2389" i="4"/>
  <c r="H2369" i="4"/>
  <c r="H2383" i="4"/>
  <c r="H2388" i="4"/>
  <c r="H2353" i="4"/>
  <c r="H2355" i="4"/>
  <c r="H2384" i="4"/>
  <c r="H2378" i="4"/>
  <c r="H2370" i="4"/>
  <c r="H2363" i="4"/>
  <c r="H2366" i="4"/>
  <c r="H2379" i="4"/>
  <c r="H2386" i="4"/>
  <c r="H2371" i="4"/>
  <c r="H2350" i="4"/>
  <c r="H2368" i="4"/>
  <c r="H2351" i="4"/>
  <c r="H2391" i="4"/>
  <c r="H2364" i="4"/>
  <c r="H2361" i="4"/>
  <c r="H2348" i="4"/>
  <c r="J2348" i="4" s="1"/>
  <c r="H2373" i="4"/>
  <c r="H2374" i="4"/>
  <c r="H2357" i="4"/>
  <c r="H2381" i="4"/>
  <c r="H2380" i="4"/>
  <c r="H2372" i="4"/>
  <c r="H2385" i="4"/>
  <c r="H2359" i="4"/>
  <c r="H2367" i="4"/>
  <c r="H2376" i="4"/>
  <c r="H2382" i="4"/>
  <c r="H2375" i="4"/>
  <c r="H2352" i="4"/>
  <c r="H2365" i="4"/>
  <c r="H2349" i="4"/>
  <c r="H2354" i="4"/>
  <c r="H2358" i="4"/>
  <c r="H2360" i="4"/>
  <c r="H2362" i="4"/>
  <c r="H2377" i="4"/>
  <c r="H2390" i="4"/>
  <c r="H2387" i="4"/>
  <c r="H2356" i="4"/>
  <c r="N1650" i="4"/>
  <c r="O1650" i="4"/>
  <c r="K125" i="5"/>
  <c r="L125" i="5"/>
  <c r="H2148" i="4"/>
  <c r="H2150" i="4"/>
  <c r="H2157" i="4"/>
  <c r="H2151" i="4"/>
  <c r="H2132" i="4"/>
  <c r="H2131" i="4"/>
  <c r="H2134" i="4"/>
  <c r="H2156" i="4"/>
  <c r="H2140" i="4"/>
  <c r="H2122" i="4"/>
  <c r="H2127" i="4"/>
  <c r="H2162" i="4"/>
  <c r="H2154" i="4"/>
  <c r="H2145" i="4"/>
  <c r="H2121" i="4"/>
  <c r="H2147" i="4"/>
  <c r="H2129" i="4"/>
  <c r="H2139" i="4"/>
  <c r="H2135" i="4"/>
  <c r="H2138" i="4"/>
  <c r="H2161" i="4"/>
  <c r="H2152" i="4"/>
  <c r="H2143" i="4"/>
  <c r="H2124" i="4"/>
  <c r="H2141" i="4"/>
  <c r="H2160" i="4"/>
  <c r="H2142" i="4"/>
  <c r="H2149" i="4"/>
  <c r="H2133" i="4"/>
  <c r="H2136" i="4"/>
  <c r="H2159" i="4"/>
  <c r="H2130" i="4"/>
  <c r="H2158" i="4"/>
  <c r="H2144" i="4"/>
  <c r="H2146" i="4"/>
  <c r="H2163" i="4"/>
  <c r="H2137" i="4"/>
  <c r="H2128" i="4"/>
  <c r="H2153" i="4"/>
  <c r="H2155" i="4"/>
  <c r="H2123" i="4"/>
  <c r="H2126" i="4"/>
  <c r="H2125" i="4"/>
  <c r="H2120" i="4"/>
  <c r="J2120" i="4" s="1"/>
  <c r="N76" i="3"/>
  <c r="L77" i="3" s="1"/>
  <c r="M77" i="3" s="1"/>
  <c r="F346" i="6"/>
  <c r="D347" i="6" s="1"/>
  <c r="E347" i="6" s="1"/>
  <c r="O75" i="3"/>
  <c r="O76" i="3" s="1"/>
  <c r="F392" i="5"/>
  <c r="D393" i="5" s="1"/>
  <c r="E393" i="5" s="1"/>
  <c r="J1849" i="4"/>
  <c r="H1850" i="4" s="1"/>
  <c r="I1850" i="4" s="1"/>
  <c r="L838" i="4"/>
  <c r="M838" i="4" s="1"/>
  <c r="H2567" i="4"/>
  <c r="H2568" i="4"/>
  <c r="K1848" i="4"/>
  <c r="N121" i="3"/>
  <c r="L122" i="3" s="1"/>
  <c r="M122" i="3" s="1"/>
  <c r="J1333" i="4"/>
  <c r="H1278" i="4" s="1"/>
  <c r="L1277" i="4" s="1"/>
  <c r="L1280" i="4" s="1"/>
  <c r="M1280" i="4" s="1"/>
  <c r="L1133" i="4"/>
  <c r="M1133" i="4" s="1"/>
  <c r="F429" i="6"/>
  <c r="D430" i="6" s="1"/>
  <c r="E430" i="6" s="1"/>
  <c r="F2245" i="4"/>
  <c r="D2246" i="4" s="1"/>
  <c r="E2246" i="4" s="1"/>
  <c r="F1554" i="4"/>
  <c r="D1555" i="4" s="1"/>
  <c r="E1555" i="4" s="1"/>
  <c r="G1703" i="4"/>
  <c r="F1110" i="4"/>
  <c r="D1111" i="4" s="1"/>
  <c r="E1111" i="4" s="1"/>
  <c r="H279" i="5"/>
  <c r="H280" i="5" s="1"/>
  <c r="G1851" i="4"/>
  <c r="G428" i="6"/>
  <c r="G1553" i="4"/>
  <c r="K1332" i="4"/>
  <c r="G1109" i="4"/>
  <c r="L2653" i="4"/>
  <c r="K2653" i="4"/>
  <c r="H272" i="5"/>
  <c r="H273" i="5" s="1"/>
  <c r="H274" i="5" s="1"/>
  <c r="H275" i="5" s="1"/>
  <c r="F1629" i="4"/>
  <c r="D1574" i="4" s="1"/>
  <c r="L1573" i="4" s="1"/>
  <c r="L1576" i="4" s="1"/>
  <c r="M1576" i="4" s="1"/>
  <c r="G2244" i="4"/>
  <c r="O1206" i="4"/>
  <c r="N1206" i="4"/>
  <c r="N2033" i="4"/>
  <c r="L2034" i="4" s="1"/>
  <c r="M2034" i="4" s="1"/>
  <c r="F1481" i="4"/>
  <c r="D1426" i="4" s="1"/>
  <c r="L1425" i="4" s="1"/>
  <c r="L1428" i="4" s="1"/>
  <c r="M1428" i="4" s="1"/>
  <c r="O2032" i="4"/>
  <c r="O2081" i="4"/>
  <c r="G1480" i="4"/>
  <c r="J1110" i="4"/>
  <c r="H1111" i="4" s="1"/>
  <c r="I1111" i="4" s="1"/>
  <c r="F1999" i="4"/>
  <c r="D1944" i="4" s="1"/>
  <c r="L1943" i="4" s="1"/>
  <c r="L1946" i="4" s="1"/>
  <c r="M1946" i="4" s="1"/>
  <c r="J1777" i="4"/>
  <c r="H1722" i="4" s="1"/>
  <c r="L1721" i="4" s="1"/>
  <c r="L1724" i="4" s="1"/>
  <c r="M1724" i="4" s="1"/>
  <c r="K1109" i="4"/>
  <c r="K1110" i="4" s="1"/>
  <c r="G1998" i="4"/>
  <c r="G1999" i="4" s="1"/>
  <c r="N2082" i="4"/>
  <c r="L2083" i="4" s="1"/>
  <c r="M2083" i="4" s="1"/>
  <c r="K1999" i="4"/>
  <c r="H195" i="5"/>
  <c r="H196" i="5" s="1"/>
  <c r="H573" i="5"/>
  <c r="H574" i="5"/>
  <c r="H569" i="5"/>
  <c r="H575" i="5"/>
  <c r="H570" i="5"/>
  <c r="H576" i="5"/>
  <c r="H572" i="5"/>
  <c r="H571" i="5"/>
  <c r="H577" i="5"/>
  <c r="H578" i="5"/>
  <c r="H520" i="5"/>
  <c r="F731" i="5"/>
  <c r="D732" i="5" s="1"/>
  <c r="E732" i="5" s="1"/>
  <c r="F1407" i="4"/>
  <c r="D1352" i="4" s="1"/>
  <c r="L1351" i="4" s="1"/>
  <c r="L1354" i="4" s="1"/>
  <c r="M1354" i="4" s="1"/>
  <c r="H595" i="5"/>
  <c r="H596" i="5" s="1"/>
  <c r="H2564" i="4"/>
  <c r="G1406" i="4"/>
  <c r="O763" i="4"/>
  <c r="N763" i="4"/>
  <c r="H189" i="6"/>
  <c r="H190" i="6"/>
  <c r="J963" i="4"/>
  <c r="H908" i="4" s="1"/>
  <c r="L907" i="4" s="1"/>
  <c r="L910" i="4" s="1"/>
  <c r="M910" i="4" s="1"/>
  <c r="J1924" i="4"/>
  <c r="H1925" i="4" s="1"/>
  <c r="I1925" i="4" s="1"/>
  <c r="H510" i="5"/>
  <c r="H509" i="5"/>
  <c r="H512" i="5" s="1"/>
  <c r="I525" i="5" s="1"/>
  <c r="L2272" i="4"/>
  <c r="K2272" i="4"/>
  <c r="H2542" i="4"/>
  <c r="H2525" i="4"/>
  <c r="H2510" i="4"/>
  <c r="H2514" i="4"/>
  <c r="H2502" i="4"/>
  <c r="H2541" i="4"/>
  <c r="H2503" i="4"/>
  <c r="H2528" i="4"/>
  <c r="H2533" i="4"/>
  <c r="H2517" i="4"/>
  <c r="H2527" i="4"/>
  <c r="H2505" i="4"/>
  <c r="H2531" i="4"/>
  <c r="H2523" i="4"/>
  <c r="H2530" i="4"/>
  <c r="H2520" i="4"/>
  <c r="H2539" i="4"/>
  <c r="H2508" i="4"/>
  <c r="H2512" i="4"/>
  <c r="H2516" i="4"/>
  <c r="H2538" i="4"/>
  <c r="H2536" i="4"/>
  <c r="H2513" i="4"/>
  <c r="H2522" i="4"/>
  <c r="H2518" i="4"/>
  <c r="H2501" i="4"/>
  <c r="H2537" i="4"/>
  <c r="H2532" i="4"/>
  <c r="H2519" i="4"/>
  <c r="H2509" i="4"/>
  <c r="H2529" i="4"/>
  <c r="H2504" i="4"/>
  <c r="H2511" i="4"/>
  <c r="H2543" i="4"/>
  <c r="H2507" i="4"/>
  <c r="H2534" i="4"/>
  <c r="H2526" i="4"/>
  <c r="H2515" i="4"/>
  <c r="H2540" i="4"/>
  <c r="H2500" i="4"/>
  <c r="J2500" i="4" s="1"/>
  <c r="H2521" i="4"/>
  <c r="H2524" i="4"/>
  <c r="H2535" i="4"/>
  <c r="H2506" i="4"/>
  <c r="O984" i="4"/>
  <c r="N984" i="4"/>
  <c r="L2424" i="4" l="1"/>
  <c r="H428" i="5"/>
  <c r="H427" i="5"/>
  <c r="G1554" i="4"/>
  <c r="K963" i="4"/>
  <c r="H191" i="6"/>
  <c r="H194" i="6" s="1"/>
  <c r="G429" i="6"/>
  <c r="K1777" i="4"/>
  <c r="K1924" i="4"/>
  <c r="H440" i="5"/>
  <c r="H439" i="5"/>
  <c r="H494" i="5" s="1"/>
  <c r="G1629" i="4"/>
  <c r="O1946" i="4"/>
  <c r="N1946" i="4"/>
  <c r="I288" i="5"/>
  <c r="H276" i="5"/>
  <c r="O1354" i="4"/>
  <c r="N1354" i="4"/>
  <c r="H313" i="5"/>
  <c r="H301" i="5"/>
  <c r="H299" i="5"/>
  <c r="H320" i="5"/>
  <c r="H310" i="5"/>
  <c r="H331" i="5"/>
  <c r="H305" i="5"/>
  <c r="H307" i="5"/>
  <c r="H289" i="5"/>
  <c r="H291" i="5"/>
  <c r="H322" i="5"/>
  <c r="H327" i="5"/>
  <c r="H315" i="5"/>
  <c r="H300" i="5"/>
  <c r="H312" i="5"/>
  <c r="H292" i="5"/>
  <c r="H324" i="5"/>
  <c r="H311" i="5"/>
  <c r="H297" i="5"/>
  <c r="H295" i="5"/>
  <c r="H319" i="5"/>
  <c r="H326" i="5"/>
  <c r="H309" i="5"/>
  <c r="H321" i="5"/>
  <c r="H330" i="5"/>
  <c r="H317" i="5"/>
  <c r="H302" i="5"/>
  <c r="H318" i="5"/>
  <c r="H293" i="5"/>
  <c r="H304" i="5"/>
  <c r="H316" i="5"/>
  <c r="H306" i="5"/>
  <c r="H288" i="5"/>
  <c r="H290" i="5"/>
  <c r="H298" i="5"/>
  <c r="H308" i="5"/>
  <c r="H328" i="5"/>
  <c r="H329" i="5"/>
  <c r="H303" i="5"/>
  <c r="H325" i="5"/>
  <c r="H323" i="5"/>
  <c r="H314" i="5"/>
  <c r="H296" i="5"/>
  <c r="H294" i="5"/>
  <c r="H525" i="5"/>
  <c r="H536" i="5"/>
  <c r="H544" i="5"/>
  <c r="H551" i="5"/>
  <c r="H550" i="5"/>
  <c r="H563" i="5"/>
  <c r="H535" i="5"/>
  <c r="H546" i="5"/>
  <c r="H537" i="5"/>
  <c r="H542" i="5"/>
  <c r="H529" i="5"/>
  <c r="H558" i="5"/>
  <c r="H547" i="5"/>
  <c r="H531" i="5"/>
  <c r="H528" i="5"/>
  <c r="H562" i="5"/>
  <c r="H557" i="5"/>
  <c r="H527" i="5"/>
  <c r="H556" i="5"/>
  <c r="H567" i="5"/>
  <c r="H564" i="5"/>
  <c r="H553" i="5"/>
  <c r="H545" i="5"/>
  <c r="H552" i="5"/>
  <c r="H541" i="5"/>
  <c r="H555" i="5"/>
  <c r="H548" i="5"/>
  <c r="H561" i="5"/>
  <c r="H532" i="5"/>
  <c r="H540" i="5"/>
  <c r="H530" i="5"/>
  <c r="H560" i="5"/>
  <c r="H554" i="5"/>
  <c r="H568" i="5"/>
  <c r="H526" i="5"/>
  <c r="H533" i="5"/>
  <c r="H565" i="5"/>
  <c r="H543" i="5"/>
  <c r="H539" i="5"/>
  <c r="H549" i="5"/>
  <c r="H538" i="5"/>
  <c r="H534" i="5"/>
  <c r="H559" i="5"/>
  <c r="H566" i="5"/>
  <c r="H210" i="5"/>
  <c r="H237" i="5"/>
  <c r="H221" i="5"/>
  <c r="H218" i="5"/>
  <c r="H209" i="5"/>
  <c r="H239" i="5"/>
  <c r="H225" i="5"/>
  <c r="H241" i="5"/>
  <c r="H211" i="5"/>
  <c r="H245" i="5"/>
  <c r="H205" i="5"/>
  <c r="H247" i="5"/>
  <c r="H229" i="5"/>
  <c r="H240" i="5"/>
  <c r="H204" i="5"/>
  <c r="J204" i="5" s="1"/>
  <c r="H220" i="5"/>
  <c r="H216" i="5"/>
  <c r="H207" i="5"/>
  <c r="H208" i="5"/>
  <c r="H226" i="5"/>
  <c r="H235" i="5"/>
  <c r="H244" i="5"/>
  <c r="H214" i="5"/>
  <c r="H227" i="5"/>
  <c r="H219" i="5"/>
  <c r="H242" i="5"/>
  <c r="H231" i="5"/>
  <c r="H212" i="5"/>
  <c r="H232" i="5"/>
  <c r="H213" i="5"/>
  <c r="H222" i="5"/>
  <c r="H236" i="5"/>
  <c r="H206" i="5"/>
  <c r="H223" i="5"/>
  <c r="H246" i="5"/>
  <c r="H228" i="5"/>
  <c r="H217" i="5"/>
  <c r="H215" i="5"/>
  <c r="H224" i="5"/>
  <c r="H234" i="5"/>
  <c r="H230" i="5"/>
  <c r="H238" i="5"/>
  <c r="H233" i="5"/>
  <c r="H243" i="5"/>
  <c r="O1428" i="4"/>
  <c r="N1428" i="4"/>
  <c r="G2245" i="4"/>
  <c r="N122" i="3"/>
  <c r="L123" i="3" s="1"/>
  <c r="M123" i="3" s="1"/>
  <c r="K1849" i="4"/>
  <c r="G1481" i="4"/>
  <c r="O121" i="3"/>
  <c r="O122" i="3" s="1"/>
  <c r="N77" i="3"/>
  <c r="L78" i="3" s="1"/>
  <c r="M78" i="3" s="1"/>
  <c r="L1651" i="4"/>
  <c r="M1651" i="4" s="1"/>
  <c r="I126" i="5"/>
  <c r="J126" i="5" s="1"/>
  <c r="J1925" i="4"/>
  <c r="H1870" i="4" s="1"/>
  <c r="L1869" i="4" s="1"/>
  <c r="L1872" i="4" s="1"/>
  <c r="M1872" i="4" s="1"/>
  <c r="G1407" i="4"/>
  <c r="N1724" i="4"/>
  <c r="O1724" i="4"/>
  <c r="K2120" i="4"/>
  <c r="L2120" i="4"/>
  <c r="N2034" i="4"/>
  <c r="L2035" i="4" s="1"/>
  <c r="M2035" i="4" s="1"/>
  <c r="G1110" i="4"/>
  <c r="O1133" i="4"/>
  <c r="N1133" i="4"/>
  <c r="O910" i="4"/>
  <c r="N910" i="4"/>
  <c r="J1111" i="4"/>
  <c r="H1056" i="4" s="1"/>
  <c r="O2033" i="4"/>
  <c r="O2034" i="4" s="1"/>
  <c r="F1111" i="4"/>
  <c r="D1056" i="4" s="1"/>
  <c r="G1111" i="4"/>
  <c r="F347" i="6"/>
  <c r="D348" i="6" s="1"/>
  <c r="E348" i="6" s="1"/>
  <c r="F2246" i="4"/>
  <c r="D2247" i="4" s="1"/>
  <c r="E2247" i="4" s="1"/>
  <c r="G346" i="6"/>
  <c r="N2083" i="4"/>
  <c r="L2084" i="4" s="1"/>
  <c r="M2084" i="4" s="1"/>
  <c r="I2273" i="4"/>
  <c r="J2273" i="4" s="1"/>
  <c r="N1576" i="4"/>
  <c r="O1576" i="4"/>
  <c r="O2082" i="4"/>
  <c r="F430" i="6"/>
  <c r="D431" i="6" s="1"/>
  <c r="E431" i="6" s="1"/>
  <c r="K1333" i="4"/>
  <c r="J1850" i="4"/>
  <c r="H1851" i="4" s="1"/>
  <c r="I1851" i="4" s="1"/>
  <c r="K1850" i="4"/>
  <c r="O1280" i="4"/>
  <c r="N1280" i="4"/>
  <c r="H511" i="5"/>
  <c r="H513" i="5" s="1"/>
  <c r="H193" i="6"/>
  <c r="G731" i="5"/>
  <c r="L1207" i="4"/>
  <c r="M1207" i="4" s="1"/>
  <c r="I2425" i="4"/>
  <c r="J2425" i="4" s="1"/>
  <c r="H497" i="5"/>
  <c r="H492" i="5"/>
  <c r="H499" i="5"/>
  <c r="H495" i="5"/>
  <c r="H493" i="5"/>
  <c r="H498" i="5"/>
  <c r="I2654" i="4"/>
  <c r="J2654" i="4" s="1"/>
  <c r="L2500" i="4"/>
  <c r="K2500" i="4"/>
  <c r="H640" i="5"/>
  <c r="H635" i="5"/>
  <c r="H639" i="5"/>
  <c r="H606" i="5"/>
  <c r="H633" i="5"/>
  <c r="H647" i="5"/>
  <c r="H609" i="5"/>
  <c r="H636" i="5"/>
  <c r="H629" i="5"/>
  <c r="H632" i="5"/>
  <c r="H627" i="5"/>
  <c r="H625" i="5"/>
  <c r="H623" i="5"/>
  <c r="H614" i="5"/>
  <c r="H610" i="5"/>
  <c r="H619" i="5"/>
  <c r="H624" i="5"/>
  <c r="H615" i="5"/>
  <c r="H605" i="5"/>
  <c r="H621" i="5"/>
  <c r="H643" i="5"/>
  <c r="H612" i="5"/>
  <c r="H638" i="5"/>
  <c r="H641" i="5"/>
  <c r="H634" i="5"/>
  <c r="H608" i="5"/>
  <c r="H616" i="5"/>
  <c r="H630" i="5"/>
  <c r="H631" i="5"/>
  <c r="H618" i="5"/>
  <c r="H642" i="5"/>
  <c r="H645" i="5"/>
  <c r="H613" i="5"/>
  <c r="H644" i="5"/>
  <c r="H622" i="5"/>
  <c r="H617" i="5"/>
  <c r="H611" i="5"/>
  <c r="H628" i="5"/>
  <c r="H646" i="5"/>
  <c r="H604" i="5"/>
  <c r="J604" i="5" s="1"/>
  <c r="H637" i="5"/>
  <c r="H626" i="5"/>
  <c r="H607" i="5"/>
  <c r="H620" i="5"/>
  <c r="L764" i="4"/>
  <c r="M764" i="4" s="1"/>
  <c r="H431" i="5"/>
  <c r="H430" i="5"/>
  <c r="H433" i="5" s="1"/>
  <c r="I446" i="5" s="1"/>
  <c r="L2348" i="4"/>
  <c r="K2348" i="4"/>
  <c r="H2612" i="4"/>
  <c r="H2619" i="4"/>
  <c r="H2595" i="4"/>
  <c r="H2590" i="4"/>
  <c r="H2596" i="4"/>
  <c r="H2603" i="4"/>
  <c r="H2578" i="4"/>
  <c r="H2580" i="4"/>
  <c r="H2587" i="4"/>
  <c r="H2599" i="4"/>
  <c r="H2605" i="4"/>
  <c r="H2614" i="4"/>
  <c r="H2583" i="4"/>
  <c r="H2617" i="4"/>
  <c r="H2607" i="4"/>
  <c r="H2598" i="4"/>
  <c r="H2601" i="4"/>
  <c r="H2579" i="4"/>
  <c r="H2591" i="4"/>
  <c r="H2582" i="4"/>
  <c r="H2600" i="4"/>
  <c r="H2594" i="4"/>
  <c r="H2618" i="4"/>
  <c r="H2602" i="4"/>
  <c r="H2609" i="4"/>
  <c r="H2615" i="4"/>
  <c r="H2586" i="4"/>
  <c r="H2593" i="4"/>
  <c r="H2616" i="4"/>
  <c r="H2577" i="4"/>
  <c r="H2606" i="4"/>
  <c r="H2613" i="4"/>
  <c r="H2581" i="4"/>
  <c r="H2597" i="4"/>
  <c r="H2604" i="4"/>
  <c r="H2589" i="4"/>
  <c r="H2588" i="4"/>
  <c r="H2608" i="4"/>
  <c r="H2584" i="4"/>
  <c r="H2592" i="4"/>
  <c r="H2610" i="4"/>
  <c r="H2576" i="4"/>
  <c r="J2576" i="4" s="1"/>
  <c r="H2611" i="4"/>
  <c r="H2585" i="4"/>
  <c r="F393" i="5"/>
  <c r="D394" i="5" s="1"/>
  <c r="E394" i="5" s="1"/>
  <c r="F732" i="5"/>
  <c r="D733" i="5" s="1"/>
  <c r="E733" i="5" s="1"/>
  <c r="G392" i="5"/>
  <c r="L985" i="4"/>
  <c r="M985" i="4" s="1"/>
  <c r="F1555" i="4"/>
  <c r="D1500" i="4" s="1"/>
  <c r="L1499" i="4" s="1"/>
  <c r="L1502" i="4" s="1"/>
  <c r="M1502" i="4" s="1"/>
  <c r="O838" i="4"/>
  <c r="N838" i="4"/>
  <c r="H490" i="5" l="1"/>
  <c r="H491" i="5"/>
  <c r="H205" i="6"/>
  <c r="H211" i="6"/>
  <c r="J288" i="5"/>
  <c r="H435" i="5"/>
  <c r="H436" i="5" s="1"/>
  <c r="H437" i="5" s="1"/>
  <c r="H438" i="5" s="1"/>
  <c r="H483" i="5" s="1"/>
  <c r="H201" i="6"/>
  <c r="H496" i="5"/>
  <c r="H192" i="6"/>
  <c r="L1055" i="4"/>
  <c r="L1058" i="4" s="1"/>
  <c r="M1058" i="4" s="1"/>
  <c r="K1111" i="4"/>
  <c r="O77" i="3"/>
  <c r="H432" i="5"/>
  <c r="H434" i="5" s="1"/>
  <c r="H441" i="5"/>
  <c r="G2246" i="4"/>
  <c r="H489" i="5"/>
  <c r="H485" i="5"/>
  <c r="H479" i="5"/>
  <c r="H466" i="5"/>
  <c r="H455" i="5"/>
  <c r="H482" i="5"/>
  <c r="H458" i="5"/>
  <c r="H471" i="5"/>
  <c r="H446" i="5"/>
  <c r="J446" i="5" s="1"/>
  <c r="H480" i="5"/>
  <c r="H469" i="5"/>
  <c r="H448" i="5"/>
  <c r="H463" i="5"/>
  <c r="H476" i="5"/>
  <c r="H459" i="5"/>
  <c r="H461" i="5"/>
  <c r="H478" i="5"/>
  <c r="H457" i="5"/>
  <c r="H468" i="5"/>
  <c r="H449" i="5"/>
  <c r="H470" i="5"/>
  <c r="H487" i="5"/>
  <c r="H450" i="5"/>
  <c r="H472" i="5"/>
  <c r="H473" i="5"/>
  <c r="H447" i="5"/>
  <c r="I2349" i="4"/>
  <c r="J2349" i="4" s="1"/>
  <c r="L2425" i="4"/>
  <c r="K2425" i="4"/>
  <c r="N123" i="3"/>
  <c r="L124" i="3" s="1"/>
  <c r="M124" i="3" s="1"/>
  <c r="K2654" i="4"/>
  <c r="L2654" i="4"/>
  <c r="O1207" i="4"/>
  <c r="N1207" i="4"/>
  <c r="F431" i="6"/>
  <c r="D432" i="6" s="1"/>
  <c r="E432" i="6" s="1"/>
  <c r="G430" i="6"/>
  <c r="L1134" i="4"/>
  <c r="M1134" i="4" s="1"/>
  <c r="O1651" i="4"/>
  <c r="N1651" i="4"/>
  <c r="L1429" i="4"/>
  <c r="M1429" i="4" s="1"/>
  <c r="K204" i="5"/>
  <c r="L204" i="5"/>
  <c r="L1281" i="4"/>
  <c r="M1281" i="4" s="1"/>
  <c r="N2084" i="4"/>
  <c r="L2085" i="4" s="1"/>
  <c r="M2085" i="4" s="1"/>
  <c r="N1058" i="4"/>
  <c r="O1058" i="4"/>
  <c r="L604" i="5"/>
  <c r="K604" i="5"/>
  <c r="O2083" i="4"/>
  <c r="I2121" i="4"/>
  <c r="J2121" i="4" s="1"/>
  <c r="N2035" i="4"/>
  <c r="L2036" i="4" s="1"/>
  <c r="M2036" i="4" s="1"/>
  <c r="H213" i="6"/>
  <c r="H268" i="6"/>
  <c r="H271" i="6"/>
  <c r="H263" i="6"/>
  <c r="H266" i="6"/>
  <c r="H269" i="6"/>
  <c r="H267" i="6"/>
  <c r="H270" i="6"/>
  <c r="H265" i="6"/>
  <c r="H264" i="6"/>
  <c r="H262" i="6"/>
  <c r="L1577" i="4"/>
  <c r="M1577" i="4" s="1"/>
  <c r="F2247" i="4"/>
  <c r="D2248" i="4" s="1"/>
  <c r="E2248" i="4" s="1"/>
  <c r="L911" i="4"/>
  <c r="M911" i="4" s="1"/>
  <c r="L1725" i="4"/>
  <c r="M1725" i="4" s="1"/>
  <c r="N78" i="3"/>
  <c r="L79" i="3" s="1"/>
  <c r="M79" i="3" s="1"/>
  <c r="F394" i="5"/>
  <c r="D395" i="5" s="1"/>
  <c r="E395" i="5" s="1"/>
  <c r="J1851" i="4"/>
  <c r="H1796" i="4" s="1"/>
  <c r="L1795" i="4" s="1"/>
  <c r="L1798" i="4" s="1"/>
  <c r="M1798" i="4" s="1"/>
  <c r="G347" i="6"/>
  <c r="K1925" i="4"/>
  <c r="L288" i="5"/>
  <c r="K288" i="5"/>
  <c r="F348" i="6"/>
  <c r="D349" i="6" s="1"/>
  <c r="E349" i="6" s="1"/>
  <c r="O1872" i="4"/>
  <c r="N1872" i="4"/>
  <c r="L1355" i="4"/>
  <c r="M1355" i="4" s="1"/>
  <c r="H197" i="6"/>
  <c r="H196" i="6"/>
  <c r="H199" i="6" s="1"/>
  <c r="I218" i="6" s="1"/>
  <c r="G732" i="5"/>
  <c r="F733" i="5"/>
  <c r="D734" i="5" s="1"/>
  <c r="E734" i="5" s="1"/>
  <c r="L2576" i="4"/>
  <c r="K2576" i="4"/>
  <c r="I2501" i="4"/>
  <c r="J2501" i="4" s="1"/>
  <c r="J525" i="5"/>
  <c r="L839" i="4"/>
  <c r="M839" i="4" s="1"/>
  <c r="L2273" i="4"/>
  <c r="K2273" i="4"/>
  <c r="G393" i="5"/>
  <c r="H202" i="6"/>
  <c r="H203" i="6"/>
  <c r="H206" i="6" s="1"/>
  <c r="O764" i="4"/>
  <c r="N764" i="4"/>
  <c r="L1947" i="4"/>
  <c r="M1947" i="4" s="1"/>
  <c r="N1502" i="4"/>
  <c r="O1502" i="4"/>
  <c r="G1555" i="4"/>
  <c r="O985" i="4"/>
  <c r="N985" i="4"/>
  <c r="L126" i="5"/>
  <c r="K126" i="5"/>
  <c r="H454" i="5" l="1"/>
  <c r="H460" i="5"/>
  <c r="H451" i="5"/>
  <c r="H456" i="5"/>
  <c r="H453" i="5"/>
  <c r="O2084" i="4"/>
  <c r="H477" i="5"/>
  <c r="H465" i="5"/>
  <c r="H462" i="5"/>
  <c r="H474" i="5"/>
  <c r="H486" i="5"/>
  <c r="H481" i="5"/>
  <c r="H467" i="5"/>
  <c r="H484" i="5"/>
  <c r="H464" i="5"/>
  <c r="H475" i="5"/>
  <c r="H452" i="5"/>
  <c r="H488" i="5"/>
  <c r="G394" i="5"/>
  <c r="L446" i="5"/>
  <c r="K446" i="5"/>
  <c r="O78" i="3"/>
  <c r="F432" i="6"/>
  <c r="C376" i="6" s="1"/>
  <c r="C377" i="6" s="1"/>
  <c r="O1725" i="4"/>
  <c r="N1725" i="4"/>
  <c r="L2121" i="4"/>
  <c r="K2121" i="4"/>
  <c r="G431" i="6"/>
  <c r="O839" i="4"/>
  <c r="N839" i="4"/>
  <c r="I2577" i="4"/>
  <c r="J2577" i="4" s="1"/>
  <c r="L1208" i="4"/>
  <c r="M1208" i="4" s="1"/>
  <c r="N1798" i="4"/>
  <c r="O1798" i="4"/>
  <c r="N911" i="4"/>
  <c r="O911" i="4"/>
  <c r="L986" i="4"/>
  <c r="M986" i="4" s="1"/>
  <c r="O2035" i="4"/>
  <c r="L1873" i="4"/>
  <c r="M1873" i="4" s="1"/>
  <c r="G733" i="5"/>
  <c r="K1851" i="4"/>
  <c r="I205" i="5"/>
  <c r="J205" i="5" s="1"/>
  <c r="N124" i="3"/>
  <c r="L87" i="3" s="1"/>
  <c r="P86" i="3" s="1"/>
  <c r="P89" i="3" s="1"/>
  <c r="Q89" i="3" s="1"/>
  <c r="N79" i="3"/>
  <c r="L42" i="3" s="1"/>
  <c r="P41" i="3" s="1"/>
  <c r="P44" i="3" s="1"/>
  <c r="Q44" i="3" s="1"/>
  <c r="O123" i="3"/>
  <c r="O124" i="3" s="1"/>
  <c r="F734" i="5"/>
  <c r="D735" i="5" s="1"/>
  <c r="E735" i="5" s="1"/>
  <c r="G348" i="6"/>
  <c r="G2247" i="4"/>
  <c r="H198" i="6"/>
  <c r="H200" i="6" s="1"/>
  <c r="O1577" i="4"/>
  <c r="N1577" i="4"/>
  <c r="L1059" i="4"/>
  <c r="M1059" i="4" s="1"/>
  <c r="O1429" i="4"/>
  <c r="N1429" i="4"/>
  <c r="I2426" i="4"/>
  <c r="J2426" i="4" s="1"/>
  <c r="L765" i="4"/>
  <c r="M765" i="4" s="1"/>
  <c r="H207" i="6"/>
  <c r="H208" i="6"/>
  <c r="H212" i="6" s="1"/>
  <c r="F349" i="6"/>
  <c r="D350" i="6" s="1"/>
  <c r="E350" i="6" s="1"/>
  <c r="L1503" i="4"/>
  <c r="M1503" i="4" s="1"/>
  <c r="I289" i="5"/>
  <c r="J289" i="5" s="1"/>
  <c r="N2085" i="4"/>
  <c r="L2086" i="4" s="1"/>
  <c r="M2086" i="4" s="1"/>
  <c r="O2085" i="4"/>
  <c r="L1652" i="4"/>
  <c r="M1652" i="4" s="1"/>
  <c r="N2036" i="4"/>
  <c r="L2037" i="4" s="1"/>
  <c r="M2037" i="4" s="1"/>
  <c r="L525" i="5"/>
  <c r="K525" i="5"/>
  <c r="I127" i="5"/>
  <c r="J127" i="5" s="1"/>
  <c r="O1947" i="4"/>
  <c r="N1947" i="4"/>
  <c r="N1355" i="4"/>
  <c r="O1355" i="4"/>
  <c r="F395" i="5"/>
  <c r="D396" i="5" s="1"/>
  <c r="E396" i="5" s="1"/>
  <c r="N1281" i="4"/>
  <c r="O1281" i="4"/>
  <c r="I2274" i="4"/>
  <c r="J2274" i="4" s="1"/>
  <c r="F2248" i="4"/>
  <c r="D2249" i="4" s="1"/>
  <c r="E2249" i="4" s="1"/>
  <c r="I2655" i="4"/>
  <c r="J2655" i="4" s="1"/>
  <c r="L2501" i="4"/>
  <c r="K2501" i="4"/>
  <c r="I605" i="5"/>
  <c r="J605" i="5" s="1"/>
  <c r="O1134" i="4"/>
  <c r="N1134" i="4"/>
  <c r="L2349" i="4"/>
  <c r="K2349" i="4"/>
  <c r="G734" i="5" l="1"/>
  <c r="L912" i="4"/>
  <c r="M912" i="4" s="1"/>
  <c r="H209" i="6"/>
  <c r="H210" i="6" s="1"/>
  <c r="G395" i="5"/>
  <c r="O1652" i="4"/>
  <c r="N1652" i="4"/>
  <c r="I2122" i="4"/>
  <c r="J2122" i="4" s="1"/>
  <c r="O765" i="4"/>
  <c r="N765" i="4"/>
  <c r="F735" i="5"/>
  <c r="D736" i="5" s="1"/>
  <c r="E736" i="5" s="1"/>
  <c r="L1799" i="4"/>
  <c r="M1799" i="4" s="1"/>
  <c r="L1578" i="4"/>
  <c r="M1578" i="4" s="1"/>
  <c r="N2086" i="4"/>
  <c r="L2087" i="4" s="1"/>
  <c r="M2087" i="4" s="1"/>
  <c r="L1726" i="4"/>
  <c r="M1726" i="4" s="1"/>
  <c r="L127" i="5"/>
  <c r="K127" i="5"/>
  <c r="L2655" i="4"/>
  <c r="K2655" i="4"/>
  <c r="L1948" i="4"/>
  <c r="M1948" i="4" s="1"/>
  <c r="I2350" i="4"/>
  <c r="J2350" i="4" s="1"/>
  <c r="L1135" i="4"/>
  <c r="M1135" i="4" s="1"/>
  <c r="L1356" i="4"/>
  <c r="M1356" i="4" s="1"/>
  <c r="L605" i="5"/>
  <c r="K605" i="5"/>
  <c r="L289" i="5"/>
  <c r="K289" i="5"/>
  <c r="F2249" i="4"/>
  <c r="C2193" i="4" s="1"/>
  <c r="C2194" i="4" s="1"/>
  <c r="O1873" i="4"/>
  <c r="N1873" i="4"/>
  <c r="F396" i="5"/>
  <c r="D397" i="5" s="1"/>
  <c r="E397" i="5" s="1"/>
  <c r="O1503" i="4"/>
  <c r="N1503" i="4"/>
  <c r="G2248" i="4"/>
  <c r="O1208" i="4"/>
  <c r="N1208" i="4"/>
  <c r="G432" i="6"/>
  <c r="R44" i="3"/>
  <c r="S44" i="3"/>
  <c r="K2577" i="4"/>
  <c r="L2577" i="4"/>
  <c r="H354" i="6"/>
  <c r="H353" i="6"/>
  <c r="H355" i="6" s="1"/>
  <c r="L1430" i="4"/>
  <c r="M1430" i="4" s="1"/>
  <c r="O79" i="3"/>
  <c r="N986" i="4"/>
  <c r="O986" i="4"/>
  <c r="L840" i="4"/>
  <c r="M840" i="4" s="1"/>
  <c r="N1059" i="4"/>
  <c r="O1059" i="4"/>
  <c r="L2426" i="4"/>
  <c r="K2426" i="4"/>
  <c r="L2274" i="4"/>
  <c r="K2274" i="4"/>
  <c r="I526" i="5"/>
  <c r="J526" i="5" s="1"/>
  <c r="F350" i="6"/>
  <c r="C294" i="6" s="1"/>
  <c r="C295" i="6" s="1"/>
  <c r="G349" i="6"/>
  <c r="N2037" i="4"/>
  <c r="L2038" i="4" s="1"/>
  <c r="M2038" i="4" s="1"/>
  <c r="O2036" i="4"/>
  <c r="O2037" i="4" s="1"/>
  <c r="S89" i="3"/>
  <c r="R89" i="3"/>
  <c r="I447" i="5"/>
  <c r="J447" i="5" s="1"/>
  <c r="L1282" i="4"/>
  <c r="M1282" i="4" s="1"/>
  <c r="I2502" i="4"/>
  <c r="J2502" i="4" s="1"/>
  <c r="L205" i="5"/>
  <c r="K205" i="5"/>
  <c r="H239" i="6" l="1"/>
  <c r="H248" i="6"/>
  <c r="H256" i="6"/>
  <c r="H241" i="6"/>
  <c r="H228" i="6"/>
  <c r="H252" i="6"/>
  <c r="H257" i="6"/>
  <c r="H261" i="6"/>
  <c r="H240" i="6"/>
  <c r="H245" i="6"/>
  <c r="H246" i="6"/>
  <c r="H249" i="6"/>
  <c r="H233" i="6"/>
  <c r="H259" i="6"/>
  <c r="H247" i="6"/>
  <c r="H236" i="6"/>
  <c r="H227" i="6"/>
  <c r="H260" i="6"/>
  <c r="H225" i="6"/>
  <c r="H237" i="6"/>
  <c r="H223" i="6"/>
  <c r="H230" i="6"/>
  <c r="H235" i="6"/>
  <c r="H255" i="6"/>
  <c r="H251" i="6"/>
  <c r="H220" i="6"/>
  <c r="H219" i="6"/>
  <c r="H231" i="6"/>
  <c r="H244" i="6"/>
  <c r="H242" i="6"/>
  <c r="H253" i="6"/>
  <c r="H250" i="6"/>
  <c r="H218" i="6"/>
  <c r="J218" i="6" s="1"/>
  <c r="H238" i="6"/>
  <c r="H243" i="6"/>
  <c r="H234" i="6"/>
  <c r="H229" i="6"/>
  <c r="H258" i="6"/>
  <c r="H232" i="6"/>
  <c r="H224" i="6"/>
  <c r="H222" i="6"/>
  <c r="H221" i="6"/>
  <c r="H226" i="6"/>
  <c r="H254" i="6"/>
  <c r="P90" i="3"/>
  <c r="Q90" i="3" s="1"/>
  <c r="L1504" i="4"/>
  <c r="M1504" i="4" s="1"/>
  <c r="O840" i="4"/>
  <c r="N840" i="4"/>
  <c r="G735" i="5"/>
  <c r="G396" i="5"/>
  <c r="O1948" i="4"/>
  <c r="N1948" i="4"/>
  <c r="L1060" i="4"/>
  <c r="M1060" i="4" s="1"/>
  <c r="K2350" i="4"/>
  <c r="L2350" i="4"/>
  <c r="H2177" i="4"/>
  <c r="H2176" i="4"/>
  <c r="H2178" i="4" s="1"/>
  <c r="I128" i="5"/>
  <c r="J128" i="5" s="1"/>
  <c r="L1653" i="4"/>
  <c r="M1653" i="4" s="1"/>
  <c r="O1799" i="4"/>
  <c r="N1799" i="4"/>
  <c r="L766" i="4"/>
  <c r="M766" i="4" s="1"/>
  <c r="L1874" i="4"/>
  <c r="M1874" i="4" s="1"/>
  <c r="K526" i="5"/>
  <c r="L526" i="5"/>
  <c r="G2249" i="4"/>
  <c r="N1578" i="4"/>
  <c r="O1578" i="4"/>
  <c r="N2038" i="4"/>
  <c r="L2039" i="4" s="1"/>
  <c r="M2039" i="4" s="1"/>
  <c r="O1430" i="4"/>
  <c r="N1430" i="4"/>
  <c r="I290" i="5"/>
  <c r="J290" i="5" s="1"/>
  <c r="L1209" i="4"/>
  <c r="M1209" i="4" s="1"/>
  <c r="F736" i="5"/>
  <c r="C680" i="5" s="1"/>
  <c r="C681" i="5" s="1"/>
  <c r="I2656" i="4"/>
  <c r="J2656" i="4" s="1"/>
  <c r="H356" i="6"/>
  <c r="H357" i="6"/>
  <c r="H358" i="6"/>
  <c r="H372" i="6"/>
  <c r="H368" i="6"/>
  <c r="H373" i="6"/>
  <c r="I2275" i="4"/>
  <c r="J2275" i="4" s="1"/>
  <c r="I2578" i="4"/>
  <c r="J2578" i="4" s="1"/>
  <c r="O1726" i="4"/>
  <c r="N1726" i="4"/>
  <c r="O1356" i="4"/>
  <c r="N1356" i="4"/>
  <c r="F397" i="5"/>
  <c r="D398" i="5" s="1"/>
  <c r="E398" i="5" s="1"/>
  <c r="K2502" i="4"/>
  <c r="L2502" i="4"/>
  <c r="N2087" i="4"/>
  <c r="L2088" i="4" s="1"/>
  <c r="M2088" i="4" s="1"/>
  <c r="O1135" i="4"/>
  <c r="N1135" i="4"/>
  <c r="L987" i="4"/>
  <c r="M987" i="4" s="1"/>
  <c r="L2122" i="4"/>
  <c r="K2122" i="4"/>
  <c r="G350" i="6"/>
  <c r="I606" i="5"/>
  <c r="J606" i="5" s="1"/>
  <c r="I2427" i="4"/>
  <c r="J2427" i="4" s="1"/>
  <c r="P45" i="3"/>
  <c r="Q45" i="3" s="1"/>
  <c r="O2086" i="4"/>
  <c r="L447" i="5"/>
  <c r="K447" i="5"/>
  <c r="H275" i="6"/>
  <c r="H274" i="6"/>
  <c r="H276" i="6" s="1"/>
  <c r="I206" i="5"/>
  <c r="J206" i="5" s="1"/>
  <c r="O1282" i="4"/>
  <c r="N1282" i="4"/>
  <c r="O912" i="4"/>
  <c r="N912" i="4"/>
  <c r="H365" i="6" l="1"/>
  <c r="H366" i="6" s="1"/>
  <c r="K290" i="5"/>
  <c r="L290" i="5"/>
  <c r="L1431" i="4"/>
  <c r="M1431" i="4" s="1"/>
  <c r="O1504" i="4"/>
  <c r="N1504" i="4"/>
  <c r="H277" i="6"/>
  <c r="H279" i="6"/>
  <c r="H278" i="6"/>
  <c r="H290" i="6"/>
  <c r="H291" i="6"/>
  <c r="L128" i="5"/>
  <c r="K128" i="5"/>
  <c r="L2275" i="4"/>
  <c r="K2275" i="4"/>
  <c r="H2180" i="4"/>
  <c r="H2179" i="4"/>
  <c r="H2181" i="4"/>
  <c r="H2189" i="4"/>
  <c r="H2190" i="4"/>
  <c r="L206" i="5"/>
  <c r="K206" i="5"/>
  <c r="O2087" i="4"/>
  <c r="L1579" i="4"/>
  <c r="M1579" i="4" s="1"/>
  <c r="I448" i="5"/>
  <c r="J448" i="5" s="1"/>
  <c r="L2578" i="4"/>
  <c r="K2578" i="4"/>
  <c r="R90" i="3"/>
  <c r="S90" i="3"/>
  <c r="F398" i="5"/>
  <c r="D399" i="5" s="1"/>
  <c r="E399" i="5" s="1"/>
  <c r="I527" i="5"/>
  <c r="J527" i="5" s="1"/>
  <c r="O1060" i="4"/>
  <c r="N1060" i="4"/>
  <c r="H361" i="6"/>
  <c r="H360" i="6"/>
  <c r="H363" i="6" s="1"/>
  <c r="I379" i="6" s="1"/>
  <c r="L2656" i="4"/>
  <c r="K2656" i="4"/>
  <c r="L1949" i="4"/>
  <c r="M1949" i="4" s="1"/>
  <c r="I2351" i="4"/>
  <c r="J2351" i="4" s="1"/>
  <c r="I2503" i="4"/>
  <c r="J2503" i="4" s="1"/>
  <c r="O1874" i="4"/>
  <c r="N1874" i="4"/>
  <c r="O1653" i="4"/>
  <c r="N1653" i="4"/>
  <c r="H367" i="6"/>
  <c r="H369" i="6" s="1"/>
  <c r="L2427" i="4"/>
  <c r="K2427" i="4"/>
  <c r="G736" i="5"/>
  <c r="N2039" i="4"/>
  <c r="L2040" i="4" s="1"/>
  <c r="M2040" i="4" s="1"/>
  <c r="O2038" i="4"/>
  <c r="H428" i="6"/>
  <c r="H423" i="6"/>
  <c r="H429" i="6"/>
  <c r="H424" i="6"/>
  <c r="H431" i="6"/>
  <c r="H427" i="6"/>
  <c r="H425" i="6"/>
  <c r="H426" i="6"/>
  <c r="H430" i="6"/>
  <c r="H432" i="6"/>
  <c r="H374" i="6"/>
  <c r="G397" i="5"/>
  <c r="L913" i="4"/>
  <c r="M913" i="4" s="1"/>
  <c r="O766" i="4"/>
  <c r="N766" i="4"/>
  <c r="L1136" i="4"/>
  <c r="M1136" i="4" s="1"/>
  <c r="N2088" i="4"/>
  <c r="L2089" i="4" s="1"/>
  <c r="M2089" i="4" s="1"/>
  <c r="L1357" i="4"/>
  <c r="M1357" i="4" s="1"/>
  <c r="L1800" i="4"/>
  <c r="M1800" i="4" s="1"/>
  <c r="L841" i="4"/>
  <c r="M841" i="4" s="1"/>
  <c r="N987" i="4"/>
  <c r="O987" i="4"/>
  <c r="S45" i="3"/>
  <c r="R45" i="3"/>
  <c r="H660" i="5"/>
  <c r="H661" i="5"/>
  <c r="L606" i="5"/>
  <c r="K606" i="5"/>
  <c r="L1727" i="4"/>
  <c r="M1727" i="4" s="1"/>
  <c r="O1209" i="4"/>
  <c r="N1209" i="4"/>
  <c r="L1283" i="4"/>
  <c r="M1283" i="4" s="1"/>
  <c r="I2123" i="4"/>
  <c r="J2123" i="4" s="1"/>
  <c r="L218" i="6"/>
  <c r="K218" i="6"/>
  <c r="H370" i="6" l="1"/>
  <c r="H371" i="6" s="1"/>
  <c r="L988" i="4"/>
  <c r="M988" i="4" s="1"/>
  <c r="L1875" i="4"/>
  <c r="M1875" i="4" s="1"/>
  <c r="L448" i="5"/>
  <c r="K448" i="5"/>
  <c r="H2185" i="4"/>
  <c r="H2186" i="4" s="1"/>
  <c r="L1505" i="4"/>
  <c r="M1505" i="4" s="1"/>
  <c r="H348" i="6"/>
  <c r="H343" i="6"/>
  <c r="H346" i="6"/>
  <c r="H349" i="6"/>
  <c r="H347" i="6"/>
  <c r="H292" i="6"/>
  <c r="H350" i="6"/>
  <c r="H344" i="6"/>
  <c r="H341" i="6"/>
  <c r="H342" i="6"/>
  <c r="H345" i="6"/>
  <c r="P46" i="3"/>
  <c r="Q46" i="3" s="1"/>
  <c r="P91" i="3"/>
  <c r="Q91" i="3" s="1"/>
  <c r="I219" i="6"/>
  <c r="J219" i="6" s="1"/>
  <c r="L767" i="4"/>
  <c r="M767" i="4" s="1"/>
  <c r="O2039" i="4"/>
  <c r="I2276" i="4"/>
  <c r="J2276" i="4" s="1"/>
  <c r="H286" i="6"/>
  <c r="H287" i="6" s="1"/>
  <c r="I2657" i="4"/>
  <c r="J2657" i="4" s="1"/>
  <c r="H2182" i="4"/>
  <c r="I2196" i="4" s="1"/>
  <c r="H2183" i="4"/>
  <c r="H2184" i="4" s="1"/>
  <c r="L1061" i="4"/>
  <c r="M1061" i="4" s="1"/>
  <c r="O2088" i="4"/>
  <c r="K2123" i="4"/>
  <c r="L2123" i="4"/>
  <c r="N2040" i="4"/>
  <c r="L2041" i="4" s="1"/>
  <c r="M2041" i="4" s="1"/>
  <c r="K2503" i="4"/>
  <c r="L2503" i="4"/>
  <c r="O1431" i="4"/>
  <c r="N1431" i="4"/>
  <c r="I2579" i="4"/>
  <c r="J2579" i="4" s="1"/>
  <c r="H362" i="6"/>
  <c r="H364" i="6" s="1"/>
  <c r="O913" i="4"/>
  <c r="N913" i="4"/>
  <c r="H662" i="5"/>
  <c r="O1949" i="4"/>
  <c r="N1949" i="4"/>
  <c r="L1654" i="4"/>
  <c r="M1654" i="4" s="1"/>
  <c r="N841" i="4"/>
  <c r="L842" i="4" s="1"/>
  <c r="O841" i="4"/>
  <c r="L2351" i="4"/>
  <c r="K2351" i="4"/>
  <c r="L527" i="5"/>
  <c r="K527" i="5"/>
  <c r="O1579" i="4"/>
  <c r="N1579" i="4"/>
  <c r="I129" i="5"/>
  <c r="J129" i="5" s="1"/>
  <c r="N2089" i="4"/>
  <c r="L2090" i="4" s="1"/>
  <c r="M2090" i="4" s="1"/>
  <c r="H282" i="6"/>
  <c r="H281" i="6"/>
  <c r="H284" i="6" s="1"/>
  <c r="I297" i="6" s="1"/>
  <c r="O1136" i="4"/>
  <c r="N1136" i="4"/>
  <c r="O1283" i="4"/>
  <c r="N1283" i="4"/>
  <c r="I607" i="5"/>
  <c r="J607" i="5" s="1"/>
  <c r="I2428" i="4"/>
  <c r="J2428" i="4" s="1"/>
  <c r="F399" i="5"/>
  <c r="D400" i="5" s="1"/>
  <c r="E400" i="5" s="1"/>
  <c r="H2246" i="4"/>
  <c r="H2241" i="4"/>
  <c r="H2247" i="4"/>
  <c r="H2242" i="4"/>
  <c r="H2248" i="4"/>
  <c r="H2243" i="4"/>
  <c r="H2244" i="4"/>
  <c r="H2245" i="4"/>
  <c r="H2249" i="4"/>
  <c r="H2191" i="4"/>
  <c r="H2240" i="4"/>
  <c r="L1210" i="4"/>
  <c r="M1210" i="4" s="1"/>
  <c r="O1800" i="4"/>
  <c r="N1800" i="4"/>
  <c r="O1727" i="4"/>
  <c r="N1727" i="4"/>
  <c r="O1357" i="4"/>
  <c r="N1357" i="4"/>
  <c r="G398" i="5"/>
  <c r="I207" i="5"/>
  <c r="J207" i="5" s="1"/>
  <c r="I291" i="5"/>
  <c r="J291" i="5" s="1"/>
  <c r="M842" i="4" l="1"/>
  <c r="H283" i="6"/>
  <c r="H285" i="6" s="1"/>
  <c r="H408" i="6"/>
  <c r="H400" i="6"/>
  <c r="H386" i="6"/>
  <c r="H420" i="6"/>
  <c r="H388" i="6"/>
  <c r="H405" i="6"/>
  <c r="H381" i="6"/>
  <c r="H398" i="6"/>
  <c r="H402" i="6"/>
  <c r="H407" i="6"/>
  <c r="H418" i="6"/>
  <c r="H385" i="6"/>
  <c r="H393" i="6"/>
  <c r="H412" i="6"/>
  <c r="H382" i="6"/>
  <c r="H397" i="6"/>
  <c r="H409" i="6"/>
  <c r="H403" i="6"/>
  <c r="H396" i="6"/>
  <c r="H392" i="6"/>
  <c r="H422" i="6"/>
  <c r="H399" i="6"/>
  <c r="H401" i="6"/>
  <c r="H380" i="6"/>
  <c r="H421" i="6"/>
  <c r="H390" i="6"/>
  <c r="H379" i="6"/>
  <c r="J379" i="6" s="1"/>
  <c r="H415" i="6"/>
  <c r="H395" i="6"/>
  <c r="H391" i="6"/>
  <c r="H411" i="6"/>
  <c r="H414" i="6"/>
  <c r="H419" i="6"/>
  <c r="H387" i="6"/>
  <c r="H410" i="6"/>
  <c r="H384" i="6"/>
  <c r="H406" i="6"/>
  <c r="H416" i="6"/>
  <c r="H404" i="6"/>
  <c r="H389" i="6"/>
  <c r="H417" i="6"/>
  <c r="H413" i="6"/>
  <c r="H383" i="6"/>
  <c r="H394" i="6"/>
  <c r="N2090" i="4"/>
  <c r="L2091" i="4" s="1"/>
  <c r="M2091" i="4" s="1"/>
  <c r="H288" i="6"/>
  <c r="H289" i="6" s="1"/>
  <c r="L207" i="5"/>
  <c r="K207" i="5"/>
  <c r="I2124" i="4"/>
  <c r="J2124" i="4" s="1"/>
  <c r="L1358" i="4"/>
  <c r="M1358" i="4" s="1"/>
  <c r="G399" i="5"/>
  <c r="L1580" i="4"/>
  <c r="M1580" i="4" s="1"/>
  <c r="L914" i="4"/>
  <c r="M914" i="4" s="1"/>
  <c r="O1061" i="4"/>
  <c r="N1061" i="4"/>
  <c r="F400" i="5"/>
  <c r="D401" i="5" s="1"/>
  <c r="E401" i="5" s="1"/>
  <c r="L2276" i="4"/>
  <c r="K2276" i="4"/>
  <c r="H664" i="5"/>
  <c r="H663" i="5"/>
  <c r="H665" i="5"/>
  <c r="H676" i="5"/>
  <c r="H677" i="5"/>
  <c r="L129" i="5"/>
  <c r="K129" i="5"/>
  <c r="L219" i="6"/>
  <c r="K219" i="6"/>
  <c r="I449" i="5"/>
  <c r="J449" i="5" s="1"/>
  <c r="K607" i="5"/>
  <c r="L607" i="5"/>
  <c r="L1284" i="4"/>
  <c r="M1284" i="4" s="1"/>
  <c r="L1432" i="4"/>
  <c r="M1432" i="4" s="1"/>
  <c r="H2187" i="4"/>
  <c r="H2188" i="4" s="1"/>
  <c r="O1210" i="4"/>
  <c r="N1210" i="4"/>
  <c r="L1728" i="4"/>
  <c r="M1728" i="4" s="1"/>
  <c r="L2579" i="4"/>
  <c r="K2579" i="4"/>
  <c r="N842" i="4"/>
  <c r="L843" i="4" s="1"/>
  <c r="O842" i="4"/>
  <c r="R91" i="3"/>
  <c r="S91" i="3"/>
  <c r="N1875" i="4"/>
  <c r="O1875" i="4"/>
  <c r="O767" i="4"/>
  <c r="N767" i="4"/>
  <c r="L768" i="4" s="1"/>
  <c r="M768" i="4" s="1"/>
  <c r="I2352" i="4"/>
  <c r="J2352" i="4" s="1"/>
  <c r="L1137" i="4"/>
  <c r="M1137" i="4" s="1"/>
  <c r="I2504" i="4"/>
  <c r="J2504" i="4" s="1"/>
  <c r="I528" i="5"/>
  <c r="J528" i="5" s="1"/>
  <c r="S46" i="3"/>
  <c r="R46" i="3"/>
  <c r="O988" i="4"/>
  <c r="N988" i="4"/>
  <c r="L2428" i="4"/>
  <c r="K2428" i="4"/>
  <c r="L1801" i="4"/>
  <c r="M1801" i="4" s="1"/>
  <c r="O1654" i="4"/>
  <c r="N1654" i="4"/>
  <c r="O1505" i="4"/>
  <c r="N1505" i="4"/>
  <c r="N2041" i="4"/>
  <c r="L2042" i="4" s="1"/>
  <c r="M2042" i="4" s="1"/>
  <c r="L291" i="5"/>
  <c r="K291" i="5"/>
  <c r="O2089" i="4"/>
  <c r="L1950" i="4"/>
  <c r="M1950" i="4" s="1"/>
  <c r="O2040" i="4"/>
  <c r="L2657" i="4"/>
  <c r="K2657" i="4"/>
  <c r="I2658" i="4" s="1"/>
  <c r="O2090" i="4" l="1"/>
  <c r="G400" i="5"/>
  <c r="J2658" i="4"/>
  <c r="H2214" i="4"/>
  <c r="H2232" i="4"/>
  <c r="H2202" i="4"/>
  <c r="H2201" i="4"/>
  <c r="H2220" i="4"/>
  <c r="H2215" i="4"/>
  <c r="H2207" i="4"/>
  <c r="H2198" i="4"/>
  <c r="H2219" i="4"/>
  <c r="H2227" i="4"/>
  <c r="H2235" i="4"/>
  <c r="H2211" i="4"/>
  <c r="H2212" i="4"/>
  <c r="H2225" i="4"/>
  <c r="H2238" i="4"/>
  <c r="H2216" i="4"/>
  <c r="H2218" i="4"/>
  <c r="H2209" i="4"/>
  <c r="H2222" i="4"/>
  <c r="H2221" i="4"/>
  <c r="H2197" i="4"/>
  <c r="H2233" i="4"/>
  <c r="H2236" i="4"/>
  <c r="H2206" i="4"/>
  <c r="H2199" i="4"/>
  <c r="H2223" i="4"/>
  <c r="H2226" i="4"/>
  <c r="H2229" i="4"/>
  <c r="H2228" i="4"/>
  <c r="H2203" i="4"/>
  <c r="H2239" i="4"/>
  <c r="H2231" i="4"/>
  <c r="H2196" i="4"/>
  <c r="J2196" i="4" s="1"/>
  <c r="H2234" i="4"/>
  <c r="H2208" i="4"/>
  <c r="H2210" i="4"/>
  <c r="H2224" i="4"/>
  <c r="H2200" i="4"/>
  <c r="H2213" i="4"/>
  <c r="H2205" i="4"/>
  <c r="H2230" i="4"/>
  <c r="H2237" i="4"/>
  <c r="H2217" i="4"/>
  <c r="H2204" i="4"/>
  <c r="N2091" i="4"/>
  <c r="L2092" i="4" s="1"/>
  <c r="M2092" i="4" s="1"/>
  <c r="L1876" i="4"/>
  <c r="M1876" i="4" s="1"/>
  <c r="O1284" i="4"/>
  <c r="N1284" i="4"/>
  <c r="N914" i="4"/>
  <c r="O914" i="4"/>
  <c r="O1580" i="4"/>
  <c r="N1580" i="4"/>
  <c r="L528" i="5"/>
  <c r="K528" i="5"/>
  <c r="O1137" i="4"/>
  <c r="N1137" i="4"/>
  <c r="L1138" i="4" s="1"/>
  <c r="H730" i="5"/>
  <c r="H728" i="5"/>
  <c r="H732" i="5"/>
  <c r="H735" i="5"/>
  <c r="H736" i="5"/>
  <c r="H731" i="5"/>
  <c r="H727" i="5"/>
  <c r="H729" i="5"/>
  <c r="H733" i="5"/>
  <c r="H734" i="5"/>
  <c r="H678" i="5"/>
  <c r="P92" i="3"/>
  <c r="Q92" i="3" s="1"/>
  <c r="N1728" i="4"/>
  <c r="O1728" i="4"/>
  <c r="O1801" i="4"/>
  <c r="N1801" i="4"/>
  <c r="I130" i="5"/>
  <c r="J130" i="5" s="1"/>
  <c r="L379" i="6"/>
  <c r="K379" i="6"/>
  <c r="O2041" i="4"/>
  <c r="L2352" i="4"/>
  <c r="K2352" i="4"/>
  <c r="K449" i="5"/>
  <c r="L449" i="5"/>
  <c r="H672" i="5"/>
  <c r="H673" i="5" s="1"/>
  <c r="L1062" i="4"/>
  <c r="M1062" i="4" s="1"/>
  <c r="M843" i="4"/>
  <c r="N2042" i="4"/>
  <c r="L2043" i="4" s="1"/>
  <c r="M2043" i="4" s="1"/>
  <c r="L1211" i="4"/>
  <c r="M1211" i="4" s="1"/>
  <c r="L2658" i="4"/>
  <c r="K2658" i="4"/>
  <c r="I2659" i="4" s="1"/>
  <c r="J2659" i="4" s="1"/>
  <c r="I2580" i="4"/>
  <c r="J2580" i="4" s="1"/>
  <c r="I2277" i="4"/>
  <c r="J2277" i="4" s="1"/>
  <c r="H327" i="6"/>
  <c r="H334" i="6"/>
  <c r="H297" i="6"/>
  <c r="J297" i="6" s="1"/>
  <c r="H329" i="6"/>
  <c r="H336" i="6"/>
  <c r="H333" i="6"/>
  <c r="H307" i="6"/>
  <c r="H323" i="6"/>
  <c r="H326" i="6"/>
  <c r="H340" i="6"/>
  <c r="H313" i="6"/>
  <c r="H314" i="6"/>
  <c r="H317" i="6"/>
  <c r="H309" i="6"/>
  <c r="H311" i="6"/>
  <c r="H300" i="6"/>
  <c r="H339" i="6"/>
  <c r="H331" i="6"/>
  <c r="H315" i="6"/>
  <c r="H330" i="6"/>
  <c r="H320" i="6"/>
  <c r="H319" i="6"/>
  <c r="H310" i="6"/>
  <c r="H325" i="6"/>
  <c r="H322" i="6"/>
  <c r="H304" i="6"/>
  <c r="H318" i="6"/>
  <c r="H302" i="6"/>
  <c r="H298" i="6"/>
  <c r="H338" i="6"/>
  <c r="H312" i="6"/>
  <c r="H337" i="6"/>
  <c r="H301" i="6"/>
  <c r="H316" i="6"/>
  <c r="H303" i="6"/>
  <c r="H321" i="6"/>
  <c r="H305" i="6"/>
  <c r="H324" i="6"/>
  <c r="H332" i="6"/>
  <c r="H328" i="6"/>
  <c r="H299" i="6"/>
  <c r="H335" i="6"/>
  <c r="H306" i="6"/>
  <c r="H308" i="6"/>
  <c r="I2429" i="4"/>
  <c r="J2429" i="4" s="1"/>
  <c r="I608" i="5"/>
  <c r="J608" i="5" s="1"/>
  <c r="P47" i="3"/>
  <c r="Q47" i="3" s="1"/>
  <c r="O1358" i="4"/>
  <c r="N1358" i="4"/>
  <c r="L1506" i="4"/>
  <c r="M1506" i="4" s="1"/>
  <c r="I220" i="6"/>
  <c r="J220" i="6" s="1"/>
  <c r="L2124" i="4"/>
  <c r="K2124" i="4"/>
  <c r="I208" i="5"/>
  <c r="J208" i="5" s="1"/>
  <c r="K2504" i="4"/>
  <c r="L2504" i="4"/>
  <c r="L989" i="4"/>
  <c r="M989" i="4" s="1"/>
  <c r="N1432" i="4"/>
  <c r="O1432" i="4"/>
  <c r="O1950" i="4"/>
  <c r="N1950" i="4"/>
  <c r="I292" i="5"/>
  <c r="J292" i="5" s="1"/>
  <c r="H668" i="5"/>
  <c r="H667" i="5"/>
  <c r="H670" i="5" s="1"/>
  <c r="I683" i="5" s="1"/>
  <c r="O768" i="4"/>
  <c r="N768" i="4"/>
  <c r="L769" i="4" s="1"/>
  <c r="L1655" i="4"/>
  <c r="M1655" i="4" s="1"/>
  <c r="F401" i="5"/>
  <c r="D402" i="5" s="1"/>
  <c r="E402" i="5" s="1"/>
  <c r="H669" i="5" l="1"/>
  <c r="H671" i="5" s="1"/>
  <c r="I2505" i="4"/>
  <c r="J2505" i="4" s="1"/>
  <c r="L2429" i="4"/>
  <c r="K2429" i="4"/>
  <c r="I2430" i="4" s="1"/>
  <c r="J2430" i="4" s="1"/>
  <c r="M769" i="4"/>
  <c r="S47" i="3"/>
  <c r="R47" i="3"/>
  <c r="O2042" i="4"/>
  <c r="S92" i="3"/>
  <c r="R92" i="3"/>
  <c r="N2092" i="4"/>
  <c r="L2093" i="4" s="1"/>
  <c r="M2093" i="4" s="1"/>
  <c r="N2043" i="4"/>
  <c r="L2044" i="4" s="1"/>
  <c r="M2044" i="4" s="1"/>
  <c r="L608" i="5"/>
  <c r="K608" i="5"/>
  <c r="O843" i="4"/>
  <c r="N843" i="4"/>
  <c r="L844" i="4" s="1"/>
  <c r="M844" i="4" s="1"/>
  <c r="L130" i="5"/>
  <c r="K130" i="5"/>
  <c r="I131" i="5" s="1"/>
  <c r="L1802" i="4"/>
  <c r="M1802" i="4" s="1"/>
  <c r="L1581" i="4"/>
  <c r="M1581" i="4" s="1"/>
  <c r="K292" i="5"/>
  <c r="L292" i="5"/>
  <c r="L915" i="4"/>
  <c r="M915" i="4" s="1"/>
  <c r="L208" i="5"/>
  <c r="K208" i="5"/>
  <c r="I2125" i="4"/>
  <c r="J2125" i="4" s="1"/>
  <c r="L2580" i="4"/>
  <c r="K2580" i="4"/>
  <c r="H674" i="5"/>
  <c r="H675" i="5"/>
  <c r="L1285" i="4"/>
  <c r="M1285" i="4" s="1"/>
  <c r="L2659" i="4"/>
  <c r="K2659" i="4"/>
  <c r="I2660" i="4" s="1"/>
  <c r="L220" i="6"/>
  <c r="K220" i="6"/>
  <c r="I450" i="5"/>
  <c r="J450" i="5" s="1"/>
  <c r="I2353" i="4"/>
  <c r="J2353" i="4" s="1"/>
  <c r="M1138" i="4"/>
  <c r="O1062" i="4"/>
  <c r="N1062" i="4"/>
  <c r="L1951" i="4"/>
  <c r="M1951" i="4" s="1"/>
  <c r="L2277" i="4"/>
  <c r="K2277" i="4"/>
  <c r="I2278" i="4" s="1"/>
  <c r="L1433" i="4"/>
  <c r="M1433" i="4" s="1"/>
  <c r="N1506" i="4"/>
  <c r="O1506" i="4"/>
  <c r="O1876" i="4"/>
  <c r="N1876" i="4"/>
  <c r="F402" i="5"/>
  <c r="D403" i="5" s="1"/>
  <c r="E403" i="5" s="1"/>
  <c r="G401" i="5"/>
  <c r="L1359" i="4"/>
  <c r="M1359" i="4" s="1"/>
  <c r="L1729" i="4"/>
  <c r="M1729" i="4" s="1"/>
  <c r="I529" i="5"/>
  <c r="J529" i="5" s="1"/>
  <c r="N1655" i="4"/>
  <c r="L1656" i="4" s="1"/>
  <c r="O1655" i="4"/>
  <c r="O989" i="4"/>
  <c r="N989" i="4"/>
  <c r="L990" i="4" s="1"/>
  <c r="M990" i="4" s="1"/>
  <c r="K297" i="6"/>
  <c r="L297" i="6"/>
  <c r="O1211" i="4"/>
  <c r="N1211" i="4"/>
  <c r="L1212" i="4" s="1"/>
  <c r="M1212" i="4" s="1"/>
  <c r="I380" i="6"/>
  <c r="J380" i="6" s="1"/>
  <c r="O2091" i="4"/>
  <c r="O2092" i="4" s="1"/>
  <c r="L2196" i="4"/>
  <c r="K2196" i="4"/>
  <c r="J2278" i="4" l="1"/>
  <c r="J2660" i="4"/>
  <c r="N915" i="4"/>
  <c r="L916" i="4" s="1"/>
  <c r="O915" i="4"/>
  <c r="I2581" i="4"/>
  <c r="J2581" i="4" s="1"/>
  <c r="K2278" i="4"/>
  <c r="I2279" i="4" s="1"/>
  <c r="L2278" i="4"/>
  <c r="O1951" i="4"/>
  <c r="N1951" i="4"/>
  <c r="L1952" i="4" s="1"/>
  <c r="M1952" i="4" s="1"/>
  <c r="F403" i="5"/>
  <c r="D404" i="5" s="1"/>
  <c r="E404" i="5" s="1"/>
  <c r="O1359" i="4"/>
  <c r="N1359" i="4"/>
  <c r="L1360" i="4" s="1"/>
  <c r="M1360" i="4" s="1"/>
  <c r="P93" i="3"/>
  <c r="Q93" i="3" s="1"/>
  <c r="G402" i="5"/>
  <c r="I293" i="5"/>
  <c r="J293" i="5" s="1"/>
  <c r="J131" i="5"/>
  <c r="O1729" i="4"/>
  <c r="N1729" i="4"/>
  <c r="L1730" i="4" s="1"/>
  <c r="M1730" i="4" s="1"/>
  <c r="O1433" i="4"/>
  <c r="N1433" i="4"/>
  <c r="L1434" i="4" s="1"/>
  <c r="O1212" i="4"/>
  <c r="N1212" i="4"/>
  <c r="L1213" i="4" s="1"/>
  <c r="I609" i="5"/>
  <c r="J609" i="5" s="1"/>
  <c r="O990" i="4"/>
  <c r="N990" i="4"/>
  <c r="L991" i="4" s="1"/>
  <c r="M991" i="4" s="1"/>
  <c r="L1063" i="4"/>
  <c r="M1063" i="4" s="1"/>
  <c r="L2660" i="4"/>
  <c r="K2660" i="4"/>
  <c r="I2661" i="4" s="1"/>
  <c r="J2661" i="4" s="1"/>
  <c r="O1581" i="4"/>
  <c r="N1581" i="4"/>
  <c r="L1582" i="4" s="1"/>
  <c r="N2044" i="4"/>
  <c r="L2045" i="4" s="1"/>
  <c r="M2045" i="4" s="1"/>
  <c r="O2043" i="4"/>
  <c r="K2125" i="4"/>
  <c r="I2126" i="4" s="1"/>
  <c r="L2125" i="4"/>
  <c r="O1802" i="4"/>
  <c r="N1802" i="4"/>
  <c r="N769" i="4"/>
  <c r="L770" i="4" s="1"/>
  <c r="O769" i="4"/>
  <c r="L1507" i="4"/>
  <c r="M1507" i="4" s="1"/>
  <c r="I221" i="6"/>
  <c r="J221" i="6" s="1"/>
  <c r="I209" i="5"/>
  <c r="J209" i="5" s="1"/>
  <c r="K2430" i="4"/>
  <c r="I2431" i="4" s="1"/>
  <c r="L2430" i="4"/>
  <c r="L1877" i="4"/>
  <c r="M1877" i="4" s="1"/>
  <c r="L450" i="5"/>
  <c r="K450" i="5"/>
  <c r="P48" i="3"/>
  <c r="Q48" i="3" s="1"/>
  <c r="M1656" i="4"/>
  <c r="I2197" i="4"/>
  <c r="J2197" i="4" s="1"/>
  <c r="L529" i="5"/>
  <c r="K529" i="5"/>
  <c r="H721" i="5"/>
  <c r="H720" i="5"/>
  <c r="H701" i="5"/>
  <c r="H725" i="5"/>
  <c r="H703" i="5"/>
  <c r="H686" i="5"/>
  <c r="H707" i="5"/>
  <c r="H704" i="5"/>
  <c r="H694" i="5"/>
  <c r="H723" i="5"/>
  <c r="H702" i="5"/>
  <c r="H684" i="5"/>
  <c r="H688" i="5"/>
  <c r="H693" i="5"/>
  <c r="H695" i="5"/>
  <c r="H716" i="5"/>
  <c r="H714" i="5"/>
  <c r="H699" i="5"/>
  <c r="H715" i="5"/>
  <c r="H687" i="5"/>
  <c r="H683" i="5"/>
  <c r="J683" i="5" s="1"/>
  <c r="H690" i="5"/>
  <c r="H712" i="5"/>
  <c r="H718" i="5"/>
  <c r="H689" i="5"/>
  <c r="H706" i="5"/>
  <c r="H709" i="5"/>
  <c r="H685" i="5"/>
  <c r="H713" i="5"/>
  <c r="H722" i="5"/>
  <c r="H698" i="5"/>
  <c r="H700" i="5"/>
  <c r="H697" i="5"/>
  <c r="H717" i="5"/>
  <c r="H724" i="5"/>
  <c r="H711" i="5"/>
  <c r="H708" i="5"/>
  <c r="H692" i="5"/>
  <c r="H710" i="5"/>
  <c r="H705" i="5"/>
  <c r="H719" i="5"/>
  <c r="H696" i="5"/>
  <c r="H726" i="5"/>
  <c r="H691" i="5"/>
  <c r="O844" i="4"/>
  <c r="N844" i="4"/>
  <c r="L845" i="4" s="1"/>
  <c r="I298" i="6"/>
  <c r="J298" i="6" s="1"/>
  <c r="O1138" i="4"/>
  <c r="N1138" i="4"/>
  <c r="L1139" i="4" s="1"/>
  <c r="L380" i="6"/>
  <c r="K380" i="6"/>
  <c r="L2353" i="4"/>
  <c r="K2353" i="4"/>
  <c r="I2354" i="4" s="1"/>
  <c r="J2354" i="4" s="1"/>
  <c r="O1285" i="4"/>
  <c r="N1285" i="4"/>
  <c r="L1286" i="4" s="1"/>
  <c r="M1286" i="4" s="1"/>
  <c r="N2093" i="4"/>
  <c r="L2094" i="4" s="1"/>
  <c r="M2094" i="4" s="1"/>
  <c r="L2505" i="4"/>
  <c r="K2505" i="4"/>
  <c r="I2506" i="4" s="1"/>
  <c r="J2506" i="4" s="1"/>
  <c r="M770" i="4" l="1"/>
  <c r="O2093" i="4"/>
  <c r="M1434" i="4"/>
  <c r="O1434" i="4" s="1"/>
  <c r="M845" i="4"/>
  <c r="M1139" i="4"/>
  <c r="L209" i="5"/>
  <c r="K209" i="5"/>
  <c r="I210" i="5" s="1"/>
  <c r="J210" i="5" s="1"/>
  <c r="K2661" i="4"/>
  <c r="I2662" i="4" s="1"/>
  <c r="L2661" i="4"/>
  <c r="L293" i="5"/>
  <c r="K293" i="5"/>
  <c r="I294" i="5" s="1"/>
  <c r="J294" i="5" s="1"/>
  <c r="L2506" i="4"/>
  <c r="K2506" i="4"/>
  <c r="I2507" i="4" s="1"/>
  <c r="J2507" i="4" s="1"/>
  <c r="L221" i="6"/>
  <c r="K221" i="6"/>
  <c r="L298" i="6"/>
  <c r="K298" i="6"/>
  <c r="I530" i="5"/>
  <c r="J530" i="5" s="1"/>
  <c r="O1063" i="4"/>
  <c r="N1063" i="4"/>
  <c r="L1064" i="4" s="1"/>
  <c r="M1064" i="4" s="1"/>
  <c r="R93" i="3"/>
  <c r="S93" i="3"/>
  <c r="K2197" i="4"/>
  <c r="L2197" i="4"/>
  <c r="O991" i="4"/>
  <c r="N991" i="4"/>
  <c r="L992" i="4" s="1"/>
  <c r="M992" i="4" s="1"/>
  <c r="N1360" i="4"/>
  <c r="L1361" i="4" s="1"/>
  <c r="O1360" i="4"/>
  <c r="O845" i="4"/>
  <c r="N845" i="4"/>
  <c r="L846" i="4" s="1"/>
  <c r="M846" i="4" s="1"/>
  <c r="O1507" i="4"/>
  <c r="N1507" i="4"/>
  <c r="L1508" i="4" s="1"/>
  <c r="M1508" i="4" s="1"/>
  <c r="F404" i="5"/>
  <c r="D405" i="5" s="1"/>
  <c r="E405" i="5" s="1"/>
  <c r="L1803" i="4"/>
  <c r="M1803" i="4" s="1"/>
  <c r="L609" i="5"/>
  <c r="K609" i="5"/>
  <c r="I610" i="5" s="1"/>
  <c r="J610" i="5" s="1"/>
  <c r="G403" i="5"/>
  <c r="O1656" i="4"/>
  <c r="N1656" i="4"/>
  <c r="L1657" i="4" s="1"/>
  <c r="M1657" i="4" s="1"/>
  <c r="N2094" i="4"/>
  <c r="L2095" i="4" s="1"/>
  <c r="M2095" i="4" s="1"/>
  <c r="S48" i="3"/>
  <c r="R48" i="3"/>
  <c r="M1213" i="4"/>
  <c r="N1952" i="4"/>
  <c r="L1953" i="4" s="1"/>
  <c r="O1952" i="4"/>
  <c r="O770" i="4"/>
  <c r="N770" i="4"/>
  <c r="L771" i="4" s="1"/>
  <c r="M771" i="4" s="1"/>
  <c r="I451" i="5"/>
  <c r="J451" i="5" s="1"/>
  <c r="J2126" i="4"/>
  <c r="N1434" i="4"/>
  <c r="L1435" i="4" s="1"/>
  <c r="J2279" i="4"/>
  <c r="O1286" i="4"/>
  <c r="N1286" i="4"/>
  <c r="L1287" i="4" s="1"/>
  <c r="M1287" i="4" s="1"/>
  <c r="L683" i="5"/>
  <c r="K683" i="5"/>
  <c r="K2581" i="4"/>
  <c r="I2582" i="4" s="1"/>
  <c r="L2581" i="4"/>
  <c r="L2354" i="4"/>
  <c r="K2354" i="4"/>
  <c r="I2355" i="4" s="1"/>
  <c r="J2355" i="4" s="1"/>
  <c r="O1877" i="4"/>
  <c r="N1877" i="4"/>
  <c r="L1878" i="4" s="1"/>
  <c r="M1878" i="4" s="1"/>
  <c r="N2045" i="4"/>
  <c r="L2046" i="4" s="1"/>
  <c r="M2046" i="4" s="1"/>
  <c r="O1730" i="4"/>
  <c r="N1730" i="4"/>
  <c r="L1731" i="4" s="1"/>
  <c r="O2044" i="4"/>
  <c r="I381" i="6"/>
  <c r="J381" i="6" s="1"/>
  <c r="J2431" i="4"/>
  <c r="M1582" i="4"/>
  <c r="L131" i="5"/>
  <c r="K131" i="5"/>
  <c r="I132" i="5" s="1"/>
  <c r="J132" i="5" s="1"/>
  <c r="M916" i="4"/>
  <c r="M1435" i="4" l="1"/>
  <c r="M1731" i="4"/>
  <c r="J2582" i="4"/>
  <c r="O2045" i="4"/>
  <c r="L2507" i="4"/>
  <c r="K2507" i="4"/>
  <c r="I2508" i="4" s="1"/>
  <c r="J2508" i="4" s="1"/>
  <c r="O1508" i="4"/>
  <c r="N1508" i="4"/>
  <c r="L1509" i="4" s="1"/>
  <c r="M1509" i="4" s="1"/>
  <c r="P94" i="3"/>
  <c r="Q94" i="3" s="1"/>
  <c r="I684" i="5"/>
  <c r="J684" i="5" s="1"/>
  <c r="J2662" i="4"/>
  <c r="L2582" i="4"/>
  <c r="K2582" i="4"/>
  <c r="I2583" i="4" s="1"/>
  <c r="J2583" i="4" s="1"/>
  <c r="L451" i="5"/>
  <c r="K451" i="5"/>
  <c r="I452" i="5" s="1"/>
  <c r="J452" i="5" s="1"/>
  <c r="L210" i="5"/>
  <c r="K210" i="5"/>
  <c r="I211" i="5" s="1"/>
  <c r="O992" i="4"/>
  <c r="N992" i="4"/>
  <c r="L993" i="4" s="1"/>
  <c r="I299" i="6"/>
  <c r="J299" i="6" s="1"/>
  <c r="O1287" i="4"/>
  <c r="N1287" i="4"/>
  <c r="L1288" i="4" s="1"/>
  <c r="M1288" i="4" s="1"/>
  <c r="O916" i="4"/>
  <c r="N916" i="4"/>
  <c r="L917" i="4" s="1"/>
  <c r="M917" i="4" s="1"/>
  <c r="O1878" i="4"/>
  <c r="N1878" i="4"/>
  <c r="L1879" i="4" s="1"/>
  <c r="M1879" i="4" s="1"/>
  <c r="M1953" i="4"/>
  <c r="N1803" i="4"/>
  <c r="L1804" i="4" s="1"/>
  <c r="O1803" i="4"/>
  <c r="N2095" i="4"/>
  <c r="L2058" i="4" s="1"/>
  <c r="P2057" i="4" s="1"/>
  <c r="P2060" i="4" s="1"/>
  <c r="Q2060" i="4" s="1"/>
  <c r="O2094" i="4"/>
  <c r="O2095" i="4" s="1"/>
  <c r="N1657" i="4"/>
  <c r="L1658" i="4" s="1"/>
  <c r="O1657" i="4"/>
  <c r="M1361" i="4"/>
  <c r="I222" i="6"/>
  <c r="J222" i="6" s="1"/>
  <c r="L381" i="6"/>
  <c r="K381" i="6"/>
  <c r="L294" i="5"/>
  <c r="K294" i="5"/>
  <c r="I295" i="5" s="1"/>
  <c r="J295" i="5" s="1"/>
  <c r="L530" i="5"/>
  <c r="K530" i="5"/>
  <c r="I531" i="5" s="1"/>
  <c r="J531" i="5" s="1"/>
  <c r="L610" i="5"/>
  <c r="K610" i="5"/>
  <c r="I611" i="5" s="1"/>
  <c r="J611" i="5" s="1"/>
  <c r="L132" i="5"/>
  <c r="K132" i="5"/>
  <c r="I133" i="5" s="1"/>
  <c r="J133" i="5" s="1"/>
  <c r="O1582" i="4"/>
  <c r="N1582" i="4"/>
  <c r="L1583" i="4" s="1"/>
  <c r="M1583" i="4" s="1"/>
  <c r="N1213" i="4"/>
  <c r="L1214" i="4" s="1"/>
  <c r="O1213" i="4"/>
  <c r="P49" i="3"/>
  <c r="Q49" i="3" s="1"/>
  <c r="F405" i="5"/>
  <c r="D406" i="5" s="1"/>
  <c r="E406" i="5" s="1"/>
  <c r="I2198" i="4"/>
  <c r="J2198" i="4" s="1"/>
  <c r="L2355" i="4"/>
  <c r="K2355" i="4"/>
  <c r="I2356" i="4" s="1"/>
  <c r="J2356" i="4" s="1"/>
  <c r="O1064" i="4"/>
  <c r="N1064" i="4"/>
  <c r="L1065" i="4" s="1"/>
  <c r="O846" i="4"/>
  <c r="N846" i="4"/>
  <c r="L847" i="4" s="1"/>
  <c r="M847" i="4" s="1"/>
  <c r="N1731" i="4"/>
  <c r="L1732" i="4" s="1"/>
  <c r="O1731" i="4"/>
  <c r="O771" i="4"/>
  <c r="N771" i="4"/>
  <c r="L772" i="4" s="1"/>
  <c r="M772" i="4" s="1"/>
  <c r="N2046" i="4"/>
  <c r="L2047" i="4" s="1"/>
  <c r="M2047" i="4" s="1"/>
  <c r="L2279" i="4"/>
  <c r="K2279" i="4"/>
  <c r="I2280" i="4" s="1"/>
  <c r="O1435" i="4"/>
  <c r="N1435" i="4"/>
  <c r="L1436" i="4" s="1"/>
  <c r="K2431" i="4"/>
  <c r="I2432" i="4" s="1"/>
  <c r="L2431" i="4"/>
  <c r="L2126" i="4"/>
  <c r="K2126" i="4"/>
  <c r="I2127" i="4" s="1"/>
  <c r="J2127" i="4" s="1"/>
  <c r="G404" i="5"/>
  <c r="O1139" i="4"/>
  <c r="N1139" i="4"/>
  <c r="L1140" i="4" s="1"/>
  <c r="M1140" i="4" s="1"/>
  <c r="J2280" i="4" l="1"/>
  <c r="J211" i="5"/>
  <c r="M1658" i="4"/>
  <c r="M1065" i="4"/>
  <c r="M1436" i="4"/>
  <c r="O847" i="4"/>
  <c r="N847" i="4"/>
  <c r="L848" i="4" s="1"/>
  <c r="M848" i="4" s="1"/>
  <c r="L211" i="5"/>
  <c r="K211" i="5"/>
  <c r="I212" i="5" s="1"/>
  <c r="J212" i="5" s="1"/>
  <c r="O1065" i="4"/>
  <c r="N1065" i="4"/>
  <c r="L1066" i="4" s="1"/>
  <c r="M1066" i="4" s="1"/>
  <c r="L2662" i="4"/>
  <c r="K2662" i="4"/>
  <c r="I2663" i="4" s="1"/>
  <c r="J2663" i="4" s="1"/>
  <c r="O1658" i="4"/>
  <c r="N1658" i="4"/>
  <c r="L1659" i="4" s="1"/>
  <c r="M1659" i="4" s="1"/>
  <c r="S2060" i="4"/>
  <c r="R2060" i="4"/>
  <c r="M1804" i="4"/>
  <c r="J2432" i="4"/>
  <c r="L295" i="5"/>
  <c r="K295" i="5"/>
  <c r="I296" i="5" s="1"/>
  <c r="J296" i="5" s="1"/>
  <c r="L684" i="5"/>
  <c r="K684" i="5"/>
  <c r="O1140" i="4"/>
  <c r="N1140" i="4"/>
  <c r="L1141" i="4" s="1"/>
  <c r="M1141" i="4" s="1"/>
  <c r="K133" i="5"/>
  <c r="I134" i="5" s="1"/>
  <c r="L133" i="5"/>
  <c r="K611" i="5"/>
  <c r="I612" i="5" s="1"/>
  <c r="L611" i="5"/>
  <c r="L2356" i="4"/>
  <c r="K2356" i="4"/>
  <c r="I2357" i="4" s="1"/>
  <c r="L2198" i="4"/>
  <c r="K2198" i="4"/>
  <c r="O917" i="4"/>
  <c r="N917" i="4"/>
  <c r="L918" i="4" s="1"/>
  <c r="O1583" i="4"/>
  <c r="N1583" i="4"/>
  <c r="L1584" i="4" s="1"/>
  <c r="M1584" i="4" s="1"/>
  <c r="N1953" i="4"/>
  <c r="L1954" i="4" s="1"/>
  <c r="O1953" i="4"/>
  <c r="S94" i="3"/>
  <c r="R94" i="3"/>
  <c r="P95" i="3" s="1"/>
  <c r="Q95" i="3" s="1"/>
  <c r="L2583" i="4"/>
  <c r="K2583" i="4"/>
  <c r="I2584" i="4" s="1"/>
  <c r="J2584" i="4" s="1"/>
  <c r="L2280" i="4"/>
  <c r="K2280" i="4"/>
  <c r="I2281" i="4" s="1"/>
  <c r="J2281" i="4" s="1"/>
  <c r="I382" i="6"/>
  <c r="J382" i="6" s="1"/>
  <c r="O1509" i="4"/>
  <c r="N1509" i="4"/>
  <c r="L1510" i="4" s="1"/>
  <c r="M1510" i="4" s="1"/>
  <c r="L2127" i="4"/>
  <c r="K2127" i="4"/>
  <c r="I2128" i="4" s="1"/>
  <c r="J2128" i="4" s="1"/>
  <c r="O1879" i="4"/>
  <c r="N1879" i="4"/>
  <c r="L1880" i="4" s="1"/>
  <c r="M1880" i="4" s="1"/>
  <c r="G405" i="5"/>
  <c r="F406" i="5"/>
  <c r="D407" i="5" s="1"/>
  <c r="E407" i="5" s="1"/>
  <c r="S49" i="3"/>
  <c r="R49" i="3"/>
  <c r="P50" i="3" s="1"/>
  <c r="Q50" i="3" s="1"/>
  <c r="O772" i="4"/>
  <c r="N772" i="4"/>
  <c r="L773" i="4" s="1"/>
  <c r="M773" i="4" s="1"/>
  <c r="N1361" i="4"/>
  <c r="L1362" i="4" s="1"/>
  <c r="O1361" i="4"/>
  <c r="K299" i="6"/>
  <c r="L299" i="6"/>
  <c r="K2508" i="4"/>
  <c r="I2509" i="4" s="1"/>
  <c r="L2508" i="4"/>
  <c r="M1732" i="4"/>
  <c r="L452" i="5"/>
  <c r="K452" i="5"/>
  <c r="I453" i="5" s="1"/>
  <c r="L531" i="5"/>
  <c r="K531" i="5"/>
  <c r="I532" i="5" s="1"/>
  <c r="J532" i="5" s="1"/>
  <c r="O1436" i="4"/>
  <c r="N1436" i="4"/>
  <c r="L1437" i="4" s="1"/>
  <c r="M1437" i="4" s="1"/>
  <c r="O1288" i="4"/>
  <c r="N1288" i="4"/>
  <c r="L1289" i="4" s="1"/>
  <c r="M1289" i="4" s="1"/>
  <c r="N2047" i="4"/>
  <c r="L2010" i="4" s="1"/>
  <c r="P2009" i="4" s="1"/>
  <c r="P2012" i="4" s="1"/>
  <c r="Q2012" i="4" s="1"/>
  <c r="O2046" i="4"/>
  <c r="O2047" i="4" s="1"/>
  <c r="L222" i="6"/>
  <c r="K222" i="6"/>
  <c r="M1214" i="4"/>
  <c r="M993" i="4"/>
  <c r="J2357" i="4" l="1"/>
  <c r="J612" i="5"/>
  <c r="J453" i="5"/>
  <c r="K453" i="5" s="1"/>
  <c r="I454" i="5" s="1"/>
  <c r="M918" i="4"/>
  <c r="O1732" i="4"/>
  <c r="N1732" i="4"/>
  <c r="L1733" i="4" s="1"/>
  <c r="M1733" i="4" s="1"/>
  <c r="L296" i="5"/>
  <c r="K296" i="5"/>
  <c r="I297" i="5" s="1"/>
  <c r="J297" i="5" s="1"/>
  <c r="O1659" i="4"/>
  <c r="N1659" i="4"/>
  <c r="L1660" i="4" s="1"/>
  <c r="M1660" i="4" s="1"/>
  <c r="O1880" i="4"/>
  <c r="N1880" i="4"/>
  <c r="L1881" i="4" s="1"/>
  <c r="L2432" i="4"/>
  <c r="K2432" i="4"/>
  <c r="I2433" i="4" s="1"/>
  <c r="J2433" i="4" s="1"/>
  <c r="I2199" i="4"/>
  <c r="J2199" i="4" s="1"/>
  <c r="K382" i="6"/>
  <c r="L382" i="6"/>
  <c r="J2509" i="4"/>
  <c r="I223" i="6"/>
  <c r="J223" i="6" s="1"/>
  <c r="I300" i="6"/>
  <c r="J300" i="6" s="1"/>
  <c r="M1362" i="4"/>
  <c r="N1289" i="4"/>
  <c r="L1290" i="4" s="1"/>
  <c r="O1289" i="4"/>
  <c r="O918" i="4"/>
  <c r="N918" i="4"/>
  <c r="L919" i="4" s="1"/>
  <c r="M919" i="4" s="1"/>
  <c r="O1804" i="4"/>
  <c r="N1804" i="4"/>
  <c r="L1805" i="4" s="1"/>
  <c r="M1805" i="4" s="1"/>
  <c r="L612" i="5"/>
  <c r="K612" i="5"/>
  <c r="I613" i="5" s="1"/>
  <c r="J613" i="5" s="1"/>
  <c r="J134" i="5"/>
  <c r="O1584" i="4"/>
  <c r="N1584" i="4"/>
  <c r="L1585" i="4" s="1"/>
  <c r="S2012" i="4"/>
  <c r="R2012" i="4"/>
  <c r="L212" i="5"/>
  <c r="K212" i="5"/>
  <c r="I213" i="5" s="1"/>
  <c r="O993" i="4"/>
  <c r="N993" i="4"/>
  <c r="L994" i="4" s="1"/>
  <c r="M994" i="4" s="1"/>
  <c r="O1214" i="4"/>
  <c r="N1214" i="4"/>
  <c r="L1215" i="4" s="1"/>
  <c r="O773" i="4"/>
  <c r="N773" i="4"/>
  <c r="L774" i="4" s="1"/>
  <c r="M774" i="4" s="1"/>
  <c r="O1437" i="4"/>
  <c r="N1437" i="4"/>
  <c r="L1438" i="4" s="1"/>
  <c r="M1438" i="4" s="1"/>
  <c r="O1510" i="4"/>
  <c r="N1510" i="4"/>
  <c r="L1511" i="4" s="1"/>
  <c r="M1511" i="4" s="1"/>
  <c r="L2357" i="4"/>
  <c r="K2357" i="4"/>
  <c r="I2358" i="4" s="1"/>
  <c r="L2281" i="4"/>
  <c r="K2281" i="4"/>
  <c r="I2282" i="4" s="1"/>
  <c r="J2282" i="4" s="1"/>
  <c r="L2584" i="4"/>
  <c r="K2584" i="4"/>
  <c r="I2585" i="4" s="1"/>
  <c r="S50" i="3"/>
  <c r="R50" i="3"/>
  <c r="P51" i="3" s="1"/>
  <c r="Q51" i="3" s="1"/>
  <c r="O1141" i="4"/>
  <c r="N1141" i="4"/>
  <c r="L1142" i="4" s="1"/>
  <c r="G406" i="5"/>
  <c r="O848" i="4"/>
  <c r="N848" i="4"/>
  <c r="L849" i="4" s="1"/>
  <c r="M849" i="4" s="1"/>
  <c r="L2128" i="4"/>
  <c r="K2128" i="4"/>
  <c r="I2129" i="4" s="1"/>
  <c r="J2129" i="4" s="1"/>
  <c r="P2061" i="4"/>
  <c r="Q2061" i="4" s="1"/>
  <c r="L2663" i="4"/>
  <c r="K2663" i="4"/>
  <c r="I2664" i="4" s="1"/>
  <c r="O1066" i="4"/>
  <c r="N1066" i="4"/>
  <c r="L1067" i="4" s="1"/>
  <c r="M1067" i="4" s="1"/>
  <c r="S95" i="3"/>
  <c r="R95" i="3"/>
  <c r="P96" i="3" s="1"/>
  <c r="F407" i="5"/>
  <c r="D408" i="5" s="1"/>
  <c r="E408" i="5" s="1"/>
  <c r="L532" i="5"/>
  <c r="K532" i="5"/>
  <c r="I533" i="5" s="1"/>
  <c r="J533" i="5" s="1"/>
  <c r="I685" i="5"/>
  <c r="J685" i="5" s="1"/>
  <c r="M1954" i="4"/>
  <c r="M1290" i="4" l="1"/>
  <c r="N1290" i="4" s="1"/>
  <c r="L1291" i="4" s="1"/>
  <c r="L453" i="5"/>
  <c r="L2129" i="4"/>
  <c r="K2129" i="4"/>
  <c r="I2130" i="4" s="1"/>
  <c r="J2130" i="4" s="1"/>
  <c r="O1954" i="4"/>
  <c r="N1954" i="4"/>
  <c r="L1955" i="4" s="1"/>
  <c r="M1955" i="4" s="1"/>
  <c r="O774" i="4"/>
  <c r="N774" i="4"/>
  <c r="L775" i="4" s="1"/>
  <c r="K2199" i="4"/>
  <c r="L2199" i="4"/>
  <c r="O919" i="4"/>
  <c r="N919" i="4"/>
  <c r="L920" i="4" s="1"/>
  <c r="M920" i="4" s="1"/>
  <c r="L2433" i="4"/>
  <c r="K2433" i="4"/>
  <c r="I2434" i="4" s="1"/>
  <c r="J2434" i="4" s="1"/>
  <c r="L613" i="5"/>
  <c r="K613" i="5"/>
  <c r="I614" i="5" s="1"/>
  <c r="J614" i="5" s="1"/>
  <c r="K685" i="5"/>
  <c r="L685" i="5"/>
  <c r="L533" i="5"/>
  <c r="K533" i="5"/>
  <c r="I534" i="5" s="1"/>
  <c r="J534" i="5" s="1"/>
  <c r="M1142" i="4"/>
  <c r="M1215" i="4"/>
  <c r="R2061" i="4"/>
  <c r="S2061" i="4"/>
  <c r="I383" i="6"/>
  <c r="J383" i="6" s="1"/>
  <c r="G407" i="5"/>
  <c r="M1881" i="4"/>
  <c r="O1511" i="4"/>
  <c r="N1511" i="4"/>
  <c r="L1512" i="4" s="1"/>
  <c r="M1512" i="4" s="1"/>
  <c r="L134" i="5"/>
  <c r="K134" i="5"/>
  <c r="I135" i="5" s="1"/>
  <c r="J135" i="5" s="1"/>
  <c r="O1438" i="4"/>
  <c r="N1438" i="4"/>
  <c r="L1439" i="4" s="1"/>
  <c r="F408" i="5"/>
  <c r="D409" i="5" s="1"/>
  <c r="E409" i="5" s="1"/>
  <c r="O994" i="4"/>
  <c r="N994" i="4"/>
  <c r="L995" i="4" s="1"/>
  <c r="M995" i="4" s="1"/>
  <c r="Q96" i="3"/>
  <c r="O1362" i="4"/>
  <c r="N1362" i="4"/>
  <c r="L1363" i="4" s="1"/>
  <c r="M1363" i="4" s="1"/>
  <c r="O1660" i="4"/>
  <c r="N1660" i="4"/>
  <c r="L1661" i="4" s="1"/>
  <c r="M1661" i="4" s="1"/>
  <c r="O849" i="4"/>
  <c r="N849" i="4"/>
  <c r="L850" i="4" s="1"/>
  <c r="M850" i="4" s="1"/>
  <c r="S51" i="3"/>
  <c r="R51" i="3"/>
  <c r="P52" i="3" s="1"/>
  <c r="Q52" i="3" s="1"/>
  <c r="J2585" i="4"/>
  <c r="J213" i="5"/>
  <c r="L300" i="6"/>
  <c r="K300" i="6"/>
  <c r="L297" i="5"/>
  <c r="K297" i="5"/>
  <c r="I298" i="5" s="1"/>
  <c r="J298" i="5" s="1"/>
  <c r="J454" i="5"/>
  <c r="O1805" i="4"/>
  <c r="N1805" i="4"/>
  <c r="L1806" i="4" s="1"/>
  <c r="M1806" i="4" s="1"/>
  <c r="O1067" i="4"/>
  <c r="N1067" i="4"/>
  <c r="L1068" i="4" s="1"/>
  <c r="M1068" i="4" s="1"/>
  <c r="L2282" i="4"/>
  <c r="K2282" i="4"/>
  <c r="I2283" i="4" s="1"/>
  <c r="J2283" i="4" s="1"/>
  <c r="P2013" i="4"/>
  <c r="Q2013" i="4" s="1"/>
  <c r="J2664" i="4"/>
  <c r="L223" i="6"/>
  <c r="K223" i="6"/>
  <c r="I224" i="6" s="1"/>
  <c r="O1733" i="4"/>
  <c r="N1733" i="4"/>
  <c r="L1734" i="4" s="1"/>
  <c r="J2358" i="4"/>
  <c r="M1585" i="4"/>
  <c r="L2509" i="4"/>
  <c r="K2509" i="4"/>
  <c r="I2510" i="4" s="1"/>
  <c r="J2510" i="4" s="1"/>
  <c r="O1290" i="4" l="1"/>
  <c r="M1291" i="4" s="1"/>
  <c r="M775" i="4"/>
  <c r="M1439" i="4"/>
  <c r="O1439" i="4" s="1"/>
  <c r="L2585" i="4"/>
  <c r="K2585" i="4"/>
  <c r="I2586" i="4" s="1"/>
  <c r="J2586" i="4" s="1"/>
  <c r="O1068" i="4"/>
  <c r="N1068" i="4"/>
  <c r="L1069" i="4" s="1"/>
  <c r="O1363" i="4"/>
  <c r="N1363" i="4"/>
  <c r="L1364" i="4" s="1"/>
  <c r="O850" i="4"/>
  <c r="N850" i="4"/>
  <c r="L851" i="4" s="1"/>
  <c r="M851" i="4" s="1"/>
  <c r="O1806" i="4"/>
  <c r="N1806" i="4"/>
  <c r="L1807" i="4" s="1"/>
  <c r="M1807" i="4" s="1"/>
  <c r="L135" i="5"/>
  <c r="K135" i="5"/>
  <c r="I136" i="5" s="1"/>
  <c r="J136" i="5" s="1"/>
  <c r="S2013" i="4"/>
  <c r="R2013" i="4"/>
  <c r="K2510" i="4"/>
  <c r="I2511" i="4" s="1"/>
  <c r="L2510" i="4"/>
  <c r="I2200" i="4"/>
  <c r="J2200" i="4" s="1"/>
  <c r="K2283" i="4"/>
  <c r="I2284" i="4" s="1"/>
  <c r="L2283" i="4"/>
  <c r="O920" i="4"/>
  <c r="N920" i="4"/>
  <c r="L921" i="4" s="1"/>
  <c r="M921" i="4" s="1"/>
  <c r="O995" i="4"/>
  <c r="N995" i="4"/>
  <c r="L996" i="4" s="1"/>
  <c r="M996" i="4" s="1"/>
  <c r="L298" i="5"/>
  <c r="K298" i="5"/>
  <c r="I299" i="5" s="1"/>
  <c r="J299" i="5" s="1"/>
  <c r="P2062" i="4"/>
  <c r="Q2062" i="4" s="1"/>
  <c r="L614" i="5"/>
  <c r="K614" i="5"/>
  <c r="I615" i="5" s="1"/>
  <c r="J615" i="5" s="1"/>
  <c r="O1512" i="4"/>
  <c r="N1512" i="4"/>
  <c r="L1513" i="4" s="1"/>
  <c r="M1513" i="4" s="1"/>
  <c r="O1881" i="4"/>
  <c r="N1881" i="4"/>
  <c r="L1882" i="4" s="1"/>
  <c r="M1882" i="4" s="1"/>
  <c r="O775" i="4"/>
  <c r="N775" i="4"/>
  <c r="L776" i="4" s="1"/>
  <c r="O1585" i="4"/>
  <c r="N1585" i="4"/>
  <c r="L1586" i="4" s="1"/>
  <c r="M1586" i="4" s="1"/>
  <c r="K2358" i="4"/>
  <c r="I2359" i="4" s="1"/>
  <c r="L2358" i="4"/>
  <c r="F409" i="5"/>
  <c r="D410" i="5" s="1"/>
  <c r="E410" i="5" s="1"/>
  <c r="N1215" i="4"/>
  <c r="L1216" i="4" s="1"/>
  <c r="O1215" i="4"/>
  <c r="O1955" i="4"/>
  <c r="N1955" i="4"/>
  <c r="L1956" i="4" s="1"/>
  <c r="R52" i="3"/>
  <c r="P53" i="3" s="1"/>
  <c r="S52" i="3"/>
  <c r="S96" i="3"/>
  <c r="R96" i="3"/>
  <c r="P97" i="3" s="1"/>
  <c r="Q97" i="3" s="1"/>
  <c r="M1734" i="4"/>
  <c r="I301" i="6"/>
  <c r="J301" i="6" s="1"/>
  <c r="G408" i="5"/>
  <c r="N1142" i="4"/>
  <c r="L1143" i="4" s="1"/>
  <c r="O1142" i="4"/>
  <c r="L2664" i="4"/>
  <c r="K2664" i="4"/>
  <c r="I2665" i="4" s="1"/>
  <c r="J2665" i="4" s="1"/>
  <c r="L2434" i="4"/>
  <c r="K2434" i="4"/>
  <c r="I2435" i="4" s="1"/>
  <c r="J2435" i="4" s="1"/>
  <c r="L383" i="6"/>
  <c r="K383" i="6"/>
  <c r="L2130" i="4"/>
  <c r="K2130" i="4"/>
  <c r="I2131" i="4" s="1"/>
  <c r="J2131" i="4" s="1"/>
  <c r="I686" i="5"/>
  <c r="J686" i="5" s="1"/>
  <c r="O1661" i="4"/>
  <c r="N1661" i="4"/>
  <c r="L1662" i="4" s="1"/>
  <c r="M1662" i="4" s="1"/>
  <c r="L454" i="5"/>
  <c r="K454" i="5"/>
  <c r="I455" i="5" s="1"/>
  <c r="J455" i="5" s="1"/>
  <c r="L534" i="5"/>
  <c r="K534" i="5"/>
  <c r="I535" i="5" s="1"/>
  <c r="J535" i="5" s="1"/>
  <c r="J224" i="6"/>
  <c r="L213" i="5"/>
  <c r="K213" i="5"/>
  <c r="I214" i="5" s="1"/>
  <c r="J214" i="5" s="1"/>
  <c r="O1291" i="4" l="1"/>
  <c r="N1291" i="4"/>
  <c r="L1292" i="4" s="1"/>
  <c r="N1439" i="4"/>
  <c r="L1440" i="4" s="1"/>
  <c r="M1440" i="4" s="1"/>
  <c r="O1440" i="4" s="1"/>
  <c r="M1956" i="4"/>
  <c r="I384" i="6"/>
  <c r="J384" i="6" s="1"/>
  <c r="O1956" i="4"/>
  <c r="N1956" i="4"/>
  <c r="L1957" i="4" s="1"/>
  <c r="M1957" i="4" s="1"/>
  <c r="L535" i="5"/>
  <c r="K535" i="5"/>
  <c r="I536" i="5" s="1"/>
  <c r="J536" i="5" s="1"/>
  <c r="L299" i="5"/>
  <c r="K299" i="5"/>
  <c r="I300" i="5" s="1"/>
  <c r="J300" i="5" s="1"/>
  <c r="O1807" i="4"/>
  <c r="N1807" i="4"/>
  <c r="L1808" i="4" s="1"/>
  <c r="M1808" i="4" s="1"/>
  <c r="K214" i="5"/>
  <c r="I215" i="5" s="1"/>
  <c r="L214" i="5"/>
  <c r="M1216" i="4"/>
  <c r="F410" i="5"/>
  <c r="D411" i="5" s="1"/>
  <c r="E411" i="5" s="1"/>
  <c r="G409" i="5"/>
  <c r="O1662" i="4"/>
  <c r="N1662" i="4"/>
  <c r="L1663" i="4" s="1"/>
  <c r="M1663" i="4" s="1"/>
  <c r="P2014" i="4"/>
  <c r="Q2014" i="4" s="1"/>
  <c r="L2435" i="4"/>
  <c r="K2435" i="4"/>
  <c r="I2436" i="4" s="1"/>
  <c r="L224" i="6"/>
  <c r="K224" i="6"/>
  <c r="I225" i="6" s="1"/>
  <c r="J225" i="6" s="1"/>
  <c r="L2665" i="4"/>
  <c r="K2665" i="4"/>
  <c r="I2666" i="4" s="1"/>
  <c r="J2666" i="4" s="1"/>
  <c r="O996" i="4"/>
  <c r="N996" i="4"/>
  <c r="L997" i="4" s="1"/>
  <c r="M997" i="4" s="1"/>
  <c r="O851" i="4"/>
  <c r="N851" i="4"/>
  <c r="L852" i="4" s="1"/>
  <c r="M852" i="4" s="1"/>
  <c r="L615" i="5"/>
  <c r="K615" i="5"/>
  <c r="I616" i="5" s="1"/>
  <c r="L136" i="5"/>
  <c r="K136" i="5"/>
  <c r="I137" i="5" s="1"/>
  <c r="J137" i="5" s="1"/>
  <c r="R2062" i="4"/>
  <c r="S2062" i="4"/>
  <c r="L455" i="5"/>
  <c r="K455" i="5"/>
  <c r="I456" i="5" s="1"/>
  <c r="J456" i="5" s="1"/>
  <c r="M1143" i="4"/>
  <c r="J2359" i="4"/>
  <c r="M1364" i="4"/>
  <c r="M1069" i="4"/>
  <c r="O921" i="4"/>
  <c r="N921" i="4"/>
  <c r="L922" i="4" s="1"/>
  <c r="M922" i="4" s="1"/>
  <c r="L686" i="5"/>
  <c r="K686" i="5"/>
  <c r="J2284" i="4"/>
  <c r="O1586" i="4"/>
  <c r="N1586" i="4"/>
  <c r="L1587" i="4" s="1"/>
  <c r="K301" i="6"/>
  <c r="L301" i="6"/>
  <c r="M776" i="4"/>
  <c r="L2131" i="4"/>
  <c r="K2131" i="4"/>
  <c r="I2132" i="4" s="1"/>
  <c r="J2132" i="4" s="1"/>
  <c r="O1882" i="4"/>
  <c r="N1882" i="4"/>
  <c r="L1883" i="4" s="1"/>
  <c r="M1883" i="4" s="1"/>
  <c r="L2200" i="4"/>
  <c r="K2200" i="4"/>
  <c r="M1292" i="4"/>
  <c r="O1734" i="4"/>
  <c r="N1734" i="4"/>
  <c r="L1735" i="4" s="1"/>
  <c r="M1735" i="4" s="1"/>
  <c r="S97" i="3"/>
  <c r="R97" i="3"/>
  <c r="P98" i="3" s="1"/>
  <c r="Q98" i="3" s="1"/>
  <c r="O1513" i="4"/>
  <c r="N1513" i="4"/>
  <c r="L1514" i="4" s="1"/>
  <c r="L2586" i="4"/>
  <c r="K2586" i="4"/>
  <c r="I2587" i="4" s="1"/>
  <c r="J2587" i="4" s="1"/>
  <c r="Q53" i="3"/>
  <c r="J2511" i="4"/>
  <c r="J215" i="5" l="1"/>
  <c r="N1440" i="4"/>
  <c r="L1441" i="4" s="1"/>
  <c r="J616" i="5"/>
  <c r="I687" i="5"/>
  <c r="J687" i="5" s="1"/>
  <c r="O1069" i="4"/>
  <c r="N1069" i="4"/>
  <c r="L1070" i="4" s="1"/>
  <c r="M1070" i="4" s="1"/>
  <c r="O1808" i="4"/>
  <c r="N1808" i="4"/>
  <c r="L1809" i="4" s="1"/>
  <c r="L616" i="5"/>
  <c r="K616" i="5"/>
  <c r="I617" i="5" s="1"/>
  <c r="J617" i="5" s="1"/>
  <c r="N922" i="4"/>
  <c r="L923" i="4" s="1"/>
  <c r="O922" i="4"/>
  <c r="O1735" i="4"/>
  <c r="N1735" i="4"/>
  <c r="L1736" i="4" s="1"/>
  <c r="M1736" i="4" s="1"/>
  <c r="L2666" i="4"/>
  <c r="K2666" i="4"/>
  <c r="I2667" i="4" s="1"/>
  <c r="O1364" i="4"/>
  <c r="N1364" i="4"/>
  <c r="L1365" i="4" s="1"/>
  <c r="M1365" i="4" s="1"/>
  <c r="L2359" i="4"/>
  <c r="K2359" i="4"/>
  <c r="I2360" i="4" s="1"/>
  <c r="N1143" i="4"/>
  <c r="L1144" i="4" s="1"/>
  <c r="O1143" i="4"/>
  <c r="L215" i="5"/>
  <c r="K215" i="5"/>
  <c r="I216" i="5" s="1"/>
  <c r="L536" i="5"/>
  <c r="K536" i="5"/>
  <c r="I537" i="5" s="1"/>
  <c r="J537" i="5" s="1"/>
  <c r="F411" i="5"/>
  <c r="D412" i="5" s="1"/>
  <c r="E412" i="5" s="1"/>
  <c r="N1216" i="4"/>
  <c r="L1217" i="4" s="1"/>
  <c r="O1216" i="4"/>
  <c r="K300" i="5"/>
  <c r="I301" i="5" s="1"/>
  <c r="L300" i="5"/>
  <c r="G410" i="5"/>
  <c r="O1292" i="4"/>
  <c r="N1292" i="4"/>
  <c r="L1293" i="4" s="1"/>
  <c r="I2201" i="4"/>
  <c r="J2201" i="4" s="1"/>
  <c r="O1883" i="4"/>
  <c r="N1883" i="4"/>
  <c r="L1884" i="4" s="1"/>
  <c r="L2132" i="4"/>
  <c r="K2132" i="4"/>
  <c r="I2133" i="4" s="1"/>
  <c r="J2133" i="4" s="1"/>
  <c r="L2587" i="4"/>
  <c r="K2587" i="4"/>
  <c r="I2588" i="4" s="1"/>
  <c r="J2588" i="4" s="1"/>
  <c r="O1957" i="4"/>
  <c r="N1957" i="4"/>
  <c r="L1958" i="4" s="1"/>
  <c r="M1958" i="4" s="1"/>
  <c r="R98" i="3"/>
  <c r="P99" i="3" s="1"/>
  <c r="S98" i="3"/>
  <c r="O852" i="4"/>
  <c r="N852" i="4"/>
  <c r="L853" i="4" s="1"/>
  <c r="O997" i="4"/>
  <c r="N997" i="4"/>
  <c r="L998" i="4" s="1"/>
  <c r="L225" i="6"/>
  <c r="K225" i="6"/>
  <c r="I226" i="6" s="1"/>
  <c r="J226" i="6" s="1"/>
  <c r="L2511" i="4"/>
  <c r="K2511" i="4"/>
  <c r="I2512" i="4" s="1"/>
  <c r="R53" i="3"/>
  <c r="P54" i="3" s="1"/>
  <c r="S53" i="3"/>
  <c r="L456" i="5"/>
  <c r="K456" i="5"/>
  <c r="I457" i="5" s="1"/>
  <c r="J457" i="5" s="1"/>
  <c r="J2436" i="4"/>
  <c r="O776" i="4"/>
  <c r="N776" i="4"/>
  <c r="L777" i="4" s="1"/>
  <c r="M777" i="4" s="1"/>
  <c r="M1514" i="4"/>
  <c r="P2063" i="4"/>
  <c r="Q2063" i="4" s="1"/>
  <c r="S2014" i="4"/>
  <c r="R2014" i="4"/>
  <c r="K2284" i="4"/>
  <c r="I2285" i="4" s="1"/>
  <c r="L2284" i="4"/>
  <c r="I302" i="6"/>
  <c r="J302" i="6" s="1"/>
  <c r="L137" i="5"/>
  <c r="K137" i="5"/>
  <c r="I138" i="5" s="1"/>
  <c r="J138" i="5" s="1"/>
  <c r="O1663" i="4"/>
  <c r="N1663" i="4"/>
  <c r="L1664" i="4" s="1"/>
  <c r="M1441" i="4"/>
  <c r="M1587" i="4"/>
  <c r="L384" i="6"/>
  <c r="K384" i="6"/>
  <c r="I385" i="6" s="1"/>
  <c r="J385" i="6" s="1"/>
  <c r="M923" i="4" l="1"/>
  <c r="J2512" i="4"/>
  <c r="M1884" i="4"/>
  <c r="O1884" i="4" s="1"/>
  <c r="M1144" i="4"/>
  <c r="O1144" i="4" s="1"/>
  <c r="M1664" i="4"/>
  <c r="Q54" i="3"/>
  <c r="J2360" i="4"/>
  <c r="O1365" i="4"/>
  <c r="N1365" i="4"/>
  <c r="L1366" i="4" s="1"/>
  <c r="L385" i="6"/>
  <c r="K385" i="6"/>
  <c r="I386" i="6" s="1"/>
  <c r="O1587" i="4"/>
  <c r="N1587" i="4"/>
  <c r="L1588" i="4" s="1"/>
  <c r="M1588" i="4" s="1"/>
  <c r="M853" i="4"/>
  <c r="J2667" i="4"/>
  <c r="S2063" i="4"/>
  <c r="R2063" i="4"/>
  <c r="J301" i="5"/>
  <c r="O1736" i="4"/>
  <c r="N1736" i="4"/>
  <c r="L1737" i="4" s="1"/>
  <c r="M1737" i="4" s="1"/>
  <c r="O1958" i="4"/>
  <c r="N1958" i="4"/>
  <c r="L1959" i="4" s="1"/>
  <c r="M1959" i="4" s="1"/>
  <c r="M1217" i="4"/>
  <c r="F412" i="5"/>
  <c r="D413" i="5" s="1"/>
  <c r="E413" i="5" s="1"/>
  <c r="O923" i="4"/>
  <c r="N923" i="4"/>
  <c r="L924" i="4" s="1"/>
  <c r="M924" i="4" s="1"/>
  <c r="O1664" i="4"/>
  <c r="N1664" i="4"/>
  <c r="L1665" i="4" s="1"/>
  <c r="M1665" i="4" s="1"/>
  <c r="L617" i="5"/>
  <c r="K617" i="5"/>
  <c r="I618" i="5" s="1"/>
  <c r="J618" i="5" s="1"/>
  <c r="O777" i="4"/>
  <c r="N777" i="4"/>
  <c r="L778" i="4" s="1"/>
  <c r="L2436" i="4"/>
  <c r="K2436" i="4"/>
  <c r="I2437" i="4" s="1"/>
  <c r="J2437" i="4" s="1"/>
  <c r="L138" i="5"/>
  <c r="K138" i="5"/>
  <c r="I139" i="5" s="1"/>
  <c r="J139" i="5" s="1"/>
  <c r="O1514" i="4"/>
  <c r="N1514" i="4"/>
  <c r="L1515" i="4" s="1"/>
  <c r="M1515" i="4" s="1"/>
  <c r="S54" i="3"/>
  <c r="R54" i="3"/>
  <c r="P55" i="3" s="1"/>
  <c r="J216" i="5"/>
  <c r="M1809" i="4"/>
  <c r="O1441" i="4"/>
  <c r="N1441" i="4"/>
  <c r="L1442" i="4" s="1"/>
  <c r="M1442" i="4" s="1"/>
  <c r="L537" i="5"/>
  <c r="K537" i="5"/>
  <c r="I538" i="5" s="1"/>
  <c r="J538" i="5" s="1"/>
  <c r="L2512" i="4"/>
  <c r="K2512" i="4"/>
  <c r="I2513" i="4" s="1"/>
  <c r="O1070" i="4"/>
  <c r="N1070" i="4"/>
  <c r="L1071" i="4" s="1"/>
  <c r="M1071" i="4" s="1"/>
  <c r="N1144" i="4"/>
  <c r="L1145" i="4" s="1"/>
  <c r="L2588" i="4"/>
  <c r="K2588" i="4"/>
  <c r="I2589" i="4" s="1"/>
  <c r="J2589" i="4" s="1"/>
  <c r="L2201" i="4"/>
  <c r="K2201" i="4"/>
  <c r="I2202" i="4" s="1"/>
  <c r="L2360" i="4"/>
  <c r="K2360" i="4"/>
  <c r="I2361" i="4" s="1"/>
  <c r="Q99" i="3"/>
  <c r="L457" i="5"/>
  <c r="K457" i="5"/>
  <c r="I458" i="5" s="1"/>
  <c r="J458" i="5" s="1"/>
  <c r="G411" i="5"/>
  <c r="K2133" i="4"/>
  <c r="I2134" i="4" s="1"/>
  <c r="L2133" i="4"/>
  <c r="N1884" i="4"/>
  <c r="L1885" i="4" s="1"/>
  <c r="L302" i="6"/>
  <c r="K302" i="6"/>
  <c r="I303" i="6" s="1"/>
  <c r="J303" i="6" s="1"/>
  <c r="L226" i="6"/>
  <c r="K226" i="6"/>
  <c r="I227" i="6" s="1"/>
  <c r="J227" i="6" s="1"/>
  <c r="J2285" i="4"/>
  <c r="P2015" i="4"/>
  <c r="Q2015" i="4" s="1"/>
  <c r="M998" i="4"/>
  <c r="M1293" i="4"/>
  <c r="L687" i="5"/>
  <c r="K687" i="5"/>
  <c r="M1145" i="4" l="1"/>
  <c r="M1885" i="4"/>
  <c r="G412" i="5"/>
  <c r="J2513" i="4"/>
  <c r="K2513" i="4" s="1"/>
  <c r="I2514" i="4" s="1"/>
  <c r="J2514" i="4" s="1"/>
  <c r="L2285" i="4"/>
  <c r="K2285" i="4"/>
  <c r="I2286" i="4" s="1"/>
  <c r="J2286" i="4" s="1"/>
  <c r="L2437" i="4"/>
  <c r="K2437" i="4"/>
  <c r="I2438" i="4" s="1"/>
  <c r="O1737" i="4"/>
  <c r="N1737" i="4"/>
  <c r="L1738" i="4" s="1"/>
  <c r="M778" i="4"/>
  <c r="P2064" i="4"/>
  <c r="Q2064" i="4" s="1"/>
  <c r="L2589" i="4"/>
  <c r="K2589" i="4"/>
  <c r="I2590" i="4" s="1"/>
  <c r="J2590" i="4" s="1"/>
  <c r="O1515" i="4"/>
  <c r="N1515" i="4"/>
  <c r="L1516" i="4" s="1"/>
  <c r="M1516" i="4" s="1"/>
  <c r="L139" i="5"/>
  <c r="K139" i="5"/>
  <c r="I140" i="5" s="1"/>
  <c r="J140" i="5" s="1"/>
  <c r="L2513" i="4"/>
  <c r="O1145" i="4"/>
  <c r="N1145" i="4"/>
  <c r="L1146" i="4" s="1"/>
  <c r="M1146" i="4" s="1"/>
  <c r="L618" i="5"/>
  <c r="K618" i="5"/>
  <c r="I619" i="5" s="1"/>
  <c r="J619" i="5" s="1"/>
  <c r="O1588" i="4"/>
  <c r="N1588" i="4"/>
  <c r="L1589" i="4" s="1"/>
  <c r="M1589" i="4" s="1"/>
  <c r="K227" i="6"/>
  <c r="I228" i="6" s="1"/>
  <c r="L227" i="6"/>
  <c r="N1959" i="4"/>
  <c r="L1960" i="4" s="1"/>
  <c r="O1959" i="4"/>
  <c r="N1885" i="4"/>
  <c r="L1886" i="4" s="1"/>
  <c r="O1885" i="4"/>
  <c r="L301" i="5"/>
  <c r="K301" i="5"/>
  <c r="I302" i="5" s="1"/>
  <c r="J302" i="5" s="1"/>
  <c r="L458" i="5"/>
  <c r="K458" i="5"/>
  <c r="I459" i="5" s="1"/>
  <c r="O1442" i="4"/>
  <c r="N1442" i="4"/>
  <c r="L1443" i="4" s="1"/>
  <c r="M1443" i="4" s="1"/>
  <c r="O1293" i="4"/>
  <c r="N1293" i="4"/>
  <c r="L1294" i="4" s="1"/>
  <c r="R99" i="3"/>
  <c r="P100" i="3" s="1"/>
  <c r="S99" i="3"/>
  <c r="L303" i="6"/>
  <c r="K303" i="6"/>
  <c r="I304" i="6" s="1"/>
  <c r="J2134" i="4"/>
  <c r="L2667" i="4"/>
  <c r="K2667" i="4"/>
  <c r="I2668" i="4" s="1"/>
  <c r="J2668" i="4" s="1"/>
  <c r="I688" i="5"/>
  <c r="J688" i="5" s="1"/>
  <c r="O853" i="4"/>
  <c r="N853" i="4"/>
  <c r="L854" i="4" s="1"/>
  <c r="M854" i="4" s="1"/>
  <c r="O1665" i="4"/>
  <c r="N1665" i="4"/>
  <c r="L1666" i="4" s="1"/>
  <c r="O998" i="4"/>
  <c r="N998" i="4"/>
  <c r="L999" i="4" s="1"/>
  <c r="M999" i="4" s="1"/>
  <c r="J2361" i="4"/>
  <c r="O1809" i="4"/>
  <c r="N1809" i="4"/>
  <c r="L1810" i="4" s="1"/>
  <c r="M1810" i="4" s="1"/>
  <c r="O924" i="4"/>
  <c r="N924" i="4"/>
  <c r="L925" i="4" s="1"/>
  <c r="J386" i="6"/>
  <c r="N1071" i="4"/>
  <c r="L1072" i="4" s="1"/>
  <c r="O1071" i="4"/>
  <c r="L538" i="5"/>
  <c r="K538" i="5"/>
  <c r="I539" i="5" s="1"/>
  <c r="J539" i="5" s="1"/>
  <c r="K216" i="5"/>
  <c r="I217" i="5" s="1"/>
  <c r="L216" i="5"/>
  <c r="O1217" i="4"/>
  <c r="N1217" i="4"/>
  <c r="L1218" i="4" s="1"/>
  <c r="S2015" i="4"/>
  <c r="R2015" i="4"/>
  <c r="J2202" i="4"/>
  <c r="Q55" i="3"/>
  <c r="F413" i="5"/>
  <c r="D414" i="5" s="1"/>
  <c r="E414" i="5" s="1"/>
  <c r="M1366" i="4"/>
  <c r="J228" i="6" l="1"/>
  <c r="M1960" i="4"/>
  <c r="N1960" i="4" s="1"/>
  <c r="L1961" i="4" s="1"/>
  <c r="M1961" i="4" s="1"/>
  <c r="J2438" i="4"/>
  <c r="M1218" i="4"/>
  <c r="M1666" i="4"/>
  <c r="N1666" i="4" s="1"/>
  <c r="L1667" i="4" s="1"/>
  <c r="M1294" i="4"/>
  <c r="L2514" i="4"/>
  <c r="K2514" i="4"/>
  <c r="I2515" i="4" s="1"/>
  <c r="J2515" i="4" s="1"/>
  <c r="L302" i="5"/>
  <c r="K302" i="5"/>
  <c r="I303" i="5" s="1"/>
  <c r="J303" i="5" s="1"/>
  <c r="L140" i="5"/>
  <c r="K140" i="5"/>
  <c r="I141" i="5" s="1"/>
  <c r="J141" i="5" s="1"/>
  <c r="O1516" i="4"/>
  <c r="N1516" i="4"/>
  <c r="L1517" i="4" s="1"/>
  <c r="M1517" i="4" s="1"/>
  <c r="J217" i="5"/>
  <c r="L2668" i="4"/>
  <c r="K2668" i="4"/>
  <c r="I2669" i="4" s="1"/>
  <c r="L539" i="5"/>
  <c r="K539" i="5"/>
  <c r="I540" i="5" s="1"/>
  <c r="J540" i="5" s="1"/>
  <c r="M1886" i="4"/>
  <c r="M1072" i="4"/>
  <c r="L2590" i="4"/>
  <c r="K2590" i="4"/>
  <c r="I2591" i="4" s="1"/>
  <c r="O854" i="4"/>
  <c r="N854" i="4"/>
  <c r="L855" i="4" s="1"/>
  <c r="M855" i="4" s="1"/>
  <c r="L688" i="5"/>
  <c r="K688" i="5"/>
  <c r="I689" i="5" s="1"/>
  <c r="J689" i="5" s="1"/>
  <c r="K386" i="6"/>
  <c r="I387" i="6" s="1"/>
  <c r="L386" i="6"/>
  <c r="L2134" i="4"/>
  <c r="K2134" i="4"/>
  <c r="I2135" i="4" s="1"/>
  <c r="J2135" i="4" s="1"/>
  <c r="O1960" i="4"/>
  <c r="O1366" i="4"/>
  <c r="N1366" i="4"/>
  <c r="L1367" i="4" s="1"/>
  <c r="M1367" i="4" s="1"/>
  <c r="M925" i="4"/>
  <c r="J304" i="6"/>
  <c r="R2064" i="4"/>
  <c r="S2064" i="4"/>
  <c r="O1589" i="4"/>
  <c r="N1589" i="4"/>
  <c r="L1590" i="4" s="1"/>
  <c r="M1590" i="4" s="1"/>
  <c r="O778" i="4"/>
  <c r="N778" i="4"/>
  <c r="L779" i="4" s="1"/>
  <c r="M779" i="4" s="1"/>
  <c r="G413" i="5"/>
  <c r="Q100" i="3"/>
  <c r="M1738" i="4"/>
  <c r="F414" i="5"/>
  <c r="D415" i="5" s="1"/>
  <c r="E415" i="5" s="1"/>
  <c r="K619" i="5"/>
  <c r="I620" i="5" s="1"/>
  <c r="J620" i="5" s="1"/>
  <c r="O999" i="4"/>
  <c r="N999" i="4"/>
  <c r="L1000" i="4" s="1"/>
  <c r="L2438" i="4"/>
  <c r="K2438" i="4"/>
  <c r="I2439" i="4" s="1"/>
  <c r="J2439" i="4" s="1"/>
  <c r="L228" i="6"/>
  <c r="K228" i="6"/>
  <c r="I229" i="6" s="1"/>
  <c r="J229" i="6" s="1"/>
  <c r="S55" i="3"/>
  <c r="R55" i="3"/>
  <c r="P56" i="3" s="1"/>
  <c r="Q56" i="3" s="1"/>
  <c r="L2202" i="4"/>
  <c r="K2202" i="4"/>
  <c r="I2203" i="4" s="1"/>
  <c r="J2203" i="4" s="1"/>
  <c r="O1146" i="4"/>
  <c r="N1146" i="4"/>
  <c r="L1147" i="4" s="1"/>
  <c r="M1147" i="4" s="1"/>
  <c r="L2361" i="4"/>
  <c r="K2361" i="4"/>
  <c r="I2362" i="4" s="1"/>
  <c r="J2362" i="4" s="1"/>
  <c r="P2016" i="4"/>
  <c r="Q2016" i="4" s="1"/>
  <c r="O1443" i="4"/>
  <c r="N1443" i="4"/>
  <c r="L1444" i="4" s="1"/>
  <c r="L2286" i="4"/>
  <c r="K2286" i="4"/>
  <c r="I2287" i="4" s="1"/>
  <c r="J2287" i="4" s="1"/>
  <c r="O1810" i="4"/>
  <c r="N1810" i="4"/>
  <c r="L1811" i="4" s="1"/>
  <c r="M1811" i="4" s="1"/>
  <c r="O1294" i="4"/>
  <c r="N1294" i="4"/>
  <c r="L1295" i="4" s="1"/>
  <c r="M1295" i="4" s="1"/>
  <c r="O1218" i="4"/>
  <c r="N1218" i="4"/>
  <c r="L1219" i="4" s="1"/>
  <c r="M1219" i="4" s="1"/>
  <c r="J459" i="5"/>
  <c r="M1444" i="4" l="1"/>
  <c r="J2669" i="4"/>
  <c r="O1666" i="4"/>
  <c r="M1667" i="4" s="1"/>
  <c r="M1000" i="4"/>
  <c r="N1444" i="4"/>
  <c r="L1445" i="4" s="1"/>
  <c r="O1444" i="4"/>
  <c r="O1000" i="4"/>
  <c r="N1000" i="4"/>
  <c r="L1001" i="4" s="1"/>
  <c r="M1001" i="4" s="1"/>
  <c r="N1367" i="4"/>
  <c r="L1368" i="4" s="1"/>
  <c r="O1367" i="4"/>
  <c r="L2135" i="4"/>
  <c r="K2135" i="4"/>
  <c r="I2136" i="4" s="1"/>
  <c r="J2136" i="4" s="1"/>
  <c r="L217" i="5"/>
  <c r="K217" i="5"/>
  <c r="I218" i="5" s="1"/>
  <c r="J218" i="5" s="1"/>
  <c r="L2439" i="4"/>
  <c r="K2439" i="4"/>
  <c r="I2440" i="4" s="1"/>
  <c r="J2440" i="4" s="1"/>
  <c r="O1886" i="4"/>
  <c r="N1886" i="4"/>
  <c r="L1887" i="4" s="1"/>
  <c r="F415" i="5"/>
  <c r="D416" i="5" s="1"/>
  <c r="E416" i="5" s="1"/>
  <c r="K620" i="5"/>
  <c r="I621" i="5" s="1"/>
  <c r="J621" i="5" s="1"/>
  <c r="L619" i="5"/>
  <c r="O1219" i="4"/>
  <c r="N1219" i="4"/>
  <c r="L1220" i="4" s="1"/>
  <c r="M1220" i="4" s="1"/>
  <c r="J387" i="6"/>
  <c r="L141" i="5"/>
  <c r="K141" i="5"/>
  <c r="I142" i="5" s="1"/>
  <c r="K304" i="6"/>
  <c r="I305" i="6" s="1"/>
  <c r="L304" i="6"/>
  <c r="K2669" i="4"/>
  <c r="I2670" i="4" s="1"/>
  <c r="J2670" i="4" s="1"/>
  <c r="L2669" i="4"/>
  <c r="N1295" i="4"/>
  <c r="L1296" i="4" s="1"/>
  <c r="O1295" i="4"/>
  <c r="L689" i="5"/>
  <c r="K689" i="5"/>
  <c r="I690" i="5" s="1"/>
  <c r="J690" i="5" s="1"/>
  <c r="O925" i="4"/>
  <c r="N925" i="4"/>
  <c r="L926" i="4" s="1"/>
  <c r="M926" i="4" s="1"/>
  <c r="L2362" i="4"/>
  <c r="K2362" i="4"/>
  <c r="I2363" i="4" s="1"/>
  <c r="J2363" i="4" s="1"/>
  <c r="O1738" i="4"/>
  <c r="N1738" i="4"/>
  <c r="L1739" i="4" s="1"/>
  <c r="M1739" i="4" s="1"/>
  <c r="S100" i="3"/>
  <c r="R100" i="3"/>
  <c r="P101" i="3" s="1"/>
  <c r="S56" i="3"/>
  <c r="R56" i="3"/>
  <c r="P57" i="3" s="1"/>
  <c r="Q57" i="3" s="1"/>
  <c r="L303" i="5"/>
  <c r="K303" i="5"/>
  <c r="I304" i="5" s="1"/>
  <c r="J304" i="5" s="1"/>
  <c r="S2016" i="4"/>
  <c r="R2016" i="4"/>
  <c r="K459" i="5"/>
  <c r="I460" i="5" s="1"/>
  <c r="L459" i="5"/>
  <c r="G414" i="5"/>
  <c r="N1590" i="4"/>
  <c r="L1591" i="4" s="1"/>
  <c r="O1590" i="4"/>
  <c r="P2065" i="4"/>
  <c r="Q2065" i="4" s="1"/>
  <c r="N1147" i="4"/>
  <c r="L1148" i="4" s="1"/>
  <c r="O1147" i="4"/>
  <c r="L2203" i="4"/>
  <c r="K2203" i="4"/>
  <c r="I2204" i="4" s="1"/>
  <c r="J2204" i="4" s="1"/>
  <c r="O779" i="4"/>
  <c r="N779" i="4"/>
  <c r="L780" i="4" s="1"/>
  <c r="M780" i="4" s="1"/>
  <c r="L2287" i="4"/>
  <c r="K2287" i="4"/>
  <c r="I2288" i="4" s="1"/>
  <c r="J2288" i="4" s="1"/>
  <c r="K2515" i="4"/>
  <c r="I2516" i="4" s="1"/>
  <c r="L2515" i="4"/>
  <c r="O1072" i="4"/>
  <c r="N1072" i="4"/>
  <c r="L1073" i="4" s="1"/>
  <c r="M1073" i="4" s="1"/>
  <c r="L540" i="5"/>
  <c r="K540" i="5"/>
  <c r="I541" i="5" s="1"/>
  <c r="J541" i="5" s="1"/>
  <c r="N1961" i="4"/>
  <c r="L1962" i="4" s="1"/>
  <c r="O1961" i="4"/>
  <c r="O1517" i="4"/>
  <c r="N1517" i="4"/>
  <c r="L1518" i="4" s="1"/>
  <c r="O1811" i="4"/>
  <c r="N1811" i="4"/>
  <c r="L1812" i="4" s="1"/>
  <c r="M1812" i="4" s="1"/>
  <c r="O855" i="4"/>
  <c r="N855" i="4"/>
  <c r="L856" i="4" s="1"/>
  <c r="M856" i="4" s="1"/>
  <c r="L229" i="6"/>
  <c r="K229" i="6"/>
  <c r="I230" i="6" s="1"/>
  <c r="J230" i="6" s="1"/>
  <c r="J2591" i="4"/>
  <c r="J2516" i="4" l="1"/>
  <c r="N1667" i="4"/>
  <c r="L1668" i="4" s="1"/>
  <c r="O1667" i="4"/>
  <c r="M1518" i="4"/>
  <c r="J142" i="5"/>
  <c r="K142" i="5" s="1"/>
  <c r="I143" i="5" s="1"/>
  <c r="M1148" i="4"/>
  <c r="Q101" i="3"/>
  <c r="S101" i="3" s="1"/>
  <c r="M1445" i="4"/>
  <c r="N1445" i="4" s="1"/>
  <c r="L1446" i="4" s="1"/>
  <c r="J460" i="5"/>
  <c r="M1887" i="4"/>
  <c r="O1887" i="4"/>
  <c r="N1887" i="4"/>
  <c r="L1888" i="4" s="1"/>
  <c r="M1888" i="4" s="1"/>
  <c r="L2591" i="4"/>
  <c r="K2591" i="4"/>
  <c r="I2592" i="4" s="1"/>
  <c r="J2592" i="4" s="1"/>
  <c r="M1296" i="4"/>
  <c r="O780" i="4"/>
  <c r="N780" i="4"/>
  <c r="L781" i="4" s="1"/>
  <c r="K2670" i="4"/>
  <c r="I2671" i="4" s="1"/>
  <c r="J2671" i="4" s="1"/>
  <c r="P2017" i="4"/>
  <c r="Q2017" i="4" s="1"/>
  <c r="R57" i="3"/>
  <c r="P58" i="3" s="1"/>
  <c r="S57" i="3"/>
  <c r="K2440" i="4"/>
  <c r="I2441" i="4" s="1"/>
  <c r="L2440" i="4"/>
  <c r="F416" i="5"/>
  <c r="D417" i="5" s="1"/>
  <c r="E417" i="5" s="1"/>
  <c r="O856" i="4"/>
  <c r="N856" i="4"/>
  <c r="L857" i="4" s="1"/>
  <c r="M857" i="4" s="1"/>
  <c r="L2204" i="4"/>
  <c r="K2204" i="4"/>
  <c r="I2205" i="4" s="1"/>
  <c r="J305" i="6"/>
  <c r="L218" i="5"/>
  <c r="K218" i="5"/>
  <c r="I219" i="5" s="1"/>
  <c r="J219" i="5" s="1"/>
  <c r="L2288" i="4"/>
  <c r="K2288" i="4"/>
  <c r="I2289" i="4" s="1"/>
  <c r="G415" i="5"/>
  <c r="L230" i="6"/>
  <c r="K230" i="6"/>
  <c r="I231" i="6" s="1"/>
  <c r="J231" i="6" s="1"/>
  <c r="N1518" i="4"/>
  <c r="L1519" i="4" s="1"/>
  <c r="O1518" i="4"/>
  <c r="O1148" i="4"/>
  <c r="N1148" i="4"/>
  <c r="L1149" i="4" s="1"/>
  <c r="M1149" i="4" s="1"/>
  <c r="L2516" i="4"/>
  <c r="K2516" i="4"/>
  <c r="I2517" i="4" s="1"/>
  <c r="J2517" i="4" s="1"/>
  <c r="K304" i="5"/>
  <c r="I305" i="5" s="1"/>
  <c r="L304" i="5"/>
  <c r="N1812" i="4"/>
  <c r="L1813" i="4" s="1"/>
  <c r="O1812" i="4"/>
  <c r="M1962" i="4"/>
  <c r="M1368" i="4"/>
  <c r="O1739" i="4"/>
  <c r="N1739" i="4"/>
  <c r="L1740" i="4" s="1"/>
  <c r="M1740" i="4" s="1"/>
  <c r="O926" i="4"/>
  <c r="N926" i="4"/>
  <c r="L927" i="4" s="1"/>
  <c r="O1001" i="4"/>
  <c r="N1001" i="4"/>
  <c r="L1002" i="4" s="1"/>
  <c r="M1002" i="4" s="1"/>
  <c r="O1220" i="4"/>
  <c r="N1220" i="4"/>
  <c r="L1221" i="4" s="1"/>
  <c r="M1221" i="4" s="1"/>
  <c r="L541" i="5"/>
  <c r="K541" i="5"/>
  <c r="I542" i="5" s="1"/>
  <c r="J542" i="5" s="1"/>
  <c r="N1073" i="4"/>
  <c r="L1074" i="4" s="1"/>
  <c r="O1073" i="4"/>
  <c r="L620" i="5"/>
  <c r="L387" i="6"/>
  <c r="K387" i="6"/>
  <c r="I388" i="6" s="1"/>
  <c r="J388" i="6" s="1"/>
  <c r="R2065" i="4"/>
  <c r="P2066" i="4" s="1"/>
  <c r="S2065" i="4"/>
  <c r="K621" i="5"/>
  <c r="I622" i="5" s="1"/>
  <c r="J622" i="5" s="1"/>
  <c r="L690" i="5"/>
  <c r="K690" i="5"/>
  <c r="I691" i="5" s="1"/>
  <c r="J691" i="5" s="1"/>
  <c r="M1668" i="4"/>
  <c r="L2136" i="4"/>
  <c r="K2136" i="4"/>
  <c r="I2137" i="4" s="1"/>
  <c r="J2137" i="4" s="1"/>
  <c r="L2363" i="4"/>
  <c r="K2363" i="4"/>
  <c r="I2364" i="4" s="1"/>
  <c r="J2364" i="4" s="1"/>
  <c r="M1591" i="4"/>
  <c r="L460" i="5"/>
  <c r="K460" i="5"/>
  <c r="I461" i="5" s="1"/>
  <c r="J461" i="5" s="1"/>
  <c r="M781" i="4" l="1"/>
  <c r="M1519" i="4"/>
  <c r="R101" i="3"/>
  <c r="P102" i="3" s="1"/>
  <c r="O1445" i="4"/>
  <c r="M1446" i="4" s="1"/>
  <c r="L142" i="5"/>
  <c r="J143" i="5" s="1"/>
  <c r="G416" i="5"/>
  <c r="J2289" i="4"/>
  <c r="O1519" i="4"/>
  <c r="N1519" i="4"/>
  <c r="L1520" i="4" s="1"/>
  <c r="M1520" i="4" s="1"/>
  <c r="Q2066" i="4"/>
  <c r="L2289" i="4"/>
  <c r="K2289" i="4"/>
  <c r="I2290" i="4" s="1"/>
  <c r="J2290" i="4" s="1"/>
  <c r="S2017" i="4"/>
  <c r="R2017" i="4"/>
  <c r="P2018" i="4" s="1"/>
  <c r="Q2018" i="4" s="1"/>
  <c r="N1368" i="4"/>
  <c r="L1369" i="4" s="1"/>
  <c r="O1368" i="4"/>
  <c r="K542" i="5"/>
  <c r="I543" i="5" s="1"/>
  <c r="J543" i="5" s="1"/>
  <c r="O781" i="4"/>
  <c r="N781" i="4"/>
  <c r="L782" i="4" s="1"/>
  <c r="O1962" i="4"/>
  <c r="N1962" i="4"/>
  <c r="L1963" i="4" s="1"/>
  <c r="K461" i="5"/>
  <c r="I462" i="5" s="1"/>
  <c r="L461" i="5"/>
  <c r="O1591" i="4"/>
  <c r="N1591" i="4"/>
  <c r="L1592" i="4" s="1"/>
  <c r="M1592" i="4" s="1"/>
  <c r="L2670" i="4"/>
  <c r="J305" i="5"/>
  <c r="L305" i="6"/>
  <c r="K305" i="6"/>
  <c r="I306" i="6" s="1"/>
  <c r="J306" i="6" s="1"/>
  <c r="L621" i="5"/>
  <c r="Q58" i="3"/>
  <c r="L2517" i="4"/>
  <c r="K2517" i="4"/>
  <c r="I2518" i="4" s="1"/>
  <c r="J2518" i="4" s="1"/>
  <c r="J2205" i="4"/>
  <c r="O1296" i="4"/>
  <c r="N1296" i="4"/>
  <c r="L1297" i="4" s="1"/>
  <c r="M1297" i="4" s="1"/>
  <c r="K622" i="5"/>
  <c r="I623" i="5" s="1"/>
  <c r="J623" i="5" s="1"/>
  <c r="L2364" i="4"/>
  <c r="K2364" i="4"/>
  <c r="I2365" i="4" s="1"/>
  <c r="L2592" i="4"/>
  <c r="K2592" i="4"/>
  <c r="I2593" i="4" s="1"/>
  <c r="L231" i="6"/>
  <c r="K231" i="6"/>
  <c r="I232" i="6" s="1"/>
  <c r="J232" i="6" s="1"/>
  <c r="K388" i="6"/>
  <c r="I389" i="6" s="1"/>
  <c r="L388" i="6"/>
  <c r="L219" i="5"/>
  <c r="K219" i="5"/>
  <c r="I220" i="5" s="1"/>
  <c r="O857" i="4"/>
  <c r="N857" i="4"/>
  <c r="L858" i="4" s="1"/>
  <c r="J2441" i="4"/>
  <c r="Q102" i="3"/>
  <c r="M1074" i="4"/>
  <c r="O1221" i="4"/>
  <c r="N1221" i="4"/>
  <c r="L1222" i="4" s="1"/>
  <c r="M1222" i="4" s="1"/>
  <c r="N1002" i="4"/>
  <c r="L1003" i="4" s="1"/>
  <c r="O1002" i="4"/>
  <c r="L691" i="5"/>
  <c r="K691" i="5"/>
  <c r="I692" i="5" s="1"/>
  <c r="J692" i="5" s="1"/>
  <c r="O1888" i="4"/>
  <c r="N1888" i="4"/>
  <c r="L1889" i="4" s="1"/>
  <c r="M1889" i="4" s="1"/>
  <c r="N1740" i="4"/>
  <c r="L1741" i="4" s="1"/>
  <c r="O1740" i="4"/>
  <c r="K2671" i="4"/>
  <c r="I2672" i="4" s="1"/>
  <c r="J2672" i="4" s="1"/>
  <c r="M1813" i="4"/>
  <c r="L2137" i="4"/>
  <c r="K2137" i="4"/>
  <c r="I2138" i="4" s="1"/>
  <c r="J2138" i="4" s="1"/>
  <c r="O1668" i="4"/>
  <c r="N1668" i="4"/>
  <c r="L1669" i="4" s="1"/>
  <c r="M1669" i="4" s="1"/>
  <c r="O1149" i="4"/>
  <c r="N1149" i="4"/>
  <c r="L1150" i="4" s="1"/>
  <c r="M927" i="4"/>
  <c r="F417" i="5"/>
  <c r="D418" i="5" s="1"/>
  <c r="E418" i="5" s="1"/>
  <c r="M1003" i="4" l="1"/>
  <c r="M858" i="4"/>
  <c r="K143" i="5"/>
  <c r="I144" i="5" s="1"/>
  <c r="L143" i="5"/>
  <c r="M1741" i="4"/>
  <c r="J220" i="5"/>
  <c r="L2441" i="4"/>
  <c r="K2441" i="4"/>
  <c r="I2442" i="4" s="1"/>
  <c r="J2442" i="4" s="1"/>
  <c r="L2205" i="4"/>
  <c r="K2205" i="4"/>
  <c r="I2206" i="4" s="1"/>
  <c r="J2206" i="4" s="1"/>
  <c r="L2671" i="4"/>
  <c r="K2518" i="4"/>
  <c r="I2519" i="4" s="1"/>
  <c r="J2519" i="4" s="1"/>
  <c r="L542" i="5"/>
  <c r="K543" i="5"/>
  <c r="I544" i="5" s="1"/>
  <c r="J544" i="5" s="1"/>
  <c r="N858" i="4"/>
  <c r="L859" i="4" s="1"/>
  <c r="O858" i="4"/>
  <c r="S58" i="3"/>
  <c r="R58" i="3"/>
  <c r="P59" i="3" s="1"/>
  <c r="S102" i="3"/>
  <c r="R102" i="3"/>
  <c r="P103" i="3" s="1"/>
  <c r="Q103" i="3" s="1"/>
  <c r="K2672" i="4"/>
  <c r="I2673" i="4" s="1"/>
  <c r="J2673" i="4" s="1"/>
  <c r="O1446" i="4"/>
  <c r="N1446" i="4"/>
  <c r="L1447" i="4" s="1"/>
  <c r="M1447" i="4" s="1"/>
  <c r="L220" i="5"/>
  <c r="K220" i="5"/>
  <c r="I221" i="5" s="1"/>
  <c r="J221" i="5" s="1"/>
  <c r="J389" i="6"/>
  <c r="L306" i="6"/>
  <c r="K306" i="6"/>
  <c r="I307" i="6" s="1"/>
  <c r="J307" i="6" s="1"/>
  <c r="O1741" i="4"/>
  <c r="N1741" i="4"/>
  <c r="L1742" i="4" s="1"/>
  <c r="M1742" i="4" s="1"/>
  <c r="L232" i="6"/>
  <c r="K232" i="6"/>
  <c r="I233" i="6" s="1"/>
  <c r="M1369" i="4"/>
  <c r="O1813" i="4"/>
  <c r="N1813" i="4"/>
  <c r="L1814" i="4" s="1"/>
  <c r="M1814" i="4" s="1"/>
  <c r="L692" i="5"/>
  <c r="K692" i="5"/>
  <c r="I693" i="5" s="1"/>
  <c r="J693" i="5" s="1"/>
  <c r="L305" i="5"/>
  <c r="K305" i="5"/>
  <c r="I306" i="5" s="1"/>
  <c r="J306" i="5" s="1"/>
  <c r="R2018" i="4"/>
  <c r="P2019" i="4" s="1"/>
  <c r="S2018" i="4"/>
  <c r="N1297" i="4"/>
  <c r="L1298" i="4" s="1"/>
  <c r="O1297" i="4"/>
  <c r="N1889" i="4"/>
  <c r="L1890" i="4" s="1"/>
  <c r="O1889" i="4"/>
  <c r="G417" i="5"/>
  <c r="G418" i="5" s="1"/>
  <c r="O927" i="4"/>
  <c r="N927" i="4"/>
  <c r="L928" i="4" s="1"/>
  <c r="J2593" i="4"/>
  <c r="M782" i="4"/>
  <c r="F418" i="5"/>
  <c r="D419" i="5" s="1"/>
  <c r="E419" i="5" s="1"/>
  <c r="M1150" i="4"/>
  <c r="N1592" i="4"/>
  <c r="L1593" i="4" s="1"/>
  <c r="O1592" i="4"/>
  <c r="K2290" i="4"/>
  <c r="I2291" i="4" s="1"/>
  <c r="J2291" i="4" s="1"/>
  <c r="O1222" i="4"/>
  <c r="N1222" i="4"/>
  <c r="L1223" i="4" s="1"/>
  <c r="M1223" i="4" s="1"/>
  <c r="N1003" i="4"/>
  <c r="L1004" i="4" s="1"/>
  <c r="O1003" i="4"/>
  <c r="J2365" i="4"/>
  <c r="S2066" i="4"/>
  <c r="R2066" i="4"/>
  <c r="P2067" i="4" s="1"/>
  <c r="Q2067" i="4" s="1"/>
  <c r="O1520" i="4"/>
  <c r="N1520" i="4"/>
  <c r="L1521" i="4" s="1"/>
  <c r="O1669" i="4"/>
  <c r="N1669" i="4"/>
  <c r="L1670" i="4" s="1"/>
  <c r="M1670" i="4" s="1"/>
  <c r="K623" i="5"/>
  <c r="I624" i="5" s="1"/>
  <c r="J624" i="5" s="1"/>
  <c r="J462" i="5"/>
  <c r="K2138" i="4"/>
  <c r="I2139" i="4" s="1"/>
  <c r="J2139" i="4" s="1"/>
  <c r="O1074" i="4"/>
  <c r="N1074" i="4"/>
  <c r="L1075" i="4" s="1"/>
  <c r="M1075" i="4" s="1"/>
  <c r="L622" i="5"/>
  <c r="M1963" i="4"/>
  <c r="J144" i="5" l="1"/>
  <c r="M1004" i="4"/>
  <c r="M1890" i="4"/>
  <c r="N1890" i="4" s="1"/>
  <c r="L1891" i="4" s="1"/>
  <c r="M1891" i="4" s="1"/>
  <c r="M859" i="4"/>
  <c r="O859" i="4" s="1"/>
  <c r="L2518" i="4"/>
  <c r="M928" i="4"/>
  <c r="O928" i="4" s="1"/>
  <c r="J233" i="6"/>
  <c r="L233" i="6" s="1"/>
  <c r="Q59" i="3"/>
  <c r="R103" i="3"/>
  <c r="P104" i="3" s="1"/>
  <c r="S103" i="3"/>
  <c r="R59" i="3"/>
  <c r="P60" i="3" s="1"/>
  <c r="S59" i="3"/>
  <c r="L389" i="6"/>
  <c r="K389" i="6"/>
  <c r="I390" i="6" s="1"/>
  <c r="J390" i="6" s="1"/>
  <c r="L543" i="5"/>
  <c r="N1369" i="4"/>
  <c r="L1370" i="4" s="1"/>
  <c r="O1369" i="4"/>
  <c r="O1742" i="4"/>
  <c r="N1742" i="4"/>
  <c r="L1743" i="4" s="1"/>
  <c r="O1223" i="4"/>
  <c r="N1223" i="4"/>
  <c r="L1224" i="4" s="1"/>
  <c r="L221" i="5"/>
  <c r="K221" i="5"/>
  <c r="I222" i="5" s="1"/>
  <c r="O1963" i="4"/>
  <c r="N1963" i="4"/>
  <c r="L1964" i="4" s="1"/>
  <c r="K544" i="5"/>
  <c r="I545" i="5" s="1"/>
  <c r="J545" i="5" s="1"/>
  <c r="L2138" i="4"/>
  <c r="L2139" i="4" s="1"/>
  <c r="Q2019" i="4"/>
  <c r="K2519" i="4"/>
  <c r="I2520" i="4" s="1"/>
  <c r="J2520" i="4" s="1"/>
  <c r="L2519" i="4"/>
  <c r="L2365" i="4"/>
  <c r="K2365" i="4"/>
  <c r="I2366" i="4" s="1"/>
  <c r="J2366" i="4" s="1"/>
  <c r="L462" i="5"/>
  <c r="K462" i="5"/>
  <c r="I463" i="5" s="1"/>
  <c r="J463" i="5" s="1"/>
  <c r="S2067" i="4"/>
  <c r="R2067" i="4"/>
  <c r="P2068" i="4" s="1"/>
  <c r="O1004" i="4"/>
  <c r="N1004" i="4"/>
  <c r="L1005" i="4" s="1"/>
  <c r="M1005" i="4" s="1"/>
  <c r="M1298" i="4"/>
  <c r="K624" i="5"/>
  <c r="I625" i="5" s="1"/>
  <c r="J625" i="5" s="1"/>
  <c r="M1593" i="4"/>
  <c r="L2593" i="4"/>
  <c r="K2593" i="4"/>
  <c r="I2594" i="4" s="1"/>
  <c r="J2594" i="4" s="1"/>
  <c r="L307" i="6"/>
  <c r="K307" i="6"/>
  <c r="I308" i="6" s="1"/>
  <c r="L693" i="5"/>
  <c r="K693" i="5"/>
  <c r="I694" i="5" s="1"/>
  <c r="L2206" i="4"/>
  <c r="K2206" i="4"/>
  <c r="I2207" i="4" s="1"/>
  <c r="J2207" i="4" s="1"/>
  <c r="N928" i="4"/>
  <c r="L929" i="4" s="1"/>
  <c r="K2139" i="4"/>
  <c r="I2140" i="4" s="1"/>
  <c r="J2140" i="4" s="1"/>
  <c r="L2290" i="4"/>
  <c r="O1670" i="4"/>
  <c r="N1670" i="4"/>
  <c r="L1671" i="4" s="1"/>
  <c r="M1671" i="4" s="1"/>
  <c r="O1075" i="4"/>
  <c r="N1075" i="4"/>
  <c r="L1076" i="4" s="1"/>
  <c r="M1076" i="4" s="1"/>
  <c r="O1150" i="4"/>
  <c r="N1150" i="4"/>
  <c r="L1151" i="4" s="1"/>
  <c r="M1151" i="4" s="1"/>
  <c r="K2442" i="4"/>
  <c r="I2443" i="4" s="1"/>
  <c r="J2443" i="4" s="1"/>
  <c r="O1890" i="4"/>
  <c r="K2291" i="4"/>
  <c r="I2292" i="4" s="1"/>
  <c r="J2292" i="4" s="1"/>
  <c r="K306" i="5"/>
  <c r="I307" i="5" s="1"/>
  <c r="L306" i="5"/>
  <c r="L623" i="5"/>
  <c r="O1447" i="4"/>
  <c r="N1447" i="4"/>
  <c r="L1448" i="4" s="1"/>
  <c r="M1448" i="4" s="1"/>
  <c r="F419" i="5"/>
  <c r="D420" i="5" s="1"/>
  <c r="E420" i="5" s="1"/>
  <c r="N1814" i="4"/>
  <c r="L1815" i="4" s="1"/>
  <c r="O1814" i="4"/>
  <c r="K2673" i="4"/>
  <c r="I2674" i="4" s="1"/>
  <c r="J2674" i="4" s="1"/>
  <c r="M1521" i="4"/>
  <c r="O782" i="4"/>
  <c r="N782" i="4"/>
  <c r="L783" i="4" s="1"/>
  <c r="L2672" i="4"/>
  <c r="N859" i="4" l="1"/>
  <c r="L860" i="4" s="1"/>
  <c r="K144" i="5"/>
  <c r="I145" i="5" s="1"/>
  <c r="L144" i="5"/>
  <c r="Q60" i="3"/>
  <c r="M1815" i="4"/>
  <c r="N1815" i="4" s="1"/>
  <c r="L1816" i="4" s="1"/>
  <c r="M1816" i="4" s="1"/>
  <c r="J307" i="5"/>
  <c r="K233" i="6"/>
  <c r="I234" i="6" s="1"/>
  <c r="J234" i="6" s="1"/>
  <c r="J694" i="5"/>
  <c r="M783" i="4"/>
  <c r="O783" i="4"/>
  <c r="N783" i="4"/>
  <c r="L784" i="4" s="1"/>
  <c r="M784" i="4" s="1"/>
  <c r="J222" i="5"/>
  <c r="O1891" i="4"/>
  <c r="N1891" i="4"/>
  <c r="L1892" i="4" s="1"/>
  <c r="M1892" i="4" s="1"/>
  <c r="O1521" i="4"/>
  <c r="N1521" i="4"/>
  <c r="L1522" i="4" s="1"/>
  <c r="M1522" i="4" s="1"/>
  <c r="M1224" i="4"/>
  <c r="L2442" i="4"/>
  <c r="J308" i="6"/>
  <c r="M860" i="4"/>
  <c r="M1743" i="4"/>
  <c r="L463" i="5"/>
  <c r="K463" i="5"/>
  <c r="I464" i="5" s="1"/>
  <c r="J464" i="5" s="1"/>
  <c r="F420" i="5"/>
  <c r="C364" i="5" s="1"/>
  <c r="C365" i="5" s="1"/>
  <c r="O1151" i="4"/>
  <c r="N1151" i="4"/>
  <c r="L1152" i="4" s="1"/>
  <c r="M1152" i="4" s="1"/>
  <c r="K2207" i="4"/>
  <c r="I2208" i="4" s="1"/>
  <c r="L2207" i="4"/>
  <c r="K2443" i="4"/>
  <c r="I2444" i="4" s="1"/>
  <c r="J2444" i="4" s="1"/>
  <c r="K625" i="5"/>
  <c r="I626" i="5" s="1"/>
  <c r="J626" i="5" s="1"/>
  <c r="K390" i="6"/>
  <c r="I391" i="6" s="1"/>
  <c r="L390" i="6"/>
  <c r="K2594" i="4"/>
  <c r="I2595" i="4" s="1"/>
  <c r="J2595" i="4" s="1"/>
  <c r="M1370" i="4"/>
  <c r="O1593" i="4"/>
  <c r="N1593" i="4"/>
  <c r="L1594" i="4" s="1"/>
  <c r="N1671" i="4"/>
  <c r="L1672" i="4" s="1"/>
  <c r="O1671" i="4"/>
  <c r="K2520" i="4"/>
  <c r="I2521" i="4" s="1"/>
  <c r="J2521" i="4" s="1"/>
  <c r="L624" i="5"/>
  <c r="S2019" i="4"/>
  <c r="R2019" i="4"/>
  <c r="P2020" i="4" s="1"/>
  <c r="Q2020" i="4" s="1"/>
  <c r="O1298" i="4"/>
  <c r="N1298" i="4"/>
  <c r="L1299" i="4" s="1"/>
  <c r="M1299" i="4" s="1"/>
  <c r="L694" i="5"/>
  <c r="K694" i="5"/>
  <c r="I695" i="5" s="1"/>
  <c r="J695" i="5" s="1"/>
  <c r="L2673" i="4"/>
  <c r="K2366" i="4"/>
  <c r="I2367" i="4" s="1"/>
  <c r="J2367" i="4" s="1"/>
  <c r="L2366" i="4"/>
  <c r="G419" i="5"/>
  <c r="O1448" i="4"/>
  <c r="N1448" i="4"/>
  <c r="L1449" i="4" s="1"/>
  <c r="M1449" i="4" s="1"/>
  <c r="L307" i="5"/>
  <c r="K307" i="5"/>
  <c r="I308" i="5" s="1"/>
  <c r="J308" i="5" s="1"/>
  <c r="O1005" i="4"/>
  <c r="N1005" i="4"/>
  <c r="L1006" i="4" s="1"/>
  <c r="M1006" i="4" s="1"/>
  <c r="L544" i="5"/>
  <c r="R60" i="3"/>
  <c r="P61" i="3" s="1"/>
  <c r="S60" i="3"/>
  <c r="L234" i="6"/>
  <c r="K234" i="6"/>
  <c r="I235" i="6" s="1"/>
  <c r="J235" i="6" s="1"/>
  <c r="O1815" i="4"/>
  <c r="N1076" i="4"/>
  <c r="L1077" i="4" s="1"/>
  <c r="O1076" i="4"/>
  <c r="K2292" i="4"/>
  <c r="I2293" i="4" s="1"/>
  <c r="J2293" i="4" s="1"/>
  <c r="K2674" i="4"/>
  <c r="I2675" i="4" s="1"/>
  <c r="J2675" i="4" s="1"/>
  <c r="K2140" i="4"/>
  <c r="I2141" i="4" s="1"/>
  <c r="J2141" i="4" s="1"/>
  <c r="K545" i="5"/>
  <c r="I546" i="5" s="1"/>
  <c r="J546" i="5" s="1"/>
  <c r="L2291" i="4"/>
  <c r="M929" i="4"/>
  <c r="Q2068" i="4"/>
  <c r="M1964" i="4"/>
  <c r="Q104" i="3"/>
  <c r="J391" i="6" l="1"/>
  <c r="J145" i="5"/>
  <c r="Q61" i="3"/>
  <c r="M1077" i="4"/>
  <c r="O1077" i="4" s="1"/>
  <c r="K464" i="5"/>
  <c r="I465" i="5" s="1"/>
  <c r="J465" i="5" s="1"/>
  <c r="L2594" i="4"/>
  <c r="O1743" i="4"/>
  <c r="N1743" i="4"/>
  <c r="L1744" i="4" s="1"/>
  <c r="M1744" i="4" s="1"/>
  <c r="K2367" i="4"/>
  <c r="I2368" i="4" s="1"/>
  <c r="J2368" i="4" s="1"/>
  <c r="O860" i="4"/>
  <c r="N860" i="4"/>
  <c r="L861" i="4" s="1"/>
  <c r="M861" i="4" s="1"/>
  <c r="K626" i="5"/>
  <c r="I627" i="5" s="1"/>
  <c r="J627" i="5" s="1"/>
  <c r="O1816" i="4"/>
  <c r="N1816" i="4"/>
  <c r="L1817" i="4" s="1"/>
  <c r="S2068" i="4"/>
  <c r="R2068" i="4"/>
  <c r="P2069" i="4" s="1"/>
  <c r="Q2069" i="4" s="1"/>
  <c r="O929" i="4"/>
  <c r="N929" i="4"/>
  <c r="L930" i="4" s="1"/>
  <c r="N1522" i="4"/>
  <c r="L1523" i="4" s="1"/>
  <c r="O1522" i="4"/>
  <c r="O1370" i="4"/>
  <c r="N1370" i="4"/>
  <c r="L1371" i="4" s="1"/>
  <c r="M1371" i="4" s="1"/>
  <c r="S104" i="3"/>
  <c r="R104" i="3"/>
  <c r="P105" i="3" s="1"/>
  <c r="Q105" i="3" s="1"/>
  <c r="O1006" i="4"/>
  <c r="N1006" i="4"/>
  <c r="L1007" i="4" s="1"/>
  <c r="M1007" i="4" s="1"/>
  <c r="K2293" i="4"/>
  <c r="I2294" i="4" s="1"/>
  <c r="J2294" i="4" s="1"/>
  <c r="K695" i="5"/>
  <c r="I696" i="5" s="1"/>
  <c r="L695" i="5"/>
  <c r="L391" i="6"/>
  <c r="K391" i="6"/>
  <c r="I392" i="6" s="1"/>
  <c r="J392" i="6" s="1"/>
  <c r="N1077" i="4"/>
  <c r="L1078" i="4" s="1"/>
  <c r="O1964" i="4"/>
  <c r="N1964" i="4"/>
  <c r="L1965" i="4" s="1"/>
  <c r="S61" i="3"/>
  <c r="R61" i="3"/>
  <c r="P62" i="3" s="1"/>
  <c r="Q62" i="3" s="1"/>
  <c r="L545" i="5"/>
  <c r="K2595" i="4"/>
  <c r="I2596" i="4" s="1"/>
  <c r="J2596" i="4" s="1"/>
  <c r="K546" i="5"/>
  <c r="I547" i="5" s="1"/>
  <c r="J547" i="5" s="1"/>
  <c r="K2141" i="4"/>
  <c r="I2142" i="4" s="1"/>
  <c r="J2142" i="4" s="1"/>
  <c r="L2443" i="4"/>
  <c r="L222" i="5"/>
  <c r="K222" i="5"/>
  <c r="I223" i="5" s="1"/>
  <c r="H344" i="5"/>
  <c r="H345" i="5"/>
  <c r="G420" i="5"/>
  <c r="L235" i="6"/>
  <c r="K235" i="6"/>
  <c r="I236" i="6" s="1"/>
  <c r="J236" i="6" s="1"/>
  <c r="O1299" i="4"/>
  <c r="N1299" i="4"/>
  <c r="L1300" i="4" s="1"/>
  <c r="M1300" i="4" s="1"/>
  <c r="S2020" i="4"/>
  <c r="R2020" i="4"/>
  <c r="P2021" i="4" s="1"/>
  <c r="L625" i="5"/>
  <c r="K2521" i="4"/>
  <c r="I2522" i="4" s="1"/>
  <c r="J2522" i="4" s="1"/>
  <c r="O1892" i="4"/>
  <c r="N1892" i="4"/>
  <c r="L1893" i="4" s="1"/>
  <c r="M1893" i="4" s="1"/>
  <c r="L2140" i="4"/>
  <c r="L2520" i="4"/>
  <c r="N1449" i="4"/>
  <c r="L1450" i="4" s="1"/>
  <c r="O1449" i="4"/>
  <c r="M1672" i="4"/>
  <c r="O1152" i="4"/>
  <c r="N1152" i="4"/>
  <c r="L1153" i="4" s="1"/>
  <c r="O784" i="4"/>
  <c r="N784" i="4"/>
  <c r="L785" i="4" s="1"/>
  <c r="L308" i="6"/>
  <c r="K308" i="6"/>
  <c r="I309" i="6" s="1"/>
  <c r="O1224" i="4"/>
  <c r="N1224" i="4"/>
  <c r="L1225" i="4" s="1"/>
  <c r="M1225" i="4" s="1"/>
  <c r="K2444" i="4"/>
  <c r="I2445" i="4" s="1"/>
  <c r="J2445" i="4" s="1"/>
  <c r="K308" i="5"/>
  <c r="I309" i="5" s="1"/>
  <c r="L308" i="5"/>
  <c r="K2675" i="4"/>
  <c r="I2676" i="4" s="1"/>
  <c r="J2676" i="4" s="1"/>
  <c r="J2208" i="4"/>
  <c r="L2674" i="4"/>
  <c r="L2292" i="4"/>
  <c r="M1594" i="4"/>
  <c r="L145" i="5" l="1"/>
  <c r="K145" i="5"/>
  <c r="I146" i="5" s="1"/>
  <c r="J146" i="5" s="1"/>
  <c r="M1153" i="4"/>
  <c r="L546" i="5"/>
  <c r="M1078" i="4"/>
  <c r="L2444" i="4"/>
  <c r="M785" i="4"/>
  <c r="J696" i="5"/>
  <c r="L696" i="5" s="1"/>
  <c r="M1965" i="4"/>
  <c r="N1965" i="4" s="1"/>
  <c r="L1966" i="4" s="1"/>
  <c r="O1153" i="4"/>
  <c r="N1153" i="4"/>
  <c r="L1154" i="4" s="1"/>
  <c r="M1154" i="4" s="1"/>
  <c r="O1078" i="4"/>
  <c r="N1078" i="4"/>
  <c r="L1079" i="4" s="1"/>
  <c r="M1079" i="4" s="1"/>
  <c r="L2595" i="4"/>
  <c r="L2596" i="4" s="1"/>
  <c r="N1594" i="4"/>
  <c r="L1595" i="4" s="1"/>
  <c r="O1594" i="4"/>
  <c r="O1893" i="4"/>
  <c r="N1893" i="4"/>
  <c r="L1894" i="4" s="1"/>
  <c r="L392" i="6"/>
  <c r="K392" i="6"/>
  <c r="I393" i="6" s="1"/>
  <c r="R2069" i="4"/>
  <c r="P2070" i="4" s="1"/>
  <c r="S2069" i="4"/>
  <c r="S62" i="3"/>
  <c r="R62" i="3"/>
  <c r="P63" i="3" s="1"/>
  <c r="Q63" i="3" s="1"/>
  <c r="J309" i="5"/>
  <c r="K2445" i="4"/>
  <c r="I2446" i="4" s="1"/>
  <c r="J2446" i="4" s="1"/>
  <c r="L2141" i="4"/>
  <c r="S105" i="3"/>
  <c r="R105" i="3"/>
  <c r="P106" i="3" s="1"/>
  <c r="Q106" i="3" s="1"/>
  <c r="L2521" i="4"/>
  <c r="K2142" i="4"/>
  <c r="I2143" i="4" s="1"/>
  <c r="J2143" i="4" s="1"/>
  <c r="M1817" i="4"/>
  <c r="O1225" i="4"/>
  <c r="N1225" i="4"/>
  <c r="L1226" i="4" s="1"/>
  <c r="M1226" i="4" s="1"/>
  <c r="K2522" i="4"/>
  <c r="I2523" i="4" s="1"/>
  <c r="J2523" i="4" s="1"/>
  <c r="K547" i="5"/>
  <c r="I548" i="5" s="1"/>
  <c r="J548" i="5" s="1"/>
  <c r="L547" i="5"/>
  <c r="K627" i="5"/>
  <c r="I628" i="5" s="1"/>
  <c r="J628" i="5" s="1"/>
  <c r="N785" i="4"/>
  <c r="L786" i="4" s="1"/>
  <c r="O785" i="4"/>
  <c r="K2294" i="4"/>
  <c r="I2295" i="4" s="1"/>
  <c r="J2295" i="4" s="1"/>
  <c r="J309" i="6"/>
  <c r="Q2021" i="4"/>
  <c r="L2293" i="4"/>
  <c r="L2294" i="4" s="1"/>
  <c r="L626" i="5"/>
  <c r="L627" i="5" s="1"/>
  <c r="O1300" i="4"/>
  <c r="N1300" i="4"/>
  <c r="L1301" i="4" s="1"/>
  <c r="M1301" i="4" s="1"/>
  <c r="O1007" i="4"/>
  <c r="N1007" i="4"/>
  <c r="L1008" i="4" s="1"/>
  <c r="M1008" i="4" s="1"/>
  <c r="O861" i="4"/>
  <c r="N861" i="4"/>
  <c r="L862" i="4" s="1"/>
  <c r="M862" i="4" s="1"/>
  <c r="K2596" i="4"/>
  <c r="I2597" i="4" s="1"/>
  <c r="J2597" i="4" s="1"/>
  <c r="K2368" i="4"/>
  <c r="I2369" i="4" s="1"/>
  <c r="J2369" i="4" s="1"/>
  <c r="K236" i="6"/>
  <c r="I237" i="6" s="1"/>
  <c r="J237" i="6" s="1"/>
  <c r="L2367" i="4"/>
  <c r="N1371" i="4"/>
  <c r="L1372" i="4" s="1"/>
  <c r="O1371" i="4"/>
  <c r="O1744" i="4"/>
  <c r="N1744" i="4"/>
  <c r="L1745" i="4" s="1"/>
  <c r="K2208" i="4"/>
  <c r="I2209" i="4" s="1"/>
  <c r="L2208" i="4"/>
  <c r="M1450" i="4"/>
  <c r="M1523" i="4"/>
  <c r="K465" i="5"/>
  <c r="I466" i="5" s="1"/>
  <c r="J466" i="5" s="1"/>
  <c r="O1672" i="4"/>
  <c r="N1672" i="4"/>
  <c r="L1673" i="4" s="1"/>
  <c r="M1673" i="4" s="1"/>
  <c r="K2676" i="4"/>
  <c r="I2677" i="4" s="1"/>
  <c r="J2677" i="4" s="1"/>
  <c r="H346" i="5"/>
  <c r="L2675" i="4"/>
  <c r="L2676" i="4" s="1"/>
  <c r="J223" i="5"/>
  <c r="M930" i="4"/>
  <c r="L464" i="5"/>
  <c r="O1965" i="4" l="1"/>
  <c r="K146" i="5"/>
  <c r="I147" i="5" s="1"/>
  <c r="J147" i="5" s="1"/>
  <c r="L146" i="5"/>
  <c r="K696" i="5"/>
  <c r="I697" i="5" s="1"/>
  <c r="J697" i="5" s="1"/>
  <c r="L697" i="5" s="1"/>
  <c r="J2209" i="4"/>
  <c r="M1966" i="4"/>
  <c r="N1966" i="4" s="1"/>
  <c r="L1967" i="4" s="1"/>
  <c r="Q2070" i="4"/>
  <c r="S2070" i="4" s="1"/>
  <c r="M1745" i="4"/>
  <c r="N1745" i="4" s="1"/>
  <c r="L1746" i="4" s="1"/>
  <c r="M1746" i="4" s="1"/>
  <c r="J393" i="6"/>
  <c r="R2070" i="4"/>
  <c r="P2071" i="4" s="1"/>
  <c r="L223" i="5"/>
  <c r="K223" i="5"/>
  <c r="I224" i="5" s="1"/>
  <c r="L2522" i="4"/>
  <c r="K237" i="6"/>
  <c r="I238" i="6" s="1"/>
  <c r="J238" i="6" s="1"/>
  <c r="O1301" i="4"/>
  <c r="N1301" i="4"/>
  <c r="L1302" i="4" s="1"/>
  <c r="M1302" i="4" s="1"/>
  <c r="M1372" i="4"/>
  <c r="L236" i="6"/>
  <c r="S2021" i="4"/>
  <c r="R2021" i="4"/>
  <c r="P2022" i="4" s="1"/>
  <c r="Q2022" i="4" s="1"/>
  <c r="O1817" i="4"/>
  <c r="N1817" i="4"/>
  <c r="L1818" i="4" s="1"/>
  <c r="M1894" i="4"/>
  <c r="K2523" i="4"/>
  <c r="I2524" i="4" s="1"/>
  <c r="J2524" i="4" s="1"/>
  <c r="L2209" i="4"/>
  <c r="K2209" i="4"/>
  <c r="I2210" i="4" s="1"/>
  <c r="J2210" i="4" s="1"/>
  <c r="L309" i="5"/>
  <c r="K309" i="5"/>
  <c r="I310" i="5" s="1"/>
  <c r="J310" i="5" s="1"/>
  <c r="O1226" i="4"/>
  <c r="N1226" i="4"/>
  <c r="L1227" i="4" s="1"/>
  <c r="M1227" i="4" s="1"/>
  <c r="K2369" i="4"/>
  <c r="I2370" i="4" s="1"/>
  <c r="J2370" i="4" s="1"/>
  <c r="K2295" i="4"/>
  <c r="I2296" i="4" s="1"/>
  <c r="J2296" i="4" s="1"/>
  <c r="M1595" i="4"/>
  <c r="K697" i="5"/>
  <c r="I698" i="5" s="1"/>
  <c r="N930" i="4"/>
  <c r="L931" i="4" s="1"/>
  <c r="O930" i="4"/>
  <c r="O1673" i="4"/>
  <c r="N1673" i="4"/>
  <c r="L1674" i="4" s="1"/>
  <c r="R106" i="3"/>
  <c r="P107" i="3" s="1"/>
  <c r="S106" i="3"/>
  <c r="O862" i="4"/>
  <c r="N862" i="4"/>
  <c r="L863" i="4" s="1"/>
  <c r="M863" i="4" s="1"/>
  <c r="O1079" i="4"/>
  <c r="N1079" i="4"/>
  <c r="L1080" i="4" s="1"/>
  <c r="M1080" i="4" s="1"/>
  <c r="O1745" i="4"/>
  <c r="K2677" i="4"/>
  <c r="I2678" i="4" s="1"/>
  <c r="J2678" i="4" s="1"/>
  <c r="L309" i="6"/>
  <c r="K309" i="6"/>
  <c r="I310" i="6" s="1"/>
  <c r="J310" i="6" s="1"/>
  <c r="L2368" i="4"/>
  <c r="L2142" i="4"/>
  <c r="K2597" i="4"/>
  <c r="I2598" i="4" s="1"/>
  <c r="J2598" i="4" s="1"/>
  <c r="L2597" i="4"/>
  <c r="L465" i="5"/>
  <c r="N1523" i="4"/>
  <c r="L1524" i="4" s="1"/>
  <c r="O1523" i="4"/>
  <c r="K628" i="5"/>
  <c r="I629" i="5" s="1"/>
  <c r="J629" i="5" s="1"/>
  <c r="L628" i="5"/>
  <c r="S63" i="3"/>
  <c r="R63" i="3"/>
  <c r="P64" i="3" s="1"/>
  <c r="Q64" i="3" s="1"/>
  <c r="O1154" i="4"/>
  <c r="N1154" i="4"/>
  <c r="L1155" i="4" s="1"/>
  <c r="K548" i="5"/>
  <c r="I549" i="5" s="1"/>
  <c r="J549" i="5" s="1"/>
  <c r="H347" i="5"/>
  <c r="H348" i="5"/>
  <c r="H349" i="5"/>
  <c r="H360" i="5"/>
  <c r="H361" i="5"/>
  <c r="L393" i="6"/>
  <c r="K393" i="6"/>
  <c r="I394" i="6" s="1"/>
  <c r="J394" i="6" s="1"/>
  <c r="K2143" i="4"/>
  <c r="I2144" i="4" s="1"/>
  <c r="J2144" i="4" s="1"/>
  <c r="K466" i="5"/>
  <c r="I467" i="5" s="1"/>
  <c r="J467" i="5" s="1"/>
  <c r="M786" i="4"/>
  <c r="N1450" i="4"/>
  <c r="L1451" i="4" s="1"/>
  <c r="O1450" i="4"/>
  <c r="O1008" i="4"/>
  <c r="N1008" i="4"/>
  <c r="L1009" i="4" s="1"/>
  <c r="K2446" i="4"/>
  <c r="I2447" i="4" s="1"/>
  <c r="J2447" i="4" s="1"/>
  <c r="L2445" i="4"/>
  <c r="K147" i="5" l="1"/>
  <c r="I148" i="5" s="1"/>
  <c r="J148" i="5" s="1"/>
  <c r="L147" i="5"/>
  <c r="H356" i="5"/>
  <c r="H357" i="5" s="1"/>
  <c r="J698" i="5"/>
  <c r="O1966" i="4"/>
  <c r="M1967" i="4" s="1"/>
  <c r="M1009" i="4"/>
  <c r="M1451" i="4"/>
  <c r="O1451" i="4" s="1"/>
  <c r="M931" i="4"/>
  <c r="M1524" i="4"/>
  <c r="O1524" i="4" s="1"/>
  <c r="L237" i="6"/>
  <c r="S2022" i="4"/>
  <c r="R2022" i="4"/>
  <c r="P2023" i="4" s="1"/>
  <c r="Q2023" i="4" s="1"/>
  <c r="O863" i="4"/>
  <c r="N863" i="4"/>
  <c r="L864" i="4" s="1"/>
  <c r="M864" i="4" s="1"/>
  <c r="O1746" i="4"/>
  <c r="N1746" i="4"/>
  <c r="L1747" i="4" s="1"/>
  <c r="M1747" i="4" s="1"/>
  <c r="O1227" i="4"/>
  <c r="N1227" i="4"/>
  <c r="L1228" i="4" s="1"/>
  <c r="M1228" i="4" s="1"/>
  <c r="O1302" i="4"/>
  <c r="N1302" i="4"/>
  <c r="L1303" i="4" s="1"/>
  <c r="R64" i="3"/>
  <c r="P65" i="3" s="1"/>
  <c r="Q65" i="3" s="1"/>
  <c r="O1080" i="4"/>
  <c r="N1080" i="4"/>
  <c r="L1081" i="4" s="1"/>
  <c r="M1081" i="4" s="1"/>
  <c r="L2210" i="4"/>
  <c r="K2210" i="4"/>
  <c r="I2211" i="4" s="1"/>
  <c r="J2211" i="4" s="1"/>
  <c r="H413" i="5"/>
  <c r="H419" i="5"/>
  <c r="H414" i="5"/>
  <c r="H420" i="5"/>
  <c r="H415" i="5"/>
  <c r="H416" i="5"/>
  <c r="H411" i="5"/>
  <c r="H417" i="5"/>
  <c r="H418" i="5"/>
  <c r="H412" i="5"/>
  <c r="H362" i="5"/>
  <c r="K2598" i="4"/>
  <c r="I2599" i="4" s="1"/>
  <c r="J2599" i="4" s="1"/>
  <c r="M1674" i="4"/>
  <c r="K238" i="6"/>
  <c r="I239" i="6" s="1"/>
  <c r="J239" i="6" s="1"/>
  <c r="L466" i="5"/>
  <c r="L310" i="5"/>
  <c r="K310" i="5"/>
  <c r="I311" i="5" s="1"/>
  <c r="Q107" i="3"/>
  <c r="K2524" i="4"/>
  <c r="I2525" i="4" s="1"/>
  <c r="J2525" i="4" s="1"/>
  <c r="O786" i="4"/>
  <c r="N786" i="4"/>
  <c r="L787" i="4" s="1"/>
  <c r="M787" i="4" s="1"/>
  <c r="K2370" i="4"/>
  <c r="I2371" i="4" s="1"/>
  <c r="J2371" i="4" s="1"/>
  <c r="L2143" i="4"/>
  <c r="H358" i="5"/>
  <c r="H359" i="5" s="1"/>
  <c r="L2523" i="4"/>
  <c r="N931" i="4"/>
  <c r="L932" i="4" s="1"/>
  <c r="O931" i="4"/>
  <c r="J224" i="5"/>
  <c r="K629" i="5"/>
  <c r="I630" i="5" s="1"/>
  <c r="J630" i="5" s="1"/>
  <c r="L629" i="5"/>
  <c r="O1372" i="4"/>
  <c r="N1372" i="4"/>
  <c r="L1373" i="4" s="1"/>
  <c r="K2447" i="4"/>
  <c r="I2448" i="4" s="1"/>
  <c r="J2448" i="4" s="1"/>
  <c r="L2446" i="4"/>
  <c r="H351" i="5"/>
  <c r="H354" i="5" s="1"/>
  <c r="I367" i="5" s="1"/>
  <c r="H352" i="5"/>
  <c r="K310" i="6"/>
  <c r="I311" i="6" s="1"/>
  <c r="L310" i="6"/>
  <c r="O1009" i="4"/>
  <c r="N1009" i="4"/>
  <c r="L1010" i="4" s="1"/>
  <c r="M1010" i="4" s="1"/>
  <c r="L548" i="5"/>
  <c r="K467" i="5"/>
  <c r="I468" i="5" s="1"/>
  <c r="J468" i="5" s="1"/>
  <c r="L2369" i="4"/>
  <c r="K549" i="5"/>
  <c r="I550" i="5" s="1"/>
  <c r="J550" i="5" s="1"/>
  <c r="L549" i="5"/>
  <c r="K2678" i="4"/>
  <c r="I2679" i="4" s="1"/>
  <c r="J2679" i="4" s="1"/>
  <c r="O1894" i="4"/>
  <c r="N1894" i="4"/>
  <c r="L1895" i="4" s="1"/>
  <c r="K2296" i="4"/>
  <c r="I2297" i="4" s="1"/>
  <c r="J2297" i="4" s="1"/>
  <c r="L2295" i="4"/>
  <c r="L2296" i="4" s="1"/>
  <c r="K2144" i="4"/>
  <c r="I2145" i="4" s="1"/>
  <c r="J2145" i="4" s="1"/>
  <c r="L394" i="6"/>
  <c r="K394" i="6"/>
  <c r="I395" i="6" s="1"/>
  <c r="K698" i="5"/>
  <c r="I699" i="5" s="1"/>
  <c r="L698" i="5"/>
  <c r="M1155" i="4"/>
  <c r="L2677" i="4"/>
  <c r="O1595" i="4"/>
  <c r="N1595" i="4"/>
  <c r="L1596" i="4" s="1"/>
  <c r="M1596" i="4" s="1"/>
  <c r="M1818" i="4"/>
  <c r="Q2071" i="4"/>
  <c r="O1967" i="4" l="1"/>
  <c r="N1967" i="4"/>
  <c r="L1968" i="4" s="1"/>
  <c r="M1968" i="4" s="1"/>
  <c r="O1968" i="4" s="1"/>
  <c r="N1524" i="4"/>
  <c r="L1525" i="4" s="1"/>
  <c r="K148" i="5"/>
  <c r="I149" i="5" s="1"/>
  <c r="J149" i="5" s="1"/>
  <c r="L148" i="5"/>
  <c r="N1451" i="4"/>
  <c r="L1452" i="4" s="1"/>
  <c r="M1452" i="4" s="1"/>
  <c r="M1895" i="4"/>
  <c r="M1373" i="4"/>
  <c r="L2144" i="4"/>
  <c r="M1525" i="4"/>
  <c r="N1525" i="4" s="1"/>
  <c r="L1526" i="4" s="1"/>
  <c r="J699" i="5"/>
  <c r="L699" i="5" s="1"/>
  <c r="J395" i="6"/>
  <c r="K395" i="6" s="1"/>
  <c r="I396" i="6" s="1"/>
  <c r="L2524" i="4"/>
  <c r="M1303" i="4"/>
  <c r="N1303" i="4" s="1"/>
  <c r="L1304" i="4" s="1"/>
  <c r="H393" i="5"/>
  <c r="H390" i="5"/>
  <c r="H369" i="5"/>
  <c r="H399" i="5"/>
  <c r="H410" i="5"/>
  <c r="H378" i="5"/>
  <c r="H368" i="5"/>
  <c r="H382" i="5"/>
  <c r="H406" i="5"/>
  <c r="H377" i="5"/>
  <c r="H396" i="5"/>
  <c r="H374" i="5"/>
  <c r="H400" i="5"/>
  <c r="H387" i="5"/>
  <c r="H386" i="5"/>
  <c r="H401" i="5"/>
  <c r="H395" i="5"/>
  <c r="H373" i="5"/>
  <c r="H370" i="5"/>
  <c r="H397" i="5"/>
  <c r="H404" i="5"/>
  <c r="H380" i="5"/>
  <c r="H367" i="5"/>
  <c r="H403" i="5"/>
  <c r="H371" i="5"/>
  <c r="H383" i="5"/>
  <c r="H379" i="5"/>
  <c r="H409" i="5"/>
  <c r="H381" i="5"/>
  <c r="H388" i="5"/>
  <c r="H407" i="5"/>
  <c r="H384" i="5"/>
  <c r="H376" i="5"/>
  <c r="H405" i="5"/>
  <c r="H408" i="5"/>
  <c r="H372" i="5"/>
  <c r="H391" i="5"/>
  <c r="H375" i="5"/>
  <c r="H389" i="5"/>
  <c r="H398" i="5"/>
  <c r="H392" i="5"/>
  <c r="H394" i="5"/>
  <c r="H402" i="5"/>
  <c r="H385" i="5"/>
  <c r="R65" i="3"/>
  <c r="P66" i="3" s="1"/>
  <c r="Q66" i="3" s="1"/>
  <c r="K2297" i="4"/>
  <c r="I2298" i="4" s="1"/>
  <c r="J2298" i="4" s="1"/>
  <c r="K2599" i="4"/>
  <c r="I2600" i="4" s="1"/>
  <c r="J2600" i="4" s="1"/>
  <c r="O1818" i="4"/>
  <c r="N1818" i="4"/>
  <c r="L1819" i="4" s="1"/>
  <c r="M1819" i="4" s="1"/>
  <c r="H353" i="5"/>
  <c r="H355" i="5" s="1"/>
  <c r="O1596" i="4"/>
  <c r="N1596" i="4"/>
  <c r="L1597" i="4" s="1"/>
  <c r="M1597" i="4" s="1"/>
  <c r="N1747" i="4"/>
  <c r="L1748" i="4" s="1"/>
  <c r="O1747" i="4"/>
  <c r="O1155" i="4"/>
  <c r="N1155" i="4"/>
  <c r="L1156" i="4" s="1"/>
  <c r="O787" i="4"/>
  <c r="N787" i="4"/>
  <c r="L788" i="4" s="1"/>
  <c r="O1452" i="4"/>
  <c r="N1452" i="4"/>
  <c r="L1453" i="4" s="1"/>
  <c r="M1453" i="4" s="1"/>
  <c r="O1081" i="4"/>
  <c r="N1081" i="4"/>
  <c r="L1082" i="4" s="1"/>
  <c r="M1082" i="4" s="1"/>
  <c r="O1895" i="4"/>
  <c r="N1895" i="4"/>
  <c r="L1896" i="4" s="1"/>
  <c r="M1896" i="4" s="1"/>
  <c r="S2071" i="4"/>
  <c r="R2071" i="4"/>
  <c r="P2072" i="4" s="1"/>
  <c r="Q2072" i="4" s="1"/>
  <c r="N1968" i="4"/>
  <c r="L1969" i="4" s="1"/>
  <c r="L2598" i="4"/>
  <c r="K2371" i="4"/>
  <c r="I2372" i="4" s="1"/>
  <c r="J2372" i="4" s="1"/>
  <c r="K630" i="5"/>
  <c r="I631" i="5" s="1"/>
  <c r="J631" i="5" s="1"/>
  <c r="L467" i="5"/>
  <c r="L224" i="5"/>
  <c r="K224" i="5"/>
  <c r="I225" i="5" s="1"/>
  <c r="J225" i="5" s="1"/>
  <c r="O1674" i="4"/>
  <c r="N1674" i="4"/>
  <c r="L1675" i="4" s="1"/>
  <c r="M1675" i="4" s="1"/>
  <c r="K2679" i="4"/>
  <c r="I2680" i="4" s="1"/>
  <c r="J2680" i="4" s="1"/>
  <c r="L2678" i="4"/>
  <c r="L2370" i="4"/>
  <c r="O864" i="4"/>
  <c r="N864" i="4"/>
  <c r="L865" i="4" s="1"/>
  <c r="J311" i="6"/>
  <c r="K239" i="6"/>
  <c r="I240" i="6" s="1"/>
  <c r="J240" i="6" s="1"/>
  <c r="K2448" i="4"/>
  <c r="I2449" i="4" s="1"/>
  <c r="J2449" i="4" s="1"/>
  <c r="N1228" i="4"/>
  <c r="L1229" i="4" s="1"/>
  <c r="O1228" i="4"/>
  <c r="K2525" i="4"/>
  <c r="I2526" i="4" s="1"/>
  <c r="J2526" i="4" s="1"/>
  <c r="L2447" i="4"/>
  <c r="L2448" i="4" s="1"/>
  <c r="K550" i="5"/>
  <c r="I551" i="5" s="1"/>
  <c r="J551" i="5" s="1"/>
  <c r="O1010" i="4"/>
  <c r="N1010" i="4"/>
  <c r="L1011" i="4" s="1"/>
  <c r="M1011" i="4" s="1"/>
  <c r="R107" i="3"/>
  <c r="P108" i="3" s="1"/>
  <c r="S107" i="3"/>
  <c r="K2211" i="4"/>
  <c r="I2212" i="4" s="1"/>
  <c r="L2211" i="4"/>
  <c r="S2023" i="4"/>
  <c r="R2023" i="4"/>
  <c r="P2024" i="4" s="1"/>
  <c r="L238" i="6"/>
  <c r="S64" i="3"/>
  <c r="O1373" i="4"/>
  <c r="N1373" i="4"/>
  <c r="L1374" i="4" s="1"/>
  <c r="M1374" i="4" s="1"/>
  <c r="K468" i="5"/>
  <c r="I469" i="5" s="1"/>
  <c r="J469" i="5" s="1"/>
  <c r="K2145" i="4"/>
  <c r="I2146" i="4" s="1"/>
  <c r="J2146" i="4" s="1"/>
  <c r="M932" i="4"/>
  <c r="J311" i="5"/>
  <c r="L395" i="6" l="1"/>
  <c r="K699" i="5"/>
  <c r="I700" i="5" s="1"/>
  <c r="J700" i="5" s="1"/>
  <c r="L700" i="5" s="1"/>
  <c r="O1525" i="4"/>
  <c r="M1526" i="4" s="1"/>
  <c r="K149" i="5"/>
  <c r="I150" i="5" s="1"/>
  <c r="J150" i="5" s="1"/>
  <c r="L149" i="5"/>
  <c r="M1969" i="4"/>
  <c r="L2297" i="4"/>
  <c r="O1303" i="4"/>
  <c r="M1304" i="4" s="1"/>
  <c r="M1748" i="4"/>
  <c r="M1156" i="4"/>
  <c r="O1156" i="4" s="1"/>
  <c r="L2371" i="4"/>
  <c r="S65" i="3"/>
  <c r="O1748" i="4"/>
  <c r="N1748" i="4"/>
  <c r="L1749" i="4" s="1"/>
  <c r="M1749" i="4" s="1"/>
  <c r="L468" i="5"/>
  <c r="K2449" i="4"/>
  <c r="I2450" i="4" s="1"/>
  <c r="J2450" i="4" s="1"/>
  <c r="K469" i="5"/>
  <c r="I470" i="5" s="1"/>
  <c r="J470" i="5" s="1"/>
  <c r="K2372" i="4"/>
  <c r="I2373" i="4" s="1"/>
  <c r="J2373" i="4" s="1"/>
  <c r="L2145" i="4"/>
  <c r="K2680" i="4"/>
  <c r="I2681" i="4" s="1"/>
  <c r="J2681" i="4" s="1"/>
  <c r="L2679" i="4"/>
  <c r="O1896" i="4"/>
  <c r="N1896" i="4"/>
  <c r="L1897" i="4" s="1"/>
  <c r="M1897" i="4" s="1"/>
  <c r="K311" i="5"/>
  <c r="I312" i="5" s="1"/>
  <c r="L311" i="5"/>
  <c r="R66" i="3"/>
  <c r="P67" i="3" s="1"/>
  <c r="Q67" i="3" s="1"/>
  <c r="S66" i="3"/>
  <c r="Q108" i="3"/>
  <c r="S2072" i="4"/>
  <c r="R2072" i="4"/>
  <c r="P2073" i="4" s="1"/>
  <c r="Q2073" i="4" s="1"/>
  <c r="M865" i="4"/>
  <c r="J2212" i="4"/>
  <c r="K240" i="6"/>
  <c r="I241" i="6" s="1"/>
  <c r="J241" i="6" s="1"/>
  <c r="L311" i="6"/>
  <c r="K311" i="6"/>
  <c r="I312" i="6" s="1"/>
  <c r="J312" i="6" s="1"/>
  <c r="K2600" i="4"/>
  <c r="I2601" i="4" s="1"/>
  <c r="J2601" i="4" s="1"/>
  <c r="K631" i="5"/>
  <c r="I632" i="5" s="1"/>
  <c r="J632" i="5" s="1"/>
  <c r="N1969" i="4"/>
  <c r="L1970" i="4" s="1"/>
  <c r="O1969" i="4"/>
  <c r="O1675" i="4"/>
  <c r="N1675" i="4"/>
  <c r="L1676" i="4" s="1"/>
  <c r="M1229" i="4"/>
  <c r="O1011" i="4"/>
  <c r="N1011" i="4"/>
  <c r="L1012" i="4" s="1"/>
  <c r="K551" i="5"/>
  <c r="I552" i="5" s="1"/>
  <c r="J552" i="5" s="1"/>
  <c r="K225" i="5"/>
  <c r="I226" i="5" s="1"/>
  <c r="J226" i="5" s="1"/>
  <c r="L225" i="5"/>
  <c r="L2599" i="4"/>
  <c r="L2525" i="4"/>
  <c r="O1453" i="4"/>
  <c r="N1453" i="4"/>
  <c r="L1454" i="4" s="1"/>
  <c r="O1597" i="4"/>
  <c r="N1597" i="4"/>
  <c r="L1598" i="4" s="1"/>
  <c r="M1598" i="4" s="1"/>
  <c r="L239" i="6"/>
  <c r="J367" i="5"/>
  <c r="K2526" i="4"/>
  <c r="I2527" i="4" s="1"/>
  <c r="J2527" i="4" s="1"/>
  <c r="Q2024" i="4"/>
  <c r="K2298" i="4"/>
  <c r="I2299" i="4" s="1"/>
  <c r="J2299" i="4" s="1"/>
  <c r="N932" i="4"/>
  <c r="L933" i="4" s="1"/>
  <c r="O932" i="4"/>
  <c r="K2146" i="4"/>
  <c r="I2147" i="4" s="1"/>
  <c r="J2147" i="4" s="1"/>
  <c r="O1374" i="4"/>
  <c r="N1374" i="4"/>
  <c r="L1375" i="4" s="1"/>
  <c r="M1375" i="4" s="1"/>
  <c r="L550" i="5"/>
  <c r="N1819" i="4"/>
  <c r="L1820" i="4" s="1"/>
  <c r="O1819" i="4"/>
  <c r="O1082" i="4"/>
  <c r="N1082" i="4"/>
  <c r="L1083" i="4" s="1"/>
  <c r="J396" i="6"/>
  <c r="L630" i="5"/>
  <c r="M788" i="4"/>
  <c r="N1526" i="4" l="1"/>
  <c r="L1527" i="4" s="1"/>
  <c r="O1526" i="4"/>
  <c r="K150" i="5"/>
  <c r="I151" i="5" s="1"/>
  <c r="J151" i="5" s="1"/>
  <c r="L150" i="5"/>
  <c r="K700" i="5"/>
  <c r="I701" i="5" s="1"/>
  <c r="J701" i="5" s="1"/>
  <c r="K701" i="5" s="1"/>
  <c r="I702" i="5" s="1"/>
  <c r="J702" i="5" s="1"/>
  <c r="M1012" i="4"/>
  <c r="O1012" i="4" s="1"/>
  <c r="O1304" i="4"/>
  <c r="N1304" i="4"/>
  <c r="L1305" i="4" s="1"/>
  <c r="M1305" i="4" s="1"/>
  <c r="L2449" i="4"/>
  <c r="L2600" i="4"/>
  <c r="N1156" i="4"/>
  <c r="L1157" i="4" s="1"/>
  <c r="M1157" i="4" s="1"/>
  <c r="N1157" i="4" s="1"/>
  <c r="L1158" i="4" s="1"/>
  <c r="L469" i="5"/>
  <c r="K552" i="5"/>
  <c r="I553" i="5" s="1"/>
  <c r="J553" i="5" s="1"/>
  <c r="O865" i="4"/>
  <c r="N865" i="4"/>
  <c r="L866" i="4" s="1"/>
  <c r="M866" i="4" s="1"/>
  <c r="L2372" i="4"/>
  <c r="L551" i="5"/>
  <c r="O1598" i="4"/>
  <c r="N1598" i="4"/>
  <c r="L1599" i="4" s="1"/>
  <c r="M1599" i="4" s="1"/>
  <c r="O1229" i="4"/>
  <c r="N1229" i="4"/>
  <c r="L1230" i="4" s="1"/>
  <c r="S108" i="3"/>
  <c r="R108" i="3"/>
  <c r="P109" i="3" s="1"/>
  <c r="Q109" i="3" s="1"/>
  <c r="K632" i="5"/>
  <c r="I633" i="5" s="1"/>
  <c r="J633" i="5" s="1"/>
  <c r="S2073" i="4"/>
  <c r="R2073" i="4"/>
  <c r="P2074" i="4" s="1"/>
  <c r="Q2074" i="4" s="1"/>
  <c r="O788" i="4"/>
  <c r="N788" i="4"/>
  <c r="L789" i="4" s="1"/>
  <c r="M789" i="4" s="1"/>
  <c r="K470" i="5"/>
  <c r="I471" i="5" s="1"/>
  <c r="J471" i="5" s="1"/>
  <c r="L2146" i="4"/>
  <c r="M933" i="4"/>
  <c r="L631" i="5"/>
  <c r="K396" i="6"/>
  <c r="I397" i="6" s="1"/>
  <c r="J397" i="6" s="1"/>
  <c r="L396" i="6"/>
  <c r="M1454" i="4"/>
  <c r="K2601" i="4"/>
  <c r="I2602" i="4" s="1"/>
  <c r="J2602" i="4" s="1"/>
  <c r="R67" i="3"/>
  <c r="P68" i="3" s="1"/>
  <c r="Q68" i="3" s="1"/>
  <c r="S67" i="3"/>
  <c r="O1305" i="4"/>
  <c r="N1305" i="4"/>
  <c r="L1306" i="4" s="1"/>
  <c r="M1306" i="4" s="1"/>
  <c r="O1749" i="4"/>
  <c r="N1749" i="4"/>
  <c r="L1750" i="4" s="1"/>
  <c r="M1750" i="4" s="1"/>
  <c r="L312" i="6"/>
  <c r="K312" i="6"/>
  <c r="I313" i="6" s="1"/>
  <c r="J313" i="6" s="1"/>
  <c r="J312" i="5"/>
  <c r="K2373" i="4"/>
  <c r="I2374" i="4" s="1"/>
  <c r="J2374" i="4" s="1"/>
  <c r="M1083" i="4"/>
  <c r="N1897" i="4"/>
  <c r="L1898" i="4" s="1"/>
  <c r="O1897" i="4"/>
  <c r="M1820" i="4"/>
  <c r="R2024" i="4"/>
  <c r="P2025" i="4" s="1"/>
  <c r="S2024" i="4"/>
  <c r="K241" i="6"/>
  <c r="I242" i="6" s="1"/>
  <c r="J242" i="6" s="1"/>
  <c r="K2299" i="4"/>
  <c r="I2300" i="4" s="1"/>
  <c r="J2300" i="4" s="1"/>
  <c r="L2298" i="4"/>
  <c r="K226" i="5"/>
  <c r="I227" i="5" s="1"/>
  <c r="J227" i="5" s="1"/>
  <c r="M1676" i="4"/>
  <c r="L240" i="6"/>
  <c r="K2450" i="4"/>
  <c r="I2451" i="4" s="1"/>
  <c r="J2451" i="4" s="1"/>
  <c r="L2526" i="4"/>
  <c r="K2681" i="4"/>
  <c r="I2682" i="4" s="1"/>
  <c r="J2682" i="4" s="1"/>
  <c r="K2147" i="4"/>
  <c r="I2148" i="4" s="1"/>
  <c r="J2148" i="4" s="1"/>
  <c r="K2527" i="4"/>
  <c r="I2528" i="4" s="1"/>
  <c r="J2528" i="4" s="1"/>
  <c r="L2680" i="4"/>
  <c r="L2212" i="4"/>
  <c r="K2212" i="4"/>
  <c r="I2213" i="4" s="1"/>
  <c r="J2213" i="4" s="1"/>
  <c r="O1375" i="4"/>
  <c r="N1375" i="4"/>
  <c r="L1376" i="4" s="1"/>
  <c r="M1376" i="4" s="1"/>
  <c r="L367" i="5"/>
  <c r="K367" i="5"/>
  <c r="M1970" i="4"/>
  <c r="Q2025" i="4" l="1"/>
  <c r="O1157" i="4"/>
  <c r="M1158" i="4" s="1"/>
  <c r="N1012" i="4"/>
  <c r="L1013" i="4" s="1"/>
  <c r="M1013" i="4" s="1"/>
  <c r="M1898" i="4"/>
  <c r="K151" i="5"/>
  <c r="I152" i="5" s="1"/>
  <c r="J152" i="5" s="1"/>
  <c r="L151" i="5"/>
  <c r="M1527" i="4"/>
  <c r="L2601" i="4"/>
  <c r="M1230" i="4"/>
  <c r="N1230" i="4" s="1"/>
  <c r="L1231" i="4" s="1"/>
  <c r="O1898" i="4"/>
  <c r="N1898" i="4"/>
  <c r="L1899" i="4" s="1"/>
  <c r="M1899" i="4" s="1"/>
  <c r="O1083" i="4"/>
  <c r="N1083" i="4"/>
  <c r="L1084" i="4" s="1"/>
  <c r="M1084" i="4" s="1"/>
  <c r="L2373" i="4"/>
  <c r="N1599" i="4"/>
  <c r="L1600" i="4" s="1"/>
  <c r="O1599" i="4"/>
  <c r="K2374" i="4"/>
  <c r="I2375" i="4" s="1"/>
  <c r="J2375" i="4" s="1"/>
  <c r="O1376" i="4"/>
  <c r="N1376" i="4"/>
  <c r="L1377" i="4" s="1"/>
  <c r="M1377" i="4" s="1"/>
  <c r="L313" i="6"/>
  <c r="K313" i="6"/>
  <c r="I314" i="6" s="1"/>
  <c r="J314" i="6" s="1"/>
  <c r="K702" i="5"/>
  <c r="I703" i="5" s="1"/>
  <c r="J703" i="5" s="1"/>
  <c r="K2213" i="4"/>
  <c r="I2214" i="4" s="1"/>
  <c r="J2214" i="4" s="1"/>
  <c r="L2213" i="4"/>
  <c r="O1750" i="4"/>
  <c r="N1750" i="4"/>
  <c r="L1751" i="4" s="1"/>
  <c r="M1751" i="4" s="1"/>
  <c r="L470" i="5"/>
  <c r="L2527" i="4"/>
  <c r="L2299" i="4"/>
  <c r="O789" i="4"/>
  <c r="N789" i="4"/>
  <c r="L790" i="4" s="1"/>
  <c r="M790" i="4" s="1"/>
  <c r="L701" i="5"/>
  <c r="O933" i="4"/>
  <c r="N933" i="4"/>
  <c r="L934" i="4" s="1"/>
  <c r="M934" i="4" s="1"/>
  <c r="O1676" i="4"/>
  <c r="N1676" i="4"/>
  <c r="L1677" i="4" s="1"/>
  <c r="M1677" i="4" s="1"/>
  <c r="O1013" i="4"/>
  <c r="N1013" i="4"/>
  <c r="L1014" i="4" s="1"/>
  <c r="K2451" i="4"/>
  <c r="I2452" i="4" s="1"/>
  <c r="J2452" i="4" s="1"/>
  <c r="L226" i="5"/>
  <c r="K2300" i="4"/>
  <c r="I2301" i="4" s="1"/>
  <c r="J2301" i="4" s="1"/>
  <c r="K242" i="6"/>
  <c r="I243" i="6" s="1"/>
  <c r="J243" i="6" s="1"/>
  <c r="L241" i="6"/>
  <c r="S2074" i="4"/>
  <c r="R2074" i="4"/>
  <c r="P2075" i="4" s="1"/>
  <c r="Q2075" i="4" s="1"/>
  <c r="O866" i="4"/>
  <c r="N866" i="4"/>
  <c r="L867" i="4" s="1"/>
  <c r="M867" i="4" s="1"/>
  <c r="K227" i="5"/>
  <c r="I228" i="5" s="1"/>
  <c r="J228" i="5" s="1"/>
  <c r="K2528" i="4"/>
  <c r="I2529" i="4" s="1"/>
  <c r="J2529" i="4" s="1"/>
  <c r="K2148" i="4"/>
  <c r="I2149" i="4" s="1"/>
  <c r="J2149" i="4" s="1"/>
  <c r="R68" i="3"/>
  <c r="P69" i="3" s="1"/>
  <c r="Q69" i="3" s="1"/>
  <c r="S2025" i="4"/>
  <c r="R2025" i="4"/>
  <c r="P2026" i="4" s="1"/>
  <c r="Q2026" i="4" s="1"/>
  <c r="K633" i="5"/>
  <c r="I634" i="5" s="1"/>
  <c r="J634" i="5" s="1"/>
  <c r="K471" i="5"/>
  <c r="I472" i="5" s="1"/>
  <c r="J472" i="5" s="1"/>
  <c r="O1970" i="4"/>
  <c r="N1970" i="4"/>
  <c r="L1971" i="4" s="1"/>
  <c r="K553" i="5"/>
  <c r="I554" i="5" s="1"/>
  <c r="J554" i="5" s="1"/>
  <c r="K397" i="6"/>
  <c r="I398" i="6" s="1"/>
  <c r="J398" i="6" s="1"/>
  <c r="L2450" i="4"/>
  <c r="L312" i="5"/>
  <c r="K312" i="5"/>
  <c r="I313" i="5" s="1"/>
  <c r="J313" i="5" s="1"/>
  <c r="O1306" i="4"/>
  <c r="N1306" i="4"/>
  <c r="L1307" i="4" s="1"/>
  <c r="L2147" i="4"/>
  <c r="K2682" i="4"/>
  <c r="I2683" i="4" s="1"/>
  <c r="J2683" i="4" s="1"/>
  <c r="O1820" i="4"/>
  <c r="N1820" i="4"/>
  <c r="L1821" i="4" s="1"/>
  <c r="M1821" i="4" s="1"/>
  <c r="K2602" i="4"/>
  <c r="I2603" i="4" s="1"/>
  <c r="J2603" i="4" s="1"/>
  <c r="L2602" i="4"/>
  <c r="L632" i="5"/>
  <c r="I368" i="5"/>
  <c r="J368" i="5" s="1"/>
  <c r="L2681" i="4"/>
  <c r="O1454" i="4"/>
  <c r="N1454" i="4"/>
  <c r="L1455" i="4" s="1"/>
  <c r="M1455" i="4" s="1"/>
  <c r="R109" i="3"/>
  <c r="P110" i="3" s="1"/>
  <c r="Q110" i="3" s="1"/>
  <c r="L552" i="5"/>
  <c r="L553" i="5" s="1"/>
  <c r="O1158" i="4" l="1"/>
  <c r="N1158" i="4"/>
  <c r="L1159" i="4" s="1"/>
  <c r="N1527" i="4"/>
  <c r="L1528" i="4" s="1"/>
  <c r="O1527" i="4"/>
  <c r="K152" i="5"/>
  <c r="I153" i="5" s="1"/>
  <c r="J153" i="5" s="1"/>
  <c r="L152" i="5"/>
  <c r="O1230" i="4"/>
  <c r="M1231" i="4" s="1"/>
  <c r="M1971" i="4"/>
  <c r="O1971" i="4" s="1"/>
  <c r="M1159" i="4"/>
  <c r="L702" i="5"/>
  <c r="L703" i="5" s="1"/>
  <c r="L227" i="5"/>
  <c r="M1600" i="4"/>
  <c r="N1600" i="4" s="1"/>
  <c r="L1601" i="4" s="1"/>
  <c r="M1307" i="4"/>
  <c r="O1307" i="4" s="1"/>
  <c r="N867" i="4"/>
  <c r="L868" i="4" s="1"/>
  <c r="O867" i="4"/>
  <c r="K703" i="5"/>
  <c r="I704" i="5" s="1"/>
  <c r="J704" i="5" s="1"/>
  <c r="K2683" i="4"/>
  <c r="I2684" i="4" s="1"/>
  <c r="J2684" i="4" s="1"/>
  <c r="O1677" i="4"/>
  <c r="N1677" i="4"/>
  <c r="L1678" i="4" s="1"/>
  <c r="M1678" i="4" s="1"/>
  <c r="L314" i="6"/>
  <c r="K314" i="6"/>
  <c r="I315" i="6" s="1"/>
  <c r="J315" i="6" s="1"/>
  <c r="L2682" i="4"/>
  <c r="L2683" i="4" s="1"/>
  <c r="S2075" i="4"/>
  <c r="R2075" i="4"/>
  <c r="P2076" i="4" s="1"/>
  <c r="K313" i="5"/>
  <c r="I314" i="5" s="1"/>
  <c r="J314" i="5" s="1"/>
  <c r="N1159" i="4"/>
  <c r="L1160" i="4" s="1"/>
  <c r="O1159" i="4"/>
  <c r="R110" i="3"/>
  <c r="P111" i="3" s="1"/>
  <c r="Q111" i="3" s="1"/>
  <c r="L633" i="5"/>
  <c r="R2026" i="4"/>
  <c r="P2027" i="4" s="1"/>
  <c r="S2026" i="4"/>
  <c r="N1377" i="4"/>
  <c r="L1378" i="4" s="1"/>
  <c r="O1377" i="4"/>
  <c r="K2375" i="4"/>
  <c r="I2376" i="4" s="1"/>
  <c r="J2376" i="4" s="1"/>
  <c r="O790" i="4"/>
  <c r="N790" i="4"/>
  <c r="L791" i="4" s="1"/>
  <c r="M791" i="4" s="1"/>
  <c r="L2374" i="4"/>
  <c r="R69" i="3"/>
  <c r="P70" i="3" s="1"/>
  <c r="Q70" i="3" s="1"/>
  <c r="L2300" i="4"/>
  <c r="K554" i="5"/>
  <c r="I555" i="5" s="1"/>
  <c r="J555" i="5" s="1"/>
  <c r="L554" i="5"/>
  <c r="L2148" i="4"/>
  <c r="K472" i="5"/>
  <c r="I473" i="5" s="1"/>
  <c r="J473" i="5" s="1"/>
  <c r="K634" i="5"/>
  <c r="I635" i="5" s="1"/>
  <c r="J635" i="5" s="1"/>
  <c r="S109" i="3"/>
  <c r="K243" i="6"/>
  <c r="I244" i="6" s="1"/>
  <c r="J244" i="6" s="1"/>
  <c r="L368" i="5"/>
  <c r="K368" i="5"/>
  <c r="S68" i="3"/>
  <c r="O1084" i="4"/>
  <c r="N1084" i="4"/>
  <c r="L1085" i="4" s="1"/>
  <c r="M1085" i="4" s="1"/>
  <c r="K2214" i="4"/>
  <c r="I2215" i="4" s="1"/>
  <c r="J2215" i="4" s="1"/>
  <c r="O934" i="4"/>
  <c r="N934" i="4"/>
  <c r="L935" i="4" s="1"/>
  <c r="M935" i="4" s="1"/>
  <c r="O1455" i="4"/>
  <c r="N1455" i="4"/>
  <c r="L1456" i="4" s="1"/>
  <c r="L242" i="6"/>
  <c r="K2301" i="4"/>
  <c r="I2302" i="4" s="1"/>
  <c r="J2302" i="4" s="1"/>
  <c r="K398" i="6"/>
  <c r="I399" i="6" s="1"/>
  <c r="J399" i="6" s="1"/>
  <c r="L397" i="6"/>
  <c r="K2529" i="4"/>
  <c r="I2530" i="4" s="1"/>
  <c r="J2530" i="4" s="1"/>
  <c r="K2149" i="4"/>
  <c r="I2150" i="4" s="1"/>
  <c r="J2150" i="4" s="1"/>
  <c r="K2603" i="4"/>
  <c r="I2604" i="4" s="1"/>
  <c r="J2604" i="4" s="1"/>
  <c r="K2452" i="4"/>
  <c r="I2453" i="4" s="1"/>
  <c r="J2453" i="4" s="1"/>
  <c r="O1821" i="4"/>
  <c r="N1821" i="4"/>
  <c r="L1822" i="4" s="1"/>
  <c r="M1822" i="4" s="1"/>
  <c r="L2528" i="4"/>
  <c r="L2451" i="4"/>
  <c r="N1899" i="4"/>
  <c r="L1900" i="4" s="1"/>
  <c r="O1899" i="4"/>
  <c r="N1971" i="4"/>
  <c r="L1972" i="4" s="1"/>
  <c r="N1751" i="4"/>
  <c r="L1752" i="4" s="1"/>
  <c r="O1751" i="4"/>
  <c r="L471" i="5"/>
  <c r="K228" i="5"/>
  <c r="I229" i="5" s="1"/>
  <c r="J229" i="5" s="1"/>
  <c r="M1014" i="4"/>
  <c r="N1231" i="4" l="1"/>
  <c r="L1232" i="4" s="1"/>
  <c r="O1231" i="4"/>
  <c r="O1600" i="4"/>
  <c r="M1601" i="4" s="1"/>
  <c r="K153" i="5"/>
  <c r="I154" i="5" s="1"/>
  <c r="J154" i="5" s="1"/>
  <c r="L153" i="5"/>
  <c r="M1528" i="4"/>
  <c r="N1307" i="4"/>
  <c r="L1308" i="4" s="1"/>
  <c r="M1308" i="4" s="1"/>
  <c r="M1160" i="4"/>
  <c r="L2149" i="4"/>
  <c r="Q2076" i="4"/>
  <c r="R2076" i="4" s="1"/>
  <c r="P2077" i="4" s="1"/>
  <c r="Q2077" i="4" s="1"/>
  <c r="M1456" i="4"/>
  <c r="M1232" i="4"/>
  <c r="O791" i="4"/>
  <c r="N791" i="4"/>
  <c r="L792" i="4" s="1"/>
  <c r="M792" i="4" s="1"/>
  <c r="K2604" i="4"/>
  <c r="I2605" i="4" s="1"/>
  <c r="J2605" i="4" s="1"/>
  <c r="O1822" i="4"/>
  <c r="N1822" i="4"/>
  <c r="L1823" i="4" s="1"/>
  <c r="M1823" i="4" s="1"/>
  <c r="L313" i="5"/>
  <c r="L2452" i="4"/>
  <c r="R70" i="3"/>
  <c r="P71" i="3" s="1"/>
  <c r="Q71" i="3" s="1"/>
  <c r="S69" i="3"/>
  <c r="K2215" i="4"/>
  <c r="I2216" i="4" s="1"/>
  <c r="J2216" i="4" s="1"/>
  <c r="K2453" i="4"/>
  <c r="I2454" i="4" s="1"/>
  <c r="J2454" i="4" s="1"/>
  <c r="L634" i="5"/>
  <c r="K244" i="6"/>
  <c r="I245" i="6" s="1"/>
  <c r="J245" i="6" s="1"/>
  <c r="O935" i="4"/>
  <c r="N935" i="4"/>
  <c r="L936" i="4" s="1"/>
  <c r="M936" i="4" s="1"/>
  <c r="O1160" i="4"/>
  <c r="N1160" i="4"/>
  <c r="L1161" i="4" s="1"/>
  <c r="M1161" i="4" s="1"/>
  <c r="K314" i="5"/>
  <c r="I315" i="5" s="1"/>
  <c r="J315" i="5" s="1"/>
  <c r="S2076" i="4"/>
  <c r="K635" i="5"/>
  <c r="I636" i="5" s="1"/>
  <c r="J636" i="5" s="1"/>
  <c r="O1014" i="4"/>
  <c r="N1014" i="4"/>
  <c r="L1015" i="4" s="1"/>
  <c r="M1015" i="4" s="1"/>
  <c r="K229" i="5"/>
  <c r="I230" i="5" s="1"/>
  <c r="J230" i="5" s="1"/>
  <c r="L2603" i="4"/>
  <c r="L2214" i="4"/>
  <c r="K473" i="5"/>
  <c r="I474" i="5" s="1"/>
  <c r="J474" i="5" s="1"/>
  <c r="K2376" i="4"/>
  <c r="I2377" i="4" s="1"/>
  <c r="J2377" i="4" s="1"/>
  <c r="K315" i="6"/>
  <c r="I316" i="6" s="1"/>
  <c r="J316" i="6" s="1"/>
  <c r="L228" i="5"/>
  <c r="O1085" i="4"/>
  <c r="N1085" i="4"/>
  <c r="L1086" i="4" s="1"/>
  <c r="M1086" i="4" s="1"/>
  <c r="L472" i="5"/>
  <c r="L2375" i="4"/>
  <c r="K2150" i="4"/>
  <c r="I2151" i="4" s="1"/>
  <c r="J2151" i="4" s="1"/>
  <c r="O1678" i="4"/>
  <c r="N1678" i="4"/>
  <c r="L1679" i="4" s="1"/>
  <c r="K2530" i="4"/>
  <c r="I2531" i="4" s="1"/>
  <c r="J2531" i="4" s="1"/>
  <c r="M1378" i="4"/>
  <c r="M1752" i="4"/>
  <c r="L2529" i="4"/>
  <c r="L2530" i="4" s="1"/>
  <c r="I369" i="5"/>
  <c r="J369" i="5" s="1"/>
  <c r="K555" i="5"/>
  <c r="I556" i="5" s="1"/>
  <c r="J556" i="5" s="1"/>
  <c r="L555" i="5"/>
  <c r="Q2027" i="4"/>
  <c r="K2684" i="4"/>
  <c r="I2685" i="4" s="1"/>
  <c r="J2685" i="4" s="1"/>
  <c r="M1972" i="4"/>
  <c r="K399" i="6"/>
  <c r="I400" i="6" s="1"/>
  <c r="J400" i="6" s="1"/>
  <c r="L398" i="6"/>
  <c r="R111" i="3"/>
  <c r="P112" i="3" s="1"/>
  <c r="Q112" i="3" s="1"/>
  <c r="K704" i="5"/>
  <c r="I705" i="5" s="1"/>
  <c r="J705" i="5" s="1"/>
  <c r="M1900" i="4"/>
  <c r="K2302" i="4"/>
  <c r="I2303" i="4" s="1"/>
  <c r="J2303" i="4" s="1"/>
  <c r="O1308" i="4"/>
  <c r="N1308" i="4"/>
  <c r="L1309" i="4" s="1"/>
  <c r="M1309" i="4" s="1"/>
  <c r="S110" i="3"/>
  <c r="S111" i="3" s="1"/>
  <c r="L2301" i="4"/>
  <c r="L2302" i="4" s="1"/>
  <c r="L243" i="6"/>
  <c r="M868" i="4"/>
  <c r="N1601" i="4" l="1"/>
  <c r="L1602" i="4" s="1"/>
  <c r="O1601" i="4"/>
  <c r="N1528" i="4"/>
  <c r="L1529" i="4" s="1"/>
  <c r="O1528" i="4"/>
  <c r="K154" i="5"/>
  <c r="I155" i="5" s="1"/>
  <c r="J155" i="5" s="1"/>
  <c r="L154" i="5"/>
  <c r="L2684" i="4"/>
  <c r="L2453" i="4"/>
  <c r="L2150" i="4"/>
  <c r="L2215" i="4"/>
  <c r="O1015" i="4"/>
  <c r="N1015" i="4"/>
  <c r="L1016" i="4" s="1"/>
  <c r="M1016" i="4" s="1"/>
  <c r="K2303" i="4"/>
  <c r="I2304" i="4" s="1"/>
  <c r="J2304" i="4" s="1"/>
  <c r="S2077" i="4"/>
  <c r="R2077" i="4"/>
  <c r="P2078" i="4" s="1"/>
  <c r="Q2078" i="4" s="1"/>
  <c r="S70" i="3"/>
  <c r="K316" i="6"/>
  <c r="I317" i="6" s="1"/>
  <c r="J317" i="6" s="1"/>
  <c r="K315" i="5"/>
  <c r="I316" i="5" s="1"/>
  <c r="J316" i="5" s="1"/>
  <c r="K556" i="5"/>
  <c r="I557" i="5" s="1"/>
  <c r="J557" i="5" s="1"/>
  <c r="L556" i="5"/>
  <c r="O1752" i="4"/>
  <c r="N1752" i="4"/>
  <c r="L1753" i="4" s="1"/>
  <c r="L315" i="6"/>
  <c r="L314" i="5"/>
  <c r="O1900" i="4"/>
  <c r="N1900" i="4"/>
  <c r="L1901" i="4" s="1"/>
  <c r="M1901" i="4" s="1"/>
  <c r="O1823" i="4"/>
  <c r="N1823" i="4"/>
  <c r="L1824" i="4" s="1"/>
  <c r="M1824" i="4" s="1"/>
  <c r="S2027" i="4"/>
  <c r="R2027" i="4"/>
  <c r="P2028" i="4" s="1"/>
  <c r="Q2028" i="4" s="1"/>
  <c r="N1086" i="4"/>
  <c r="L1087" i="4" s="1"/>
  <c r="O1086" i="4"/>
  <c r="L704" i="5"/>
  <c r="O1161" i="4"/>
  <c r="N1161" i="4"/>
  <c r="L1162" i="4" s="1"/>
  <c r="O868" i="4"/>
  <c r="N868" i="4"/>
  <c r="L869" i="4" s="1"/>
  <c r="K2531" i="4"/>
  <c r="I2532" i="4" s="1"/>
  <c r="J2532" i="4" s="1"/>
  <c r="L2376" i="4"/>
  <c r="K705" i="5"/>
  <c r="I706" i="5" s="1"/>
  <c r="J706" i="5" s="1"/>
  <c r="L635" i="5"/>
  <c r="L369" i="5"/>
  <c r="K369" i="5"/>
  <c r="R112" i="3"/>
  <c r="P113" i="3" s="1"/>
  <c r="Q113" i="3" s="1"/>
  <c r="S112" i="3"/>
  <c r="O1378" i="4"/>
  <c r="N1378" i="4"/>
  <c r="L1379" i="4" s="1"/>
  <c r="K474" i="5"/>
  <c r="I475" i="5" s="1"/>
  <c r="J475" i="5" s="1"/>
  <c r="O936" i="4"/>
  <c r="N936" i="4"/>
  <c r="L937" i="4" s="1"/>
  <c r="K2605" i="4"/>
  <c r="I2606" i="4" s="1"/>
  <c r="J2606" i="4" s="1"/>
  <c r="K2216" i="4"/>
  <c r="I2217" i="4" s="1"/>
  <c r="J2217" i="4" s="1"/>
  <c r="K2377" i="4"/>
  <c r="I2378" i="4" s="1"/>
  <c r="J2378" i="4" s="1"/>
  <c r="L2377" i="4"/>
  <c r="M1679" i="4"/>
  <c r="L473" i="5"/>
  <c r="L2604" i="4"/>
  <c r="L2605" i="4" s="1"/>
  <c r="K636" i="5"/>
  <c r="I637" i="5" s="1"/>
  <c r="J637" i="5" s="1"/>
  <c r="R71" i="3"/>
  <c r="P72" i="3" s="1"/>
  <c r="Q72" i="3" s="1"/>
  <c r="L399" i="6"/>
  <c r="K245" i="6"/>
  <c r="I246" i="6" s="1"/>
  <c r="J246" i="6" s="1"/>
  <c r="O792" i="4"/>
  <c r="N792" i="4"/>
  <c r="L793" i="4" s="1"/>
  <c r="M793" i="4" s="1"/>
  <c r="L244" i="6"/>
  <c r="O1309" i="4"/>
  <c r="N1309" i="4"/>
  <c r="L1310" i="4" s="1"/>
  <c r="M1310" i="4" s="1"/>
  <c r="O1972" i="4"/>
  <c r="N1972" i="4"/>
  <c r="L1973" i="4" s="1"/>
  <c r="M1973" i="4" s="1"/>
  <c r="N1232" i="4"/>
  <c r="L1233" i="4" s="1"/>
  <c r="O1232" i="4"/>
  <c r="K400" i="6"/>
  <c r="I401" i="6" s="1"/>
  <c r="J401" i="6" s="1"/>
  <c r="K230" i="5"/>
  <c r="I231" i="5" s="1"/>
  <c r="J231" i="5" s="1"/>
  <c r="K2685" i="4"/>
  <c r="I2686" i="4" s="1"/>
  <c r="J2686" i="4" s="1"/>
  <c r="K2151" i="4"/>
  <c r="I2152" i="4" s="1"/>
  <c r="J2152" i="4" s="1"/>
  <c r="L229" i="5"/>
  <c r="K2454" i="4"/>
  <c r="I2455" i="4" s="1"/>
  <c r="J2455" i="4" s="1"/>
  <c r="N1456" i="4"/>
  <c r="L1457" i="4" s="1"/>
  <c r="O1456" i="4"/>
  <c r="L705" i="5" l="1"/>
  <c r="K155" i="5"/>
  <c r="I156" i="5" s="1"/>
  <c r="J156" i="5" s="1"/>
  <c r="L155" i="5"/>
  <c r="M1529" i="4"/>
  <c r="M1379" i="4"/>
  <c r="M1602" i="4"/>
  <c r="L474" i="5"/>
  <c r="M1233" i="4"/>
  <c r="O1233" i="4" s="1"/>
  <c r="L245" i="6"/>
  <c r="M937" i="4"/>
  <c r="N937" i="4" s="1"/>
  <c r="L938" i="4" s="1"/>
  <c r="M1753" i="4"/>
  <c r="M1162" i="4"/>
  <c r="L400" i="6"/>
  <c r="K401" i="6"/>
  <c r="I402" i="6" s="1"/>
  <c r="J402" i="6" s="1"/>
  <c r="S71" i="3"/>
  <c r="S72" i="3" s="1"/>
  <c r="K557" i="5"/>
  <c r="I558" i="5" s="1"/>
  <c r="J558" i="5" s="1"/>
  <c r="O1973" i="4"/>
  <c r="N1973" i="4"/>
  <c r="L1974" i="4" s="1"/>
  <c r="M1974" i="4" s="1"/>
  <c r="K317" i="6"/>
  <c r="I318" i="6" s="1"/>
  <c r="J318" i="6" s="1"/>
  <c r="O1379" i="4"/>
  <c r="N1379" i="4"/>
  <c r="L1380" i="4" s="1"/>
  <c r="M1380" i="4" s="1"/>
  <c r="M1457" i="4"/>
  <c r="K2378" i="4"/>
  <c r="I2379" i="4" s="1"/>
  <c r="J2379" i="4" s="1"/>
  <c r="S2028" i="4"/>
  <c r="R2028" i="4"/>
  <c r="P2029" i="4" s="1"/>
  <c r="L316" i="6"/>
  <c r="R72" i="3"/>
  <c r="P73" i="3" s="1"/>
  <c r="Q73" i="3" s="1"/>
  <c r="L636" i="5"/>
  <c r="O1310" i="4"/>
  <c r="N1310" i="4"/>
  <c r="L1311" i="4" s="1"/>
  <c r="M1087" i="4"/>
  <c r="L2454" i="4"/>
  <c r="L2216" i="4"/>
  <c r="K2152" i="4"/>
  <c r="I2153" i="4" s="1"/>
  <c r="J2153" i="4" s="1"/>
  <c r="O1824" i="4"/>
  <c r="N1824" i="4"/>
  <c r="L1825" i="4" s="1"/>
  <c r="S2078" i="4"/>
  <c r="R2078" i="4"/>
  <c r="P2079" i="4" s="1"/>
  <c r="Q2079" i="4" s="1"/>
  <c r="K637" i="5"/>
  <c r="I638" i="5" s="1"/>
  <c r="J638" i="5" s="1"/>
  <c r="R113" i="3"/>
  <c r="P114" i="3" s="1"/>
  <c r="Q114" i="3" s="1"/>
  <c r="O793" i="4"/>
  <c r="N793" i="4"/>
  <c r="L794" i="4" s="1"/>
  <c r="M794" i="4" s="1"/>
  <c r="K2606" i="4"/>
  <c r="I2607" i="4" s="1"/>
  <c r="J2607" i="4" s="1"/>
  <c r="K706" i="5"/>
  <c r="I707" i="5" s="1"/>
  <c r="J707" i="5" s="1"/>
  <c r="K2455" i="4"/>
  <c r="I2456" i="4" s="1"/>
  <c r="J2456" i="4" s="1"/>
  <c r="N1901" i="4"/>
  <c r="L1902" i="4" s="1"/>
  <c r="O1901" i="4"/>
  <c r="K2304" i="4"/>
  <c r="I2305" i="4" s="1"/>
  <c r="J2305" i="4" s="1"/>
  <c r="O1679" i="4"/>
  <c r="N1679" i="4"/>
  <c r="L1680" i="4" s="1"/>
  <c r="M1680" i="4" s="1"/>
  <c r="L315" i="5"/>
  <c r="K2217" i="4"/>
  <c r="I2218" i="4" s="1"/>
  <c r="J2218" i="4" s="1"/>
  <c r="L2151" i="4"/>
  <c r="K2532" i="4"/>
  <c r="I2533" i="4" s="1"/>
  <c r="J2533" i="4" s="1"/>
  <c r="L2303" i="4"/>
  <c r="O1753" i="4"/>
  <c r="N1753" i="4"/>
  <c r="L1754" i="4" s="1"/>
  <c r="M1754" i="4" s="1"/>
  <c r="K316" i="5"/>
  <c r="I317" i="5" s="1"/>
  <c r="J317" i="5" s="1"/>
  <c r="I370" i="5"/>
  <c r="J370" i="5" s="1"/>
  <c r="O1016" i="4"/>
  <c r="N1016" i="4"/>
  <c r="L1017" i="4" s="1"/>
  <c r="M1017" i="4" s="1"/>
  <c r="K2686" i="4"/>
  <c r="I2687" i="4" s="1"/>
  <c r="J2687" i="4" s="1"/>
  <c r="L2685" i="4"/>
  <c r="K231" i="5"/>
  <c r="I232" i="5" s="1"/>
  <c r="J232" i="5" s="1"/>
  <c r="K246" i="6"/>
  <c r="I247" i="6" s="1"/>
  <c r="J247" i="6" s="1"/>
  <c r="L2531" i="4"/>
  <c r="L230" i="5"/>
  <c r="K475" i="5"/>
  <c r="I476" i="5" s="1"/>
  <c r="J476" i="5" s="1"/>
  <c r="L475" i="5"/>
  <c r="M869" i="4"/>
  <c r="N1233" i="4" l="1"/>
  <c r="L1234" i="4" s="1"/>
  <c r="O1602" i="4"/>
  <c r="N1602" i="4"/>
  <c r="L1603" i="4" s="1"/>
  <c r="M1603" i="4" s="1"/>
  <c r="O1529" i="4"/>
  <c r="N1529" i="4"/>
  <c r="L1530" i="4" s="1"/>
  <c r="M1530" i="4" s="1"/>
  <c r="K156" i="5"/>
  <c r="I157" i="5" s="1"/>
  <c r="J157" i="5" s="1"/>
  <c r="L156" i="5"/>
  <c r="O937" i="4"/>
  <c r="M938" i="4" s="1"/>
  <c r="L706" i="5"/>
  <c r="M1311" i="4"/>
  <c r="N1311" i="4" s="1"/>
  <c r="L1312" i="4" s="1"/>
  <c r="L316" i="5"/>
  <c r="L231" i="5"/>
  <c r="K318" i="6"/>
  <c r="I319" i="6" s="1"/>
  <c r="J319" i="6" s="1"/>
  <c r="N1087" i="4"/>
  <c r="L1088" i="4" s="1"/>
  <c r="O1087" i="4"/>
  <c r="R114" i="3"/>
  <c r="P115" i="3" s="1"/>
  <c r="Q115" i="3" s="1"/>
  <c r="N869" i="4"/>
  <c r="L870" i="4" s="1"/>
  <c r="O869" i="4"/>
  <c r="K476" i="5"/>
  <c r="I477" i="5" s="1"/>
  <c r="J477" i="5" s="1"/>
  <c r="K317" i="5"/>
  <c r="I318" i="5" s="1"/>
  <c r="J318" i="5" s="1"/>
  <c r="L2455" i="4"/>
  <c r="M1825" i="4"/>
  <c r="Q2029" i="4"/>
  <c r="L2217" i="4"/>
  <c r="O1017" i="4"/>
  <c r="N1017" i="4"/>
  <c r="L1018" i="4" s="1"/>
  <c r="M1018" i="4" s="1"/>
  <c r="K558" i="5"/>
  <c r="I559" i="5" s="1"/>
  <c r="J559" i="5" s="1"/>
  <c r="K2456" i="4"/>
  <c r="I2457" i="4" s="1"/>
  <c r="J2457" i="4" s="1"/>
  <c r="K402" i="6"/>
  <c r="I403" i="6" s="1"/>
  <c r="J403" i="6" s="1"/>
  <c r="K2533" i="4"/>
  <c r="I2534" i="4" s="1"/>
  <c r="J2534" i="4" s="1"/>
  <c r="K2607" i="4"/>
  <c r="I2608" i="4" s="1"/>
  <c r="J2608" i="4" s="1"/>
  <c r="O794" i="4"/>
  <c r="N794" i="4"/>
  <c r="L795" i="4" s="1"/>
  <c r="L317" i="6"/>
  <c r="O1680" i="4"/>
  <c r="N1680" i="4"/>
  <c r="L1681" i="4" s="1"/>
  <c r="M1681" i="4" s="1"/>
  <c r="K2305" i="4"/>
  <c r="I2306" i="4" s="1"/>
  <c r="J2306" i="4" s="1"/>
  <c r="L370" i="5"/>
  <c r="K370" i="5"/>
  <c r="M1902" i="4"/>
  <c r="O1754" i="4"/>
  <c r="N1754" i="4"/>
  <c r="L1755" i="4" s="1"/>
  <c r="M1755" i="4" s="1"/>
  <c r="K2153" i="4"/>
  <c r="I2154" i="4" s="1"/>
  <c r="J2154" i="4" s="1"/>
  <c r="K2379" i="4"/>
  <c r="I2380" i="4" s="1"/>
  <c r="J2380" i="4" s="1"/>
  <c r="L401" i="6"/>
  <c r="L402" i="6" s="1"/>
  <c r="O1380" i="4"/>
  <c r="N1380" i="4"/>
  <c r="L1381" i="4" s="1"/>
  <c r="M1381" i="4" s="1"/>
  <c r="K2218" i="4"/>
  <c r="I2219" i="4" s="1"/>
  <c r="J2219" i="4" s="1"/>
  <c r="S113" i="3"/>
  <c r="L2304" i="4"/>
  <c r="L557" i="5"/>
  <c r="R73" i="3"/>
  <c r="P74" i="3" s="1"/>
  <c r="Q74" i="3" s="1"/>
  <c r="K247" i="6"/>
  <c r="I248" i="6" s="1"/>
  <c r="J248" i="6" s="1"/>
  <c r="L246" i="6"/>
  <c r="L2152" i="4"/>
  <c r="L2378" i="4"/>
  <c r="L2606" i="4"/>
  <c r="K2687" i="4"/>
  <c r="I2688" i="4" s="1"/>
  <c r="J2688" i="4" s="1"/>
  <c r="L2686" i="4"/>
  <c r="O1974" i="4"/>
  <c r="N1974" i="4"/>
  <c r="L1975" i="4" s="1"/>
  <c r="M1975" i="4" s="1"/>
  <c r="K638" i="5"/>
  <c r="I639" i="5" s="1"/>
  <c r="J639" i="5" s="1"/>
  <c r="L637" i="5"/>
  <c r="S2079" i="4"/>
  <c r="R2079" i="4"/>
  <c r="P2080" i="4" s="1"/>
  <c r="Q2080" i="4" s="1"/>
  <c r="K232" i="5"/>
  <c r="I233" i="5" s="1"/>
  <c r="J233" i="5" s="1"/>
  <c r="L2532" i="4"/>
  <c r="K707" i="5"/>
  <c r="I708" i="5" s="1"/>
  <c r="J708" i="5" s="1"/>
  <c r="M1234" i="4"/>
  <c r="O1457" i="4"/>
  <c r="N1457" i="4"/>
  <c r="L1458" i="4" s="1"/>
  <c r="M1458" i="4" s="1"/>
  <c r="O1162" i="4"/>
  <c r="N1162" i="4"/>
  <c r="L1163" i="4" s="1"/>
  <c r="M1163" i="4" s="1"/>
  <c r="O1311" i="4" l="1"/>
  <c r="L318" i="6"/>
  <c r="K157" i="5"/>
  <c r="I158" i="5" s="1"/>
  <c r="J158" i="5" s="1"/>
  <c r="L157" i="5"/>
  <c r="O1530" i="4"/>
  <c r="N1530" i="4"/>
  <c r="L1531" i="4" s="1"/>
  <c r="M1531" i="4" s="1"/>
  <c r="N1603" i="4"/>
  <c r="L1604" i="4" s="1"/>
  <c r="O1603" i="4"/>
  <c r="L2379" i="4"/>
  <c r="L317" i="5"/>
  <c r="L232" i="5"/>
  <c r="M870" i="4"/>
  <c r="N870" i="4" s="1"/>
  <c r="L871" i="4" s="1"/>
  <c r="R74" i="3"/>
  <c r="P75" i="3" s="1"/>
  <c r="Q75" i="3" s="1"/>
  <c r="K2608" i="4"/>
  <c r="I2609" i="4" s="1"/>
  <c r="J2609" i="4" s="1"/>
  <c r="L247" i="6"/>
  <c r="L248" i="6" s="1"/>
  <c r="L2607" i="4"/>
  <c r="K2534" i="4"/>
  <c r="I2535" i="4" s="1"/>
  <c r="J2535" i="4" s="1"/>
  <c r="O1825" i="4"/>
  <c r="N1825" i="4"/>
  <c r="L1826" i="4" s="1"/>
  <c r="M1826" i="4" s="1"/>
  <c r="L638" i="5"/>
  <c r="S73" i="3"/>
  <c r="L2533" i="4"/>
  <c r="K318" i="5"/>
  <c r="I319" i="5" s="1"/>
  <c r="J319" i="5" s="1"/>
  <c r="S2029" i="4"/>
  <c r="R2029" i="4"/>
  <c r="P2030" i="4" s="1"/>
  <c r="Q2030" i="4" s="1"/>
  <c r="R2080" i="4"/>
  <c r="P2081" i="4" s="1"/>
  <c r="Q2081" i="4" s="1"/>
  <c r="S2080" i="4"/>
  <c r="L2153" i="4"/>
  <c r="K2154" i="4"/>
  <c r="I2155" i="4" s="1"/>
  <c r="J2155" i="4" s="1"/>
  <c r="K2688" i="4"/>
  <c r="I2689" i="4" s="1"/>
  <c r="J2689" i="4" s="1"/>
  <c r="K639" i="5"/>
  <c r="I640" i="5" s="1"/>
  <c r="J640" i="5" s="1"/>
  <c r="N1163" i="4"/>
  <c r="L1164" i="4" s="1"/>
  <c r="O1163" i="4"/>
  <c r="K2306" i="4"/>
  <c r="I2307" i="4" s="1"/>
  <c r="J2307" i="4" s="1"/>
  <c r="N1975" i="4"/>
  <c r="L1976" i="4" s="1"/>
  <c r="O1975" i="4"/>
  <c r="K2457" i="4"/>
  <c r="I2458" i="4" s="1"/>
  <c r="J2458" i="4" s="1"/>
  <c r="L2456" i="4"/>
  <c r="L2687" i="4"/>
  <c r="O1234" i="4"/>
  <c r="N1234" i="4"/>
  <c r="L1235" i="4" s="1"/>
  <c r="M1235" i="4" s="1"/>
  <c r="L2218" i="4"/>
  <c r="L2305" i="4"/>
  <c r="L558" i="5"/>
  <c r="S114" i="3"/>
  <c r="K248" i="6"/>
  <c r="I249" i="6" s="1"/>
  <c r="J249" i="6" s="1"/>
  <c r="O1755" i="4"/>
  <c r="N1755" i="4"/>
  <c r="L1756" i="4" s="1"/>
  <c r="M1756" i="4" s="1"/>
  <c r="L476" i="5"/>
  <c r="R115" i="3"/>
  <c r="P116" i="3" s="1"/>
  <c r="Q116" i="3" s="1"/>
  <c r="K708" i="5"/>
  <c r="I709" i="5" s="1"/>
  <c r="J709" i="5" s="1"/>
  <c r="O1902" i="4"/>
  <c r="N1902" i="4"/>
  <c r="L1903" i="4" s="1"/>
  <c r="M1312" i="4"/>
  <c r="O1681" i="4"/>
  <c r="N1681" i="4"/>
  <c r="L1682" i="4" s="1"/>
  <c r="M1682" i="4" s="1"/>
  <c r="L707" i="5"/>
  <c r="M1088" i="4"/>
  <c r="K403" i="6"/>
  <c r="I404" i="6" s="1"/>
  <c r="J404" i="6" s="1"/>
  <c r="O1458" i="4"/>
  <c r="N1458" i="4"/>
  <c r="L1459" i="4" s="1"/>
  <c r="M1459" i="4" s="1"/>
  <c r="K2219" i="4"/>
  <c r="I2220" i="4" s="1"/>
  <c r="J2220" i="4" s="1"/>
  <c r="O1381" i="4"/>
  <c r="N1381" i="4"/>
  <c r="L1382" i="4" s="1"/>
  <c r="M1382" i="4" s="1"/>
  <c r="N1018" i="4"/>
  <c r="L1019" i="4" s="1"/>
  <c r="O1018" i="4"/>
  <c r="K233" i="5"/>
  <c r="I234" i="5" s="1"/>
  <c r="J234" i="5" s="1"/>
  <c r="K2380" i="4"/>
  <c r="I2381" i="4" s="1"/>
  <c r="J2381" i="4" s="1"/>
  <c r="M795" i="4"/>
  <c r="K477" i="5"/>
  <c r="I478" i="5" s="1"/>
  <c r="J478" i="5" s="1"/>
  <c r="I371" i="5"/>
  <c r="J371" i="5" s="1"/>
  <c r="N938" i="4"/>
  <c r="L939" i="4" s="1"/>
  <c r="O938" i="4"/>
  <c r="K559" i="5"/>
  <c r="I560" i="5" s="1"/>
  <c r="J560" i="5" s="1"/>
  <c r="K319" i="6"/>
  <c r="I320" i="6" s="1"/>
  <c r="J320" i="6" s="1"/>
  <c r="L319" i="6"/>
  <c r="M1604" i="4" l="1"/>
  <c r="N1531" i="4"/>
  <c r="L1532" i="4" s="1"/>
  <c r="O1531" i="4"/>
  <c r="K158" i="5"/>
  <c r="I159" i="5" s="1"/>
  <c r="J159" i="5" s="1"/>
  <c r="L158" i="5"/>
  <c r="O870" i="4"/>
  <c r="M939" i="4"/>
  <c r="M1164" i="4"/>
  <c r="O1164" i="4" s="1"/>
  <c r="M1019" i="4"/>
  <c r="N1019" i="4" s="1"/>
  <c r="L1020" i="4" s="1"/>
  <c r="S115" i="3"/>
  <c r="K640" i="5"/>
  <c r="I641" i="5" s="1"/>
  <c r="J641" i="5" s="1"/>
  <c r="L639" i="5"/>
  <c r="L318" i="5"/>
  <c r="O1312" i="4"/>
  <c r="N1312" i="4"/>
  <c r="L1313" i="4" s="1"/>
  <c r="M1313" i="4" s="1"/>
  <c r="O1235" i="4"/>
  <c r="N1235" i="4"/>
  <c r="L1236" i="4" s="1"/>
  <c r="M1236" i="4" s="1"/>
  <c r="L233" i="5"/>
  <c r="M1903" i="4"/>
  <c r="N1682" i="4"/>
  <c r="L1683" i="4" s="1"/>
  <c r="O1682" i="4"/>
  <c r="L2380" i="4"/>
  <c r="K2155" i="4"/>
  <c r="I2156" i="4" s="1"/>
  <c r="J2156" i="4" s="1"/>
  <c r="O1019" i="4"/>
  <c r="R116" i="3"/>
  <c r="P117" i="3" s="1"/>
  <c r="Q117" i="3" s="1"/>
  <c r="L2457" i="4"/>
  <c r="L2154" i="4"/>
  <c r="L2534" i="4"/>
  <c r="L2535" i="4" s="1"/>
  <c r="K2381" i="4"/>
  <c r="I2382" i="4" s="1"/>
  <c r="J2382" i="4" s="1"/>
  <c r="O1826" i="4"/>
  <c r="N1826" i="4"/>
  <c r="L1827" i="4" s="1"/>
  <c r="K2220" i="4"/>
  <c r="I2221" i="4" s="1"/>
  <c r="J2221" i="4" s="1"/>
  <c r="K2535" i="4"/>
  <c r="I2536" i="4" s="1"/>
  <c r="J2536" i="4" s="1"/>
  <c r="K2458" i="4"/>
  <c r="I2459" i="4" s="1"/>
  <c r="J2459" i="4" s="1"/>
  <c r="L2219" i="4"/>
  <c r="M1976" i="4"/>
  <c r="K319" i="5"/>
  <c r="I320" i="5" s="1"/>
  <c r="J320" i="5" s="1"/>
  <c r="N1382" i="4"/>
  <c r="L1383" i="4" s="1"/>
  <c r="O1382" i="4"/>
  <c r="N1756" i="4"/>
  <c r="L1757" i="4" s="1"/>
  <c r="O1756" i="4"/>
  <c r="M871" i="4"/>
  <c r="O795" i="4"/>
  <c r="N795" i="4"/>
  <c r="L796" i="4" s="1"/>
  <c r="M796" i="4" s="1"/>
  <c r="K320" i="6"/>
  <c r="I321" i="6" s="1"/>
  <c r="J321" i="6" s="1"/>
  <c r="L708" i="5"/>
  <c r="K2609" i="4"/>
  <c r="I2610" i="4" s="1"/>
  <c r="J2610" i="4" s="1"/>
  <c r="O1459" i="4"/>
  <c r="N1459" i="4"/>
  <c r="L1460" i="4" s="1"/>
  <c r="R2081" i="4"/>
  <c r="P2082" i="4" s="1"/>
  <c r="Q2082" i="4" s="1"/>
  <c r="L2608" i="4"/>
  <c r="K2689" i="4"/>
  <c r="I2690" i="4" s="1"/>
  <c r="J2690" i="4" s="1"/>
  <c r="O939" i="4"/>
  <c r="N939" i="4"/>
  <c r="L940" i="4" s="1"/>
  <c r="M940" i="4" s="1"/>
  <c r="L371" i="5"/>
  <c r="K371" i="5"/>
  <c r="K2307" i="4"/>
  <c r="I2308" i="4" s="1"/>
  <c r="J2308" i="4" s="1"/>
  <c r="K249" i="6"/>
  <c r="I250" i="6" s="1"/>
  <c r="J250" i="6" s="1"/>
  <c r="L2306" i="4"/>
  <c r="R2030" i="4"/>
  <c r="P2031" i="4" s="1"/>
  <c r="Q2031" i="4" s="1"/>
  <c r="R75" i="3"/>
  <c r="P76" i="3" s="1"/>
  <c r="Q76" i="3" s="1"/>
  <c r="K234" i="5"/>
  <c r="I235" i="5" s="1"/>
  <c r="J235" i="5" s="1"/>
  <c r="K709" i="5"/>
  <c r="I710" i="5" s="1"/>
  <c r="J710" i="5" s="1"/>
  <c r="L2688" i="4"/>
  <c r="K560" i="5"/>
  <c r="I561" i="5" s="1"/>
  <c r="J561" i="5" s="1"/>
  <c r="L559" i="5"/>
  <c r="K404" i="6"/>
  <c r="I405" i="6" s="1"/>
  <c r="J405" i="6" s="1"/>
  <c r="K478" i="5"/>
  <c r="I479" i="5" s="1"/>
  <c r="J479" i="5" s="1"/>
  <c r="L403" i="6"/>
  <c r="L477" i="5"/>
  <c r="L478" i="5" s="1"/>
  <c r="O1088" i="4"/>
  <c r="N1088" i="4"/>
  <c r="L1089" i="4" s="1"/>
  <c r="M1089" i="4" s="1"/>
  <c r="S74" i="3"/>
  <c r="S75" i="3" s="1"/>
  <c r="K159" i="5" l="1"/>
  <c r="I160" i="5" s="1"/>
  <c r="J160" i="5" s="1"/>
  <c r="L159" i="5"/>
  <c r="M1532" i="4"/>
  <c r="M1827" i="4"/>
  <c r="O1604" i="4"/>
  <c r="N1604" i="4"/>
  <c r="L1605" i="4" s="1"/>
  <c r="M1605" i="4" s="1"/>
  <c r="L2458" i="4"/>
  <c r="L2220" i="4"/>
  <c r="M1757" i="4"/>
  <c r="O1757" i="4" s="1"/>
  <c r="L709" i="5"/>
  <c r="N1164" i="4"/>
  <c r="L1165" i="4" s="1"/>
  <c r="M1165" i="4" s="1"/>
  <c r="O1165" i="4" s="1"/>
  <c r="L2381" i="4"/>
  <c r="M1683" i="4"/>
  <c r="O1683" i="4" s="1"/>
  <c r="K235" i="5"/>
  <c r="I236" i="5" s="1"/>
  <c r="J236" i="5" s="1"/>
  <c r="O871" i="4"/>
  <c r="N871" i="4"/>
  <c r="L872" i="4" s="1"/>
  <c r="M872" i="4" s="1"/>
  <c r="K2156" i="4"/>
  <c r="I2157" i="4" s="1"/>
  <c r="J2157" i="4" s="1"/>
  <c r="K2690" i="4"/>
  <c r="I2691" i="4" s="1"/>
  <c r="J2691" i="4" s="1"/>
  <c r="L234" i="5"/>
  <c r="L2689" i="4"/>
  <c r="K2221" i="4"/>
  <c r="I2222" i="4" s="1"/>
  <c r="J2222" i="4" s="1"/>
  <c r="O1089" i="4"/>
  <c r="N1089" i="4"/>
  <c r="L1090" i="4" s="1"/>
  <c r="S2081" i="4"/>
  <c r="M1383" i="4"/>
  <c r="O1827" i="4"/>
  <c r="N1827" i="4"/>
  <c r="L1828" i="4" s="1"/>
  <c r="M1828" i="4" s="1"/>
  <c r="N1903" i="4"/>
  <c r="L1904" i="4" s="1"/>
  <c r="O1903" i="4"/>
  <c r="R2031" i="4"/>
  <c r="P2032" i="4" s="1"/>
  <c r="Q2032" i="4" s="1"/>
  <c r="R76" i="3"/>
  <c r="P77" i="3" s="1"/>
  <c r="Q77" i="3" s="1"/>
  <c r="M1460" i="4"/>
  <c r="R2082" i="4"/>
  <c r="P2083" i="4" s="1"/>
  <c r="Q2083" i="4" s="1"/>
  <c r="K320" i="5"/>
  <c r="I321" i="5" s="1"/>
  <c r="J321" i="5" s="1"/>
  <c r="S2030" i="4"/>
  <c r="K2610" i="4"/>
  <c r="I2611" i="4" s="1"/>
  <c r="J2611" i="4" s="1"/>
  <c r="O1976" i="4"/>
  <c r="N1976" i="4"/>
  <c r="L1977" i="4" s="1"/>
  <c r="M1977" i="4" s="1"/>
  <c r="O1236" i="4"/>
  <c r="N1236" i="4"/>
  <c r="L1237" i="4" s="1"/>
  <c r="M1237" i="4" s="1"/>
  <c r="K479" i="5"/>
  <c r="I480" i="5" s="1"/>
  <c r="J480" i="5" s="1"/>
  <c r="K405" i="6"/>
  <c r="I406" i="6" s="1"/>
  <c r="J406" i="6" s="1"/>
  <c r="L249" i="6"/>
  <c r="L250" i="6" s="1"/>
  <c r="K2308" i="4"/>
  <c r="I2309" i="4" s="1"/>
  <c r="J2309" i="4" s="1"/>
  <c r="N1313" i="4"/>
  <c r="L1314" i="4" s="1"/>
  <c r="O1313" i="4"/>
  <c r="L319" i="5"/>
  <c r="K2382" i="4"/>
  <c r="I2383" i="4" s="1"/>
  <c r="J2383" i="4" s="1"/>
  <c r="K250" i="6"/>
  <c r="I251" i="6" s="1"/>
  <c r="J251" i="6" s="1"/>
  <c r="L2609" i="4"/>
  <c r="L404" i="6"/>
  <c r="L2307" i="4"/>
  <c r="K2459" i="4"/>
  <c r="I2460" i="4" s="1"/>
  <c r="J2460" i="4" s="1"/>
  <c r="L2459" i="4"/>
  <c r="S116" i="3"/>
  <c r="I372" i="5"/>
  <c r="J372" i="5" s="1"/>
  <c r="K561" i="5"/>
  <c r="I562" i="5" s="1"/>
  <c r="J562" i="5" s="1"/>
  <c r="R117" i="3"/>
  <c r="P118" i="3" s="1"/>
  <c r="Q118" i="3" s="1"/>
  <c r="L560" i="5"/>
  <c r="L320" i="6"/>
  <c r="O940" i="4"/>
  <c r="N940" i="4"/>
  <c r="L941" i="4" s="1"/>
  <c r="M941" i="4" s="1"/>
  <c r="O796" i="4"/>
  <c r="N796" i="4"/>
  <c r="L797" i="4" s="1"/>
  <c r="M797" i="4" s="1"/>
  <c r="M1020" i="4"/>
  <c r="K641" i="5"/>
  <c r="I642" i="5" s="1"/>
  <c r="J642" i="5" s="1"/>
  <c r="K321" i="6"/>
  <c r="I322" i="6" s="1"/>
  <c r="J322" i="6" s="1"/>
  <c r="K710" i="5"/>
  <c r="I711" i="5" s="1"/>
  <c r="J711" i="5" s="1"/>
  <c r="K2536" i="4"/>
  <c r="I2537" i="4" s="1"/>
  <c r="J2537" i="4" s="1"/>
  <c r="L2155" i="4"/>
  <c r="L640" i="5"/>
  <c r="L641" i="5" s="1"/>
  <c r="O1605" i="4" l="1"/>
  <c r="N1605" i="4"/>
  <c r="L1606" i="4" s="1"/>
  <c r="M1606" i="4" s="1"/>
  <c r="N1532" i="4"/>
  <c r="L1533" i="4" s="1"/>
  <c r="O1532" i="4"/>
  <c r="K160" i="5"/>
  <c r="I161" i="5" s="1"/>
  <c r="J161" i="5" s="1"/>
  <c r="L160" i="5"/>
  <c r="L561" i="5"/>
  <c r="L2221" i="4"/>
  <c r="M1314" i="4"/>
  <c r="N1683" i="4"/>
  <c r="L1684" i="4" s="1"/>
  <c r="M1684" i="4" s="1"/>
  <c r="N1165" i="4"/>
  <c r="L1166" i="4" s="1"/>
  <c r="M1166" i="4" s="1"/>
  <c r="N1757" i="4"/>
  <c r="L1758" i="4" s="1"/>
  <c r="M1758" i="4" s="1"/>
  <c r="O1758" i="4" s="1"/>
  <c r="O1460" i="4"/>
  <c r="N1460" i="4"/>
  <c r="L1461" i="4" s="1"/>
  <c r="M1461" i="4" s="1"/>
  <c r="L405" i="6"/>
  <c r="R77" i="3"/>
  <c r="P78" i="3" s="1"/>
  <c r="Q78" i="3" s="1"/>
  <c r="O797" i="4"/>
  <c r="N797" i="4"/>
  <c r="L798" i="4" s="1"/>
  <c r="M798" i="4" s="1"/>
  <c r="R2032" i="4"/>
  <c r="P2033" i="4" s="1"/>
  <c r="Q2033" i="4" s="1"/>
  <c r="K2460" i="4"/>
  <c r="I2461" i="4" s="1"/>
  <c r="J2461" i="4" s="1"/>
  <c r="S76" i="3"/>
  <c r="O1237" i="4"/>
  <c r="N1237" i="4"/>
  <c r="L1238" i="4" s="1"/>
  <c r="M1238" i="4" s="1"/>
  <c r="M1904" i="4"/>
  <c r="K2537" i="4"/>
  <c r="I2538" i="4" s="1"/>
  <c r="J2538" i="4" s="1"/>
  <c r="K2611" i="4"/>
  <c r="I2612" i="4" s="1"/>
  <c r="J2612" i="4" s="1"/>
  <c r="L2690" i="4"/>
  <c r="N1977" i="4"/>
  <c r="L1978" i="4" s="1"/>
  <c r="O1977" i="4"/>
  <c r="K2383" i="4"/>
  <c r="I2384" i="4" s="1"/>
  <c r="J2384" i="4" s="1"/>
  <c r="K2691" i="4"/>
  <c r="I2692" i="4" s="1"/>
  <c r="J2692" i="4" s="1"/>
  <c r="L2536" i="4"/>
  <c r="K711" i="5"/>
  <c r="I712" i="5" s="1"/>
  <c r="J712" i="5" s="1"/>
  <c r="S117" i="3"/>
  <c r="L2610" i="4"/>
  <c r="K2157" i="4"/>
  <c r="I2158" i="4" s="1"/>
  <c r="J2158" i="4" s="1"/>
  <c r="O1020" i="4"/>
  <c r="N1020" i="4"/>
  <c r="L1021" i="4" s="1"/>
  <c r="M1021" i="4" s="1"/>
  <c r="K480" i="5"/>
  <c r="I481" i="5" s="1"/>
  <c r="J481" i="5" s="1"/>
  <c r="O1166" i="4"/>
  <c r="N1166" i="4"/>
  <c r="L1167" i="4" s="1"/>
  <c r="M1167" i="4" s="1"/>
  <c r="N1828" i="4"/>
  <c r="L1829" i="4" s="1"/>
  <c r="O1828" i="4"/>
  <c r="R118" i="3"/>
  <c r="P119" i="3" s="1"/>
  <c r="Q119" i="3" s="1"/>
  <c r="L2382" i="4"/>
  <c r="L2383" i="4" s="1"/>
  <c r="N1383" i="4"/>
  <c r="L1384" i="4" s="1"/>
  <c r="O1383" i="4"/>
  <c r="L710" i="5"/>
  <c r="K562" i="5"/>
  <c r="I563" i="5" s="1"/>
  <c r="J563" i="5" s="1"/>
  <c r="M1090" i="4"/>
  <c r="L2156" i="4"/>
  <c r="N1758" i="4"/>
  <c r="L1759" i="4" s="1"/>
  <c r="K322" i="6"/>
  <c r="I323" i="6" s="1"/>
  <c r="J323" i="6" s="1"/>
  <c r="O1314" i="4"/>
  <c r="N1314" i="4"/>
  <c r="L1315" i="4" s="1"/>
  <c r="O872" i="4"/>
  <c r="N872" i="4"/>
  <c r="L873" i="4" s="1"/>
  <c r="K406" i="6"/>
  <c r="I407" i="6" s="1"/>
  <c r="J407" i="6" s="1"/>
  <c r="O941" i="4"/>
  <c r="N941" i="4"/>
  <c r="L942" i="4" s="1"/>
  <c r="L479" i="5"/>
  <c r="S2031" i="4"/>
  <c r="K251" i="6"/>
  <c r="I252" i="6" s="1"/>
  <c r="J252" i="6" s="1"/>
  <c r="K321" i="5"/>
  <c r="I322" i="5" s="1"/>
  <c r="J322" i="5" s="1"/>
  <c r="L321" i="6"/>
  <c r="O1684" i="4"/>
  <c r="N1684" i="4"/>
  <c r="L1685" i="4" s="1"/>
  <c r="M1685" i="4" s="1"/>
  <c r="K2309" i="4"/>
  <c r="I2310" i="4" s="1"/>
  <c r="J2310" i="4" s="1"/>
  <c r="L320" i="5"/>
  <c r="L372" i="5"/>
  <c r="K372" i="5"/>
  <c r="I373" i="5" s="1"/>
  <c r="J373" i="5" s="1"/>
  <c r="L2308" i="4"/>
  <c r="L2309" i="4" s="1"/>
  <c r="R2083" i="4"/>
  <c r="P2084" i="4" s="1"/>
  <c r="Q2084" i="4" s="1"/>
  <c r="K236" i="5"/>
  <c r="I237" i="5" s="1"/>
  <c r="J237" i="5" s="1"/>
  <c r="K642" i="5"/>
  <c r="I643" i="5" s="1"/>
  <c r="J643" i="5" s="1"/>
  <c r="S2082" i="4"/>
  <c r="K2222" i="4"/>
  <c r="I2223" i="4" s="1"/>
  <c r="J2223" i="4" s="1"/>
  <c r="L235" i="5"/>
  <c r="M1759" i="4" l="1"/>
  <c r="K161" i="5"/>
  <c r="I162" i="5" s="1"/>
  <c r="J162" i="5" s="1"/>
  <c r="L161" i="5"/>
  <c r="L711" i="5"/>
  <c r="O1606" i="4"/>
  <c r="N1606" i="4"/>
  <c r="L1607" i="4" s="1"/>
  <c r="M1607" i="4" s="1"/>
  <c r="M1533" i="4"/>
  <c r="M873" i="4"/>
  <c r="L2691" i="4"/>
  <c r="M1829" i="4"/>
  <c r="N1829" i="4" s="1"/>
  <c r="L1830" i="4" s="1"/>
  <c r="M1978" i="4"/>
  <c r="O1978" i="4" s="1"/>
  <c r="L251" i="6"/>
  <c r="M1315" i="4"/>
  <c r="O1685" i="4"/>
  <c r="N1685" i="4"/>
  <c r="L1686" i="4" s="1"/>
  <c r="K2692" i="4"/>
  <c r="I2693" i="4" s="1"/>
  <c r="J2693" i="4" s="1"/>
  <c r="K323" i="6"/>
  <c r="I324" i="6" s="1"/>
  <c r="J324" i="6" s="1"/>
  <c r="K2461" i="4"/>
  <c r="I2462" i="4" s="1"/>
  <c r="J2462" i="4" s="1"/>
  <c r="R2084" i="4"/>
  <c r="P2085" i="4" s="1"/>
  <c r="Q2085" i="4" s="1"/>
  <c r="O1759" i="4"/>
  <c r="N1759" i="4"/>
  <c r="L1760" i="4" s="1"/>
  <c r="L2460" i="4"/>
  <c r="K643" i="5"/>
  <c r="I644" i="5" s="1"/>
  <c r="J644" i="5" s="1"/>
  <c r="L321" i="5"/>
  <c r="O1167" i="4"/>
  <c r="N1167" i="4"/>
  <c r="L1168" i="4" s="1"/>
  <c r="M1168" i="4" s="1"/>
  <c r="K2384" i="4"/>
  <c r="I2385" i="4" s="1"/>
  <c r="J2385" i="4" s="1"/>
  <c r="R2033" i="4"/>
  <c r="P2034" i="4" s="1"/>
  <c r="Q2034" i="4" s="1"/>
  <c r="K563" i="5"/>
  <c r="I564" i="5" s="1"/>
  <c r="J564" i="5" s="1"/>
  <c r="K2223" i="4"/>
  <c r="I2224" i="4" s="1"/>
  <c r="J2224" i="4" s="1"/>
  <c r="L322" i="6"/>
  <c r="L2222" i="4"/>
  <c r="K322" i="5"/>
  <c r="I323" i="5" s="1"/>
  <c r="J323" i="5" s="1"/>
  <c r="L642" i="5"/>
  <c r="K252" i="6"/>
  <c r="I253" i="6" s="1"/>
  <c r="J253" i="6" s="1"/>
  <c r="S2032" i="4"/>
  <c r="K237" i="5"/>
  <c r="I238" i="5" s="1"/>
  <c r="J238" i="5" s="1"/>
  <c r="L236" i="5"/>
  <c r="O1090" i="4"/>
  <c r="N1090" i="4"/>
  <c r="L1091" i="4" s="1"/>
  <c r="M1091" i="4" s="1"/>
  <c r="K481" i="5"/>
  <c r="I482" i="5" s="1"/>
  <c r="J482" i="5" s="1"/>
  <c r="L562" i="5"/>
  <c r="L480" i="5"/>
  <c r="O1021" i="4"/>
  <c r="N1021" i="4"/>
  <c r="L1022" i="4" s="1"/>
  <c r="K2612" i="4"/>
  <c r="I2613" i="4" s="1"/>
  <c r="J2613" i="4" s="1"/>
  <c r="O798" i="4"/>
  <c r="N798" i="4"/>
  <c r="L799" i="4" s="1"/>
  <c r="M799" i="4" s="1"/>
  <c r="S2083" i="4"/>
  <c r="M942" i="4"/>
  <c r="L2611" i="4"/>
  <c r="L2612" i="4" s="1"/>
  <c r="K2158" i="4"/>
  <c r="I2159" i="4" s="1"/>
  <c r="J2159" i="4" s="1"/>
  <c r="K2538" i="4"/>
  <c r="I2539" i="4" s="1"/>
  <c r="J2539" i="4" s="1"/>
  <c r="R78" i="3"/>
  <c r="P79" i="3" s="1"/>
  <c r="Q79" i="3" s="1"/>
  <c r="K407" i="6"/>
  <c r="I408" i="6" s="1"/>
  <c r="J408" i="6" s="1"/>
  <c r="M1384" i="4"/>
  <c r="L2157" i="4"/>
  <c r="L2537" i="4"/>
  <c r="S77" i="3"/>
  <c r="S78" i="3" s="1"/>
  <c r="L373" i="5"/>
  <c r="K373" i="5"/>
  <c r="I374" i="5" s="1"/>
  <c r="L406" i="6"/>
  <c r="O1904" i="4"/>
  <c r="N1904" i="4"/>
  <c r="L1905" i="4" s="1"/>
  <c r="O873" i="4"/>
  <c r="N873" i="4"/>
  <c r="L874" i="4" s="1"/>
  <c r="O1461" i="4"/>
  <c r="N1461" i="4"/>
  <c r="L1462" i="4" s="1"/>
  <c r="M1462" i="4" s="1"/>
  <c r="R119" i="3"/>
  <c r="P120" i="3" s="1"/>
  <c r="Q120" i="3" s="1"/>
  <c r="O1238" i="4"/>
  <c r="N1238" i="4"/>
  <c r="L1239" i="4" s="1"/>
  <c r="M1239" i="4" s="1"/>
  <c r="K2310" i="4"/>
  <c r="I2311" i="4" s="1"/>
  <c r="J2311" i="4" s="1"/>
  <c r="L2310" i="4"/>
  <c r="S118" i="3"/>
  <c r="K712" i="5"/>
  <c r="I713" i="5" s="1"/>
  <c r="J713" i="5" s="1"/>
  <c r="O1533" i="4" l="1"/>
  <c r="N1533" i="4"/>
  <c r="L1534" i="4" s="1"/>
  <c r="M1534" i="4" s="1"/>
  <c r="S119" i="3"/>
  <c r="O1829" i="4"/>
  <c r="M1830" i="4" s="1"/>
  <c r="N1978" i="4"/>
  <c r="L1979" i="4" s="1"/>
  <c r="M1979" i="4" s="1"/>
  <c r="N1607" i="4"/>
  <c r="L1608" i="4" s="1"/>
  <c r="O1607" i="4"/>
  <c r="L2158" i="4"/>
  <c r="K162" i="5"/>
  <c r="I163" i="5" s="1"/>
  <c r="J163" i="5" s="1"/>
  <c r="L162" i="5"/>
  <c r="L2384" i="4"/>
  <c r="J374" i="5"/>
  <c r="L374" i="5" s="1"/>
  <c r="M1022" i="4"/>
  <c r="K2462" i="4"/>
  <c r="I2463" i="4" s="1"/>
  <c r="J2463" i="4" s="1"/>
  <c r="L563" i="5"/>
  <c r="L2461" i="4"/>
  <c r="O1091" i="4"/>
  <c r="N1091" i="4"/>
  <c r="L1092" i="4" s="1"/>
  <c r="M1092" i="4" s="1"/>
  <c r="K2613" i="4"/>
  <c r="I2614" i="4" s="1"/>
  <c r="J2614" i="4" s="1"/>
  <c r="S2033" i="4"/>
  <c r="L323" i="6"/>
  <c r="O799" i="4"/>
  <c r="N799" i="4"/>
  <c r="L800" i="4" s="1"/>
  <c r="K238" i="5"/>
  <c r="I239" i="5" s="1"/>
  <c r="J239" i="5" s="1"/>
  <c r="K2385" i="4"/>
  <c r="I2386" i="4" s="1"/>
  <c r="J2386" i="4" s="1"/>
  <c r="L2692" i="4"/>
  <c r="O942" i="4"/>
  <c r="N942" i="4"/>
  <c r="L943" i="4" s="1"/>
  <c r="L2223" i="4"/>
  <c r="O1168" i="4"/>
  <c r="N1168" i="4"/>
  <c r="L1169" i="4" s="1"/>
  <c r="M1169" i="4" s="1"/>
  <c r="R2034" i="4"/>
  <c r="P2035" i="4" s="1"/>
  <c r="Q2035" i="4" s="1"/>
  <c r="S2034" i="4"/>
  <c r="K2693" i="4"/>
  <c r="I2694" i="4" s="1"/>
  <c r="J2694" i="4" s="1"/>
  <c r="R120" i="3"/>
  <c r="P121" i="3" s="1"/>
  <c r="Q121" i="3" s="1"/>
  <c r="R79" i="3"/>
  <c r="P42" i="3" s="1"/>
  <c r="T41" i="3" s="1"/>
  <c r="T44" i="3" s="1"/>
  <c r="U44" i="3" s="1"/>
  <c r="L252" i="6"/>
  <c r="K2224" i="4"/>
  <c r="I2225" i="4" s="1"/>
  <c r="J2225" i="4" s="1"/>
  <c r="L712" i="5"/>
  <c r="O1022" i="4"/>
  <c r="N1022" i="4"/>
  <c r="L1023" i="4" s="1"/>
  <c r="M1023" i="4" s="1"/>
  <c r="L237" i="5"/>
  <c r="K253" i="6"/>
  <c r="I254" i="6" s="1"/>
  <c r="J254" i="6" s="1"/>
  <c r="K408" i="6"/>
  <c r="I409" i="6" s="1"/>
  <c r="J409" i="6" s="1"/>
  <c r="K713" i="5"/>
  <c r="I714" i="5" s="1"/>
  <c r="J714" i="5" s="1"/>
  <c r="K324" i="6"/>
  <c r="I325" i="6" s="1"/>
  <c r="J325" i="6" s="1"/>
  <c r="L407" i="6"/>
  <c r="L408" i="6" s="1"/>
  <c r="K644" i="5"/>
  <c r="I645" i="5" s="1"/>
  <c r="J645" i="5" s="1"/>
  <c r="M874" i="4"/>
  <c r="L2538" i="4"/>
  <c r="L322" i="5"/>
  <c r="L643" i="5"/>
  <c r="M1686" i="4"/>
  <c r="R2085" i="4"/>
  <c r="P2086" i="4" s="1"/>
  <c r="Q2086" i="4" s="1"/>
  <c r="S2084" i="4"/>
  <c r="O1239" i="4"/>
  <c r="N1239" i="4"/>
  <c r="L1240" i="4" s="1"/>
  <c r="M1240" i="4" s="1"/>
  <c r="N1462" i="4"/>
  <c r="L1463" i="4" s="1"/>
  <c r="O1462" i="4"/>
  <c r="K323" i="5"/>
  <c r="I324" i="5" s="1"/>
  <c r="J324" i="5" s="1"/>
  <c r="K482" i="5"/>
  <c r="I483" i="5" s="1"/>
  <c r="J483" i="5" s="1"/>
  <c r="L481" i="5"/>
  <c r="K564" i="5"/>
  <c r="I565" i="5" s="1"/>
  <c r="J565" i="5" s="1"/>
  <c r="K2311" i="4"/>
  <c r="I2312" i="4" s="1"/>
  <c r="J2312" i="4" s="1"/>
  <c r="N1384" i="4"/>
  <c r="L1385" i="4" s="1"/>
  <c r="O1384" i="4"/>
  <c r="K2539" i="4"/>
  <c r="I2540" i="4" s="1"/>
  <c r="J2540" i="4" s="1"/>
  <c r="O1979" i="4"/>
  <c r="N1979" i="4"/>
  <c r="L1980" i="4" s="1"/>
  <c r="M1980" i="4" s="1"/>
  <c r="M1905" i="4"/>
  <c r="K2159" i="4"/>
  <c r="I2160" i="4" s="1"/>
  <c r="J2160" i="4" s="1"/>
  <c r="M1760" i="4"/>
  <c r="O1315" i="4"/>
  <c r="N1315" i="4"/>
  <c r="L1316" i="4" s="1"/>
  <c r="O1830" i="4" l="1"/>
  <c r="N1830" i="4"/>
  <c r="L1831" i="4" s="1"/>
  <c r="M1608" i="4"/>
  <c r="K163" i="5"/>
  <c r="I164" i="5" s="1"/>
  <c r="J164" i="5" s="1"/>
  <c r="L163" i="5"/>
  <c r="K374" i="5"/>
  <c r="I375" i="5" s="1"/>
  <c r="J375" i="5" s="1"/>
  <c r="L375" i="5" s="1"/>
  <c r="N1534" i="4"/>
  <c r="L1535" i="4" s="1"/>
  <c r="O1534" i="4"/>
  <c r="L324" i="6"/>
  <c r="L323" i="5"/>
  <c r="L564" i="5"/>
  <c r="R2035" i="4"/>
  <c r="P2036" i="4" s="1"/>
  <c r="Q2036" i="4" s="1"/>
  <c r="M800" i="4"/>
  <c r="K2312" i="4"/>
  <c r="I2313" i="4" s="1"/>
  <c r="J2313" i="4" s="1"/>
  <c r="L238" i="5"/>
  <c r="O1023" i="4"/>
  <c r="N1023" i="4"/>
  <c r="L1024" i="4" s="1"/>
  <c r="K565" i="5"/>
  <c r="I566" i="5" s="1"/>
  <c r="J566" i="5" s="1"/>
  <c r="K645" i="5"/>
  <c r="I646" i="5" s="1"/>
  <c r="J646" i="5" s="1"/>
  <c r="L2159" i="4"/>
  <c r="K324" i="5"/>
  <c r="I325" i="5" s="1"/>
  <c r="J325" i="5" s="1"/>
  <c r="L644" i="5"/>
  <c r="L645" i="5" s="1"/>
  <c r="M1831" i="4"/>
  <c r="O1169" i="4"/>
  <c r="N1169" i="4"/>
  <c r="L1170" i="4" s="1"/>
  <c r="M1170" i="4" s="1"/>
  <c r="L2613" i="4"/>
  <c r="K239" i="5"/>
  <c r="I240" i="5" s="1"/>
  <c r="J240" i="5" s="1"/>
  <c r="M1316" i="4"/>
  <c r="K2225" i="4"/>
  <c r="I2226" i="4" s="1"/>
  <c r="J2226" i="4" s="1"/>
  <c r="K2614" i="4"/>
  <c r="I2615" i="4" s="1"/>
  <c r="J2615" i="4" s="1"/>
  <c r="K375" i="5"/>
  <c r="I376" i="5" s="1"/>
  <c r="N1092" i="4"/>
  <c r="L1093" i="4" s="1"/>
  <c r="O1092" i="4"/>
  <c r="O1686" i="4"/>
  <c r="N1686" i="4"/>
  <c r="L1687" i="4" s="1"/>
  <c r="M1687" i="4" s="1"/>
  <c r="K2160" i="4"/>
  <c r="I2161" i="4" s="1"/>
  <c r="J2161" i="4" s="1"/>
  <c r="L2224" i="4"/>
  <c r="L2225" i="4" s="1"/>
  <c r="O1240" i="4"/>
  <c r="N1240" i="4"/>
  <c r="L1241" i="4" s="1"/>
  <c r="K325" i="6"/>
  <c r="I326" i="6" s="1"/>
  <c r="J326" i="6" s="1"/>
  <c r="M943" i="4"/>
  <c r="K409" i="6"/>
  <c r="I410" i="6" s="1"/>
  <c r="J410" i="6" s="1"/>
  <c r="L409" i="6"/>
  <c r="N874" i="4"/>
  <c r="L875" i="4" s="1"/>
  <c r="O874" i="4"/>
  <c r="W44" i="3"/>
  <c r="V44" i="3"/>
  <c r="L2311" i="4"/>
  <c r="L2312" i="4" s="1"/>
  <c r="L2693" i="4"/>
  <c r="N1905" i="4"/>
  <c r="L1906" i="4" s="1"/>
  <c r="O1905" i="4"/>
  <c r="K2540" i="4"/>
  <c r="I2541" i="4" s="1"/>
  <c r="J2541" i="4" s="1"/>
  <c r="L2539" i="4"/>
  <c r="L713" i="5"/>
  <c r="S79" i="3"/>
  <c r="K254" i="6"/>
  <c r="I255" i="6" s="1"/>
  <c r="J255" i="6" s="1"/>
  <c r="L253" i="6"/>
  <c r="O1760" i="4"/>
  <c r="N1760" i="4"/>
  <c r="L1761" i="4" s="1"/>
  <c r="L482" i="5"/>
  <c r="O1980" i="4"/>
  <c r="N1980" i="4"/>
  <c r="L1981" i="4" s="1"/>
  <c r="M1981" i="4" s="1"/>
  <c r="K2463" i="4"/>
  <c r="I2464" i="4" s="1"/>
  <c r="J2464" i="4" s="1"/>
  <c r="K2694" i="4"/>
  <c r="I2695" i="4" s="1"/>
  <c r="J2695" i="4" s="1"/>
  <c r="K483" i="5"/>
  <c r="I484" i="5" s="1"/>
  <c r="J484" i="5" s="1"/>
  <c r="M1463" i="4"/>
  <c r="R2086" i="4"/>
  <c r="P2087" i="4" s="1"/>
  <c r="Q2087" i="4" s="1"/>
  <c r="K714" i="5"/>
  <c r="I715" i="5" s="1"/>
  <c r="J715" i="5" s="1"/>
  <c r="R121" i="3"/>
  <c r="P122" i="3" s="1"/>
  <c r="Q122" i="3" s="1"/>
  <c r="K2386" i="4"/>
  <c r="I2387" i="4" s="1"/>
  <c r="J2387" i="4" s="1"/>
  <c r="M1385" i="4"/>
  <c r="S2085" i="4"/>
  <c r="S120" i="3"/>
  <c r="L2385" i="4"/>
  <c r="L2462" i="4"/>
  <c r="M1535" i="4" l="1"/>
  <c r="L2463" i="4"/>
  <c r="J376" i="5"/>
  <c r="M875" i="4"/>
  <c r="K164" i="5"/>
  <c r="I165" i="5" s="1"/>
  <c r="J165" i="5" s="1"/>
  <c r="L164" i="5"/>
  <c r="O1608" i="4"/>
  <c r="N1608" i="4"/>
  <c r="L1609" i="4" s="1"/>
  <c r="M1609" i="4" s="1"/>
  <c r="S2086" i="4"/>
  <c r="L324" i="5"/>
  <c r="S121" i="3"/>
  <c r="L376" i="5"/>
  <c r="K376" i="5"/>
  <c r="I377" i="5" s="1"/>
  <c r="J377" i="5" s="1"/>
  <c r="K566" i="5"/>
  <c r="I567" i="5" s="1"/>
  <c r="J567" i="5" s="1"/>
  <c r="M1241" i="4"/>
  <c r="K2226" i="4"/>
  <c r="I2227" i="4" s="1"/>
  <c r="J2227" i="4" s="1"/>
  <c r="M1024" i="4"/>
  <c r="K326" i="6"/>
  <c r="I327" i="6" s="1"/>
  <c r="J327" i="6" s="1"/>
  <c r="K715" i="5"/>
  <c r="I716" i="5" s="1"/>
  <c r="J716" i="5" s="1"/>
  <c r="O875" i="4"/>
  <c r="N875" i="4"/>
  <c r="L876" i="4" s="1"/>
  <c r="M876" i="4" s="1"/>
  <c r="K646" i="5"/>
  <c r="I647" i="5" s="1"/>
  <c r="J647" i="5" s="1"/>
  <c r="L2540" i="4"/>
  <c r="L2694" i="4"/>
  <c r="L239" i="5"/>
  <c r="M1906" i="4"/>
  <c r="L2160" i="4"/>
  <c r="K2313" i="4"/>
  <c r="I2314" i="4" s="1"/>
  <c r="J2314" i="4" s="1"/>
  <c r="K410" i="6"/>
  <c r="I411" i="6" s="1"/>
  <c r="J411" i="6" s="1"/>
  <c r="O943" i="4"/>
  <c r="N943" i="4"/>
  <c r="L944" i="4" s="1"/>
  <c r="M944" i="4" s="1"/>
  <c r="L2614" i="4"/>
  <c r="L325" i="6"/>
  <c r="O800" i="4"/>
  <c r="N800" i="4"/>
  <c r="L801" i="4" s="1"/>
  <c r="M801" i="4" s="1"/>
  <c r="L254" i="6"/>
  <c r="N1463" i="4"/>
  <c r="L1464" i="4" s="1"/>
  <c r="O1463" i="4"/>
  <c r="L565" i="5"/>
  <c r="K240" i="5"/>
  <c r="I241" i="5" s="1"/>
  <c r="J241" i="5" s="1"/>
  <c r="O1981" i="4"/>
  <c r="N1981" i="4"/>
  <c r="L1982" i="4" s="1"/>
  <c r="M1982" i="4" s="1"/>
  <c r="L714" i="5"/>
  <c r="K2615" i="4"/>
  <c r="I2616" i="4" s="1"/>
  <c r="J2616" i="4" s="1"/>
  <c r="K484" i="5"/>
  <c r="I485" i="5" s="1"/>
  <c r="J485" i="5" s="1"/>
  <c r="L483" i="5"/>
  <c r="O1316" i="4"/>
  <c r="N1316" i="4"/>
  <c r="L1317" i="4" s="1"/>
  <c r="M1317" i="4" s="1"/>
  <c r="K2161" i="4"/>
  <c r="I2162" i="4" s="1"/>
  <c r="J2162" i="4" s="1"/>
  <c r="O1170" i="4"/>
  <c r="N1170" i="4"/>
  <c r="L1171" i="4" s="1"/>
  <c r="M1171" i="4" s="1"/>
  <c r="K2387" i="4"/>
  <c r="I2388" i="4" s="1"/>
  <c r="J2388" i="4" s="1"/>
  <c r="T45" i="3"/>
  <c r="U45" i="3" s="1"/>
  <c r="O1831" i="4"/>
  <c r="N1831" i="4"/>
  <c r="L1832" i="4" s="1"/>
  <c r="M1832" i="4" s="1"/>
  <c r="R2087" i="4"/>
  <c r="P2088" i="4" s="1"/>
  <c r="Q2088" i="4" s="1"/>
  <c r="K2541" i="4"/>
  <c r="I2542" i="4" s="1"/>
  <c r="J2542" i="4" s="1"/>
  <c r="K2464" i="4"/>
  <c r="I2465" i="4" s="1"/>
  <c r="J2465" i="4" s="1"/>
  <c r="N1385" i="4"/>
  <c r="L1386" i="4" s="1"/>
  <c r="O1385" i="4"/>
  <c r="L2386" i="4"/>
  <c r="M1093" i="4"/>
  <c r="R2036" i="4"/>
  <c r="P2037" i="4" s="1"/>
  <c r="Q2037" i="4" s="1"/>
  <c r="K255" i="6"/>
  <c r="I256" i="6" s="1"/>
  <c r="J256" i="6" s="1"/>
  <c r="K2695" i="4"/>
  <c r="I2696" i="4" s="1"/>
  <c r="J2696" i="4" s="1"/>
  <c r="N1687" i="4"/>
  <c r="L1688" i="4" s="1"/>
  <c r="O1687" i="4"/>
  <c r="R122" i="3"/>
  <c r="P123" i="3" s="1"/>
  <c r="Q123" i="3" s="1"/>
  <c r="M1761" i="4"/>
  <c r="K325" i="5"/>
  <c r="I326" i="5" s="1"/>
  <c r="J326" i="5" s="1"/>
  <c r="S2035" i="4"/>
  <c r="L566" i="5" l="1"/>
  <c r="O1609" i="4"/>
  <c r="N1609" i="4"/>
  <c r="L1610" i="4" s="1"/>
  <c r="M1610" i="4" s="1"/>
  <c r="K165" i="5"/>
  <c r="I166" i="5" s="1"/>
  <c r="J166" i="5" s="1"/>
  <c r="L165" i="5"/>
  <c r="O1535" i="4"/>
  <c r="N1535" i="4"/>
  <c r="L1536" i="4" s="1"/>
  <c r="M1536" i="4" s="1"/>
  <c r="M1386" i="4"/>
  <c r="O1386" i="4" s="1"/>
  <c r="M1688" i="4"/>
  <c r="L715" i="5"/>
  <c r="L2161" i="4"/>
  <c r="L240" i="5"/>
  <c r="L241" i="5" s="1"/>
  <c r="O876" i="4"/>
  <c r="N876" i="4"/>
  <c r="L877" i="4" s="1"/>
  <c r="M877" i="4" s="1"/>
  <c r="S2087" i="4"/>
  <c r="L2541" i="4"/>
  <c r="L2542" i="4" s="1"/>
  <c r="K716" i="5"/>
  <c r="I717" i="5" s="1"/>
  <c r="J717" i="5" s="1"/>
  <c r="N801" i="4"/>
  <c r="L802" i="4" s="1"/>
  <c r="O801" i="4"/>
  <c r="K485" i="5"/>
  <c r="I486" i="5" s="1"/>
  <c r="J486" i="5" s="1"/>
  <c r="L2695" i="4"/>
  <c r="L484" i="5"/>
  <c r="K2616" i="4"/>
  <c r="I2617" i="4" s="1"/>
  <c r="J2617" i="4" s="1"/>
  <c r="L326" i="6"/>
  <c r="K2388" i="4"/>
  <c r="I2389" i="4" s="1"/>
  <c r="J2389" i="4" s="1"/>
  <c r="K2314" i="4"/>
  <c r="I2315" i="4" s="1"/>
  <c r="J2315" i="4" s="1"/>
  <c r="K2227" i="4"/>
  <c r="I2228" i="4" s="1"/>
  <c r="J2228" i="4" s="1"/>
  <c r="R123" i="3"/>
  <c r="P124" i="3" s="1"/>
  <c r="Q124" i="3" s="1"/>
  <c r="R2088" i="4"/>
  <c r="P2089" i="4" s="1"/>
  <c r="Q2089" i="4" s="1"/>
  <c r="K256" i="6"/>
  <c r="I257" i="6" s="1"/>
  <c r="J257" i="6" s="1"/>
  <c r="W45" i="3"/>
  <c r="V45" i="3"/>
  <c r="O1982" i="4"/>
  <c r="N1982" i="4"/>
  <c r="L1983" i="4" s="1"/>
  <c r="M1983" i="4" s="1"/>
  <c r="N1093" i="4"/>
  <c r="L1094" i="4" s="1"/>
  <c r="O1093" i="4"/>
  <c r="L2387" i="4"/>
  <c r="L2313" i="4"/>
  <c r="L2226" i="4"/>
  <c r="K2696" i="4"/>
  <c r="I2697" i="4" s="1"/>
  <c r="J2697" i="4" s="1"/>
  <c r="R2037" i="4"/>
  <c r="P2038" i="4" s="1"/>
  <c r="Q2038" i="4" s="1"/>
  <c r="O1241" i="4"/>
  <c r="N1241" i="4"/>
  <c r="L1242" i="4" s="1"/>
  <c r="M1242" i="4" s="1"/>
  <c r="O1688" i="4"/>
  <c r="N1688" i="4"/>
  <c r="L1689" i="4" s="1"/>
  <c r="M1689" i="4" s="1"/>
  <c r="O1832" i="4"/>
  <c r="N1832" i="4"/>
  <c r="L1833" i="4" s="1"/>
  <c r="M1833" i="4" s="1"/>
  <c r="K411" i="6"/>
  <c r="I412" i="6" s="1"/>
  <c r="J412" i="6" s="1"/>
  <c r="K326" i="5"/>
  <c r="I327" i="5" s="1"/>
  <c r="J327" i="5" s="1"/>
  <c r="L325" i="5"/>
  <c r="K241" i="5"/>
  <c r="I242" i="5" s="1"/>
  <c r="J242" i="5" s="1"/>
  <c r="O1906" i="4"/>
  <c r="N1906" i="4"/>
  <c r="L1907" i="4" s="1"/>
  <c r="K567" i="5"/>
  <c r="I568" i="5" s="1"/>
  <c r="J568" i="5" s="1"/>
  <c r="O1317" i="4"/>
  <c r="N1317" i="4"/>
  <c r="L1318" i="4" s="1"/>
  <c r="M1318" i="4" s="1"/>
  <c r="L646" i="5"/>
  <c r="K327" i="6"/>
  <c r="I328" i="6" s="1"/>
  <c r="J328" i="6" s="1"/>
  <c r="O1024" i="4"/>
  <c r="N1024" i="4"/>
  <c r="L1025" i="4" s="1"/>
  <c r="M1025" i="4" s="1"/>
  <c r="K2542" i="4"/>
  <c r="I2543" i="4" s="1"/>
  <c r="J2543" i="4" s="1"/>
  <c r="S122" i="3"/>
  <c r="L2615" i="4"/>
  <c r="L410" i="6"/>
  <c r="S2036" i="4"/>
  <c r="K2465" i="4"/>
  <c r="I2466" i="4" s="1"/>
  <c r="J2466" i="4" s="1"/>
  <c r="L377" i="5"/>
  <c r="K377" i="5"/>
  <c r="I378" i="5" s="1"/>
  <c r="J378" i="5" s="1"/>
  <c r="K647" i="5"/>
  <c r="I648" i="5" s="1"/>
  <c r="J648" i="5" s="1"/>
  <c r="O944" i="4"/>
  <c r="N944" i="4"/>
  <c r="L945" i="4" s="1"/>
  <c r="M945" i="4" s="1"/>
  <c r="L255" i="6"/>
  <c r="L256" i="6" s="1"/>
  <c r="O1171" i="4"/>
  <c r="N1171" i="4"/>
  <c r="L1172" i="4" s="1"/>
  <c r="M1172" i="4" s="1"/>
  <c r="O1761" i="4"/>
  <c r="N1761" i="4"/>
  <c r="L1762" i="4" s="1"/>
  <c r="L2464" i="4"/>
  <c r="K2162" i="4"/>
  <c r="I2163" i="4" s="1"/>
  <c r="J2163" i="4" s="1"/>
  <c r="M1464" i="4"/>
  <c r="S123" i="3" l="1"/>
  <c r="O1536" i="4"/>
  <c r="N1536" i="4"/>
  <c r="L1537" i="4" s="1"/>
  <c r="M1537" i="4" s="1"/>
  <c r="L2388" i="4"/>
  <c r="K166" i="5"/>
  <c r="I167" i="5" s="1"/>
  <c r="J167" i="5" s="1"/>
  <c r="N1386" i="4"/>
  <c r="L1387" i="4" s="1"/>
  <c r="M1387" i="4" s="1"/>
  <c r="O1387" i="4" s="1"/>
  <c r="O1610" i="4"/>
  <c r="N1610" i="4"/>
  <c r="L1611" i="4" s="1"/>
  <c r="M1611" i="4" s="1"/>
  <c r="M1094" i="4"/>
  <c r="O1094" i="4" s="1"/>
  <c r="L647" i="5"/>
  <c r="M1907" i="4"/>
  <c r="O1907" i="4" s="1"/>
  <c r="N1025" i="4"/>
  <c r="L1026" i="4" s="1"/>
  <c r="M1026" i="4" s="1"/>
  <c r="K2617" i="4"/>
  <c r="I2618" i="4" s="1"/>
  <c r="J2618" i="4" s="1"/>
  <c r="O1464" i="4"/>
  <c r="N1464" i="4"/>
  <c r="L1465" i="4" s="1"/>
  <c r="M1465" i="4" s="1"/>
  <c r="K2466" i="4"/>
  <c r="I2467" i="4" s="1"/>
  <c r="J2467" i="4" s="1"/>
  <c r="T46" i="3"/>
  <c r="U46" i="3" s="1"/>
  <c r="L2616" i="4"/>
  <c r="K2163" i="4"/>
  <c r="I2164" i="4" s="1"/>
  <c r="J2164" i="4" s="1"/>
  <c r="K328" i="6"/>
  <c r="I329" i="6" s="1"/>
  <c r="J329" i="6" s="1"/>
  <c r="O1833" i="4"/>
  <c r="N1833" i="4"/>
  <c r="L1834" i="4" s="1"/>
  <c r="M1834" i="4" s="1"/>
  <c r="L2465" i="4"/>
  <c r="L327" i="6"/>
  <c r="O1242" i="4"/>
  <c r="N1242" i="4"/>
  <c r="L1243" i="4" s="1"/>
  <c r="M1243" i="4" s="1"/>
  <c r="R2089" i="4"/>
  <c r="P2090" i="4" s="1"/>
  <c r="Q2090" i="4" s="1"/>
  <c r="L485" i="5"/>
  <c r="K412" i="6"/>
  <c r="I413" i="6" s="1"/>
  <c r="J413" i="6" s="1"/>
  <c r="N1172" i="4"/>
  <c r="L1173" i="4" s="1"/>
  <c r="M1173" i="4" s="1"/>
  <c r="M802" i="4"/>
  <c r="K2697" i="4"/>
  <c r="I2698" i="4" s="1"/>
  <c r="J2698" i="4" s="1"/>
  <c r="R124" i="3"/>
  <c r="P87" i="3" s="1"/>
  <c r="T86" i="3" s="1"/>
  <c r="T89" i="3" s="1"/>
  <c r="U89" i="3" s="1"/>
  <c r="L716" i="5"/>
  <c r="L378" i="5"/>
  <c r="K378" i="5"/>
  <c r="I379" i="5" s="1"/>
  <c r="J379" i="5" s="1"/>
  <c r="L411" i="6"/>
  <c r="L2162" i="4"/>
  <c r="M1762" i="4"/>
  <c r="K2228" i="4"/>
  <c r="I2229" i="4" s="1"/>
  <c r="J2229" i="4" s="1"/>
  <c r="O1983" i="4"/>
  <c r="N1983" i="4"/>
  <c r="L1984" i="4" s="1"/>
  <c r="O1318" i="4"/>
  <c r="N1318" i="4"/>
  <c r="L1319" i="4" s="1"/>
  <c r="M1319" i="4" s="1"/>
  <c r="O945" i="4"/>
  <c r="N945" i="4"/>
  <c r="L946" i="4" s="1"/>
  <c r="M946" i="4" s="1"/>
  <c r="K568" i="5"/>
  <c r="I569" i="5" s="1"/>
  <c r="J569" i="5" s="1"/>
  <c r="L567" i="5"/>
  <c r="K2543" i="4"/>
  <c r="I2544" i="4" s="1"/>
  <c r="J2544" i="4" s="1"/>
  <c r="L2696" i="4"/>
  <c r="K2315" i="4"/>
  <c r="I2316" i="4" s="1"/>
  <c r="J2316" i="4" s="1"/>
  <c r="K486" i="5"/>
  <c r="I487" i="5" s="1"/>
  <c r="J487" i="5" s="1"/>
  <c r="R2038" i="4"/>
  <c r="P2039" i="4" s="1"/>
  <c r="Q2039" i="4" s="1"/>
  <c r="S2088" i="4"/>
  <c r="S2037" i="4"/>
  <c r="K717" i="5"/>
  <c r="I718" i="5" s="1"/>
  <c r="J718" i="5" s="1"/>
  <c r="K242" i="5"/>
  <c r="I243" i="5" s="1"/>
  <c r="J243" i="5" s="1"/>
  <c r="L2227" i="4"/>
  <c r="K648" i="5"/>
  <c r="I649" i="5" s="1"/>
  <c r="J649" i="5" s="1"/>
  <c r="L326" i="5"/>
  <c r="L2314" i="4"/>
  <c r="N877" i="4"/>
  <c r="L878" i="4" s="1"/>
  <c r="M878" i="4" s="1"/>
  <c r="O1689" i="4"/>
  <c r="N1689" i="4"/>
  <c r="L1690" i="4" s="1"/>
  <c r="K257" i="6"/>
  <c r="I258" i="6" s="1"/>
  <c r="J258" i="6" s="1"/>
  <c r="K327" i="5"/>
  <c r="I328" i="5" s="1"/>
  <c r="J328" i="5" s="1"/>
  <c r="K2389" i="4"/>
  <c r="I2390" i="4" s="1"/>
  <c r="J2390" i="4" s="1"/>
  <c r="N1094" i="4" l="1"/>
  <c r="L1095" i="4" s="1"/>
  <c r="M1095" i="4" s="1"/>
  <c r="N1907" i="4"/>
  <c r="L1908" i="4" s="1"/>
  <c r="O1611" i="4"/>
  <c r="N1611" i="4"/>
  <c r="L1612" i="4" s="1"/>
  <c r="M1612" i="4" s="1"/>
  <c r="K167" i="5"/>
  <c r="I168" i="5" s="1"/>
  <c r="J168" i="5" s="1"/>
  <c r="L166" i="5"/>
  <c r="L167" i="5" s="1"/>
  <c r="N1387" i="4"/>
  <c r="L1388" i="4" s="1"/>
  <c r="N1537" i="4"/>
  <c r="L1538" i="4" s="1"/>
  <c r="O1537" i="4"/>
  <c r="S2038" i="4"/>
  <c r="L328" i="6"/>
  <c r="L2543" i="4"/>
  <c r="L2315" i="4"/>
  <c r="O1025" i="4"/>
  <c r="K649" i="5"/>
  <c r="I650" i="5" s="1"/>
  <c r="J650" i="5" s="1"/>
  <c r="L2228" i="4"/>
  <c r="K2164" i="4"/>
  <c r="I2165" i="4" s="1"/>
  <c r="J2165" i="4" s="1"/>
  <c r="K2544" i="4"/>
  <c r="I2545" i="4" s="1"/>
  <c r="J2545" i="4" s="1"/>
  <c r="L412" i="6"/>
  <c r="L2163" i="4"/>
  <c r="O802" i="4"/>
  <c r="N802" i="4"/>
  <c r="L803" i="4" s="1"/>
  <c r="M803" i="4" s="1"/>
  <c r="L648" i="5"/>
  <c r="K413" i="6"/>
  <c r="I414" i="6" s="1"/>
  <c r="J414" i="6" s="1"/>
  <c r="L242" i="5"/>
  <c r="L243" i="5" s="1"/>
  <c r="W46" i="3"/>
  <c r="V46" i="3"/>
  <c r="K2229" i="4"/>
  <c r="I2230" i="4" s="1"/>
  <c r="J2230" i="4" s="1"/>
  <c r="K379" i="5"/>
  <c r="I380" i="5" s="1"/>
  <c r="L379" i="5"/>
  <c r="S2089" i="4"/>
  <c r="K2467" i="4"/>
  <c r="I2468" i="4" s="1"/>
  <c r="J2468" i="4" s="1"/>
  <c r="K2390" i="4"/>
  <c r="I2391" i="4" s="1"/>
  <c r="J2391" i="4" s="1"/>
  <c r="N946" i="4"/>
  <c r="L947" i="4" s="1"/>
  <c r="O946" i="4"/>
  <c r="O1243" i="4"/>
  <c r="N1243" i="4"/>
  <c r="L1244" i="4" s="1"/>
  <c r="L2466" i="4"/>
  <c r="O1095" i="4"/>
  <c r="N1095" i="4"/>
  <c r="L1096" i="4" s="1"/>
  <c r="M1096" i="4" s="1"/>
  <c r="K328" i="5"/>
  <c r="I329" i="5" s="1"/>
  <c r="J329" i="5" s="1"/>
  <c r="L327" i="5"/>
  <c r="R2090" i="4"/>
  <c r="P2091" i="4" s="1"/>
  <c r="Q2091" i="4" s="1"/>
  <c r="L257" i="6"/>
  <c r="N1465" i="4"/>
  <c r="L1466" i="4" s="1"/>
  <c r="O1465" i="4"/>
  <c r="K243" i="5"/>
  <c r="I244" i="5" s="1"/>
  <c r="J244" i="5" s="1"/>
  <c r="K258" i="6"/>
  <c r="I259" i="6" s="1"/>
  <c r="J259" i="6" s="1"/>
  <c r="M1690" i="4"/>
  <c r="R2039" i="4"/>
  <c r="P2040" i="4" s="1"/>
  <c r="Q2040" i="4" s="1"/>
  <c r="M1908" i="4"/>
  <c r="S124" i="3"/>
  <c r="O1762" i="4"/>
  <c r="N1762" i="4"/>
  <c r="L1763" i="4" s="1"/>
  <c r="K718" i="5"/>
  <c r="I719" i="5" s="1"/>
  <c r="J719" i="5" s="1"/>
  <c r="K2618" i="4"/>
  <c r="I2619" i="4" s="1"/>
  <c r="J2619" i="4" s="1"/>
  <c r="O1319" i="4"/>
  <c r="N1319" i="4"/>
  <c r="L1320" i="4" s="1"/>
  <c r="M1320" i="4" s="1"/>
  <c r="O1834" i="4"/>
  <c r="N1834" i="4"/>
  <c r="L1835" i="4" s="1"/>
  <c r="M1835" i="4" s="1"/>
  <c r="L2617" i="4"/>
  <c r="N1173" i="4"/>
  <c r="L1174" i="4" s="1"/>
  <c r="M1174" i="4" s="1"/>
  <c r="O1172" i="4"/>
  <c r="L2389" i="4"/>
  <c r="K569" i="5"/>
  <c r="I570" i="5" s="1"/>
  <c r="J570" i="5" s="1"/>
  <c r="L568" i="5"/>
  <c r="V89" i="3"/>
  <c r="W89" i="3"/>
  <c r="N878" i="4"/>
  <c r="L879" i="4" s="1"/>
  <c r="M879" i="4" s="1"/>
  <c r="K487" i="5"/>
  <c r="I488" i="5" s="1"/>
  <c r="J488" i="5" s="1"/>
  <c r="K2698" i="4"/>
  <c r="I2699" i="4" s="1"/>
  <c r="J2699" i="4" s="1"/>
  <c r="O877" i="4"/>
  <c r="L486" i="5"/>
  <c r="L2697" i="4"/>
  <c r="N1026" i="4"/>
  <c r="L1027" i="4" s="1"/>
  <c r="M1027" i="4" s="1"/>
  <c r="L717" i="5"/>
  <c r="K2316" i="4"/>
  <c r="I2317" i="4" s="1"/>
  <c r="J2317" i="4" s="1"/>
  <c r="M1984" i="4"/>
  <c r="M1388" i="4"/>
  <c r="K329" i="6"/>
  <c r="I330" i="6" s="1"/>
  <c r="J330" i="6" s="1"/>
  <c r="O1612" i="4" l="1"/>
  <c r="N1612" i="4"/>
  <c r="L1613" i="4" s="1"/>
  <c r="M1613" i="4" s="1"/>
  <c r="M1538" i="4"/>
  <c r="L413" i="6"/>
  <c r="K168" i="5"/>
  <c r="I169" i="5" s="1"/>
  <c r="J169" i="5" s="1"/>
  <c r="L168" i="5"/>
  <c r="L2229" i="4"/>
  <c r="L258" i="6"/>
  <c r="M947" i="4"/>
  <c r="L2618" i="4"/>
  <c r="L2467" i="4"/>
  <c r="L2698" i="4"/>
  <c r="M1244" i="4"/>
  <c r="N1244" i="4" s="1"/>
  <c r="L1245" i="4" s="1"/>
  <c r="M1245" i="4" s="1"/>
  <c r="K414" i="6"/>
  <c r="I415" i="6" s="1"/>
  <c r="J415" i="6" s="1"/>
  <c r="N1835" i="4"/>
  <c r="L1836" i="4" s="1"/>
  <c r="O1835" i="4"/>
  <c r="L329" i="6"/>
  <c r="L487" i="5"/>
  <c r="N1320" i="4"/>
  <c r="L1321" i="4" s="1"/>
  <c r="M1321" i="4" s="1"/>
  <c r="O1320" i="4"/>
  <c r="K244" i="5"/>
  <c r="I245" i="5" s="1"/>
  <c r="J245" i="5" s="1"/>
  <c r="N879" i="4"/>
  <c r="L880" i="4" s="1"/>
  <c r="M880" i="4" s="1"/>
  <c r="N947" i="4"/>
  <c r="L948" i="4" s="1"/>
  <c r="O947" i="4"/>
  <c r="N803" i="4"/>
  <c r="L804" i="4" s="1"/>
  <c r="M804" i="4" s="1"/>
  <c r="K488" i="5"/>
  <c r="I489" i="5" s="1"/>
  <c r="J489" i="5" s="1"/>
  <c r="O1388" i="4"/>
  <c r="N1388" i="4"/>
  <c r="L1389" i="4" s="1"/>
  <c r="M1389" i="4" s="1"/>
  <c r="O1984" i="4"/>
  <c r="N1984" i="4"/>
  <c r="L1985" i="4" s="1"/>
  <c r="O878" i="4"/>
  <c r="K2619" i="4"/>
  <c r="I2620" i="4" s="1"/>
  <c r="J2620" i="4" s="1"/>
  <c r="L2390" i="4"/>
  <c r="K719" i="5"/>
  <c r="I720" i="5" s="1"/>
  <c r="J720" i="5" s="1"/>
  <c r="M1466" i="4"/>
  <c r="K2468" i="4"/>
  <c r="I2469" i="4" s="1"/>
  <c r="J2469" i="4" s="1"/>
  <c r="K2317" i="4"/>
  <c r="I2318" i="4" s="1"/>
  <c r="J2318" i="4" s="1"/>
  <c r="K2391" i="4"/>
  <c r="I2392" i="4" s="1"/>
  <c r="J2392" i="4" s="1"/>
  <c r="L2316" i="4"/>
  <c r="L718" i="5"/>
  <c r="L2544" i="4"/>
  <c r="K330" i="6"/>
  <c r="I331" i="6" s="1"/>
  <c r="J331" i="6" s="1"/>
  <c r="K2545" i="4"/>
  <c r="I2546" i="4" s="1"/>
  <c r="J2546" i="4" s="1"/>
  <c r="L569" i="5"/>
  <c r="J380" i="5"/>
  <c r="K329" i="5"/>
  <c r="I330" i="5" s="1"/>
  <c r="J330" i="5" s="1"/>
  <c r="K2165" i="4"/>
  <c r="I2166" i="4" s="1"/>
  <c r="J2166" i="4" s="1"/>
  <c r="S2090" i="4"/>
  <c r="O1026" i="4"/>
  <c r="R2040" i="4"/>
  <c r="P2041" i="4" s="1"/>
  <c r="Q2041" i="4" s="1"/>
  <c r="L328" i="5"/>
  <c r="K2230" i="4"/>
  <c r="I2231" i="4" s="1"/>
  <c r="J2231" i="4" s="1"/>
  <c r="L2164" i="4"/>
  <c r="K570" i="5"/>
  <c r="I571" i="5" s="1"/>
  <c r="J571" i="5" s="1"/>
  <c r="O1096" i="4"/>
  <c r="N1096" i="4"/>
  <c r="L1097" i="4" s="1"/>
  <c r="T47" i="3"/>
  <c r="U47" i="3" s="1"/>
  <c r="O1244" i="4"/>
  <c r="T90" i="3"/>
  <c r="U90" i="3" s="1"/>
  <c r="M1763" i="4"/>
  <c r="O1908" i="4"/>
  <c r="N1908" i="4"/>
  <c r="L1909" i="4" s="1"/>
  <c r="M1909" i="4" s="1"/>
  <c r="K650" i="5"/>
  <c r="I651" i="5" s="1"/>
  <c r="J651" i="5" s="1"/>
  <c r="R2091" i="4"/>
  <c r="P2092" i="4" s="1"/>
  <c r="Q2092" i="4" s="1"/>
  <c r="N1027" i="4"/>
  <c r="L1028" i="4" s="1"/>
  <c r="M1028" i="4" s="1"/>
  <c r="N1174" i="4"/>
  <c r="L1175" i="4" s="1"/>
  <c r="M1175" i="4" s="1"/>
  <c r="S2039" i="4"/>
  <c r="O1173" i="4"/>
  <c r="O1690" i="4"/>
  <c r="N1690" i="4"/>
  <c r="L1691" i="4" s="1"/>
  <c r="M1691" i="4" s="1"/>
  <c r="K2699" i="4"/>
  <c r="I2700" i="4" s="1"/>
  <c r="J2700" i="4" s="1"/>
  <c r="K259" i="6"/>
  <c r="I260" i="6" s="1"/>
  <c r="J260" i="6" s="1"/>
  <c r="L649" i="5"/>
  <c r="O1613" i="4" l="1"/>
  <c r="N1613" i="4"/>
  <c r="L1614" i="4" s="1"/>
  <c r="M1614" i="4" s="1"/>
  <c r="O879" i="4"/>
  <c r="K169" i="5"/>
  <c r="I170" i="5" s="1"/>
  <c r="J170" i="5" s="1"/>
  <c r="L169" i="5"/>
  <c r="N1538" i="4"/>
  <c r="L1539" i="4" s="1"/>
  <c r="O1538" i="4"/>
  <c r="L488" i="5"/>
  <c r="L259" i="6"/>
  <c r="M1985" i="4"/>
  <c r="N1985" i="4" s="1"/>
  <c r="L1986" i="4" s="1"/>
  <c r="M1986" i="4" s="1"/>
  <c r="M1836" i="4"/>
  <c r="O1836" i="4" s="1"/>
  <c r="L2165" i="4"/>
  <c r="L414" i="6"/>
  <c r="L415" i="6" s="1"/>
  <c r="O803" i="4"/>
  <c r="L329" i="5"/>
  <c r="O1027" i="4"/>
  <c r="L2468" i="4"/>
  <c r="K571" i="5"/>
  <c r="I572" i="5" s="1"/>
  <c r="J572" i="5" s="1"/>
  <c r="K720" i="5"/>
  <c r="I721" i="5" s="1"/>
  <c r="J721" i="5" s="1"/>
  <c r="L650" i="5"/>
  <c r="L2545" i="4"/>
  <c r="L719" i="5"/>
  <c r="K2231" i="4"/>
  <c r="I2232" i="4" s="1"/>
  <c r="J2232" i="4" s="1"/>
  <c r="N880" i="4"/>
  <c r="L881" i="4" s="1"/>
  <c r="M881" i="4" s="1"/>
  <c r="R2092" i="4"/>
  <c r="P2093" i="4" s="1"/>
  <c r="Q2093" i="4" s="1"/>
  <c r="N1466" i="4"/>
  <c r="L1467" i="4" s="1"/>
  <c r="O1466" i="4"/>
  <c r="N1909" i="4"/>
  <c r="L1910" i="4" s="1"/>
  <c r="O1909" i="4"/>
  <c r="K651" i="5"/>
  <c r="I652" i="5" s="1"/>
  <c r="J652" i="5" s="1"/>
  <c r="N1763" i="4"/>
  <c r="L1764" i="4" s="1"/>
  <c r="O1763" i="4"/>
  <c r="N1321" i="4"/>
  <c r="L1322" i="4" s="1"/>
  <c r="M1322" i="4" s="1"/>
  <c r="O1321" i="4"/>
  <c r="K2546" i="4"/>
  <c r="I2547" i="4" s="1"/>
  <c r="J2547" i="4" s="1"/>
  <c r="R2041" i="4"/>
  <c r="P2042" i="4" s="1"/>
  <c r="Q2042" i="4" s="1"/>
  <c r="N1389" i="4"/>
  <c r="L1390" i="4" s="1"/>
  <c r="O1389" i="4"/>
  <c r="K331" i="6"/>
  <c r="I332" i="6" s="1"/>
  <c r="J332" i="6" s="1"/>
  <c r="L2619" i="4"/>
  <c r="W90" i="3"/>
  <c r="V90" i="3"/>
  <c r="K2392" i="4"/>
  <c r="I2393" i="4" s="1"/>
  <c r="J2393" i="4" s="1"/>
  <c r="L380" i="5"/>
  <c r="K380" i="5"/>
  <c r="I381" i="5" s="1"/>
  <c r="J381" i="5" s="1"/>
  <c r="M948" i="4"/>
  <c r="L570" i="5"/>
  <c r="K2620" i="4"/>
  <c r="I2621" i="4" s="1"/>
  <c r="J2621" i="4" s="1"/>
  <c r="L2699" i="4"/>
  <c r="K245" i="5"/>
  <c r="I246" i="5" s="1"/>
  <c r="J246" i="5" s="1"/>
  <c r="L330" i="6"/>
  <c r="O1174" i="4"/>
  <c r="K2166" i="4"/>
  <c r="I2167" i="4" s="1"/>
  <c r="J2167" i="4" s="1"/>
  <c r="L2391" i="4"/>
  <c r="L2392" i="4" s="1"/>
  <c r="K489" i="5"/>
  <c r="I490" i="5" s="1"/>
  <c r="J490" i="5" s="1"/>
  <c r="K260" i="6"/>
  <c r="I261" i="6" s="1"/>
  <c r="J261" i="6" s="1"/>
  <c r="L2230" i="4"/>
  <c r="N1175" i="4"/>
  <c r="L1176" i="4" s="1"/>
  <c r="M1176" i="4" s="1"/>
  <c r="K2318" i="4"/>
  <c r="I2319" i="4" s="1"/>
  <c r="J2319" i="4" s="1"/>
  <c r="S2091" i="4"/>
  <c r="K2700" i="4"/>
  <c r="I2701" i="4" s="1"/>
  <c r="J2701" i="4" s="1"/>
  <c r="L244" i="5"/>
  <c r="N1028" i="4"/>
  <c r="L1029" i="4" s="1"/>
  <c r="M1029" i="4" s="1"/>
  <c r="W47" i="3"/>
  <c r="V47" i="3"/>
  <c r="K330" i="5"/>
  <c r="I331" i="5" s="1"/>
  <c r="J331" i="5" s="1"/>
  <c r="L2317" i="4"/>
  <c r="N804" i="4"/>
  <c r="L805" i="4" s="1"/>
  <c r="M805" i="4" s="1"/>
  <c r="K415" i="6"/>
  <c r="I416" i="6" s="1"/>
  <c r="J416" i="6" s="1"/>
  <c r="N1691" i="4"/>
  <c r="L1692" i="4" s="1"/>
  <c r="M1692" i="4" s="1"/>
  <c r="S2040" i="4"/>
  <c r="O1245" i="4"/>
  <c r="N1245" i="4"/>
  <c r="L1246" i="4" s="1"/>
  <c r="M1246" i="4" s="1"/>
  <c r="M1097" i="4"/>
  <c r="K2469" i="4"/>
  <c r="I2470" i="4" s="1"/>
  <c r="J2470" i="4" s="1"/>
  <c r="M1539" i="4" l="1"/>
  <c r="O1614" i="4"/>
  <c r="N1614" i="4"/>
  <c r="L1615" i="4" s="1"/>
  <c r="M1615" i="4" s="1"/>
  <c r="L2700" i="4"/>
  <c r="N1836" i="4"/>
  <c r="L1837" i="4" s="1"/>
  <c r="M1837" i="4" s="1"/>
  <c r="O1985" i="4"/>
  <c r="K170" i="5"/>
  <c r="I171" i="5" s="1"/>
  <c r="J171" i="5" s="1"/>
  <c r="L170" i="5"/>
  <c r="L2469" i="4"/>
  <c r="L2620" i="4"/>
  <c r="L2231" i="4"/>
  <c r="O1175" i="4"/>
  <c r="M1764" i="4"/>
  <c r="M1467" i="4"/>
  <c r="N1467" i="4" s="1"/>
  <c r="L1468" i="4" s="1"/>
  <c r="S2041" i="4"/>
  <c r="O1691" i="4"/>
  <c r="L330" i="5"/>
  <c r="K331" i="5"/>
  <c r="I332" i="5" s="1"/>
  <c r="J332" i="5" s="1"/>
  <c r="R2093" i="4"/>
  <c r="P2094" i="4" s="1"/>
  <c r="Q2094" i="4" s="1"/>
  <c r="S2093" i="4"/>
  <c r="O948" i="4"/>
  <c r="N948" i="4"/>
  <c r="L949" i="4" s="1"/>
  <c r="M949" i="4" s="1"/>
  <c r="K261" i="6"/>
  <c r="I262" i="6" s="1"/>
  <c r="J262" i="6" s="1"/>
  <c r="K2470" i="4"/>
  <c r="I2471" i="4" s="1"/>
  <c r="J2471" i="4" s="1"/>
  <c r="K490" i="5"/>
  <c r="I491" i="5" s="1"/>
  <c r="J491" i="5" s="1"/>
  <c r="O1764" i="4"/>
  <c r="N1764" i="4"/>
  <c r="L1765" i="4" s="1"/>
  <c r="M1765" i="4" s="1"/>
  <c r="N1176" i="4"/>
  <c r="L1177" i="4" s="1"/>
  <c r="M1177" i="4" s="1"/>
  <c r="S2092" i="4"/>
  <c r="L381" i="5"/>
  <c r="K381" i="5"/>
  <c r="I382" i="5" s="1"/>
  <c r="J382" i="5" s="1"/>
  <c r="N1029" i="4"/>
  <c r="L1030" i="4" s="1"/>
  <c r="M1030" i="4" s="1"/>
  <c r="L260" i="6"/>
  <c r="O880" i="4"/>
  <c r="O1097" i="4"/>
  <c r="N1097" i="4"/>
  <c r="L1098" i="4" s="1"/>
  <c r="M1098" i="4" s="1"/>
  <c r="O1028" i="4"/>
  <c r="L489" i="5"/>
  <c r="K2393" i="4"/>
  <c r="I2394" i="4" s="1"/>
  <c r="J2394" i="4" s="1"/>
  <c r="K2232" i="4"/>
  <c r="I2233" i="4" s="1"/>
  <c r="J2233" i="4" s="1"/>
  <c r="K2547" i="4"/>
  <c r="I2548" i="4" s="1"/>
  <c r="J2548" i="4" s="1"/>
  <c r="T48" i="3"/>
  <c r="U48" i="3" s="1"/>
  <c r="L2546" i="4"/>
  <c r="N881" i="4"/>
  <c r="L882" i="4" s="1"/>
  <c r="M882" i="4" s="1"/>
  <c r="N1322" i="4"/>
  <c r="L1323" i="4" s="1"/>
  <c r="M1323" i="4" s="1"/>
  <c r="N1246" i="4"/>
  <c r="L1247" i="4" s="1"/>
  <c r="M1247" i="4" s="1"/>
  <c r="K2701" i="4"/>
  <c r="I2702" i="4" s="1"/>
  <c r="J2702" i="4" s="1"/>
  <c r="T91" i="3"/>
  <c r="U91" i="3" s="1"/>
  <c r="K2167" i="4"/>
  <c r="I2168" i="4" s="1"/>
  <c r="J2168" i="4" s="1"/>
  <c r="N1986" i="4"/>
  <c r="L1987" i="4" s="1"/>
  <c r="M1987" i="4" s="1"/>
  <c r="N1692" i="4"/>
  <c r="L1693" i="4" s="1"/>
  <c r="M1693" i="4" s="1"/>
  <c r="L2166" i="4"/>
  <c r="L2167" i="4" s="1"/>
  <c r="K721" i="5"/>
  <c r="I722" i="5" s="1"/>
  <c r="J722" i="5" s="1"/>
  <c r="L331" i="6"/>
  <c r="L651" i="5"/>
  <c r="L720" i="5"/>
  <c r="L721" i="5" s="1"/>
  <c r="K332" i="6"/>
  <c r="I333" i="6" s="1"/>
  <c r="J333" i="6" s="1"/>
  <c r="K652" i="5"/>
  <c r="I653" i="5" s="1"/>
  <c r="J653" i="5" s="1"/>
  <c r="K572" i="5"/>
  <c r="I573" i="5" s="1"/>
  <c r="J573" i="5" s="1"/>
  <c r="N805" i="4"/>
  <c r="L806" i="4" s="1"/>
  <c r="M806" i="4" s="1"/>
  <c r="L571" i="5"/>
  <c r="L245" i="5"/>
  <c r="M1910" i="4"/>
  <c r="K416" i="6"/>
  <c r="I417" i="6" s="1"/>
  <c r="J417" i="6" s="1"/>
  <c r="K246" i="5"/>
  <c r="I247" i="5" s="1"/>
  <c r="J247" i="5" s="1"/>
  <c r="M1390" i="4"/>
  <c r="O804" i="4"/>
  <c r="K2319" i="4"/>
  <c r="I2320" i="4" s="1"/>
  <c r="J2320" i="4" s="1"/>
  <c r="L2318" i="4"/>
  <c r="L2319" i="4" s="1"/>
  <c r="K2621" i="4"/>
  <c r="I2622" i="4" s="1"/>
  <c r="J2622" i="4" s="1"/>
  <c r="R2042" i="4"/>
  <c r="P2043" i="4" s="1"/>
  <c r="Q2043" i="4" s="1"/>
  <c r="O1467" i="4" l="1"/>
  <c r="K171" i="5"/>
  <c r="I172" i="5" s="1"/>
  <c r="J172" i="5" s="1"/>
  <c r="L171" i="5"/>
  <c r="L261" i="6"/>
  <c r="N1615" i="4"/>
  <c r="L1616" i="4" s="1"/>
  <c r="O1615" i="4"/>
  <c r="O1539" i="4"/>
  <c r="N1539" i="4"/>
  <c r="L1540" i="4" s="1"/>
  <c r="M1540" i="4" s="1"/>
  <c r="L332" i="6"/>
  <c r="L2393" i="4"/>
  <c r="L490" i="5"/>
  <c r="O1246" i="4"/>
  <c r="S2042" i="4"/>
  <c r="S2043" i="4" s="1"/>
  <c r="O1692" i="4"/>
  <c r="L2621" i="4"/>
  <c r="L2622" i="4" s="1"/>
  <c r="K2471" i="4"/>
  <c r="I2472" i="4" s="1"/>
  <c r="J2472" i="4" s="1"/>
  <c r="N1910" i="4"/>
  <c r="L1911" i="4" s="1"/>
  <c r="O1910" i="4"/>
  <c r="N1098" i="4"/>
  <c r="L1099" i="4" s="1"/>
  <c r="M1099" i="4" s="1"/>
  <c r="O949" i="4"/>
  <c r="N949" i="4"/>
  <c r="L950" i="4" s="1"/>
  <c r="M950" i="4" s="1"/>
  <c r="O805" i="4"/>
  <c r="O1837" i="4"/>
  <c r="N1837" i="4"/>
  <c r="L1838" i="4" s="1"/>
  <c r="M1838" i="4" s="1"/>
  <c r="L416" i="6"/>
  <c r="K722" i="5"/>
  <c r="I723" i="5" s="1"/>
  <c r="J723" i="5" s="1"/>
  <c r="O881" i="4"/>
  <c r="N1030" i="4"/>
  <c r="L1031" i="4" s="1"/>
  <c r="M1031" i="4" s="1"/>
  <c r="O1029" i="4"/>
  <c r="K2548" i="4"/>
  <c r="I2549" i="4" s="1"/>
  <c r="J2549" i="4" s="1"/>
  <c r="K573" i="5"/>
  <c r="I574" i="5" s="1"/>
  <c r="J574" i="5" s="1"/>
  <c r="L2547" i="4"/>
  <c r="L572" i="5"/>
  <c r="L573" i="5" s="1"/>
  <c r="K653" i="5"/>
  <c r="I654" i="5" s="1"/>
  <c r="J654" i="5" s="1"/>
  <c r="N1177" i="4"/>
  <c r="L1178" i="4" s="1"/>
  <c r="M1178" i="4" s="1"/>
  <c r="K332" i="5"/>
  <c r="I333" i="5" s="1"/>
  <c r="J333" i="5" s="1"/>
  <c r="N1323" i="4"/>
  <c r="L1324" i="4" s="1"/>
  <c r="M1324" i="4" s="1"/>
  <c r="N882" i="4"/>
  <c r="L883" i="4" s="1"/>
  <c r="M883" i="4" s="1"/>
  <c r="K2622" i="4"/>
  <c r="I2623" i="4" s="1"/>
  <c r="J2623" i="4" s="1"/>
  <c r="N1987" i="4"/>
  <c r="L1988" i="4" s="1"/>
  <c r="M1988" i="4" s="1"/>
  <c r="K382" i="5"/>
  <c r="I383" i="5" s="1"/>
  <c r="L382" i="5"/>
  <c r="K2168" i="4"/>
  <c r="I2169" i="4" s="1"/>
  <c r="J2169" i="4" s="1"/>
  <c r="L2168" i="4"/>
  <c r="L2232" i="4"/>
  <c r="O1390" i="4"/>
  <c r="N1390" i="4"/>
  <c r="L1391" i="4" s="1"/>
  <c r="L652" i="5"/>
  <c r="W91" i="3"/>
  <c r="V91" i="3"/>
  <c r="O1176" i="4"/>
  <c r="L331" i="5"/>
  <c r="L332" i="5" s="1"/>
  <c r="R2043" i="4"/>
  <c r="P2044" i="4" s="1"/>
  <c r="Q2044" i="4" s="1"/>
  <c r="N1693" i="4"/>
  <c r="L1694" i="4" s="1"/>
  <c r="M1694" i="4" s="1"/>
  <c r="O1986" i="4"/>
  <c r="O1987" i="4" s="1"/>
  <c r="K2320" i="4"/>
  <c r="I2321" i="4" s="1"/>
  <c r="J2321" i="4" s="1"/>
  <c r="O1322" i="4"/>
  <c r="L2470" i="4"/>
  <c r="L2471" i="4" s="1"/>
  <c r="K262" i="6"/>
  <c r="I263" i="6" s="1"/>
  <c r="J263" i="6" s="1"/>
  <c r="N806" i="4"/>
  <c r="L807" i="4" s="1"/>
  <c r="M807" i="4" s="1"/>
  <c r="V48" i="3"/>
  <c r="W48" i="3"/>
  <c r="R2094" i="4"/>
  <c r="P2095" i="4" s="1"/>
  <c r="Q2095" i="4" s="1"/>
  <c r="K2233" i="4"/>
  <c r="I2234" i="4" s="1"/>
  <c r="J2234" i="4" s="1"/>
  <c r="K247" i="5"/>
  <c r="I248" i="5" s="1"/>
  <c r="J248" i="5" s="1"/>
  <c r="K2702" i="4"/>
  <c r="I2703" i="4" s="1"/>
  <c r="J2703" i="4" s="1"/>
  <c r="N1765" i="4"/>
  <c r="L1766" i="4" s="1"/>
  <c r="M1766" i="4" s="1"/>
  <c r="L246" i="5"/>
  <c r="K333" i="6"/>
  <c r="I334" i="6" s="1"/>
  <c r="J334" i="6" s="1"/>
  <c r="L2701" i="4"/>
  <c r="K2394" i="4"/>
  <c r="I2395" i="4" s="1"/>
  <c r="J2395" i="4" s="1"/>
  <c r="M1468" i="4"/>
  <c r="K417" i="6"/>
  <c r="I418" i="6" s="1"/>
  <c r="J418" i="6" s="1"/>
  <c r="N1247" i="4"/>
  <c r="L1248" i="4" s="1"/>
  <c r="M1248" i="4" s="1"/>
  <c r="O1247" i="4"/>
  <c r="K491" i="5"/>
  <c r="I492" i="5" s="1"/>
  <c r="J492" i="5" s="1"/>
  <c r="O1540" i="4" l="1"/>
  <c r="N1540" i="4"/>
  <c r="L1541" i="4" s="1"/>
  <c r="M1541" i="4" s="1"/>
  <c r="L653" i="5"/>
  <c r="M1616" i="4"/>
  <c r="K172" i="5"/>
  <c r="I173" i="5" s="1"/>
  <c r="J173" i="5" s="1"/>
  <c r="M1391" i="4"/>
  <c r="O1177" i="4"/>
  <c r="N1694" i="4"/>
  <c r="L1695" i="4" s="1"/>
  <c r="M1695" i="4" s="1"/>
  <c r="L417" i="6"/>
  <c r="N1988" i="4"/>
  <c r="L1989" i="4" s="1"/>
  <c r="M1989" i="4" s="1"/>
  <c r="K574" i="5"/>
  <c r="I575" i="5" s="1"/>
  <c r="J575" i="5" s="1"/>
  <c r="L574" i="5"/>
  <c r="K2234" i="4"/>
  <c r="I2235" i="4" s="1"/>
  <c r="J2235" i="4" s="1"/>
  <c r="O1838" i="4"/>
  <c r="N1838" i="4"/>
  <c r="L1839" i="4" s="1"/>
  <c r="M1839" i="4" s="1"/>
  <c r="K418" i="6"/>
  <c r="I419" i="6" s="1"/>
  <c r="J419" i="6" s="1"/>
  <c r="K248" i="5"/>
  <c r="I249" i="5" s="1"/>
  <c r="J249" i="5" s="1"/>
  <c r="K654" i="5"/>
  <c r="I655" i="5" s="1"/>
  <c r="J655" i="5" s="1"/>
  <c r="O1468" i="4"/>
  <c r="N1468" i="4"/>
  <c r="L1469" i="4" s="1"/>
  <c r="M1469" i="4" s="1"/>
  <c r="S2094" i="4"/>
  <c r="N1099" i="4"/>
  <c r="L1100" i="4" s="1"/>
  <c r="M1100" i="4" s="1"/>
  <c r="K334" i="6"/>
  <c r="I335" i="6" s="1"/>
  <c r="J335" i="6" s="1"/>
  <c r="O806" i="4"/>
  <c r="N1031" i="4"/>
  <c r="L1032" i="4" s="1"/>
  <c r="M1032" i="4" s="1"/>
  <c r="M1911" i="4"/>
  <c r="L247" i="5"/>
  <c r="R2095" i="4"/>
  <c r="P2058" i="4" s="1"/>
  <c r="T2057" i="4" s="1"/>
  <c r="T2060" i="4" s="1"/>
  <c r="U2060" i="4" s="1"/>
  <c r="L2548" i="4"/>
  <c r="K492" i="5"/>
  <c r="I493" i="5" s="1"/>
  <c r="J493" i="5" s="1"/>
  <c r="O1693" i="4"/>
  <c r="L2233" i="4"/>
  <c r="O950" i="4"/>
  <c r="N950" i="4"/>
  <c r="L951" i="4" s="1"/>
  <c r="M951" i="4" s="1"/>
  <c r="L2394" i="4"/>
  <c r="N807" i="4"/>
  <c r="L808" i="4" s="1"/>
  <c r="M808" i="4" s="1"/>
  <c r="O1098" i="4"/>
  <c r="O1323" i="4"/>
  <c r="K2472" i="4"/>
  <c r="I2473" i="4" s="1"/>
  <c r="J2473" i="4" s="1"/>
  <c r="K2169" i="4"/>
  <c r="I2170" i="4" s="1"/>
  <c r="J2170" i="4" s="1"/>
  <c r="J383" i="5"/>
  <c r="K2395" i="4"/>
  <c r="I2396" i="4" s="1"/>
  <c r="J2396" i="4" s="1"/>
  <c r="K2549" i="4"/>
  <c r="I2550" i="4" s="1"/>
  <c r="J2550" i="4" s="1"/>
  <c r="L2549" i="4"/>
  <c r="L333" i="6"/>
  <c r="O882" i="4"/>
  <c r="L262" i="6"/>
  <c r="N1766" i="4"/>
  <c r="L1767" i="4" s="1"/>
  <c r="M1767" i="4" s="1"/>
  <c r="O1765" i="4"/>
  <c r="K723" i="5"/>
  <c r="I724" i="5" s="1"/>
  <c r="J724" i="5" s="1"/>
  <c r="N1248" i="4"/>
  <c r="L1249" i="4" s="1"/>
  <c r="M1249" i="4" s="1"/>
  <c r="T92" i="3"/>
  <c r="U92" i="3" s="1"/>
  <c r="O1030" i="4"/>
  <c r="K2703" i="4"/>
  <c r="I2704" i="4" s="1"/>
  <c r="J2704" i="4" s="1"/>
  <c r="O1391" i="4"/>
  <c r="N1391" i="4"/>
  <c r="L1392" i="4" s="1"/>
  <c r="M1392" i="4" s="1"/>
  <c r="K333" i="5"/>
  <c r="I334" i="5" s="1"/>
  <c r="J334" i="5" s="1"/>
  <c r="L722" i="5"/>
  <c r="R2044" i="4"/>
  <c r="P2045" i="4" s="1"/>
  <c r="Q2045" i="4" s="1"/>
  <c r="T49" i="3"/>
  <c r="U49" i="3" s="1"/>
  <c r="K2623" i="4"/>
  <c r="I2624" i="4" s="1"/>
  <c r="J2624" i="4" s="1"/>
  <c r="N883" i="4"/>
  <c r="L884" i="4" s="1"/>
  <c r="M884" i="4" s="1"/>
  <c r="K263" i="6"/>
  <c r="I264" i="6" s="1"/>
  <c r="J264" i="6" s="1"/>
  <c r="N1324" i="4"/>
  <c r="L1325" i="4" s="1"/>
  <c r="M1325" i="4" s="1"/>
  <c r="K2321" i="4"/>
  <c r="I2322" i="4" s="1"/>
  <c r="J2322" i="4" s="1"/>
  <c r="L491" i="5"/>
  <c r="L2702" i="4"/>
  <c r="L2320" i="4"/>
  <c r="N1178" i="4"/>
  <c r="L1179" i="4" s="1"/>
  <c r="M1179" i="4" s="1"/>
  <c r="L172" i="5" l="1"/>
  <c r="O1694" i="4"/>
  <c r="O1616" i="4"/>
  <c r="N1616" i="4"/>
  <c r="L1617" i="4" s="1"/>
  <c r="M1617" i="4" s="1"/>
  <c r="O1541" i="4"/>
  <c r="N1541" i="4"/>
  <c r="L1542" i="4" s="1"/>
  <c r="M1542" i="4" s="1"/>
  <c r="O883" i="4"/>
  <c r="K173" i="5"/>
  <c r="I174" i="5" s="1"/>
  <c r="J174" i="5" s="1"/>
  <c r="L173" i="5"/>
  <c r="L2623" i="4"/>
  <c r="L248" i="5"/>
  <c r="L2395" i="4"/>
  <c r="O1766" i="4"/>
  <c r="S2095" i="4"/>
  <c r="L263" i="6"/>
  <c r="N808" i="4"/>
  <c r="L809" i="4" s="1"/>
  <c r="M809" i="4" s="1"/>
  <c r="L418" i="6"/>
  <c r="K419" i="6"/>
  <c r="I420" i="6" s="1"/>
  <c r="J420" i="6" s="1"/>
  <c r="O1392" i="4"/>
  <c r="N1392" i="4"/>
  <c r="L1393" i="4" s="1"/>
  <c r="M1393" i="4" s="1"/>
  <c r="K334" i="5"/>
  <c r="I335" i="5" s="1"/>
  <c r="J335" i="5" s="1"/>
  <c r="O1911" i="4"/>
  <c r="N1911" i="4"/>
  <c r="L1912" i="4" s="1"/>
  <c r="M1912" i="4" s="1"/>
  <c r="L2321" i="4"/>
  <c r="K2322" i="4"/>
  <c r="I2323" i="4" s="1"/>
  <c r="J2323" i="4" s="1"/>
  <c r="O807" i="4"/>
  <c r="N1032" i="4"/>
  <c r="L1033" i="4" s="1"/>
  <c r="M1033" i="4" s="1"/>
  <c r="L333" i="5"/>
  <c r="L334" i="5" s="1"/>
  <c r="N1839" i="4"/>
  <c r="L1840" i="4" s="1"/>
  <c r="M1840" i="4" s="1"/>
  <c r="N1325" i="4"/>
  <c r="L1326" i="4" s="1"/>
  <c r="M1326" i="4" s="1"/>
  <c r="K2704" i="4"/>
  <c r="I2705" i="4" s="1"/>
  <c r="J2705" i="4" s="1"/>
  <c r="K2235" i="4"/>
  <c r="I2236" i="4" s="1"/>
  <c r="J2236" i="4" s="1"/>
  <c r="V92" i="3"/>
  <c r="W92" i="3"/>
  <c r="K2396" i="4"/>
  <c r="I2397" i="4" s="1"/>
  <c r="J2397" i="4" s="1"/>
  <c r="K493" i="5"/>
  <c r="I494" i="5" s="1"/>
  <c r="J494" i="5" s="1"/>
  <c r="O1099" i="4"/>
  <c r="L2234" i="4"/>
  <c r="K2624" i="4"/>
  <c r="I2625" i="4" s="1"/>
  <c r="J2625" i="4" s="1"/>
  <c r="O1248" i="4"/>
  <c r="L383" i="5"/>
  <c r="K383" i="5"/>
  <c r="I384" i="5" s="1"/>
  <c r="J384" i="5" s="1"/>
  <c r="L492" i="5"/>
  <c r="K575" i="5"/>
  <c r="I576" i="5" s="1"/>
  <c r="J576" i="5" s="1"/>
  <c r="K335" i="6"/>
  <c r="I336" i="6" s="1"/>
  <c r="J336" i="6" s="1"/>
  <c r="L334" i="6"/>
  <c r="K2170" i="4"/>
  <c r="I2171" i="4" s="1"/>
  <c r="J2171" i="4" s="1"/>
  <c r="N1469" i="4"/>
  <c r="L1470" i="4" s="1"/>
  <c r="M1470" i="4" s="1"/>
  <c r="N1989" i="4"/>
  <c r="L1990" i="4" s="1"/>
  <c r="M1990" i="4" s="1"/>
  <c r="O1324" i="4"/>
  <c r="O1325" i="4" s="1"/>
  <c r="K2550" i="4"/>
  <c r="I2551" i="4" s="1"/>
  <c r="J2551" i="4" s="1"/>
  <c r="N1249" i="4"/>
  <c r="L1250" i="4" s="1"/>
  <c r="M1250" i="4" s="1"/>
  <c r="K724" i="5"/>
  <c r="I725" i="5" s="1"/>
  <c r="J725" i="5" s="1"/>
  <c r="L2169" i="4"/>
  <c r="V2060" i="4"/>
  <c r="W2060" i="4"/>
  <c r="O1988" i="4"/>
  <c r="N951" i="4"/>
  <c r="L952" i="4" s="1"/>
  <c r="M952" i="4" s="1"/>
  <c r="L2703" i="4"/>
  <c r="N884" i="4"/>
  <c r="L885" i="4" s="1"/>
  <c r="M885" i="4" s="1"/>
  <c r="V49" i="3"/>
  <c r="T50" i="3" s="1"/>
  <c r="W49" i="3"/>
  <c r="K655" i="5"/>
  <c r="I656" i="5" s="1"/>
  <c r="J656" i="5" s="1"/>
  <c r="N1100" i="4"/>
  <c r="L1101" i="4" s="1"/>
  <c r="M1101" i="4" s="1"/>
  <c r="N1179" i="4"/>
  <c r="L1180" i="4" s="1"/>
  <c r="M1180" i="4" s="1"/>
  <c r="L723" i="5"/>
  <c r="K2473" i="4"/>
  <c r="I2474" i="4" s="1"/>
  <c r="J2474" i="4" s="1"/>
  <c r="O1178" i="4"/>
  <c r="O1179" i="4" s="1"/>
  <c r="S2044" i="4"/>
  <c r="L2472" i="4"/>
  <c r="L654" i="5"/>
  <c r="N1695" i="4"/>
  <c r="L1696" i="4" s="1"/>
  <c r="M1696" i="4" s="1"/>
  <c r="O1031" i="4"/>
  <c r="K264" i="6"/>
  <c r="I265" i="6" s="1"/>
  <c r="J265" i="6" s="1"/>
  <c r="R2045" i="4"/>
  <c r="P2046" i="4" s="1"/>
  <c r="Q2046" i="4" s="1"/>
  <c r="N1767" i="4"/>
  <c r="L1768" i="4" s="1"/>
  <c r="M1768" i="4" s="1"/>
  <c r="K249" i="5"/>
  <c r="I250" i="5" s="1"/>
  <c r="J250" i="5" s="1"/>
  <c r="N1542" i="4" l="1"/>
  <c r="L1543" i="4" s="1"/>
  <c r="M1543" i="4" s="1"/>
  <c r="O1542" i="4"/>
  <c r="N1617" i="4"/>
  <c r="L1618" i="4" s="1"/>
  <c r="M1618" i="4" s="1"/>
  <c r="O1617" i="4"/>
  <c r="L724" i="5"/>
  <c r="K174" i="5"/>
  <c r="I175" i="5" s="1"/>
  <c r="J175" i="5" s="1"/>
  <c r="L174" i="5"/>
  <c r="L2396" i="4"/>
  <c r="L249" i="5"/>
  <c r="S2045" i="4"/>
  <c r="U50" i="3"/>
  <c r="W50" i="3" s="1"/>
  <c r="L335" i="6"/>
  <c r="O951" i="4"/>
  <c r="L493" i="5"/>
  <c r="O1839" i="4"/>
  <c r="N1101" i="4"/>
  <c r="L1102" i="4" s="1"/>
  <c r="M1102" i="4" s="1"/>
  <c r="O1912" i="4"/>
  <c r="N1912" i="4"/>
  <c r="L1913" i="4" s="1"/>
  <c r="M1913" i="4" s="1"/>
  <c r="K2323" i="4"/>
  <c r="I2324" i="4" s="1"/>
  <c r="J2324" i="4" s="1"/>
  <c r="N1250" i="4"/>
  <c r="L1251" i="4" s="1"/>
  <c r="M1251" i="4" s="1"/>
  <c r="O1249" i="4"/>
  <c r="N1990" i="4"/>
  <c r="L1991" i="4" s="1"/>
  <c r="M1991" i="4" s="1"/>
  <c r="N1326" i="4"/>
  <c r="L1327" i="4" s="1"/>
  <c r="M1327" i="4" s="1"/>
  <c r="N1393" i="4"/>
  <c r="L1394" i="4" s="1"/>
  <c r="O1393" i="4"/>
  <c r="K576" i="5"/>
  <c r="I577" i="5" s="1"/>
  <c r="J577" i="5" s="1"/>
  <c r="L264" i="6"/>
  <c r="L575" i="5"/>
  <c r="K656" i="5"/>
  <c r="I657" i="5" s="1"/>
  <c r="J657" i="5" s="1"/>
  <c r="L2235" i="4"/>
  <c r="L655" i="5"/>
  <c r="L2704" i="4"/>
  <c r="K2625" i="4"/>
  <c r="I2626" i="4" s="1"/>
  <c r="J2626" i="4" s="1"/>
  <c r="L2624" i="4"/>
  <c r="O884" i="4"/>
  <c r="O1989" i="4"/>
  <c r="K420" i="6"/>
  <c r="I421" i="6" s="1"/>
  <c r="J421" i="6" s="1"/>
  <c r="L384" i="5"/>
  <c r="K384" i="5"/>
  <c r="I385" i="5" s="1"/>
  <c r="J385" i="5" s="1"/>
  <c r="O1695" i="4"/>
  <c r="N885" i="4"/>
  <c r="L886" i="4" s="1"/>
  <c r="M886" i="4" s="1"/>
  <c r="K250" i="5"/>
  <c r="I251" i="5" s="1"/>
  <c r="J251" i="5" s="1"/>
  <c r="L2473" i="4"/>
  <c r="N952" i="4"/>
  <c r="L953" i="4" s="1"/>
  <c r="M953" i="4" s="1"/>
  <c r="O1469" i="4"/>
  <c r="N1840" i="4"/>
  <c r="L1841" i="4" s="1"/>
  <c r="M1841" i="4" s="1"/>
  <c r="L419" i="6"/>
  <c r="K2236" i="4"/>
  <c r="I2237" i="4" s="1"/>
  <c r="J2237" i="4" s="1"/>
  <c r="L2550" i="4"/>
  <c r="K2474" i="4"/>
  <c r="I2475" i="4" s="1"/>
  <c r="J2475" i="4" s="1"/>
  <c r="K2171" i="4"/>
  <c r="I2172" i="4" s="1"/>
  <c r="J2172" i="4" s="1"/>
  <c r="K265" i="6"/>
  <c r="I266" i="6" s="1"/>
  <c r="J266" i="6" s="1"/>
  <c r="T93" i="3"/>
  <c r="U93" i="3" s="1"/>
  <c r="K2551" i="4"/>
  <c r="I2552" i="4" s="1"/>
  <c r="J2552" i="4" s="1"/>
  <c r="L2170" i="4"/>
  <c r="L2171" i="4" s="1"/>
  <c r="K494" i="5"/>
  <c r="I495" i="5" s="1"/>
  <c r="J495" i="5" s="1"/>
  <c r="K725" i="5"/>
  <c r="I726" i="5" s="1"/>
  <c r="J726" i="5" s="1"/>
  <c r="L2322" i="4"/>
  <c r="K2705" i="4"/>
  <c r="H2649" i="4" s="1"/>
  <c r="H2650" i="4" s="1"/>
  <c r="N1470" i="4"/>
  <c r="L1471" i="4" s="1"/>
  <c r="M1471" i="4" s="1"/>
  <c r="N1180" i="4"/>
  <c r="L1181" i="4" s="1"/>
  <c r="M1181" i="4" s="1"/>
  <c r="N1033" i="4"/>
  <c r="L1034" i="4" s="1"/>
  <c r="M1034" i="4" s="1"/>
  <c r="N809" i="4"/>
  <c r="L810" i="4" s="1"/>
  <c r="M810" i="4" s="1"/>
  <c r="N1696" i="4"/>
  <c r="L1697" i="4" s="1"/>
  <c r="M1697" i="4" s="1"/>
  <c r="K335" i="5"/>
  <c r="I336" i="5" s="1"/>
  <c r="J336" i="5" s="1"/>
  <c r="N1768" i="4"/>
  <c r="L1769" i="4" s="1"/>
  <c r="M1769" i="4" s="1"/>
  <c r="O1767" i="4"/>
  <c r="R2046" i="4"/>
  <c r="P2047" i="4" s="1"/>
  <c r="Q2047" i="4" s="1"/>
  <c r="O1100" i="4"/>
  <c r="O1101" i="4" s="1"/>
  <c r="T2061" i="4"/>
  <c r="U2061" i="4" s="1"/>
  <c r="K336" i="6"/>
  <c r="I337" i="6" s="1"/>
  <c r="J337" i="6" s="1"/>
  <c r="K2397" i="4"/>
  <c r="I2398" i="4" s="1"/>
  <c r="J2398" i="4" s="1"/>
  <c r="O1032" i="4"/>
  <c r="O808" i="4"/>
  <c r="V50" i="3" l="1"/>
  <c r="T51" i="3" s="1"/>
  <c r="U51" i="3" s="1"/>
  <c r="O885" i="4"/>
  <c r="K175" i="5"/>
  <c r="I176" i="5" s="1"/>
  <c r="J176" i="5" s="1"/>
  <c r="L175" i="5"/>
  <c r="N1618" i="4"/>
  <c r="L1619" i="4" s="1"/>
  <c r="M1619" i="4" s="1"/>
  <c r="O1618" i="4"/>
  <c r="N1543" i="4"/>
  <c r="L1544" i="4" s="1"/>
  <c r="M1544" i="4" s="1"/>
  <c r="O1543" i="4"/>
  <c r="O1840" i="4"/>
  <c r="M1394" i="4"/>
  <c r="O1394" i="4" s="1"/>
  <c r="W2061" i="4"/>
  <c r="V2061" i="4"/>
  <c r="K2552" i="4"/>
  <c r="I2553" i="4" s="1"/>
  <c r="J2553" i="4" s="1"/>
  <c r="L2551" i="4"/>
  <c r="W93" i="3"/>
  <c r="V93" i="3"/>
  <c r="O952" i="4"/>
  <c r="O1990" i="4"/>
  <c r="O1991" i="4" s="1"/>
  <c r="O1470" i="4"/>
  <c r="W51" i="3"/>
  <c r="V51" i="3"/>
  <c r="T52" i="3" s="1"/>
  <c r="U52" i="3" s="1"/>
  <c r="N1769" i="4"/>
  <c r="L1770" i="4" s="1"/>
  <c r="M1770" i="4" s="1"/>
  <c r="L265" i="6"/>
  <c r="N1034" i="4"/>
  <c r="L1035" i="4" s="1"/>
  <c r="M1035" i="4" s="1"/>
  <c r="O1033" i="4"/>
  <c r="N1327" i="4"/>
  <c r="L1328" i="4" s="1"/>
  <c r="M1328" i="4" s="1"/>
  <c r="N1181" i="4"/>
  <c r="L1182" i="4" s="1"/>
  <c r="M1182" i="4" s="1"/>
  <c r="O1326" i="4"/>
  <c r="O1327" i="4" s="1"/>
  <c r="R2047" i="4"/>
  <c r="P2010" i="4" s="1"/>
  <c r="T2009" i="4" s="1"/>
  <c r="T2012" i="4" s="1"/>
  <c r="U2012" i="4" s="1"/>
  <c r="O1180" i="4"/>
  <c r="N953" i="4"/>
  <c r="L954" i="4" s="1"/>
  <c r="M954" i="4" s="1"/>
  <c r="N1991" i="4"/>
  <c r="L1992" i="4" s="1"/>
  <c r="M1992" i="4" s="1"/>
  <c r="S2046" i="4"/>
  <c r="N1471" i="4"/>
  <c r="L1472" i="4" s="1"/>
  <c r="M1472" i="4" s="1"/>
  <c r="K2626" i="4"/>
  <c r="I2627" i="4" s="1"/>
  <c r="J2627" i="4" s="1"/>
  <c r="K266" i="6"/>
  <c r="I267" i="6" s="1"/>
  <c r="J267" i="6" s="1"/>
  <c r="L2625" i="4"/>
  <c r="M2632" i="4"/>
  <c r="M2633" i="4"/>
  <c r="K251" i="5"/>
  <c r="I252" i="5" s="1"/>
  <c r="J252" i="5" s="1"/>
  <c r="O1768" i="4"/>
  <c r="L2705" i="4"/>
  <c r="L250" i="5"/>
  <c r="K336" i="5"/>
  <c r="I337" i="5" s="1"/>
  <c r="J337" i="5" s="1"/>
  <c r="K2172" i="4"/>
  <c r="I2173" i="4" s="1"/>
  <c r="J2173" i="4" s="1"/>
  <c r="N1251" i="4"/>
  <c r="L1252" i="4" s="1"/>
  <c r="M1252" i="4" s="1"/>
  <c r="L335" i="5"/>
  <c r="K2475" i="4"/>
  <c r="I2476" i="4" s="1"/>
  <c r="J2476" i="4" s="1"/>
  <c r="N886" i="4"/>
  <c r="L887" i="4" s="1"/>
  <c r="M887" i="4" s="1"/>
  <c r="K657" i="5"/>
  <c r="H601" i="5" s="1"/>
  <c r="H602" i="5" s="1"/>
  <c r="O1250" i="4"/>
  <c r="O1251" i="4" s="1"/>
  <c r="N1697" i="4"/>
  <c r="L1698" i="4" s="1"/>
  <c r="M1698" i="4" s="1"/>
  <c r="K726" i="5"/>
  <c r="I727" i="5" s="1"/>
  <c r="J727" i="5" s="1"/>
  <c r="L2474" i="4"/>
  <c r="L656" i="5"/>
  <c r="K2324" i="4"/>
  <c r="I2325" i="4" s="1"/>
  <c r="J2325" i="4" s="1"/>
  <c r="O1696" i="4"/>
  <c r="L725" i="5"/>
  <c r="L385" i="5"/>
  <c r="K385" i="5"/>
  <c r="I386" i="5" s="1"/>
  <c r="J386" i="5" s="1"/>
  <c r="L2323" i="4"/>
  <c r="K2398" i="4"/>
  <c r="I2399" i="4" s="1"/>
  <c r="J2399" i="4" s="1"/>
  <c r="K495" i="5"/>
  <c r="I496" i="5" s="1"/>
  <c r="J496" i="5" s="1"/>
  <c r="K2237" i="4"/>
  <c r="I2238" i="4" s="1"/>
  <c r="J2238" i="4" s="1"/>
  <c r="N1913" i="4"/>
  <c r="L1914" i="4" s="1"/>
  <c r="M1914" i="4" s="1"/>
  <c r="L2397" i="4"/>
  <c r="L494" i="5"/>
  <c r="L2236" i="4"/>
  <c r="K421" i="6"/>
  <c r="I422" i="6" s="1"/>
  <c r="J422" i="6" s="1"/>
  <c r="K577" i="5"/>
  <c r="I578" i="5" s="1"/>
  <c r="J578" i="5" s="1"/>
  <c r="K337" i="6"/>
  <c r="I338" i="6" s="1"/>
  <c r="J338" i="6" s="1"/>
  <c r="N810" i="4"/>
  <c r="L811" i="4" s="1"/>
  <c r="M811" i="4" s="1"/>
  <c r="L420" i="6"/>
  <c r="L576" i="5"/>
  <c r="L336" i="6"/>
  <c r="O809" i="4"/>
  <c r="N1841" i="4"/>
  <c r="L1842" i="4" s="1"/>
  <c r="M1842" i="4" s="1"/>
  <c r="N1102" i="4"/>
  <c r="L1103" i="4" s="1"/>
  <c r="M1103" i="4" s="1"/>
  <c r="N1394" i="4" l="1"/>
  <c r="L1395" i="4" s="1"/>
  <c r="M1395" i="4" s="1"/>
  <c r="N1544" i="4"/>
  <c r="L1545" i="4" s="1"/>
  <c r="M1545" i="4" s="1"/>
  <c r="O1544" i="4"/>
  <c r="N1619" i="4"/>
  <c r="L1620" i="4" s="1"/>
  <c r="M1620" i="4" s="1"/>
  <c r="O1619" i="4"/>
  <c r="K176" i="5"/>
  <c r="I177" i="5" s="1"/>
  <c r="J177" i="5" s="1"/>
  <c r="L176" i="5"/>
  <c r="L726" i="5"/>
  <c r="L2626" i="4"/>
  <c r="O1913" i="4"/>
  <c r="N1103" i="4"/>
  <c r="L1104" i="4" s="1"/>
  <c r="M1104" i="4" s="1"/>
  <c r="N811" i="4"/>
  <c r="L812" i="4" s="1"/>
  <c r="M812" i="4" s="1"/>
  <c r="N1035" i="4"/>
  <c r="L1036" i="4" s="1"/>
  <c r="M1036" i="4" s="1"/>
  <c r="N1770" i="4"/>
  <c r="L1771" i="4" s="1"/>
  <c r="M1771" i="4" s="1"/>
  <c r="K252" i="5"/>
  <c r="I253" i="5" s="1"/>
  <c r="J253" i="5" s="1"/>
  <c r="L2398" i="4"/>
  <c r="K267" i="6"/>
  <c r="I268" i="6" s="1"/>
  <c r="J268" i="6" s="1"/>
  <c r="O1181" i="4"/>
  <c r="T94" i="3"/>
  <c r="U94" i="3" s="1"/>
  <c r="K337" i="5"/>
  <c r="I338" i="5" s="1"/>
  <c r="J338" i="5" s="1"/>
  <c r="O810" i="4"/>
  <c r="N954" i="4"/>
  <c r="L955" i="4" s="1"/>
  <c r="M955" i="4" s="1"/>
  <c r="L337" i="6"/>
  <c r="O953" i="4"/>
  <c r="O954" i="4" s="1"/>
  <c r="O1769" i="4"/>
  <c r="O1102" i="4"/>
  <c r="O1103" i="4" s="1"/>
  <c r="L251" i="5"/>
  <c r="L266" i="6"/>
  <c r="L495" i="5"/>
  <c r="M581" i="5"/>
  <c r="M582" i="5"/>
  <c r="L657" i="5"/>
  <c r="N887" i="4"/>
  <c r="L888" i="4" s="1"/>
  <c r="M888" i="4" s="1"/>
  <c r="N1842" i="4"/>
  <c r="L1843" i="4" s="1"/>
  <c r="M1843" i="4" s="1"/>
  <c r="O1841" i="4"/>
  <c r="K2325" i="4"/>
  <c r="H2269" i="4" s="1"/>
  <c r="H2270" i="4" s="1"/>
  <c r="N1252" i="4"/>
  <c r="L1253" i="4" s="1"/>
  <c r="M1253" i="4" s="1"/>
  <c r="K2627" i="4"/>
  <c r="I2628" i="4" s="1"/>
  <c r="J2628" i="4" s="1"/>
  <c r="N1328" i="4"/>
  <c r="L1329" i="4" s="1"/>
  <c r="M1329" i="4" s="1"/>
  <c r="O1328" i="4"/>
  <c r="K578" i="5"/>
  <c r="H522" i="5" s="1"/>
  <c r="H523" i="5" s="1"/>
  <c r="K422" i="6"/>
  <c r="I423" i="6" s="1"/>
  <c r="J423" i="6" s="1"/>
  <c r="M2634" i="4"/>
  <c r="K2553" i="4"/>
  <c r="H2497" i="4" s="1"/>
  <c r="H2498" i="4" s="1"/>
  <c r="K2399" i="4"/>
  <c r="I2400" i="4" s="1"/>
  <c r="J2400" i="4" s="1"/>
  <c r="S2047" i="4"/>
  <c r="K2476" i="4"/>
  <c r="I2477" i="4" s="1"/>
  <c r="J2477" i="4" s="1"/>
  <c r="K2173" i="4"/>
  <c r="H2117" i="4" s="1"/>
  <c r="H2118" i="4" s="1"/>
  <c r="N1395" i="4"/>
  <c r="L1396" i="4" s="1"/>
  <c r="M1396" i="4" s="1"/>
  <c r="L2552" i="4"/>
  <c r="N1698" i="4"/>
  <c r="L1699" i="4" s="1"/>
  <c r="M1699" i="4" s="1"/>
  <c r="K338" i="6"/>
  <c r="I339" i="6" s="1"/>
  <c r="J339" i="6" s="1"/>
  <c r="W52" i="3"/>
  <c r="V52" i="3"/>
  <c r="T53" i="3" s="1"/>
  <c r="U53" i="3" s="1"/>
  <c r="L577" i="5"/>
  <c r="L421" i="6"/>
  <c r="L2324" i="4"/>
  <c r="O1471" i="4"/>
  <c r="T2062" i="4"/>
  <c r="U2062" i="4" s="1"/>
  <c r="K496" i="5"/>
  <c r="I497" i="5" s="1"/>
  <c r="J497" i="5" s="1"/>
  <c r="N1992" i="4"/>
  <c r="L1993" i="4" s="1"/>
  <c r="M1993" i="4" s="1"/>
  <c r="O1697" i="4"/>
  <c r="W2012" i="4"/>
  <c r="V2012" i="4"/>
  <c r="L386" i="5"/>
  <c r="K386" i="5"/>
  <c r="I387" i="5" s="1"/>
  <c r="J387" i="5" s="1"/>
  <c r="O886" i="4"/>
  <c r="N1182" i="4"/>
  <c r="L1183" i="4" s="1"/>
  <c r="M1183" i="4" s="1"/>
  <c r="L2475" i="4"/>
  <c r="N1914" i="4"/>
  <c r="L1915" i="4" s="1"/>
  <c r="M1915" i="4" s="1"/>
  <c r="N1472" i="4"/>
  <c r="L1473" i="4" s="1"/>
  <c r="M1473" i="4" s="1"/>
  <c r="K2238" i="4"/>
  <c r="I2239" i="4" s="1"/>
  <c r="J2239" i="4" s="1"/>
  <c r="L2172" i="4"/>
  <c r="L2237" i="4"/>
  <c r="K727" i="5"/>
  <c r="I728" i="5" s="1"/>
  <c r="J728" i="5" s="1"/>
  <c r="L336" i="5"/>
  <c r="O1034" i="4"/>
  <c r="N1545" i="4" l="1"/>
  <c r="L1546" i="4" s="1"/>
  <c r="M1546" i="4" s="1"/>
  <c r="O1545" i="4"/>
  <c r="K177" i="5"/>
  <c r="I178" i="5" s="1"/>
  <c r="J178" i="5" s="1"/>
  <c r="L177" i="5"/>
  <c r="N1620" i="4"/>
  <c r="L1621" i="4" s="1"/>
  <c r="M1621" i="4" s="1"/>
  <c r="O1620" i="4"/>
  <c r="L422" i="6"/>
  <c r="O1992" i="4"/>
  <c r="O1914" i="4"/>
  <c r="L338" i="6"/>
  <c r="K268" i="6"/>
  <c r="I269" i="6" s="1"/>
  <c r="J269" i="6" s="1"/>
  <c r="N1253" i="4"/>
  <c r="L1254" i="4" s="1"/>
  <c r="M1254" i="4" s="1"/>
  <c r="K387" i="5"/>
  <c r="I388" i="5" s="1"/>
  <c r="J388" i="5" s="1"/>
  <c r="L2399" i="4"/>
  <c r="O1252" i="4"/>
  <c r="L252" i="5"/>
  <c r="N1329" i="4"/>
  <c r="L1330" i="4" s="1"/>
  <c r="M1330" i="4" s="1"/>
  <c r="O1329" i="4"/>
  <c r="L267" i="6"/>
  <c r="K2628" i="4"/>
  <c r="I2629" i="4" s="1"/>
  <c r="J2629" i="4" s="1"/>
  <c r="L2627" i="4"/>
  <c r="K2400" i="4"/>
  <c r="I2401" i="4" s="1"/>
  <c r="J2401" i="4" s="1"/>
  <c r="K728" i="5"/>
  <c r="I729" i="5" s="1"/>
  <c r="J729" i="5" s="1"/>
  <c r="L2325" i="4"/>
  <c r="N1771" i="4"/>
  <c r="L1772" i="4" s="1"/>
  <c r="M1772" i="4" s="1"/>
  <c r="M2636" i="4"/>
  <c r="M2635" i="4"/>
  <c r="M2637" i="4"/>
  <c r="M2645" i="4"/>
  <c r="M2646" i="4"/>
  <c r="N1843" i="4"/>
  <c r="L1844" i="4" s="1"/>
  <c r="M1844" i="4" s="1"/>
  <c r="O1770" i="4"/>
  <c r="N1183" i="4"/>
  <c r="L1184" i="4" s="1"/>
  <c r="M1184" i="4" s="1"/>
  <c r="O1182" i="4"/>
  <c r="W53" i="3"/>
  <c r="V53" i="3"/>
  <c r="T54" i="3" s="1"/>
  <c r="U54" i="3" s="1"/>
  <c r="N1993" i="4"/>
  <c r="L1994" i="4" s="1"/>
  <c r="M1994" i="4" s="1"/>
  <c r="O1993" i="4"/>
  <c r="K339" i="6"/>
  <c r="I340" i="6" s="1"/>
  <c r="J340" i="6" s="1"/>
  <c r="K423" i="6"/>
  <c r="I424" i="6" s="1"/>
  <c r="J424" i="6" s="1"/>
  <c r="O1842" i="4"/>
  <c r="N955" i="4"/>
  <c r="L956" i="4" s="1"/>
  <c r="M956" i="4" s="1"/>
  <c r="O1035" i="4"/>
  <c r="M2100" i="4"/>
  <c r="M2101" i="4"/>
  <c r="M2253" i="4"/>
  <c r="M2252" i="4"/>
  <c r="T2013" i="4"/>
  <c r="U2013" i="4" s="1"/>
  <c r="N1699" i="4"/>
  <c r="L1700" i="4" s="1"/>
  <c r="M1700" i="4" s="1"/>
  <c r="N888" i="4"/>
  <c r="L889" i="4" s="1"/>
  <c r="M889" i="4" s="1"/>
  <c r="N1036" i="4"/>
  <c r="L1037" i="4" s="1"/>
  <c r="M1037" i="4" s="1"/>
  <c r="K2477" i="4"/>
  <c r="H2421" i="4" s="1"/>
  <c r="H2422" i="4" s="1"/>
  <c r="L2476" i="4"/>
  <c r="M503" i="5"/>
  <c r="M502" i="5"/>
  <c r="M504" i="5" s="1"/>
  <c r="O887" i="4"/>
  <c r="K338" i="5"/>
  <c r="I339" i="5" s="1"/>
  <c r="J339" i="5" s="1"/>
  <c r="N812" i="4"/>
  <c r="L813" i="4" s="1"/>
  <c r="M813" i="4" s="1"/>
  <c r="L337" i="5"/>
  <c r="O811" i="4"/>
  <c r="L2173" i="4"/>
  <c r="K253" i="5"/>
  <c r="I254" i="5" s="1"/>
  <c r="J254" i="5" s="1"/>
  <c r="L727" i="5"/>
  <c r="K2239" i="4"/>
  <c r="I2240" i="4" s="1"/>
  <c r="J2240" i="4" s="1"/>
  <c r="K497" i="5"/>
  <c r="I498" i="5" s="1"/>
  <c r="J498" i="5" s="1"/>
  <c r="N1396" i="4"/>
  <c r="L1397" i="4" s="1"/>
  <c r="M1397" i="4" s="1"/>
  <c r="M2481" i="4"/>
  <c r="M2480" i="4"/>
  <c r="M2482" i="4" s="1"/>
  <c r="L2553" i="4"/>
  <c r="L2238" i="4"/>
  <c r="O1698" i="4"/>
  <c r="N1473" i="4"/>
  <c r="L1474" i="4" s="1"/>
  <c r="M1474" i="4" s="1"/>
  <c r="L496" i="5"/>
  <c r="L578" i="5"/>
  <c r="O1472" i="4"/>
  <c r="N1915" i="4"/>
  <c r="L1916" i="4" s="1"/>
  <c r="M1916" i="4" s="1"/>
  <c r="W2062" i="4"/>
  <c r="V2062" i="4"/>
  <c r="O1395" i="4"/>
  <c r="M583" i="5"/>
  <c r="W94" i="3"/>
  <c r="V94" i="3"/>
  <c r="T95" i="3" s="1"/>
  <c r="U95" i="3" s="1"/>
  <c r="N1104" i="4"/>
  <c r="L1105" i="4" s="1"/>
  <c r="M1105" i="4" s="1"/>
  <c r="N1621" i="4" l="1"/>
  <c r="L1622" i="4" s="1"/>
  <c r="M1622" i="4" s="1"/>
  <c r="N1622" i="4" s="1"/>
  <c r="L1623" i="4" s="1"/>
  <c r="M1623" i="4" s="1"/>
  <c r="N1623" i="4" s="1"/>
  <c r="L1624" i="4" s="1"/>
  <c r="M1624" i="4" s="1"/>
  <c r="O1621" i="4"/>
  <c r="O1622" i="4" s="1"/>
  <c r="K178" i="5"/>
  <c r="H122" i="5" s="1"/>
  <c r="H123" i="5" s="1"/>
  <c r="L178" i="5"/>
  <c r="O1253" i="4"/>
  <c r="N1546" i="4"/>
  <c r="L1547" i="4" s="1"/>
  <c r="M1547" i="4" s="1"/>
  <c r="O1546" i="4"/>
  <c r="O1699" i="4"/>
  <c r="O1700" i="4" s="1"/>
  <c r="O1843" i="4"/>
  <c r="L2239" i="4"/>
  <c r="O955" i="4"/>
  <c r="N1474" i="4"/>
  <c r="L1475" i="4" s="1"/>
  <c r="M1475" i="4" s="1"/>
  <c r="K2240" i="4"/>
  <c r="I2241" i="4" s="1"/>
  <c r="J2241" i="4" s="1"/>
  <c r="L2477" i="4"/>
  <c r="M2404" i="4"/>
  <c r="M2405" i="4"/>
  <c r="K424" i="6"/>
  <c r="I425" i="6" s="1"/>
  <c r="J425" i="6" s="1"/>
  <c r="M2698" i="4"/>
  <c r="M2693" i="4"/>
  <c r="M2704" i="4"/>
  <c r="M2699" i="4"/>
  <c r="M2705" i="4"/>
  <c r="M2700" i="4"/>
  <c r="M2701" i="4"/>
  <c r="M2697" i="4"/>
  <c r="M2694" i="4"/>
  <c r="M2695" i="4"/>
  <c r="M2703" i="4"/>
  <c r="M2696" i="4"/>
  <c r="M2702" i="4"/>
  <c r="M2647" i="4"/>
  <c r="N1330" i="4"/>
  <c r="L1331" i="4" s="1"/>
  <c r="M1331" i="4" s="1"/>
  <c r="O1473" i="4"/>
  <c r="O1104" i="4"/>
  <c r="L253" i="5"/>
  <c r="O1036" i="4"/>
  <c r="L423" i="6"/>
  <c r="N1105" i="4"/>
  <c r="L1106" i="4" s="1"/>
  <c r="M1106" i="4" s="1"/>
  <c r="K340" i="6"/>
  <c r="I341" i="6" s="1"/>
  <c r="J341" i="6" s="1"/>
  <c r="O888" i="4"/>
  <c r="N1772" i="4"/>
  <c r="L1773" i="4" s="1"/>
  <c r="M1773" i="4" s="1"/>
  <c r="O1772" i="4"/>
  <c r="N1624" i="4"/>
  <c r="L1625" i="4" s="1"/>
  <c r="M1625" i="4" s="1"/>
  <c r="M2484" i="4"/>
  <c r="M2485" i="4"/>
  <c r="M2483" i="4"/>
  <c r="M2493" i="4"/>
  <c r="M2494" i="4"/>
  <c r="N1700" i="4"/>
  <c r="L1701" i="4" s="1"/>
  <c r="M1701" i="4" s="1"/>
  <c r="N1994" i="4"/>
  <c r="L1995" i="4" s="1"/>
  <c r="M1995" i="4" s="1"/>
  <c r="O1771" i="4"/>
  <c r="O1623" i="4"/>
  <c r="W54" i="3"/>
  <c r="V54" i="3"/>
  <c r="T55" i="3" s="1"/>
  <c r="U55" i="3" s="1"/>
  <c r="K388" i="5"/>
  <c r="I389" i="5" s="1"/>
  <c r="J389" i="5" s="1"/>
  <c r="K729" i="5"/>
  <c r="I730" i="5" s="1"/>
  <c r="J730" i="5" s="1"/>
  <c r="L387" i="5"/>
  <c r="M2641" i="4"/>
  <c r="M2642" i="4" s="1"/>
  <c r="L338" i="5"/>
  <c r="M2254" i="4"/>
  <c r="L728" i="5"/>
  <c r="N1254" i="4"/>
  <c r="L1255" i="4" s="1"/>
  <c r="M1255" i="4" s="1"/>
  <c r="N1037" i="4"/>
  <c r="L982" i="4" s="1"/>
  <c r="P981" i="4" s="1"/>
  <c r="P984" i="4" s="1"/>
  <c r="Q984" i="4" s="1"/>
  <c r="N813" i="4"/>
  <c r="L814" i="4" s="1"/>
  <c r="M814" i="4" s="1"/>
  <c r="K2401" i="4"/>
  <c r="H2345" i="4" s="1"/>
  <c r="H2346" i="4" s="1"/>
  <c r="N889" i="4"/>
  <c r="L834" i="4" s="1"/>
  <c r="P833" i="4" s="1"/>
  <c r="P836" i="4" s="1"/>
  <c r="Q836" i="4" s="1"/>
  <c r="L339" i="6"/>
  <c r="M586" i="5"/>
  <c r="M584" i="5"/>
  <c r="M585" i="5"/>
  <c r="M597" i="5"/>
  <c r="M598" i="5"/>
  <c r="N1916" i="4"/>
  <c r="L1917" i="4" s="1"/>
  <c r="M1917" i="4" s="1"/>
  <c r="L2400" i="4"/>
  <c r="L2401" i="4" s="1"/>
  <c r="K269" i="6"/>
  <c r="I270" i="6" s="1"/>
  <c r="J270" i="6" s="1"/>
  <c r="W95" i="3"/>
  <c r="V95" i="3"/>
  <c r="T96" i="3" s="1"/>
  <c r="K339" i="5"/>
  <c r="I340" i="5" s="1"/>
  <c r="J340" i="5" s="1"/>
  <c r="M506" i="5"/>
  <c r="M507" i="5"/>
  <c r="M505" i="5"/>
  <c r="M508" i="5"/>
  <c r="M518" i="5"/>
  <c r="M519" i="5"/>
  <c r="O1183" i="4"/>
  <c r="L268" i="6"/>
  <c r="M2638" i="4"/>
  <c r="N2652" i="4" s="1"/>
  <c r="M2639" i="4"/>
  <c r="M2640" i="4" s="1"/>
  <c r="W2013" i="4"/>
  <c r="V2013" i="4"/>
  <c r="T2063" i="4"/>
  <c r="U2063" i="4" s="1"/>
  <c r="N1397" i="4"/>
  <c r="L1398" i="4" s="1"/>
  <c r="M1398" i="4" s="1"/>
  <c r="O1396" i="4"/>
  <c r="K498" i="5"/>
  <c r="I499" i="5" s="1"/>
  <c r="J499" i="5" s="1"/>
  <c r="K2629" i="4"/>
  <c r="H2573" i="4" s="1"/>
  <c r="H2574" i="4" s="1"/>
  <c r="K254" i="5"/>
  <c r="I255" i="5" s="1"/>
  <c r="J255" i="5" s="1"/>
  <c r="O812" i="4"/>
  <c r="O1915" i="4"/>
  <c r="N1184" i="4"/>
  <c r="L1185" i="4" s="1"/>
  <c r="M1185" i="4" s="1"/>
  <c r="M2102" i="4"/>
  <c r="L497" i="5"/>
  <c r="N956" i="4"/>
  <c r="L957" i="4" s="1"/>
  <c r="M957" i="4" s="1"/>
  <c r="N1844" i="4"/>
  <c r="L1845" i="4" s="1"/>
  <c r="M1845" i="4" s="1"/>
  <c r="O1844" i="4"/>
  <c r="L2628" i="4"/>
  <c r="N1547" i="4" l="1"/>
  <c r="L1548" i="4" s="1"/>
  <c r="M1548" i="4" s="1"/>
  <c r="O1547" i="4"/>
  <c r="M103" i="5"/>
  <c r="M102" i="5"/>
  <c r="M104" i="5" s="1"/>
  <c r="O813" i="4"/>
  <c r="L339" i="5"/>
  <c r="O1037" i="4"/>
  <c r="L2629" i="4"/>
  <c r="L2240" i="4"/>
  <c r="O1994" i="4"/>
  <c r="L424" i="6"/>
  <c r="L254" i="5"/>
  <c r="O1105" i="4"/>
  <c r="M2329" i="4"/>
  <c r="M2328" i="4"/>
  <c r="M2330" i="4" s="1"/>
  <c r="L388" i="5"/>
  <c r="S836" i="4"/>
  <c r="R836" i="4"/>
  <c r="O889" i="4"/>
  <c r="V55" i="3"/>
  <c r="T56" i="3" s="1"/>
  <c r="W55" i="3"/>
  <c r="N1773" i="4"/>
  <c r="L1774" i="4" s="1"/>
  <c r="M1774" i="4" s="1"/>
  <c r="N814" i="4"/>
  <c r="L815" i="4" s="1"/>
  <c r="M815" i="4" s="1"/>
  <c r="M2556" i="4"/>
  <c r="M2557" i="4"/>
  <c r="L498" i="5"/>
  <c r="S984" i="4"/>
  <c r="R984" i="4"/>
  <c r="L340" i="6"/>
  <c r="N1625" i="4"/>
  <c r="L1626" i="4" s="1"/>
  <c r="M1626" i="4" s="1"/>
  <c r="O1916" i="4"/>
  <c r="N1995" i="4"/>
  <c r="L1996" i="4" s="1"/>
  <c r="M1996" i="4" s="1"/>
  <c r="N1106" i="4"/>
  <c r="L1107" i="4" s="1"/>
  <c r="M1107" i="4" s="1"/>
  <c r="K425" i="6"/>
  <c r="I426" i="6" s="1"/>
  <c r="J426" i="6" s="1"/>
  <c r="K730" i="5"/>
  <c r="I731" i="5" s="1"/>
  <c r="J731" i="5" s="1"/>
  <c r="N1845" i="4"/>
  <c r="L1846" i="4" s="1"/>
  <c r="M1846" i="4" s="1"/>
  <c r="N1185" i="4"/>
  <c r="L1130" i="4" s="1"/>
  <c r="P1129" i="4" s="1"/>
  <c r="P1132" i="4" s="1"/>
  <c r="Q1132" i="4" s="1"/>
  <c r="M570" i="5"/>
  <c r="M576" i="5"/>
  <c r="M571" i="5"/>
  <c r="M566" i="5"/>
  <c r="M577" i="5"/>
  <c r="M572" i="5"/>
  <c r="M573" i="5"/>
  <c r="M568" i="5"/>
  <c r="M567" i="5"/>
  <c r="M569" i="5"/>
  <c r="M575" i="5"/>
  <c r="M520" i="5"/>
  <c r="M578" i="5"/>
  <c r="M574" i="5"/>
  <c r="N1255" i="4"/>
  <c r="L1256" i="4" s="1"/>
  <c r="M1256" i="4" s="1"/>
  <c r="O1254" i="4"/>
  <c r="O1184" i="4"/>
  <c r="K340" i="5"/>
  <c r="I341" i="5" s="1"/>
  <c r="J341" i="5" s="1"/>
  <c r="N1701" i="4"/>
  <c r="L1702" i="4" s="1"/>
  <c r="M1702" i="4" s="1"/>
  <c r="M2406" i="4"/>
  <c r="N1917" i="4"/>
  <c r="L1918" i="4" s="1"/>
  <c r="M1918" i="4" s="1"/>
  <c r="N957" i="4"/>
  <c r="L958" i="4" s="1"/>
  <c r="M958" i="4" s="1"/>
  <c r="O956" i="4"/>
  <c r="M2255" i="4"/>
  <c r="M2256" i="4"/>
  <c r="M2257" i="4"/>
  <c r="M2265" i="4"/>
  <c r="M2266" i="4"/>
  <c r="N1398" i="4"/>
  <c r="L1399" i="4" s="1"/>
  <c r="M1399" i="4" s="1"/>
  <c r="O1397" i="4"/>
  <c r="M656" i="5"/>
  <c r="M651" i="5"/>
  <c r="M647" i="5"/>
  <c r="M646" i="5"/>
  <c r="M648" i="5"/>
  <c r="M650" i="5"/>
  <c r="M652" i="5"/>
  <c r="M655" i="5"/>
  <c r="M645" i="5"/>
  <c r="M649" i="5"/>
  <c r="M599" i="5"/>
  <c r="M657" i="5"/>
  <c r="M653" i="5"/>
  <c r="M654" i="5"/>
  <c r="U96" i="3"/>
  <c r="M593" i="5"/>
  <c r="M594" i="5" s="1"/>
  <c r="M2546" i="4"/>
  <c r="M2547" i="4"/>
  <c r="M2548" i="4"/>
  <c r="M2545" i="4"/>
  <c r="M2541" i="4"/>
  <c r="M2551" i="4"/>
  <c r="M2542" i="4"/>
  <c r="M2553" i="4"/>
  <c r="M2495" i="4"/>
  <c r="M2544" i="4"/>
  <c r="M2552" i="4"/>
  <c r="M2543" i="4"/>
  <c r="M2550" i="4"/>
  <c r="M2549" i="4"/>
  <c r="K2241" i="4"/>
  <c r="I2242" i="4" s="1"/>
  <c r="J2242" i="4" s="1"/>
  <c r="K499" i="5"/>
  <c r="H443" i="5" s="1"/>
  <c r="H444" i="5" s="1"/>
  <c r="M2104" i="4"/>
  <c r="M2105" i="4"/>
  <c r="M2103" i="4"/>
  <c r="M2114" i="4"/>
  <c r="M2113" i="4"/>
  <c r="M2643" i="4"/>
  <c r="M2644" i="4" s="1"/>
  <c r="M2486" i="4"/>
  <c r="N2500" i="4" s="1"/>
  <c r="M2487" i="4"/>
  <c r="M2488" i="4" s="1"/>
  <c r="K389" i="5"/>
  <c r="I390" i="5" s="1"/>
  <c r="J390" i="5" s="1"/>
  <c r="M588" i="5"/>
  <c r="M591" i="5" s="1"/>
  <c r="N604" i="5" s="1"/>
  <c r="M589" i="5"/>
  <c r="M590" i="5" s="1"/>
  <c r="M592" i="5" s="1"/>
  <c r="T2014" i="4"/>
  <c r="U2014" i="4" s="1"/>
  <c r="K270" i="6"/>
  <c r="I271" i="6" s="1"/>
  <c r="J271" i="6" s="1"/>
  <c r="N1331" i="4"/>
  <c r="L1332" i="4" s="1"/>
  <c r="M1332" i="4" s="1"/>
  <c r="O1331" i="4"/>
  <c r="N1475" i="4"/>
  <c r="L1476" i="4" s="1"/>
  <c r="M1476" i="4" s="1"/>
  <c r="O1624" i="4"/>
  <c r="K341" i="6"/>
  <c r="I342" i="6" s="1"/>
  <c r="J342" i="6" s="1"/>
  <c r="M510" i="5"/>
  <c r="M509" i="5"/>
  <c r="M512" i="5" s="1"/>
  <c r="N525" i="5" s="1"/>
  <c r="M514" i="5"/>
  <c r="M515" i="5" s="1"/>
  <c r="W2063" i="4"/>
  <c r="V2063" i="4"/>
  <c r="K255" i="5"/>
  <c r="I256" i="5" s="1"/>
  <c r="J256" i="5" s="1"/>
  <c r="L269" i="6"/>
  <c r="L729" i="5"/>
  <c r="M2489" i="4"/>
  <c r="M2490" i="4" s="1"/>
  <c r="O1330" i="4"/>
  <c r="O1474" i="4"/>
  <c r="M105" i="5" l="1"/>
  <c r="M106" i="5"/>
  <c r="M118" i="5"/>
  <c r="M107" i="5"/>
  <c r="M119" i="5"/>
  <c r="O1185" i="4"/>
  <c r="N1548" i="4"/>
  <c r="L1549" i="4" s="1"/>
  <c r="M1549" i="4" s="1"/>
  <c r="O1548" i="4"/>
  <c r="U56" i="3"/>
  <c r="V56" i="3" s="1"/>
  <c r="T57" i="3" s="1"/>
  <c r="L425" i="6"/>
  <c r="M2407" i="4"/>
  <c r="M2409" i="4"/>
  <c r="M2408" i="4"/>
  <c r="M2413" i="4" s="1"/>
  <c r="M2414" i="4" s="1"/>
  <c r="M2417" i="4"/>
  <c r="M2418" i="4"/>
  <c r="N1918" i="4"/>
  <c r="L1919" i="4" s="1"/>
  <c r="M1919" i="4" s="1"/>
  <c r="O1475" i="4"/>
  <c r="O1106" i="4"/>
  <c r="N1996" i="4"/>
  <c r="L1997" i="4" s="1"/>
  <c r="M1997" i="4" s="1"/>
  <c r="N1702" i="4"/>
  <c r="L1703" i="4" s="1"/>
  <c r="M1703" i="4" s="1"/>
  <c r="N1107" i="4"/>
  <c r="L1108" i="4" s="1"/>
  <c r="M1108" i="4" s="1"/>
  <c r="P837" i="4"/>
  <c r="Q837" i="4" s="1"/>
  <c r="N1476" i="4"/>
  <c r="L1477" i="4" s="1"/>
  <c r="M1477" i="4" s="1"/>
  <c r="O1995" i="4"/>
  <c r="O1701" i="4"/>
  <c r="N815" i="4"/>
  <c r="L760" i="4" s="1"/>
  <c r="P759" i="4" s="1"/>
  <c r="P762" i="4" s="1"/>
  <c r="Q762" i="4" s="1"/>
  <c r="T2064" i="4"/>
  <c r="U2064" i="4" s="1"/>
  <c r="N1332" i="4"/>
  <c r="L1333" i="4" s="1"/>
  <c r="M1333" i="4" s="1"/>
  <c r="M2106" i="4"/>
  <c r="N2120" i="4" s="1"/>
  <c r="M2107" i="4"/>
  <c r="N1626" i="4"/>
  <c r="L1627" i="4" s="1"/>
  <c r="M1627" i="4" s="1"/>
  <c r="L270" i="6"/>
  <c r="O814" i="4"/>
  <c r="M595" i="5"/>
  <c r="M596" i="5" s="1"/>
  <c r="M516" i="5"/>
  <c r="M517" i="5" s="1"/>
  <c r="W96" i="3"/>
  <c r="V96" i="3"/>
  <c r="T97" i="3" s="1"/>
  <c r="L340" i="5"/>
  <c r="M2173" i="4"/>
  <c r="M2169" i="4"/>
  <c r="M2115" i="4"/>
  <c r="M2161" i="4"/>
  <c r="M2164" i="4"/>
  <c r="M2167" i="4"/>
  <c r="M2170" i="4"/>
  <c r="M2163" i="4"/>
  <c r="M2166" i="4"/>
  <c r="M2172" i="4"/>
  <c r="M2162" i="4"/>
  <c r="M2165" i="4"/>
  <c r="M2168" i="4"/>
  <c r="M2171" i="4"/>
  <c r="L499" i="5"/>
  <c r="O1255" i="4"/>
  <c r="K731" i="5"/>
  <c r="I732" i="5" s="1"/>
  <c r="J732" i="5" s="1"/>
  <c r="L731" i="5"/>
  <c r="P985" i="4"/>
  <c r="Q985" i="4" s="1"/>
  <c r="L255" i="5"/>
  <c r="K341" i="5"/>
  <c r="H285" i="5" s="1"/>
  <c r="H286" i="5" s="1"/>
  <c r="K271" i="6"/>
  <c r="H215" i="6" s="1"/>
  <c r="H216" i="6" s="1"/>
  <c r="M423" i="5"/>
  <c r="M424" i="5"/>
  <c r="M2258" i="4"/>
  <c r="N2272" i="4" s="1"/>
  <c r="M2259" i="4"/>
  <c r="K342" i="6"/>
  <c r="I343" i="6" s="1"/>
  <c r="J343" i="6" s="1"/>
  <c r="K2242" i="4"/>
  <c r="I2243" i="4" s="1"/>
  <c r="J2243" i="4" s="1"/>
  <c r="N958" i="4"/>
  <c r="L959" i="4" s="1"/>
  <c r="M959" i="4" s="1"/>
  <c r="L730" i="5"/>
  <c r="N1774" i="4"/>
  <c r="L1775" i="4" s="1"/>
  <c r="M1775" i="4" s="1"/>
  <c r="N1399" i="4"/>
  <c r="L1400" i="4" s="1"/>
  <c r="M1400" i="4" s="1"/>
  <c r="S1132" i="4"/>
  <c r="R1132" i="4"/>
  <c r="N1846" i="4"/>
  <c r="L1847" i="4" s="1"/>
  <c r="M1847" i="4" s="1"/>
  <c r="M2261" i="4"/>
  <c r="M2262" i="4" s="1"/>
  <c r="N1256" i="4"/>
  <c r="L1257" i="4" s="1"/>
  <c r="M1257" i="4" s="1"/>
  <c r="K390" i="5"/>
  <c r="I391" i="5" s="1"/>
  <c r="J391" i="5" s="1"/>
  <c r="O957" i="4"/>
  <c r="O1773" i="4"/>
  <c r="K256" i="5"/>
  <c r="I257" i="5" s="1"/>
  <c r="J257" i="5" s="1"/>
  <c r="O1398" i="4"/>
  <c r="M2685" i="4"/>
  <c r="M2661" i="4"/>
  <c r="M2683" i="4"/>
  <c r="M2663" i="4"/>
  <c r="M2691" i="4"/>
  <c r="M2690" i="4"/>
  <c r="M2658" i="4"/>
  <c r="M2679" i="4"/>
  <c r="M2678" i="4"/>
  <c r="M2682" i="4"/>
  <c r="M2668" i="4"/>
  <c r="M2689" i="4"/>
  <c r="M2681" i="4"/>
  <c r="M2665" i="4"/>
  <c r="M2692" i="4"/>
  <c r="M2673" i="4"/>
  <c r="M2653" i="4"/>
  <c r="M2655" i="4"/>
  <c r="M2662" i="4"/>
  <c r="M2654" i="4"/>
  <c r="M2684" i="4"/>
  <c r="M2667" i="4"/>
  <c r="M2675" i="4"/>
  <c r="M2680" i="4"/>
  <c r="M2664" i="4"/>
  <c r="M2687" i="4"/>
  <c r="M2669" i="4"/>
  <c r="M2671" i="4"/>
  <c r="M2670" i="4"/>
  <c r="M2676" i="4"/>
  <c r="M2666" i="4"/>
  <c r="M2672" i="4"/>
  <c r="M2659" i="4"/>
  <c r="M2686" i="4"/>
  <c r="M2660" i="4"/>
  <c r="M2657" i="4"/>
  <c r="M2688" i="4"/>
  <c r="M2677" i="4"/>
  <c r="M2652" i="4"/>
  <c r="O2652" i="4" s="1"/>
  <c r="M2674" i="4"/>
  <c r="M2656" i="4"/>
  <c r="M2558" i="4"/>
  <c r="M2333" i="4"/>
  <c r="M2331" i="4"/>
  <c r="M2332" i="4"/>
  <c r="M2341" i="4"/>
  <c r="M2342" i="4"/>
  <c r="M2316" i="4"/>
  <c r="M2322" i="4"/>
  <c r="M2323" i="4"/>
  <c r="M2318" i="4"/>
  <c r="M2324" i="4"/>
  <c r="M2320" i="4"/>
  <c r="M2317" i="4"/>
  <c r="M2321" i="4"/>
  <c r="M2267" i="4"/>
  <c r="M2315" i="4"/>
  <c r="M2314" i="4"/>
  <c r="M2313" i="4"/>
  <c r="M2325" i="4"/>
  <c r="M2319" i="4"/>
  <c r="O1625" i="4"/>
  <c r="M2109" i="4"/>
  <c r="M2110" i="4" s="1"/>
  <c r="O1845" i="4"/>
  <c r="M511" i="5"/>
  <c r="M513" i="5" s="1"/>
  <c r="V2014" i="4"/>
  <c r="W2014" i="4"/>
  <c r="L341" i="6"/>
  <c r="L342" i="6" s="1"/>
  <c r="L2241" i="4"/>
  <c r="M2491" i="4"/>
  <c r="M2492" i="4" s="1"/>
  <c r="L389" i="5"/>
  <c r="O1917" i="4"/>
  <c r="K426" i="6"/>
  <c r="I427" i="6" s="1"/>
  <c r="J427" i="6" s="1"/>
  <c r="W56" i="3" l="1"/>
  <c r="M120" i="5"/>
  <c r="M171" i="5"/>
  <c r="M167" i="5"/>
  <c r="M173" i="5"/>
  <c r="M174" i="5"/>
  <c r="M169" i="5"/>
  <c r="M175" i="5"/>
  <c r="M168" i="5"/>
  <c r="M172" i="5"/>
  <c r="M170" i="5"/>
  <c r="M166" i="5"/>
  <c r="M178" i="5"/>
  <c r="M176" i="5"/>
  <c r="M177" i="5"/>
  <c r="M145" i="5"/>
  <c r="M135" i="5"/>
  <c r="M137" i="5"/>
  <c r="M150" i="5"/>
  <c r="M127" i="5"/>
  <c r="M146" i="5"/>
  <c r="M155" i="5"/>
  <c r="M149" i="5"/>
  <c r="M154" i="5"/>
  <c r="M134" i="5"/>
  <c r="M148" i="5"/>
  <c r="M129" i="5"/>
  <c r="M156" i="5"/>
  <c r="M139" i="5"/>
  <c r="M128" i="5"/>
  <c r="M114" i="5"/>
  <c r="M115" i="5" s="1"/>
  <c r="M116" i="5" s="1"/>
  <c r="M117" i="5" s="1"/>
  <c r="M153" i="5" s="1"/>
  <c r="O1332" i="4"/>
  <c r="N1549" i="4"/>
  <c r="L1550" i="4" s="1"/>
  <c r="M1550" i="4" s="1"/>
  <c r="N1550" i="4" s="1"/>
  <c r="L1551" i="4" s="1"/>
  <c r="M1551" i="4" s="1"/>
  <c r="O1549" i="4"/>
  <c r="O1550" i="4" s="1"/>
  <c r="L426" i="6"/>
  <c r="M110" i="5"/>
  <c r="M109" i="5"/>
  <c r="M112" i="5" s="1"/>
  <c r="N125" i="5" s="1"/>
  <c r="O1702" i="4"/>
  <c r="M425" i="5"/>
  <c r="L256" i="5"/>
  <c r="L341" i="5"/>
  <c r="L390" i="5"/>
  <c r="O1256" i="4"/>
  <c r="M639" i="5"/>
  <c r="M616" i="5"/>
  <c r="M641" i="5"/>
  <c r="M627" i="5"/>
  <c r="M625" i="5"/>
  <c r="M644" i="5"/>
  <c r="M608" i="5"/>
  <c r="M634" i="5"/>
  <c r="M613" i="5"/>
  <c r="M638" i="5"/>
  <c r="M610" i="5"/>
  <c r="M624" i="5"/>
  <c r="M615" i="5"/>
  <c r="M621" i="5"/>
  <c r="M605" i="5"/>
  <c r="M632" i="5"/>
  <c r="M635" i="5"/>
  <c r="M619" i="5"/>
  <c r="M640" i="5"/>
  <c r="M612" i="5"/>
  <c r="M618" i="5"/>
  <c r="M631" i="5"/>
  <c r="M609" i="5"/>
  <c r="M626" i="5"/>
  <c r="M633" i="5"/>
  <c r="M607" i="5"/>
  <c r="M630" i="5"/>
  <c r="M617" i="5"/>
  <c r="M643" i="5"/>
  <c r="M636" i="5"/>
  <c r="M620" i="5"/>
  <c r="M623" i="5"/>
  <c r="M642" i="5"/>
  <c r="M614" i="5"/>
  <c r="M611" i="5"/>
  <c r="M604" i="5"/>
  <c r="O604" i="5" s="1"/>
  <c r="M628" i="5"/>
  <c r="M629" i="5"/>
  <c r="M606" i="5"/>
  <c r="M622" i="5"/>
  <c r="M637" i="5"/>
  <c r="M2509" i="4"/>
  <c r="M2523" i="4"/>
  <c r="M2519" i="4"/>
  <c r="M2540" i="4"/>
  <c r="M2508" i="4"/>
  <c r="M2529" i="4"/>
  <c r="M2504" i="4"/>
  <c r="M2521" i="4"/>
  <c r="M2524" i="4"/>
  <c r="M2530" i="4"/>
  <c r="M2536" i="4"/>
  <c r="M2512" i="4"/>
  <c r="M2535" i="4"/>
  <c r="M2516" i="4"/>
  <c r="M2522" i="4"/>
  <c r="M2517" i="4"/>
  <c r="M2538" i="4"/>
  <c r="M2501" i="4"/>
  <c r="M2532" i="4"/>
  <c r="M2526" i="4"/>
  <c r="M2515" i="4"/>
  <c r="M2503" i="4"/>
  <c r="M2511" i="4"/>
  <c r="M2506" i="4"/>
  <c r="M2527" i="4"/>
  <c r="M2514" i="4"/>
  <c r="M2518" i="4"/>
  <c r="M2507" i="4"/>
  <c r="M2539" i="4"/>
  <c r="M2510" i="4"/>
  <c r="M2513" i="4"/>
  <c r="M2505" i="4"/>
  <c r="M2528" i="4"/>
  <c r="M2533" i="4"/>
  <c r="M2520" i="4"/>
  <c r="M2531" i="4"/>
  <c r="M2502" i="4"/>
  <c r="M2537" i="4"/>
  <c r="M2534" i="4"/>
  <c r="M2500" i="4"/>
  <c r="O2500" i="4" s="1"/>
  <c r="M2525" i="4"/>
  <c r="N1997" i="4"/>
  <c r="L1998" i="4" s="1"/>
  <c r="M1998" i="4" s="1"/>
  <c r="M554" i="5"/>
  <c r="M538" i="5"/>
  <c r="M539" i="5"/>
  <c r="M546" i="5"/>
  <c r="M561" i="5"/>
  <c r="M558" i="5"/>
  <c r="M534" i="5"/>
  <c r="M565" i="5"/>
  <c r="M533" i="5"/>
  <c r="M529" i="5"/>
  <c r="M550" i="5"/>
  <c r="M541" i="5"/>
  <c r="M537" i="5"/>
  <c r="M555" i="5"/>
  <c r="M553" i="5"/>
  <c r="M531" i="5"/>
  <c r="M532" i="5"/>
  <c r="M530" i="5"/>
  <c r="M560" i="5"/>
  <c r="M563" i="5"/>
  <c r="M549" i="5"/>
  <c r="M536" i="5"/>
  <c r="M525" i="5"/>
  <c r="O525" i="5" s="1"/>
  <c r="M528" i="5"/>
  <c r="M559" i="5"/>
  <c r="M547" i="5"/>
  <c r="M557" i="5"/>
  <c r="M545" i="5"/>
  <c r="M540" i="5"/>
  <c r="M527" i="5"/>
  <c r="M526" i="5"/>
  <c r="M551" i="5"/>
  <c r="M542" i="5"/>
  <c r="M564" i="5"/>
  <c r="M562" i="5"/>
  <c r="M535" i="5"/>
  <c r="M556" i="5"/>
  <c r="M548" i="5"/>
  <c r="M552" i="5"/>
  <c r="M543" i="5"/>
  <c r="M544" i="5"/>
  <c r="K2243" i="4"/>
  <c r="I2244" i="4" s="1"/>
  <c r="J2244" i="4" s="1"/>
  <c r="M2561" i="4"/>
  <c r="M2559" i="4"/>
  <c r="M2560" i="4"/>
  <c r="M2565" i="4" s="1"/>
  <c r="M2566" i="4" s="1"/>
  <c r="M2569" i="4"/>
  <c r="M2570" i="4"/>
  <c r="L2242" i="4"/>
  <c r="U57" i="3"/>
  <c r="O1996" i="4"/>
  <c r="K427" i="6"/>
  <c r="I428" i="6" s="1"/>
  <c r="J428" i="6" s="1"/>
  <c r="O1399" i="4"/>
  <c r="K343" i="6"/>
  <c r="I344" i="6" s="1"/>
  <c r="J344" i="6" s="1"/>
  <c r="T2015" i="4"/>
  <c r="U2015" i="4" s="1"/>
  <c r="K391" i="5"/>
  <c r="I392" i="5" s="1"/>
  <c r="J392" i="5" s="1"/>
  <c r="M2260" i="4"/>
  <c r="O1626" i="4"/>
  <c r="P2652" i="4"/>
  <c r="Q2652" i="4"/>
  <c r="S985" i="4"/>
  <c r="R985" i="4"/>
  <c r="N1627" i="4"/>
  <c r="L1628" i="4" s="1"/>
  <c r="M1628" i="4" s="1"/>
  <c r="N1477" i="4"/>
  <c r="L1478" i="4" s="1"/>
  <c r="M1478" i="4" s="1"/>
  <c r="N1257" i="4"/>
  <c r="L1258" i="4" s="1"/>
  <c r="M1258" i="4" s="1"/>
  <c r="K732" i="5"/>
  <c r="I733" i="5" s="1"/>
  <c r="J733" i="5" s="1"/>
  <c r="M2108" i="4"/>
  <c r="O1476" i="4"/>
  <c r="N1919" i="4"/>
  <c r="L1920" i="4" s="1"/>
  <c r="M1920" i="4" s="1"/>
  <c r="N1400" i="4"/>
  <c r="L1401" i="4" s="1"/>
  <c r="M1401" i="4" s="1"/>
  <c r="O1774" i="4"/>
  <c r="M427" i="5"/>
  <c r="M428" i="5"/>
  <c r="M426" i="5"/>
  <c r="M439" i="5"/>
  <c r="M440" i="5"/>
  <c r="O1918" i="4"/>
  <c r="N1775" i="4"/>
  <c r="L1776" i="4" s="1"/>
  <c r="M1776" i="4" s="1"/>
  <c r="N1333" i="4"/>
  <c r="L1278" i="4" s="1"/>
  <c r="P1277" i="4" s="1"/>
  <c r="P1280" i="4" s="1"/>
  <c r="Q1280" i="4" s="1"/>
  <c r="R837" i="4"/>
  <c r="S837" i="4"/>
  <c r="M2389" i="4"/>
  <c r="M2400" i="4"/>
  <c r="M2401" i="4"/>
  <c r="M2396" i="4"/>
  <c r="M2391" i="4"/>
  <c r="M2398" i="4"/>
  <c r="M2399" i="4"/>
  <c r="M2394" i="4"/>
  <c r="M2390" i="4"/>
  <c r="M2397" i="4"/>
  <c r="M2392" i="4"/>
  <c r="M2343" i="4"/>
  <c r="M2393" i="4"/>
  <c r="M2395" i="4"/>
  <c r="L271" i="6"/>
  <c r="M2477" i="4"/>
  <c r="M2475" i="4"/>
  <c r="M2473" i="4"/>
  <c r="M2472" i="4"/>
  <c r="M2467" i="4"/>
  <c r="M2470" i="4"/>
  <c r="M2476" i="4"/>
  <c r="M2419" i="4"/>
  <c r="M2474" i="4"/>
  <c r="M2466" i="4"/>
  <c r="M2465" i="4"/>
  <c r="M2468" i="4"/>
  <c r="M2471" i="4"/>
  <c r="M2469" i="4"/>
  <c r="M2263" i="4"/>
  <c r="M2264" i="4" s="1"/>
  <c r="M189" i="6"/>
  <c r="M190" i="6"/>
  <c r="N1108" i="4"/>
  <c r="L1109" i="4" s="1"/>
  <c r="M1109" i="4" s="1"/>
  <c r="M2415" i="4"/>
  <c r="M2416" i="4" s="1"/>
  <c r="M2337" i="4"/>
  <c r="M2338" i="4" s="1"/>
  <c r="M2111" i="4"/>
  <c r="M2112" i="4" s="1"/>
  <c r="M2335" i="4"/>
  <c r="M2334" i="4"/>
  <c r="N2348" i="4" s="1"/>
  <c r="K257" i="5"/>
  <c r="H201" i="5" s="1"/>
  <c r="H202" i="5" s="1"/>
  <c r="O1846" i="4"/>
  <c r="M260" i="5"/>
  <c r="M261" i="5"/>
  <c r="U97" i="3"/>
  <c r="V2064" i="4"/>
  <c r="W2064" i="4"/>
  <c r="O1107" i="4"/>
  <c r="N1847" i="4"/>
  <c r="L1848" i="4" s="1"/>
  <c r="M1848" i="4" s="1"/>
  <c r="N959" i="4"/>
  <c r="L960" i="4" s="1"/>
  <c r="M960" i="4" s="1"/>
  <c r="S762" i="4"/>
  <c r="R762" i="4"/>
  <c r="M2410" i="4"/>
  <c r="N2424" i="4" s="1"/>
  <c r="M2411" i="4"/>
  <c r="M2412" i="4" s="1"/>
  <c r="P1133" i="4"/>
  <c r="Q1133" i="4" s="1"/>
  <c r="O958" i="4"/>
  <c r="O815" i="4"/>
  <c r="N1703" i="4"/>
  <c r="L1648" i="4" s="1"/>
  <c r="P1647" i="4" s="1"/>
  <c r="P1650" i="4" s="1"/>
  <c r="Q1650" i="4" s="1"/>
  <c r="M141" i="5" l="1"/>
  <c r="M143" i="5"/>
  <c r="M164" i="5"/>
  <c r="M131" i="5"/>
  <c r="M165" i="5"/>
  <c r="M125" i="5"/>
  <c r="M151" i="5"/>
  <c r="M142" i="5"/>
  <c r="M160" i="5"/>
  <c r="M111" i="5"/>
  <c r="M113" i="5" s="1"/>
  <c r="N1551" i="4"/>
  <c r="L1552" i="4" s="1"/>
  <c r="M1552" i="4" s="1"/>
  <c r="O1551" i="4"/>
  <c r="M157" i="5"/>
  <c r="M159" i="5"/>
  <c r="M126" i="5"/>
  <c r="M136" i="5"/>
  <c r="M162" i="5"/>
  <c r="M133" i="5"/>
  <c r="M130" i="5"/>
  <c r="M158" i="5"/>
  <c r="M147" i="5"/>
  <c r="M140" i="5"/>
  <c r="M132" i="5"/>
  <c r="M152" i="5"/>
  <c r="M163" i="5"/>
  <c r="M161" i="5"/>
  <c r="M435" i="5"/>
  <c r="M436" i="5" s="1"/>
  <c r="M138" i="5"/>
  <c r="M144" i="5"/>
  <c r="O1333" i="4"/>
  <c r="O1919" i="4"/>
  <c r="O1775" i="4"/>
  <c r="O959" i="4"/>
  <c r="O1257" i="4"/>
  <c r="O1627" i="4"/>
  <c r="O1400" i="4"/>
  <c r="M2160" i="4"/>
  <c r="M2137" i="4"/>
  <c r="M2133" i="4"/>
  <c r="M2151" i="4"/>
  <c r="M2150" i="4"/>
  <c r="M2158" i="4"/>
  <c r="M2135" i="4"/>
  <c r="M2138" i="4"/>
  <c r="M2148" i="4"/>
  <c r="M2127" i="4"/>
  <c r="M2125" i="4"/>
  <c r="M2146" i="4"/>
  <c r="M2122" i="4"/>
  <c r="M2144" i="4"/>
  <c r="M2130" i="4"/>
  <c r="M2142" i="4"/>
  <c r="M2155" i="4"/>
  <c r="M2157" i="4"/>
  <c r="M2143" i="4"/>
  <c r="M2120" i="4"/>
  <c r="O2120" i="4" s="1"/>
  <c r="M2139" i="4"/>
  <c r="M2141" i="4"/>
  <c r="M2153" i="4"/>
  <c r="M2152" i="4"/>
  <c r="M2123" i="4"/>
  <c r="M2136" i="4"/>
  <c r="M2134" i="4"/>
  <c r="M2126" i="4"/>
  <c r="M2149" i="4"/>
  <c r="M2145" i="4"/>
  <c r="M2132" i="4"/>
  <c r="M2154" i="4"/>
  <c r="M2124" i="4"/>
  <c r="M2129" i="4"/>
  <c r="M2147" i="4"/>
  <c r="M2128" i="4"/>
  <c r="M2140" i="4"/>
  <c r="M2156" i="4"/>
  <c r="M2131" i="4"/>
  <c r="M2159" i="4"/>
  <c r="M2121" i="4"/>
  <c r="M2274" i="4"/>
  <c r="M2297" i="4"/>
  <c r="M2303" i="4"/>
  <c r="M2289" i="4"/>
  <c r="M2285" i="4"/>
  <c r="M2277" i="4"/>
  <c r="M2294" i="4"/>
  <c r="M2276" i="4"/>
  <c r="M2302" i="4"/>
  <c r="M2288" i="4"/>
  <c r="M2286" i="4"/>
  <c r="M2279" i="4"/>
  <c r="M2272" i="4"/>
  <c r="O2272" i="4" s="1"/>
  <c r="M2298" i="4"/>
  <c r="M2280" i="4"/>
  <c r="M2309" i="4"/>
  <c r="M2296" i="4"/>
  <c r="M2301" i="4"/>
  <c r="M2284" i="4"/>
  <c r="M2291" i="4"/>
  <c r="M2287" i="4"/>
  <c r="M2293" i="4"/>
  <c r="M2300" i="4"/>
  <c r="M2308" i="4"/>
  <c r="M2281" i="4"/>
  <c r="M2310" i="4"/>
  <c r="M2290" i="4"/>
  <c r="M2311" i="4"/>
  <c r="M2299" i="4"/>
  <c r="M2305" i="4"/>
  <c r="M2282" i="4"/>
  <c r="M2307" i="4"/>
  <c r="M2295" i="4"/>
  <c r="M2275" i="4"/>
  <c r="M2278" i="4"/>
  <c r="M2273" i="4"/>
  <c r="M2283" i="4"/>
  <c r="M2292" i="4"/>
  <c r="M2306" i="4"/>
  <c r="M2304" i="4"/>
  <c r="M2312" i="4"/>
  <c r="M2427" i="4"/>
  <c r="M2434" i="4"/>
  <c r="M2449" i="4"/>
  <c r="M2424" i="4"/>
  <c r="O2424" i="4" s="1"/>
  <c r="M2426" i="4"/>
  <c r="M2430" i="4"/>
  <c r="M2447" i="4"/>
  <c r="M2450" i="4"/>
  <c r="M2457" i="4"/>
  <c r="M2425" i="4"/>
  <c r="M2451" i="4"/>
  <c r="M2453" i="4"/>
  <c r="M2461" i="4"/>
  <c r="M2438" i="4"/>
  <c r="M2441" i="4"/>
  <c r="M2435" i="4"/>
  <c r="M2433" i="4"/>
  <c r="M2458" i="4"/>
  <c r="M2439" i="4"/>
  <c r="M2464" i="4"/>
  <c r="M2446" i="4"/>
  <c r="M2445" i="4"/>
  <c r="M2460" i="4"/>
  <c r="M2456" i="4"/>
  <c r="M2436" i="4"/>
  <c r="M2459" i="4"/>
  <c r="M2432" i="4"/>
  <c r="M2444" i="4"/>
  <c r="M2455" i="4"/>
  <c r="M2452" i="4"/>
  <c r="M2462" i="4"/>
  <c r="M2437" i="4"/>
  <c r="M2440" i="4"/>
  <c r="M2442" i="4"/>
  <c r="M2428" i="4"/>
  <c r="M2429" i="4"/>
  <c r="M2463" i="4"/>
  <c r="M2431" i="4"/>
  <c r="M2443" i="4"/>
  <c r="M2454" i="4"/>
  <c r="M2448" i="4"/>
  <c r="K733" i="5"/>
  <c r="I734" i="5" s="1"/>
  <c r="J734" i="5" s="1"/>
  <c r="O1847" i="4"/>
  <c r="M2336" i="4"/>
  <c r="M191" i="6"/>
  <c r="S1280" i="4"/>
  <c r="R1280" i="4"/>
  <c r="L732" i="5"/>
  <c r="L2243" i="4"/>
  <c r="N1776" i="4"/>
  <c r="L1777" i="4" s="1"/>
  <c r="M1777" i="4" s="1"/>
  <c r="N1258" i="4"/>
  <c r="L1259" i="4" s="1"/>
  <c r="M1259" i="4" s="1"/>
  <c r="P986" i="4"/>
  <c r="Q986" i="4" s="1"/>
  <c r="W2015" i="4"/>
  <c r="V2015" i="4"/>
  <c r="K344" i="6"/>
  <c r="I345" i="6" s="1"/>
  <c r="J345" i="6" s="1"/>
  <c r="Q525" i="5"/>
  <c r="P525" i="5"/>
  <c r="M437" i="5"/>
  <c r="M438" i="5" s="1"/>
  <c r="S1133" i="4"/>
  <c r="R1133" i="4"/>
  <c r="L343" i="6"/>
  <c r="M2339" i="4"/>
  <c r="M2340" i="4" s="1"/>
  <c r="N2653" i="4"/>
  <c r="O2653" i="4" s="1"/>
  <c r="W57" i="3"/>
  <c r="V57" i="3"/>
  <c r="T58" i="3" s="1"/>
  <c r="U58" i="3" s="1"/>
  <c r="N1478" i="4"/>
  <c r="L1479" i="4" s="1"/>
  <c r="M1479" i="4" s="1"/>
  <c r="O1477" i="4"/>
  <c r="O1478" i="4" s="1"/>
  <c r="K2244" i="4"/>
  <c r="I2245" i="4" s="1"/>
  <c r="J2245" i="4" s="1"/>
  <c r="T2065" i="4"/>
  <c r="U2065" i="4" s="1"/>
  <c r="M262" i="5"/>
  <c r="N1401" i="4"/>
  <c r="L1402" i="4" s="1"/>
  <c r="M1402" i="4" s="1"/>
  <c r="N1628" i="4"/>
  <c r="L1629" i="4" s="1"/>
  <c r="M1629" i="4" s="1"/>
  <c r="L391" i="5"/>
  <c r="N1848" i="4"/>
  <c r="L1849" i="4" s="1"/>
  <c r="M1849" i="4" s="1"/>
  <c r="P763" i="4"/>
  <c r="Q763" i="4" s="1"/>
  <c r="K392" i="5"/>
  <c r="I393" i="5" s="1"/>
  <c r="J393" i="5" s="1"/>
  <c r="M2619" i="4"/>
  <c r="M2625" i="4"/>
  <c r="M2620" i="4"/>
  <c r="M2626" i="4"/>
  <c r="M2621" i="4"/>
  <c r="M2627" i="4"/>
  <c r="M2628" i="4"/>
  <c r="M2618" i="4"/>
  <c r="M2622" i="4"/>
  <c r="M2623" i="4"/>
  <c r="M2597" i="4"/>
  <c r="M2629" i="4"/>
  <c r="M2571" i="4"/>
  <c r="M2617" i="4"/>
  <c r="M2624" i="4"/>
  <c r="N1998" i="4"/>
  <c r="L1999" i="4" s="1"/>
  <c r="M1999" i="4" s="1"/>
  <c r="V97" i="3"/>
  <c r="T98" i="3" s="1"/>
  <c r="W97" i="3"/>
  <c r="K428" i="6"/>
  <c r="I429" i="6" s="1"/>
  <c r="J429" i="6" s="1"/>
  <c r="M2567" i="4"/>
  <c r="M2568" i="4"/>
  <c r="M2577" i="4" s="1"/>
  <c r="O1997" i="4"/>
  <c r="Q604" i="5"/>
  <c r="P604" i="5"/>
  <c r="M497" i="5"/>
  <c r="M492" i="5"/>
  <c r="M487" i="5"/>
  <c r="M498" i="5"/>
  <c r="M493" i="5"/>
  <c r="M495" i="5"/>
  <c r="M490" i="5"/>
  <c r="M441" i="5"/>
  <c r="M491" i="5"/>
  <c r="M499" i="5"/>
  <c r="M489" i="5"/>
  <c r="M494" i="5"/>
  <c r="M496" i="5"/>
  <c r="M488" i="5"/>
  <c r="N1920" i="4"/>
  <c r="L1921" i="4" s="1"/>
  <c r="M1921" i="4" s="1"/>
  <c r="L427" i="6"/>
  <c r="M2563" i="4"/>
  <c r="M2562" i="4"/>
  <c r="N2576" i="4" s="1"/>
  <c r="P838" i="4"/>
  <c r="Q838" i="4" s="1"/>
  <c r="S1650" i="4"/>
  <c r="R1650" i="4"/>
  <c r="O1703" i="4"/>
  <c r="N1109" i="4"/>
  <c r="L1110" i="4" s="1"/>
  <c r="M1110" i="4" s="1"/>
  <c r="L257" i="5"/>
  <c r="M431" i="5"/>
  <c r="M430" i="5"/>
  <c r="M433" i="5" s="1"/>
  <c r="N446" i="5" s="1"/>
  <c r="M181" i="5"/>
  <c r="M182" i="5"/>
  <c r="O1108" i="4"/>
  <c r="N960" i="4"/>
  <c r="L961" i="4" s="1"/>
  <c r="M961" i="4" s="1"/>
  <c r="Q2500" i="4"/>
  <c r="P2500" i="4"/>
  <c r="M2599" i="4" l="1"/>
  <c r="O125" i="5"/>
  <c r="N1552" i="4"/>
  <c r="L1553" i="4" s="1"/>
  <c r="M1553" i="4" s="1"/>
  <c r="O1552" i="4"/>
  <c r="M2604" i="4"/>
  <c r="L344" i="6"/>
  <c r="M450" i="5"/>
  <c r="M465" i="5"/>
  <c r="M453" i="5"/>
  <c r="M485" i="5"/>
  <c r="M460" i="5"/>
  <c r="M448" i="5"/>
  <c r="M455" i="5"/>
  <c r="M447" i="5"/>
  <c r="M454" i="5"/>
  <c r="M475" i="5"/>
  <c r="M468" i="5"/>
  <c r="M456" i="5"/>
  <c r="M479" i="5"/>
  <c r="M449" i="5"/>
  <c r="M472" i="5"/>
  <c r="M486" i="5"/>
  <c r="M464" i="5"/>
  <c r="M458" i="5"/>
  <c r="M466" i="5"/>
  <c r="M462" i="5"/>
  <c r="M461" i="5"/>
  <c r="M484" i="5"/>
  <c r="M476" i="5"/>
  <c r="M451" i="5"/>
  <c r="M463" i="5"/>
  <c r="M471" i="5"/>
  <c r="M482" i="5"/>
  <c r="M467" i="5"/>
  <c r="M446" i="5"/>
  <c r="M477" i="5"/>
  <c r="M483" i="5"/>
  <c r="M452" i="5"/>
  <c r="M459" i="5"/>
  <c r="U98" i="3"/>
  <c r="L392" i="5"/>
  <c r="M2595" i="4"/>
  <c r="M2603" i="4"/>
  <c r="M2576" i="4"/>
  <c r="O2576" i="4" s="1"/>
  <c r="M2612" i="4"/>
  <c r="O960" i="4"/>
  <c r="M2590" i="4"/>
  <c r="O1401" i="4"/>
  <c r="M2586" i="4"/>
  <c r="O1776" i="4"/>
  <c r="M2611" i="4"/>
  <c r="M2606" i="4"/>
  <c r="M2594" i="4"/>
  <c r="O1920" i="4"/>
  <c r="M2585" i="4"/>
  <c r="M2616" i="4"/>
  <c r="M2607" i="4"/>
  <c r="M2583" i="4"/>
  <c r="M2355" i="4"/>
  <c r="M2352" i="4"/>
  <c r="M2356" i="4"/>
  <c r="M2363" i="4"/>
  <c r="M2368" i="4"/>
  <c r="M2382" i="4"/>
  <c r="M2387" i="4"/>
  <c r="M2385" i="4"/>
  <c r="M2364" i="4"/>
  <c r="M2377" i="4"/>
  <c r="M2371" i="4"/>
  <c r="M2362" i="4"/>
  <c r="M2386" i="4"/>
  <c r="M2348" i="4"/>
  <c r="O2348" i="4" s="1"/>
  <c r="M2366" i="4"/>
  <c r="M2361" i="4"/>
  <c r="M2372" i="4"/>
  <c r="M2349" i="4"/>
  <c r="M2359" i="4"/>
  <c r="M2350" i="4"/>
  <c r="M2360" i="4"/>
  <c r="M2379" i="4"/>
  <c r="M2358" i="4"/>
  <c r="M2370" i="4"/>
  <c r="M2378" i="4"/>
  <c r="M2353" i="4"/>
  <c r="M2384" i="4"/>
  <c r="M2354" i="4"/>
  <c r="M2367" i="4"/>
  <c r="M2369" i="4"/>
  <c r="M2351" i="4"/>
  <c r="M2373" i="4"/>
  <c r="M2388" i="4"/>
  <c r="M2381" i="4"/>
  <c r="M2380" i="4"/>
  <c r="M2365" i="4"/>
  <c r="M2374" i="4"/>
  <c r="M2383" i="4"/>
  <c r="M2375" i="4"/>
  <c r="M2376" i="4"/>
  <c r="M2357" i="4"/>
  <c r="S763" i="4"/>
  <c r="R763" i="4"/>
  <c r="N1999" i="4"/>
  <c r="L1944" i="4" s="1"/>
  <c r="P1943" i="4" s="1"/>
  <c r="P1946" i="4" s="1"/>
  <c r="Q1946" i="4" s="1"/>
  <c r="S838" i="4"/>
  <c r="R838" i="4"/>
  <c r="M183" i="5"/>
  <c r="M2588" i="4"/>
  <c r="M2584" i="4"/>
  <c r="M2593" i="4"/>
  <c r="M432" i="5"/>
  <c r="M434" i="5" s="1"/>
  <c r="M480" i="5"/>
  <c r="M457" i="5"/>
  <c r="M473" i="5"/>
  <c r="M481" i="5"/>
  <c r="M2596" i="4"/>
  <c r="M2600" i="4"/>
  <c r="M2609" i="4"/>
  <c r="N526" i="5"/>
  <c r="O526" i="5" s="1"/>
  <c r="W58" i="3"/>
  <c r="V58" i="3"/>
  <c r="T59" i="3" s="1"/>
  <c r="M2582" i="4"/>
  <c r="O1628" i="4"/>
  <c r="N1259" i="4"/>
  <c r="L1204" i="4" s="1"/>
  <c r="P1203" i="4" s="1"/>
  <c r="P1206" i="4" s="1"/>
  <c r="Q1206" i="4" s="1"/>
  <c r="K734" i="5"/>
  <c r="I735" i="5" s="1"/>
  <c r="J735" i="5" s="1"/>
  <c r="S986" i="4"/>
  <c r="R986" i="4"/>
  <c r="M2608" i="4"/>
  <c r="M2589" i="4"/>
  <c r="M2581" i="4"/>
  <c r="M2580" i="4"/>
  <c r="M2605" i="4"/>
  <c r="M2598" i="4"/>
  <c r="Q2653" i="4"/>
  <c r="P2653" i="4"/>
  <c r="K345" i="6"/>
  <c r="I346" i="6" s="1"/>
  <c r="J346" i="6" s="1"/>
  <c r="O1258" i="4"/>
  <c r="L733" i="5"/>
  <c r="K429" i="6"/>
  <c r="I430" i="6" s="1"/>
  <c r="J430" i="6" s="1"/>
  <c r="N1629" i="4"/>
  <c r="L1574" i="4" s="1"/>
  <c r="P1573" i="4" s="1"/>
  <c r="P1576" i="4" s="1"/>
  <c r="Q1576" i="4" s="1"/>
  <c r="L428" i="6"/>
  <c r="L429" i="6" s="1"/>
  <c r="M469" i="5"/>
  <c r="M478" i="5"/>
  <c r="M470" i="5"/>
  <c r="M2591" i="4"/>
  <c r="M2613" i="4"/>
  <c r="M2614" i="4"/>
  <c r="N1402" i="4"/>
  <c r="L1403" i="4" s="1"/>
  <c r="M1403" i="4" s="1"/>
  <c r="N1777" i="4"/>
  <c r="L1722" i="4" s="1"/>
  <c r="P1721" i="4" s="1"/>
  <c r="P1724" i="4" s="1"/>
  <c r="Q1724" i="4" s="1"/>
  <c r="M2578" i="4"/>
  <c r="M2587" i="4"/>
  <c r="P1281" i="4"/>
  <c r="Q1281" i="4" s="1"/>
  <c r="V98" i="3"/>
  <c r="T99" i="3" s="1"/>
  <c r="W98" i="3"/>
  <c r="N1849" i="4"/>
  <c r="L1850" i="4" s="1"/>
  <c r="M1850" i="4" s="1"/>
  <c r="P1134" i="4"/>
  <c r="Q1134" i="4" s="1"/>
  <c r="T2016" i="4"/>
  <c r="U2016" i="4" s="1"/>
  <c r="O1109" i="4"/>
  <c r="M2564" i="4"/>
  <c r="M2602" i="4"/>
  <c r="M2610" i="4"/>
  <c r="O1848" i="4"/>
  <c r="N1479" i="4"/>
  <c r="L1480" i="4" s="1"/>
  <c r="M1480" i="4" s="1"/>
  <c r="N605" i="5"/>
  <c r="O605" i="5" s="1"/>
  <c r="K393" i="5"/>
  <c r="I394" i="5" s="1"/>
  <c r="J394" i="5" s="1"/>
  <c r="M263" i="5"/>
  <c r="M265" i="5"/>
  <c r="M264" i="5"/>
  <c r="M281" i="5"/>
  <c r="M282" i="5"/>
  <c r="M194" i="6"/>
  <c r="M192" i="6"/>
  <c r="M193" i="6"/>
  <c r="M201" i="6" s="1"/>
  <c r="M211" i="6"/>
  <c r="M205" i="6"/>
  <c r="N2501" i="4"/>
  <c r="O2501" i="4" s="1"/>
  <c r="N1110" i="4"/>
  <c r="L1111" i="4" s="1"/>
  <c r="M1111" i="4" s="1"/>
  <c r="P1651" i="4"/>
  <c r="Q1651" i="4" s="1"/>
  <c r="N1921" i="4"/>
  <c r="L1922" i="4" s="1"/>
  <c r="M1922" i="4" s="1"/>
  <c r="Q2424" i="4"/>
  <c r="P2424" i="4"/>
  <c r="Q2272" i="4"/>
  <c r="P2272" i="4"/>
  <c r="N961" i="4"/>
  <c r="L962" i="4" s="1"/>
  <c r="M962" i="4" s="1"/>
  <c r="M474" i="5"/>
  <c r="M2601" i="4"/>
  <c r="M2579" i="4"/>
  <c r="M2615" i="4"/>
  <c r="Q2120" i="4"/>
  <c r="P2120" i="4"/>
  <c r="W2065" i="4"/>
  <c r="V2065" i="4"/>
  <c r="T2066" i="4" s="1"/>
  <c r="K2245" i="4"/>
  <c r="I2246" i="4" s="1"/>
  <c r="J2246" i="4" s="1"/>
  <c r="O1998" i="4"/>
  <c r="M2592" i="4"/>
  <c r="L2244" i="4"/>
  <c r="U99" i="3" l="1"/>
  <c r="O446" i="5"/>
  <c r="N1553" i="4"/>
  <c r="L1554" i="4" s="1"/>
  <c r="M1554" i="4" s="1"/>
  <c r="O1553" i="4"/>
  <c r="O1402" i="4"/>
  <c r="Q125" i="5"/>
  <c r="P125" i="5"/>
  <c r="N126" i="5" s="1"/>
  <c r="O126" i="5" s="1"/>
  <c r="O1479" i="4"/>
  <c r="O1849" i="4"/>
  <c r="M196" i="6"/>
  <c r="M199" i="6" s="1"/>
  <c r="N218" i="6" s="1"/>
  <c r="M197" i="6"/>
  <c r="Q2501" i="4"/>
  <c r="P2501" i="4"/>
  <c r="M339" i="5"/>
  <c r="M340" i="5"/>
  <c r="M335" i="5"/>
  <c r="M330" i="5"/>
  <c r="M329" i="5"/>
  <c r="M341" i="5"/>
  <c r="M338" i="5"/>
  <c r="M337" i="5"/>
  <c r="M336" i="5"/>
  <c r="M283" i="5"/>
  <c r="M334" i="5"/>
  <c r="M333" i="5"/>
  <c r="M331" i="5"/>
  <c r="M332" i="5"/>
  <c r="W2016" i="4"/>
  <c r="V2016" i="4"/>
  <c r="K430" i="6"/>
  <c r="I431" i="6" s="1"/>
  <c r="J431" i="6" s="1"/>
  <c r="M185" i="5"/>
  <c r="M186" i="5"/>
  <c r="M184" i="5"/>
  <c r="M197" i="5"/>
  <c r="M198" i="5"/>
  <c r="N2425" i="4"/>
  <c r="O2425" i="4" s="1"/>
  <c r="P764" i="4"/>
  <c r="Q764" i="4" s="1"/>
  <c r="U2066" i="4"/>
  <c r="M270" i="5"/>
  <c r="M277" i="5"/>
  <c r="M278" i="5" s="1"/>
  <c r="M271" i="5"/>
  <c r="S1281" i="4"/>
  <c r="R1281" i="4"/>
  <c r="P839" i="4"/>
  <c r="Q839" i="4" s="1"/>
  <c r="N962" i="4"/>
  <c r="L963" i="4" s="1"/>
  <c r="M963" i="4" s="1"/>
  <c r="S1134" i="4"/>
  <c r="R1134" i="4"/>
  <c r="K346" i="6"/>
  <c r="I347" i="6" s="1"/>
  <c r="J347" i="6" s="1"/>
  <c r="L345" i="6"/>
  <c r="O961" i="4"/>
  <c r="M268" i="5"/>
  <c r="M267" i="5"/>
  <c r="N1850" i="4"/>
  <c r="L1851" i="4" s="1"/>
  <c r="M1851" i="4" s="1"/>
  <c r="O1110" i="4"/>
  <c r="K394" i="5"/>
  <c r="I395" i="5" s="1"/>
  <c r="J395" i="5" s="1"/>
  <c r="K735" i="5"/>
  <c r="I736" i="5" s="1"/>
  <c r="J736" i="5" s="1"/>
  <c r="S1946" i="4"/>
  <c r="R1946" i="4"/>
  <c r="R1651" i="4"/>
  <c r="S1651" i="4"/>
  <c r="N2121" i="4"/>
  <c r="O2121" i="4" s="1"/>
  <c r="L393" i="5"/>
  <c r="L734" i="5"/>
  <c r="O1999" i="4"/>
  <c r="P2576" i="4"/>
  <c r="Q2576" i="4"/>
  <c r="S1206" i="4"/>
  <c r="R1206" i="4"/>
  <c r="O1629" i="4"/>
  <c r="L2245" i="4"/>
  <c r="N1480" i="4"/>
  <c r="L1481" i="4" s="1"/>
  <c r="M1481" i="4" s="1"/>
  <c r="O1259" i="4"/>
  <c r="M202" i="6"/>
  <c r="M203" i="6"/>
  <c r="M206" i="6" s="1"/>
  <c r="W99" i="3"/>
  <c r="V99" i="3"/>
  <c r="T100" i="3" s="1"/>
  <c r="U100" i="3" s="1"/>
  <c r="P987" i="4"/>
  <c r="Q987" i="4" s="1"/>
  <c r="N1111" i="4"/>
  <c r="L1056" i="4" s="1"/>
  <c r="P1055" i="4" s="1"/>
  <c r="P1058" i="4" s="1"/>
  <c r="Q1058" i="4" s="1"/>
  <c r="S1724" i="4"/>
  <c r="R1724" i="4"/>
  <c r="Q2348" i="4"/>
  <c r="P2348" i="4"/>
  <c r="Q526" i="5"/>
  <c r="P526" i="5"/>
  <c r="P605" i="5"/>
  <c r="Q605" i="5"/>
  <c r="O1921" i="4"/>
  <c r="O1777" i="4"/>
  <c r="S1576" i="4"/>
  <c r="R1576" i="4"/>
  <c r="N2654" i="4"/>
  <c r="O2654" i="4" s="1"/>
  <c r="K2246" i="4"/>
  <c r="I2247" i="4" s="1"/>
  <c r="J2247" i="4" s="1"/>
  <c r="N2273" i="4"/>
  <c r="O2273" i="4" s="1"/>
  <c r="N1922" i="4"/>
  <c r="L1923" i="4" s="1"/>
  <c r="M1923" i="4" s="1"/>
  <c r="M265" i="6"/>
  <c r="M269" i="6"/>
  <c r="M261" i="6"/>
  <c r="M264" i="6"/>
  <c r="M267" i="6"/>
  <c r="M270" i="6"/>
  <c r="M262" i="6"/>
  <c r="M268" i="6"/>
  <c r="M213" i="6"/>
  <c r="M263" i="6"/>
  <c r="M271" i="6"/>
  <c r="M266" i="6"/>
  <c r="M259" i="6"/>
  <c r="M260" i="6"/>
  <c r="Q446" i="5"/>
  <c r="P446" i="5"/>
  <c r="N1403" i="4"/>
  <c r="L1404" i="4" s="1"/>
  <c r="M1404" i="4" s="1"/>
  <c r="U59" i="3"/>
  <c r="Q126" i="5" l="1"/>
  <c r="P126" i="5"/>
  <c r="N127" i="5" s="1"/>
  <c r="O127" i="5" s="1"/>
  <c r="N1554" i="4"/>
  <c r="L1555" i="4" s="1"/>
  <c r="M1555" i="4" s="1"/>
  <c r="O1554" i="4"/>
  <c r="O1480" i="4"/>
  <c r="L735" i="5"/>
  <c r="M269" i="5"/>
  <c r="O1850" i="4"/>
  <c r="O1851" i="4" s="1"/>
  <c r="L430" i="6"/>
  <c r="P1725" i="4"/>
  <c r="Q1725" i="4" s="1"/>
  <c r="P1135" i="4"/>
  <c r="Q1135" i="4" s="1"/>
  <c r="V2066" i="4"/>
  <c r="T2067" i="4" s="1"/>
  <c r="W2066" i="4"/>
  <c r="M208" i="6"/>
  <c r="M212" i="6" s="1"/>
  <c r="M207" i="6"/>
  <c r="K2247" i="4"/>
  <c r="I2248" i="4" s="1"/>
  <c r="J2248" i="4" s="1"/>
  <c r="N447" i="5"/>
  <c r="O447" i="5" s="1"/>
  <c r="P1947" i="4"/>
  <c r="Q1947" i="4" s="1"/>
  <c r="V100" i="3"/>
  <c r="T101" i="3" s="1"/>
  <c r="W100" i="3"/>
  <c r="N1851" i="4"/>
  <c r="L1796" i="4" s="1"/>
  <c r="P1795" i="4" s="1"/>
  <c r="P1798" i="4" s="1"/>
  <c r="Q1798" i="4" s="1"/>
  <c r="O962" i="4"/>
  <c r="S764" i="4"/>
  <c r="R764" i="4"/>
  <c r="T2017" i="4"/>
  <c r="U2017" i="4" s="1"/>
  <c r="P1577" i="4"/>
  <c r="Q1577" i="4" s="1"/>
  <c r="N963" i="4"/>
  <c r="L908" i="4" s="1"/>
  <c r="P907" i="4" s="1"/>
  <c r="P910" i="4" s="1"/>
  <c r="Q910" i="4" s="1"/>
  <c r="Q2654" i="4"/>
  <c r="P2654" i="4"/>
  <c r="K736" i="5"/>
  <c r="H680" i="5" s="1"/>
  <c r="H681" i="5" s="1"/>
  <c r="P2425" i="4"/>
  <c r="Q2425" i="4"/>
  <c r="K395" i="5"/>
  <c r="I396" i="5" s="1"/>
  <c r="J396" i="5" s="1"/>
  <c r="L394" i="5"/>
  <c r="K347" i="6"/>
  <c r="I348" i="6" s="1"/>
  <c r="J348" i="6" s="1"/>
  <c r="S839" i="4"/>
  <c r="R839" i="4"/>
  <c r="M254" i="5"/>
  <c r="M249" i="5"/>
  <c r="M256" i="5"/>
  <c r="M246" i="5"/>
  <c r="M248" i="5"/>
  <c r="M255" i="5"/>
  <c r="M250" i="5"/>
  <c r="M252" i="5"/>
  <c r="M199" i="5"/>
  <c r="M251" i="5"/>
  <c r="M245" i="5"/>
  <c r="M257" i="5"/>
  <c r="M253" i="5"/>
  <c r="M247" i="5"/>
  <c r="P1282" i="4"/>
  <c r="Q1282" i="4" s="1"/>
  <c r="M189" i="5"/>
  <c r="M188" i="5"/>
  <c r="M191" i="5" s="1"/>
  <c r="N204" i="5" s="1"/>
  <c r="N2502" i="4"/>
  <c r="O2502" i="4" s="1"/>
  <c r="S1058" i="4"/>
  <c r="R1058" i="4"/>
  <c r="P1207" i="4"/>
  <c r="Q1207" i="4" s="1"/>
  <c r="N1923" i="4"/>
  <c r="L1924" i="4" s="1"/>
  <c r="M1924" i="4" s="1"/>
  <c r="Q2273" i="4"/>
  <c r="P2273" i="4"/>
  <c r="N606" i="5"/>
  <c r="O606" i="5" s="1"/>
  <c r="O1111" i="4"/>
  <c r="Q2121" i="4"/>
  <c r="P2121" i="4"/>
  <c r="L346" i="6"/>
  <c r="O1922" i="4"/>
  <c r="W59" i="3"/>
  <c r="V59" i="3"/>
  <c r="T60" i="3" s="1"/>
  <c r="U60" i="3" s="1"/>
  <c r="N527" i="5"/>
  <c r="O527" i="5" s="1"/>
  <c r="P1652" i="4"/>
  <c r="Q1652" i="4" s="1"/>
  <c r="M193" i="5"/>
  <c r="M194" i="5" s="1"/>
  <c r="S987" i="4"/>
  <c r="R987" i="4"/>
  <c r="N1481" i="4"/>
  <c r="L1426" i="4" s="1"/>
  <c r="P1425" i="4" s="1"/>
  <c r="P1428" i="4" s="1"/>
  <c r="Q1428" i="4" s="1"/>
  <c r="M279" i="5"/>
  <c r="M280" i="5" s="1"/>
  <c r="M198" i="6"/>
  <c r="M200" i="6" s="1"/>
  <c r="N1404" i="4"/>
  <c r="L1405" i="4" s="1"/>
  <c r="M1405" i="4" s="1"/>
  <c r="O1403" i="4"/>
  <c r="L2246" i="4"/>
  <c r="N2349" i="4"/>
  <c r="O2349" i="4" s="1"/>
  <c r="N2577" i="4"/>
  <c r="O2577" i="4" s="1"/>
  <c r="M272" i="5"/>
  <c r="M273" i="5" s="1"/>
  <c r="M274" i="5" s="1"/>
  <c r="M275" i="5" s="1"/>
  <c r="K431" i="6"/>
  <c r="I432" i="6" s="1"/>
  <c r="J432" i="6" s="1"/>
  <c r="N1555" i="4" l="1"/>
  <c r="L1500" i="4" s="1"/>
  <c r="P1499" i="4" s="1"/>
  <c r="P1502" i="4" s="1"/>
  <c r="Q1502" i="4" s="1"/>
  <c r="O1555" i="4"/>
  <c r="P127" i="5"/>
  <c r="N128" i="5" s="1"/>
  <c r="Q127" i="5"/>
  <c r="L2247" i="4"/>
  <c r="O963" i="4"/>
  <c r="L736" i="5"/>
  <c r="L431" i="6"/>
  <c r="L347" i="6"/>
  <c r="N288" i="5"/>
  <c r="M276" i="5"/>
  <c r="M311" i="5"/>
  <c r="M319" i="5"/>
  <c r="M306" i="5"/>
  <c r="M326" i="5"/>
  <c r="M309" i="5"/>
  <c r="M317" i="5"/>
  <c r="M290" i="5"/>
  <c r="M298" i="5"/>
  <c r="M325" i="5"/>
  <c r="M312" i="5"/>
  <c r="M310" i="5"/>
  <c r="M295" i="5"/>
  <c r="M296" i="5"/>
  <c r="M307" i="5"/>
  <c r="M304" i="5"/>
  <c r="M288" i="5"/>
  <c r="O288" i="5" s="1"/>
  <c r="M328" i="5"/>
  <c r="M320" i="5"/>
  <c r="M313" i="5"/>
  <c r="M291" i="5"/>
  <c r="M305" i="5"/>
  <c r="M300" i="5"/>
  <c r="M323" i="5"/>
  <c r="M289" i="5"/>
  <c r="M293" i="5"/>
  <c r="M324" i="5"/>
  <c r="M302" i="5"/>
  <c r="M301" i="5"/>
  <c r="M303" i="5"/>
  <c r="M294" i="5"/>
  <c r="M314" i="5"/>
  <c r="M297" i="5"/>
  <c r="M327" i="5"/>
  <c r="M322" i="5"/>
  <c r="M321" i="5"/>
  <c r="M318" i="5"/>
  <c r="M308" i="5"/>
  <c r="M299" i="5"/>
  <c r="M316" i="5"/>
  <c r="M292" i="5"/>
  <c r="M315" i="5"/>
  <c r="P2502" i="4"/>
  <c r="Q2502" i="4"/>
  <c r="P988" i="4"/>
  <c r="Q988" i="4" s="1"/>
  <c r="Q2577" i="4"/>
  <c r="P2577" i="4"/>
  <c r="K348" i="6"/>
  <c r="I349" i="6" s="1"/>
  <c r="J349" i="6" s="1"/>
  <c r="W2017" i="4"/>
  <c r="V2017" i="4"/>
  <c r="T2018" i="4" s="1"/>
  <c r="Q447" i="5"/>
  <c r="P447" i="5"/>
  <c r="K2248" i="4"/>
  <c r="I2249" i="4" s="1"/>
  <c r="J2249" i="4" s="1"/>
  <c r="M195" i="5"/>
  <c r="M196" i="5" s="1"/>
  <c r="P765" i="4"/>
  <c r="Q765" i="4" s="1"/>
  <c r="N2655" i="4"/>
  <c r="O2655" i="4" s="1"/>
  <c r="Q606" i="5"/>
  <c r="P606" i="5"/>
  <c r="L395" i="5"/>
  <c r="S1798" i="4"/>
  <c r="R1798" i="4"/>
  <c r="M209" i="6"/>
  <c r="M210" i="6" s="1"/>
  <c r="S1282" i="4"/>
  <c r="R1282" i="4"/>
  <c r="Q527" i="5"/>
  <c r="P527" i="5"/>
  <c r="U101" i="3"/>
  <c r="W60" i="3"/>
  <c r="V60" i="3"/>
  <c r="T61" i="3" s="1"/>
  <c r="U61" i="3" s="1"/>
  <c r="N1924" i="4"/>
  <c r="L1925" i="4" s="1"/>
  <c r="M1925" i="4" s="1"/>
  <c r="S1947" i="4"/>
  <c r="R1947" i="4"/>
  <c r="U2067" i="4"/>
  <c r="K396" i="5"/>
  <c r="I397" i="5" s="1"/>
  <c r="J397" i="5" s="1"/>
  <c r="O1404" i="4"/>
  <c r="O1923" i="4"/>
  <c r="R910" i="4"/>
  <c r="S910" i="4"/>
  <c r="M190" i="5"/>
  <c r="M192" i="5" s="1"/>
  <c r="N2274" i="4"/>
  <c r="O2274" i="4" s="1"/>
  <c r="S1207" i="4"/>
  <c r="R1207" i="4"/>
  <c r="N2426" i="4"/>
  <c r="O2426" i="4" s="1"/>
  <c r="S1577" i="4"/>
  <c r="R1577" i="4"/>
  <c r="S1135" i="4"/>
  <c r="R1135" i="4"/>
  <c r="N1405" i="4"/>
  <c r="L1406" i="4" s="1"/>
  <c r="M1406" i="4" s="1"/>
  <c r="K432" i="6"/>
  <c r="H376" i="6" s="1"/>
  <c r="H377" i="6" s="1"/>
  <c r="P1059" i="4"/>
  <c r="Q1059" i="4" s="1"/>
  <c r="S1725" i="4"/>
  <c r="R1725" i="4"/>
  <c r="S1652" i="4"/>
  <c r="R1652" i="4"/>
  <c r="P2349" i="4"/>
  <c r="Q2349" i="4"/>
  <c r="S1428" i="4"/>
  <c r="R1428" i="4"/>
  <c r="O1481" i="4"/>
  <c r="N2122" i="4"/>
  <c r="O2122" i="4" s="1"/>
  <c r="P840" i="4"/>
  <c r="Q840" i="4" s="1"/>
  <c r="M660" i="5"/>
  <c r="M661" i="5"/>
  <c r="O128" i="5" l="1"/>
  <c r="R1502" i="4"/>
  <c r="P1503" i="4" s="1"/>
  <c r="S1502" i="4"/>
  <c r="U2018" i="4"/>
  <c r="M216" i="5"/>
  <c r="M236" i="5"/>
  <c r="M235" i="5"/>
  <c r="M214" i="5"/>
  <c r="M209" i="5"/>
  <c r="M232" i="5"/>
  <c r="M242" i="5"/>
  <c r="M223" i="5"/>
  <c r="M243" i="5"/>
  <c r="M219" i="5"/>
  <c r="M226" i="5"/>
  <c r="M207" i="5"/>
  <c r="M230" i="5"/>
  <c r="M204" i="5"/>
  <c r="O204" i="5" s="1"/>
  <c r="M213" i="5"/>
  <c r="M206" i="5"/>
  <c r="M217" i="5"/>
  <c r="M220" i="5"/>
  <c r="M221" i="5"/>
  <c r="M215" i="5"/>
  <c r="M224" i="5"/>
  <c r="M238" i="5"/>
  <c r="M234" i="5"/>
  <c r="M233" i="5"/>
  <c r="M237" i="5"/>
  <c r="M228" i="5"/>
  <c r="M240" i="5"/>
  <c r="M218" i="5"/>
  <c r="M205" i="5"/>
  <c r="M225" i="5"/>
  <c r="M244" i="5"/>
  <c r="M239" i="5"/>
  <c r="M210" i="5"/>
  <c r="M211" i="5"/>
  <c r="M227" i="5"/>
  <c r="M208" i="5"/>
  <c r="M222" i="5"/>
  <c r="M231" i="5"/>
  <c r="M229" i="5"/>
  <c r="M212" i="5"/>
  <c r="M241" i="5"/>
  <c r="P1208" i="4"/>
  <c r="Q1208" i="4" s="1"/>
  <c r="N1925" i="4"/>
  <c r="L1870" i="4" s="1"/>
  <c r="P1869" i="4" s="1"/>
  <c r="P1872" i="4" s="1"/>
  <c r="Q1872" i="4" s="1"/>
  <c r="N2503" i="4"/>
  <c r="O2503" i="4" s="1"/>
  <c r="S840" i="4"/>
  <c r="R840" i="4"/>
  <c r="P1948" i="4"/>
  <c r="Q1948" i="4" s="1"/>
  <c r="N1406" i="4"/>
  <c r="L1407" i="4" s="1"/>
  <c r="M1407" i="4" s="1"/>
  <c r="Q2274" i="4"/>
  <c r="P2274" i="4"/>
  <c r="K2249" i="4"/>
  <c r="H2193" i="4" s="1"/>
  <c r="H2194" i="4" s="1"/>
  <c r="M246" i="6"/>
  <c r="M248" i="6"/>
  <c r="M247" i="6"/>
  <c r="M241" i="6"/>
  <c r="M220" i="6"/>
  <c r="M242" i="6"/>
  <c r="M245" i="6"/>
  <c r="M230" i="6"/>
  <c r="M257" i="6"/>
  <c r="M225" i="6"/>
  <c r="M219" i="6"/>
  <c r="M236" i="6"/>
  <c r="M222" i="6"/>
  <c r="M223" i="6"/>
  <c r="M244" i="6"/>
  <c r="M254" i="6"/>
  <c r="M249" i="6"/>
  <c r="M218" i="6"/>
  <c r="O218" i="6" s="1"/>
  <c r="M231" i="6"/>
  <c r="M238" i="6"/>
  <c r="M237" i="6"/>
  <c r="M256" i="6"/>
  <c r="M252" i="6"/>
  <c r="M250" i="6"/>
  <c r="M258" i="6"/>
  <c r="M226" i="6"/>
  <c r="M239" i="6"/>
  <c r="M233" i="6"/>
  <c r="M255" i="6"/>
  <c r="M234" i="6"/>
  <c r="M243" i="6"/>
  <c r="M221" i="6"/>
  <c r="M229" i="6"/>
  <c r="M253" i="6"/>
  <c r="M224" i="6"/>
  <c r="M251" i="6"/>
  <c r="M235" i="6"/>
  <c r="M227" i="6"/>
  <c r="M232" i="6"/>
  <c r="M240" i="6"/>
  <c r="M228" i="6"/>
  <c r="P1799" i="4"/>
  <c r="Q1799" i="4" s="1"/>
  <c r="Q2122" i="4"/>
  <c r="P2122" i="4"/>
  <c r="P1136" i="4"/>
  <c r="Q1136" i="4" s="1"/>
  <c r="N607" i="5"/>
  <c r="O607" i="5" s="1"/>
  <c r="S1059" i="4"/>
  <c r="R1059" i="4"/>
  <c r="L432" i="6"/>
  <c r="W101" i="3"/>
  <c r="V101" i="3"/>
  <c r="T102" i="3" s="1"/>
  <c r="U102" i="3" s="1"/>
  <c r="S988" i="4"/>
  <c r="R988" i="4"/>
  <c r="M354" i="6"/>
  <c r="M353" i="6"/>
  <c r="M355" i="6" s="1"/>
  <c r="O1924" i="4"/>
  <c r="Q2655" i="4"/>
  <c r="P2655" i="4"/>
  <c r="L2248" i="4"/>
  <c r="N448" i="5"/>
  <c r="O448" i="5" s="1"/>
  <c r="P911" i="4"/>
  <c r="Q911" i="4" s="1"/>
  <c r="P1578" i="4"/>
  <c r="Q1578" i="4" s="1"/>
  <c r="N528" i="5"/>
  <c r="O528" i="5" s="1"/>
  <c r="P1726" i="4"/>
  <c r="Q1726" i="4" s="1"/>
  <c r="M662" i="5"/>
  <c r="K349" i="6"/>
  <c r="I350" i="6" s="1"/>
  <c r="J350" i="6" s="1"/>
  <c r="O1405" i="4"/>
  <c r="R765" i="4"/>
  <c r="S765" i="4"/>
  <c r="W2018" i="4"/>
  <c r="V2018" i="4"/>
  <c r="T2019" i="4" s="1"/>
  <c r="U2019" i="4" s="1"/>
  <c r="Q2426" i="4"/>
  <c r="P2426" i="4"/>
  <c r="P1283" i="4"/>
  <c r="Q1283" i="4" s="1"/>
  <c r="N2578" i="4"/>
  <c r="O2578" i="4" s="1"/>
  <c r="Q288" i="5"/>
  <c r="P288" i="5"/>
  <c r="W2067" i="4"/>
  <c r="V2067" i="4"/>
  <c r="T2068" i="4" s="1"/>
  <c r="U2068" i="4" s="1"/>
  <c r="W61" i="3"/>
  <c r="V61" i="3"/>
  <c r="T62" i="3" s="1"/>
  <c r="U62" i="3" s="1"/>
  <c r="L348" i="6"/>
  <c r="P1429" i="4"/>
  <c r="Q1429" i="4" s="1"/>
  <c r="N2350" i="4"/>
  <c r="O2350" i="4" s="1"/>
  <c r="K397" i="5"/>
  <c r="I398" i="5" s="1"/>
  <c r="J398" i="5" s="1"/>
  <c r="P1653" i="4"/>
  <c r="Q1653" i="4" s="1"/>
  <c r="L396" i="5"/>
  <c r="Q1503" i="4" l="1"/>
  <c r="Q128" i="5"/>
  <c r="P128" i="5"/>
  <c r="N129" i="5" s="1"/>
  <c r="O129" i="5" s="1"/>
  <c r="L2249" i="4"/>
  <c r="O1406" i="4"/>
  <c r="S1872" i="4"/>
  <c r="R1872" i="4"/>
  <c r="N1407" i="4"/>
  <c r="L1352" i="4" s="1"/>
  <c r="P1351" i="4" s="1"/>
  <c r="P1354" i="4" s="1"/>
  <c r="Q1354" i="4" s="1"/>
  <c r="O1925" i="4"/>
  <c r="Q528" i="5"/>
  <c r="P528" i="5"/>
  <c r="Q204" i="5"/>
  <c r="P204" i="5"/>
  <c r="P989" i="4"/>
  <c r="Q989" i="4" s="1"/>
  <c r="P218" i="6"/>
  <c r="Q218" i="6"/>
  <c r="M2176" i="4"/>
  <c r="M2177" i="4"/>
  <c r="S1208" i="4"/>
  <c r="R1208" i="4"/>
  <c r="N289" i="5"/>
  <c r="O289" i="5" s="1"/>
  <c r="R1136" i="4"/>
  <c r="S1136" i="4"/>
  <c r="P841" i="4"/>
  <c r="Q841" i="4" s="1"/>
  <c r="R911" i="4"/>
  <c r="S911" i="4"/>
  <c r="P766" i="4"/>
  <c r="Q766" i="4" s="1"/>
  <c r="Q448" i="5"/>
  <c r="P448" i="5"/>
  <c r="K398" i="5"/>
  <c r="I399" i="5" s="1"/>
  <c r="J399" i="5" s="1"/>
  <c r="V102" i="3"/>
  <c r="T103" i="3" s="1"/>
  <c r="W102" i="3"/>
  <c r="L397" i="5"/>
  <c r="R1283" i="4"/>
  <c r="S1283" i="4"/>
  <c r="M664" i="5"/>
  <c r="M663" i="5"/>
  <c r="M665" i="5"/>
  <c r="M676" i="5"/>
  <c r="M677" i="5"/>
  <c r="R1799" i="4"/>
  <c r="S1799" i="4"/>
  <c r="N2275" i="4"/>
  <c r="O2275" i="4" s="1"/>
  <c r="W62" i="3"/>
  <c r="V62" i="3"/>
  <c r="T63" i="3" s="1"/>
  <c r="Q607" i="5"/>
  <c r="P607" i="5"/>
  <c r="S1948" i="4"/>
  <c r="R1948" i="4"/>
  <c r="N2427" i="4"/>
  <c r="O2427" i="4" s="1"/>
  <c r="S1578" i="4"/>
  <c r="R1578" i="4"/>
  <c r="K350" i="6"/>
  <c r="H294" i="6" s="1"/>
  <c r="H295" i="6" s="1"/>
  <c r="M357" i="6"/>
  <c r="M358" i="6"/>
  <c r="M356" i="6"/>
  <c r="M372" i="6"/>
  <c r="M373" i="6"/>
  <c r="M368" i="6"/>
  <c r="Q129" i="5"/>
  <c r="P129" i="5"/>
  <c r="W2068" i="4"/>
  <c r="V2068" i="4"/>
  <c r="T2069" i="4" s="1"/>
  <c r="Q2578" i="4"/>
  <c r="P2578" i="4"/>
  <c r="L349" i="6"/>
  <c r="L350" i="6" s="1"/>
  <c r="S1726" i="4"/>
  <c r="R1726" i="4"/>
  <c r="N2656" i="4"/>
  <c r="O2656" i="4" s="1"/>
  <c r="W2019" i="4"/>
  <c r="V2019" i="4"/>
  <c r="T2020" i="4" s="1"/>
  <c r="P1060" i="4"/>
  <c r="Q1060" i="4" s="1"/>
  <c r="S1653" i="4"/>
  <c r="R1653" i="4"/>
  <c r="N2123" i="4"/>
  <c r="O2123" i="4" s="1"/>
  <c r="Q2350" i="4"/>
  <c r="P2350" i="4"/>
  <c r="S1429" i="4"/>
  <c r="R1429" i="4"/>
  <c r="Q2503" i="4"/>
  <c r="P2503" i="4"/>
  <c r="L398" i="5" l="1"/>
  <c r="U2069" i="4"/>
  <c r="R1503" i="4"/>
  <c r="P1504" i="4" s="1"/>
  <c r="S1503" i="4"/>
  <c r="M672" i="5"/>
  <c r="M673" i="5" s="1"/>
  <c r="M2178" i="4"/>
  <c r="M2180" i="4" s="1"/>
  <c r="N529" i="5"/>
  <c r="O529" i="5" s="1"/>
  <c r="N2351" i="4"/>
  <c r="O2351" i="4" s="1"/>
  <c r="U103" i="3"/>
  <c r="P2275" i="4"/>
  <c r="Q2275" i="4"/>
  <c r="N219" i="6"/>
  <c r="O219" i="6" s="1"/>
  <c r="P1137" i="4"/>
  <c r="Q1137" i="4" s="1"/>
  <c r="S1354" i="4"/>
  <c r="R1354" i="4"/>
  <c r="M365" i="6"/>
  <c r="M366" i="6" s="1"/>
  <c r="N2579" i="4"/>
  <c r="O2579" i="4" s="1"/>
  <c r="S989" i="4"/>
  <c r="R989" i="4"/>
  <c r="P990" i="4" s="1"/>
  <c r="Q990" i="4" s="1"/>
  <c r="O1407" i="4"/>
  <c r="Q2123" i="4"/>
  <c r="P2123" i="4"/>
  <c r="M274" i="6"/>
  <c r="M275" i="6"/>
  <c r="P1949" i="4"/>
  <c r="Q1949" i="4" s="1"/>
  <c r="P1800" i="4"/>
  <c r="Q1800" i="4" s="1"/>
  <c r="P912" i="4"/>
  <c r="Q912" i="4" s="1"/>
  <c r="P1284" i="4"/>
  <c r="Q1284" i="4" s="1"/>
  <c r="Q289" i="5"/>
  <c r="P289" i="5"/>
  <c r="Q2656" i="4"/>
  <c r="P2656" i="4"/>
  <c r="P1727" i="4"/>
  <c r="Q1727" i="4" s="1"/>
  <c r="S766" i="4"/>
  <c r="R766" i="4"/>
  <c r="W2069" i="4"/>
  <c r="V2069" i="4"/>
  <c r="T2070" i="4" s="1"/>
  <c r="M728" i="5"/>
  <c r="M731" i="5"/>
  <c r="M726" i="5"/>
  <c r="M734" i="5"/>
  <c r="M733" i="5"/>
  <c r="M727" i="5"/>
  <c r="M730" i="5"/>
  <c r="M732" i="5"/>
  <c r="M736" i="5"/>
  <c r="M725" i="5"/>
  <c r="M735" i="5"/>
  <c r="M729" i="5"/>
  <c r="M724" i="5"/>
  <c r="M678" i="5"/>
  <c r="K399" i="5"/>
  <c r="I400" i="5" s="1"/>
  <c r="J400" i="5" s="1"/>
  <c r="P1209" i="4"/>
  <c r="Q1209" i="4" s="1"/>
  <c r="N2504" i="4"/>
  <c r="O2504" i="4" s="1"/>
  <c r="N130" i="5"/>
  <c r="O130" i="5" s="1"/>
  <c r="N608" i="5"/>
  <c r="O608" i="5" s="1"/>
  <c r="N449" i="5"/>
  <c r="O449" i="5" s="1"/>
  <c r="P1579" i="4"/>
  <c r="Q1579" i="4" s="1"/>
  <c r="M667" i="5"/>
  <c r="M670" i="5" s="1"/>
  <c r="N683" i="5" s="1"/>
  <c r="M668" i="5"/>
  <c r="N205" i="5"/>
  <c r="O205" i="5" s="1"/>
  <c r="P1430" i="4"/>
  <c r="Q1430" i="4" s="1"/>
  <c r="S841" i="4"/>
  <c r="R841" i="4"/>
  <c r="P842" i="4" s="1"/>
  <c r="Q842" i="4" s="1"/>
  <c r="P1873" i="4"/>
  <c r="Q1873" i="4" s="1"/>
  <c r="M361" i="6"/>
  <c r="M360" i="6"/>
  <c r="M363" i="6" s="1"/>
  <c r="N379" i="6" s="1"/>
  <c r="P1654" i="4"/>
  <c r="Q1654" i="4" s="1"/>
  <c r="P2427" i="4"/>
  <c r="Q2427" i="4"/>
  <c r="S1060" i="4"/>
  <c r="R1060" i="4"/>
  <c r="M674" i="5"/>
  <c r="M675" i="5" s="1"/>
  <c r="M2179" i="4"/>
  <c r="M2181" i="4"/>
  <c r="M2189" i="4"/>
  <c r="M2190" i="4"/>
  <c r="U2020" i="4"/>
  <c r="M430" i="6"/>
  <c r="M425" i="6"/>
  <c r="M420" i="6"/>
  <c r="M431" i="6"/>
  <c r="M423" i="6"/>
  <c r="M426" i="6"/>
  <c r="M429" i="6"/>
  <c r="M427" i="6"/>
  <c r="M422" i="6"/>
  <c r="M432" i="6"/>
  <c r="M428" i="6"/>
  <c r="M421" i="6"/>
  <c r="M374" i="6"/>
  <c r="M424" i="6"/>
  <c r="U63" i="3"/>
  <c r="M2185" i="4" l="1"/>
  <c r="M2186" i="4" s="1"/>
  <c r="M362" i="6"/>
  <c r="M364" i="6" s="1"/>
  <c r="Q1504" i="4"/>
  <c r="M684" i="5"/>
  <c r="M718" i="5"/>
  <c r="M694" i="5"/>
  <c r="M708" i="5"/>
  <c r="M720" i="5"/>
  <c r="M697" i="5"/>
  <c r="M687" i="5"/>
  <c r="M704" i="5"/>
  <c r="M711" i="5"/>
  <c r="M696" i="5"/>
  <c r="M716" i="5"/>
  <c r="M693" i="5"/>
  <c r="M722" i="5"/>
  <c r="M689" i="5"/>
  <c r="M706" i="5"/>
  <c r="M713" i="5"/>
  <c r="M688" i="5"/>
  <c r="M701" i="5"/>
  <c r="M705" i="5"/>
  <c r="M699" i="5"/>
  <c r="M691" i="5"/>
  <c r="M715" i="5"/>
  <c r="M683" i="5"/>
  <c r="M700" i="5"/>
  <c r="M686" i="5"/>
  <c r="M709" i="5"/>
  <c r="M669" i="5"/>
  <c r="M671" i="5" s="1"/>
  <c r="U2070" i="4"/>
  <c r="W2070" i="4" s="1"/>
  <c r="O683" i="5"/>
  <c r="Q2579" i="4"/>
  <c r="P2579" i="4"/>
  <c r="S1284" i="4"/>
  <c r="R1284" i="4"/>
  <c r="M367" i="6"/>
  <c r="M369" i="6" s="1"/>
  <c r="P1061" i="4"/>
  <c r="Q1061" i="4" s="1"/>
  <c r="P1355" i="4"/>
  <c r="Q1355" i="4" s="1"/>
  <c r="S912" i="4"/>
  <c r="R912" i="4"/>
  <c r="S1579" i="4"/>
  <c r="R1579" i="4"/>
  <c r="S1654" i="4"/>
  <c r="R1654" i="4"/>
  <c r="M685" i="5"/>
  <c r="M719" i="5"/>
  <c r="M712" i="5"/>
  <c r="R1949" i="4"/>
  <c r="S1949" i="4"/>
  <c r="N2428" i="4"/>
  <c r="O2428" i="4" s="1"/>
  <c r="S1873" i="4"/>
  <c r="R1873" i="4"/>
  <c r="P130" i="5"/>
  <c r="N131" i="5" s="1"/>
  <c r="Q130" i="5"/>
  <c r="M690" i="5"/>
  <c r="M717" i="5"/>
  <c r="P767" i="4"/>
  <c r="Q767" i="4" s="1"/>
  <c r="S1137" i="4"/>
  <c r="R1137" i="4"/>
  <c r="P1138" i="4" s="1"/>
  <c r="Q1138" i="4" s="1"/>
  <c r="M2182" i="4"/>
  <c r="N2196" i="4" s="1"/>
  <c r="M2183" i="4"/>
  <c r="M2184" i="4" s="1"/>
  <c r="S842" i="4"/>
  <c r="R842" i="4"/>
  <c r="P843" i="4" s="1"/>
  <c r="Q843" i="4" s="1"/>
  <c r="M692" i="5"/>
  <c r="M714" i="5"/>
  <c r="M276" i="6"/>
  <c r="N2276" i="4"/>
  <c r="O2276" i="4" s="1"/>
  <c r="Q608" i="5"/>
  <c r="P608" i="5"/>
  <c r="M2187" i="4"/>
  <c r="M2188" i="4"/>
  <c r="M2221" i="4" s="1"/>
  <c r="Q2504" i="4"/>
  <c r="P2504" i="4"/>
  <c r="M698" i="5"/>
  <c r="N2124" i="4"/>
  <c r="O2124" i="4" s="1"/>
  <c r="V103" i="3"/>
  <c r="T104" i="3" s="1"/>
  <c r="W103" i="3"/>
  <c r="Q449" i="5"/>
  <c r="P449" i="5"/>
  <c r="V2020" i="4"/>
  <c r="T2021" i="4" s="1"/>
  <c r="W2020" i="4"/>
  <c r="M695" i="5"/>
  <c r="M707" i="5"/>
  <c r="M721" i="5"/>
  <c r="R1727" i="4"/>
  <c r="S1727" i="4"/>
  <c r="S1430" i="4"/>
  <c r="R1430" i="4"/>
  <c r="R1209" i="4"/>
  <c r="S1209" i="4"/>
  <c r="M702" i="5"/>
  <c r="M710" i="5"/>
  <c r="N2657" i="4"/>
  <c r="O2657" i="4" s="1"/>
  <c r="Q2351" i="4"/>
  <c r="P2351" i="4"/>
  <c r="S1800" i="4"/>
  <c r="R1800" i="4"/>
  <c r="M2237" i="4"/>
  <c r="M2248" i="4"/>
  <c r="M2191" i="4"/>
  <c r="M2243" i="4"/>
  <c r="M2227" i="4"/>
  <c r="M2238" i="4"/>
  <c r="M2222" i="4"/>
  <c r="M2249" i="4"/>
  <c r="M2233" i="4"/>
  <c r="M2217" i="4"/>
  <c r="M2244" i="4"/>
  <c r="M2239" i="4"/>
  <c r="M2245" i="4"/>
  <c r="M2246" i="4"/>
  <c r="M2230" i="4"/>
  <c r="M2214" i="4"/>
  <c r="M2198" i="4"/>
  <c r="M2242" i="4"/>
  <c r="M2207" i="4"/>
  <c r="M2236" i="4"/>
  <c r="M2203" i="4"/>
  <c r="M2199" i="4"/>
  <c r="M2241" i="4"/>
  <c r="M2240" i="4"/>
  <c r="M2247" i="4"/>
  <c r="M2215" i="4"/>
  <c r="W63" i="3"/>
  <c r="V63" i="3"/>
  <c r="T64" i="3" s="1"/>
  <c r="U64" i="3" s="1"/>
  <c r="K400" i="5"/>
  <c r="I401" i="5" s="1"/>
  <c r="J401" i="5" s="1"/>
  <c r="M703" i="5"/>
  <c r="M723" i="5"/>
  <c r="S990" i="4"/>
  <c r="R990" i="4"/>
  <c r="P991" i="4" s="1"/>
  <c r="Q991" i="4" s="1"/>
  <c r="Q219" i="6"/>
  <c r="P219" i="6"/>
  <c r="Q205" i="5"/>
  <c r="P205" i="5"/>
  <c r="L399" i="5"/>
  <c r="N290" i="5"/>
  <c r="O290" i="5" s="1"/>
  <c r="Q529" i="5"/>
  <c r="P529" i="5"/>
  <c r="M2200" i="4" l="1"/>
  <c r="R1504" i="4"/>
  <c r="P1505" i="4" s="1"/>
  <c r="Q1505" i="4" s="1"/>
  <c r="S1504" i="4"/>
  <c r="M2219" i="4"/>
  <c r="M2235" i="4"/>
  <c r="M2209" i="4"/>
  <c r="M2229" i="4"/>
  <c r="M2208" i="4"/>
  <c r="M2225" i="4"/>
  <c r="M2197" i="4"/>
  <c r="M2213" i="4"/>
  <c r="M2204" i="4"/>
  <c r="M2218" i="4"/>
  <c r="M2231" i="4"/>
  <c r="O131" i="5"/>
  <c r="P131" i="5" s="1"/>
  <c r="N132" i="5" s="1"/>
  <c r="M2223" i="4"/>
  <c r="M2202" i="4"/>
  <c r="U2021" i="4"/>
  <c r="M2211" i="4"/>
  <c r="M2226" i="4"/>
  <c r="M2212" i="4"/>
  <c r="M2224" i="4"/>
  <c r="M2206" i="4"/>
  <c r="V2070" i="4"/>
  <c r="T2071" i="4" s="1"/>
  <c r="U2071" i="4" s="1"/>
  <c r="U104" i="3"/>
  <c r="W104" i="3" s="1"/>
  <c r="M2234" i="4"/>
  <c r="M2205" i="4"/>
  <c r="M2220" i="4"/>
  <c r="M2210" i="4"/>
  <c r="M2201" i="4"/>
  <c r="P1210" i="4"/>
  <c r="Q1210" i="4" s="1"/>
  <c r="P1285" i="4"/>
  <c r="Q1285" i="4" s="1"/>
  <c r="S767" i="4"/>
  <c r="R767" i="4"/>
  <c r="P768" i="4" s="1"/>
  <c r="W2021" i="4"/>
  <c r="V2021" i="4"/>
  <c r="T2022" i="4" s="1"/>
  <c r="U2022" i="4" s="1"/>
  <c r="Q2276" i="4"/>
  <c r="P2276" i="4"/>
  <c r="N2580" i="4"/>
  <c r="O2580" i="4" s="1"/>
  <c r="N609" i="5"/>
  <c r="O609" i="5" s="1"/>
  <c r="N450" i="5"/>
  <c r="O450" i="5" s="1"/>
  <c r="K401" i="5"/>
  <c r="I402" i="5" s="1"/>
  <c r="J402" i="5" s="1"/>
  <c r="M278" i="6"/>
  <c r="M277" i="6"/>
  <c r="M279" i="6"/>
  <c r="M290" i="6"/>
  <c r="M291" i="6"/>
  <c r="S1355" i="4"/>
  <c r="R1355" i="4"/>
  <c r="L400" i="5"/>
  <c r="P1728" i="4"/>
  <c r="Q1728" i="4" s="1"/>
  <c r="P1655" i="4"/>
  <c r="Q1655" i="4" s="1"/>
  <c r="V64" i="3"/>
  <c r="T65" i="3" s="1"/>
  <c r="U65" i="3" s="1"/>
  <c r="N2352" i="4"/>
  <c r="O2352" i="4" s="1"/>
  <c r="P2124" i="4"/>
  <c r="Q2124" i="4"/>
  <c r="S991" i="4"/>
  <c r="R991" i="4"/>
  <c r="P992" i="4" s="1"/>
  <c r="Q992" i="4" s="1"/>
  <c r="S843" i="4"/>
  <c r="R843" i="4"/>
  <c r="P844" i="4" s="1"/>
  <c r="Q844" i="4" s="1"/>
  <c r="P1874" i="4"/>
  <c r="Q1874" i="4" s="1"/>
  <c r="P1580" i="4"/>
  <c r="Q1580" i="4" s="1"/>
  <c r="N206" i="5"/>
  <c r="O206" i="5" s="1"/>
  <c r="M2216" i="4"/>
  <c r="P2657" i="4"/>
  <c r="N2658" i="4" s="1"/>
  <c r="Q2657" i="4"/>
  <c r="P1950" i="4"/>
  <c r="Q1950" i="4" s="1"/>
  <c r="P1801" i="4"/>
  <c r="Q1801" i="4" s="1"/>
  <c r="N530" i="5"/>
  <c r="O530" i="5" s="1"/>
  <c r="N220" i="6"/>
  <c r="O220" i="6" s="1"/>
  <c r="M2232" i="4"/>
  <c r="N2505" i="4"/>
  <c r="O2505" i="4" s="1"/>
  <c r="M2196" i="4"/>
  <c r="O2196" i="4" s="1"/>
  <c r="P913" i="4"/>
  <c r="Q913" i="4" s="1"/>
  <c r="M370" i="6"/>
  <c r="M371" i="6"/>
  <c r="P1431" i="4"/>
  <c r="Q1431" i="4" s="1"/>
  <c r="R1138" i="4"/>
  <c r="P1139" i="4" s="1"/>
  <c r="S1138" i="4"/>
  <c r="Q2428" i="4"/>
  <c r="P2428" i="4"/>
  <c r="S1061" i="4"/>
  <c r="R1061" i="4"/>
  <c r="P683" i="5"/>
  <c r="Q683" i="5"/>
  <c r="Q290" i="5"/>
  <c r="P290" i="5"/>
  <c r="M2228" i="4"/>
  <c r="Q131" i="5" l="1"/>
  <c r="S1505" i="4"/>
  <c r="R1505" i="4"/>
  <c r="P1506" i="4" s="1"/>
  <c r="Q1506" i="4" s="1"/>
  <c r="L401" i="5"/>
  <c r="V104" i="3"/>
  <c r="T105" i="3" s="1"/>
  <c r="U105" i="3" s="1"/>
  <c r="O2658" i="4"/>
  <c r="S1655" i="4"/>
  <c r="R1655" i="4"/>
  <c r="P1656" i="4" s="1"/>
  <c r="Q1656" i="4" s="1"/>
  <c r="V65" i="3"/>
  <c r="T66" i="3" s="1"/>
  <c r="U66" i="3" s="1"/>
  <c r="Q768" i="4"/>
  <c r="Q2580" i="4"/>
  <c r="P2580" i="4"/>
  <c r="R1506" i="4"/>
  <c r="S1506" i="4"/>
  <c r="O132" i="5"/>
  <c r="S1580" i="4"/>
  <c r="R1580" i="4"/>
  <c r="N684" i="5"/>
  <c r="O684" i="5" s="1"/>
  <c r="P450" i="5"/>
  <c r="Q450" i="5"/>
  <c r="Q609" i="5"/>
  <c r="P609" i="5"/>
  <c r="N610" i="5" s="1"/>
  <c r="O610" i="5" s="1"/>
  <c r="N2429" i="4"/>
  <c r="O2429" i="4" s="1"/>
  <c r="Q2196" i="4"/>
  <c r="P2196" i="4"/>
  <c r="S1728" i="4"/>
  <c r="R1728" i="4"/>
  <c r="M344" i="6"/>
  <c r="M339" i="6"/>
  <c r="M350" i="6"/>
  <c r="M342" i="6"/>
  <c r="M349" i="6"/>
  <c r="M345" i="6"/>
  <c r="M348" i="6"/>
  <c r="M341" i="6"/>
  <c r="M340" i="6"/>
  <c r="M338" i="6"/>
  <c r="M343" i="6"/>
  <c r="M346" i="6"/>
  <c r="M292" i="6"/>
  <c r="M347" i="6"/>
  <c r="N2277" i="4"/>
  <c r="O2277" i="4" s="1"/>
  <c r="Q2658" i="4"/>
  <c r="P2658" i="4"/>
  <c r="N2659" i="4" s="1"/>
  <c r="S992" i="4"/>
  <c r="R992" i="4"/>
  <c r="P993" i="4" s="1"/>
  <c r="Q993" i="4" s="1"/>
  <c r="Q1139" i="4"/>
  <c r="Q530" i="5"/>
  <c r="P530" i="5"/>
  <c r="N531" i="5" s="1"/>
  <c r="Q220" i="6"/>
  <c r="P220" i="6"/>
  <c r="Q206" i="5"/>
  <c r="P206" i="5"/>
  <c r="M282" i="6"/>
  <c r="M281" i="6"/>
  <c r="M284" i="6" s="1"/>
  <c r="N297" i="6" s="1"/>
  <c r="S844" i="4"/>
  <c r="R844" i="4"/>
  <c r="P845" i="4" s="1"/>
  <c r="Q845" i="4" s="1"/>
  <c r="P1062" i="4"/>
  <c r="Q1062" i="4" s="1"/>
  <c r="V105" i="3"/>
  <c r="T106" i="3" s="1"/>
  <c r="W105" i="3"/>
  <c r="N291" i="5"/>
  <c r="O291" i="5" s="1"/>
  <c r="N2125" i="4"/>
  <c r="O2125" i="4" s="1"/>
  <c r="M286" i="6"/>
  <c r="M287" i="6" s="1"/>
  <c r="M415" i="6"/>
  <c r="M386" i="6"/>
  <c r="M387" i="6"/>
  <c r="M380" i="6"/>
  <c r="M402" i="6"/>
  <c r="M412" i="6"/>
  <c r="M417" i="6"/>
  <c r="M391" i="6"/>
  <c r="M409" i="6"/>
  <c r="M379" i="6"/>
  <c r="O379" i="6" s="1"/>
  <c r="M390" i="6"/>
  <c r="M407" i="6"/>
  <c r="M404" i="6"/>
  <c r="M395" i="6"/>
  <c r="M405" i="6"/>
  <c r="M401" i="6"/>
  <c r="M408" i="6"/>
  <c r="M410" i="6"/>
  <c r="M399" i="6"/>
  <c r="M413" i="6"/>
  <c r="M397" i="6"/>
  <c r="M411" i="6"/>
  <c r="M403" i="6"/>
  <c r="M392" i="6"/>
  <c r="M406" i="6"/>
  <c r="M418" i="6"/>
  <c r="M396" i="6"/>
  <c r="M381" i="6"/>
  <c r="M388" i="6"/>
  <c r="M383" i="6"/>
  <c r="M393" i="6"/>
  <c r="M389" i="6"/>
  <c r="M419" i="6"/>
  <c r="M400" i="6"/>
  <c r="M384" i="6"/>
  <c r="M398" i="6"/>
  <c r="M385" i="6"/>
  <c r="M416" i="6"/>
  <c r="M394" i="6"/>
  <c r="M414" i="6"/>
  <c r="M382" i="6"/>
  <c r="W64" i="3"/>
  <c r="S913" i="4"/>
  <c r="R913" i="4"/>
  <c r="S1801" i="4"/>
  <c r="R1801" i="4"/>
  <c r="S1285" i="4"/>
  <c r="R1285" i="4"/>
  <c r="P1286" i="4" s="1"/>
  <c r="Q1286" i="4" s="1"/>
  <c r="Q2352" i="4"/>
  <c r="P2352" i="4"/>
  <c r="Q2505" i="4"/>
  <c r="P2505" i="4"/>
  <c r="N2506" i="4" s="1"/>
  <c r="O2506" i="4" s="1"/>
  <c r="S1950" i="4"/>
  <c r="R1950" i="4"/>
  <c r="S1874" i="4"/>
  <c r="R1874" i="4"/>
  <c r="K402" i="5"/>
  <c r="I403" i="5" s="1"/>
  <c r="J403" i="5" s="1"/>
  <c r="V2022" i="4"/>
  <c r="T2023" i="4" s="1"/>
  <c r="W2022" i="4"/>
  <c r="S1210" i="4"/>
  <c r="R1210" i="4"/>
  <c r="V2071" i="4"/>
  <c r="T2072" i="4" s="1"/>
  <c r="W2071" i="4"/>
  <c r="S1431" i="4"/>
  <c r="R1431" i="4"/>
  <c r="P1356" i="4"/>
  <c r="Q1356" i="4" s="1"/>
  <c r="U106" i="3" l="1"/>
  <c r="L402" i="5"/>
  <c r="S845" i="4"/>
  <c r="R845" i="4"/>
  <c r="P846" i="4" s="1"/>
  <c r="Q846" i="4" s="1"/>
  <c r="Q684" i="5"/>
  <c r="P684" i="5"/>
  <c r="M283" i="6"/>
  <c r="M285" i="6" s="1"/>
  <c r="N207" i="5"/>
  <c r="O207" i="5" s="1"/>
  <c r="P1581" i="4"/>
  <c r="Q1581" i="4" s="1"/>
  <c r="Q132" i="5"/>
  <c r="P132" i="5"/>
  <c r="N133" i="5" s="1"/>
  <c r="O133" i="5" s="1"/>
  <c r="Q2506" i="4"/>
  <c r="P2506" i="4"/>
  <c r="N2507" i="4" s="1"/>
  <c r="O2507" i="4" s="1"/>
  <c r="M288" i="6"/>
  <c r="M289" i="6" s="1"/>
  <c r="P1211" i="4"/>
  <c r="Q1211" i="4" s="1"/>
  <c r="P1802" i="4"/>
  <c r="Q1802" i="4" s="1"/>
  <c r="Q2125" i="4"/>
  <c r="P2125" i="4"/>
  <c r="N2126" i="4" s="1"/>
  <c r="O2126" i="4" s="1"/>
  <c r="O531" i="5"/>
  <c r="P1951" i="4"/>
  <c r="Q1951" i="4" s="1"/>
  <c r="S1356" i="4"/>
  <c r="R1356" i="4"/>
  <c r="P1432" i="4"/>
  <c r="Q1432" i="4" s="1"/>
  <c r="U2072" i="4"/>
  <c r="P1729" i="4"/>
  <c r="Q1729" i="4" s="1"/>
  <c r="P1507" i="4"/>
  <c r="Q1507" i="4" s="1"/>
  <c r="P291" i="5"/>
  <c r="Q291" i="5"/>
  <c r="R1139" i="4"/>
  <c r="P1140" i="4" s="1"/>
  <c r="S1139" i="4"/>
  <c r="N2581" i="4"/>
  <c r="O2581" i="4" s="1"/>
  <c r="N2353" i="4"/>
  <c r="O2353" i="4" s="1"/>
  <c r="S1286" i="4"/>
  <c r="R1286" i="4"/>
  <c r="P1287" i="4" s="1"/>
  <c r="Q1287" i="4" s="1"/>
  <c r="N221" i="6"/>
  <c r="O221" i="6" s="1"/>
  <c r="U2023" i="4"/>
  <c r="S993" i="4"/>
  <c r="R993" i="4"/>
  <c r="P994" i="4" s="1"/>
  <c r="Q994" i="4" s="1"/>
  <c r="N2197" i="4"/>
  <c r="O2197" i="4" s="1"/>
  <c r="P914" i="4"/>
  <c r="Q914" i="4" s="1"/>
  <c r="K403" i="5"/>
  <c r="I404" i="5" s="1"/>
  <c r="J404" i="5" s="1"/>
  <c r="P379" i="6"/>
  <c r="Q379" i="6"/>
  <c r="S768" i="4"/>
  <c r="R768" i="4"/>
  <c r="P769" i="4" s="1"/>
  <c r="V66" i="3"/>
  <c r="T67" i="3" s="1"/>
  <c r="U67" i="3" s="1"/>
  <c r="Q2277" i="4"/>
  <c r="P2277" i="4"/>
  <c r="N2278" i="4" s="1"/>
  <c r="O2278" i="4" s="1"/>
  <c r="N451" i="5"/>
  <c r="O451" i="5" s="1"/>
  <c r="W106" i="3"/>
  <c r="V106" i="3"/>
  <c r="T107" i="3" s="1"/>
  <c r="U107" i="3" s="1"/>
  <c r="P1875" i="4"/>
  <c r="Q1875" i="4" s="1"/>
  <c r="O2659" i="4"/>
  <c r="Q2429" i="4"/>
  <c r="P2429" i="4"/>
  <c r="N2430" i="4" s="1"/>
  <c r="O2430" i="4" s="1"/>
  <c r="W65" i="3"/>
  <c r="S1062" i="4"/>
  <c r="R1062" i="4"/>
  <c r="Q610" i="5"/>
  <c r="P610" i="5"/>
  <c r="N611" i="5" s="1"/>
  <c r="R1656" i="4"/>
  <c r="P1657" i="4" s="1"/>
  <c r="S1656" i="4"/>
  <c r="Q1657" i="4" l="1"/>
  <c r="M300" i="6"/>
  <c r="M336" i="6"/>
  <c r="M335" i="6"/>
  <c r="M322" i="6"/>
  <c r="M305" i="6"/>
  <c r="M321" i="6"/>
  <c r="M316" i="6"/>
  <c r="M327" i="6"/>
  <c r="M307" i="6"/>
  <c r="M323" i="6"/>
  <c r="M315" i="6"/>
  <c r="M308" i="6"/>
  <c r="M311" i="6"/>
  <c r="M333" i="6"/>
  <c r="M302" i="6"/>
  <c r="M332" i="6"/>
  <c r="M301" i="6"/>
  <c r="M329" i="6"/>
  <c r="M298" i="6"/>
  <c r="M325" i="6"/>
  <c r="M324" i="6"/>
  <c r="M337" i="6"/>
  <c r="M320" i="6"/>
  <c r="M318" i="6"/>
  <c r="M297" i="6"/>
  <c r="O297" i="6" s="1"/>
  <c r="M317" i="6"/>
  <c r="M313" i="6"/>
  <c r="M331" i="6"/>
  <c r="M319" i="6"/>
  <c r="M303" i="6"/>
  <c r="M306" i="6"/>
  <c r="M328" i="6"/>
  <c r="M330" i="6"/>
  <c r="M304" i="6"/>
  <c r="M326" i="6"/>
  <c r="M312" i="6"/>
  <c r="M314" i="6"/>
  <c r="M334" i="6"/>
  <c r="M310" i="6"/>
  <c r="M299" i="6"/>
  <c r="M309" i="6"/>
  <c r="S1581" i="4"/>
  <c r="R1581" i="4"/>
  <c r="P1582" i="4" s="1"/>
  <c r="Q1582" i="4" s="1"/>
  <c r="R1507" i="4"/>
  <c r="P1508" i="4" s="1"/>
  <c r="S1507" i="4"/>
  <c r="Q2126" i="4"/>
  <c r="P2126" i="4"/>
  <c r="N2127" i="4" s="1"/>
  <c r="O2127" i="4" s="1"/>
  <c r="Q2581" i="4"/>
  <c r="P2581" i="4"/>
  <c r="N2582" i="4" s="1"/>
  <c r="P2278" i="4"/>
  <c r="N2279" i="4" s="1"/>
  <c r="Q2278" i="4"/>
  <c r="S994" i="4"/>
  <c r="R994" i="4"/>
  <c r="P995" i="4" s="1"/>
  <c r="Q995" i="4" s="1"/>
  <c r="W66" i="3"/>
  <c r="S1875" i="4"/>
  <c r="R1875" i="4"/>
  <c r="S914" i="4"/>
  <c r="R914" i="4"/>
  <c r="Q2659" i="4"/>
  <c r="P2659" i="4"/>
  <c r="N2660" i="4" s="1"/>
  <c r="O2660" i="4" s="1"/>
  <c r="Q451" i="5"/>
  <c r="P451" i="5"/>
  <c r="N452" i="5" s="1"/>
  <c r="V67" i="3"/>
  <c r="T68" i="3" s="1"/>
  <c r="U68" i="3" s="1"/>
  <c r="Q769" i="4"/>
  <c r="Q1140" i="4"/>
  <c r="W2072" i="4"/>
  <c r="V2072" i="4"/>
  <c r="T2073" i="4" s="1"/>
  <c r="U2073" i="4" s="1"/>
  <c r="S1802" i="4"/>
  <c r="R1802" i="4"/>
  <c r="S1657" i="4"/>
  <c r="R1657" i="4"/>
  <c r="P1658" i="4" s="1"/>
  <c r="Q1658" i="4" s="1"/>
  <c r="W2023" i="4"/>
  <c r="V2023" i="4"/>
  <c r="T2024" i="4" s="1"/>
  <c r="W107" i="3"/>
  <c r="V107" i="3"/>
  <c r="T108" i="3" s="1"/>
  <c r="U108" i="3" s="1"/>
  <c r="N292" i="5"/>
  <c r="O292" i="5" s="1"/>
  <c r="S1432" i="4"/>
  <c r="R1432" i="4"/>
  <c r="R1211" i="4"/>
  <c r="P1212" i="4" s="1"/>
  <c r="S1211" i="4"/>
  <c r="Q2430" i="4"/>
  <c r="P2430" i="4"/>
  <c r="N2431" i="4" s="1"/>
  <c r="O2431" i="4" s="1"/>
  <c r="P1063" i="4"/>
  <c r="Q1063" i="4" s="1"/>
  <c r="S1729" i="4"/>
  <c r="R1729" i="4"/>
  <c r="P1730" i="4" s="1"/>
  <c r="Q1730" i="4" s="1"/>
  <c r="N380" i="6"/>
  <c r="O380" i="6" s="1"/>
  <c r="P207" i="5"/>
  <c r="Q207" i="5"/>
  <c r="Q221" i="6"/>
  <c r="P221" i="6"/>
  <c r="P1357" i="4"/>
  <c r="Q1357" i="4" s="1"/>
  <c r="K404" i="5"/>
  <c r="I405" i="5" s="1"/>
  <c r="J405" i="5" s="1"/>
  <c r="S1287" i="4"/>
  <c r="R1287" i="4"/>
  <c r="P1288" i="4" s="1"/>
  <c r="Q1288" i="4" s="1"/>
  <c r="O611" i="5"/>
  <c r="L403" i="5"/>
  <c r="Q2507" i="4"/>
  <c r="P2507" i="4"/>
  <c r="N2508" i="4" s="1"/>
  <c r="O2508" i="4" s="1"/>
  <c r="N685" i="5"/>
  <c r="O685" i="5" s="1"/>
  <c r="P2353" i="4"/>
  <c r="N2354" i="4" s="1"/>
  <c r="Q2353" i="4"/>
  <c r="S1951" i="4"/>
  <c r="R1951" i="4"/>
  <c r="P1952" i="4" s="1"/>
  <c r="Q1952" i="4" s="1"/>
  <c r="Q133" i="5"/>
  <c r="P133" i="5"/>
  <c r="N134" i="5" s="1"/>
  <c r="O134" i="5" s="1"/>
  <c r="S846" i="4"/>
  <c r="R846" i="4"/>
  <c r="P847" i="4" s="1"/>
  <c r="Q847" i="4" s="1"/>
  <c r="Q2197" i="4"/>
  <c r="P2197" i="4"/>
  <c r="Q531" i="5"/>
  <c r="P531" i="5"/>
  <c r="N532" i="5" s="1"/>
  <c r="O2279" i="4" l="1"/>
  <c r="O2354" i="4"/>
  <c r="S1952" i="4"/>
  <c r="R1952" i="4"/>
  <c r="P1953" i="4" s="1"/>
  <c r="Q1953" i="4" s="1"/>
  <c r="N222" i="6"/>
  <c r="O222" i="6" s="1"/>
  <c r="O452" i="5"/>
  <c r="P1433" i="4"/>
  <c r="Q1433" i="4" s="1"/>
  <c r="S1357" i="4"/>
  <c r="R1357" i="4"/>
  <c r="W67" i="3"/>
  <c r="Q2660" i="4"/>
  <c r="P2660" i="4"/>
  <c r="N2661" i="4" s="1"/>
  <c r="O2661" i="4" s="1"/>
  <c r="Q1508" i="4"/>
  <c r="W108" i="3"/>
  <c r="V108" i="3"/>
  <c r="T109" i="3" s="1"/>
  <c r="U109" i="3" s="1"/>
  <c r="S1582" i="4"/>
  <c r="R1582" i="4"/>
  <c r="P1583" i="4" s="1"/>
  <c r="Q2127" i="4"/>
  <c r="P2127" i="4"/>
  <c r="N2128" i="4" s="1"/>
  <c r="Q380" i="6"/>
  <c r="P380" i="6"/>
  <c r="U2024" i="4"/>
  <c r="P915" i="4"/>
  <c r="Q915" i="4" s="1"/>
  <c r="Q297" i="6"/>
  <c r="P297" i="6"/>
  <c r="Q2354" i="4"/>
  <c r="P2354" i="4"/>
  <c r="N2355" i="4" s="1"/>
  <c r="P2508" i="4"/>
  <c r="N2509" i="4" s="1"/>
  <c r="Q2508" i="4"/>
  <c r="S1658" i="4"/>
  <c r="R1658" i="4"/>
  <c r="P1659" i="4" s="1"/>
  <c r="Q1659" i="4" s="1"/>
  <c r="P1876" i="4"/>
  <c r="Q1876" i="4" s="1"/>
  <c r="S1730" i="4"/>
  <c r="R1730" i="4"/>
  <c r="P1731" i="4" s="1"/>
  <c r="Q1731" i="4" s="1"/>
  <c r="P1803" i="4"/>
  <c r="Q1803" i="4" s="1"/>
  <c r="Q134" i="5"/>
  <c r="P134" i="5"/>
  <c r="N135" i="5" s="1"/>
  <c r="O135" i="5" s="1"/>
  <c r="Q292" i="5"/>
  <c r="P292" i="5"/>
  <c r="N208" i="5"/>
  <c r="O208" i="5" s="1"/>
  <c r="O532" i="5"/>
  <c r="S1063" i="4"/>
  <c r="R1063" i="4"/>
  <c r="P1064" i="4" s="1"/>
  <c r="S995" i="4"/>
  <c r="R995" i="4"/>
  <c r="P996" i="4" s="1"/>
  <c r="Q996" i="4" s="1"/>
  <c r="Q685" i="5"/>
  <c r="P685" i="5"/>
  <c r="N2198" i="4"/>
  <c r="O2198" i="4" s="1"/>
  <c r="P2431" i="4"/>
  <c r="N2432" i="4" s="1"/>
  <c r="Q2431" i="4"/>
  <c r="V2073" i="4"/>
  <c r="T2074" i="4" s="1"/>
  <c r="W2073" i="4"/>
  <c r="Q611" i="5"/>
  <c r="P611" i="5"/>
  <c r="N612" i="5" s="1"/>
  <c r="O612" i="5" s="1"/>
  <c r="S1288" i="4"/>
  <c r="R1288" i="4"/>
  <c r="P1289" i="4" s="1"/>
  <c r="V68" i="3"/>
  <c r="T69" i="3" s="1"/>
  <c r="U69" i="3" s="1"/>
  <c r="Q2279" i="4"/>
  <c r="P2279" i="4"/>
  <c r="N2280" i="4" s="1"/>
  <c r="S847" i="4"/>
  <c r="R847" i="4"/>
  <c r="P848" i="4" s="1"/>
  <c r="Q848" i="4" s="1"/>
  <c r="K405" i="5"/>
  <c r="I406" i="5" s="1"/>
  <c r="J406" i="5" s="1"/>
  <c r="S1140" i="4"/>
  <c r="R1140" i="4"/>
  <c r="P1141" i="4" s="1"/>
  <c r="L404" i="5"/>
  <c r="Q1212" i="4"/>
  <c r="S769" i="4"/>
  <c r="R769" i="4"/>
  <c r="P770" i="4" s="1"/>
  <c r="Q770" i="4" s="1"/>
  <c r="O2582" i="4"/>
  <c r="W68" i="3" l="1"/>
  <c r="O2509" i="4"/>
  <c r="O2432" i="4"/>
  <c r="Q1583" i="4"/>
  <c r="P1358" i="4"/>
  <c r="Q1358" i="4" s="1"/>
  <c r="P2198" i="4"/>
  <c r="Q2198" i="4"/>
  <c r="Q1141" i="4"/>
  <c r="Q1289" i="4"/>
  <c r="O2128" i="4"/>
  <c r="Q2509" i="4"/>
  <c r="P2509" i="4"/>
  <c r="N2510" i="4" s="1"/>
  <c r="S915" i="4"/>
  <c r="R915" i="4"/>
  <c r="P916" i="4" s="1"/>
  <c r="Q916" i="4" s="1"/>
  <c r="K406" i="5"/>
  <c r="I407" i="5" s="1"/>
  <c r="J407" i="5" s="1"/>
  <c r="O2355" i="4"/>
  <c r="P2661" i="4"/>
  <c r="N2662" i="4" s="1"/>
  <c r="Q2661" i="4"/>
  <c r="N381" i="6"/>
  <c r="O381" i="6" s="1"/>
  <c r="S770" i="4"/>
  <c r="R770" i="4"/>
  <c r="P771" i="4" s="1"/>
  <c r="Q771" i="4" s="1"/>
  <c r="S1876" i="4"/>
  <c r="R1876" i="4"/>
  <c r="R1212" i="4"/>
  <c r="P1213" i="4" s="1"/>
  <c r="S1212" i="4"/>
  <c r="P612" i="5"/>
  <c r="N613" i="5" s="1"/>
  <c r="Q612" i="5"/>
  <c r="L405" i="5"/>
  <c r="S848" i="4"/>
  <c r="R848" i="4"/>
  <c r="P849" i="4" s="1"/>
  <c r="Q849" i="4" s="1"/>
  <c r="S1583" i="4"/>
  <c r="R1583" i="4"/>
  <c r="P1584" i="4" s="1"/>
  <c r="Q1584" i="4" s="1"/>
  <c r="S1433" i="4"/>
  <c r="R1433" i="4"/>
  <c r="P1434" i="4" s="1"/>
  <c r="Q135" i="5"/>
  <c r="P135" i="5"/>
  <c r="N136" i="5" s="1"/>
  <c r="S996" i="4"/>
  <c r="R996" i="4"/>
  <c r="P997" i="4" s="1"/>
  <c r="Q997" i="4" s="1"/>
  <c r="Q1064" i="4"/>
  <c r="N298" i="6"/>
  <c r="O298" i="6" s="1"/>
  <c r="S1659" i="4"/>
  <c r="R1659" i="4"/>
  <c r="P1660" i="4" s="1"/>
  <c r="S1803" i="4"/>
  <c r="R1803" i="4"/>
  <c r="P1804" i="4" s="1"/>
  <c r="Q1804" i="4" s="1"/>
  <c r="V109" i="3"/>
  <c r="T110" i="3" s="1"/>
  <c r="U110" i="3" s="1"/>
  <c r="Q452" i="5"/>
  <c r="P452" i="5"/>
  <c r="N453" i="5" s="1"/>
  <c r="O453" i="5" s="1"/>
  <c r="N686" i="5"/>
  <c r="O686" i="5" s="1"/>
  <c r="S1731" i="4"/>
  <c r="R1731" i="4"/>
  <c r="P1732" i="4" s="1"/>
  <c r="Q1732" i="4" s="1"/>
  <c r="U2074" i="4"/>
  <c r="O2280" i="4"/>
  <c r="Q208" i="5"/>
  <c r="P208" i="5"/>
  <c r="P222" i="6"/>
  <c r="Q222" i="6"/>
  <c r="Q2582" i="4"/>
  <c r="P2582" i="4"/>
  <c r="N2583" i="4" s="1"/>
  <c r="O2583" i="4" s="1"/>
  <c r="W2024" i="4"/>
  <c r="V2024" i="4"/>
  <c r="T2025" i="4" s="1"/>
  <c r="U2025" i="4" s="1"/>
  <c r="Q532" i="5"/>
  <c r="P532" i="5"/>
  <c r="N533" i="5" s="1"/>
  <c r="O533" i="5" s="1"/>
  <c r="Q2432" i="4"/>
  <c r="P2432" i="4"/>
  <c r="N2433" i="4" s="1"/>
  <c r="O2433" i="4" s="1"/>
  <c r="N293" i="5"/>
  <c r="O293" i="5" s="1"/>
  <c r="S1953" i="4"/>
  <c r="R1953" i="4"/>
  <c r="P1954" i="4" s="1"/>
  <c r="Q1954" i="4" s="1"/>
  <c r="V69" i="3"/>
  <c r="T70" i="3" s="1"/>
  <c r="U70" i="3" s="1"/>
  <c r="W69" i="3"/>
  <c r="S1508" i="4"/>
  <c r="R1508" i="4"/>
  <c r="P1509" i="4" s="1"/>
  <c r="Q1509" i="4" s="1"/>
  <c r="O2510" i="4" l="1"/>
  <c r="O613" i="5"/>
  <c r="O2662" i="4"/>
  <c r="Q2355" i="4"/>
  <c r="P2355" i="4"/>
  <c r="N2356" i="4" s="1"/>
  <c r="O2356" i="4" s="1"/>
  <c r="L406" i="5"/>
  <c r="W109" i="3"/>
  <c r="W110" i="3" s="1"/>
  <c r="S1584" i="4"/>
  <c r="R1584" i="4"/>
  <c r="P1585" i="4" s="1"/>
  <c r="Q1585" i="4" s="1"/>
  <c r="K407" i="5"/>
  <c r="I408" i="5" s="1"/>
  <c r="J408" i="5" s="1"/>
  <c r="Q1660" i="4"/>
  <c r="Q2662" i="4"/>
  <c r="P2662" i="4"/>
  <c r="N2663" i="4" s="1"/>
  <c r="O2663" i="4" s="1"/>
  <c r="P2510" i="4"/>
  <c r="N2511" i="4" s="1"/>
  <c r="Q2510" i="4"/>
  <c r="Q453" i="5"/>
  <c r="P453" i="5"/>
  <c r="N454" i="5" s="1"/>
  <c r="S849" i="4"/>
  <c r="R849" i="4"/>
  <c r="P850" i="4" s="1"/>
  <c r="N209" i="5"/>
  <c r="O209" i="5" s="1"/>
  <c r="S1509" i="4"/>
  <c r="R1509" i="4"/>
  <c r="P1510" i="4" s="1"/>
  <c r="Q1510" i="4" s="1"/>
  <c r="Q298" i="6"/>
  <c r="P298" i="6"/>
  <c r="Q2128" i="4"/>
  <c r="P2128" i="4"/>
  <c r="N2129" i="4" s="1"/>
  <c r="O2129" i="4" s="1"/>
  <c r="Q2583" i="4"/>
  <c r="P2583" i="4"/>
  <c r="N2584" i="4" s="1"/>
  <c r="O2584" i="4" s="1"/>
  <c r="N223" i="6"/>
  <c r="O223" i="6" s="1"/>
  <c r="Q1213" i="4"/>
  <c r="S1064" i="4"/>
  <c r="R1064" i="4"/>
  <c r="P1065" i="4" s="1"/>
  <c r="Q1065" i="4" s="1"/>
  <c r="S997" i="4"/>
  <c r="R997" i="4"/>
  <c r="P998" i="4" s="1"/>
  <c r="Q998" i="4" s="1"/>
  <c r="S1141" i="4"/>
  <c r="R1141" i="4"/>
  <c r="P1142" i="4" s="1"/>
  <c r="Q1142" i="4" s="1"/>
  <c r="W2025" i="4"/>
  <c r="V2025" i="4"/>
  <c r="T2026" i="4" s="1"/>
  <c r="U2026" i="4" s="1"/>
  <c r="S1804" i="4"/>
  <c r="R1804" i="4"/>
  <c r="P1805" i="4" s="1"/>
  <c r="Q1805" i="4" s="1"/>
  <c r="Q613" i="5"/>
  <c r="P613" i="5"/>
  <c r="N614" i="5" s="1"/>
  <c r="O614" i="5" s="1"/>
  <c r="V70" i="3"/>
  <c r="T71" i="3" s="1"/>
  <c r="U71" i="3" s="1"/>
  <c r="Q2280" i="4"/>
  <c r="P2280" i="4"/>
  <c r="N2281" i="4" s="1"/>
  <c r="O2281" i="4" s="1"/>
  <c r="P1877" i="4"/>
  <c r="Q1877" i="4" s="1"/>
  <c r="S1732" i="4"/>
  <c r="R1732" i="4"/>
  <c r="P1733" i="4" s="1"/>
  <c r="Q1733" i="4" s="1"/>
  <c r="S771" i="4"/>
  <c r="R771" i="4"/>
  <c r="P772" i="4" s="1"/>
  <c r="Q772" i="4" s="1"/>
  <c r="P533" i="5"/>
  <c r="N534" i="5" s="1"/>
  <c r="Q533" i="5"/>
  <c r="V110" i="3"/>
  <c r="T111" i="3" s="1"/>
  <c r="U111" i="3" s="1"/>
  <c r="S1954" i="4"/>
  <c r="R1954" i="4"/>
  <c r="P1955" i="4" s="1"/>
  <c r="Q1955" i="4" s="1"/>
  <c r="S1289" i="4"/>
  <c r="R1289" i="4"/>
  <c r="P1290" i="4" s="1"/>
  <c r="Q1290" i="4" s="1"/>
  <c r="Q293" i="5"/>
  <c r="P293" i="5"/>
  <c r="N294" i="5" s="1"/>
  <c r="O294" i="5" s="1"/>
  <c r="O136" i="5"/>
  <c r="N2199" i="4"/>
  <c r="O2199" i="4" s="1"/>
  <c r="S916" i="4"/>
  <c r="R916" i="4"/>
  <c r="P917" i="4" s="1"/>
  <c r="Q917" i="4" s="1"/>
  <c r="W2074" i="4"/>
  <c r="V2074" i="4"/>
  <c r="T2075" i="4" s="1"/>
  <c r="Q2433" i="4"/>
  <c r="P2433" i="4"/>
  <c r="N2434" i="4" s="1"/>
  <c r="O2434" i="4" s="1"/>
  <c r="Q686" i="5"/>
  <c r="P686" i="5"/>
  <c r="Q1434" i="4"/>
  <c r="Q381" i="6"/>
  <c r="P381" i="6"/>
  <c r="S1358" i="4"/>
  <c r="R1358" i="4"/>
  <c r="U2075" i="4" l="1"/>
  <c r="O2511" i="4"/>
  <c r="Q2511" i="4" s="1"/>
  <c r="O534" i="5"/>
  <c r="O454" i="5"/>
  <c r="Q454" i="5" s="1"/>
  <c r="P2199" i="4"/>
  <c r="Q2199" i="4"/>
  <c r="N382" i="6"/>
  <c r="O382" i="6" s="1"/>
  <c r="S1877" i="4"/>
  <c r="R1877" i="4"/>
  <c r="P1878" i="4" s="1"/>
  <c r="Q223" i="6"/>
  <c r="P223" i="6"/>
  <c r="N224" i="6" s="1"/>
  <c r="O224" i="6" s="1"/>
  <c r="W70" i="3"/>
  <c r="W71" i="3" s="1"/>
  <c r="S1660" i="4"/>
  <c r="R1660" i="4"/>
  <c r="P1661" i="4" s="1"/>
  <c r="Q1661" i="4" s="1"/>
  <c r="Q2281" i="4"/>
  <c r="P2281" i="4"/>
  <c r="N2282" i="4" s="1"/>
  <c r="O2282" i="4" s="1"/>
  <c r="P2511" i="4"/>
  <c r="N2512" i="4" s="1"/>
  <c r="K408" i="5"/>
  <c r="I409" i="5" s="1"/>
  <c r="J409" i="5" s="1"/>
  <c r="S1213" i="4"/>
  <c r="R1213" i="4"/>
  <c r="P1214" i="4" s="1"/>
  <c r="Q1214" i="4" s="1"/>
  <c r="R1955" i="4"/>
  <c r="P1956" i="4" s="1"/>
  <c r="S1955" i="4"/>
  <c r="L407" i="5"/>
  <c r="L408" i="5" s="1"/>
  <c r="S1065" i="4"/>
  <c r="R1065" i="4"/>
  <c r="P1066" i="4" s="1"/>
  <c r="Q1066" i="4" s="1"/>
  <c r="Q136" i="5"/>
  <c r="P136" i="5"/>
  <c r="N137" i="5" s="1"/>
  <c r="O137" i="5" s="1"/>
  <c r="P1359" i="4"/>
  <c r="Q1359" i="4" s="1"/>
  <c r="P2584" i="4"/>
  <c r="N2585" i="4" s="1"/>
  <c r="Q2584" i="4"/>
  <c r="S1805" i="4"/>
  <c r="R1805" i="4"/>
  <c r="P1806" i="4" s="1"/>
  <c r="S1290" i="4"/>
  <c r="R1290" i="4"/>
  <c r="P1291" i="4" s="1"/>
  <c r="Q294" i="5"/>
  <c r="P294" i="5"/>
  <c r="N295" i="5" s="1"/>
  <c r="O295" i="5" s="1"/>
  <c r="V71" i="3"/>
  <c r="T72" i="3" s="1"/>
  <c r="U72" i="3" s="1"/>
  <c r="S1434" i="4"/>
  <c r="R1434" i="4"/>
  <c r="P1435" i="4" s="1"/>
  <c r="N687" i="5"/>
  <c r="O687" i="5" s="1"/>
  <c r="Q2434" i="4"/>
  <c r="P2434" i="4"/>
  <c r="N2435" i="4" s="1"/>
  <c r="O2435" i="4" s="1"/>
  <c r="S1585" i="4"/>
  <c r="R1585" i="4"/>
  <c r="P1586" i="4" s="1"/>
  <c r="Q1586" i="4" s="1"/>
  <c r="W2075" i="4"/>
  <c r="V2075" i="4"/>
  <c r="T2076" i="4" s="1"/>
  <c r="U2076" i="4" s="1"/>
  <c r="S1142" i="4"/>
  <c r="R1142" i="4"/>
  <c r="P1143" i="4" s="1"/>
  <c r="Q2663" i="4"/>
  <c r="P2663" i="4"/>
  <c r="N2664" i="4" s="1"/>
  <c r="O2664" i="4" s="1"/>
  <c r="Q2129" i="4"/>
  <c r="P2129" i="4"/>
  <c r="N2130" i="4" s="1"/>
  <c r="O2130" i="4" s="1"/>
  <c r="V111" i="3"/>
  <c r="T112" i="3" s="1"/>
  <c r="U112" i="3" s="1"/>
  <c r="W111" i="3"/>
  <c r="N299" i="6"/>
  <c r="O299" i="6" s="1"/>
  <c r="W2026" i="4"/>
  <c r="V2026" i="4"/>
  <c r="T2027" i="4" s="1"/>
  <c r="U2027" i="4" s="1"/>
  <c r="S1510" i="4"/>
  <c r="R1510" i="4"/>
  <c r="P1511" i="4" s="1"/>
  <c r="Q1511" i="4" s="1"/>
  <c r="Q209" i="5"/>
  <c r="P209" i="5"/>
  <c r="N210" i="5" s="1"/>
  <c r="O210" i="5" s="1"/>
  <c r="Q614" i="5"/>
  <c r="P614" i="5"/>
  <c r="N615" i="5" s="1"/>
  <c r="O615" i="5" s="1"/>
  <c r="Q534" i="5"/>
  <c r="P534" i="5"/>
  <c r="N535" i="5" s="1"/>
  <c r="S772" i="4"/>
  <c r="R772" i="4"/>
  <c r="P773" i="4" s="1"/>
  <c r="Q773" i="4" s="1"/>
  <c r="S917" i="4"/>
  <c r="R917" i="4"/>
  <c r="P918" i="4" s="1"/>
  <c r="Q918" i="4" s="1"/>
  <c r="S1733" i="4"/>
  <c r="R1733" i="4"/>
  <c r="P1734" i="4" s="1"/>
  <c r="Q1734" i="4" s="1"/>
  <c r="R998" i="4"/>
  <c r="P999" i="4" s="1"/>
  <c r="S998" i="4"/>
  <c r="Q2356" i="4"/>
  <c r="P2356" i="4"/>
  <c r="N2357" i="4" s="1"/>
  <c r="O2357" i="4" s="1"/>
  <c r="Q850" i="4"/>
  <c r="P454" i="5" l="1"/>
  <c r="N455" i="5" s="1"/>
  <c r="O455" i="5" s="1"/>
  <c r="Q999" i="4"/>
  <c r="Q1435" i="4"/>
  <c r="Q1878" i="4"/>
  <c r="Q1291" i="4"/>
  <c r="S1291" i="4" s="1"/>
  <c r="Q1143" i="4"/>
  <c r="O2512" i="4"/>
  <c r="Q2512" i="4"/>
  <c r="P2512" i="4"/>
  <c r="N2513" i="4" s="1"/>
  <c r="O2513" i="4" s="1"/>
  <c r="O2585" i="4"/>
  <c r="R918" i="4"/>
  <c r="P919" i="4" s="1"/>
  <c r="S918" i="4"/>
  <c r="Q137" i="5"/>
  <c r="P137" i="5"/>
  <c r="N138" i="5" s="1"/>
  <c r="O138" i="5" s="1"/>
  <c r="W2027" i="4"/>
  <c r="V2027" i="4"/>
  <c r="T2028" i="4" s="1"/>
  <c r="U2028" i="4" s="1"/>
  <c r="S1734" i="4"/>
  <c r="R1734" i="4"/>
  <c r="P1735" i="4" s="1"/>
  <c r="Q687" i="5"/>
  <c r="P687" i="5"/>
  <c r="V2076" i="4"/>
  <c r="T2077" i="4" s="1"/>
  <c r="W2076" i="4"/>
  <c r="R999" i="4"/>
  <c r="P1000" i="4" s="1"/>
  <c r="S999" i="4"/>
  <c r="R1359" i="4"/>
  <c r="P1360" i="4" s="1"/>
  <c r="S1359" i="4"/>
  <c r="Q224" i="6"/>
  <c r="P224" i="6"/>
  <c r="N225" i="6" s="1"/>
  <c r="O225" i="6" s="1"/>
  <c r="Q2282" i="4"/>
  <c r="P2282" i="4"/>
  <c r="N2283" i="4" s="1"/>
  <c r="O2283" i="4" s="1"/>
  <c r="R1435" i="4"/>
  <c r="P1436" i="4" s="1"/>
  <c r="S1435" i="4"/>
  <c r="Q1806" i="4"/>
  <c r="Q299" i="6"/>
  <c r="P299" i="6"/>
  <c r="S1066" i="4"/>
  <c r="R1066" i="4"/>
  <c r="P1067" i="4" s="1"/>
  <c r="Q1067" i="4" s="1"/>
  <c r="P295" i="5"/>
  <c r="N296" i="5" s="1"/>
  <c r="Q295" i="5"/>
  <c r="P2357" i="4"/>
  <c r="N2358" i="4" s="1"/>
  <c r="Q2357" i="4"/>
  <c r="Q2435" i="4"/>
  <c r="P2435" i="4"/>
  <c r="N2436" i="4" s="1"/>
  <c r="O2436" i="4" s="1"/>
  <c r="S773" i="4"/>
  <c r="R773" i="4"/>
  <c r="P774" i="4" s="1"/>
  <c r="O535" i="5"/>
  <c r="V72" i="3"/>
  <c r="T73" i="3" s="1"/>
  <c r="U73" i="3" s="1"/>
  <c r="Q455" i="5"/>
  <c r="P455" i="5"/>
  <c r="N456" i="5" s="1"/>
  <c r="S1214" i="4"/>
  <c r="R1214" i="4"/>
  <c r="P1215" i="4" s="1"/>
  <c r="Q1215" i="4" s="1"/>
  <c r="P382" i="6"/>
  <c r="Q382" i="6"/>
  <c r="S1511" i="4"/>
  <c r="R1511" i="4"/>
  <c r="P1512" i="4" s="1"/>
  <c r="R1586" i="4"/>
  <c r="P1587" i="4" s="1"/>
  <c r="S1586" i="4"/>
  <c r="S1661" i="4"/>
  <c r="R1661" i="4"/>
  <c r="P1662" i="4" s="1"/>
  <c r="Q1662" i="4" s="1"/>
  <c r="V112" i="3"/>
  <c r="T113" i="3" s="1"/>
  <c r="U113" i="3" s="1"/>
  <c r="Q2664" i="4"/>
  <c r="P2664" i="4"/>
  <c r="N2665" i="4" s="1"/>
  <c r="O2665" i="4" s="1"/>
  <c r="Q210" i="5"/>
  <c r="P210" i="5"/>
  <c r="N211" i="5" s="1"/>
  <c r="O211" i="5" s="1"/>
  <c r="P2130" i="4"/>
  <c r="N2131" i="4" s="1"/>
  <c r="Q2130" i="4"/>
  <c r="S1878" i="4"/>
  <c r="R1878" i="4"/>
  <c r="P1879" i="4" s="1"/>
  <c r="P615" i="5"/>
  <c r="N616" i="5" s="1"/>
  <c r="Q615" i="5"/>
  <c r="Q1956" i="4"/>
  <c r="R1143" i="4"/>
  <c r="P1144" i="4" s="1"/>
  <c r="S1143" i="4"/>
  <c r="S850" i="4"/>
  <c r="R850" i="4"/>
  <c r="P851" i="4" s="1"/>
  <c r="Q851" i="4" s="1"/>
  <c r="K409" i="5"/>
  <c r="I410" i="5" s="1"/>
  <c r="J410" i="5" s="1"/>
  <c r="N2200" i="4"/>
  <c r="O2200" i="4" s="1"/>
  <c r="R1291" i="4" l="1"/>
  <c r="P1292" i="4" s="1"/>
  <c r="O456" i="5"/>
  <c r="Q1000" i="4"/>
  <c r="R1000" i="4" s="1"/>
  <c r="P1001" i="4" s="1"/>
  <c r="Q1001" i="4" s="1"/>
  <c r="U2077" i="4"/>
  <c r="O2131" i="4"/>
  <c r="Q1292" i="4"/>
  <c r="Q1735" i="4"/>
  <c r="S1735" i="4" s="1"/>
  <c r="N300" i="6"/>
  <c r="O300" i="6" s="1"/>
  <c r="Q2131" i="4"/>
  <c r="P2131" i="4"/>
  <c r="N2132" i="4" s="1"/>
  <c r="O2132" i="4" s="1"/>
  <c r="K410" i="5"/>
  <c r="I411" i="5" s="1"/>
  <c r="J411" i="5" s="1"/>
  <c r="S1806" i="4"/>
  <c r="R1806" i="4"/>
  <c r="P1807" i="4" s="1"/>
  <c r="Q1807" i="4" s="1"/>
  <c r="S1067" i="4"/>
  <c r="R1067" i="4"/>
  <c r="P1068" i="4" s="1"/>
  <c r="Q1068" i="4" s="1"/>
  <c r="N688" i="5"/>
  <c r="O688" i="5" s="1"/>
  <c r="Q2665" i="4"/>
  <c r="P2665" i="4"/>
  <c r="N2666" i="4" s="1"/>
  <c r="O2666" i="4" s="1"/>
  <c r="V73" i="3"/>
  <c r="T74" i="3" s="1"/>
  <c r="U74" i="3" s="1"/>
  <c r="W2028" i="4"/>
  <c r="V2028" i="4"/>
  <c r="T2029" i="4" s="1"/>
  <c r="U2029" i="4" s="1"/>
  <c r="V2077" i="4"/>
  <c r="T2078" i="4" s="1"/>
  <c r="W2077" i="4"/>
  <c r="Q2200" i="4"/>
  <c r="P2200" i="4"/>
  <c r="S851" i="4"/>
  <c r="R851" i="4"/>
  <c r="P852" i="4" s="1"/>
  <c r="Q852" i="4" s="1"/>
  <c r="W72" i="3"/>
  <c r="Q1436" i="4"/>
  <c r="S1292" i="4"/>
  <c r="R1292" i="4"/>
  <c r="P1293" i="4" s="1"/>
  <c r="Q1293" i="4" s="1"/>
  <c r="P535" i="5"/>
  <c r="N536" i="5" s="1"/>
  <c r="Q535" i="5"/>
  <c r="Q2283" i="4"/>
  <c r="P2283" i="4"/>
  <c r="N2284" i="4" s="1"/>
  <c r="P138" i="5"/>
  <c r="N139" i="5" s="1"/>
  <c r="Q138" i="5"/>
  <c r="O296" i="5"/>
  <c r="Q211" i="5"/>
  <c r="P211" i="5"/>
  <c r="N212" i="5" s="1"/>
  <c r="O212" i="5" s="1"/>
  <c r="L409" i="5"/>
  <c r="W112" i="3"/>
  <c r="Q774" i="4"/>
  <c r="Q456" i="5"/>
  <c r="P456" i="5"/>
  <c r="N457" i="5" s="1"/>
  <c r="O457" i="5" s="1"/>
  <c r="Q919" i="4"/>
  <c r="S1215" i="4"/>
  <c r="R1215" i="4"/>
  <c r="P1216" i="4" s="1"/>
  <c r="Q1216" i="4" s="1"/>
  <c r="R1662" i="4"/>
  <c r="P1663" i="4" s="1"/>
  <c r="S1662" i="4"/>
  <c r="S1956" i="4"/>
  <c r="R1956" i="4"/>
  <c r="P1957" i="4" s="1"/>
  <c r="Q1957" i="4" s="1"/>
  <c r="Q2585" i="4"/>
  <c r="P2585" i="4"/>
  <c r="N2586" i="4" s="1"/>
  <c r="O2586" i="4" s="1"/>
  <c r="N383" i="6"/>
  <c r="O383" i="6" s="1"/>
  <c r="P225" i="6"/>
  <c r="N226" i="6" s="1"/>
  <c r="Q225" i="6"/>
  <c r="O616" i="5"/>
  <c r="Q1360" i="4"/>
  <c r="P2513" i="4"/>
  <c r="N2514" i="4" s="1"/>
  <c r="Q2513" i="4"/>
  <c r="S1000" i="4"/>
  <c r="V113" i="3"/>
  <c r="T114" i="3" s="1"/>
  <c r="U114" i="3" s="1"/>
  <c r="Q1144" i="4"/>
  <c r="Q2436" i="4"/>
  <c r="P2436" i="4"/>
  <c r="N2437" i="4" s="1"/>
  <c r="O2437" i="4" s="1"/>
  <c r="Q1587" i="4"/>
  <c r="Q1879" i="4"/>
  <c r="Q1512" i="4"/>
  <c r="O2358" i="4"/>
  <c r="R1735" i="4" l="1"/>
  <c r="P1736" i="4" s="1"/>
  <c r="Q1736" i="4" s="1"/>
  <c r="O536" i="5"/>
  <c r="O2514" i="4"/>
  <c r="Q2514" i="4" s="1"/>
  <c r="Q1663" i="4"/>
  <c r="O2284" i="4"/>
  <c r="S1001" i="4"/>
  <c r="R1001" i="4"/>
  <c r="P1002" i="4" s="1"/>
  <c r="Q1002" i="4" s="1"/>
  <c r="S1216" i="4"/>
  <c r="R1216" i="4"/>
  <c r="P1217" i="4" s="1"/>
  <c r="Q1217" i="4" s="1"/>
  <c r="Q457" i="5"/>
  <c r="P457" i="5"/>
  <c r="N458" i="5" s="1"/>
  <c r="O458" i="5" s="1"/>
  <c r="V114" i="3"/>
  <c r="T115" i="3" s="1"/>
  <c r="U115" i="3" s="1"/>
  <c r="R1293" i="4"/>
  <c r="P1294" i="4" s="1"/>
  <c r="S1293" i="4"/>
  <c r="S852" i="4"/>
  <c r="R852" i="4"/>
  <c r="P853" i="4" s="1"/>
  <c r="S1807" i="4"/>
  <c r="R1807" i="4"/>
  <c r="P1808" i="4" s="1"/>
  <c r="V74" i="3"/>
  <c r="T75" i="3" s="1"/>
  <c r="U75" i="3" s="1"/>
  <c r="P616" i="5"/>
  <c r="N617" i="5" s="1"/>
  <c r="Q616" i="5"/>
  <c r="S1512" i="4"/>
  <c r="R1512" i="4"/>
  <c r="P1513" i="4" s="1"/>
  <c r="Q1513" i="4" s="1"/>
  <c r="P2284" i="4"/>
  <c r="N2285" i="4" s="1"/>
  <c r="Q2284" i="4"/>
  <c r="W73" i="3"/>
  <c r="S1068" i="4"/>
  <c r="R1068" i="4"/>
  <c r="P1069" i="4" s="1"/>
  <c r="S1879" i="4"/>
  <c r="R1879" i="4"/>
  <c r="P1880" i="4" s="1"/>
  <c r="S1663" i="4"/>
  <c r="R1663" i="4"/>
  <c r="P1664" i="4" s="1"/>
  <c r="Q1664" i="4" s="1"/>
  <c r="P2514" i="4"/>
  <c r="N2515" i="4" s="1"/>
  <c r="Q2586" i="4"/>
  <c r="P2586" i="4"/>
  <c r="N2587" i="4" s="1"/>
  <c r="L410" i="5"/>
  <c r="Q2666" i="4"/>
  <c r="P2666" i="4"/>
  <c r="N2667" i="4" s="1"/>
  <c r="O2667" i="4" s="1"/>
  <c r="S919" i="4"/>
  <c r="R919" i="4"/>
  <c r="P920" i="4" s="1"/>
  <c r="Q920" i="4" s="1"/>
  <c r="Q383" i="6"/>
  <c r="P383" i="6"/>
  <c r="P2132" i="4"/>
  <c r="N2133" i="4" s="1"/>
  <c r="Q2132" i="4"/>
  <c r="P536" i="5"/>
  <c r="N537" i="5" s="1"/>
  <c r="Q536" i="5"/>
  <c r="S1360" i="4"/>
  <c r="R1360" i="4"/>
  <c r="P1361" i="4" s="1"/>
  <c r="K411" i="5"/>
  <c r="I412" i="5" s="1"/>
  <c r="J412" i="5" s="1"/>
  <c r="R1957" i="4"/>
  <c r="P1958" i="4" s="1"/>
  <c r="S1957" i="4"/>
  <c r="S1436" i="4"/>
  <c r="R1436" i="4"/>
  <c r="P1437" i="4" s="1"/>
  <c r="Q1437" i="4" s="1"/>
  <c r="O226" i="6"/>
  <c r="S1587" i="4"/>
  <c r="R1587" i="4"/>
  <c r="P1588" i="4" s="1"/>
  <c r="Q1588" i="4" s="1"/>
  <c r="Q2437" i="4"/>
  <c r="P2437" i="4"/>
  <c r="N2438" i="4" s="1"/>
  <c r="W2029" i="4"/>
  <c r="V2029" i="4"/>
  <c r="T2030" i="4" s="1"/>
  <c r="U2030" i="4" s="1"/>
  <c r="R1736" i="4"/>
  <c r="P1737" i="4" s="1"/>
  <c r="S1736" i="4"/>
  <c r="P688" i="5"/>
  <c r="N689" i="5" s="1"/>
  <c r="Q688" i="5"/>
  <c r="Q2358" i="4"/>
  <c r="P2358" i="4"/>
  <c r="N2359" i="4" s="1"/>
  <c r="S774" i="4"/>
  <c r="R774" i="4"/>
  <c r="P775" i="4" s="1"/>
  <c r="Q775" i="4" s="1"/>
  <c r="N2201" i="4"/>
  <c r="O2201" i="4" s="1"/>
  <c r="Q212" i="5"/>
  <c r="P212" i="5"/>
  <c r="N213" i="5" s="1"/>
  <c r="O213" i="5" s="1"/>
  <c r="P296" i="5"/>
  <c r="N297" i="5" s="1"/>
  <c r="Q296" i="5"/>
  <c r="U2078" i="4"/>
  <c r="S1144" i="4"/>
  <c r="R1144" i="4"/>
  <c r="P1145" i="4" s="1"/>
  <c r="W113" i="3"/>
  <c r="O139" i="5"/>
  <c r="P300" i="6"/>
  <c r="Q300" i="6"/>
  <c r="Q1361" i="4" l="1"/>
  <c r="O537" i="5"/>
  <c r="O297" i="5"/>
  <c r="O2515" i="4"/>
  <c r="Q1808" i="4"/>
  <c r="R1808" i="4" s="1"/>
  <c r="P1809" i="4" s="1"/>
  <c r="W74" i="3"/>
  <c r="Q2515" i="4"/>
  <c r="P2515" i="4"/>
  <c r="N2516" i="4" s="1"/>
  <c r="O2516" i="4" s="1"/>
  <c r="V75" i="3"/>
  <c r="T76" i="3" s="1"/>
  <c r="U76" i="3" s="1"/>
  <c r="V2078" i="4"/>
  <c r="T2079" i="4" s="1"/>
  <c r="W2078" i="4"/>
  <c r="K412" i="5"/>
  <c r="I413" i="5" s="1"/>
  <c r="J413" i="5" s="1"/>
  <c r="P139" i="5"/>
  <c r="N140" i="5" s="1"/>
  <c r="Q139" i="5"/>
  <c r="O689" i="5"/>
  <c r="S1361" i="4"/>
  <c r="R1361" i="4"/>
  <c r="P1362" i="4" s="1"/>
  <c r="Q213" i="5"/>
  <c r="P213" i="5"/>
  <c r="N214" i="5" s="1"/>
  <c r="O214" i="5" s="1"/>
  <c r="N301" i="6"/>
  <c r="O301" i="6" s="1"/>
  <c r="L411" i="5"/>
  <c r="S1664" i="4"/>
  <c r="R1664" i="4"/>
  <c r="P1665" i="4" s="1"/>
  <c r="Q1665" i="4" s="1"/>
  <c r="R1588" i="4"/>
  <c r="P1589" i="4" s="1"/>
  <c r="S1588" i="4"/>
  <c r="Q1145" i="4"/>
  <c r="Q1737" i="4"/>
  <c r="Q853" i="4"/>
  <c r="V2030" i="4"/>
  <c r="T2031" i="4" s="1"/>
  <c r="U2031" i="4" s="1"/>
  <c r="W2030" i="4"/>
  <c r="Q537" i="5"/>
  <c r="P537" i="5"/>
  <c r="N538" i="5" s="1"/>
  <c r="Q1880" i="4"/>
  <c r="O2438" i="4"/>
  <c r="O2133" i="4"/>
  <c r="Q1069" i="4"/>
  <c r="Q1294" i="4"/>
  <c r="V115" i="3"/>
  <c r="T116" i="3" s="1"/>
  <c r="U116" i="3" s="1"/>
  <c r="W114" i="3"/>
  <c r="W115" i="3" s="1"/>
  <c r="P297" i="5"/>
  <c r="N298" i="5" s="1"/>
  <c r="Q297" i="5"/>
  <c r="N384" i="6"/>
  <c r="O384" i="6" s="1"/>
  <c r="Q458" i="5"/>
  <c r="P458" i="5"/>
  <c r="N459" i="5" s="1"/>
  <c r="O459" i="5" s="1"/>
  <c r="S920" i="4"/>
  <c r="R920" i="4"/>
  <c r="P921" i="4" s="1"/>
  <c r="Q921" i="4" s="1"/>
  <c r="Q226" i="6"/>
  <c r="P226" i="6"/>
  <c r="N227" i="6" s="1"/>
  <c r="O227" i="6" s="1"/>
  <c r="O2285" i="4"/>
  <c r="S1513" i="4"/>
  <c r="R1513" i="4"/>
  <c r="P1514" i="4" s="1"/>
  <c r="Q1514" i="4" s="1"/>
  <c r="S1217" i="4"/>
  <c r="R1217" i="4"/>
  <c r="P1218" i="4" s="1"/>
  <c r="P2667" i="4"/>
  <c r="N2668" i="4" s="1"/>
  <c r="Q2667" i="4"/>
  <c r="Q2201" i="4"/>
  <c r="P2201" i="4"/>
  <c r="N2202" i="4" s="1"/>
  <c r="O2202" i="4" s="1"/>
  <c r="R1437" i="4"/>
  <c r="P1438" i="4" s="1"/>
  <c r="S1437" i="4"/>
  <c r="S1002" i="4"/>
  <c r="R1002" i="4"/>
  <c r="P1003" i="4" s="1"/>
  <c r="Q1003" i="4" s="1"/>
  <c r="S775" i="4"/>
  <c r="R775" i="4"/>
  <c r="P776" i="4" s="1"/>
  <c r="O2359" i="4"/>
  <c r="Q1958" i="4"/>
  <c r="O2587" i="4"/>
  <c r="O617" i="5"/>
  <c r="Q1362" i="4" l="1"/>
  <c r="U2079" i="4"/>
  <c r="Q1218" i="4"/>
  <c r="O298" i="5"/>
  <c r="P298" i="5" s="1"/>
  <c r="N299" i="5" s="1"/>
  <c r="S1808" i="4"/>
  <c r="O538" i="5"/>
  <c r="P538" i="5"/>
  <c r="N539" i="5" s="1"/>
  <c r="Q538" i="5"/>
  <c r="P689" i="5"/>
  <c r="N690" i="5" s="1"/>
  <c r="Q689" i="5"/>
  <c r="K413" i="5"/>
  <c r="I414" i="5" s="1"/>
  <c r="J414" i="5" s="1"/>
  <c r="S921" i="4"/>
  <c r="R921" i="4"/>
  <c r="P922" i="4" s="1"/>
  <c r="Q922" i="4" s="1"/>
  <c r="Q1809" i="4"/>
  <c r="R853" i="4"/>
  <c r="P854" i="4" s="1"/>
  <c r="S853" i="4"/>
  <c r="Q1589" i="4"/>
  <c r="L412" i="5"/>
  <c r="V2031" i="4"/>
  <c r="T2032" i="4" s="1"/>
  <c r="U2032" i="4" s="1"/>
  <c r="S1737" i="4"/>
  <c r="R1737" i="4"/>
  <c r="P1738" i="4" s="1"/>
  <c r="Q1738" i="4" s="1"/>
  <c r="W2079" i="4"/>
  <c r="V2079" i="4"/>
  <c r="T2080" i="4" s="1"/>
  <c r="U2080" i="4" s="1"/>
  <c r="S1003" i="4"/>
  <c r="R1003" i="4"/>
  <c r="P1004" i="4" s="1"/>
  <c r="Q1004" i="4" s="1"/>
  <c r="O2668" i="4"/>
  <c r="V116" i="3"/>
  <c r="T117" i="3" s="1"/>
  <c r="U117" i="3" s="1"/>
  <c r="R1514" i="4"/>
  <c r="P1515" i="4" s="1"/>
  <c r="S1514" i="4"/>
  <c r="V76" i="3"/>
  <c r="T77" i="3" s="1"/>
  <c r="U77" i="3" s="1"/>
  <c r="Q459" i="5"/>
  <c r="P459" i="5"/>
  <c r="N460" i="5" s="1"/>
  <c r="Q1438" i="4"/>
  <c r="O140" i="5"/>
  <c r="Q617" i="5"/>
  <c r="P617" i="5"/>
  <c r="N618" i="5" s="1"/>
  <c r="O618" i="5" s="1"/>
  <c r="S1294" i="4"/>
  <c r="R1294" i="4"/>
  <c r="P1295" i="4" s="1"/>
  <c r="Q1295" i="4" s="1"/>
  <c r="P2587" i="4"/>
  <c r="N2588" i="4" s="1"/>
  <c r="Q2587" i="4"/>
  <c r="S1069" i="4"/>
  <c r="R1069" i="4"/>
  <c r="P1070" i="4" s="1"/>
  <c r="W75" i="3"/>
  <c r="P2202" i="4"/>
  <c r="N2203" i="4" s="1"/>
  <c r="Q2202" i="4"/>
  <c r="S1145" i="4"/>
  <c r="R1145" i="4"/>
  <c r="P1146" i="4" s="1"/>
  <c r="Q2133" i="4"/>
  <c r="P2133" i="4"/>
  <c r="N2134" i="4" s="1"/>
  <c r="P301" i="6"/>
  <c r="Q301" i="6"/>
  <c r="Q2516" i="4"/>
  <c r="P2516" i="4"/>
  <c r="N2517" i="4" s="1"/>
  <c r="O2517" i="4" s="1"/>
  <c r="R1362" i="4"/>
  <c r="P1363" i="4" s="1"/>
  <c r="S1362" i="4"/>
  <c r="Q384" i="6"/>
  <c r="P384" i="6"/>
  <c r="N385" i="6" s="1"/>
  <c r="O385" i="6" s="1"/>
  <c r="S1218" i="4"/>
  <c r="R1218" i="4"/>
  <c r="P1219" i="4" s="1"/>
  <c r="S1958" i="4"/>
  <c r="R1958" i="4"/>
  <c r="P1959" i="4" s="1"/>
  <c r="P2438" i="4"/>
  <c r="N2439" i="4" s="1"/>
  <c r="Q2438" i="4"/>
  <c r="S1665" i="4"/>
  <c r="R1665" i="4"/>
  <c r="P1666" i="4" s="1"/>
  <c r="P2285" i="4"/>
  <c r="N2286" i="4" s="1"/>
  <c r="Q2285" i="4"/>
  <c r="Q2359" i="4"/>
  <c r="P2359" i="4"/>
  <c r="N2360" i="4" s="1"/>
  <c r="O2360" i="4" s="1"/>
  <c r="Q227" i="6"/>
  <c r="P227" i="6"/>
  <c r="N228" i="6" s="1"/>
  <c r="O228" i="6" s="1"/>
  <c r="Q214" i="5"/>
  <c r="P214" i="5"/>
  <c r="N215" i="5" s="1"/>
  <c r="O215" i="5" s="1"/>
  <c r="Q776" i="4"/>
  <c r="S1880" i="4"/>
  <c r="R1880" i="4"/>
  <c r="P1881" i="4" s="1"/>
  <c r="Q1881" i="4" s="1"/>
  <c r="O2203" i="4" l="1"/>
  <c r="O460" i="5"/>
  <c r="Q298" i="5"/>
  <c r="O299" i="5" s="1"/>
  <c r="Q854" i="4"/>
  <c r="W116" i="3"/>
  <c r="O2588" i="4"/>
  <c r="O539" i="5"/>
  <c r="W2031" i="4"/>
  <c r="O2439" i="4"/>
  <c r="Q2439" i="4" s="1"/>
  <c r="Q1959" i="4"/>
  <c r="S1959" i="4" s="1"/>
  <c r="W76" i="3"/>
  <c r="Q2668" i="4"/>
  <c r="P2668" i="4"/>
  <c r="N2669" i="4" s="1"/>
  <c r="O2669" i="4" s="1"/>
  <c r="P460" i="5"/>
  <c r="N461" i="5" s="1"/>
  <c r="Q460" i="5"/>
  <c r="Q228" i="6"/>
  <c r="P228" i="6"/>
  <c r="N229" i="6" s="1"/>
  <c r="O229" i="6" s="1"/>
  <c r="Q1146" i="4"/>
  <c r="Q385" i="6"/>
  <c r="P385" i="6"/>
  <c r="N386" i="6" s="1"/>
  <c r="V77" i="3"/>
  <c r="T78" i="3" s="1"/>
  <c r="U78" i="3" s="1"/>
  <c r="S1589" i="4"/>
  <c r="R1589" i="4"/>
  <c r="P1590" i="4" s="1"/>
  <c r="Q2203" i="4"/>
  <c r="P2203" i="4"/>
  <c r="N2204" i="4" s="1"/>
  <c r="O2204" i="4" s="1"/>
  <c r="R1881" i="4"/>
  <c r="P1882" i="4" s="1"/>
  <c r="S1881" i="4"/>
  <c r="Q1219" i="4"/>
  <c r="Q1515" i="4"/>
  <c r="Q215" i="5"/>
  <c r="P215" i="5"/>
  <c r="N216" i="5" s="1"/>
  <c r="O216" i="5" s="1"/>
  <c r="S776" i="4"/>
  <c r="R776" i="4"/>
  <c r="P777" i="4" s="1"/>
  <c r="Q1070" i="4"/>
  <c r="V117" i="3"/>
  <c r="T118" i="3" s="1"/>
  <c r="U118" i="3" s="1"/>
  <c r="R854" i="4"/>
  <c r="P855" i="4" s="1"/>
  <c r="S854" i="4"/>
  <c r="S1809" i="4"/>
  <c r="R1809" i="4"/>
  <c r="P1810" i="4" s="1"/>
  <c r="S922" i="4"/>
  <c r="R922" i="4"/>
  <c r="P923" i="4" s="1"/>
  <c r="Q923" i="4" s="1"/>
  <c r="P2588" i="4"/>
  <c r="N2589" i="4" s="1"/>
  <c r="Q2588" i="4"/>
  <c r="K414" i="5"/>
  <c r="I415" i="5" s="1"/>
  <c r="J415" i="5" s="1"/>
  <c r="S1295" i="4"/>
  <c r="R1295" i="4"/>
  <c r="P1296" i="4" s="1"/>
  <c r="V2080" i="4"/>
  <c r="T2081" i="4" s="1"/>
  <c r="U2081" i="4" s="1"/>
  <c r="L413" i="5"/>
  <c r="P618" i="5"/>
  <c r="N619" i="5" s="1"/>
  <c r="Q618" i="5"/>
  <c r="Q2360" i="4"/>
  <c r="P2360" i="4"/>
  <c r="N2361" i="4" s="1"/>
  <c r="O2361" i="4" s="1"/>
  <c r="S1738" i="4"/>
  <c r="R1738" i="4"/>
  <c r="P1739" i="4" s="1"/>
  <c r="Q1739" i="4" s="1"/>
  <c r="O690" i="5"/>
  <c r="S1004" i="4"/>
  <c r="R1004" i="4"/>
  <c r="P1005" i="4" s="1"/>
  <c r="Q1005" i="4" s="1"/>
  <c r="Q2517" i="4"/>
  <c r="P2517" i="4"/>
  <c r="N2518" i="4" s="1"/>
  <c r="O2518" i="4" s="1"/>
  <c r="O2286" i="4"/>
  <c r="N302" i="6"/>
  <c r="O302" i="6" s="1"/>
  <c r="P140" i="5"/>
  <c r="N141" i="5" s="1"/>
  <c r="Q140" i="5"/>
  <c r="Q1363" i="4"/>
  <c r="Q1666" i="4"/>
  <c r="O2134" i="4"/>
  <c r="S1438" i="4"/>
  <c r="R1438" i="4"/>
  <c r="P1439" i="4" s="1"/>
  <c r="V2032" i="4"/>
  <c r="T2033" i="4" s="1"/>
  <c r="U2033" i="4" s="1"/>
  <c r="Q539" i="5"/>
  <c r="P539" i="5"/>
  <c r="N540" i="5" s="1"/>
  <c r="O540" i="5" s="1"/>
  <c r="P299" i="5" l="1"/>
  <c r="N300" i="5" s="1"/>
  <c r="Q299" i="5"/>
  <c r="R1959" i="4"/>
  <c r="P1960" i="4" s="1"/>
  <c r="O461" i="5"/>
  <c r="Q1590" i="4"/>
  <c r="L414" i="5"/>
  <c r="P2439" i="4"/>
  <c r="N2440" i="4" s="1"/>
  <c r="O2440" i="4" s="1"/>
  <c r="Q2440" i="4" s="1"/>
  <c r="Q1882" i="4"/>
  <c r="O619" i="5"/>
  <c r="Q619" i="5" s="1"/>
  <c r="O141" i="5"/>
  <c r="Q141" i="5" s="1"/>
  <c r="Q1296" i="4"/>
  <c r="O386" i="6"/>
  <c r="P386" i="6" s="1"/>
  <c r="N387" i="6" s="1"/>
  <c r="R1590" i="4"/>
  <c r="P1591" i="4" s="1"/>
  <c r="S1590" i="4"/>
  <c r="S1070" i="4"/>
  <c r="R1070" i="4"/>
  <c r="P1071" i="4" s="1"/>
  <c r="Q1071" i="4" s="1"/>
  <c r="V78" i="3"/>
  <c r="T79" i="3" s="1"/>
  <c r="U79" i="3" s="1"/>
  <c r="W77" i="3"/>
  <c r="W78" i="3" s="1"/>
  <c r="W117" i="3"/>
  <c r="Q777" i="4"/>
  <c r="V2081" i="4"/>
  <c r="T2082" i="4" s="1"/>
  <c r="U2082" i="4" s="1"/>
  <c r="Q302" i="6"/>
  <c r="P302" i="6"/>
  <c r="N303" i="6" s="1"/>
  <c r="K415" i="5"/>
  <c r="I416" i="5" s="1"/>
  <c r="J416" i="5" s="1"/>
  <c r="S1219" i="4"/>
  <c r="R1219" i="4"/>
  <c r="P1220" i="4" s="1"/>
  <c r="S1296" i="4"/>
  <c r="R1296" i="4"/>
  <c r="P1297" i="4" s="1"/>
  <c r="Q1297" i="4" s="1"/>
  <c r="S1515" i="4"/>
  <c r="R1515" i="4"/>
  <c r="P1516" i="4" s="1"/>
  <c r="Q1516" i="4" s="1"/>
  <c r="O2589" i="4"/>
  <c r="S1146" i="4"/>
  <c r="R1146" i="4"/>
  <c r="P1147" i="4" s="1"/>
  <c r="R1363" i="4"/>
  <c r="P1364" i="4" s="1"/>
  <c r="S1363" i="4"/>
  <c r="S1882" i="4"/>
  <c r="R1882" i="4"/>
  <c r="P1883" i="4" s="1"/>
  <c r="Q1883" i="4" s="1"/>
  <c r="Q229" i="6"/>
  <c r="P229" i="6"/>
  <c r="N230" i="6" s="1"/>
  <c r="O230" i="6" s="1"/>
  <c r="W2080" i="4"/>
  <c r="W2081" i="4" s="1"/>
  <c r="Q2286" i="4"/>
  <c r="P2286" i="4"/>
  <c r="N2287" i="4" s="1"/>
  <c r="O2287" i="4" s="1"/>
  <c r="Q540" i="5"/>
  <c r="P540" i="5"/>
  <c r="N541" i="5" s="1"/>
  <c r="R923" i="4"/>
  <c r="P924" i="4" s="1"/>
  <c r="S923" i="4"/>
  <c r="Q2204" i="4"/>
  <c r="P2204" i="4"/>
  <c r="N2205" i="4" s="1"/>
  <c r="Q1439" i="4"/>
  <c r="Q1810" i="4"/>
  <c r="V118" i="3"/>
  <c r="T119" i="3" s="1"/>
  <c r="U119" i="3" s="1"/>
  <c r="Q216" i="5"/>
  <c r="P216" i="5"/>
  <c r="N217" i="5" s="1"/>
  <c r="S1005" i="4"/>
  <c r="R1005" i="4"/>
  <c r="P1006" i="4" s="1"/>
  <c r="Q461" i="5"/>
  <c r="P461" i="5"/>
  <c r="N462" i="5" s="1"/>
  <c r="O462" i="5" s="1"/>
  <c r="S1739" i="4"/>
  <c r="R1739" i="4"/>
  <c r="P1740" i="4" s="1"/>
  <c r="Q1740" i="4" s="1"/>
  <c r="Q2669" i="4"/>
  <c r="P2669" i="4"/>
  <c r="N2670" i="4" s="1"/>
  <c r="Q2518" i="4"/>
  <c r="P2518" i="4"/>
  <c r="N2519" i="4" s="1"/>
  <c r="O2519" i="4" s="1"/>
  <c r="V2033" i="4"/>
  <c r="T2034" i="4" s="1"/>
  <c r="U2034" i="4" s="1"/>
  <c r="P690" i="5"/>
  <c r="N691" i="5" s="1"/>
  <c r="Q690" i="5"/>
  <c r="W2032" i="4"/>
  <c r="W2033" i="4" s="1"/>
  <c r="Q2361" i="4"/>
  <c r="P2361" i="4"/>
  <c r="N2362" i="4" s="1"/>
  <c r="O2362" i="4" s="1"/>
  <c r="Q2134" i="4"/>
  <c r="P2134" i="4"/>
  <c r="N2135" i="4" s="1"/>
  <c r="O2135" i="4" s="1"/>
  <c r="O300" i="5"/>
  <c r="S1666" i="4"/>
  <c r="R1666" i="4"/>
  <c r="P1667" i="4" s="1"/>
  <c r="Q855" i="4"/>
  <c r="Q1960" i="4"/>
  <c r="P619" i="5" l="1"/>
  <c r="N620" i="5" s="1"/>
  <c r="O620" i="5" s="1"/>
  <c r="P2440" i="4"/>
  <c r="N2441" i="4" s="1"/>
  <c r="O2441" i="4" s="1"/>
  <c r="L415" i="5"/>
  <c r="Q1364" i="4"/>
  <c r="Q386" i="6"/>
  <c r="O387" i="6" s="1"/>
  <c r="P141" i="5"/>
  <c r="N142" i="5" s="1"/>
  <c r="Q1147" i="4"/>
  <c r="R1147" i="4" s="1"/>
  <c r="P1148" i="4" s="1"/>
  <c r="O691" i="5"/>
  <c r="P691" i="5" s="1"/>
  <c r="N692" i="5" s="1"/>
  <c r="Q924" i="4"/>
  <c r="S924" i="4" s="1"/>
  <c r="Q2441" i="4"/>
  <c r="P2441" i="4"/>
  <c r="N2442" i="4" s="1"/>
  <c r="O2442" i="4" s="1"/>
  <c r="S1960" i="4"/>
  <c r="R1960" i="4"/>
  <c r="P1961" i="4" s="1"/>
  <c r="Q1961" i="4" s="1"/>
  <c r="V119" i="3"/>
  <c r="T120" i="3" s="1"/>
  <c r="U120" i="3" s="1"/>
  <c r="W119" i="3"/>
  <c r="P2519" i="4"/>
  <c r="N2520" i="4" s="1"/>
  <c r="O2520" i="4" s="1"/>
  <c r="R1810" i="4"/>
  <c r="P1811" i="4" s="1"/>
  <c r="S1810" i="4"/>
  <c r="S1439" i="4"/>
  <c r="R1439" i="4"/>
  <c r="P1440" i="4" s="1"/>
  <c r="Q1440" i="4" s="1"/>
  <c r="V2082" i="4"/>
  <c r="T2083" i="4" s="1"/>
  <c r="U2083" i="4" s="1"/>
  <c r="W2082" i="4"/>
  <c r="O142" i="5"/>
  <c r="O2205" i="4"/>
  <c r="S1364" i="4"/>
  <c r="R1364" i="4"/>
  <c r="P1365" i="4" s="1"/>
  <c r="Q1365" i="4" s="1"/>
  <c r="S855" i="4"/>
  <c r="R855" i="4"/>
  <c r="P856" i="4" s="1"/>
  <c r="Q856" i="4" s="1"/>
  <c r="Q1667" i="4"/>
  <c r="O2670" i="4"/>
  <c r="S777" i="4"/>
  <c r="R777" i="4"/>
  <c r="P778" i="4" s="1"/>
  <c r="Q2589" i="4"/>
  <c r="P2589" i="4"/>
  <c r="N2590" i="4" s="1"/>
  <c r="O2590" i="4" s="1"/>
  <c r="P620" i="5"/>
  <c r="N621" i="5" s="1"/>
  <c r="Q620" i="5"/>
  <c r="P2287" i="4"/>
  <c r="N2288" i="4" s="1"/>
  <c r="Q2287" i="4"/>
  <c r="Q462" i="5"/>
  <c r="P462" i="5"/>
  <c r="N463" i="5" s="1"/>
  <c r="O463" i="5" s="1"/>
  <c r="S1297" i="4"/>
  <c r="R1297" i="4"/>
  <c r="P1298" i="4" s="1"/>
  <c r="Q1298" i="4" s="1"/>
  <c r="Q1006" i="4"/>
  <c r="Q1220" i="4"/>
  <c r="V79" i="3"/>
  <c r="T42" i="3" s="1"/>
  <c r="X41" i="3" s="1"/>
  <c r="S1740" i="4"/>
  <c r="R1740" i="4"/>
  <c r="P1741" i="4" s="1"/>
  <c r="Q1741" i="4" s="1"/>
  <c r="S1516" i="4"/>
  <c r="R1516" i="4"/>
  <c r="P1517" i="4" s="1"/>
  <c r="Q2135" i="4"/>
  <c r="P2135" i="4"/>
  <c r="N2136" i="4" s="1"/>
  <c r="O2136" i="4" s="1"/>
  <c r="Q230" i="6"/>
  <c r="P230" i="6"/>
  <c r="N231" i="6" s="1"/>
  <c r="O231" i="6" s="1"/>
  <c r="S1071" i="4"/>
  <c r="R1071" i="4"/>
  <c r="P1072" i="4" s="1"/>
  <c r="Q1072" i="4" s="1"/>
  <c r="Q300" i="5"/>
  <c r="P300" i="5"/>
  <c r="N301" i="5" s="1"/>
  <c r="O301" i="5" s="1"/>
  <c r="Q2362" i="4"/>
  <c r="P2362" i="4"/>
  <c r="N2363" i="4" s="1"/>
  <c r="O2363" i="4" s="1"/>
  <c r="O217" i="5"/>
  <c r="K416" i="5"/>
  <c r="I417" i="5" s="1"/>
  <c r="J417" i="5" s="1"/>
  <c r="O541" i="5"/>
  <c r="S1883" i="4"/>
  <c r="R1883" i="4"/>
  <c r="P1884" i="4" s="1"/>
  <c r="Q1884" i="4" s="1"/>
  <c r="V2034" i="4"/>
  <c r="T2035" i="4" s="1"/>
  <c r="U2035" i="4" s="1"/>
  <c r="W118" i="3"/>
  <c r="O303" i="6"/>
  <c r="Q1591" i="4"/>
  <c r="Q1517" i="4" l="1"/>
  <c r="S1517" i="4" s="1"/>
  <c r="P387" i="6"/>
  <c r="N388" i="6" s="1"/>
  <c r="Q387" i="6"/>
  <c r="Q691" i="5"/>
  <c r="O692" i="5" s="1"/>
  <c r="S1147" i="4"/>
  <c r="Q1148" i="4" s="1"/>
  <c r="R924" i="4"/>
  <c r="P925" i="4" s="1"/>
  <c r="Q925" i="4" s="1"/>
  <c r="Q778" i="4"/>
  <c r="S778" i="4" s="1"/>
  <c r="S925" i="4"/>
  <c r="R925" i="4"/>
  <c r="P926" i="4" s="1"/>
  <c r="Q926" i="4" s="1"/>
  <c r="V2083" i="4"/>
  <c r="T2084" i="4" s="1"/>
  <c r="U2084" i="4" s="1"/>
  <c r="S1440" i="4"/>
  <c r="R1440" i="4"/>
  <c r="P1441" i="4" s="1"/>
  <c r="Q1441" i="4" s="1"/>
  <c r="Q217" i="5"/>
  <c r="P217" i="5"/>
  <c r="N218" i="5" s="1"/>
  <c r="Q2205" i="4"/>
  <c r="P2205" i="4"/>
  <c r="N2206" i="4" s="1"/>
  <c r="S1006" i="4"/>
  <c r="R1006" i="4"/>
  <c r="P1007" i="4" s="1"/>
  <c r="Q1007" i="4" s="1"/>
  <c r="Q1811" i="4"/>
  <c r="Q142" i="5"/>
  <c r="P142" i="5"/>
  <c r="N143" i="5" s="1"/>
  <c r="O143" i="5" s="1"/>
  <c r="L416" i="5"/>
  <c r="S1298" i="4"/>
  <c r="R1298" i="4"/>
  <c r="P1299" i="4" s="1"/>
  <c r="Q1299" i="4" s="1"/>
  <c r="Q2670" i="4"/>
  <c r="P2670" i="4"/>
  <c r="N2671" i="4" s="1"/>
  <c r="O2671" i="4" s="1"/>
  <c r="Q2519" i="4"/>
  <c r="Q2520" i="4" s="1"/>
  <c r="K417" i="5"/>
  <c r="I418" i="5" s="1"/>
  <c r="J418" i="5" s="1"/>
  <c r="Q463" i="5"/>
  <c r="P463" i="5"/>
  <c r="N464" i="5" s="1"/>
  <c r="O464" i="5" s="1"/>
  <c r="W79" i="3"/>
  <c r="S1220" i="4"/>
  <c r="R1220" i="4"/>
  <c r="P1221" i="4" s="1"/>
  <c r="Q1221" i="4" s="1"/>
  <c r="R1072" i="4"/>
  <c r="P1073" i="4" s="1"/>
  <c r="S1072" i="4"/>
  <c r="V120" i="3"/>
  <c r="T121" i="3" s="1"/>
  <c r="U121" i="3" s="1"/>
  <c r="B20" i="3"/>
  <c r="B16" i="3"/>
  <c r="C36" i="3"/>
  <c r="P2520" i="4"/>
  <c r="N2521" i="4" s="1"/>
  <c r="O2521" i="4" s="1"/>
  <c r="S856" i="4"/>
  <c r="R856" i="4"/>
  <c r="P857" i="4" s="1"/>
  <c r="Q857" i="4" s="1"/>
  <c r="S1961" i="4"/>
  <c r="R1961" i="4"/>
  <c r="P1962" i="4" s="1"/>
  <c r="S1741" i="4"/>
  <c r="R1741" i="4"/>
  <c r="P1742" i="4" s="1"/>
  <c r="Q301" i="5"/>
  <c r="P301" i="5"/>
  <c r="N302" i="5" s="1"/>
  <c r="V2035" i="4"/>
  <c r="T2036" i="4" s="1"/>
  <c r="U2036" i="4" s="1"/>
  <c r="W2034" i="4"/>
  <c r="Q2590" i="4"/>
  <c r="P2590" i="4"/>
  <c r="N2591" i="4" s="1"/>
  <c r="O2591" i="4" s="1"/>
  <c r="P541" i="5"/>
  <c r="N542" i="5" s="1"/>
  <c r="Q541" i="5"/>
  <c r="Q2363" i="4"/>
  <c r="P2363" i="4"/>
  <c r="N2364" i="4" s="1"/>
  <c r="S1591" i="4"/>
  <c r="R1591" i="4"/>
  <c r="P1592" i="4" s="1"/>
  <c r="Q1592" i="4" s="1"/>
  <c r="R1667" i="4"/>
  <c r="P1668" i="4" s="1"/>
  <c r="S1667" i="4"/>
  <c r="Q303" i="6"/>
  <c r="P303" i="6"/>
  <c r="N304" i="6" s="1"/>
  <c r="O304" i="6" s="1"/>
  <c r="S1884" i="4"/>
  <c r="R1884" i="4"/>
  <c r="P1885" i="4" s="1"/>
  <c r="R1365" i="4"/>
  <c r="P1366" i="4" s="1"/>
  <c r="S1365" i="4"/>
  <c r="Q2442" i="4"/>
  <c r="P2442" i="4"/>
  <c r="N2443" i="4" s="1"/>
  <c r="O2443" i="4" s="1"/>
  <c r="Q231" i="6"/>
  <c r="P231" i="6"/>
  <c r="N232" i="6" s="1"/>
  <c r="O232" i="6" s="1"/>
  <c r="O2288" i="4"/>
  <c r="Q2136" i="4"/>
  <c r="P2136" i="4"/>
  <c r="N2137" i="4" s="1"/>
  <c r="O621" i="5"/>
  <c r="R1517" i="4" l="1"/>
  <c r="P1518" i="4" s="1"/>
  <c r="Q1518" i="4" s="1"/>
  <c r="L417" i="5"/>
  <c r="Q1885" i="4"/>
  <c r="O302" i="5"/>
  <c r="O2206" i="4"/>
  <c r="R1148" i="4"/>
  <c r="P1149" i="4" s="1"/>
  <c r="S1148" i="4"/>
  <c r="Q692" i="5"/>
  <c r="P692" i="5"/>
  <c r="N693" i="5" s="1"/>
  <c r="O693" i="5" s="1"/>
  <c r="R778" i="4"/>
  <c r="P779" i="4" s="1"/>
  <c r="Q779" i="4" s="1"/>
  <c r="O542" i="5"/>
  <c r="P542" i="5" s="1"/>
  <c r="N543" i="5" s="1"/>
  <c r="O543" i="5" s="1"/>
  <c r="O388" i="6"/>
  <c r="O218" i="5"/>
  <c r="Q693" i="5"/>
  <c r="P693" i="5"/>
  <c r="N694" i="5" s="1"/>
  <c r="O694" i="5" s="1"/>
  <c r="Q2671" i="4"/>
  <c r="P2671" i="4"/>
  <c r="N2672" i="4" s="1"/>
  <c r="R1221" i="4"/>
  <c r="P1222" i="4" s="1"/>
  <c r="S1221" i="4"/>
  <c r="S1007" i="4"/>
  <c r="R1007" i="4"/>
  <c r="P1008" i="4" s="1"/>
  <c r="Q1008" i="4" s="1"/>
  <c r="Q2443" i="4"/>
  <c r="P2443" i="4"/>
  <c r="N2444" i="4" s="1"/>
  <c r="O2444" i="4" s="1"/>
  <c r="Q2288" i="4"/>
  <c r="P2288" i="4"/>
  <c r="N2289" i="4" s="1"/>
  <c r="Q1668" i="4"/>
  <c r="Q1962" i="4"/>
  <c r="S1592" i="4"/>
  <c r="R1592" i="4"/>
  <c r="P1593" i="4" s="1"/>
  <c r="Q1593" i="4" s="1"/>
  <c r="S779" i="4"/>
  <c r="R779" i="4"/>
  <c r="P780" i="4" s="1"/>
  <c r="Q780" i="4" s="1"/>
  <c r="Q542" i="5"/>
  <c r="S857" i="4"/>
  <c r="R857" i="4"/>
  <c r="P858" i="4" s="1"/>
  <c r="Q858" i="4" s="1"/>
  <c r="Q464" i="5"/>
  <c r="P464" i="5"/>
  <c r="N465" i="5" s="1"/>
  <c r="O2364" i="4"/>
  <c r="P2206" i="4"/>
  <c r="N2207" i="4" s="1"/>
  <c r="Q2206" i="4"/>
  <c r="Q232" i="6"/>
  <c r="P232" i="6"/>
  <c r="N233" i="6" s="1"/>
  <c r="O233" i="6" s="1"/>
  <c r="P2521" i="4"/>
  <c r="N2522" i="4" s="1"/>
  <c r="O2522" i="4" s="1"/>
  <c r="K418" i="5"/>
  <c r="I419" i="5" s="1"/>
  <c r="J419" i="5" s="1"/>
  <c r="Q218" i="5"/>
  <c r="P218" i="5"/>
  <c r="N219" i="5" s="1"/>
  <c r="O219" i="5" s="1"/>
  <c r="R1518" i="4"/>
  <c r="P1519" i="4" s="1"/>
  <c r="S1518" i="4"/>
  <c r="S1299" i="4"/>
  <c r="R1299" i="4"/>
  <c r="P1300" i="4" s="1"/>
  <c r="R1441" i="4"/>
  <c r="P1442" i="4" s="1"/>
  <c r="S1441" i="4"/>
  <c r="V121" i="3"/>
  <c r="T122" i="3" s="1"/>
  <c r="U122" i="3" s="1"/>
  <c r="V2084" i="4"/>
  <c r="T2085" i="4" s="1"/>
  <c r="U2085" i="4" s="1"/>
  <c r="Q2591" i="4"/>
  <c r="P2591" i="4"/>
  <c r="N2592" i="4" s="1"/>
  <c r="O2592" i="4" s="1"/>
  <c r="Q1366" i="4"/>
  <c r="Q143" i="5"/>
  <c r="P143" i="5"/>
  <c r="N144" i="5" s="1"/>
  <c r="O144" i="5" s="1"/>
  <c r="W2083" i="4"/>
  <c r="R1885" i="4"/>
  <c r="P1886" i="4" s="1"/>
  <c r="S1885" i="4"/>
  <c r="Q621" i="5"/>
  <c r="P621" i="5"/>
  <c r="N622" i="5" s="1"/>
  <c r="O622" i="5" s="1"/>
  <c r="R926" i="4"/>
  <c r="P927" i="4" s="1"/>
  <c r="S926" i="4"/>
  <c r="V2036" i="4"/>
  <c r="T2037" i="4" s="1"/>
  <c r="U2037" i="4" s="1"/>
  <c r="W120" i="3"/>
  <c r="W2035" i="4"/>
  <c r="Q302" i="5"/>
  <c r="P302" i="5"/>
  <c r="N303" i="5" s="1"/>
  <c r="O303" i="5" s="1"/>
  <c r="Q304" i="6"/>
  <c r="P304" i="6"/>
  <c r="N305" i="6" s="1"/>
  <c r="O305" i="6" s="1"/>
  <c r="O2137" i="4"/>
  <c r="Q1742" i="4"/>
  <c r="Q1073" i="4"/>
  <c r="S1811" i="4"/>
  <c r="R1811" i="4"/>
  <c r="P1812" i="4" s="1"/>
  <c r="Q1812" i="4" s="1"/>
  <c r="O2672" i="4" l="1"/>
  <c r="Q1519" i="4"/>
  <c r="Q927" i="4"/>
  <c r="Q1886" i="4"/>
  <c r="Q1222" i="4"/>
  <c r="S1222" i="4" s="1"/>
  <c r="Q2521" i="4"/>
  <c r="Q388" i="6"/>
  <c r="P388" i="6"/>
  <c r="N389" i="6" s="1"/>
  <c r="O389" i="6" s="1"/>
  <c r="W2084" i="4"/>
  <c r="O2207" i="4"/>
  <c r="Q2207" i="4" s="1"/>
  <c r="O2289" i="4"/>
  <c r="Q2289" i="4" s="1"/>
  <c r="Q1442" i="4"/>
  <c r="R1442" i="4" s="1"/>
  <c r="P1443" i="4" s="1"/>
  <c r="Q1149" i="4"/>
  <c r="S1593" i="4"/>
  <c r="R1593" i="4"/>
  <c r="P1594" i="4" s="1"/>
  <c r="Q1594" i="4" s="1"/>
  <c r="Q233" i="6"/>
  <c r="P233" i="6"/>
  <c r="N234" i="6" s="1"/>
  <c r="P622" i="5"/>
  <c r="N623" i="5" s="1"/>
  <c r="O623" i="5" s="1"/>
  <c r="Q2364" i="4"/>
  <c r="P2364" i="4"/>
  <c r="N2365" i="4" s="1"/>
  <c r="O2365" i="4" s="1"/>
  <c r="Q2444" i="4"/>
  <c r="P2444" i="4"/>
  <c r="N2445" i="4" s="1"/>
  <c r="O2445" i="4" s="1"/>
  <c r="W121" i="3"/>
  <c r="Q1300" i="4"/>
  <c r="S1812" i="4"/>
  <c r="R1812" i="4"/>
  <c r="P1813" i="4" s="1"/>
  <c r="Q1813" i="4" s="1"/>
  <c r="S1073" i="4"/>
  <c r="R1073" i="4"/>
  <c r="P1074" i="4" s="1"/>
  <c r="Q1074" i="4" s="1"/>
  <c r="O465" i="5"/>
  <c r="S1008" i="4"/>
  <c r="R1008" i="4"/>
  <c r="P1009" i="4" s="1"/>
  <c r="Q1009" i="4" s="1"/>
  <c r="V2037" i="4"/>
  <c r="T2038" i="4" s="1"/>
  <c r="U2038" i="4" s="1"/>
  <c r="W2036" i="4"/>
  <c r="S1668" i="4"/>
  <c r="R1668" i="4"/>
  <c r="P1669" i="4" s="1"/>
  <c r="Q1669" i="4" s="1"/>
  <c r="R1886" i="4"/>
  <c r="P1887" i="4" s="1"/>
  <c r="S1886" i="4"/>
  <c r="Q2137" i="4"/>
  <c r="P2137" i="4"/>
  <c r="N2138" i="4" s="1"/>
  <c r="O2138" i="4" s="1"/>
  <c r="S858" i="4"/>
  <c r="R858" i="4"/>
  <c r="P859" i="4" s="1"/>
  <c r="Q859" i="4" s="1"/>
  <c r="Q543" i="5"/>
  <c r="P543" i="5"/>
  <c r="N544" i="5" s="1"/>
  <c r="O544" i="5" s="1"/>
  <c r="P2672" i="4"/>
  <c r="N2673" i="4" s="1"/>
  <c r="Q2672" i="4"/>
  <c r="V122" i="3"/>
  <c r="T123" i="3" s="1"/>
  <c r="U123" i="3" s="1"/>
  <c r="S1742" i="4"/>
  <c r="R1742" i="4"/>
  <c r="P1743" i="4" s="1"/>
  <c r="Q1743" i="4" s="1"/>
  <c r="K419" i="5"/>
  <c r="I420" i="5" s="1"/>
  <c r="J420" i="5" s="1"/>
  <c r="R927" i="4"/>
  <c r="P928" i="4" s="1"/>
  <c r="S927" i="4"/>
  <c r="P144" i="5"/>
  <c r="N145" i="5" s="1"/>
  <c r="O145" i="5" s="1"/>
  <c r="Q219" i="5"/>
  <c r="P219" i="5"/>
  <c r="N220" i="5" s="1"/>
  <c r="O220" i="5" s="1"/>
  <c r="Q303" i="5"/>
  <c r="P303" i="5"/>
  <c r="N304" i="5" s="1"/>
  <c r="L418" i="5"/>
  <c r="S780" i="4"/>
  <c r="R780" i="4"/>
  <c r="P781" i="4" s="1"/>
  <c r="Q781" i="4" s="1"/>
  <c r="Q694" i="5"/>
  <c r="P694" i="5"/>
  <c r="N695" i="5" s="1"/>
  <c r="O695" i="5" s="1"/>
  <c r="S1962" i="4"/>
  <c r="R1962" i="4"/>
  <c r="P1963" i="4" s="1"/>
  <c r="R1519" i="4"/>
  <c r="P1520" i="4" s="1"/>
  <c r="S1519" i="4"/>
  <c r="Q305" i="6"/>
  <c r="P305" i="6"/>
  <c r="N306" i="6" s="1"/>
  <c r="S1366" i="4"/>
  <c r="R1366" i="4"/>
  <c r="P1367" i="4" s="1"/>
  <c r="Q1367" i="4" s="1"/>
  <c r="Q2592" i="4"/>
  <c r="P2592" i="4"/>
  <c r="N2593" i="4" s="1"/>
  <c r="O2593" i="4" s="1"/>
  <c r="V2085" i="4"/>
  <c r="T2086" i="4" s="1"/>
  <c r="U2086" i="4" s="1"/>
  <c r="P2522" i="4"/>
  <c r="N2523" i="4" s="1"/>
  <c r="O2523" i="4" s="1"/>
  <c r="O2673" i="4" l="1"/>
  <c r="R1222" i="4"/>
  <c r="P1223" i="4" s="1"/>
  <c r="Q1223" i="4" s="1"/>
  <c r="Q1963" i="4"/>
  <c r="S1149" i="4"/>
  <c r="R1149" i="4"/>
  <c r="P1150" i="4" s="1"/>
  <c r="Q1150" i="4" s="1"/>
  <c r="Q1887" i="4"/>
  <c r="S1887" i="4" s="1"/>
  <c r="S1442" i="4"/>
  <c r="Q1443" i="4" s="1"/>
  <c r="P389" i="6"/>
  <c r="N390" i="6" s="1"/>
  <c r="Q389" i="6"/>
  <c r="P2207" i="4"/>
  <c r="N2208" i="4" s="1"/>
  <c r="P2289" i="4"/>
  <c r="N2290" i="4" s="1"/>
  <c r="O2290" i="4" s="1"/>
  <c r="P2290" i="4" s="1"/>
  <c r="N2291" i="4" s="1"/>
  <c r="O2291" i="4" s="1"/>
  <c r="L419" i="5"/>
  <c r="S1223" i="4"/>
  <c r="R1223" i="4"/>
  <c r="P1224" i="4" s="1"/>
  <c r="Q1224" i="4" s="1"/>
  <c r="Q2445" i="4"/>
  <c r="P2445" i="4"/>
  <c r="N2446" i="4" s="1"/>
  <c r="O2446" i="4" s="1"/>
  <c r="P2523" i="4"/>
  <c r="N2524" i="4" s="1"/>
  <c r="O2524" i="4" s="1"/>
  <c r="Q2522" i="4"/>
  <c r="R1669" i="4"/>
  <c r="P1670" i="4" s="1"/>
  <c r="S1669" i="4"/>
  <c r="V2086" i="4"/>
  <c r="T2087" i="4" s="1"/>
  <c r="U2087" i="4" s="1"/>
  <c r="V2038" i="4"/>
  <c r="T2039" i="4" s="1"/>
  <c r="U2039" i="4" s="1"/>
  <c r="P2365" i="4"/>
  <c r="N2366" i="4" s="1"/>
  <c r="Q2365" i="4"/>
  <c r="R1743" i="4"/>
  <c r="P1744" i="4" s="1"/>
  <c r="S1743" i="4"/>
  <c r="V123" i="3"/>
  <c r="T124" i="3" s="1"/>
  <c r="U124" i="3" s="1"/>
  <c r="W2037" i="4"/>
  <c r="Q695" i="5"/>
  <c r="P695" i="5"/>
  <c r="N696" i="5" s="1"/>
  <c r="O696" i="5" s="1"/>
  <c r="Q2593" i="4"/>
  <c r="P2593" i="4"/>
  <c r="N2594" i="4" s="1"/>
  <c r="S1009" i="4"/>
  <c r="R1009" i="4"/>
  <c r="P1010" i="4" s="1"/>
  <c r="Q1010" i="4" s="1"/>
  <c r="P623" i="5"/>
  <c r="N624" i="5" s="1"/>
  <c r="O624" i="5" s="1"/>
  <c r="R781" i="4"/>
  <c r="P782" i="4" s="1"/>
  <c r="S781" i="4"/>
  <c r="W2085" i="4"/>
  <c r="W122" i="3"/>
  <c r="O304" i="5"/>
  <c r="Q622" i="5"/>
  <c r="O2208" i="4"/>
  <c r="S1963" i="4"/>
  <c r="R1963" i="4"/>
  <c r="P1964" i="4" s="1"/>
  <c r="Q1964" i="4" s="1"/>
  <c r="P544" i="5"/>
  <c r="N545" i="5" s="1"/>
  <c r="O545" i="5" s="1"/>
  <c r="O306" i="6"/>
  <c r="R1367" i="4"/>
  <c r="P1368" i="4" s="1"/>
  <c r="S1367" i="4"/>
  <c r="S859" i="4"/>
  <c r="R859" i="4"/>
  <c r="P860" i="4" s="1"/>
  <c r="Q860" i="4" s="1"/>
  <c r="S1813" i="4"/>
  <c r="R1813" i="4"/>
  <c r="P1814" i="4" s="1"/>
  <c r="Q1814" i="4" s="1"/>
  <c r="Q220" i="5"/>
  <c r="P220" i="5"/>
  <c r="N221" i="5" s="1"/>
  <c r="O221" i="5" s="1"/>
  <c r="Q144" i="5"/>
  <c r="O234" i="6"/>
  <c r="Q465" i="5"/>
  <c r="P465" i="5"/>
  <c r="N466" i="5" s="1"/>
  <c r="S1300" i="4"/>
  <c r="R1300" i="4"/>
  <c r="P1301" i="4" s="1"/>
  <c r="R1074" i="4"/>
  <c r="P1075" i="4" s="1"/>
  <c r="S1074" i="4"/>
  <c r="Q1520" i="4"/>
  <c r="S1594" i="4"/>
  <c r="R1594" i="4"/>
  <c r="P1595" i="4" s="1"/>
  <c r="Q1595" i="4" s="1"/>
  <c r="Q2673" i="4"/>
  <c r="P2673" i="4"/>
  <c r="N2674" i="4" s="1"/>
  <c r="O2674" i="4" s="1"/>
  <c r="P145" i="5"/>
  <c r="N146" i="5" s="1"/>
  <c r="O146" i="5" s="1"/>
  <c r="P2138" i="4"/>
  <c r="N2139" i="4" s="1"/>
  <c r="Q2138" i="4"/>
  <c r="Q928" i="4"/>
  <c r="K420" i="5"/>
  <c r="H364" i="5" s="1"/>
  <c r="H365" i="5" s="1"/>
  <c r="Q544" i="5" l="1"/>
  <c r="R1887" i="4"/>
  <c r="P1888" i="4" s="1"/>
  <c r="R1443" i="4"/>
  <c r="P1444" i="4" s="1"/>
  <c r="S1443" i="4"/>
  <c r="Q1888" i="4"/>
  <c r="Q2290" i="4"/>
  <c r="W2038" i="4"/>
  <c r="Q1368" i="4"/>
  <c r="Q1670" i="4"/>
  <c r="S1670" i="4" s="1"/>
  <c r="S1150" i="4"/>
  <c r="R1150" i="4"/>
  <c r="P1151" i="4" s="1"/>
  <c r="Q1151" i="4" s="1"/>
  <c r="O2139" i="4"/>
  <c r="Q2139" i="4" s="1"/>
  <c r="O390" i="6"/>
  <c r="O2366" i="4"/>
  <c r="Q2366" i="4" s="1"/>
  <c r="O2594" i="4"/>
  <c r="P2594" i="4" s="1"/>
  <c r="N2595" i="4" s="1"/>
  <c r="V2039" i="4"/>
  <c r="T2040" i="4" s="1"/>
  <c r="U2040" i="4" s="1"/>
  <c r="P2291" i="4"/>
  <c r="N2292" i="4" s="1"/>
  <c r="O2292" i="4" s="1"/>
  <c r="Q623" i="5"/>
  <c r="V2087" i="4"/>
  <c r="T2088" i="4" s="1"/>
  <c r="U2088" i="4" s="1"/>
  <c r="S1520" i="4"/>
  <c r="R1520" i="4"/>
  <c r="P1521" i="4" s="1"/>
  <c r="Q1301" i="4"/>
  <c r="S1010" i="4"/>
  <c r="R1010" i="4"/>
  <c r="P1011" i="4" s="1"/>
  <c r="Q1011" i="4" s="1"/>
  <c r="W2086" i="4"/>
  <c r="S1368" i="4"/>
  <c r="R1368" i="4"/>
  <c r="P1369" i="4" s="1"/>
  <c r="P545" i="5"/>
  <c r="N546" i="5" s="1"/>
  <c r="O546" i="5" s="1"/>
  <c r="S1888" i="4"/>
  <c r="R1888" i="4"/>
  <c r="P1889" i="4" s="1"/>
  <c r="Q1889" i="4" s="1"/>
  <c r="Q1075" i="4"/>
  <c r="Q2594" i="4"/>
  <c r="R1964" i="4"/>
  <c r="P1965" i="4" s="1"/>
  <c r="S1964" i="4"/>
  <c r="M345" i="5"/>
  <c r="M344" i="5"/>
  <c r="M346" i="5" s="1"/>
  <c r="P234" i="6"/>
  <c r="N235" i="6" s="1"/>
  <c r="Q234" i="6"/>
  <c r="Q696" i="5"/>
  <c r="P696" i="5"/>
  <c r="N697" i="5" s="1"/>
  <c r="O697" i="5" s="1"/>
  <c r="P2524" i="4"/>
  <c r="N2525" i="4" s="1"/>
  <c r="O2525" i="4" s="1"/>
  <c r="P624" i="5"/>
  <c r="N625" i="5" s="1"/>
  <c r="O625" i="5" s="1"/>
  <c r="L420" i="5"/>
  <c r="R928" i="4"/>
  <c r="P929" i="4" s="1"/>
  <c r="S928" i="4"/>
  <c r="P146" i="5"/>
  <c r="N147" i="5" s="1"/>
  <c r="O147" i="5" s="1"/>
  <c r="Q2208" i="4"/>
  <c r="P2208" i="4"/>
  <c r="N2209" i="4" s="1"/>
  <c r="Q2523" i="4"/>
  <c r="P221" i="5"/>
  <c r="N222" i="5" s="1"/>
  <c r="Q221" i="5"/>
  <c r="P2446" i="4"/>
  <c r="N2447" i="4" s="1"/>
  <c r="Q2446" i="4"/>
  <c r="W123" i="3"/>
  <c r="Q306" i="6"/>
  <c r="P306" i="6"/>
  <c r="N307" i="6" s="1"/>
  <c r="O307" i="6" s="1"/>
  <c r="S1814" i="4"/>
  <c r="R1814" i="4"/>
  <c r="P1815" i="4" s="1"/>
  <c r="Q1815" i="4" s="1"/>
  <c r="V124" i="3"/>
  <c r="T87" i="3" s="1"/>
  <c r="X86" i="3" s="1"/>
  <c r="P2674" i="4"/>
  <c r="N2675" i="4" s="1"/>
  <c r="Q2674" i="4"/>
  <c r="Q1744" i="4"/>
  <c r="S1224" i="4"/>
  <c r="R1224" i="4"/>
  <c r="P1225" i="4" s="1"/>
  <c r="O466" i="5"/>
  <c r="Q145" i="5"/>
  <c r="Q304" i="5"/>
  <c r="P304" i="5"/>
  <c r="N305" i="5" s="1"/>
  <c r="R1595" i="4"/>
  <c r="P1596" i="4" s="1"/>
  <c r="S1595" i="4"/>
  <c r="S860" i="4"/>
  <c r="R860" i="4"/>
  <c r="P861" i="4" s="1"/>
  <c r="Q1444" i="4"/>
  <c r="Q782" i="4"/>
  <c r="Q1225" i="4" l="1"/>
  <c r="Q1596" i="4"/>
  <c r="Q929" i="4"/>
  <c r="P2366" i="4"/>
  <c r="N2367" i="4" s="1"/>
  <c r="O2367" i="4" s="1"/>
  <c r="P2139" i="4"/>
  <c r="N2140" i="4" s="1"/>
  <c r="O2140" i="4" s="1"/>
  <c r="P2140" i="4" s="1"/>
  <c r="N2141" i="4" s="1"/>
  <c r="Q1521" i="4"/>
  <c r="Q545" i="5"/>
  <c r="R1670" i="4"/>
  <c r="P1671" i="4" s="1"/>
  <c r="Q1671" i="4" s="1"/>
  <c r="Q390" i="6"/>
  <c r="P390" i="6"/>
  <c r="N391" i="6" s="1"/>
  <c r="O391" i="6" s="1"/>
  <c r="R1151" i="4"/>
  <c r="P1152" i="4" s="1"/>
  <c r="S1151" i="4"/>
  <c r="O2447" i="4"/>
  <c r="Q861" i="4"/>
  <c r="S861" i="4" s="1"/>
  <c r="Q1369" i="4"/>
  <c r="O235" i="6"/>
  <c r="Q697" i="5"/>
  <c r="P697" i="5"/>
  <c r="N698" i="5" s="1"/>
  <c r="S782" i="4"/>
  <c r="R782" i="4"/>
  <c r="P783" i="4" s="1"/>
  <c r="Q783" i="4" s="1"/>
  <c r="M349" i="5"/>
  <c r="M347" i="5"/>
  <c r="M348" i="5"/>
  <c r="M356" i="5" s="1"/>
  <c r="M357" i="5" s="1"/>
  <c r="M360" i="5"/>
  <c r="M361" i="5"/>
  <c r="S1011" i="4"/>
  <c r="R1011" i="4"/>
  <c r="P1012" i="4" s="1"/>
  <c r="O2675" i="4"/>
  <c r="O2209" i="4"/>
  <c r="P2447" i="4"/>
  <c r="N2448" i="4" s="1"/>
  <c r="Q2447" i="4"/>
  <c r="O222" i="5"/>
  <c r="S1444" i="4"/>
  <c r="R1444" i="4"/>
  <c r="P1445" i="4" s="1"/>
  <c r="Q1445" i="4" s="1"/>
  <c r="S1301" i="4"/>
  <c r="R1301" i="4"/>
  <c r="P1302" i="4" s="1"/>
  <c r="Q1302" i="4" s="1"/>
  <c r="P147" i="5"/>
  <c r="N148" i="5" s="1"/>
  <c r="O148" i="5" s="1"/>
  <c r="Q1965" i="4"/>
  <c r="S1521" i="4"/>
  <c r="R1521" i="4"/>
  <c r="P1522" i="4" s="1"/>
  <c r="Q1522" i="4" s="1"/>
  <c r="S1671" i="4"/>
  <c r="R1671" i="4"/>
  <c r="P1672" i="4" s="1"/>
  <c r="Q1672" i="4" s="1"/>
  <c r="Q391" i="6"/>
  <c r="P391" i="6"/>
  <c r="N392" i="6" s="1"/>
  <c r="O392" i="6" s="1"/>
  <c r="Q146" i="5"/>
  <c r="O305" i="5"/>
  <c r="W124" i="3"/>
  <c r="V2088" i="4"/>
  <c r="T2089" i="4" s="1"/>
  <c r="U2089" i="4" s="1"/>
  <c r="S1744" i="4"/>
  <c r="R1744" i="4"/>
  <c r="P1745" i="4" s="1"/>
  <c r="Q1745" i="4" s="1"/>
  <c r="S1596" i="4"/>
  <c r="R1596" i="4"/>
  <c r="P1597" i="4" s="1"/>
  <c r="C81" i="3"/>
  <c r="B18" i="3"/>
  <c r="B17" i="3"/>
  <c r="B19" i="3"/>
  <c r="S929" i="4"/>
  <c r="R929" i="4"/>
  <c r="P930" i="4" s="1"/>
  <c r="O2595" i="4"/>
  <c r="W2087" i="4"/>
  <c r="Q466" i="5"/>
  <c r="P466" i="5"/>
  <c r="N467" i="5" s="1"/>
  <c r="P625" i="5"/>
  <c r="N626" i="5" s="1"/>
  <c r="O626" i="5" s="1"/>
  <c r="S1075" i="4"/>
  <c r="R1075" i="4"/>
  <c r="P1076" i="4" s="1"/>
  <c r="R1815" i="4"/>
  <c r="P1816" i="4" s="1"/>
  <c r="S1815" i="4"/>
  <c r="P2292" i="4"/>
  <c r="N2293" i="4" s="1"/>
  <c r="O2293" i="4" s="1"/>
  <c r="Q307" i="6"/>
  <c r="P307" i="6"/>
  <c r="N308" i="6" s="1"/>
  <c r="Q624" i="5"/>
  <c r="R1889" i="4"/>
  <c r="P1890" i="4" s="1"/>
  <c r="S1889" i="4"/>
  <c r="Q2291" i="4"/>
  <c r="Q2367" i="4"/>
  <c r="P2367" i="4"/>
  <c r="N2368" i="4" s="1"/>
  <c r="Q2524" i="4"/>
  <c r="W2039" i="4"/>
  <c r="R1225" i="4"/>
  <c r="P1226" i="4" s="1"/>
  <c r="S1225" i="4"/>
  <c r="P2525" i="4"/>
  <c r="N2526" i="4" s="1"/>
  <c r="O2526" i="4" s="1"/>
  <c r="P546" i="5"/>
  <c r="N547" i="5" s="1"/>
  <c r="O547" i="5" s="1"/>
  <c r="V2040" i="4"/>
  <c r="T2041" i="4" s="1"/>
  <c r="U2041" i="4" s="1"/>
  <c r="Q2140" i="4" l="1"/>
  <c r="Q1816" i="4"/>
  <c r="R1816" i="4" s="1"/>
  <c r="P1817" i="4" s="1"/>
  <c r="Q1076" i="4"/>
  <c r="R861" i="4"/>
  <c r="P862" i="4" s="1"/>
  <c r="W2040" i="4"/>
  <c r="W2041" i="4" s="1"/>
  <c r="Q147" i="5"/>
  <c r="O2448" i="4"/>
  <c r="Q2448" i="4" s="1"/>
  <c r="Q1152" i="4"/>
  <c r="O2141" i="4"/>
  <c r="O2368" i="4"/>
  <c r="P2368" i="4" s="1"/>
  <c r="N2369" i="4" s="1"/>
  <c r="O467" i="5"/>
  <c r="Q467" i="5" s="1"/>
  <c r="O698" i="5"/>
  <c r="P698" i="5" s="1"/>
  <c r="N699" i="5" s="1"/>
  <c r="Q862" i="4"/>
  <c r="Q2675" i="4"/>
  <c r="P2675" i="4"/>
  <c r="N2676" i="4" s="1"/>
  <c r="O2676" i="4" s="1"/>
  <c r="Q1012" i="4"/>
  <c r="S1522" i="4"/>
  <c r="R1522" i="4"/>
  <c r="P1523" i="4" s="1"/>
  <c r="Q1523" i="4" s="1"/>
  <c r="P2526" i="4"/>
  <c r="N2527" i="4" s="1"/>
  <c r="O2527" i="4" s="1"/>
  <c r="P547" i="5"/>
  <c r="N548" i="5" s="1"/>
  <c r="O548" i="5" s="1"/>
  <c r="R1965" i="4"/>
  <c r="P1966" i="4" s="1"/>
  <c r="S1965" i="4"/>
  <c r="P148" i="5"/>
  <c r="N149" i="5" s="1"/>
  <c r="O149" i="5" s="1"/>
  <c r="M420" i="5"/>
  <c r="M415" i="5"/>
  <c r="M410" i="5"/>
  <c r="M416" i="5"/>
  <c r="M411" i="5"/>
  <c r="M417" i="5"/>
  <c r="M412" i="5"/>
  <c r="M418" i="5"/>
  <c r="M413" i="5"/>
  <c r="M408" i="5"/>
  <c r="M414" i="5"/>
  <c r="M419" i="5"/>
  <c r="M409" i="5"/>
  <c r="M362" i="5"/>
  <c r="S1672" i="4"/>
  <c r="R1672" i="4"/>
  <c r="P1673" i="4" s="1"/>
  <c r="Q1673" i="4" s="1"/>
  <c r="Q546" i="5"/>
  <c r="Q2525" i="4"/>
  <c r="M358" i="5"/>
  <c r="M359" i="5" s="1"/>
  <c r="M351" i="5"/>
  <c r="M354" i="5" s="1"/>
  <c r="N367" i="5" s="1"/>
  <c r="M352" i="5"/>
  <c r="Q2141" i="4"/>
  <c r="P2141" i="4"/>
  <c r="N2142" i="4" s="1"/>
  <c r="O2142" i="4" s="1"/>
  <c r="V2089" i="4"/>
  <c r="T2090" i="4" s="1"/>
  <c r="U2090" i="4" s="1"/>
  <c r="S1816" i="4"/>
  <c r="S1745" i="4"/>
  <c r="R1745" i="4"/>
  <c r="P1746" i="4" s="1"/>
  <c r="Q1746" i="4" s="1"/>
  <c r="W2088" i="4"/>
  <c r="R1445" i="4"/>
  <c r="P1446" i="4" s="1"/>
  <c r="S1445" i="4"/>
  <c r="S783" i="4"/>
  <c r="R783" i="4"/>
  <c r="P784" i="4" s="1"/>
  <c r="Q784" i="4" s="1"/>
  <c r="Q1597" i="4"/>
  <c r="S1302" i="4"/>
  <c r="R1302" i="4"/>
  <c r="P1303" i="4" s="1"/>
  <c r="Q1303" i="4" s="1"/>
  <c r="P626" i="5"/>
  <c r="N627" i="5" s="1"/>
  <c r="O627" i="5" s="1"/>
  <c r="P305" i="5"/>
  <c r="N306" i="5" s="1"/>
  <c r="Q305" i="5"/>
  <c r="Q222" i="5"/>
  <c r="P222" i="5"/>
  <c r="N223" i="5" s="1"/>
  <c r="O223" i="5" s="1"/>
  <c r="P2293" i="4"/>
  <c r="N2294" i="4" s="1"/>
  <c r="O2294" i="4" s="1"/>
  <c r="Q2292" i="4"/>
  <c r="S1076" i="4"/>
  <c r="R1076" i="4"/>
  <c r="P1077" i="4" s="1"/>
  <c r="Q1077" i="4" s="1"/>
  <c r="Q625" i="5"/>
  <c r="P2448" i="4"/>
  <c r="N2449" i="4" s="1"/>
  <c r="Q235" i="6"/>
  <c r="P235" i="6"/>
  <c r="N236" i="6" s="1"/>
  <c r="Q1226" i="4"/>
  <c r="Q2368" i="4"/>
  <c r="Q1890" i="4"/>
  <c r="Q2595" i="4"/>
  <c r="P2595" i="4"/>
  <c r="N2596" i="4" s="1"/>
  <c r="O2596" i="4" s="1"/>
  <c r="P392" i="6"/>
  <c r="N393" i="6" s="1"/>
  <c r="Q392" i="6"/>
  <c r="V2041" i="4"/>
  <c r="T2042" i="4" s="1"/>
  <c r="U2042" i="4" s="1"/>
  <c r="O308" i="6"/>
  <c r="Q930" i="4"/>
  <c r="Q2209" i="4"/>
  <c r="P2209" i="4"/>
  <c r="N2210" i="4" s="1"/>
  <c r="O2210" i="4" s="1"/>
  <c r="R1369" i="4"/>
  <c r="P1370" i="4" s="1"/>
  <c r="S1369" i="4"/>
  <c r="O2369" i="4" l="1"/>
  <c r="Q626" i="5"/>
  <c r="Q1370" i="4"/>
  <c r="S1152" i="4"/>
  <c r="R1152" i="4"/>
  <c r="P1153" i="4" s="1"/>
  <c r="Q1153" i="4" s="1"/>
  <c r="P467" i="5"/>
  <c r="N468" i="5" s="1"/>
  <c r="O468" i="5" s="1"/>
  <c r="P468" i="5" s="1"/>
  <c r="N469" i="5" s="1"/>
  <c r="Q698" i="5"/>
  <c r="O699" i="5" s="1"/>
  <c r="W2089" i="4"/>
  <c r="O393" i="6"/>
  <c r="P393" i="6" s="1"/>
  <c r="N394" i="6" s="1"/>
  <c r="Q1817" i="4"/>
  <c r="S1817" i="4" s="1"/>
  <c r="M388" i="5"/>
  <c r="M386" i="5"/>
  <c r="M387" i="5"/>
  <c r="M372" i="5"/>
  <c r="M395" i="5"/>
  <c r="M371" i="5"/>
  <c r="M382" i="5"/>
  <c r="M391" i="5"/>
  <c r="M379" i="5"/>
  <c r="M376" i="5"/>
  <c r="M398" i="5"/>
  <c r="M399" i="5"/>
  <c r="M406" i="5"/>
  <c r="M381" i="5"/>
  <c r="M393" i="5"/>
  <c r="M383" i="5"/>
  <c r="M374" i="5"/>
  <c r="M407" i="5"/>
  <c r="M367" i="5"/>
  <c r="M401" i="5"/>
  <c r="M385" i="5"/>
  <c r="M390" i="5"/>
  <c r="M369" i="5"/>
  <c r="M400" i="5"/>
  <c r="M368" i="5"/>
  <c r="M394" i="5"/>
  <c r="M377" i="5"/>
  <c r="M405" i="5"/>
  <c r="M370" i="5"/>
  <c r="M403" i="5"/>
  <c r="M378" i="5"/>
  <c r="M396" i="5"/>
  <c r="M375" i="5"/>
  <c r="M392" i="5"/>
  <c r="M404" i="5"/>
  <c r="M384" i="5"/>
  <c r="M389" i="5"/>
  <c r="M402" i="5"/>
  <c r="M373" i="5"/>
  <c r="M397" i="5"/>
  <c r="M380" i="5"/>
  <c r="S1077" i="4"/>
  <c r="R1077" i="4"/>
  <c r="P1078" i="4" s="1"/>
  <c r="Q1078" i="4" s="1"/>
  <c r="S1597" i="4"/>
  <c r="R1597" i="4"/>
  <c r="P1598" i="4" s="1"/>
  <c r="Q1598" i="4" s="1"/>
  <c r="M353" i="5"/>
  <c r="M355" i="5" s="1"/>
  <c r="Q148" i="5"/>
  <c r="S930" i="4"/>
  <c r="R930" i="4"/>
  <c r="P931" i="4" s="1"/>
  <c r="Q931" i="4" s="1"/>
  <c r="Q2142" i="4"/>
  <c r="P2142" i="4"/>
  <c r="N2143" i="4" s="1"/>
  <c r="O2143" i="4" s="1"/>
  <c r="Q308" i="6"/>
  <c r="P308" i="6"/>
  <c r="N309" i="6" s="1"/>
  <c r="Q1966" i="4"/>
  <c r="S1303" i="4"/>
  <c r="R1303" i="4"/>
  <c r="P1304" i="4" s="1"/>
  <c r="Q1304" i="4" s="1"/>
  <c r="P548" i="5"/>
  <c r="N549" i="5" s="1"/>
  <c r="O549" i="5" s="1"/>
  <c r="V2042" i="4"/>
  <c r="T2043" i="4" s="1"/>
  <c r="U2043" i="4" s="1"/>
  <c r="P2294" i="4"/>
  <c r="N2295" i="4" s="1"/>
  <c r="O2295" i="4" s="1"/>
  <c r="Q2293" i="4"/>
  <c r="Q2596" i="4"/>
  <c r="P2596" i="4"/>
  <c r="N2597" i="4" s="1"/>
  <c r="O2597" i="4" s="1"/>
  <c r="Q1446" i="4"/>
  <c r="Q547" i="5"/>
  <c r="P149" i="5"/>
  <c r="N150" i="5" s="1"/>
  <c r="O150" i="5" s="1"/>
  <c r="Q149" i="5"/>
  <c r="S784" i="4"/>
  <c r="R784" i="4"/>
  <c r="P785" i="4" s="1"/>
  <c r="Q2526" i="4"/>
  <c r="S1746" i="4"/>
  <c r="R1746" i="4"/>
  <c r="P1747" i="4" s="1"/>
  <c r="P2527" i="4"/>
  <c r="N2528" i="4" s="1"/>
  <c r="O2528" i="4" s="1"/>
  <c r="S1890" i="4"/>
  <c r="R1890" i="4"/>
  <c r="P1891" i="4" s="1"/>
  <c r="Q1891" i="4" s="1"/>
  <c r="S1673" i="4"/>
  <c r="R1673" i="4"/>
  <c r="P1674" i="4" s="1"/>
  <c r="S1523" i="4"/>
  <c r="R1523" i="4"/>
  <c r="P1524" i="4" s="1"/>
  <c r="Q1524" i="4" s="1"/>
  <c r="Q2369" i="4"/>
  <c r="P2369" i="4"/>
  <c r="N2370" i="4" s="1"/>
  <c r="O2370" i="4" s="1"/>
  <c r="S1226" i="4"/>
  <c r="R1226" i="4"/>
  <c r="P1227" i="4" s="1"/>
  <c r="Q1227" i="4" s="1"/>
  <c r="S1012" i="4"/>
  <c r="R1012" i="4"/>
  <c r="P1013" i="4" s="1"/>
  <c r="Q1013" i="4" s="1"/>
  <c r="P223" i="5"/>
  <c r="N224" i="5" s="1"/>
  <c r="O224" i="5" s="1"/>
  <c r="O236" i="6"/>
  <c r="Q2676" i="4"/>
  <c r="P2676" i="4"/>
  <c r="N2677" i="4" s="1"/>
  <c r="O2677" i="4" s="1"/>
  <c r="S1370" i="4"/>
  <c r="R1370" i="4"/>
  <c r="P1371" i="4" s="1"/>
  <c r="Q1371" i="4" s="1"/>
  <c r="O306" i="5"/>
  <c r="Q2210" i="4"/>
  <c r="P2210" i="4"/>
  <c r="N2211" i="4" s="1"/>
  <c r="O2211" i="4" s="1"/>
  <c r="O2449" i="4"/>
  <c r="P627" i="5"/>
  <c r="N628" i="5" s="1"/>
  <c r="O628" i="5" s="1"/>
  <c r="V2090" i="4"/>
  <c r="T2091" i="4" s="1"/>
  <c r="U2091" i="4" s="1"/>
  <c r="S862" i="4"/>
  <c r="R862" i="4"/>
  <c r="P863" i="4" s="1"/>
  <c r="Q1747" i="4" l="1"/>
  <c r="Q699" i="5"/>
  <c r="P699" i="5"/>
  <c r="N700" i="5" s="1"/>
  <c r="O700" i="5" s="1"/>
  <c r="Q2527" i="4"/>
  <c r="W2090" i="4"/>
  <c r="S1153" i="4"/>
  <c r="R1153" i="4"/>
  <c r="P1154" i="4" s="1"/>
  <c r="Q1154" i="4" s="1"/>
  <c r="R1154" i="4" s="1"/>
  <c r="P1155" i="4" s="1"/>
  <c r="Q468" i="5"/>
  <c r="O469" i="5" s="1"/>
  <c r="Q393" i="6"/>
  <c r="O394" i="6" s="1"/>
  <c r="Q2294" i="4"/>
  <c r="R1817" i="4"/>
  <c r="P1818" i="4" s="1"/>
  <c r="Q1818" i="4" s="1"/>
  <c r="S1818" i="4" s="1"/>
  <c r="Q785" i="4"/>
  <c r="S785" i="4" s="1"/>
  <c r="Q548" i="5"/>
  <c r="Q700" i="5"/>
  <c r="P700" i="5"/>
  <c r="N701" i="5" s="1"/>
  <c r="S1891" i="4"/>
  <c r="R1891" i="4"/>
  <c r="P1892" i="4" s="1"/>
  <c r="P224" i="5"/>
  <c r="N225" i="5" s="1"/>
  <c r="O225" i="5" s="1"/>
  <c r="S1304" i="4"/>
  <c r="R1304" i="4"/>
  <c r="P1305" i="4" s="1"/>
  <c r="Q1305" i="4" s="1"/>
  <c r="P628" i="5"/>
  <c r="N629" i="5" s="1"/>
  <c r="O629" i="5" s="1"/>
  <c r="P549" i="5"/>
  <c r="N550" i="5" s="1"/>
  <c r="O550" i="5" s="1"/>
  <c r="Q2211" i="4"/>
  <c r="P2211" i="4"/>
  <c r="N2212" i="4" s="1"/>
  <c r="O2212" i="4" s="1"/>
  <c r="S1013" i="4"/>
  <c r="R1013" i="4"/>
  <c r="P1014" i="4" s="1"/>
  <c r="Q1014" i="4" s="1"/>
  <c r="Q306" i="5"/>
  <c r="P306" i="5"/>
  <c r="N307" i="5" s="1"/>
  <c r="O307" i="5" s="1"/>
  <c r="S1598" i="4"/>
  <c r="R1598" i="4"/>
  <c r="P1599" i="4" s="1"/>
  <c r="S1078" i="4"/>
  <c r="R1078" i="4"/>
  <c r="P1079" i="4" s="1"/>
  <c r="Q1079" i="4" s="1"/>
  <c r="P2528" i="4"/>
  <c r="N2529" i="4" s="1"/>
  <c r="O2529" i="4" s="1"/>
  <c r="R1446" i="4"/>
  <c r="P1447" i="4" s="1"/>
  <c r="S1446" i="4"/>
  <c r="O309" i="6"/>
  <c r="Q627" i="5"/>
  <c r="Q2449" i="4"/>
  <c r="P2449" i="4"/>
  <c r="N2450" i="4" s="1"/>
  <c r="S1154" i="4"/>
  <c r="Q2143" i="4"/>
  <c r="P2143" i="4"/>
  <c r="N2144" i="4" s="1"/>
  <c r="S1747" i="4"/>
  <c r="R1747" i="4"/>
  <c r="P1748" i="4" s="1"/>
  <c r="Q1748" i="4" s="1"/>
  <c r="R1227" i="4"/>
  <c r="P1228" i="4" s="1"/>
  <c r="S1227" i="4"/>
  <c r="P2370" i="4"/>
  <c r="N2371" i="4" s="1"/>
  <c r="Q2370" i="4"/>
  <c r="Q863" i="4"/>
  <c r="P2295" i="4"/>
  <c r="N2296" i="4" s="1"/>
  <c r="O2296" i="4" s="1"/>
  <c r="S1371" i="4"/>
  <c r="R1371" i="4"/>
  <c r="P1372" i="4" s="1"/>
  <c r="S1524" i="4"/>
  <c r="R1524" i="4"/>
  <c r="P1525" i="4" s="1"/>
  <c r="Q1525" i="4" s="1"/>
  <c r="O367" i="5"/>
  <c r="S1966" i="4"/>
  <c r="R1966" i="4"/>
  <c r="P1967" i="4" s="1"/>
  <c r="Q1967" i="4" s="1"/>
  <c r="Q2597" i="4"/>
  <c r="P2597" i="4"/>
  <c r="N2598" i="4" s="1"/>
  <c r="V2043" i="4"/>
  <c r="T2044" i="4" s="1"/>
  <c r="U2044" i="4" s="1"/>
  <c r="P150" i="5"/>
  <c r="N151" i="5" s="1"/>
  <c r="O151" i="5" s="1"/>
  <c r="Q2677" i="4"/>
  <c r="P2677" i="4"/>
  <c r="N2678" i="4" s="1"/>
  <c r="O2678" i="4" s="1"/>
  <c r="P236" i="6"/>
  <c r="N237" i="6" s="1"/>
  <c r="Q236" i="6"/>
  <c r="S931" i="4"/>
  <c r="R931" i="4"/>
  <c r="P932" i="4" s="1"/>
  <c r="Q932" i="4" s="1"/>
  <c r="V2091" i="4"/>
  <c r="T2092" i="4" s="1"/>
  <c r="U2092" i="4" s="1"/>
  <c r="Q223" i="5"/>
  <c r="Q1674" i="4"/>
  <c r="W2042" i="4"/>
  <c r="Q1228" i="4" l="1"/>
  <c r="W2043" i="4"/>
  <c r="Q394" i="6"/>
  <c r="P394" i="6"/>
  <c r="N395" i="6" s="1"/>
  <c r="O395" i="6" s="1"/>
  <c r="O2371" i="4"/>
  <c r="R785" i="4"/>
  <c r="P786" i="4" s="1"/>
  <c r="Q786" i="4" s="1"/>
  <c r="R1818" i="4"/>
  <c r="P1819" i="4" s="1"/>
  <c r="Q1819" i="4" s="1"/>
  <c r="O2598" i="4"/>
  <c r="Q2598" i="4" s="1"/>
  <c r="Q1892" i="4"/>
  <c r="P307" i="5"/>
  <c r="N308" i="5" s="1"/>
  <c r="Q307" i="5"/>
  <c r="S1305" i="4"/>
  <c r="R1305" i="4"/>
  <c r="P1306" i="4" s="1"/>
  <c r="Q1306" i="4" s="1"/>
  <c r="P225" i="5"/>
  <c r="N226" i="5" s="1"/>
  <c r="O226" i="5" s="1"/>
  <c r="R1014" i="4"/>
  <c r="P1015" i="4" s="1"/>
  <c r="S1014" i="4"/>
  <c r="Q224" i="5"/>
  <c r="V2092" i="4"/>
  <c r="T2093" i="4" s="1"/>
  <c r="U2093" i="4" s="1"/>
  <c r="S863" i="4"/>
  <c r="R863" i="4"/>
  <c r="P864" i="4" s="1"/>
  <c r="Q864" i="4" s="1"/>
  <c r="S1674" i="4"/>
  <c r="R1674" i="4"/>
  <c r="P1675" i="4" s="1"/>
  <c r="Q1675" i="4" s="1"/>
  <c r="P2598" i="4"/>
  <c r="N2599" i="4" s="1"/>
  <c r="O237" i="6"/>
  <c r="O2144" i="4"/>
  <c r="Q1447" i="4"/>
  <c r="S1892" i="4"/>
  <c r="R1892" i="4"/>
  <c r="P1893" i="4" s="1"/>
  <c r="Q1893" i="4" s="1"/>
  <c r="V2044" i="4"/>
  <c r="T2045" i="4" s="1"/>
  <c r="U2045" i="4" s="1"/>
  <c r="W2091" i="4"/>
  <c r="P2529" i="4"/>
  <c r="N2530" i="4" s="1"/>
  <c r="O2530" i="4" s="1"/>
  <c r="Q2528" i="4"/>
  <c r="Q2212" i="4"/>
  <c r="P2212" i="4"/>
  <c r="N2213" i="4" s="1"/>
  <c r="O2213" i="4" s="1"/>
  <c r="P2296" i="4"/>
  <c r="N2297" i="4" s="1"/>
  <c r="O2297" i="4" s="1"/>
  <c r="Q309" i="6"/>
  <c r="P309" i="6"/>
  <c r="N310" i="6" s="1"/>
  <c r="O310" i="6" s="1"/>
  <c r="Q367" i="5"/>
  <c r="P367" i="5"/>
  <c r="Q1155" i="4"/>
  <c r="S1819" i="4"/>
  <c r="R1819" i="4"/>
  <c r="P1820" i="4" s="1"/>
  <c r="Q1820" i="4" s="1"/>
  <c r="S1748" i="4"/>
  <c r="R1748" i="4"/>
  <c r="P1749" i="4" s="1"/>
  <c r="Q1749" i="4" s="1"/>
  <c r="Q2678" i="4"/>
  <c r="P2678" i="4"/>
  <c r="N2679" i="4" s="1"/>
  <c r="O2679" i="4" s="1"/>
  <c r="R1228" i="4"/>
  <c r="P1229" i="4" s="1"/>
  <c r="S1228" i="4"/>
  <c r="Q150" i="5"/>
  <c r="O2450" i="4"/>
  <c r="Q549" i="5"/>
  <c r="O701" i="5"/>
  <c r="P2371" i="4"/>
  <c r="N2372" i="4" s="1"/>
  <c r="Q2371" i="4"/>
  <c r="S1079" i="4"/>
  <c r="R1079" i="4"/>
  <c r="P1080" i="4" s="1"/>
  <c r="Q1080" i="4" s="1"/>
  <c r="S932" i="4"/>
  <c r="R932" i="4"/>
  <c r="P933" i="4" s="1"/>
  <c r="Q933" i="4" s="1"/>
  <c r="S786" i="4"/>
  <c r="R786" i="4"/>
  <c r="P787" i="4" s="1"/>
  <c r="Q787" i="4" s="1"/>
  <c r="P629" i="5"/>
  <c r="N630" i="5" s="1"/>
  <c r="O630" i="5" s="1"/>
  <c r="S1967" i="4"/>
  <c r="R1967" i="4"/>
  <c r="P1968" i="4" s="1"/>
  <c r="Q2295" i="4"/>
  <c r="P151" i="5"/>
  <c r="N152" i="5" s="1"/>
  <c r="O152" i="5" s="1"/>
  <c r="S1525" i="4"/>
  <c r="R1525" i="4"/>
  <c r="P1526" i="4" s="1"/>
  <c r="Q1526" i="4" s="1"/>
  <c r="P550" i="5"/>
  <c r="N551" i="5" s="1"/>
  <c r="O551" i="5" s="1"/>
  <c r="Q1372" i="4"/>
  <c r="Q469" i="5"/>
  <c r="P469" i="5"/>
  <c r="N470" i="5" s="1"/>
  <c r="O470" i="5" s="1"/>
  <c r="Q1599" i="4"/>
  <c r="Q628" i="5"/>
  <c r="Q1968" i="4" l="1"/>
  <c r="Q629" i="5"/>
  <c r="Q1229" i="4"/>
  <c r="W2092" i="4"/>
  <c r="P152" i="5"/>
  <c r="N153" i="5" s="1"/>
  <c r="O153" i="5" s="1"/>
  <c r="Q2450" i="4"/>
  <c r="P2450" i="4"/>
  <c r="N2451" i="4" s="1"/>
  <c r="O2451" i="4" s="1"/>
  <c r="S1968" i="4"/>
  <c r="R1968" i="4"/>
  <c r="P1969" i="4" s="1"/>
  <c r="Q1969" i="4" s="1"/>
  <c r="S1229" i="4"/>
  <c r="R1229" i="4"/>
  <c r="P1230" i="4" s="1"/>
  <c r="Q1230" i="4" s="1"/>
  <c r="Q395" i="6"/>
  <c r="P395" i="6"/>
  <c r="N396" i="6" s="1"/>
  <c r="O396" i="6" s="1"/>
  <c r="S864" i="4"/>
  <c r="R864" i="4"/>
  <c r="P865" i="4" s="1"/>
  <c r="Q865" i="4" s="1"/>
  <c r="V2093" i="4"/>
  <c r="T2094" i="4" s="1"/>
  <c r="U2094" i="4" s="1"/>
  <c r="Q1015" i="4"/>
  <c r="P630" i="5"/>
  <c r="N631" i="5" s="1"/>
  <c r="O631" i="5" s="1"/>
  <c r="S1749" i="4"/>
  <c r="R1749" i="4"/>
  <c r="P1750" i="4" s="1"/>
  <c r="Q1750" i="4" s="1"/>
  <c r="S1080" i="4"/>
  <c r="R1080" i="4"/>
  <c r="P1081" i="4" s="1"/>
  <c r="Q1081" i="4" s="1"/>
  <c r="P226" i="5"/>
  <c r="N227" i="5" s="1"/>
  <c r="O227" i="5" s="1"/>
  <c r="Q2296" i="4"/>
  <c r="S1820" i="4"/>
  <c r="R1820" i="4"/>
  <c r="P1821" i="4" s="1"/>
  <c r="Q1821" i="4" s="1"/>
  <c r="R1155" i="4"/>
  <c r="P1156" i="4" s="1"/>
  <c r="S1155" i="4"/>
  <c r="Q225" i="5"/>
  <c r="Q2213" i="4"/>
  <c r="P2213" i="4"/>
  <c r="N2214" i="4" s="1"/>
  <c r="S787" i="4"/>
  <c r="R787" i="4"/>
  <c r="P788" i="4" s="1"/>
  <c r="W2044" i="4"/>
  <c r="S1306" i="4"/>
  <c r="R1306" i="4"/>
  <c r="P1307" i="4" s="1"/>
  <c r="Q1307" i="4" s="1"/>
  <c r="Q2679" i="4"/>
  <c r="P2679" i="4"/>
  <c r="N2680" i="4" s="1"/>
  <c r="O2680" i="4" s="1"/>
  <c r="S1599" i="4"/>
  <c r="R1599" i="4"/>
  <c r="P1600" i="4" s="1"/>
  <c r="Q1600" i="4" s="1"/>
  <c r="S933" i="4"/>
  <c r="R933" i="4"/>
  <c r="P934" i="4" s="1"/>
  <c r="Q934" i="4" s="1"/>
  <c r="S1372" i="4"/>
  <c r="R1372" i="4"/>
  <c r="P1373" i="4" s="1"/>
  <c r="Q1373" i="4" s="1"/>
  <c r="N368" i="5"/>
  <c r="O368" i="5" s="1"/>
  <c r="O2372" i="4"/>
  <c r="P2144" i="4"/>
  <c r="N2145" i="4" s="1"/>
  <c r="Q2144" i="4"/>
  <c r="P2297" i="4"/>
  <c r="N2298" i="4" s="1"/>
  <c r="O2298" i="4" s="1"/>
  <c r="Q2529" i="4"/>
  <c r="Q470" i="5"/>
  <c r="P470" i="5"/>
  <c r="N471" i="5" s="1"/>
  <c r="O471" i="5" s="1"/>
  <c r="P551" i="5"/>
  <c r="N552" i="5" s="1"/>
  <c r="O552" i="5" s="1"/>
  <c r="Q550" i="5"/>
  <c r="S1447" i="4"/>
  <c r="R1447" i="4"/>
  <c r="P1448" i="4" s="1"/>
  <c r="Q1448" i="4" s="1"/>
  <c r="Q310" i="6"/>
  <c r="P310" i="6"/>
  <c r="N311" i="6" s="1"/>
  <c r="O311" i="6" s="1"/>
  <c r="Q237" i="6"/>
  <c r="P237" i="6"/>
  <c r="N238" i="6" s="1"/>
  <c r="O238" i="6" s="1"/>
  <c r="S1675" i="4"/>
  <c r="R1675" i="4"/>
  <c r="P1676" i="4" s="1"/>
  <c r="P2530" i="4"/>
  <c r="N2531" i="4" s="1"/>
  <c r="O2531" i="4" s="1"/>
  <c r="V2045" i="4"/>
  <c r="T2046" i="4" s="1"/>
  <c r="U2046" i="4" s="1"/>
  <c r="R1893" i="4"/>
  <c r="P1894" i="4" s="1"/>
  <c r="S1893" i="4"/>
  <c r="S1526" i="4"/>
  <c r="R1526" i="4"/>
  <c r="P1527" i="4" s="1"/>
  <c r="Q1527" i="4" s="1"/>
  <c r="Q701" i="5"/>
  <c r="P701" i="5"/>
  <c r="N702" i="5" s="1"/>
  <c r="O702" i="5" s="1"/>
  <c r="Q151" i="5"/>
  <c r="O2599" i="4"/>
  <c r="O308" i="5"/>
  <c r="W2045" i="4" l="1"/>
  <c r="O2145" i="4"/>
  <c r="Q1156" i="4"/>
  <c r="S1156" i="4" s="1"/>
  <c r="Q2530" i="4"/>
  <c r="R865" i="4"/>
  <c r="P866" i="4" s="1"/>
  <c r="S865" i="4"/>
  <c r="O2214" i="4"/>
  <c r="Q396" i="6"/>
  <c r="P396" i="6"/>
  <c r="N397" i="6" s="1"/>
  <c r="V2094" i="4"/>
  <c r="T2095" i="4" s="1"/>
  <c r="U2095" i="4" s="1"/>
  <c r="R1015" i="4"/>
  <c r="P1016" i="4" s="1"/>
  <c r="S1015" i="4"/>
  <c r="S1821" i="4"/>
  <c r="R1821" i="4"/>
  <c r="P1822" i="4" s="1"/>
  <c r="Q1822" i="4" s="1"/>
  <c r="S1230" i="4"/>
  <c r="R1230" i="4"/>
  <c r="P1231" i="4" s="1"/>
  <c r="Q1231" i="4" s="1"/>
  <c r="R934" i="4"/>
  <c r="P935" i="4" s="1"/>
  <c r="Q935" i="4" s="1"/>
  <c r="S934" i="4"/>
  <c r="P227" i="5"/>
  <c r="N228" i="5" s="1"/>
  <c r="O228" i="5" s="1"/>
  <c r="P631" i="5"/>
  <c r="N632" i="5" s="1"/>
  <c r="O632" i="5" s="1"/>
  <c r="Q2599" i="4"/>
  <c r="P2599" i="4"/>
  <c r="N2600" i="4" s="1"/>
  <c r="O2600" i="4" s="1"/>
  <c r="S1448" i="4"/>
  <c r="R1448" i="4"/>
  <c r="P1449" i="4" s="1"/>
  <c r="Q1449" i="4" s="1"/>
  <c r="S1969" i="4"/>
  <c r="R1969" i="4"/>
  <c r="P1970" i="4" s="1"/>
  <c r="Q1970" i="4" s="1"/>
  <c r="Q2145" i="4"/>
  <c r="P2145" i="4"/>
  <c r="N2146" i="4" s="1"/>
  <c r="O2146" i="4" s="1"/>
  <c r="Q308" i="5"/>
  <c r="P308" i="5"/>
  <c r="N309" i="5" s="1"/>
  <c r="O309" i="5" s="1"/>
  <c r="Q368" i="5"/>
  <c r="P368" i="5"/>
  <c r="R1373" i="4"/>
  <c r="P1374" i="4" s="1"/>
  <c r="Q1374" i="4" s="1"/>
  <c r="S1373" i="4"/>
  <c r="P552" i="5"/>
  <c r="N553" i="5" s="1"/>
  <c r="O553" i="5" s="1"/>
  <c r="S1081" i="4"/>
  <c r="R1081" i="4"/>
  <c r="P1082" i="4" s="1"/>
  <c r="Q1082" i="4" s="1"/>
  <c r="Q238" i="6"/>
  <c r="P238" i="6"/>
  <c r="N239" i="6" s="1"/>
  <c r="O239" i="6" s="1"/>
  <c r="Q2451" i="4"/>
  <c r="P2451" i="4"/>
  <c r="N2452" i="4" s="1"/>
  <c r="Q2372" i="4"/>
  <c r="P2372" i="4"/>
  <c r="N2373" i="4" s="1"/>
  <c r="O2373" i="4" s="1"/>
  <c r="P702" i="5"/>
  <c r="N703" i="5" s="1"/>
  <c r="Q702" i="5"/>
  <c r="Q2680" i="4"/>
  <c r="P2680" i="4"/>
  <c r="N2681" i="4" s="1"/>
  <c r="Q226" i="5"/>
  <c r="S1750" i="4"/>
  <c r="R1750" i="4"/>
  <c r="P1751" i="4" s="1"/>
  <c r="R1600" i="4"/>
  <c r="P1601" i="4" s="1"/>
  <c r="S1600" i="4"/>
  <c r="Q1894" i="4"/>
  <c r="V2046" i="4"/>
  <c r="T2047" i="4" s="1"/>
  <c r="U2047" i="4" s="1"/>
  <c r="P2531" i="4"/>
  <c r="N2532" i="4" s="1"/>
  <c r="O2532" i="4" s="1"/>
  <c r="P153" i="5"/>
  <c r="N154" i="5" s="1"/>
  <c r="O154" i="5" s="1"/>
  <c r="Q311" i="6"/>
  <c r="P311" i="6"/>
  <c r="N312" i="6" s="1"/>
  <c r="W2093" i="4"/>
  <c r="S1527" i="4"/>
  <c r="R1527" i="4"/>
  <c r="P1528" i="4" s="1"/>
  <c r="Q1528" i="4" s="1"/>
  <c r="Q551" i="5"/>
  <c r="Q471" i="5"/>
  <c r="P471" i="5"/>
  <c r="N472" i="5" s="1"/>
  <c r="R1307" i="4"/>
  <c r="P1308" i="4" s="1"/>
  <c r="S1307" i="4"/>
  <c r="P2298" i="4"/>
  <c r="N2299" i="4" s="1"/>
  <c r="O2299" i="4" s="1"/>
  <c r="Q2297" i="4"/>
  <c r="Q1676" i="4"/>
  <c r="Q788" i="4"/>
  <c r="Q630" i="5"/>
  <c r="Q152" i="5"/>
  <c r="O703" i="5" l="1"/>
  <c r="Q1016" i="4"/>
  <c r="R1156" i="4"/>
  <c r="P1157" i="4" s="1"/>
  <c r="O397" i="6"/>
  <c r="P397" i="6" s="1"/>
  <c r="N398" i="6" s="1"/>
  <c r="O398" i="6" s="1"/>
  <c r="Q1601" i="4"/>
  <c r="Q1751" i="4"/>
  <c r="O472" i="5"/>
  <c r="P472" i="5" s="1"/>
  <c r="N473" i="5" s="1"/>
  <c r="P228" i="5"/>
  <c r="N229" i="5" s="1"/>
  <c r="O229" i="5" s="1"/>
  <c r="N369" i="5"/>
  <c r="O369" i="5" s="1"/>
  <c r="S1374" i="4"/>
  <c r="R1374" i="4"/>
  <c r="P1375" i="4" s="1"/>
  <c r="Q1375" i="4" s="1"/>
  <c r="S788" i="4"/>
  <c r="R788" i="4"/>
  <c r="P789" i="4" s="1"/>
  <c r="Q789" i="4" s="1"/>
  <c r="S1822" i="4"/>
  <c r="R1822" i="4"/>
  <c r="P1823" i="4" s="1"/>
  <c r="Q1823" i="4" s="1"/>
  <c r="P154" i="5"/>
  <c r="N155" i="5" s="1"/>
  <c r="O155" i="5" s="1"/>
  <c r="S1231" i="4"/>
  <c r="R1231" i="4"/>
  <c r="P1232" i="4" s="1"/>
  <c r="O2452" i="4"/>
  <c r="S1970" i="4"/>
  <c r="R1970" i="4"/>
  <c r="P1971" i="4" s="1"/>
  <c r="S935" i="4"/>
  <c r="R935" i="4"/>
  <c r="P936" i="4" s="1"/>
  <c r="Q936" i="4" s="1"/>
  <c r="S1676" i="4"/>
  <c r="R1676" i="4"/>
  <c r="P1677" i="4" s="1"/>
  <c r="P2299" i="4"/>
  <c r="N2300" i="4" s="1"/>
  <c r="O2300" i="4" s="1"/>
  <c r="S1016" i="4"/>
  <c r="R1016" i="4"/>
  <c r="P1017" i="4" s="1"/>
  <c r="Q1017" i="4" s="1"/>
  <c r="Q703" i="5"/>
  <c r="P703" i="5"/>
  <c r="N704" i="5" s="1"/>
  <c r="O704" i="5" s="1"/>
  <c r="V2047" i="4"/>
  <c r="T2010" i="4" s="1"/>
  <c r="X2009" i="4" s="1"/>
  <c r="C2001" i="4" s="1"/>
  <c r="R1894" i="4"/>
  <c r="P1895" i="4" s="1"/>
  <c r="S1894" i="4"/>
  <c r="S1449" i="4"/>
  <c r="R1449" i="4"/>
  <c r="P1450" i="4" s="1"/>
  <c r="V2095" i="4"/>
  <c r="T2058" i="4" s="1"/>
  <c r="X2057" i="4" s="1"/>
  <c r="P2146" i="4"/>
  <c r="N2147" i="4" s="1"/>
  <c r="Q2146" i="4"/>
  <c r="Q1157" i="4"/>
  <c r="Q2298" i="4"/>
  <c r="W2046" i="4"/>
  <c r="Q239" i="6"/>
  <c r="P239" i="6"/>
  <c r="N240" i="6" s="1"/>
  <c r="O240" i="6" s="1"/>
  <c r="Q1308" i="4"/>
  <c r="W2094" i="4"/>
  <c r="Q397" i="6"/>
  <c r="O312" i="6"/>
  <c r="P2373" i="4"/>
  <c r="N2374" i="4" s="1"/>
  <c r="Q2373" i="4"/>
  <c r="Q153" i="5"/>
  <c r="S1751" i="4"/>
  <c r="R1751" i="4"/>
  <c r="P1752" i="4" s="1"/>
  <c r="S1601" i="4"/>
  <c r="R1601" i="4"/>
  <c r="P1602" i="4" s="1"/>
  <c r="Q1602" i="4" s="1"/>
  <c r="P2214" i="4"/>
  <c r="N2215" i="4" s="1"/>
  <c r="Q2214" i="4"/>
  <c r="P2532" i="4"/>
  <c r="N2533" i="4" s="1"/>
  <c r="O2533" i="4" s="1"/>
  <c r="Q2600" i="4"/>
  <c r="P2600" i="4"/>
  <c r="N2601" i="4" s="1"/>
  <c r="O2601" i="4" s="1"/>
  <c r="Q552" i="5"/>
  <c r="Q309" i="5"/>
  <c r="P309" i="5"/>
  <c r="N310" i="5" s="1"/>
  <c r="Q2531" i="4"/>
  <c r="S1082" i="4"/>
  <c r="R1082" i="4"/>
  <c r="P1083" i="4" s="1"/>
  <c r="Q1083" i="4" s="1"/>
  <c r="P553" i="5"/>
  <c r="N554" i="5" s="1"/>
  <c r="O554" i="5" s="1"/>
  <c r="P632" i="5"/>
  <c r="N633" i="5" s="1"/>
  <c r="O633" i="5" s="1"/>
  <c r="S1528" i="4"/>
  <c r="R1528" i="4"/>
  <c r="P1529" i="4" s="1"/>
  <c r="Q1529" i="4" s="1"/>
  <c r="Q631" i="5"/>
  <c r="Q632" i="5" s="1"/>
  <c r="O2681" i="4"/>
  <c r="Q227" i="5"/>
  <c r="Q228" i="5" s="1"/>
  <c r="Q866" i="4"/>
  <c r="O310" i="5" l="1"/>
  <c r="W2047" i="4"/>
  <c r="Q154" i="5"/>
  <c r="Q1677" i="4"/>
  <c r="Q472" i="5"/>
  <c r="O473" i="5" s="1"/>
  <c r="O2374" i="4"/>
  <c r="Q1232" i="4"/>
  <c r="Q2452" i="4"/>
  <c r="P2452" i="4"/>
  <c r="N2453" i="4" s="1"/>
  <c r="Q312" i="6"/>
  <c r="P312" i="6"/>
  <c r="N313" i="6" s="1"/>
  <c r="O313" i="6" s="1"/>
  <c r="S1232" i="4"/>
  <c r="R1232" i="4"/>
  <c r="P1233" i="4" s="1"/>
  <c r="Q1233" i="4" s="1"/>
  <c r="P155" i="5"/>
  <c r="N156" i="5" s="1"/>
  <c r="O156" i="5" s="1"/>
  <c r="Q155" i="5"/>
  <c r="S1823" i="4"/>
  <c r="R1823" i="4"/>
  <c r="P1824" i="4" s="1"/>
  <c r="O2215" i="4"/>
  <c r="P554" i="5"/>
  <c r="N555" i="5" s="1"/>
  <c r="O555" i="5" s="1"/>
  <c r="Q2299" i="4"/>
  <c r="R1083" i="4"/>
  <c r="P1084" i="4" s="1"/>
  <c r="S1083" i="4"/>
  <c r="Q1752" i="4"/>
  <c r="O2147" i="4"/>
  <c r="Q310" i="5"/>
  <c r="P310" i="5"/>
  <c r="N311" i="5" s="1"/>
  <c r="O311" i="5" s="1"/>
  <c r="Q1895" i="4"/>
  <c r="Q2601" i="4"/>
  <c r="P2601" i="4"/>
  <c r="N2602" i="4" s="1"/>
  <c r="S1529" i="4"/>
  <c r="R1529" i="4"/>
  <c r="P1530" i="4" s="1"/>
  <c r="Q1530" i="4" s="1"/>
  <c r="P633" i="5"/>
  <c r="N634" i="5" s="1"/>
  <c r="O634" i="5" s="1"/>
  <c r="R1602" i="4"/>
  <c r="P1603" i="4" s="1"/>
  <c r="S1602" i="4"/>
  <c r="C2049" i="4"/>
  <c r="C42" i="4"/>
  <c r="D40" i="4"/>
  <c r="C40" i="4"/>
  <c r="B40" i="4"/>
  <c r="B42" i="4"/>
  <c r="D42" i="4"/>
  <c r="S936" i="4"/>
  <c r="R936" i="4"/>
  <c r="P937" i="4" s="1"/>
  <c r="Q937" i="4" s="1"/>
  <c r="Q369" i="5"/>
  <c r="P369" i="5"/>
  <c r="Q398" i="6"/>
  <c r="P398" i="6"/>
  <c r="N399" i="6" s="1"/>
  <c r="O399" i="6" s="1"/>
  <c r="Q2681" i="4"/>
  <c r="P2681" i="4"/>
  <c r="N2682" i="4" s="1"/>
  <c r="Q704" i="5"/>
  <c r="P704" i="5"/>
  <c r="N705" i="5" s="1"/>
  <c r="Q240" i="6"/>
  <c r="P240" i="6"/>
  <c r="N241" i="6" s="1"/>
  <c r="O241" i="6" s="1"/>
  <c r="Q2532" i="4"/>
  <c r="S789" i="4"/>
  <c r="R789" i="4"/>
  <c r="P790" i="4" s="1"/>
  <c r="Q790" i="4" s="1"/>
  <c r="S1157" i="4"/>
  <c r="R1157" i="4"/>
  <c r="P1158" i="4" s="1"/>
  <c r="Q1158" i="4" s="1"/>
  <c r="S1677" i="4"/>
  <c r="R1677" i="4"/>
  <c r="P1678" i="4" s="1"/>
  <c r="Q1678" i="4" s="1"/>
  <c r="W2095" i="4"/>
  <c r="P2374" i="4"/>
  <c r="N2375" i="4" s="1"/>
  <c r="Q2374" i="4"/>
  <c r="S866" i="4"/>
  <c r="R866" i="4"/>
  <c r="P867" i="4" s="1"/>
  <c r="S1308" i="4"/>
  <c r="R1308" i="4"/>
  <c r="P1309" i="4" s="1"/>
  <c r="Q1309" i="4" s="1"/>
  <c r="P2533" i="4"/>
  <c r="N2534" i="4" s="1"/>
  <c r="O2534" i="4" s="1"/>
  <c r="S1017" i="4"/>
  <c r="R1017" i="4"/>
  <c r="P1018" i="4" s="1"/>
  <c r="P2300" i="4"/>
  <c r="N2301" i="4" s="1"/>
  <c r="O2301" i="4" s="1"/>
  <c r="S1375" i="4"/>
  <c r="R1375" i="4"/>
  <c r="P1376" i="4" s="1"/>
  <c r="Q1376" i="4" s="1"/>
  <c r="Q553" i="5"/>
  <c r="Q1450" i="4"/>
  <c r="Q1971" i="4"/>
  <c r="P229" i="5"/>
  <c r="N230" i="5" s="1"/>
  <c r="O230" i="5" s="1"/>
  <c r="O2375" i="4" l="1"/>
  <c r="Q867" i="4"/>
  <c r="Q1603" i="4"/>
  <c r="R1603" i="4" s="1"/>
  <c r="P1604" i="4" s="1"/>
  <c r="Q1604" i="4" s="1"/>
  <c r="Q1824" i="4"/>
  <c r="R1824" i="4" s="1"/>
  <c r="P1825" i="4" s="1"/>
  <c r="P473" i="5"/>
  <c r="N474" i="5" s="1"/>
  <c r="Q473" i="5"/>
  <c r="O2602" i="4"/>
  <c r="Q554" i="5"/>
  <c r="Q555" i="5" s="1"/>
  <c r="P230" i="5"/>
  <c r="N231" i="5" s="1"/>
  <c r="O231" i="5" s="1"/>
  <c r="Q1084" i="4"/>
  <c r="S867" i="4"/>
  <c r="R867" i="4"/>
  <c r="P868" i="4" s="1"/>
  <c r="Q868" i="4" s="1"/>
  <c r="O2682" i="4"/>
  <c r="P634" i="5"/>
  <c r="N635" i="5" s="1"/>
  <c r="O635" i="5" s="1"/>
  <c r="P2215" i="4"/>
  <c r="N2216" i="4" s="1"/>
  <c r="Q2215" i="4"/>
  <c r="N370" i="5"/>
  <c r="O370" i="5" s="1"/>
  <c r="R1530" i="4"/>
  <c r="P1531" i="4" s="1"/>
  <c r="S1530" i="4"/>
  <c r="Q399" i="6"/>
  <c r="P399" i="6"/>
  <c r="N400" i="6" s="1"/>
  <c r="O400" i="6" s="1"/>
  <c r="S1158" i="4"/>
  <c r="R1158" i="4"/>
  <c r="P1159" i="4" s="1"/>
  <c r="Q1159" i="4" s="1"/>
  <c r="Q2375" i="4"/>
  <c r="P2375" i="4"/>
  <c r="N2376" i="4" s="1"/>
  <c r="O2376" i="4" s="1"/>
  <c r="S937" i="4"/>
  <c r="R937" i="4"/>
  <c r="P938" i="4" s="1"/>
  <c r="Q938" i="4" s="1"/>
  <c r="Q2602" i="4"/>
  <c r="P2602" i="4"/>
  <c r="N2603" i="4" s="1"/>
  <c r="O2603" i="4" s="1"/>
  <c r="P156" i="5"/>
  <c r="N157" i="5" s="1"/>
  <c r="O157" i="5" s="1"/>
  <c r="P555" i="5"/>
  <c r="N556" i="5" s="1"/>
  <c r="O556" i="5" s="1"/>
  <c r="R1678" i="4"/>
  <c r="P1679" i="4" s="1"/>
  <c r="S1678" i="4"/>
  <c r="S790" i="4"/>
  <c r="R790" i="4"/>
  <c r="P791" i="4" s="1"/>
  <c r="Q791" i="4" s="1"/>
  <c r="S1233" i="4"/>
  <c r="R1233" i="4"/>
  <c r="P1234" i="4" s="1"/>
  <c r="S1450" i="4"/>
  <c r="R1450" i="4"/>
  <c r="P1451" i="4" s="1"/>
  <c r="Q1451" i="4" s="1"/>
  <c r="Q633" i="5"/>
  <c r="Q2300" i="4"/>
  <c r="Q1018" i="4"/>
  <c r="S1895" i="4"/>
  <c r="R1895" i="4"/>
  <c r="P1896" i="4" s="1"/>
  <c r="Q1896" i="4" s="1"/>
  <c r="S1603" i="4"/>
  <c r="P2301" i="4"/>
  <c r="N2302" i="4" s="1"/>
  <c r="O2302" i="4" s="1"/>
  <c r="Q311" i="5"/>
  <c r="P311" i="5"/>
  <c r="N312" i="5" s="1"/>
  <c r="O312" i="5" s="1"/>
  <c r="P313" i="6"/>
  <c r="N314" i="6" s="1"/>
  <c r="Q313" i="6"/>
  <c r="Q229" i="5"/>
  <c r="R1971" i="4"/>
  <c r="P1972" i="4" s="1"/>
  <c r="S1971" i="4"/>
  <c r="S1376" i="4"/>
  <c r="R1376" i="4"/>
  <c r="P1377" i="4" s="1"/>
  <c r="Q1377" i="4" s="1"/>
  <c r="Q241" i="6"/>
  <c r="P241" i="6"/>
  <c r="N242" i="6" s="1"/>
  <c r="O242" i="6" s="1"/>
  <c r="P2534" i="4"/>
  <c r="N2535" i="4" s="1"/>
  <c r="O2535" i="4" s="1"/>
  <c r="Q2533" i="4"/>
  <c r="Q2534" i="4" s="1"/>
  <c r="Q2147" i="4"/>
  <c r="P2147" i="4"/>
  <c r="N2148" i="4" s="1"/>
  <c r="O2453" i="4"/>
  <c r="R1309" i="4"/>
  <c r="P1310" i="4" s="1"/>
  <c r="S1309" i="4"/>
  <c r="O705" i="5"/>
  <c r="R1752" i="4"/>
  <c r="P1753" i="4" s="1"/>
  <c r="S1752" i="4"/>
  <c r="S1824" i="4" l="1"/>
  <c r="O2216" i="4"/>
  <c r="Q1972" i="4"/>
  <c r="Q1234" i="4"/>
  <c r="R1234" i="4" s="1"/>
  <c r="P1235" i="4" s="1"/>
  <c r="Q1753" i="4"/>
  <c r="O314" i="6"/>
  <c r="O474" i="5"/>
  <c r="P2302" i="4"/>
  <c r="N2303" i="4" s="1"/>
  <c r="O2303" i="4" s="1"/>
  <c r="Q1825" i="4"/>
  <c r="S1018" i="4"/>
  <c r="R1018" i="4"/>
  <c r="P1019" i="4" s="1"/>
  <c r="Q1019" i="4" s="1"/>
  <c r="S1604" i="4"/>
  <c r="R1604" i="4"/>
  <c r="P1605" i="4" s="1"/>
  <c r="Q1605" i="4" s="1"/>
  <c r="Q2216" i="4"/>
  <c r="P2216" i="4"/>
  <c r="N2217" i="4" s="1"/>
  <c r="O2217" i="4" s="1"/>
  <c r="P556" i="5"/>
  <c r="N557" i="5" s="1"/>
  <c r="O557" i="5" s="1"/>
  <c r="P635" i="5"/>
  <c r="N636" i="5" s="1"/>
  <c r="O636" i="5" s="1"/>
  <c r="S1896" i="4"/>
  <c r="R1896" i="4"/>
  <c r="P1897" i="4" s="1"/>
  <c r="Q156" i="5"/>
  <c r="Q634" i="5"/>
  <c r="S1753" i="4"/>
  <c r="R1753" i="4"/>
  <c r="P1754" i="4" s="1"/>
  <c r="Q1754" i="4" s="1"/>
  <c r="R1159" i="4"/>
  <c r="P1160" i="4" s="1"/>
  <c r="S1159" i="4"/>
  <c r="Q2682" i="4"/>
  <c r="P2682" i="4"/>
  <c r="N2683" i="4" s="1"/>
  <c r="O2683" i="4" s="1"/>
  <c r="P2535" i="4"/>
  <c r="N2536" i="4" s="1"/>
  <c r="O2536" i="4" s="1"/>
  <c r="S1377" i="4"/>
  <c r="R1377" i="4"/>
  <c r="P1378" i="4" s="1"/>
  <c r="Q1378" i="4" s="1"/>
  <c r="Q2376" i="4"/>
  <c r="P2376" i="4"/>
  <c r="N2377" i="4" s="1"/>
  <c r="P705" i="5"/>
  <c r="N706" i="5" s="1"/>
  <c r="Q705" i="5"/>
  <c r="S868" i="4"/>
  <c r="R868" i="4"/>
  <c r="P869" i="4" s="1"/>
  <c r="Q869" i="4" s="1"/>
  <c r="P157" i="5"/>
  <c r="N158" i="5" s="1"/>
  <c r="O158" i="5" s="1"/>
  <c r="S938" i="4"/>
  <c r="R938" i="4"/>
  <c r="P939" i="4" s="1"/>
  <c r="Q939" i="4" s="1"/>
  <c r="P314" i="6"/>
  <c r="N315" i="6" s="1"/>
  <c r="Q314" i="6"/>
  <c r="S791" i="4"/>
  <c r="R791" i="4"/>
  <c r="P792" i="4" s="1"/>
  <c r="Q792" i="4" s="1"/>
  <c r="Q400" i="6"/>
  <c r="P400" i="6"/>
  <c r="N401" i="6" s="1"/>
  <c r="O401" i="6" s="1"/>
  <c r="P2603" i="4"/>
  <c r="N2604" i="4" s="1"/>
  <c r="Q2603" i="4"/>
  <c r="Q312" i="5"/>
  <c r="P312" i="5"/>
  <c r="N313" i="5" s="1"/>
  <c r="R1084" i="4"/>
  <c r="P1085" i="4" s="1"/>
  <c r="S1084" i="4"/>
  <c r="Q242" i="6"/>
  <c r="P242" i="6"/>
  <c r="N243" i="6" s="1"/>
  <c r="O243" i="6" s="1"/>
  <c r="S1451" i="4"/>
  <c r="R1451" i="4"/>
  <c r="P1452" i="4" s="1"/>
  <c r="Q1452" i="4" s="1"/>
  <c r="P231" i="5"/>
  <c r="N232" i="5" s="1"/>
  <c r="O232" i="5" s="1"/>
  <c r="Q370" i="5"/>
  <c r="P370" i="5"/>
  <c r="S1972" i="4"/>
  <c r="R1972" i="4"/>
  <c r="P1973" i="4" s="1"/>
  <c r="Q1310" i="4"/>
  <c r="Q2453" i="4"/>
  <c r="P2453" i="4"/>
  <c r="N2454" i="4" s="1"/>
  <c r="O2148" i="4"/>
  <c r="Q2301" i="4"/>
  <c r="Q1679" i="4"/>
  <c r="Q1531" i="4"/>
  <c r="Q230" i="5"/>
  <c r="O2604" i="4" l="1"/>
  <c r="O313" i="5"/>
  <c r="P474" i="5"/>
  <c r="N475" i="5" s="1"/>
  <c r="Q474" i="5"/>
  <c r="Q1160" i="4"/>
  <c r="O2454" i="4"/>
  <c r="Q2454" i="4" s="1"/>
  <c r="S1234" i="4"/>
  <c r="Q1235" i="4" s="1"/>
  <c r="O2377" i="4"/>
  <c r="P636" i="5"/>
  <c r="N637" i="5" s="1"/>
  <c r="O637" i="5" s="1"/>
  <c r="Q1973" i="4"/>
  <c r="P557" i="5"/>
  <c r="N558" i="5" s="1"/>
  <c r="O558" i="5" s="1"/>
  <c r="S1605" i="4"/>
  <c r="R1605" i="4"/>
  <c r="P1606" i="4" s="1"/>
  <c r="Q1606" i="4" s="1"/>
  <c r="S939" i="4"/>
  <c r="R939" i="4"/>
  <c r="P940" i="4" s="1"/>
  <c r="Q940" i="4" s="1"/>
  <c r="N371" i="5"/>
  <c r="O371" i="5" s="1"/>
  <c r="Q231" i="5"/>
  <c r="S1019" i="4"/>
  <c r="R1019" i="4"/>
  <c r="P1020" i="4" s="1"/>
  <c r="Q401" i="6"/>
  <c r="P401" i="6"/>
  <c r="N402" i="6" s="1"/>
  <c r="P2683" i="4"/>
  <c r="N2684" i="4" s="1"/>
  <c r="Q2683" i="4"/>
  <c r="S1160" i="4"/>
  <c r="R1160" i="4"/>
  <c r="P1161" i="4" s="1"/>
  <c r="Q1161" i="4" s="1"/>
  <c r="S1310" i="4"/>
  <c r="R1310" i="4"/>
  <c r="P1311" i="4" s="1"/>
  <c r="Q1311" i="4" s="1"/>
  <c r="Q2217" i="4"/>
  <c r="P2217" i="4"/>
  <c r="N2218" i="4" s="1"/>
  <c r="S792" i="4"/>
  <c r="R792" i="4"/>
  <c r="P793" i="4" s="1"/>
  <c r="Q793" i="4" s="1"/>
  <c r="R1452" i="4"/>
  <c r="P1453" i="4" s="1"/>
  <c r="S1452" i="4"/>
  <c r="S1531" i="4"/>
  <c r="R1531" i="4"/>
  <c r="P1532" i="4" s="1"/>
  <c r="Q157" i="5"/>
  <c r="P2604" i="4"/>
  <c r="N2605" i="4" s="1"/>
  <c r="Q2604" i="4"/>
  <c r="S1378" i="4"/>
  <c r="R1378" i="4"/>
  <c r="P1379" i="4" s="1"/>
  <c r="P2536" i="4"/>
  <c r="N2537" i="4" s="1"/>
  <c r="O2537" i="4" s="1"/>
  <c r="Q2535" i="4"/>
  <c r="Q243" i="6"/>
  <c r="P243" i="6"/>
  <c r="N244" i="6" s="1"/>
  <c r="O244" i="6" s="1"/>
  <c r="S1679" i="4"/>
  <c r="R1679" i="4"/>
  <c r="P1680" i="4" s="1"/>
  <c r="Q1680" i="4" s="1"/>
  <c r="P313" i="5"/>
  <c r="N314" i="5" s="1"/>
  <c r="Q313" i="5"/>
  <c r="S1825" i="4"/>
  <c r="R1825" i="4"/>
  <c r="P1826" i="4" s="1"/>
  <c r="Q635" i="5"/>
  <c r="Q556" i="5"/>
  <c r="O315" i="6"/>
  <c r="S869" i="4"/>
  <c r="R869" i="4"/>
  <c r="P870" i="4" s="1"/>
  <c r="Q1085" i="4"/>
  <c r="O706" i="5"/>
  <c r="P2303" i="4"/>
  <c r="N2304" i="4" s="1"/>
  <c r="O2304" i="4" s="1"/>
  <c r="Q2377" i="4"/>
  <c r="P2377" i="4"/>
  <c r="N2378" i="4" s="1"/>
  <c r="P232" i="5"/>
  <c r="N233" i="5" s="1"/>
  <c r="O233" i="5" s="1"/>
  <c r="P158" i="5"/>
  <c r="N159" i="5" s="1"/>
  <c r="O159" i="5" s="1"/>
  <c r="S1754" i="4"/>
  <c r="R1754" i="4"/>
  <c r="P1755" i="4" s="1"/>
  <c r="Q2148" i="4"/>
  <c r="P2148" i="4"/>
  <c r="N2149" i="4" s="1"/>
  <c r="Q1897" i="4"/>
  <c r="Q2302" i="4"/>
  <c r="P2454" i="4" l="1"/>
  <c r="N2455" i="4" s="1"/>
  <c r="O475" i="5"/>
  <c r="O2455" i="4"/>
  <c r="Q636" i="5"/>
  <c r="O2605" i="4"/>
  <c r="O402" i="6"/>
  <c r="P402" i="6" s="1"/>
  <c r="N403" i="6" s="1"/>
  <c r="Q1826" i="4"/>
  <c r="R1826" i="4" s="1"/>
  <c r="P1827" i="4" s="1"/>
  <c r="Q870" i="4"/>
  <c r="R870" i="4" s="1"/>
  <c r="P871" i="4" s="1"/>
  <c r="Q1532" i="4"/>
  <c r="Q1020" i="4"/>
  <c r="Q475" i="5"/>
  <c r="P475" i="5"/>
  <c r="N476" i="5" s="1"/>
  <c r="O476" i="5" s="1"/>
  <c r="S1020" i="4"/>
  <c r="R1020" i="4"/>
  <c r="P1021" i="4" s="1"/>
  <c r="Q1021" i="4" s="1"/>
  <c r="Q2605" i="4"/>
  <c r="P2605" i="4"/>
  <c r="N2606" i="4" s="1"/>
  <c r="O2606" i="4" s="1"/>
  <c r="Q1453" i="4"/>
  <c r="O314" i="5"/>
  <c r="Q232" i="5"/>
  <c r="S1680" i="4"/>
  <c r="R1680" i="4"/>
  <c r="P1681" i="4" s="1"/>
  <c r="Q1681" i="4" s="1"/>
  <c r="Q371" i="5"/>
  <c r="P371" i="5"/>
  <c r="P159" i="5"/>
  <c r="N160" i="5" s="1"/>
  <c r="O160" i="5" s="1"/>
  <c r="S793" i="4"/>
  <c r="R793" i="4"/>
  <c r="P794" i="4" s="1"/>
  <c r="Q2303" i="4"/>
  <c r="S940" i="4"/>
  <c r="R940" i="4"/>
  <c r="P941" i="4" s="1"/>
  <c r="Q941" i="4" s="1"/>
  <c r="S1532" i="4"/>
  <c r="R1532" i="4"/>
  <c r="P1533" i="4" s="1"/>
  <c r="Q244" i="6"/>
  <c r="P244" i="6"/>
  <c r="N245" i="6" s="1"/>
  <c r="O2218" i="4"/>
  <c r="R1606" i="4"/>
  <c r="P1607" i="4" s="1"/>
  <c r="S1606" i="4"/>
  <c r="S1826" i="4"/>
  <c r="Q158" i="5"/>
  <c r="P2304" i="4"/>
  <c r="N2305" i="4" s="1"/>
  <c r="O2305" i="4" s="1"/>
  <c r="S1235" i="4"/>
  <c r="R1235" i="4"/>
  <c r="P1236" i="4" s="1"/>
  <c r="Q1236" i="4" s="1"/>
  <c r="S1311" i="4"/>
  <c r="R1311" i="4"/>
  <c r="P1312" i="4" s="1"/>
  <c r="Q1312" i="4" s="1"/>
  <c r="P2455" i="4"/>
  <c r="N2456" i="4" s="1"/>
  <c r="Q2455" i="4"/>
  <c r="S1161" i="4"/>
  <c r="R1161" i="4"/>
  <c r="P1162" i="4" s="1"/>
  <c r="Q557" i="5"/>
  <c r="P233" i="5"/>
  <c r="N234" i="5" s="1"/>
  <c r="O234" i="5" s="1"/>
  <c r="P2537" i="4"/>
  <c r="N2538" i="4" s="1"/>
  <c r="O2538" i="4" s="1"/>
  <c r="P558" i="5"/>
  <c r="N559" i="5" s="1"/>
  <c r="O559" i="5" s="1"/>
  <c r="Q2536" i="4"/>
  <c r="O2149" i="4"/>
  <c r="Q315" i="6"/>
  <c r="P315" i="6"/>
  <c r="N316" i="6" s="1"/>
  <c r="O316" i="6" s="1"/>
  <c r="Q1379" i="4"/>
  <c r="R1973" i="4"/>
  <c r="P1974" i="4" s="1"/>
  <c r="S1973" i="4"/>
  <c r="O2378" i="4"/>
  <c r="Q706" i="5"/>
  <c r="P706" i="5"/>
  <c r="N707" i="5" s="1"/>
  <c r="O707" i="5" s="1"/>
  <c r="S1085" i="4"/>
  <c r="R1085" i="4"/>
  <c r="P1086" i="4" s="1"/>
  <c r="Q1086" i="4" s="1"/>
  <c r="R1897" i="4"/>
  <c r="P1898" i="4" s="1"/>
  <c r="S1897" i="4"/>
  <c r="Q1755" i="4"/>
  <c r="O2684" i="4"/>
  <c r="P637" i="5"/>
  <c r="N638" i="5" s="1"/>
  <c r="O638" i="5" s="1"/>
  <c r="S870" i="4" l="1"/>
  <c r="Q871" i="4" s="1"/>
  <c r="Q159" i="5"/>
  <c r="Q402" i="6"/>
  <c r="O403" i="6" s="1"/>
  <c r="Q1162" i="4"/>
  <c r="O2456" i="4"/>
  <c r="Q1898" i="4"/>
  <c r="S1898" i="4" s="1"/>
  <c r="P476" i="5"/>
  <c r="N477" i="5" s="1"/>
  <c r="Q476" i="5"/>
  <c r="Q2537" i="4"/>
  <c r="Q1827" i="4"/>
  <c r="Q1607" i="4"/>
  <c r="O245" i="6"/>
  <c r="Q245" i="6" s="1"/>
  <c r="S1827" i="4"/>
  <c r="R1827" i="4"/>
  <c r="P1828" i="4" s="1"/>
  <c r="Q1828" i="4" s="1"/>
  <c r="S1681" i="4"/>
  <c r="R1681" i="4"/>
  <c r="P1682" i="4" s="1"/>
  <c r="Q1682" i="4" s="1"/>
  <c r="P160" i="5"/>
  <c r="N161" i="5" s="1"/>
  <c r="O161" i="5" s="1"/>
  <c r="N372" i="5"/>
  <c r="O372" i="5" s="1"/>
  <c r="S1086" i="4"/>
  <c r="R1086" i="4"/>
  <c r="P1087" i="4" s="1"/>
  <c r="Q1087" i="4" s="1"/>
  <c r="S1162" i="4"/>
  <c r="R1162" i="4"/>
  <c r="P1163" i="4" s="1"/>
  <c r="Q1163" i="4" s="1"/>
  <c r="Q2218" i="4"/>
  <c r="P2218" i="4"/>
  <c r="N2219" i="4" s="1"/>
  <c r="O2219" i="4" s="1"/>
  <c r="Q707" i="5"/>
  <c r="P707" i="5"/>
  <c r="N708" i="5" s="1"/>
  <c r="Q233" i="5"/>
  <c r="Q314" i="5"/>
  <c r="P314" i="5"/>
  <c r="N315" i="5" s="1"/>
  <c r="O315" i="5" s="1"/>
  <c r="Q1974" i="4"/>
  <c r="R1379" i="4"/>
  <c r="P1380" i="4" s="1"/>
  <c r="S1379" i="4"/>
  <c r="S1312" i="4"/>
  <c r="R1312" i="4"/>
  <c r="P1313" i="4" s="1"/>
  <c r="Q1313" i="4" s="1"/>
  <c r="Q1533" i="4"/>
  <c r="P234" i="5"/>
  <c r="N235" i="5" s="1"/>
  <c r="O235" i="5" s="1"/>
  <c r="S1453" i="4"/>
  <c r="R1453" i="4"/>
  <c r="P1454" i="4" s="1"/>
  <c r="Q2378" i="4"/>
  <c r="P2378" i="4"/>
  <c r="N2379" i="4" s="1"/>
  <c r="O2379" i="4" s="1"/>
  <c r="S1236" i="4"/>
  <c r="R1236" i="4"/>
  <c r="P1237" i="4" s="1"/>
  <c r="Q1237" i="4" s="1"/>
  <c r="Q2606" i="4"/>
  <c r="P2606" i="4"/>
  <c r="N2607" i="4" s="1"/>
  <c r="Q2149" i="4"/>
  <c r="P2149" i="4"/>
  <c r="N2150" i="4" s="1"/>
  <c r="O2150" i="4" s="1"/>
  <c r="Q2684" i="4"/>
  <c r="P2684" i="4"/>
  <c r="N2685" i="4" s="1"/>
  <c r="O2685" i="4" s="1"/>
  <c r="R1898" i="4"/>
  <c r="P1899" i="4" s="1"/>
  <c r="P2456" i="4"/>
  <c r="N2457" i="4" s="1"/>
  <c r="Q2456" i="4"/>
  <c r="Q637" i="5"/>
  <c r="S1021" i="4"/>
  <c r="R1021" i="4"/>
  <c r="P1022" i="4" s="1"/>
  <c r="Q1022" i="4" s="1"/>
  <c r="S1607" i="4"/>
  <c r="R1607" i="4"/>
  <c r="P1608" i="4" s="1"/>
  <c r="Q1608" i="4" s="1"/>
  <c r="Q316" i="6"/>
  <c r="P316" i="6"/>
  <c r="N317" i="6" s="1"/>
  <c r="P638" i="5"/>
  <c r="N639" i="5" s="1"/>
  <c r="O639" i="5" s="1"/>
  <c r="S941" i="4"/>
  <c r="R941" i="4"/>
  <c r="P942" i="4" s="1"/>
  <c r="Q942" i="4" s="1"/>
  <c r="P559" i="5"/>
  <c r="N560" i="5" s="1"/>
  <c r="O560" i="5" s="1"/>
  <c r="S1755" i="4"/>
  <c r="R1755" i="4"/>
  <c r="P1756" i="4" s="1"/>
  <c r="Q1756" i="4" s="1"/>
  <c r="Q558" i="5"/>
  <c r="P2305" i="4"/>
  <c r="N2306" i="4" s="1"/>
  <c r="O2306" i="4" s="1"/>
  <c r="P2538" i="4"/>
  <c r="N2539" i="4" s="1"/>
  <c r="O2539" i="4" s="1"/>
  <c r="Q2304" i="4"/>
  <c r="Q794" i="4"/>
  <c r="Q403" i="6" l="1"/>
  <c r="P403" i="6"/>
  <c r="N404" i="6" s="1"/>
  <c r="S871" i="4"/>
  <c r="R871" i="4"/>
  <c r="P872" i="4" s="1"/>
  <c r="Q872" i="4" s="1"/>
  <c r="S872" i="4" s="1"/>
  <c r="O317" i="6"/>
  <c r="Q317" i="6" s="1"/>
  <c r="O2457" i="4"/>
  <c r="P245" i="6"/>
  <c r="N246" i="6" s="1"/>
  <c r="Q559" i="5"/>
  <c r="Q234" i="5"/>
  <c r="Q235" i="5" s="1"/>
  <c r="O477" i="5"/>
  <c r="P560" i="5"/>
  <c r="N561" i="5" s="1"/>
  <c r="O561" i="5" s="1"/>
  <c r="O708" i="5"/>
  <c r="Q2685" i="4"/>
  <c r="P2685" i="4"/>
  <c r="N2686" i="4" s="1"/>
  <c r="O2686" i="4" s="1"/>
  <c r="O246" i="6"/>
  <c r="R942" i="4"/>
  <c r="P943" i="4" s="1"/>
  <c r="S942" i="4"/>
  <c r="Q2150" i="4"/>
  <c r="P2150" i="4"/>
  <c r="N2151" i="4" s="1"/>
  <c r="O2151" i="4" s="1"/>
  <c r="S1163" i="4"/>
  <c r="R1163" i="4"/>
  <c r="P1164" i="4" s="1"/>
  <c r="Q1164" i="4" s="1"/>
  <c r="P235" i="5"/>
  <c r="N236" i="5" s="1"/>
  <c r="O236" i="5" s="1"/>
  <c r="Q638" i="5"/>
  <c r="O404" i="6"/>
  <c r="S1533" i="4"/>
  <c r="R1533" i="4"/>
  <c r="P1534" i="4" s="1"/>
  <c r="Q1534" i="4" s="1"/>
  <c r="S1313" i="4"/>
  <c r="R1313" i="4"/>
  <c r="P1314" i="4" s="1"/>
  <c r="Q1314" i="4" s="1"/>
  <c r="S1087" i="4"/>
  <c r="R1087" i="4"/>
  <c r="P1088" i="4" s="1"/>
  <c r="Q1088" i="4" s="1"/>
  <c r="P639" i="5"/>
  <c r="N640" i="5" s="1"/>
  <c r="O640" i="5" s="1"/>
  <c r="P317" i="6"/>
  <c r="N318" i="6" s="1"/>
  <c r="S794" i="4"/>
  <c r="R794" i="4"/>
  <c r="P795" i="4" s="1"/>
  <c r="Q795" i="4" s="1"/>
  <c r="O2607" i="4"/>
  <c r="Q2219" i="4"/>
  <c r="P2219" i="4"/>
  <c r="N2220" i="4" s="1"/>
  <c r="O2220" i="4" s="1"/>
  <c r="P2539" i="4"/>
  <c r="N2540" i="4" s="1"/>
  <c r="O2540" i="4" s="1"/>
  <c r="S1022" i="4"/>
  <c r="R1022" i="4"/>
  <c r="P1023" i="4" s="1"/>
  <c r="Q1023" i="4" s="1"/>
  <c r="S1974" i="4"/>
  <c r="R1974" i="4"/>
  <c r="P1975" i="4" s="1"/>
  <c r="Q1975" i="4" s="1"/>
  <c r="P161" i="5"/>
  <c r="N162" i="5" s="1"/>
  <c r="O162" i="5" s="1"/>
  <c r="Q2379" i="4"/>
  <c r="P2379" i="4"/>
  <c r="N2380" i="4" s="1"/>
  <c r="O2380" i="4" s="1"/>
  <c r="Q160" i="5"/>
  <c r="Q161" i="5" s="1"/>
  <c r="S1237" i="4"/>
  <c r="R1237" i="4"/>
  <c r="P1238" i="4" s="1"/>
  <c r="S1682" i="4"/>
  <c r="R1682" i="4"/>
  <c r="P1683" i="4" s="1"/>
  <c r="Q1683" i="4" s="1"/>
  <c r="P2306" i="4"/>
  <c r="N2307" i="4" s="1"/>
  <c r="O2307" i="4" s="1"/>
  <c r="Q2305" i="4"/>
  <c r="Q315" i="5"/>
  <c r="P315" i="5"/>
  <c r="N316" i="5" s="1"/>
  <c r="O316" i="5" s="1"/>
  <c r="S1608" i="4"/>
  <c r="R1608" i="4"/>
  <c r="P1609" i="4" s="1"/>
  <c r="Q1609" i="4" s="1"/>
  <c r="Q1380" i="4"/>
  <c r="Q2538" i="4"/>
  <c r="Q2457" i="4"/>
  <c r="P2457" i="4"/>
  <c r="N2458" i="4" s="1"/>
  <c r="O2458" i="4" s="1"/>
  <c r="S1828" i="4"/>
  <c r="R1828" i="4"/>
  <c r="P1829" i="4" s="1"/>
  <c r="Q1829" i="4" s="1"/>
  <c r="Q372" i="5"/>
  <c r="P372" i="5"/>
  <c r="N373" i="5" s="1"/>
  <c r="S1756" i="4"/>
  <c r="R1756" i="4"/>
  <c r="P1757" i="4" s="1"/>
  <c r="Q1757" i="4" s="1"/>
  <c r="Q1899" i="4"/>
  <c r="Q1454" i="4"/>
  <c r="R872" i="4" l="1"/>
  <c r="P873" i="4" s="1"/>
  <c r="O373" i="5"/>
  <c r="Q1238" i="4"/>
  <c r="Q477" i="5"/>
  <c r="P477" i="5"/>
  <c r="N478" i="5" s="1"/>
  <c r="O478" i="5" s="1"/>
  <c r="Q2539" i="4"/>
  <c r="P373" i="5"/>
  <c r="N374" i="5" s="1"/>
  <c r="Q373" i="5"/>
  <c r="S1238" i="4"/>
  <c r="R1238" i="4"/>
  <c r="P1239" i="4" s="1"/>
  <c r="Q1239" i="4" s="1"/>
  <c r="S1829" i="4"/>
  <c r="R1829" i="4"/>
  <c r="P1830" i="4" s="1"/>
  <c r="Q1830" i="4" s="1"/>
  <c r="S795" i="4"/>
  <c r="R795" i="4"/>
  <c r="P796" i="4" s="1"/>
  <c r="O318" i="6"/>
  <c r="P640" i="5"/>
  <c r="N641" i="5" s="1"/>
  <c r="O641" i="5" s="1"/>
  <c r="R1088" i="4"/>
  <c r="P1089" i="4" s="1"/>
  <c r="S1088" i="4"/>
  <c r="S1454" i="4"/>
  <c r="R1454" i="4"/>
  <c r="P1455" i="4" s="1"/>
  <c r="S1899" i="4"/>
  <c r="R1899" i="4"/>
  <c r="P1900" i="4" s="1"/>
  <c r="S1023" i="4"/>
  <c r="R1023" i="4"/>
  <c r="P1024" i="4" s="1"/>
  <c r="Q708" i="5"/>
  <c r="P708" i="5"/>
  <c r="N709" i="5" s="1"/>
  <c r="Q404" i="6"/>
  <c r="P404" i="6"/>
  <c r="N405" i="6" s="1"/>
  <c r="O405" i="6" s="1"/>
  <c r="P236" i="5"/>
  <c r="N237" i="5" s="1"/>
  <c r="O237" i="5" s="1"/>
  <c r="Q236" i="5"/>
  <c r="S1164" i="4"/>
  <c r="R1164" i="4"/>
  <c r="P1165" i="4" s="1"/>
  <c r="Q1165" i="4" s="1"/>
  <c r="Q2380" i="4"/>
  <c r="P2380" i="4"/>
  <c r="N2381" i="4" s="1"/>
  <c r="O2381" i="4" s="1"/>
  <c r="Q639" i="5"/>
  <c r="Q316" i="5"/>
  <c r="P316" i="5"/>
  <c r="N317" i="5" s="1"/>
  <c r="S1314" i="4"/>
  <c r="R1314" i="4"/>
  <c r="P1315" i="4" s="1"/>
  <c r="P561" i="5"/>
  <c r="N562" i="5" s="1"/>
  <c r="O562" i="5" s="1"/>
  <c r="R1683" i="4"/>
  <c r="P1684" i="4" s="1"/>
  <c r="S1683" i="4"/>
  <c r="P2220" i="4"/>
  <c r="N2221" i="4" s="1"/>
  <c r="Q2220" i="4"/>
  <c r="Q2607" i="4"/>
  <c r="P2607" i="4"/>
  <c r="N2608" i="4" s="1"/>
  <c r="O2608" i="4" s="1"/>
  <c r="Q2458" i="4"/>
  <c r="P2458" i="4"/>
  <c r="N2459" i="4" s="1"/>
  <c r="O2459" i="4" s="1"/>
  <c r="Q2151" i="4"/>
  <c r="P2151" i="4"/>
  <c r="N2152" i="4" s="1"/>
  <c r="O2152" i="4" s="1"/>
  <c r="R1380" i="4"/>
  <c r="P1381" i="4" s="1"/>
  <c r="S1380" i="4"/>
  <c r="S1609" i="4"/>
  <c r="R1609" i="4"/>
  <c r="P1610" i="4" s="1"/>
  <c r="Q943" i="4"/>
  <c r="P162" i="5"/>
  <c r="N163" i="5" s="1"/>
  <c r="O163" i="5" s="1"/>
  <c r="Q162" i="5"/>
  <c r="Q246" i="6"/>
  <c r="P246" i="6"/>
  <c r="N247" i="6" s="1"/>
  <c r="S1975" i="4"/>
  <c r="R1975" i="4"/>
  <c r="P1976" i="4" s="1"/>
  <c r="Q2686" i="4"/>
  <c r="P2686" i="4"/>
  <c r="N2687" i="4" s="1"/>
  <c r="O2687" i="4" s="1"/>
  <c r="S1757" i="4"/>
  <c r="R1757" i="4"/>
  <c r="P1758" i="4" s="1"/>
  <c r="P2307" i="4"/>
  <c r="N2308" i="4" s="1"/>
  <c r="O2308" i="4" s="1"/>
  <c r="R1534" i="4"/>
  <c r="P1535" i="4" s="1"/>
  <c r="S1534" i="4"/>
  <c r="Q873" i="4"/>
  <c r="Q2306" i="4"/>
  <c r="P2540" i="4"/>
  <c r="N2541" i="4" s="1"/>
  <c r="O2541" i="4" s="1"/>
  <c r="Q560" i="5"/>
  <c r="Q561" i="5" s="1"/>
  <c r="Q1758" i="4" l="1"/>
  <c r="Q1089" i="4"/>
  <c r="O374" i="5"/>
  <c r="Q478" i="5"/>
  <c r="P478" i="5"/>
  <c r="N479" i="5" s="1"/>
  <c r="O479" i="5" s="1"/>
  <c r="Q1381" i="4"/>
  <c r="Q1455" i="4"/>
  <c r="S1455" i="4" s="1"/>
  <c r="R1089" i="4"/>
  <c r="P1090" i="4" s="1"/>
  <c r="S1089" i="4"/>
  <c r="P2381" i="4"/>
  <c r="N2382" i="4" s="1"/>
  <c r="Q2381" i="4"/>
  <c r="P641" i="5"/>
  <c r="N642" i="5" s="1"/>
  <c r="O642" i="5" s="1"/>
  <c r="Q2152" i="4"/>
  <c r="P2152" i="4"/>
  <c r="N2153" i="4" s="1"/>
  <c r="O2153" i="4" s="1"/>
  <c r="Q2687" i="4"/>
  <c r="P2687" i="4"/>
  <c r="N2688" i="4" s="1"/>
  <c r="O2688" i="4" s="1"/>
  <c r="Q2608" i="4"/>
  <c r="P2608" i="4"/>
  <c r="N2609" i="4" s="1"/>
  <c r="R1165" i="4"/>
  <c r="P1166" i="4" s="1"/>
  <c r="S1165" i="4"/>
  <c r="Q1976" i="4"/>
  <c r="Q640" i="5"/>
  <c r="Q318" i="6"/>
  <c r="P318" i="6"/>
  <c r="N319" i="6" s="1"/>
  <c r="O319" i="6" s="1"/>
  <c r="R1381" i="4"/>
  <c r="P1382" i="4" s="1"/>
  <c r="S1381" i="4"/>
  <c r="Q2307" i="4"/>
  <c r="Q2459" i="4"/>
  <c r="P2459" i="4"/>
  <c r="N2460" i="4" s="1"/>
  <c r="O247" i="6"/>
  <c r="O2221" i="4"/>
  <c r="P237" i="5"/>
  <c r="N238" i="5" s="1"/>
  <c r="O238" i="5" s="1"/>
  <c r="Q796" i="4"/>
  <c r="S1830" i="4"/>
  <c r="R1830" i="4"/>
  <c r="P1831" i="4" s="1"/>
  <c r="Q1831" i="4" s="1"/>
  <c r="P405" i="6"/>
  <c r="N406" i="6" s="1"/>
  <c r="Q405" i="6"/>
  <c r="P562" i="5"/>
  <c r="N563" i="5" s="1"/>
  <c r="O563" i="5" s="1"/>
  <c r="O709" i="5"/>
  <c r="S1758" i="4"/>
  <c r="R1758" i="4"/>
  <c r="P1759" i="4" s="1"/>
  <c r="Q1759" i="4" s="1"/>
  <c r="S1239" i="4"/>
  <c r="R1239" i="4"/>
  <c r="P1240" i="4" s="1"/>
  <c r="Q1240" i="4" s="1"/>
  <c r="Q1684" i="4"/>
  <c r="R943" i="4"/>
  <c r="P944" i="4" s="1"/>
  <c r="S943" i="4"/>
  <c r="S873" i="4"/>
  <c r="R873" i="4"/>
  <c r="P874" i="4" s="1"/>
  <c r="Q1610" i="4"/>
  <c r="Q1315" i="4"/>
  <c r="Q1024" i="4"/>
  <c r="P2308" i="4"/>
  <c r="N2309" i="4" s="1"/>
  <c r="O2309" i="4" s="1"/>
  <c r="P163" i="5"/>
  <c r="N164" i="5" s="1"/>
  <c r="O164" i="5" s="1"/>
  <c r="Q163" i="5"/>
  <c r="P2541" i="4"/>
  <c r="N2542" i="4" s="1"/>
  <c r="O2542" i="4" s="1"/>
  <c r="Q2540" i="4"/>
  <c r="Q2541" i="4" s="1"/>
  <c r="Q1535" i="4"/>
  <c r="O317" i="5"/>
  <c r="Q1900" i="4"/>
  <c r="Q374" i="5"/>
  <c r="P374" i="5"/>
  <c r="N375" i="5" s="1"/>
  <c r="O375" i="5" s="1"/>
  <c r="Q944" i="4" l="1"/>
  <c r="R1455" i="4"/>
  <c r="P1456" i="4" s="1"/>
  <c r="Q874" i="4"/>
  <c r="Q1382" i="4"/>
  <c r="S1382" i="4" s="1"/>
  <c r="Q1090" i="4"/>
  <c r="Q1456" i="4"/>
  <c r="Q641" i="5"/>
  <c r="Q642" i="5" s="1"/>
  <c r="P479" i="5"/>
  <c r="N480" i="5" s="1"/>
  <c r="Q479" i="5"/>
  <c r="Q1166" i="4"/>
  <c r="O2609" i="4"/>
  <c r="P2609" i="4" s="1"/>
  <c r="N2610" i="4" s="1"/>
  <c r="O2610" i="4" s="1"/>
  <c r="S1240" i="4"/>
  <c r="R1240" i="4"/>
  <c r="P1241" i="4" s="1"/>
  <c r="Q1241" i="4" s="1"/>
  <c r="R944" i="4"/>
  <c r="P945" i="4" s="1"/>
  <c r="S944" i="4"/>
  <c r="Q2609" i="4"/>
  <c r="P238" i="5"/>
  <c r="N239" i="5" s="1"/>
  <c r="O239" i="5" s="1"/>
  <c r="Q237" i="5"/>
  <c r="Q2153" i="4"/>
  <c r="P2153" i="4"/>
  <c r="N2154" i="4" s="1"/>
  <c r="O2154" i="4" s="1"/>
  <c r="Q375" i="5"/>
  <c r="P375" i="5"/>
  <c r="N376" i="5" s="1"/>
  <c r="S1900" i="4"/>
  <c r="R1900" i="4"/>
  <c r="P1901" i="4" s="1"/>
  <c r="Q247" i="6"/>
  <c r="P247" i="6"/>
  <c r="N248" i="6" s="1"/>
  <c r="S1976" i="4"/>
  <c r="R1976" i="4"/>
  <c r="P1977" i="4" s="1"/>
  <c r="Q1977" i="4" s="1"/>
  <c r="Q317" i="5"/>
  <c r="P317" i="5"/>
  <c r="N318" i="5" s="1"/>
  <c r="P2688" i="4"/>
  <c r="N2689" i="4" s="1"/>
  <c r="Q2688" i="4"/>
  <c r="O2460" i="4"/>
  <c r="P563" i="5"/>
  <c r="N564" i="5" s="1"/>
  <c r="O564" i="5" s="1"/>
  <c r="P642" i="5"/>
  <c r="N643" i="5" s="1"/>
  <c r="O643" i="5" s="1"/>
  <c r="R1831" i="4"/>
  <c r="P1832" i="4" s="1"/>
  <c r="S1831" i="4"/>
  <c r="R1535" i="4"/>
  <c r="P1536" i="4" s="1"/>
  <c r="S1535" i="4"/>
  <c r="S874" i="4"/>
  <c r="R874" i="4"/>
  <c r="P875" i="4" s="1"/>
  <c r="Q875" i="4" s="1"/>
  <c r="Q709" i="5"/>
  <c r="P709" i="5"/>
  <c r="N710" i="5" s="1"/>
  <c r="O710" i="5" s="1"/>
  <c r="S796" i="4"/>
  <c r="R796" i="4"/>
  <c r="P797" i="4" s="1"/>
  <c r="Q797" i="4" s="1"/>
  <c r="S1684" i="4"/>
  <c r="R1684" i="4"/>
  <c r="P1685" i="4" s="1"/>
  <c r="Q1685" i="4" s="1"/>
  <c r="R1759" i="4"/>
  <c r="P1760" i="4" s="1"/>
  <c r="S1759" i="4"/>
  <c r="R1382" i="4"/>
  <c r="P1383" i="4" s="1"/>
  <c r="O2382" i="4"/>
  <c r="P2309" i="4"/>
  <c r="N2310" i="4" s="1"/>
  <c r="O2310" i="4" s="1"/>
  <c r="Q319" i="6"/>
  <c r="P319" i="6"/>
  <c r="N320" i="6" s="1"/>
  <c r="O406" i="6"/>
  <c r="S1315" i="4"/>
  <c r="R1315" i="4"/>
  <c r="P1316" i="4" s="1"/>
  <c r="Q1316" i="4" s="1"/>
  <c r="S1456" i="4"/>
  <c r="R1456" i="4"/>
  <c r="P1457" i="4" s="1"/>
  <c r="Q1457" i="4" s="1"/>
  <c r="S1166" i="4"/>
  <c r="R1166" i="4"/>
  <c r="P1167" i="4" s="1"/>
  <c r="Q1167" i="4" s="1"/>
  <c r="Q2221" i="4"/>
  <c r="P2221" i="4"/>
  <c r="N2222" i="4" s="1"/>
  <c r="P2542" i="4"/>
  <c r="N2543" i="4" s="1"/>
  <c r="O2543" i="4" s="1"/>
  <c r="P164" i="5"/>
  <c r="N165" i="5" s="1"/>
  <c r="O165" i="5" s="1"/>
  <c r="Q562" i="5"/>
  <c r="Q2308" i="4"/>
  <c r="S1024" i="4"/>
  <c r="R1024" i="4"/>
  <c r="P1025" i="4" s="1"/>
  <c r="Q1025" i="4" s="1"/>
  <c r="S1610" i="4"/>
  <c r="R1610" i="4"/>
  <c r="P1611" i="4" s="1"/>
  <c r="Q1611" i="4" s="1"/>
  <c r="R1090" i="4"/>
  <c r="P1091" i="4" s="1"/>
  <c r="S1090" i="4"/>
  <c r="Q1383" i="4" l="1"/>
  <c r="Q1091" i="4"/>
  <c r="Q1832" i="4"/>
  <c r="O2689" i="4"/>
  <c r="O480" i="5"/>
  <c r="Q2309" i="4"/>
  <c r="O2222" i="4"/>
  <c r="P165" i="5"/>
  <c r="N166" i="5" s="1"/>
  <c r="O166" i="5" s="1"/>
  <c r="P2310" i="4"/>
  <c r="N2311" i="4" s="1"/>
  <c r="O2311" i="4" s="1"/>
  <c r="Q1536" i="4"/>
  <c r="Q1901" i="4"/>
  <c r="Q164" i="5"/>
  <c r="Q2382" i="4"/>
  <c r="P2382" i="4"/>
  <c r="N2383" i="4" s="1"/>
  <c r="O2383" i="4" s="1"/>
  <c r="S1832" i="4"/>
  <c r="R1832" i="4"/>
  <c r="P1833" i="4" s="1"/>
  <c r="Q1833" i="4" s="1"/>
  <c r="O376" i="5"/>
  <c r="S1383" i="4"/>
  <c r="R1383" i="4"/>
  <c r="P1384" i="4" s="1"/>
  <c r="P643" i="5"/>
  <c r="N644" i="5" s="1"/>
  <c r="O644" i="5" s="1"/>
  <c r="Q2154" i="4"/>
  <c r="P2154" i="4"/>
  <c r="N2155" i="4" s="1"/>
  <c r="O2155" i="4" s="1"/>
  <c r="P2543" i="4"/>
  <c r="N2544" i="4" s="1"/>
  <c r="O2544" i="4" s="1"/>
  <c r="P564" i="5"/>
  <c r="N565" i="5" s="1"/>
  <c r="O565" i="5" s="1"/>
  <c r="Q2542" i="4"/>
  <c r="S1167" i="4"/>
  <c r="R1167" i="4"/>
  <c r="P1168" i="4" s="1"/>
  <c r="Q1168" i="4" s="1"/>
  <c r="Q1760" i="4"/>
  <c r="Q563" i="5"/>
  <c r="P239" i="5"/>
  <c r="N240" i="5" s="1"/>
  <c r="O240" i="5" s="1"/>
  <c r="Q238" i="5"/>
  <c r="S1091" i="4"/>
  <c r="R1091" i="4"/>
  <c r="P1092" i="4" s="1"/>
  <c r="Q2610" i="4"/>
  <c r="P2610" i="4"/>
  <c r="N2611" i="4" s="1"/>
  <c r="O2611" i="4" s="1"/>
  <c r="S1457" i="4"/>
  <c r="R1457" i="4"/>
  <c r="P1458" i="4" s="1"/>
  <c r="Q1458" i="4" s="1"/>
  <c r="R1611" i="4"/>
  <c r="P1612" i="4" s="1"/>
  <c r="S1611" i="4"/>
  <c r="O318" i="5"/>
  <c r="Q710" i="5"/>
  <c r="P710" i="5"/>
  <c r="N711" i="5" s="1"/>
  <c r="O711" i="5" s="1"/>
  <c r="P2222" i="4"/>
  <c r="N2223" i="4" s="1"/>
  <c r="Q2222" i="4"/>
  <c r="R797" i="4"/>
  <c r="P798" i="4" s="1"/>
  <c r="S797" i="4"/>
  <c r="Q945" i="4"/>
  <c r="S1316" i="4"/>
  <c r="R1316" i="4"/>
  <c r="P1317" i="4" s="1"/>
  <c r="S1241" i="4"/>
  <c r="R1241" i="4"/>
  <c r="P1242" i="4" s="1"/>
  <c r="Q1242" i="4" s="1"/>
  <c r="S1685" i="4"/>
  <c r="R1685" i="4"/>
  <c r="P1686" i="4" s="1"/>
  <c r="Q1686" i="4" s="1"/>
  <c r="Q2460" i="4"/>
  <c r="P2460" i="4"/>
  <c r="N2461" i="4" s="1"/>
  <c r="O2461" i="4" s="1"/>
  <c r="Q2689" i="4"/>
  <c r="P2689" i="4"/>
  <c r="N2690" i="4" s="1"/>
  <c r="O2690" i="4" s="1"/>
  <c r="S1025" i="4"/>
  <c r="R1025" i="4"/>
  <c r="P1026" i="4" s="1"/>
  <c r="Q1026" i="4" s="1"/>
  <c r="S1977" i="4"/>
  <c r="R1977" i="4"/>
  <c r="P1978" i="4" s="1"/>
  <c r="Q1978" i="4" s="1"/>
  <c r="Q406" i="6"/>
  <c r="P406" i="6"/>
  <c r="N407" i="6" s="1"/>
  <c r="O407" i="6" s="1"/>
  <c r="S875" i="4"/>
  <c r="R875" i="4"/>
  <c r="P876" i="4" s="1"/>
  <c r="O320" i="6"/>
  <c r="O248" i="6"/>
  <c r="O2223" i="4" l="1"/>
  <c r="Q1384" i="4"/>
  <c r="Q876" i="4"/>
  <c r="Q1317" i="4"/>
  <c r="Q1092" i="4"/>
  <c r="Q1612" i="4"/>
  <c r="Q480" i="5"/>
  <c r="P480" i="5"/>
  <c r="N481" i="5" s="1"/>
  <c r="O481" i="5" s="1"/>
  <c r="S1833" i="4"/>
  <c r="R1833" i="4"/>
  <c r="P1834" i="4" s="1"/>
  <c r="Q1834" i="4" s="1"/>
  <c r="S1760" i="4"/>
  <c r="R1760" i="4"/>
  <c r="P1761" i="4" s="1"/>
  <c r="Q1761" i="4" s="1"/>
  <c r="Q798" i="4"/>
  <c r="P2383" i="4"/>
  <c r="N2384" i="4" s="1"/>
  <c r="Q2383" i="4"/>
  <c r="P240" i="5"/>
  <c r="N241" i="5" s="1"/>
  <c r="O241" i="5" s="1"/>
  <c r="Q376" i="5"/>
  <c r="P376" i="5"/>
  <c r="N377" i="5" s="1"/>
  <c r="O377" i="5" s="1"/>
  <c r="Q318" i="5"/>
  <c r="P318" i="5"/>
  <c r="N319" i="5" s="1"/>
  <c r="Q407" i="6"/>
  <c r="P407" i="6"/>
  <c r="N408" i="6" s="1"/>
  <c r="P2690" i="4"/>
  <c r="N2691" i="4" s="1"/>
  <c r="Q2690" i="4"/>
  <c r="P565" i="5"/>
  <c r="N566" i="5" s="1"/>
  <c r="O566" i="5" s="1"/>
  <c r="Q565" i="5"/>
  <c r="R1901" i="4"/>
  <c r="P1902" i="4" s="1"/>
  <c r="S1901" i="4"/>
  <c r="S945" i="4"/>
  <c r="R945" i="4"/>
  <c r="P946" i="4" s="1"/>
  <c r="Q946" i="4" s="1"/>
  <c r="S1978" i="4"/>
  <c r="R1978" i="4"/>
  <c r="P1979" i="4" s="1"/>
  <c r="Q1979" i="4" s="1"/>
  <c r="R1026" i="4"/>
  <c r="P1027" i="4" s="1"/>
  <c r="Q1027" i="4" s="1"/>
  <c r="Q239" i="5"/>
  <c r="Q2461" i="4"/>
  <c r="P2461" i="4"/>
  <c r="N2462" i="4" s="1"/>
  <c r="O2462" i="4" s="1"/>
  <c r="S1458" i="4"/>
  <c r="R1458" i="4"/>
  <c r="P1459" i="4" s="1"/>
  <c r="Q564" i="5"/>
  <c r="S1536" i="4"/>
  <c r="R1536" i="4"/>
  <c r="P1537" i="4" s="1"/>
  <c r="Q1537" i="4" s="1"/>
  <c r="Q711" i="5"/>
  <c r="P711" i="5"/>
  <c r="N712" i="5" s="1"/>
  <c r="O712" i="5" s="1"/>
  <c r="S1612" i="4"/>
  <c r="R1612" i="4"/>
  <c r="P1613" i="4" s="1"/>
  <c r="Q1613" i="4" s="1"/>
  <c r="Q2611" i="4"/>
  <c r="P2611" i="4"/>
  <c r="N2612" i="4" s="1"/>
  <c r="O2612" i="4" s="1"/>
  <c r="P2544" i="4"/>
  <c r="N2545" i="4" s="1"/>
  <c r="O2545" i="4" s="1"/>
  <c r="P2311" i="4"/>
  <c r="N2312" i="4" s="1"/>
  <c r="O2312" i="4" s="1"/>
  <c r="S1384" i="4"/>
  <c r="R1384" i="4"/>
  <c r="P1385" i="4" s="1"/>
  <c r="S1686" i="4"/>
  <c r="R1686" i="4"/>
  <c r="P1687" i="4" s="1"/>
  <c r="Q2543" i="4"/>
  <c r="Q2310" i="4"/>
  <c r="P644" i="5"/>
  <c r="N645" i="5" s="1"/>
  <c r="O645" i="5" s="1"/>
  <c r="Q2223" i="4"/>
  <c r="P2223" i="4"/>
  <c r="N2224" i="4" s="1"/>
  <c r="O2224" i="4" s="1"/>
  <c r="S1242" i="4"/>
  <c r="R1242" i="4"/>
  <c r="P1243" i="4" s="1"/>
  <c r="P166" i="5"/>
  <c r="N167" i="5" s="1"/>
  <c r="O167" i="5" s="1"/>
  <c r="Q643" i="5"/>
  <c r="Q644" i="5" s="1"/>
  <c r="S1168" i="4"/>
  <c r="R1168" i="4"/>
  <c r="P1169" i="4" s="1"/>
  <c r="Q1169" i="4" s="1"/>
  <c r="P248" i="6"/>
  <c r="N249" i="6" s="1"/>
  <c r="Q248" i="6"/>
  <c r="Q320" i="6"/>
  <c r="P320" i="6"/>
  <c r="N321" i="6" s="1"/>
  <c r="O321" i="6" s="1"/>
  <c r="S876" i="4"/>
  <c r="R876" i="4"/>
  <c r="P877" i="4" s="1"/>
  <c r="Q877" i="4" s="1"/>
  <c r="S1317" i="4"/>
  <c r="R1317" i="4"/>
  <c r="P1318" i="4" s="1"/>
  <c r="Q1318" i="4" s="1"/>
  <c r="S1092" i="4"/>
  <c r="R1092" i="4"/>
  <c r="P1093" i="4" s="1"/>
  <c r="P2155" i="4"/>
  <c r="N2156" i="4" s="1"/>
  <c r="Q2155" i="4"/>
  <c r="Q165" i="5"/>
  <c r="Q1902" i="4" l="1"/>
  <c r="Q481" i="5"/>
  <c r="P481" i="5"/>
  <c r="N482" i="5" s="1"/>
  <c r="O482" i="5" s="1"/>
  <c r="Q2311" i="4"/>
  <c r="O2691" i="4"/>
  <c r="O2384" i="4"/>
  <c r="Q2384" i="4" s="1"/>
  <c r="Q1459" i="4"/>
  <c r="O408" i="6"/>
  <c r="Q408" i="6"/>
  <c r="P408" i="6"/>
  <c r="N409" i="6" s="1"/>
  <c r="O409" i="6" s="1"/>
  <c r="Q1385" i="4"/>
  <c r="P2312" i="4"/>
  <c r="N2313" i="4" s="1"/>
  <c r="O2313" i="4" s="1"/>
  <c r="O319" i="5"/>
  <c r="Q2691" i="4"/>
  <c r="P2691" i="4"/>
  <c r="N2692" i="4" s="1"/>
  <c r="O2692" i="4" s="1"/>
  <c r="R1169" i="4"/>
  <c r="P1170" i="4" s="1"/>
  <c r="Q1170" i="4" s="1"/>
  <c r="S1169" i="4"/>
  <c r="P167" i="5"/>
  <c r="N168" i="5" s="1"/>
  <c r="O168" i="5" s="1"/>
  <c r="Q377" i="5"/>
  <c r="P377" i="5"/>
  <c r="N378" i="5" s="1"/>
  <c r="O378" i="5" s="1"/>
  <c r="Q1093" i="4"/>
  <c r="Q2544" i="4"/>
  <c r="S1026" i="4"/>
  <c r="S1459" i="4"/>
  <c r="R1459" i="4"/>
  <c r="P1460" i="4" s="1"/>
  <c r="Q1460" i="4" s="1"/>
  <c r="O2156" i="4"/>
  <c r="R1027" i="4"/>
  <c r="P1028" i="4" s="1"/>
  <c r="Q1028" i="4" s="1"/>
  <c r="Q1243" i="4"/>
  <c r="Q240" i="5"/>
  <c r="P2545" i="4"/>
  <c r="N2546" i="4" s="1"/>
  <c r="O2546" i="4" s="1"/>
  <c r="Q166" i="5"/>
  <c r="P241" i="5"/>
  <c r="N242" i="5" s="1"/>
  <c r="O242" i="5" s="1"/>
  <c r="S1613" i="4"/>
  <c r="R1613" i="4"/>
  <c r="P1614" i="4" s="1"/>
  <c r="Q712" i="5"/>
  <c r="P712" i="5"/>
  <c r="N713" i="5" s="1"/>
  <c r="O713" i="5" s="1"/>
  <c r="S798" i="4"/>
  <c r="R798" i="4"/>
  <c r="P799" i="4" s="1"/>
  <c r="Q2612" i="4"/>
  <c r="P2612" i="4"/>
  <c r="N2613" i="4" s="1"/>
  <c r="Q2224" i="4"/>
  <c r="P2224" i="4"/>
  <c r="N2225" i="4" s="1"/>
  <c r="O2225" i="4" s="1"/>
  <c r="S1761" i="4"/>
  <c r="R1761" i="4"/>
  <c r="P1762" i="4" s="1"/>
  <c r="Q1762" i="4" s="1"/>
  <c r="P2462" i="4"/>
  <c r="N2463" i="4" s="1"/>
  <c r="Q2462" i="4"/>
  <c r="S1979" i="4"/>
  <c r="R1979" i="4"/>
  <c r="P1980" i="4" s="1"/>
  <c r="Q1980" i="4" s="1"/>
  <c r="S877" i="4"/>
  <c r="R877" i="4"/>
  <c r="P878" i="4" s="1"/>
  <c r="Q878" i="4" s="1"/>
  <c r="Q321" i="6"/>
  <c r="P321" i="6"/>
  <c r="N322" i="6" s="1"/>
  <c r="O322" i="6" s="1"/>
  <c r="S1902" i="4"/>
  <c r="R1902" i="4"/>
  <c r="P1903" i="4" s="1"/>
  <c r="Q1903" i="4" s="1"/>
  <c r="P566" i="5"/>
  <c r="N567" i="5" s="1"/>
  <c r="O567" i="5" s="1"/>
  <c r="S1834" i="4"/>
  <c r="R1834" i="4"/>
  <c r="P1835" i="4" s="1"/>
  <c r="Q1835" i="4" s="1"/>
  <c r="S1318" i="4"/>
  <c r="R1318" i="4"/>
  <c r="P1319" i="4" s="1"/>
  <c r="Q1319" i="4" s="1"/>
  <c r="S946" i="4"/>
  <c r="R946" i="4"/>
  <c r="P947" i="4" s="1"/>
  <c r="P645" i="5"/>
  <c r="N646" i="5" s="1"/>
  <c r="O646" i="5" s="1"/>
  <c r="S1537" i="4"/>
  <c r="R1537" i="4"/>
  <c r="P1538" i="4" s="1"/>
  <c r="Q1538" i="4" s="1"/>
  <c r="O249" i="6"/>
  <c r="Q1687" i="4"/>
  <c r="Q482" i="5" l="1"/>
  <c r="P482" i="5"/>
  <c r="N483" i="5" s="1"/>
  <c r="O483" i="5" s="1"/>
  <c r="P2384" i="4"/>
  <c r="N2385" i="4" s="1"/>
  <c r="Q799" i="4"/>
  <c r="Q645" i="5"/>
  <c r="Q646" i="5" s="1"/>
  <c r="Q947" i="4"/>
  <c r="P242" i="5"/>
  <c r="N243" i="5" s="1"/>
  <c r="O243" i="5" s="1"/>
  <c r="P168" i="5"/>
  <c r="N169" i="5" s="1"/>
  <c r="O169" i="5" s="1"/>
  <c r="S947" i="4"/>
  <c r="R947" i="4"/>
  <c r="P948" i="4" s="1"/>
  <c r="Q948" i="4" s="1"/>
  <c r="P2546" i="4"/>
  <c r="N2547" i="4" s="1"/>
  <c r="O2547" i="4" s="1"/>
  <c r="S1762" i="4"/>
  <c r="R1762" i="4"/>
  <c r="P1763" i="4" s="1"/>
  <c r="Q1763" i="4" s="1"/>
  <c r="Q2545" i="4"/>
  <c r="Q2546" i="4" s="1"/>
  <c r="Q167" i="5"/>
  <c r="Q241" i="5"/>
  <c r="O2463" i="4"/>
  <c r="R1243" i="4"/>
  <c r="P1244" i="4" s="1"/>
  <c r="S1243" i="4"/>
  <c r="R1170" i="4"/>
  <c r="P1171" i="4" s="1"/>
  <c r="S1170" i="4"/>
  <c r="S1980" i="4"/>
  <c r="R1980" i="4"/>
  <c r="P1981" i="4" s="1"/>
  <c r="Q1981" i="4" s="1"/>
  <c r="S1835" i="4"/>
  <c r="R1835" i="4"/>
  <c r="P1836" i="4" s="1"/>
  <c r="R1028" i="4"/>
  <c r="P1029" i="4" s="1"/>
  <c r="Q1029" i="4" s="1"/>
  <c r="Q2692" i="4"/>
  <c r="P2692" i="4"/>
  <c r="N2693" i="4" s="1"/>
  <c r="O2693" i="4" s="1"/>
  <c r="Q378" i="5"/>
  <c r="P378" i="5"/>
  <c r="N379" i="5" s="1"/>
  <c r="O379" i="5" s="1"/>
  <c r="S1903" i="4"/>
  <c r="R1903" i="4"/>
  <c r="P1904" i="4" s="1"/>
  <c r="O2613" i="4"/>
  <c r="S1027" i="4"/>
  <c r="S1319" i="4"/>
  <c r="R1319" i="4"/>
  <c r="P1320" i="4" s="1"/>
  <c r="Q1320" i="4" s="1"/>
  <c r="Q2225" i="4"/>
  <c r="P2225" i="4"/>
  <c r="N2226" i="4" s="1"/>
  <c r="O2226" i="4" s="1"/>
  <c r="Q566" i="5"/>
  <c r="P2156" i="4"/>
  <c r="N2157" i="4" s="1"/>
  <c r="Q2156" i="4"/>
  <c r="S1687" i="4"/>
  <c r="R1687" i="4"/>
  <c r="P1688" i="4" s="1"/>
  <c r="P322" i="6"/>
  <c r="N323" i="6" s="1"/>
  <c r="Q322" i="6"/>
  <c r="R1460" i="4"/>
  <c r="P1461" i="4" s="1"/>
  <c r="S1460" i="4"/>
  <c r="P2313" i="4"/>
  <c r="N2314" i="4" s="1"/>
  <c r="O2314" i="4" s="1"/>
  <c r="P567" i="5"/>
  <c r="N568" i="5" s="1"/>
  <c r="O568" i="5" s="1"/>
  <c r="Q319" i="5"/>
  <c r="P319" i="5"/>
  <c r="N320" i="5" s="1"/>
  <c r="S799" i="4"/>
  <c r="R799" i="4"/>
  <c r="P800" i="4" s="1"/>
  <c r="Q800" i="4" s="1"/>
  <c r="Q249" i="6"/>
  <c r="P249" i="6"/>
  <c r="N250" i="6" s="1"/>
  <c r="Q2312" i="4"/>
  <c r="R878" i="4"/>
  <c r="P879" i="4" s="1"/>
  <c r="Q879" i="4" s="1"/>
  <c r="Q713" i="5"/>
  <c r="P713" i="5"/>
  <c r="N714" i="5" s="1"/>
  <c r="O714" i="5" s="1"/>
  <c r="R1385" i="4"/>
  <c r="P1386" i="4" s="1"/>
  <c r="S1385" i="4"/>
  <c r="S1538" i="4"/>
  <c r="R1538" i="4"/>
  <c r="P1539" i="4" s="1"/>
  <c r="Q409" i="6"/>
  <c r="P409" i="6"/>
  <c r="N410" i="6" s="1"/>
  <c r="P646" i="5"/>
  <c r="N647" i="5" s="1"/>
  <c r="O647" i="5" s="1"/>
  <c r="O2385" i="4"/>
  <c r="Q1614" i="4"/>
  <c r="S1093" i="4"/>
  <c r="R1093" i="4"/>
  <c r="P1094" i="4" s="1"/>
  <c r="Q1461" i="4" l="1"/>
  <c r="Q2313" i="4"/>
  <c r="O410" i="6"/>
  <c r="O2157" i="4"/>
  <c r="O320" i="5"/>
  <c r="Q1386" i="4"/>
  <c r="P483" i="5"/>
  <c r="N484" i="5" s="1"/>
  <c r="Q483" i="5"/>
  <c r="Q1244" i="4"/>
  <c r="R1244" i="4" s="1"/>
  <c r="P1245" i="4" s="1"/>
  <c r="Q242" i="5"/>
  <c r="S1386" i="4"/>
  <c r="R1386" i="4"/>
  <c r="P1387" i="4" s="1"/>
  <c r="Q1387" i="4" s="1"/>
  <c r="R879" i="4"/>
  <c r="P880" i="4" s="1"/>
  <c r="Q880" i="4" s="1"/>
  <c r="S879" i="4"/>
  <c r="P2693" i="4"/>
  <c r="N2694" i="4" s="1"/>
  <c r="O2694" i="4" s="1"/>
  <c r="Q1688" i="4"/>
  <c r="Q1094" i="4"/>
  <c r="Q1904" i="4"/>
  <c r="Q2463" i="4"/>
  <c r="P2463" i="4"/>
  <c r="N2464" i="4" s="1"/>
  <c r="S1763" i="4"/>
  <c r="R1763" i="4"/>
  <c r="P1764" i="4" s="1"/>
  <c r="Q1764" i="4" s="1"/>
  <c r="O250" i="6"/>
  <c r="S1028" i="4"/>
  <c r="Q379" i="5"/>
  <c r="P379" i="5"/>
  <c r="N380" i="5" s="1"/>
  <c r="O380" i="5" s="1"/>
  <c r="S1614" i="4"/>
  <c r="R1614" i="4"/>
  <c r="P1615" i="4" s="1"/>
  <c r="Q1615" i="4" s="1"/>
  <c r="Q2157" i="4"/>
  <c r="P2157" i="4"/>
  <c r="N2158" i="4" s="1"/>
  <c r="O2158" i="4" s="1"/>
  <c r="Q1836" i="4"/>
  <c r="Q2385" i="4"/>
  <c r="P2385" i="4"/>
  <c r="N2386" i="4" s="1"/>
  <c r="P2547" i="4"/>
  <c r="N2548" i="4" s="1"/>
  <c r="O2548" i="4" s="1"/>
  <c r="S948" i="4"/>
  <c r="R948" i="4"/>
  <c r="P949" i="4" s="1"/>
  <c r="Q949" i="4" s="1"/>
  <c r="P320" i="5"/>
  <c r="N321" i="5" s="1"/>
  <c r="Q320" i="5"/>
  <c r="R1461" i="4"/>
  <c r="P1462" i="4" s="1"/>
  <c r="S1461" i="4"/>
  <c r="O323" i="6"/>
  <c r="S878" i="4"/>
  <c r="Q410" i="6"/>
  <c r="P410" i="6"/>
  <c r="N411" i="6" s="1"/>
  <c r="O411" i="6" s="1"/>
  <c r="P169" i="5"/>
  <c r="N170" i="5" s="1"/>
  <c r="O170" i="5" s="1"/>
  <c r="Q714" i="5"/>
  <c r="P714" i="5"/>
  <c r="N715" i="5" s="1"/>
  <c r="O715" i="5" s="1"/>
  <c r="Q2226" i="4"/>
  <c r="P2226" i="4"/>
  <c r="N2227" i="4" s="1"/>
  <c r="Q1171" i="4"/>
  <c r="Q168" i="5"/>
  <c r="S800" i="4"/>
  <c r="R800" i="4"/>
  <c r="P801" i="4" s="1"/>
  <c r="Q801" i="4" s="1"/>
  <c r="R1981" i="4"/>
  <c r="P1982" i="4" s="1"/>
  <c r="S1981" i="4"/>
  <c r="Q1539" i="4"/>
  <c r="Q567" i="5"/>
  <c r="P243" i="5"/>
  <c r="N244" i="5" s="1"/>
  <c r="O244" i="5" s="1"/>
  <c r="R1029" i="4"/>
  <c r="P1030" i="4" s="1"/>
  <c r="Q1030" i="4" s="1"/>
  <c r="P647" i="5"/>
  <c r="N648" i="5" s="1"/>
  <c r="O648" i="5" s="1"/>
  <c r="S1320" i="4"/>
  <c r="R1320" i="4"/>
  <c r="P1321" i="4" s="1"/>
  <c r="Q1321" i="4" s="1"/>
  <c r="P568" i="5"/>
  <c r="N569" i="5" s="1"/>
  <c r="O569" i="5" s="1"/>
  <c r="P2314" i="4"/>
  <c r="N2315" i="4" s="1"/>
  <c r="O2315" i="4" s="1"/>
  <c r="P2613" i="4"/>
  <c r="N2614" i="4" s="1"/>
  <c r="Q2613" i="4"/>
  <c r="O2227" i="4" l="1"/>
  <c r="O2386" i="4"/>
  <c r="Q1462" i="4"/>
  <c r="Q1982" i="4"/>
  <c r="S1982" i="4" s="1"/>
  <c r="O321" i="5"/>
  <c r="Q321" i="5" s="1"/>
  <c r="O484" i="5"/>
  <c r="Q243" i="5"/>
  <c r="S1244" i="4"/>
  <c r="O2614" i="4"/>
  <c r="Q2614" i="4" s="1"/>
  <c r="Q2547" i="4"/>
  <c r="Q2548" i="4" s="1"/>
  <c r="O2464" i="4"/>
  <c r="P2464" i="4" s="1"/>
  <c r="N2465" i="4" s="1"/>
  <c r="O2465" i="4" s="1"/>
  <c r="R1171" i="4"/>
  <c r="P1172" i="4" s="1"/>
  <c r="S1171" i="4"/>
  <c r="S801" i="4"/>
  <c r="R801" i="4"/>
  <c r="P802" i="4" s="1"/>
  <c r="Q802" i="4" s="1"/>
  <c r="Q568" i="5"/>
  <c r="Q569" i="5" s="1"/>
  <c r="S949" i="4"/>
  <c r="R949" i="4"/>
  <c r="P950" i="4" s="1"/>
  <c r="S1904" i="4"/>
  <c r="R1904" i="4"/>
  <c r="P1905" i="4" s="1"/>
  <c r="Q1905" i="4" s="1"/>
  <c r="R1982" i="4"/>
  <c r="P1983" i="4" s="1"/>
  <c r="P250" i="6"/>
  <c r="N251" i="6" s="1"/>
  <c r="Q250" i="6"/>
  <c r="R1094" i="4"/>
  <c r="P1095" i="4" s="1"/>
  <c r="S1094" i="4"/>
  <c r="S1688" i="4"/>
  <c r="R1688" i="4"/>
  <c r="P1689" i="4" s="1"/>
  <c r="Q1689" i="4" s="1"/>
  <c r="R1462" i="4"/>
  <c r="P1463" i="4" s="1"/>
  <c r="S1462" i="4"/>
  <c r="P569" i="5"/>
  <c r="N570" i="5" s="1"/>
  <c r="O570" i="5" s="1"/>
  <c r="R1030" i="4"/>
  <c r="P1031" i="4" s="1"/>
  <c r="Q1031" i="4" s="1"/>
  <c r="P2694" i="4"/>
  <c r="N2695" i="4" s="1"/>
  <c r="O2695" i="4" s="1"/>
  <c r="Q2227" i="4"/>
  <c r="P2227" i="4"/>
  <c r="N2228" i="4" s="1"/>
  <c r="O2228" i="4" s="1"/>
  <c r="Q2693" i="4"/>
  <c r="Q2314" i="4"/>
  <c r="P2548" i="4"/>
  <c r="N2549" i="4" s="1"/>
  <c r="O2549" i="4" s="1"/>
  <c r="Q2158" i="4"/>
  <c r="P2158" i="4"/>
  <c r="N2159" i="4" s="1"/>
  <c r="O2159" i="4" s="1"/>
  <c r="R1764" i="4"/>
  <c r="P1765" i="4" s="1"/>
  <c r="S1764" i="4"/>
  <c r="P648" i="5"/>
  <c r="N649" i="5" s="1"/>
  <c r="O649" i="5" s="1"/>
  <c r="Q647" i="5"/>
  <c r="Q648" i="5" s="1"/>
  <c r="Q411" i="6"/>
  <c r="P411" i="6"/>
  <c r="N412" i="6" s="1"/>
  <c r="O412" i="6" s="1"/>
  <c r="R880" i="4"/>
  <c r="P881" i="4" s="1"/>
  <c r="Q881" i="4" s="1"/>
  <c r="Q715" i="5"/>
  <c r="P715" i="5"/>
  <c r="N716" i="5" s="1"/>
  <c r="O716" i="5" s="1"/>
  <c r="S1836" i="4"/>
  <c r="R1836" i="4"/>
  <c r="P1837" i="4" s="1"/>
  <c r="Q1837" i="4" s="1"/>
  <c r="Q169" i="5"/>
  <c r="P244" i="5"/>
  <c r="N245" i="5" s="1"/>
  <c r="O245" i="5" s="1"/>
  <c r="S1539" i="4"/>
  <c r="R1539" i="4"/>
  <c r="P1540" i="4" s="1"/>
  <c r="Q1540" i="4" s="1"/>
  <c r="Q380" i="5"/>
  <c r="P380" i="5"/>
  <c r="N381" i="5" s="1"/>
  <c r="O381" i="5" s="1"/>
  <c r="S1387" i="4"/>
  <c r="R1387" i="4"/>
  <c r="P1388" i="4" s="1"/>
  <c r="Q1388" i="4" s="1"/>
  <c r="P2315" i="4"/>
  <c r="N2316" i="4" s="1"/>
  <c r="O2316" i="4" s="1"/>
  <c r="S1321" i="4"/>
  <c r="R1321" i="4"/>
  <c r="P1322" i="4" s="1"/>
  <c r="Q1322" i="4" s="1"/>
  <c r="Q2386" i="4"/>
  <c r="P2386" i="4"/>
  <c r="N2387" i="4" s="1"/>
  <c r="O2387" i="4" s="1"/>
  <c r="P170" i="5"/>
  <c r="N171" i="5" s="1"/>
  <c r="O171" i="5" s="1"/>
  <c r="S1029" i="4"/>
  <c r="S1030" i="4" s="1"/>
  <c r="S1615" i="4"/>
  <c r="R1615" i="4"/>
  <c r="P1616" i="4" s="1"/>
  <c r="Q1616" i="4" s="1"/>
  <c r="Q1245" i="4"/>
  <c r="P323" i="6"/>
  <c r="N324" i="6" s="1"/>
  <c r="Q323" i="6"/>
  <c r="O324" i="6" l="1"/>
  <c r="Q2464" i="4"/>
  <c r="P321" i="5"/>
  <c r="N322" i="5" s="1"/>
  <c r="O322" i="5" s="1"/>
  <c r="Q1983" i="4"/>
  <c r="Q484" i="5"/>
  <c r="P484" i="5"/>
  <c r="N485" i="5" s="1"/>
  <c r="Q1095" i="4"/>
  <c r="R1095" i="4" s="1"/>
  <c r="P1096" i="4" s="1"/>
  <c r="Q1096" i="4" s="1"/>
  <c r="S880" i="4"/>
  <c r="O251" i="6"/>
  <c r="Q251" i="6" s="1"/>
  <c r="P2614" i="4"/>
  <c r="N2615" i="4" s="1"/>
  <c r="O2615" i="4" s="1"/>
  <c r="Q2615" i="4" s="1"/>
  <c r="Q2315" i="4"/>
  <c r="R1388" i="4"/>
  <c r="P1389" i="4" s="1"/>
  <c r="S1388" i="4"/>
  <c r="R881" i="4"/>
  <c r="P882" i="4" s="1"/>
  <c r="Q882" i="4" s="1"/>
  <c r="S881" i="4"/>
  <c r="S1095" i="4"/>
  <c r="P2465" i="4"/>
  <c r="N2466" i="4" s="1"/>
  <c r="O2466" i="4" s="1"/>
  <c r="Q412" i="6"/>
  <c r="P412" i="6"/>
  <c r="N413" i="6" s="1"/>
  <c r="O413" i="6" s="1"/>
  <c r="S1983" i="4"/>
  <c r="R1983" i="4"/>
  <c r="P1984" i="4" s="1"/>
  <c r="P649" i="5"/>
  <c r="N650" i="5" s="1"/>
  <c r="O650" i="5" s="1"/>
  <c r="Q2694" i="4"/>
  <c r="P2695" i="4"/>
  <c r="N2696" i="4" s="1"/>
  <c r="O2696" i="4" s="1"/>
  <c r="R1905" i="4"/>
  <c r="P1906" i="4" s="1"/>
  <c r="S1905" i="4"/>
  <c r="S1540" i="4"/>
  <c r="R1540" i="4"/>
  <c r="P1541" i="4" s="1"/>
  <c r="Q1541" i="4" s="1"/>
  <c r="Q244" i="5"/>
  <c r="R1031" i="4"/>
  <c r="P1032" i="4" s="1"/>
  <c r="Q1032" i="4" s="1"/>
  <c r="S1031" i="4"/>
  <c r="S1245" i="4"/>
  <c r="R1245" i="4"/>
  <c r="P1246" i="4" s="1"/>
  <c r="Q950" i="4"/>
  <c r="Q324" i="6"/>
  <c r="P324" i="6"/>
  <c r="N325" i="6" s="1"/>
  <c r="O325" i="6" s="1"/>
  <c r="Q381" i="5"/>
  <c r="P381" i="5"/>
  <c r="N382" i="5" s="1"/>
  <c r="Q2387" i="4"/>
  <c r="P2387" i="4"/>
  <c r="N2388" i="4" s="1"/>
  <c r="O2388" i="4" s="1"/>
  <c r="Q2228" i="4"/>
  <c r="P2228" i="4"/>
  <c r="N2229" i="4" s="1"/>
  <c r="O2229" i="4" s="1"/>
  <c r="S1616" i="4"/>
  <c r="R1616" i="4"/>
  <c r="P1617" i="4" s="1"/>
  <c r="Q1617" i="4" s="1"/>
  <c r="Q170" i="5"/>
  <c r="S802" i="4"/>
  <c r="R802" i="4"/>
  <c r="P803" i="4" s="1"/>
  <c r="Q803" i="4" s="1"/>
  <c r="S1837" i="4"/>
  <c r="R1837" i="4"/>
  <c r="P1838" i="4" s="1"/>
  <c r="Q1838" i="4" s="1"/>
  <c r="Q2159" i="4"/>
  <c r="P2159" i="4"/>
  <c r="N2160" i="4" s="1"/>
  <c r="O2160" i="4" s="1"/>
  <c r="S1689" i="4"/>
  <c r="R1689" i="4"/>
  <c r="P1690" i="4" s="1"/>
  <c r="Q1690" i="4" s="1"/>
  <c r="P245" i="5"/>
  <c r="N246" i="5" s="1"/>
  <c r="O246" i="5" s="1"/>
  <c r="Q1765" i="4"/>
  <c r="Q1463" i="4"/>
  <c r="P2549" i="4"/>
  <c r="N2550" i="4" s="1"/>
  <c r="O2550" i="4" s="1"/>
  <c r="P171" i="5"/>
  <c r="N172" i="5" s="1"/>
  <c r="O172" i="5" s="1"/>
  <c r="P570" i="5"/>
  <c r="N571" i="5" s="1"/>
  <c r="O571" i="5" s="1"/>
  <c r="Q716" i="5"/>
  <c r="P716" i="5"/>
  <c r="N717" i="5" s="1"/>
  <c r="O717" i="5" s="1"/>
  <c r="R1322" i="4"/>
  <c r="P1323" i="4" s="1"/>
  <c r="Q1323" i="4" s="1"/>
  <c r="Q322" i="5"/>
  <c r="P322" i="5"/>
  <c r="N323" i="5" s="1"/>
  <c r="O323" i="5" s="1"/>
  <c r="P2316" i="4"/>
  <c r="N2317" i="4" s="1"/>
  <c r="O2317" i="4" s="1"/>
  <c r="Q1172" i="4"/>
  <c r="P251" i="6" l="1"/>
  <c r="N252" i="6" s="1"/>
  <c r="O252" i="6" s="1"/>
  <c r="P2615" i="4"/>
  <c r="N2616" i="4" s="1"/>
  <c r="O2616" i="4" s="1"/>
  <c r="Q1906" i="4"/>
  <c r="S1906" i="4" s="1"/>
  <c r="O485" i="5"/>
  <c r="P413" i="6"/>
  <c r="N414" i="6" s="1"/>
  <c r="Q413" i="6"/>
  <c r="P252" i="6"/>
  <c r="N253" i="6" s="1"/>
  <c r="Q252" i="6"/>
  <c r="S803" i="4"/>
  <c r="R803" i="4"/>
  <c r="P804" i="4" s="1"/>
  <c r="Q804" i="4" s="1"/>
  <c r="P2466" i="4"/>
  <c r="N2467" i="4" s="1"/>
  <c r="O2467" i="4" s="1"/>
  <c r="S1463" i="4"/>
  <c r="R1463" i="4"/>
  <c r="P1464" i="4" s="1"/>
  <c r="S1541" i="4"/>
  <c r="R1541" i="4"/>
  <c r="P1542" i="4" s="1"/>
  <c r="Q1542" i="4" s="1"/>
  <c r="Q2465" i="4"/>
  <c r="P717" i="5"/>
  <c r="N718" i="5" s="1"/>
  <c r="Q717" i="5"/>
  <c r="P172" i="5"/>
  <c r="N173" i="5" s="1"/>
  <c r="O173" i="5" s="1"/>
  <c r="Q171" i="5"/>
  <c r="S1096" i="4"/>
  <c r="R1096" i="4"/>
  <c r="P1097" i="4" s="1"/>
  <c r="Q325" i="6"/>
  <c r="P325" i="6"/>
  <c r="N326" i="6" s="1"/>
  <c r="Q2616" i="4"/>
  <c r="P2616" i="4"/>
  <c r="N2617" i="4" s="1"/>
  <c r="O2617" i="4" s="1"/>
  <c r="Q2229" i="4"/>
  <c r="P2229" i="4"/>
  <c r="N2230" i="4" s="1"/>
  <c r="Q570" i="5"/>
  <c r="S1617" i="4"/>
  <c r="R1617" i="4"/>
  <c r="P1618" i="4" s="1"/>
  <c r="Q1618" i="4" s="1"/>
  <c r="S1838" i="4"/>
  <c r="R1838" i="4"/>
  <c r="P1839" i="4" s="1"/>
  <c r="Q649" i="5"/>
  <c r="R950" i="4"/>
  <c r="P951" i="4" s="1"/>
  <c r="S950" i="4"/>
  <c r="Q2549" i="4"/>
  <c r="P246" i="5"/>
  <c r="N247" i="5" s="1"/>
  <c r="O247" i="5" s="1"/>
  <c r="Q323" i="5"/>
  <c r="P323" i="5"/>
  <c r="N324" i="5" s="1"/>
  <c r="O324" i="5" s="1"/>
  <c r="P2696" i="4"/>
  <c r="N2697" i="4" s="1"/>
  <c r="O2697" i="4" s="1"/>
  <c r="R882" i="4"/>
  <c r="P883" i="4" s="1"/>
  <c r="Q883" i="4" s="1"/>
  <c r="P650" i="5"/>
  <c r="N651" i="5" s="1"/>
  <c r="O651" i="5" s="1"/>
  <c r="Q1984" i="4"/>
  <c r="R1032" i="4"/>
  <c r="P1033" i="4" s="1"/>
  <c r="Q1033" i="4" s="1"/>
  <c r="S1172" i="4"/>
  <c r="R1172" i="4"/>
  <c r="P1173" i="4" s="1"/>
  <c r="Q1173" i="4" s="1"/>
  <c r="S1765" i="4"/>
  <c r="R1765" i="4"/>
  <c r="P1766" i="4" s="1"/>
  <c r="Q1766" i="4" s="1"/>
  <c r="R1906" i="4"/>
  <c r="P1907" i="4" s="1"/>
  <c r="R1323" i="4"/>
  <c r="P1324" i="4" s="1"/>
  <c r="Q1324" i="4" s="1"/>
  <c r="Q2695" i="4"/>
  <c r="P571" i="5"/>
  <c r="N572" i="5" s="1"/>
  <c r="O572" i="5" s="1"/>
  <c r="Q1246" i="4"/>
  <c r="P2550" i="4"/>
  <c r="N2551" i="4" s="1"/>
  <c r="O2551" i="4" s="1"/>
  <c r="P2317" i="4"/>
  <c r="N2318" i="4" s="1"/>
  <c r="O2318" i="4" s="1"/>
  <c r="Q2316" i="4"/>
  <c r="Q2317" i="4" s="1"/>
  <c r="Q245" i="5"/>
  <c r="S1690" i="4"/>
  <c r="R1690" i="4"/>
  <c r="P1691" i="4" s="1"/>
  <c r="Q1691" i="4" s="1"/>
  <c r="P2388" i="4"/>
  <c r="N2389" i="4" s="1"/>
  <c r="O2389" i="4" s="1"/>
  <c r="Q2388" i="4"/>
  <c r="Q2160" i="4"/>
  <c r="P2160" i="4"/>
  <c r="N2161" i="4" s="1"/>
  <c r="O2161" i="4" s="1"/>
  <c r="S1322" i="4"/>
  <c r="O382" i="5"/>
  <c r="Q1389" i="4"/>
  <c r="S1323" i="4" l="1"/>
  <c r="O718" i="5"/>
  <c r="Q1907" i="4"/>
  <c r="Q650" i="5"/>
  <c r="P485" i="5"/>
  <c r="N486" i="5" s="1"/>
  <c r="Q485" i="5"/>
  <c r="Q2550" i="4"/>
  <c r="S1984" i="4"/>
  <c r="R1984" i="4"/>
  <c r="P1985" i="4" s="1"/>
  <c r="Q1985" i="4" s="1"/>
  <c r="P718" i="5"/>
  <c r="N719" i="5" s="1"/>
  <c r="Q718" i="5"/>
  <c r="P2551" i="4"/>
  <c r="N2552" i="4" s="1"/>
  <c r="O2552" i="4" s="1"/>
  <c r="P651" i="5"/>
  <c r="N652" i="5" s="1"/>
  <c r="O652" i="5" s="1"/>
  <c r="Q651" i="5"/>
  <c r="R1618" i="4"/>
  <c r="P1619" i="4" s="1"/>
  <c r="Q1619" i="4" s="1"/>
  <c r="S1618" i="4"/>
  <c r="S1542" i="4"/>
  <c r="R1542" i="4"/>
  <c r="P1543" i="4" s="1"/>
  <c r="Q1543" i="4" s="1"/>
  <c r="S1246" i="4"/>
  <c r="R1246" i="4"/>
  <c r="P1247" i="4" s="1"/>
  <c r="Q1247" i="4" s="1"/>
  <c r="R883" i="4"/>
  <c r="P884" i="4" s="1"/>
  <c r="Q884" i="4" s="1"/>
  <c r="P2617" i="4"/>
  <c r="N2618" i="4" s="1"/>
  <c r="O2618" i="4" s="1"/>
  <c r="Q2466" i="4"/>
  <c r="P2697" i="4"/>
  <c r="N2698" i="4" s="1"/>
  <c r="O2698" i="4" s="1"/>
  <c r="O326" i="6"/>
  <c r="R804" i="4"/>
  <c r="P805" i="4" s="1"/>
  <c r="Q805" i="4" s="1"/>
  <c r="P2161" i="4"/>
  <c r="N2162" i="4" s="1"/>
  <c r="O2162" i="4" s="1"/>
  <c r="P247" i="5"/>
  <c r="N248" i="5" s="1"/>
  <c r="O248" i="5" s="1"/>
  <c r="P572" i="5"/>
  <c r="N573" i="5" s="1"/>
  <c r="O573" i="5" s="1"/>
  <c r="P2467" i="4"/>
  <c r="N2468" i="4" s="1"/>
  <c r="O2468" i="4" s="1"/>
  <c r="S1907" i="4"/>
  <c r="R1907" i="4"/>
  <c r="P1908" i="4" s="1"/>
  <c r="Q1908" i="4" s="1"/>
  <c r="R1389" i="4"/>
  <c r="P1390" i="4" s="1"/>
  <c r="S1389" i="4"/>
  <c r="Q571" i="5"/>
  <c r="Q382" i="5"/>
  <c r="P382" i="5"/>
  <c r="N383" i="5" s="1"/>
  <c r="O383" i="5" s="1"/>
  <c r="S882" i="4"/>
  <c r="S883" i="4" s="1"/>
  <c r="S1173" i="4"/>
  <c r="R1173" i="4"/>
  <c r="P1174" i="4" s="1"/>
  <c r="Q1174" i="4" s="1"/>
  <c r="Q2696" i="4"/>
  <c r="Q2697" i="4" s="1"/>
  <c r="Q324" i="5"/>
  <c r="P324" i="5"/>
  <c r="N325" i="5" s="1"/>
  <c r="Q1097" i="4"/>
  <c r="P173" i="5"/>
  <c r="N174" i="5" s="1"/>
  <c r="O174" i="5" s="1"/>
  <c r="O253" i="6"/>
  <c r="O2230" i="4"/>
  <c r="R1324" i="4"/>
  <c r="P1325" i="4" s="1"/>
  <c r="Q1325" i="4" s="1"/>
  <c r="S1691" i="4"/>
  <c r="R1691" i="4"/>
  <c r="P1692" i="4" s="1"/>
  <c r="Q1692" i="4" s="1"/>
  <c r="Q246" i="5"/>
  <c r="R1033" i="4"/>
  <c r="P1034" i="4" s="1"/>
  <c r="Q1034" i="4" s="1"/>
  <c r="Q172" i="5"/>
  <c r="Q1464" i="4"/>
  <c r="P2389" i="4"/>
  <c r="N2390" i="4" s="1"/>
  <c r="O2390" i="4" s="1"/>
  <c r="R1766" i="4"/>
  <c r="P1767" i="4" s="1"/>
  <c r="Q1767" i="4" s="1"/>
  <c r="Q951" i="4"/>
  <c r="P2318" i="4"/>
  <c r="N2319" i="4" s="1"/>
  <c r="O2319" i="4" s="1"/>
  <c r="S1032" i="4"/>
  <c r="Q1839" i="4"/>
  <c r="O414" i="6"/>
  <c r="O486" i="5" l="1"/>
  <c r="Q2389" i="4"/>
  <c r="Q486" i="5"/>
  <c r="P486" i="5"/>
  <c r="N487" i="5" s="1"/>
  <c r="O487" i="5" s="1"/>
  <c r="O719" i="5"/>
  <c r="S1247" i="4"/>
  <c r="R1247" i="4"/>
  <c r="P1248" i="4" s="1"/>
  <c r="Q1248" i="4" s="1"/>
  <c r="Q383" i="5"/>
  <c r="P383" i="5"/>
  <c r="N384" i="5" s="1"/>
  <c r="O384" i="5" s="1"/>
  <c r="P573" i="5"/>
  <c r="N574" i="5" s="1"/>
  <c r="O574" i="5" s="1"/>
  <c r="Q572" i="5"/>
  <c r="R1619" i="4"/>
  <c r="P1620" i="4" s="1"/>
  <c r="Q1620" i="4" s="1"/>
  <c r="P2468" i="4"/>
  <c r="N2469" i="4" s="1"/>
  <c r="O2469" i="4" s="1"/>
  <c r="R1034" i="4"/>
  <c r="P1035" i="4" s="1"/>
  <c r="Q1035" i="4" s="1"/>
  <c r="R805" i="4"/>
  <c r="P806" i="4" s="1"/>
  <c r="Q806" i="4" s="1"/>
  <c r="P248" i="5"/>
  <c r="N249" i="5" s="1"/>
  <c r="O249" i="5" s="1"/>
  <c r="R1325" i="4"/>
  <c r="P1326" i="4" s="1"/>
  <c r="Q1326" i="4" s="1"/>
  <c r="P652" i="5"/>
  <c r="N653" i="5" s="1"/>
  <c r="O653" i="5" s="1"/>
  <c r="S1543" i="4"/>
  <c r="R1543" i="4"/>
  <c r="P1544" i="4" s="1"/>
  <c r="Q1544" i="4" s="1"/>
  <c r="S1033" i="4"/>
  <c r="Q247" i="5"/>
  <c r="Q2161" i="4"/>
  <c r="Q326" i="6"/>
  <c r="P326" i="6"/>
  <c r="N327" i="6" s="1"/>
  <c r="O327" i="6" s="1"/>
  <c r="P2552" i="4"/>
  <c r="N2553" i="4" s="1"/>
  <c r="O2553" i="4" s="1"/>
  <c r="P2319" i="4"/>
  <c r="N2320" i="4" s="1"/>
  <c r="O2320" i="4" s="1"/>
  <c r="P2698" i="4"/>
  <c r="N2699" i="4" s="1"/>
  <c r="O2699" i="4" s="1"/>
  <c r="Q2698" i="4"/>
  <c r="Q2551" i="4"/>
  <c r="Q2552" i="4" s="1"/>
  <c r="R1692" i="4"/>
  <c r="P1693" i="4" s="1"/>
  <c r="Q1693" i="4" s="1"/>
  <c r="S1839" i="4"/>
  <c r="R1839" i="4"/>
  <c r="P1840" i="4" s="1"/>
  <c r="Q1840" i="4" s="1"/>
  <c r="Q253" i="6"/>
  <c r="P253" i="6"/>
  <c r="N254" i="6" s="1"/>
  <c r="O254" i="6" s="1"/>
  <c r="S1464" i="4"/>
  <c r="R1464" i="4"/>
  <c r="P1465" i="4" s="1"/>
  <c r="Q1465" i="4" s="1"/>
  <c r="Q719" i="5"/>
  <c r="P719" i="5"/>
  <c r="N720" i="5" s="1"/>
  <c r="O720" i="5" s="1"/>
  <c r="S1908" i="4"/>
  <c r="R1908" i="4"/>
  <c r="P1909" i="4" s="1"/>
  <c r="S804" i="4"/>
  <c r="S1324" i="4"/>
  <c r="S1325" i="4" s="1"/>
  <c r="Q2230" i="4"/>
  <c r="P2230" i="4"/>
  <c r="N2231" i="4" s="1"/>
  <c r="Q2318" i="4"/>
  <c r="Q2319" i="4" s="1"/>
  <c r="S951" i="4"/>
  <c r="R951" i="4"/>
  <c r="P952" i="4" s="1"/>
  <c r="Q952" i="4" s="1"/>
  <c r="R1767" i="4"/>
  <c r="P1768" i="4" s="1"/>
  <c r="Q1768" i="4" s="1"/>
  <c r="P2618" i="4"/>
  <c r="N2619" i="4" s="1"/>
  <c r="O2619" i="4" s="1"/>
  <c r="S1097" i="4"/>
  <c r="R1097" i="4"/>
  <c r="P1098" i="4" s="1"/>
  <c r="Q1098" i="4" s="1"/>
  <c r="Q2617" i="4"/>
  <c r="R1174" i="4"/>
  <c r="P1175" i="4" s="1"/>
  <c r="Q1175" i="4" s="1"/>
  <c r="P2162" i="4"/>
  <c r="N2163" i="4" s="1"/>
  <c r="O2163" i="4" s="1"/>
  <c r="Q414" i="6"/>
  <c r="P414" i="6"/>
  <c r="N415" i="6" s="1"/>
  <c r="O415" i="6" s="1"/>
  <c r="Q1390" i="4"/>
  <c r="P174" i="5"/>
  <c r="N175" i="5" s="1"/>
  <c r="O175" i="5" s="1"/>
  <c r="Q173" i="5"/>
  <c r="S1985" i="4"/>
  <c r="R1985" i="4"/>
  <c r="P1986" i="4" s="1"/>
  <c r="Q1986" i="4" s="1"/>
  <c r="S1766" i="4"/>
  <c r="P2390" i="4"/>
  <c r="N2391" i="4" s="1"/>
  <c r="O2391" i="4" s="1"/>
  <c r="Q2390" i="4"/>
  <c r="O325" i="5"/>
  <c r="Q2467" i="4"/>
  <c r="R884" i="4"/>
  <c r="P885" i="4" s="1"/>
  <c r="Q885" i="4" s="1"/>
  <c r="Q2162" i="4" l="1"/>
  <c r="Q248" i="5"/>
  <c r="P487" i="5"/>
  <c r="N488" i="5" s="1"/>
  <c r="O488" i="5" s="1"/>
  <c r="Q487" i="5"/>
  <c r="S1692" i="4"/>
  <c r="O2231" i="4"/>
  <c r="Q2231" i="4" s="1"/>
  <c r="Q1909" i="4"/>
  <c r="R806" i="4"/>
  <c r="P807" i="4" s="1"/>
  <c r="Q807" i="4" s="1"/>
  <c r="R1175" i="4"/>
  <c r="P1176" i="4" s="1"/>
  <c r="Q1176" i="4" s="1"/>
  <c r="P2320" i="4"/>
  <c r="N2321" i="4" s="1"/>
  <c r="O2321" i="4" s="1"/>
  <c r="R1035" i="4"/>
  <c r="P1036" i="4" s="1"/>
  <c r="Q1036" i="4" s="1"/>
  <c r="P325" i="5"/>
  <c r="N326" i="5" s="1"/>
  <c r="Q325" i="5"/>
  <c r="P2391" i="4"/>
  <c r="N2392" i="4" s="1"/>
  <c r="O2392" i="4" s="1"/>
  <c r="S1174" i="4"/>
  <c r="S805" i="4"/>
  <c r="S1034" i="4"/>
  <c r="S1465" i="4"/>
  <c r="R1465" i="4"/>
  <c r="P1466" i="4" s="1"/>
  <c r="Q1466" i="4" s="1"/>
  <c r="P2469" i="4"/>
  <c r="N2470" i="4" s="1"/>
  <c r="O2470" i="4" s="1"/>
  <c r="Q327" i="6"/>
  <c r="P327" i="6"/>
  <c r="N328" i="6" s="1"/>
  <c r="O328" i="6" s="1"/>
  <c r="Q2468" i="4"/>
  <c r="Q720" i="5"/>
  <c r="P720" i="5"/>
  <c r="N721" i="5" s="1"/>
  <c r="O721" i="5" s="1"/>
  <c r="R1620" i="4"/>
  <c r="P1621" i="4" s="1"/>
  <c r="Q1621" i="4" s="1"/>
  <c r="S1619" i="4"/>
  <c r="S1620" i="4" s="1"/>
  <c r="R1098" i="4"/>
  <c r="P1099" i="4" s="1"/>
  <c r="S1098" i="4"/>
  <c r="Q2618" i="4"/>
  <c r="R1840" i="4"/>
  <c r="P1841" i="4" s="1"/>
  <c r="Q1841" i="4" s="1"/>
  <c r="R1544" i="4"/>
  <c r="P1545" i="4" s="1"/>
  <c r="Q1545" i="4" s="1"/>
  <c r="Q254" i="6"/>
  <c r="P254" i="6"/>
  <c r="N255" i="6" s="1"/>
  <c r="P574" i="5"/>
  <c r="N575" i="5" s="1"/>
  <c r="O575" i="5" s="1"/>
  <c r="P2553" i="4"/>
  <c r="M2497" i="4" s="1"/>
  <c r="M2498" i="4" s="1"/>
  <c r="Q2553" i="4"/>
  <c r="P175" i="5"/>
  <c r="N176" i="5" s="1"/>
  <c r="O176" i="5" s="1"/>
  <c r="Q174" i="5"/>
  <c r="R952" i="4"/>
  <c r="P953" i="4" s="1"/>
  <c r="Q953" i="4" s="1"/>
  <c r="R1693" i="4"/>
  <c r="P1694" i="4" s="1"/>
  <c r="Q1694" i="4" s="1"/>
  <c r="Q652" i="5"/>
  <c r="Q573" i="5"/>
  <c r="Q574" i="5" s="1"/>
  <c r="S1390" i="4"/>
  <c r="R1390" i="4"/>
  <c r="P1391" i="4" s="1"/>
  <c r="Q1391" i="4" s="1"/>
  <c r="P653" i="5"/>
  <c r="N654" i="5" s="1"/>
  <c r="O654" i="5" s="1"/>
  <c r="Q384" i="5"/>
  <c r="P384" i="5"/>
  <c r="N385" i="5" s="1"/>
  <c r="O385" i="5" s="1"/>
  <c r="S1986" i="4"/>
  <c r="R1986" i="4"/>
  <c r="P1987" i="4" s="1"/>
  <c r="Q1987" i="4" s="1"/>
  <c r="P2619" i="4"/>
  <c r="N2620" i="4" s="1"/>
  <c r="O2620" i="4" s="1"/>
  <c r="R1768" i="4"/>
  <c r="P1769" i="4" s="1"/>
  <c r="Q1769" i="4" s="1"/>
  <c r="S1767" i="4"/>
  <c r="S1768" i="4" s="1"/>
  <c r="R885" i="4"/>
  <c r="P886" i="4" s="1"/>
  <c r="Q886" i="4" s="1"/>
  <c r="Q415" i="6"/>
  <c r="P415" i="6"/>
  <c r="N416" i="6" s="1"/>
  <c r="O416" i="6" s="1"/>
  <c r="S884" i="4"/>
  <c r="S885" i="4" s="1"/>
  <c r="R1326" i="4"/>
  <c r="P1327" i="4" s="1"/>
  <c r="Q1327" i="4" s="1"/>
  <c r="R1248" i="4"/>
  <c r="P1249" i="4" s="1"/>
  <c r="Q1249" i="4" s="1"/>
  <c r="P2163" i="4"/>
  <c r="N2164" i="4" s="1"/>
  <c r="O2164" i="4" s="1"/>
  <c r="P2699" i="4"/>
  <c r="N2700" i="4" s="1"/>
  <c r="O2700" i="4" s="1"/>
  <c r="P249" i="5"/>
  <c r="N250" i="5" s="1"/>
  <c r="O250" i="5" s="1"/>
  <c r="Q653" i="5" l="1"/>
  <c r="P2231" i="4"/>
  <c r="N2232" i="4" s="1"/>
  <c r="O326" i="5"/>
  <c r="Q249" i="5"/>
  <c r="P488" i="5"/>
  <c r="N489" i="5" s="1"/>
  <c r="O489" i="5" s="1"/>
  <c r="Q488" i="5"/>
  <c r="Q1099" i="4"/>
  <c r="R1099" i="4" s="1"/>
  <c r="P1100" i="4" s="1"/>
  <c r="Q1100" i="4" s="1"/>
  <c r="Q2163" i="4"/>
  <c r="O2232" i="4"/>
  <c r="S952" i="4"/>
  <c r="P2392" i="4"/>
  <c r="N2393" i="4" s="1"/>
  <c r="O2393" i="4" s="1"/>
  <c r="Q2391" i="4"/>
  <c r="P2164" i="4"/>
  <c r="N2165" i="4" s="1"/>
  <c r="O2165" i="4" s="1"/>
  <c r="Q385" i="5"/>
  <c r="P385" i="5"/>
  <c r="N386" i="5" s="1"/>
  <c r="O386" i="5" s="1"/>
  <c r="R1621" i="4"/>
  <c r="P1622" i="4" s="1"/>
  <c r="Q1622" i="4" s="1"/>
  <c r="R1841" i="4"/>
  <c r="P1842" i="4" s="1"/>
  <c r="Q1842" i="4" s="1"/>
  <c r="R2481" i="4"/>
  <c r="R2480" i="4"/>
  <c r="Q326" i="5"/>
  <c r="P326" i="5"/>
  <c r="N327" i="5" s="1"/>
  <c r="R1249" i="4"/>
  <c r="P1250" i="4" s="1"/>
  <c r="Q1250" i="4" s="1"/>
  <c r="P721" i="5"/>
  <c r="N722" i="5" s="1"/>
  <c r="Q721" i="5"/>
  <c r="R1036" i="4"/>
  <c r="P1037" i="4" s="1"/>
  <c r="Q1037" i="4" s="1"/>
  <c r="P2700" i="4"/>
  <c r="N2701" i="4" s="1"/>
  <c r="O2701" i="4" s="1"/>
  <c r="P654" i="5"/>
  <c r="N655" i="5" s="1"/>
  <c r="O655" i="5" s="1"/>
  <c r="P575" i="5"/>
  <c r="N576" i="5" s="1"/>
  <c r="O576" i="5" s="1"/>
  <c r="S1035" i="4"/>
  <c r="P2321" i="4"/>
  <c r="N2322" i="4" s="1"/>
  <c r="O2322" i="4" s="1"/>
  <c r="Q175" i="5"/>
  <c r="S1248" i="4"/>
  <c r="Q416" i="6"/>
  <c r="P416" i="6"/>
  <c r="N417" i="6" s="1"/>
  <c r="O417" i="6" s="1"/>
  <c r="R886" i="4"/>
  <c r="P887" i="4" s="1"/>
  <c r="Q887" i="4" s="1"/>
  <c r="Q328" i="6"/>
  <c r="P328" i="6"/>
  <c r="N329" i="6" s="1"/>
  <c r="O329" i="6" s="1"/>
  <c r="Q2320" i="4"/>
  <c r="R953" i="4"/>
  <c r="P954" i="4" s="1"/>
  <c r="Q954" i="4" s="1"/>
  <c r="P176" i="5"/>
  <c r="N177" i="5" s="1"/>
  <c r="O177" i="5" s="1"/>
  <c r="S1326" i="4"/>
  <c r="S1391" i="4"/>
  <c r="R1391" i="4"/>
  <c r="P1392" i="4" s="1"/>
  <c r="Q1392" i="4" s="1"/>
  <c r="O255" i="6"/>
  <c r="S1175" i="4"/>
  <c r="P2620" i="4"/>
  <c r="N2621" i="4" s="1"/>
  <c r="O2621" i="4" s="1"/>
  <c r="Q2620" i="4"/>
  <c r="R1987" i="4"/>
  <c r="P1988" i="4" s="1"/>
  <c r="Q1988" i="4" s="1"/>
  <c r="P2470" i="4"/>
  <c r="N2471" i="4" s="1"/>
  <c r="O2471" i="4" s="1"/>
  <c r="R1176" i="4"/>
  <c r="P1177" i="4" s="1"/>
  <c r="Q1177" i="4" s="1"/>
  <c r="R1694" i="4"/>
  <c r="P1695" i="4" s="1"/>
  <c r="Q1695" i="4" s="1"/>
  <c r="Q2469" i="4"/>
  <c r="R807" i="4"/>
  <c r="P808" i="4" s="1"/>
  <c r="Q808" i="4" s="1"/>
  <c r="R1545" i="4"/>
  <c r="P1546" i="4" s="1"/>
  <c r="Q1546" i="4" s="1"/>
  <c r="R1769" i="4"/>
  <c r="P1770" i="4" s="1"/>
  <c r="Q1770" i="4" s="1"/>
  <c r="S1693" i="4"/>
  <c r="S1544" i="4"/>
  <c r="S1545" i="4" s="1"/>
  <c r="S1466" i="4"/>
  <c r="R1466" i="4"/>
  <c r="P1467" i="4" s="1"/>
  <c r="S806" i="4"/>
  <c r="R1327" i="4"/>
  <c r="P1328" i="4" s="1"/>
  <c r="Q1328" i="4" s="1"/>
  <c r="P250" i="5"/>
  <c r="N251" i="5" s="1"/>
  <c r="O251" i="5" s="1"/>
  <c r="Q2699" i="4"/>
  <c r="Q2619" i="4"/>
  <c r="S1840" i="4"/>
  <c r="R1909" i="4"/>
  <c r="P1910" i="4" s="1"/>
  <c r="S1909" i="4"/>
  <c r="S1099" i="4" l="1"/>
  <c r="S1987" i="4"/>
  <c r="S1769" i="4"/>
  <c r="S1694" i="4"/>
  <c r="Q2164" i="4"/>
  <c r="P489" i="5"/>
  <c r="N490" i="5" s="1"/>
  <c r="O490" i="5" s="1"/>
  <c r="Q489" i="5"/>
  <c r="S1621" i="4"/>
  <c r="S1622" i="4" s="1"/>
  <c r="Q2321" i="4"/>
  <c r="O722" i="5"/>
  <c r="Q722" i="5" s="1"/>
  <c r="P251" i="5"/>
  <c r="N252" i="5" s="1"/>
  <c r="O252" i="5" s="1"/>
  <c r="P177" i="5"/>
  <c r="N178" i="5" s="1"/>
  <c r="O178" i="5" s="1"/>
  <c r="S1327" i="4"/>
  <c r="Q176" i="5"/>
  <c r="R2482" i="4"/>
  <c r="R1842" i="4"/>
  <c r="P1843" i="4" s="1"/>
  <c r="Q1843" i="4" s="1"/>
  <c r="R1100" i="4"/>
  <c r="P1101" i="4" s="1"/>
  <c r="Q1101" i="4" s="1"/>
  <c r="P576" i="5"/>
  <c r="N577" i="5" s="1"/>
  <c r="O577" i="5" s="1"/>
  <c r="P655" i="5"/>
  <c r="N656" i="5" s="1"/>
  <c r="O656" i="5" s="1"/>
  <c r="R1622" i="4"/>
  <c r="P1623" i="4" s="1"/>
  <c r="Q1623" i="4" s="1"/>
  <c r="Q2470" i="4"/>
  <c r="Q654" i="5"/>
  <c r="P386" i="5"/>
  <c r="N387" i="5" s="1"/>
  <c r="Q386" i="5"/>
  <c r="R954" i="4"/>
  <c r="P955" i="4" s="1"/>
  <c r="Q955" i="4" s="1"/>
  <c r="R1177" i="4"/>
  <c r="P1178" i="4" s="1"/>
  <c r="Q1178" i="4" s="1"/>
  <c r="S953" i="4"/>
  <c r="Q1467" i="4"/>
  <c r="S1176" i="4"/>
  <c r="Q575" i="5"/>
  <c r="R1770" i="4"/>
  <c r="P1771" i="4" s="1"/>
  <c r="Q1771" i="4" s="1"/>
  <c r="R1988" i="4"/>
  <c r="P1989" i="4" s="1"/>
  <c r="Q1989" i="4" s="1"/>
  <c r="S886" i="4"/>
  <c r="Q2700" i="4"/>
  <c r="S1841" i="4"/>
  <c r="R1037" i="4"/>
  <c r="P982" i="4" s="1"/>
  <c r="T981" i="4" s="1"/>
  <c r="T984" i="4" s="1"/>
  <c r="U984" i="4" s="1"/>
  <c r="P2701" i="4"/>
  <c r="N2702" i="4" s="1"/>
  <c r="O2702" i="4" s="1"/>
  <c r="P2621" i="4"/>
  <c r="N2622" i="4" s="1"/>
  <c r="O2622" i="4" s="1"/>
  <c r="P417" i="6"/>
  <c r="N418" i="6" s="1"/>
  <c r="Q417" i="6"/>
  <c r="S1036" i="4"/>
  <c r="P2165" i="4"/>
  <c r="N2166" i="4" s="1"/>
  <c r="O2166" i="4" s="1"/>
  <c r="P2471" i="4"/>
  <c r="N2472" i="4" s="1"/>
  <c r="O2472" i="4" s="1"/>
  <c r="P329" i="6"/>
  <c r="N330" i="6" s="1"/>
  <c r="Q329" i="6"/>
  <c r="R808" i="4"/>
  <c r="P809" i="4" s="1"/>
  <c r="Q809" i="4" s="1"/>
  <c r="P2393" i="4"/>
  <c r="N2394" i="4" s="1"/>
  <c r="O2394" i="4" s="1"/>
  <c r="R887" i="4"/>
  <c r="P888" i="4" s="1"/>
  <c r="Q888" i="4" s="1"/>
  <c r="Q1910" i="4"/>
  <c r="S807" i="4"/>
  <c r="S1392" i="4"/>
  <c r="R1392" i="4"/>
  <c r="P1393" i="4" s="1"/>
  <c r="Q1393" i="4" s="1"/>
  <c r="R1250" i="4"/>
  <c r="P1251" i="4" s="1"/>
  <c r="Q1251" i="4" s="1"/>
  <c r="Q2392" i="4"/>
  <c r="R1546" i="4"/>
  <c r="P1547" i="4" s="1"/>
  <c r="Q1547" i="4" s="1"/>
  <c r="Q255" i="6"/>
  <c r="P255" i="6"/>
  <c r="N256" i="6" s="1"/>
  <c r="P2322" i="4"/>
  <c r="N2323" i="4" s="1"/>
  <c r="O2323" i="4" s="1"/>
  <c r="S1249" i="4"/>
  <c r="R1328" i="4"/>
  <c r="P1329" i="4" s="1"/>
  <c r="Q1329" i="4" s="1"/>
  <c r="Q250" i="5"/>
  <c r="R1695" i="4"/>
  <c r="P1696" i="4" s="1"/>
  <c r="Q1696" i="4" s="1"/>
  <c r="O327" i="5"/>
  <c r="P2232" i="4"/>
  <c r="N2233" i="4" s="1"/>
  <c r="Q2232" i="4"/>
  <c r="O418" i="6" l="1"/>
  <c r="P490" i="5"/>
  <c r="N491" i="5" s="1"/>
  <c r="O491" i="5" s="1"/>
  <c r="Q490" i="5"/>
  <c r="O256" i="6"/>
  <c r="S1695" i="4"/>
  <c r="P722" i="5"/>
  <c r="N723" i="5" s="1"/>
  <c r="O723" i="5" s="1"/>
  <c r="Q723" i="5" s="1"/>
  <c r="S1770" i="4"/>
  <c r="Q576" i="5"/>
  <c r="R1843" i="4"/>
  <c r="P1844" i="4" s="1"/>
  <c r="Q1844" i="4" s="1"/>
  <c r="R1329" i="4"/>
  <c r="P1330" i="4" s="1"/>
  <c r="Q1330" i="4" s="1"/>
  <c r="R955" i="4"/>
  <c r="P956" i="4" s="1"/>
  <c r="Q956" i="4" s="1"/>
  <c r="R2484" i="4"/>
  <c r="R2485" i="4"/>
  <c r="R2483" i="4"/>
  <c r="R2493" i="4"/>
  <c r="R2494" i="4"/>
  <c r="P577" i="5"/>
  <c r="N578" i="5" s="1"/>
  <c r="O578" i="5" s="1"/>
  <c r="W984" i="4"/>
  <c r="V984" i="4"/>
  <c r="S954" i="4"/>
  <c r="P2622" i="4"/>
  <c r="N2623" i="4" s="1"/>
  <c r="O2623" i="4" s="1"/>
  <c r="P2323" i="4"/>
  <c r="N2324" i="4" s="1"/>
  <c r="O2324" i="4" s="1"/>
  <c r="R809" i="4"/>
  <c r="P810" i="4" s="1"/>
  <c r="Q810" i="4" s="1"/>
  <c r="S1037" i="4"/>
  <c r="S1467" i="4"/>
  <c r="R1467" i="4"/>
  <c r="P1468" i="4" s="1"/>
  <c r="Q1468" i="4" s="1"/>
  <c r="S1328" i="4"/>
  <c r="S1329" i="4" s="1"/>
  <c r="Q256" i="6"/>
  <c r="P256" i="6"/>
  <c r="N257" i="6" s="1"/>
  <c r="O257" i="6" s="1"/>
  <c r="S808" i="4"/>
  <c r="O387" i="5"/>
  <c r="S1910" i="4"/>
  <c r="R1910" i="4"/>
  <c r="P1911" i="4" s="1"/>
  <c r="S1842" i="4"/>
  <c r="Q2701" i="4"/>
  <c r="R1178" i="4"/>
  <c r="P1179" i="4" s="1"/>
  <c r="Q1179" i="4" s="1"/>
  <c r="Q2393" i="4"/>
  <c r="Q2322" i="4"/>
  <c r="R1101" i="4"/>
  <c r="P1102" i="4" s="1"/>
  <c r="Q1102" i="4" s="1"/>
  <c r="S887" i="4"/>
  <c r="S1100" i="4"/>
  <c r="Q2621" i="4"/>
  <c r="P178" i="5"/>
  <c r="M122" i="5" s="1"/>
  <c r="M123" i="5" s="1"/>
  <c r="Q418" i="6"/>
  <c r="P418" i="6"/>
  <c r="N419" i="6" s="1"/>
  <c r="O419" i="6" s="1"/>
  <c r="P2702" i="4"/>
  <c r="N2703" i="4" s="1"/>
  <c r="O2703" i="4" s="1"/>
  <c r="R1547" i="4"/>
  <c r="P1548" i="4" s="1"/>
  <c r="Q1548" i="4" s="1"/>
  <c r="R1251" i="4"/>
  <c r="P1252" i="4" s="1"/>
  <c r="Q1252" i="4" s="1"/>
  <c r="R1989" i="4"/>
  <c r="P1990" i="4" s="1"/>
  <c r="Q1990" i="4" s="1"/>
  <c r="O2233" i="4"/>
  <c r="S1250" i="4"/>
  <c r="Q2471" i="4"/>
  <c r="S1988" i="4"/>
  <c r="R1623" i="4"/>
  <c r="P1624" i="4" s="1"/>
  <c r="Q1624" i="4" s="1"/>
  <c r="Q177" i="5"/>
  <c r="P2394" i="4"/>
  <c r="N2395" i="4" s="1"/>
  <c r="O2395" i="4" s="1"/>
  <c r="S1177" i="4"/>
  <c r="S1393" i="4"/>
  <c r="R1393" i="4"/>
  <c r="P1394" i="4" s="1"/>
  <c r="Q1394" i="4" s="1"/>
  <c r="P252" i="5"/>
  <c r="N253" i="5" s="1"/>
  <c r="O253" i="5" s="1"/>
  <c r="R888" i="4"/>
  <c r="P889" i="4" s="1"/>
  <c r="Q889" i="4" s="1"/>
  <c r="S1546" i="4"/>
  <c r="O330" i="6"/>
  <c r="P2472" i="4"/>
  <c r="N2473" i="4" s="1"/>
  <c r="O2473" i="4" s="1"/>
  <c r="Q327" i="5"/>
  <c r="P327" i="5"/>
  <c r="N328" i="5" s="1"/>
  <c r="P2166" i="4"/>
  <c r="N2167" i="4" s="1"/>
  <c r="O2167" i="4" s="1"/>
  <c r="P656" i="5"/>
  <c r="N657" i="5" s="1"/>
  <c r="O657" i="5" s="1"/>
  <c r="R1696" i="4"/>
  <c r="P1697" i="4" s="1"/>
  <c r="Q1697" i="4" s="1"/>
  <c r="S1696" i="4"/>
  <c r="Q2165" i="4"/>
  <c r="R1771" i="4"/>
  <c r="P1772" i="4" s="1"/>
  <c r="Q1772" i="4" s="1"/>
  <c r="Q655" i="5"/>
  <c r="Q251" i="5"/>
  <c r="O328" i="5" l="1"/>
  <c r="S1771" i="4"/>
  <c r="Q178" i="5"/>
  <c r="Q2472" i="4"/>
  <c r="Q2394" i="4"/>
  <c r="P491" i="5"/>
  <c r="N492" i="5" s="1"/>
  <c r="O492" i="5" s="1"/>
  <c r="S1623" i="4"/>
  <c r="P723" i="5"/>
  <c r="N724" i="5" s="1"/>
  <c r="O724" i="5" s="1"/>
  <c r="S888" i="4"/>
  <c r="T985" i="4"/>
  <c r="U985" i="4" s="1"/>
  <c r="Q330" i="6"/>
  <c r="P330" i="6"/>
  <c r="N331" i="6" s="1"/>
  <c r="O331" i="6" s="1"/>
  <c r="Q387" i="5"/>
  <c r="P387" i="5"/>
  <c r="N388" i="5" s="1"/>
  <c r="O388" i="5" s="1"/>
  <c r="P578" i="5"/>
  <c r="M522" i="5" s="1"/>
  <c r="M523" i="5" s="1"/>
  <c r="P724" i="5"/>
  <c r="N725" i="5" s="1"/>
  <c r="O725" i="5" s="1"/>
  <c r="Q257" i="6"/>
  <c r="P257" i="6"/>
  <c r="N258" i="6" s="1"/>
  <c r="Q577" i="5"/>
  <c r="R1772" i="4"/>
  <c r="P1773" i="4" s="1"/>
  <c r="Q1773" i="4" s="1"/>
  <c r="Q2233" i="4"/>
  <c r="P2233" i="4"/>
  <c r="N2234" i="4" s="1"/>
  <c r="R1102" i="4"/>
  <c r="P1103" i="4" s="1"/>
  <c r="Q1103" i="4" s="1"/>
  <c r="R889" i="4"/>
  <c r="P834" i="4" s="1"/>
  <c r="T833" i="4" s="1"/>
  <c r="T836" i="4" s="1"/>
  <c r="U836" i="4" s="1"/>
  <c r="S1989" i="4"/>
  <c r="S1101" i="4"/>
  <c r="R2546" i="4"/>
  <c r="R2553" i="4"/>
  <c r="R2551" i="4"/>
  <c r="R2495" i="4"/>
  <c r="R2547" i="4"/>
  <c r="R2543" i="4"/>
  <c r="R2550" i="4"/>
  <c r="R2548" i="4"/>
  <c r="R2544" i="4"/>
  <c r="R2549" i="4"/>
  <c r="R2545" i="4"/>
  <c r="R2552" i="4"/>
  <c r="R1468" i="4"/>
  <c r="P1469" i="4" s="1"/>
  <c r="S1468" i="4"/>
  <c r="R2486" i="4"/>
  <c r="S2500" i="4" s="1"/>
  <c r="R2487" i="4"/>
  <c r="R2489" i="4"/>
  <c r="R2490" i="4" s="1"/>
  <c r="R1252" i="4"/>
  <c r="P1253" i="4" s="1"/>
  <c r="Q1253" i="4" s="1"/>
  <c r="Q252" i="5"/>
  <c r="R1179" i="4"/>
  <c r="P1180" i="4" s="1"/>
  <c r="Q1180" i="4" s="1"/>
  <c r="R956" i="4"/>
  <c r="P957" i="4" s="1"/>
  <c r="Q957" i="4" s="1"/>
  <c r="R1697" i="4"/>
  <c r="P1698" i="4" s="1"/>
  <c r="Q1698" i="4" s="1"/>
  <c r="S1251" i="4"/>
  <c r="R810" i="4"/>
  <c r="P811" i="4" s="1"/>
  <c r="Q811" i="4" s="1"/>
  <c r="Q656" i="5"/>
  <c r="S1547" i="4"/>
  <c r="S1178" i="4"/>
  <c r="S809" i="4"/>
  <c r="S955" i="4"/>
  <c r="P657" i="5"/>
  <c r="M601" i="5" s="1"/>
  <c r="M602" i="5" s="1"/>
  <c r="P2703" i="4"/>
  <c r="N2704" i="4" s="1"/>
  <c r="O2704" i="4" s="1"/>
  <c r="P2324" i="4"/>
  <c r="N2325" i="4" s="1"/>
  <c r="O2325" i="4" s="1"/>
  <c r="R1330" i="4"/>
  <c r="P1331" i="4" s="1"/>
  <c r="Q1331" i="4" s="1"/>
  <c r="P2167" i="4"/>
  <c r="N2168" i="4" s="1"/>
  <c r="O2168" i="4" s="1"/>
  <c r="P2395" i="4"/>
  <c r="N2396" i="4" s="1"/>
  <c r="O2396" i="4" s="1"/>
  <c r="Q2702" i="4"/>
  <c r="Q2323" i="4"/>
  <c r="P253" i="5"/>
  <c r="N254" i="5" s="1"/>
  <c r="O254" i="5" s="1"/>
  <c r="Q328" i="5"/>
  <c r="P328" i="5"/>
  <c r="N329" i="5" s="1"/>
  <c r="O329" i="5" s="1"/>
  <c r="P2623" i="4"/>
  <c r="N2624" i="4" s="1"/>
  <c r="O2624" i="4" s="1"/>
  <c r="R1844" i="4"/>
  <c r="P1845" i="4" s="1"/>
  <c r="Q1845" i="4" s="1"/>
  <c r="R1548" i="4"/>
  <c r="P1549" i="4" s="1"/>
  <c r="Q1549" i="4" s="1"/>
  <c r="Q419" i="6"/>
  <c r="P419" i="6"/>
  <c r="N420" i="6" s="1"/>
  <c r="O420" i="6" s="1"/>
  <c r="Q2622" i="4"/>
  <c r="S1843" i="4"/>
  <c r="R1990" i="4"/>
  <c r="P1991" i="4" s="1"/>
  <c r="Q1991" i="4" s="1"/>
  <c r="S1394" i="4"/>
  <c r="R1394" i="4"/>
  <c r="P1395" i="4" s="1"/>
  <c r="Q1395" i="4" s="1"/>
  <c r="Q2166" i="4"/>
  <c r="P2473" i="4"/>
  <c r="N2474" i="4" s="1"/>
  <c r="O2474" i="4" s="1"/>
  <c r="R1624" i="4"/>
  <c r="P1625" i="4" s="1"/>
  <c r="Q1625" i="4" s="1"/>
  <c r="R103" i="5"/>
  <c r="R102" i="5"/>
  <c r="Q1911" i="4"/>
  <c r="R104" i="5" l="1"/>
  <c r="R106" i="5" s="1"/>
  <c r="Q2395" i="4"/>
  <c r="Q491" i="5"/>
  <c r="P492" i="5"/>
  <c r="N493" i="5" s="1"/>
  <c r="O493" i="5" s="1"/>
  <c r="Q492" i="5"/>
  <c r="S1548" i="4"/>
  <c r="S1990" i="4"/>
  <c r="Q1469" i="4"/>
  <c r="Q578" i="5"/>
  <c r="S1469" i="4"/>
  <c r="R1469" i="4"/>
  <c r="P1470" i="4" s="1"/>
  <c r="Q1470" i="4" s="1"/>
  <c r="R1625" i="4"/>
  <c r="P1626" i="4" s="1"/>
  <c r="Q1626" i="4" s="1"/>
  <c r="S1844" i="4"/>
  <c r="Q2324" i="4"/>
  <c r="S1697" i="4"/>
  <c r="O258" i="6"/>
  <c r="R1549" i="4"/>
  <c r="P1550" i="4" s="1"/>
  <c r="Q1550" i="4" s="1"/>
  <c r="R1698" i="4"/>
  <c r="P1699" i="4" s="1"/>
  <c r="Q1699" i="4" s="1"/>
  <c r="R811" i="4"/>
  <c r="P812" i="4" s="1"/>
  <c r="Q812" i="4" s="1"/>
  <c r="R957" i="4"/>
  <c r="P958" i="4" s="1"/>
  <c r="Q958" i="4" s="1"/>
  <c r="P725" i="5"/>
  <c r="N726" i="5" s="1"/>
  <c r="O726" i="5" s="1"/>
  <c r="Q2167" i="4"/>
  <c r="P329" i="5"/>
  <c r="N330" i="5" s="1"/>
  <c r="O330" i="5" s="1"/>
  <c r="S956" i="4"/>
  <c r="Q724" i="5"/>
  <c r="Q725" i="5" s="1"/>
  <c r="R1845" i="4"/>
  <c r="P1846" i="4" s="1"/>
  <c r="Q1846" i="4" s="1"/>
  <c r="S1624" i="4"/>
  <c r="R1180" i="4"/>
  <c r="P1181" i="4" s="1"/>
  <c r="Q1181" i="4" s="1"/>
  <c r="R502" i="5"/>
  <c r="R503" i="5"/>
  <c r="P2624" i="4"/>
  <c r="N2625" i="4" s="1"/>
  <c r="O2625" i="4" s="1"/>
  <c r="Q2623" i="4"/>
  <c r="Q2703" i="4"/>
  <c r="R582" i="5"/>
  <c r="R581" i="5"/>
  <c r="R583" i="5" s="1"/>
  <c r="Q388" i="5"/>
  <c r="P388" i="5"/>
  <c r="N389" i="5" s="1"/>
  <c r="O389" i="5" s="1"/>
  <c r="P2168" i="4"/>
  <c r="N2169" i="4" s="1"/>
  <c r="O2169" i="4" s="1"/>
  <c r="P2474" i="4"/>
  <c r="N2475" i="4" s="1"/>
  <c r="O2475" i="4" s="1"/>
  <c r="Q2473" i="4"/>
  <c r="Q2474" i="4" s="1"/>
  <c r="W836" i="4"/>
  <c r="V836" i="4"/>
  <c r="R1773" i="4"/>
  <c r="P1774" i="4" s="1"/>
  <c r="Q1774" i="4" s="1"/>
  <c r="P2704" i="4"/>
  <c r="N2705" i="4" s="1"/>
  <c r="O2705" i="4" s="1"/>
  <c r="S889" i="4"/>
  <c r="P331" i="6"/>
  <c r="N332" i="6" s="1"/>
  <c r="Q331" i="6"/>
  <c r="R1911" i="4"/>
  <c r="P1912" i="4" s="1"/>
  <c r="S1911" i="4"/>
  <c r="S810" i="4"/>
  <c r="S1772" i="4"/>
  <c r="S1330" i="4"/>
  <c r="P254" i="5"/>
  <c r="N255" i="5" s="1"/>
  <c r="O255" i="5" s="1"/>
  <c r="S1179" i="4"/>
  <c r="R1253" i="4"/>
  <c r="P1254" i="4" s="1"/>
  <c r="Q1254" i="4" s="1"/>
  <c r="S1252" i="4"/>
  <c r="R2491" i="4"/>
  <c r="R2492" i="4" s="1"/>
  <c r="R1103" i="4"/>
  <c r="P1104" i="4" s="1"/>
  <c r="Q1104" i="4" s="1"/>
  <c r="R1331" i="4"/>
  <c r="P1332" i="4" s="1"/>
  <c r="Q1332" i="4" s="1"/>
  <c r="P2325" i="4"/>
  <c r="M2269" i="4" s="1"/>
  <c r="M2270" i="4" s="1"/>
  <c r="R1395" i="4"/>
  <c r="P1396" i="4" s="1"/>
  <c r="Q1396" i="4" s="1"/>
  <c r="S1395" i="4"/>
  <c r="Q253" i="5"/>
  <c r="R1991" i="4"/>
  <c r="P1992" i="4" s="1"/>
  <c r="Q1992" i="4" s="1"/>
  <c r="Q657" i="5"/>
  <c r="P2396" i="4"/>
  <c r="N2397" i="4" s="1"/>
  <c r="O2397" i="4" s="1"/>
  <c r="R2488" i="4"/>
  <c r="S1102" i="4"/>
  <c r="W985" i="4"/>
  <c r="V985" i="4"/>
  <c r="P420" i="6"/>
  <c r="N421" i="6" s="1"/>
  <c r="O421" i="6" s="1"/>
  <c r="Q420" i="6"/>
  <c r="O2234" i="4"/>
  <c r="Q2325" i="4" l="1"/>
  <c r="R119" i="5"/>
  <c r="R118" i="5"/>
  <c r="R120" i="5" s="1"/>
  <c r="R105" i="5"/>
  <c r="R110" i="5" s="1"/>
  <c r="R107" i="5"/>
  <c r="S1773" i="4"/>
  <c r="P493" i="5"/>
  <c r="N494" i="5" s="1"/>
  <c r="O494" i="5" s="1"/>
  <c r="Q493" i="5"/>
  <c r="S1253" i="4"/>
  <c r="Q2624" i="4"/>
  <c r="R2538" i="4"/>
  <c r="R2536" i="4"/>
  <c r="R2528" i="4"/>
  <c r="R2535" i="4"/>
  <c r="R2517" i="4"/>
  <c r="R2510" i="4"/>
  <c r="R2523" i="4"/>
  <c r="R2511" i="4"/>
  <c r="R2503" i="4"/>
  <c r="R2508" i="4"/>
  <c r="R2533" i="4"/>
  <c r="R2521" i="4"/>
  <c r="R2506" i="4"/>
  <c r="R2522" i="4"/>
  <c r="R2534" i="4"/>
  <c r="R2542" i="4"/>
  <c r="R2519" i="4"/>
  <c r="R2507" i="4"/>
  <c r="R2531" i="4"/>
  <c r="R2512" i="4"/>
  <c r="R2524" i="4"/>
  <c r="R2501" i="4"/>
  <c r="R2513" i="4"/>
  <c r="R2526" i="4"/>
  <c r="R2502" i="4"/>
  <c r="R2540" i="4"/>
  <c r="R2515" i="4"/>
  <c r="R2520" i="4"/>
  <c r="R2504" i="4"/>
  <c r="R2505" i="4"/>
  <c r="R2509" i="4"/>
  <c r="R2541" i="4"/>
  <c r="R2532" i="4"/>
  <c r="R2537" i="4"/>
  <c r="R2527" i="4"/>
  <c r="R2514" i="4"/>
  <c r="R2516" i="4"/>
  <c r="R2529" i="4"/>
  <c r="R2530" i="4"/>
  <c r="R2525" i="4"/>
  <c r="R2539" i="4"/>
  <c r="R2500" i="4"/>
  <c r="T2500" i="4" s="1"/>
  <c r="R2518" i="4"/>
  <c r="R812" i="4"/>
  <c r="P813" i="4" s="1"/>
  <c r="Q813" i="4" s="1"/>
  <c r="R504" i="5"/>
  <c r="R1181" i="4"/>
  <c r="P1182" i="4" s="1"/>
  <c r="Q1182" i="4" s="1"/>
  <c r="R1550" i="4"/>
  <c r="P1551" i="4" s="1"/>
  <c r="Q1551" i="4" s="1"/>
  <c r="S1180" i="4"/>
  <c r="S1103" i="4"/>
  <c r="Q2168" i="4"/>
  <c r="Q258" i="6"/>
  <c r="P258" i="6"/>
  <c r="N259" i="6" s="1"/>
  <c r="O259" i="6" s="1"/>
  <c r="P389" i="5"/>
  <c r="N390" i="5" s="1"/>
  <c r="Q389" i="5"/>
  <c r="Q2396" i="4"/>
  <c r="R1254" i="4"/>
  <c r="P1255" i="4" s="1"/>
  <c r="Q1255" i="4" s="1"/>
  <c r="O332" i="6"/>
  <c r="R1626" i="4"/>
  <c r="P1627" i="4" s="1"/>
  <c r="Q1627" i="4" s="1"/>
  <c r="T837" i="4"/>
  <c r="U837" i="4" s="1"/>
  <c r="S811" i="4"/>
  <c r="R169" i="5"/>
  <c r="R176" i="5"/>
  <c r="R171" i="5"/>
  <c r="R178" i="5"/>
  <c r="R174" i="5"/>
  <c r="R177" i="5"/>
  <c r="R170" i="5"/>
  <c r="R173" i="5"/>
  <c r="R172" i="5"/>
  <c r="R175" i="5"/>
  <c r="R109" i="5"/>
  <c r="R112" i="5" s="1"/>
  <c r="S125" i="5" s="1"/>
  <c r="P2169" i="4"/>
  <c r="N2170" i="4" s="1"/>
  <c r="O2170" i="4" s="1"/>
  <c r="S1845" i="4"/>
  <c r="P2397" i="4"/>
  <c r="N2398" i="4" s="1"/>
  <c r="O2398" i="4" s="1"/>
  <c r="R958" i="4"/>
  <c r="P959" i="4" s="1"/>
  <c r="Q959" i="4" s="1"/>
  <c r="S1625" i="4"/>
  <c r="R1396" i="4"/>
  <c r="P1397" i="4" s="1"/>
  <c r="Q1397" i="4" s="1"/>
  <c r="S1396" i="4"/>
  <c r="R1332" i="4"/>
  <c r="P1333" i="4" s="1"/>
  <c r="Q1333" i="4" s="1"/>
  <c r="P2475" i="4"/>
  <c r="N2476" i="4" s="1"/>
  <c r="O2476" i="4" s="1"/>
  <c r="R114" i="5"/>
  <c r="R115" i="5" s="1"/>
  <c r="R1846" i="4"/>
  <c r="P1847" i="4" s="1"/>
  <c r="Q1847" i="4" s="1"/>
  <c r="Q1912" i="4"/>
  <c r="R1992" i="4"/>
  <c r="P1993" i="4" s="1"/>
  <c r="Q1993" i="4" s="1"/>
  <c r="P2705" i="4"/>
  <c r="M2649" i="4" s="1"/>
  <c r="M2650" i="4" s="1"/>
  <c r="S957" i="4"/>
  <c r="P330" i="5"/>
  <c r="N331" i="5" s="1"/>
  <c r="O331" i="5" s="1"/>
  <c r="Q2234" i="4"/>
  <c r="P2234" i="4"/>
  <c r="N2235" i="4" s="1"/>
  <c r="O2235" i="4" s="1"/>
  <c r="R1699" i="4"/>
  <c r="P1700" i="4" s="1"/>
  <c r="Q1700" i="4" s="1"/>
  <c r="S1698" i="4"/>
  <c r="S1331" i="4"/>
  <c r="S1549" i="4"/>
  <c r="S1550" i="4" s="1"/>
  <c r="R586" i="5"/>
  <c r="R584" i="5"/>
  <c r="R585" i="5"/>
  <c r="R593" i="5" s="1"/>
  <c r="R594" i="5" s="1"/>
  <c r="R597" i="5"/>
  <c r="R598" i="5"/>
  <c r="P726" i="5"/>
  <c r="N727" i="5" s="1"/>
  <c r="O727" i="5" s="1"/>
  <c r="S1991" i="4"/>
  <c r="P255" i="5"/>
  <c r="N256" i="5" s="1"/>
  <c r="O256" i="5" s="1"/>
  <c r="Q2704" i="4"/>
  <c r="R1470" i="4"/>
  <c r="P1471" i="4" s="1"/>
  <c r="Q1471" i="4" s="1"/>
  <c r="R2253" i="4"/>
  <c r="R2252" i="4"/>
  <c r="R2254" i="4" s="1"/>
  <c r="P421" i="6"/>
  <c r="N422" i="6" s="1"/>
  <c r="O422" i="6" s="1"/>
  <c r="T986" i="4"/>
  <c r="U986" i="4" s="1"/>
  <c r="R1104" i="4"/>
  <c r="P1105" i="4" s="1"/>
  <c r="Q1105" i="4" s="1"/>
  <c r="Q254" i="5"/>
  <c r="R1774" i="4"/>
  <c r="P1775" i="4" s="1"/>
  <c r="Q1775" i="4" s="1"/>
  <c r="P2625" i="4"/>
  <c r="N2626" i="4" s="1"/>
  <c r="O2626" i="4" s="1"/>
  <c r="Q329" i="5"/>
  <c r="Q330" i="5" s="1"/>
  <c r="R168" i="5" l="1"/>
  <c r="S1992" i="4"/>
  <c r="Q2705" i="4"/>
  <c r="S1626" i="4"/>
  <c r="R111" i="5"/>
  <c r="R113" i="5" s="1"/>
  <c r="P494" i="5"/>
  <c r="N495" i="5" s="1"/>
  <c r="O495" i="5" s="1"/>
  <c r="Q494" i="5"/>
  <c r="S1774" i="4"/>
  <c r="S958" i="4"/>
  <c r="R595" i="5"/>
  <c r="R596" i="5"/>
  <c r="R620" i="5" s="1"/>
  <c r="R588" i="5"/>
  <c r="R591" i="5" s="1"/>
  <c r="S604" i="5" s="1"/>
  <c r="R589" i="5"/>
  <c r="R590" i="5" s="1"/>
  <c r="R592" i="5" s="1"/>
  <c r="P2398" i="4"/>
  <c r="N2399" i="4" s="1"/>
  <c r="O2399" i="4" s="1"/>
  <c r="R1182" i="4"/>
  <c r="P1183" i="4" s="1"/>
  <c r="Q1183" i="4" s="1"/>
  <c r="W986" i="4"/>
  <c r="V986" i="4"/>
  <c r="R657" i="5"/>
  <c r="R654" i="5"/>
  <c r="R650" i="5"/>
  <c r="R655" i="5"/>
  <c r="R652" i="5"/>
  <c r="R645" i="5"/>
  <c r="R656" i="5"/>
  <c r="R649" i="5"/>
  <c r="R647" i="5"/>
  <c r="R653" i="5"/>
  <c r="R646" i="5"/>
  <c r="R648" i="5"/>
  <c r="R651" i="5"/>
  <c r="R599" i="5"/>
  <c r="R644" i="5"/>
  <c r="R1993" i="4"/>
  <c r="P1994" i="4" s="1"/>
  <c r="Q1994" i="4" s="1"/>
  <c r="Q2397" i="4"/>
  <c r="R1627" i="4"/>
  <c r="P1628" i="4" s="1"/>
  <c r="Q1628" i="4" s="1"/>
  <c r="S1181" i="4"/>
  <c r="R2255" i="4"/>
  <c r="R2256" i="4"/>
  <c r="R2257" i="4"/>
  <c r="R2265" i="4"/>
  <c r="R2266" i="4"/>
  <c r="P2170" i="4"/>
  <c r="N2171" i="4" s="1"/>
  <c r="O2171" i="4" s="1"/>
  <c r="S1846" i="4"/>
  <c r="S1254" i="4"/>
  <c r="Q421" i="6"/>
  <c r="U2500" i="4"/>
  <c r="V2500" i="4"/>
  <c r="R506" i="5"/>
  <c r="R507" i="5"/>
  <c r="R505" i="5"/>
  <c r="R508" i="5"/>
  <c r="R518" i="5"/>
  <c r="R519" i="5"/>
  <c r="R1255" i="4"/>
  <c r="P1256" i="4" s="1"/>
  <c r="Q1256" i="4" s="1"/>
  <c r="R1471" i="4"/>
  <c r="P1472" i="4" s="1"/>
  <c r="Q1472" i="4" s="1"/>
  <c r="P2476" i="4"/>
  <c r="N2477" i="4" s="1"/>
  <c r="O2477" i="4" s="1"/>
  <c r="R1700" i="4"/>
  <c r="P1701" i="4" s="1"/>
  <c r="Q1701" i="4" s="1"/>
  <c r="Q2475" i="4"/>
  <c r="O390" i="5"/>
  <c r="P2626" i="4"/>
  <c r="N2627" i="4" s="1"/>
  <c r="O2627" i="4" s="1"/>
  <c r="S1699" i="4"/>
  <c r="R1333" i="4"/>
  <c r="P1278" i="4" s="1"/>
  <c r="T1277" i="4" s="1"/>
  <c r="T1280" i="4" s="1"/>
  <c r="U1280" i="4" s="1"/>
  <c r="P259" i="6"/>
  <c r="N260" i="6" s="1"/>
  <c r="O260" i="6" s="1"/>
  <c r="Q2235" i="4"/>
  <c r="P2235" i="4"/>
  <c r="N2236" i="4" s="1"/>
  <c r="O2236" i="4" s="1"/>
  <c r="S1332" i="4"/>
  <c r="P422" i="6"/>
  <c r="N423" i="6" s="1"/>
  <c r="O423" i="6" s="1"/>
  <c r="R1847" i="4"/>
  <c r="P1848" i="4" s="1"/>
  <c r="Q1848" i="4" s="1"/>
  <c r="Q2625" i="4"/>
  <c r="R1775" i="4"/>
  <c r="P1776" i="4" s="1"/>
  <c r="Q1776" i="4" s="1"/>
  <c r="Q255" i="5"/>
  <c r="R813" i="4"/>
  <c r="P814" i="4" s="1"/>
  <c r="Q814" i="4" s="1"/>
  <c r="R116" i="5"/>
  <c r="R117" i="5" s="1"/>
  <c r="P256" i="5"/>
  <c r="N257" i="5" s="1"/>
  <c r="O257" i="5" s="1"/>
  <c r="P331" i="5"/>
  <c r="N332" i="5" s="1"/>
  <c r="O332" i="5" s="1"/>
  <c r="R1397" i="4"/>
  <c r="P1398" i="4" s="1"/>
  <c r="Q1398" i="4" s="1"/>
  <c r="S1397" i="4"/>
  <c r="S1912" i="4"/>
  <c r="R1912" i="4"/>
  <c r="P1913" i="4" s="1"/>
  <c r="Q1913" i="4" s="1"/>
  <c r="Q2169" i="4"/>
  <c r="Q2170" i="4" s="1"/>
  <c r="S812" i="4"/>
  <c r="S1470" i="4"/>
  <c r="P727" i="5"/>
  <c r="N728" i="5" s="1"/>
  <c r="O728" i="5" s="1"/>
  <c r="P332" i="6"/>
  <c r="N333" i="6" s="1"/>
  <c r="Q332" i="6"/>
  <c r="R1105" i="4"/>
  <c r="P1106" i="4" s="1"/>
  <c r="Q1106" i="4" s="1"/>
  <c r="S1104" i="4"/>
  <c r="Q726" i="5"/>
  <c r="R2632" i="4"/>
  <c r="R2633" i="4"/>
  <c r="R959" i="4"/>
  <c r="P960" i="4" s="1"/>
  <c r="Q960" i="4" s="1"/>
  <c r="W837" i="4"/>
  <c r="V837" i="4"/>
  <c r="R1551" i="4"/>
  <c r="P1552" i="4" s="1"/>
  <c r="Q1552" i="4" s="1"/>
  <c r="R630" i="5" l="1"/>
  <c r="R643" i="5"/>
  <c r="R641" i="5"/>
  <c r="R633" i="5"/>
  <c r="R612" i="5"/>
  <c r="S1775" i="4"/>
  <c r="R631" i="5"/>
  <c r="R623" i="5"/>
  <c r="Q422" i="6"/>
  <c r="P495" i="5"/>
  <c r="N496" i="5" s="1"/>
  <c r="O496" i="5" s="1"/>
  <c r="Q495" i="5"/>
  <c r="R2261" i="4"/>
  <c r="R2262" i="4" s="1"/>
  <c r="R627" i="5"/>
  <c r="R618" i="5"/>
  <c r="R632" i="5"/>
  <c r="R614" i="5"/>
  <c r="S1993" i="4"/>
  <c r="R605" i="5"/>
  <c r="R615" i="5"/>
  <c r="S1847" i="4"/>
  <c r="S1105" i="4"/>
  <c r="R622" i="5"/>
  <c r="R640" i="5"/>
  <c r="R611" i="5"/>
  <c r="R617" i="5"/>
  <c r="R636" i="5"/>
  <c r="R626" i="5"/>
  <c r="R635" i="5"/>
  <c r="R616" i="5"/>
  <c r="O333" i="6"/>
  <c r="Q333" i="6" s="1"/>
  <c r="R628" i="5"/>
  <c r="R621" i="5"/>
  <c r="R642" i="5"/>
  <c r="S1471" i="4"/>
  <c r="S1627" i="4"/>
  <c r="Q390" i="5"/>
  <c r="P390" i="5"/>
  <c r="N391" i="5" s="1"/>
  <c r="O391" i="5" s="1"/>
  <c r="R1472" i="4"/>
  <c r="P1473" i="4" s="1"/>
  <c r="Q1473" i="4" s="1"/>
  <c r="R1776" i="4"/>
  <c r="P1777" i="4" s="1"/>
  <c r="Q1777" i="4" s="1"/>
  <c r="Q727" i="5"/>
  <c r="R571" i="5"/>
  <c r="R577" i="5"/>
  <c r="R572" i="5"/>
  <c r="R578" i="5"/>
  <c r="R573" i="5"/>
  <c r="R568" i="5"/>
  <c r="R574" i="5"/>
  <c r="R570" i="5"/>
  <c r="R569" i="5"/>
  <c r="R575" i="5"/>
  <c r="R576" i="5"/>
  <c r="R520" i="5"/>
  <c r="P2236" i="4"/>
  <c r="N2237" i="4" s="1"/>
  <c r="O2237" i="4" s="1"/>
  <c r="Q2236" i="4"/>
  <c r="S1551" i="4"/>
  <c r="R1183" i="4"/>
  <c r="P1184" i="4" s="1"/>
  <c r="Q1184" i="4" s="1"/>
  <c r="S1255" i="4"/>
  <c r="P332" i="5"/>
  <c r="N333" i="5" s="1"/>
  <c r="O333" i="5" s="1"/>
  <c r="S1700" i="4"/>
  <c r="R510" i="5"/>
  <c r="R509" i="5"/>
  <c r="R512" i="5" s="1"/>
  <c r="S525" i="5" s="1"/>
  <c r="P2171" i="4"/>
  <c r="N2172" i="4" s="1"/>
  <c r="O2172" i="4" s="1"/>
  <c r="R619" i="5"/>
  <c r="S1182" i="4"/>
  <c r="R1552" i="4"/>
  <c r="P1553" i="4" s="1"/>
  <c r="Q1553" i="4" s="1"/>
  <c r="P260" i="6"/>
  <c r="N261" i="6" s="1"/>
  <c r="O261" i="6" s="1"/>
  <c r="R624" i="5"/>
  <c r="T987" i="4"/>
  <c r="U987" i="4" s="1"/>
  <c r="T838" i="4"/>
  <c r="U838" i="4" s="1"/>
  <c r="R1398" i="4"/>
  <c r="P1399" i="4" s="1"/>
  <c r="Q1399" i="4" s="1"/>
  <c r="S959" i="4"/>
  <c r="Q331" i="5"/>
  <c r="P257" i="5"/>
  <c r="M201" i="5" s="1"/>
  <c r="M202" i="5" s="1"/>
  <c r="R1848" i="4"/>
  <c r="P1849" i="4" s="1"/>
  <c r="Q1849" i="4" s="1"/>
  <c r="R514" i="5"/>
  <c r="R515" i="5" s="1"/>
  <c r="R1994" i="4"/>
  <c r="P1995" i="4" s="1"/>
  <c r="Q1995" i="4" s="1"/>
  <c r="R609" i="5"/>
  <c r="R625" i="5"/>
  <c r="R639" i="5"/>
  <c r="R1701" i="4"/>
  <c r="P1702" i="4" s="1"/>
  <c r="Q1702" i="4" s="1"/>
  <c r="R2634" i="4"/>
  <c r="Q256" i="5"/>
  <c r="R606" i="5"/>
  <c r="R608" i="5"/>
  <c r="P2399" i="4"/>
  <c r="N2400" i="4" s="1"/>
  <c r="O2400" i="4" s="1"/>
  <c r="R1913" i="4"/>
  <c r="P1914" i="4" s="1"/>
  <c r="Q1914" i="4" s="1"/>
  <c r="S1913" i="4"/>
  <c r="R1628" i="4"/>
  <c r="P1629" i="4" s="1"/>
  <c r="Q1629" i="4" s="1"/>
  <c r="P728" i="5"/>
  <c r="N729" i="5" s="1"/>
  <c r="O729" i="5" s="1"/>
  <c r="Q259" i="6"/>
  <c r="W1280" i="4"/>
  <c r="V1280" i="4"/>
  <c r="R2323" i="4"/>
  <c r="R2318" i="4"/>
  <c r="R2325" i="4"/>
  <c r="R2322" i="4"/>
  <c r="R2316" i="4"/>
  <c r="R2315" i="4"/>
  <c r="R2267" i="4"/>
  <c r="R2324" i="4"/>
  <c r="R2319" i="4"/>
  <c r="R2320" i="4"/>
  <c r="R2321" i="4"/>
  <c r="R2317" i="4"/>
  <c r="P423" i="6"/>
  <c r="N424" i="6" s="1"/>
  <c r="O424" i="6" s="1"/>
  <c r="S1333" i="4"/>
  <c r="R610" i="5"/>
  <c r="R629" i="5"/>
  <c r="R637" i="5"/>
  <c r="Q2398" i="4"/>
  <c r="Q2399" i="4" s="1"/>
  <c r="P333" i="6"/>
  <c r="N334" i="6" s="1"/>
  <c r="R960" i="4"/>
  <c r="P961" i="4" s="1"/>
  <c r="Q961" i="4" s="1"/>
  <c r="R145" i="5"/>
  <c r="R144" i="5"/>
  <c r="R130" i="5"/>
  <c r="R141" i="5"/>
  <c r="R158" i="5"/>
  <c r="R149" i="5"/>
  <c r="R131" i="5"/>
  <c r="R167" i="5"/>
  <c r="R154" i="5"/>
  <c r="R125" i="5"/>
  <c r="T125" i="5" s="1"/>
  <c r="R162" i="5"/>
  <c r="R139" i="5"/>
  <c r="R132" i="5"/>
  <c r="R153" i="5"/>
  <c r="R152" i="5"/>
  <c r="R133" i="5"/>
  <c r="R135" i="5"/>
  <c r="R164" i="5"/>
  <c r="R136" i="5"/>
  <c r="R129" i="5"/>
  <c r="R126" i="5"/>
  <c r="R134" i="5"/>
  <c r="R127" i="5"/>
  <c r="R148" i="5"/>
  <c r="R150" i="5"/>
  <c r="R151" i="5"/>
  <c r="R165" i="5"/>
  <c r="R140" i="5"/>
  <c r="R137" i="5"/>
  <c r="R128" i="5"/>
  <c r="R157" i="5"/>
  <c r="R142" i="5"/>
  <c r="R160" i="5"/>
  <c r="R156" i="5"/>
  <c r="R146" i="5"/>
  <c r="R159" i="5"/>
  <c r="R166" i="5"/>
  <c r="R155" i="5"/>
  <c r="R147" i="5"/>
  <c r="R163" i="5"/>
  <c r="R143" i="5"/>
  <c r="R161" i="5"/>
  <c r="R138" i="5"/>
  <c r="R2263" i="4"/>
  <c r="R2264" i="4" s="1"/>
  <c r="R607" i="5"/>
  <c r="R634" i="5"/>
  <c r="R1106" i="4"/>
  <c r="P1107" i="4" s="1"/>
  <c r="Q1107" i="4" s="1"/>
  <c r="S813" i="4"/>
  <c r="S2501" i="4"/>
  <c r="T2501" i="4" s="1"/>
  <c r="R2258" i="4"/>
  <c r="S2272" i="4" s="1"/>
  <c r="R2259" i="4"/>
  <c r="R2260" i="4" s="1"/>
  <c r="R604" i="5"/>
  <c r="T604" i="5" s="1"/>
  <c r="R613" i="5"/>
  <c r="R638" i="5"/>
  <c r="P2627" i="4"/>
  <c r="N2628" i="4" s="1"/>
  <c r="O2628" i="4" s="1"/>
  <c r="R1256" i="4"/>
  <c r="P1257" i="4" s="1"/>
  <c r="Q1257" i="4" s="1"/>
  <c r="R814" i="4"/>
  <c r="P815" i="4" s="1"/>
  <c r="Q815" i="4" s="1"/>
  <c r="P2477" i="4"/>
  <c r="M2421" i="4" s="1"/>
  <c r="M2422" i="4" s="1"/>
  <c r="Q2626" i="4"/>
  <c r="Q2476" i="4"/>
  <c r="S1398" i="4" l="1"/>
  <c r="S1552" i="4"/>
  <c r="S1994" i="4"/>
  <c r="S1701" i="4"/>
  <c r="P496" i="5"/>
  <c r="N497" i="5" s="1"/>
  <c r="O497" i="5" s="1"/>
  <c r="Q496" i="5"/>
  <c r="S1472" i="4"/>
  <c r="S1628" i="4"/>
  <c r="Q2171" i="4"/>
  <c r="R511" i="5"/>
  <c r="R513" i="5" s="1"/>
  <c r="R2281" i="4"/>
  <c r="R2295" i="4"/>
  <c r="R2301" i="4"/>
  <c r="R2309" i="4"/>
  <c r="R2303" i="4"/>
  <c r="R2293" i="4"/>
  <c r="R2294" i="4"/>
  <c r="R2299" i="4"/>
  <c r="R2276" i="4"/>
  <c r="R2308" i="4"/>
  <c r="R2288" i="4"/>
  <c r="R2273" i="4"/>
  <c r="R2274" i="4"/>
  <c r="R2277" i="4"/>
  <c r="R2272" i="4"/>
  <c r="T2272" i="4" s="1"/>
  <c r="R2298" i="4"/>
  <c r="R2307" i="4"/>
  <c r="R2279" i="4"/>
  <c r="R2285" i="4"/>
  <c r="R2289" i="4"/>
  <c r="R2311" i="4"/>
  <c r="R2302" i="4"/>
  <c r="R2291" i="4"/>
  <c r="R2306" i="4"/>
  <c r="R2312" i="4"/>
  <c r="R2300" i="4"/>
  <c r="R2275" i="4"/>
  <c r="R2287" i="4"/>
  <c r="R2278" i="4"/>
  <c r="R2284" i="4"/>
  <c r="R2314" i="4"/>
  <c r="R2305" i="4"/>
  <c r="R2292" i="4"/>
  <c r="R2286" i="4"/>
  <c r="R2283" i="4"/>
  <c r="R2310" i="4"/>
  <c r="R2290" i="4"/>
  <c r="R2313" i="4"/>
  <c r="R2304" i="4"/>
  <c r="R2282" i="4"/>
  <c r="R2297" i="4"/>
  <c r="R2296" i="4"/>
  <c r="R2280" i="4"/>
  <c r="R1107" i="4"/>
  <c r="P1108" i="4" s="1"/>
  <c r="Q1108" i="4" s="1"/>
  <c r="P424" i="6"/>
  <c r="N425" i="6" s="1"/>
  <c r="O425" i="6" s="1"/>
  <c r="R1629" i="4"/>
  <c r="P1574" i="4" s="1"/>
  <c r="T1573" i="4" s="1"/>
  <c r="T1576" i="4" s="1"/>
  <c r="U1576" i="4" s="1"/>
  <c r="R1995" i="4"/>
  <c r="P1996" i="4" s="1"/>
  <c r="Q1996" i="4" s="1"/>
  <c r="P2172" i="4"/>
  <c r="N2173" i="4" s="1"/>
  <c r="O2173" i="4" s="1"/>
  <c r="R815" i="4"/>
  <c r="P760" i="4" s="1"/>
  <c r="T759" i="4" s="1"/>
  <c r="T762" i="4" s="1"/>
  <c r="U762" i="4" s="1"/>
  <c r="S814" i="4"/>
  <c r="S1106" i="4"/>
  <c r="S1107" i="4" s="1"/>
  <c r="Q423" i="6"/>
  <c r="P2237" i="4"/>
  <c r="N2238" i="4" s="1"/>
  <c r="O2238" i="4" s="1"/>
  <c r="R1473" i="4"/>
  <c r="P1474" i="4" s="1"/>
  <c r="Q1474" i="4" s="1"/>
  <c r="R516" i="5"/>
  <c r="R517" i="5" s="1"/>
  <c r="R1914" i="4"/>
  <c r="P1915" i="4" s="1"/>
  <c r="Q1915" i="4" s="1"/>
  <c r="R1849" i="4"/>
  <c r="P1850" i="4" s="1"/>
  <c r="Q1850" i="4" s="1"/>
  <c r="S1848" i="4"/>
  <c r="Q2477" i="4"/>
  <c r="R961" i="4"/>
  <c r="P962" i="4" s="1"/>
  <c r="Q962" i="4" s="1"/>
  <c r="S960" i="4"/>
  <c r="P2400" i="4"/>
  <c r="N2401" i="4" s="1"/>
  <c r="O2401" i="4" s="1"/>
  <c r="R181" i="5"/>
  <c r="R182" i="5"/>
  <c r="P333" i="5"/>
  <c r="N334" i="5" s="1"/>
  <c r="O334" i="5" s="1"/>
  <c r="R2405" i="4"/>
  <c r="R2404" i="4"/>
  <c r="R2406" i="4" s="1"/>
  <c r="P2628" i="4"/>
  <c r="N2629" i="4" s="1"/>
  <c r="O2629" i="4" s="1"/>
  <c r="Q2627" i="4"/>
  <c r="Q257" i="5"/>
  <c r="Q332" i="5"/>
  <c r="Q391" i="5"/>
  <c r="P391" i="5"/>
  <c r="N392" i="5" s="1"/>
  <c r="R1257" i="4"/>
  <c r="P1258" i="4" s="1"/>
  <c r="Q1258" i="4" s="1"/>
  <c r="S1256" i="4"/>
  <c r="S1257" i="4" s="1"/>
  <c r="Q260" i="6"/>
  <c r="P261" i="6"/>
  <c r="N262" i="6" s="1"/>
  <c r="O262" i="6" s="1"/>
  <c r="R1184" i="4"/>
  <c r="P1185" i="4" s="1"/>
  <c r="Q1185" i="4" s="1"/>
  <c r="T1281" i="4"/>
  <c r="U1281" i="4" s="1"/>
  <c r="V125" i="5"/>
  <c r="U125" i="5"/>
  <c r="R2636" i="4"/>
  <c r="R2637" i="4"/>
  <c r="R2635" i="4"/>
  <c r="R2645" i="4"/>
  <c r="R2646" i="4"/>
  <c r="R1399" i="4"/>
  <c r="P1400" i="4" s="1"/>
  <c r="Q1400" i="4" s="1"/>
  <c r="R1553" i="4"/>
  <c r="P1554" i="4" s="1"/>
  <c r="Q1554" i="4" s="1"/>
  <c r="S1183" i="4"/>
  <c r="O334" i="6"/>
  <c r="R1702" i="4"/>
  <c r="P1703" i="4" s="1"/>
  <c r="Q1703" i="4" s="1"/>
  <c r="V604" i="5"/>
  <c r="U604" i="5"/>
  <c r="U2501" i="4"/>
  <c r="V2501" i="4"/>
  <c r="W838" i="4"/>
  <c r="V838" i="4"/>
  <c r="P729" i="5"/>
  <c r="N730" i="5" s="1"/>
  <c r="O730" i="5" s="1"/>
  <c r="R1777" i="4"/>
  <c r="P1722" i="4" s="1"/>
  <c r="T1721" i="4" s="1"/>
  <c r="T1724" i="4" s="1"/>
  <c r="U1724" i="4" s="1"/>
  <c r="Q728" i="5"/>
  <c r="W987" i="4"/>
  <c r="V987" i="4"/>
  <c r="S1776" i="4"/>
  <c r="Q2628" i="4" l="1"/>
  <c r="P497" i="5"/>
  <c r="N498" i="5" s="1"/>
  <c r="O498" i="5" s="1"/>
  <c r="Q497" i="5"/>
  <c r="R183" i="5"/>
  <c r="Q261" i="6"/>
  <c r="Q2400" i="4"/>
  <c r="S1995" i="4"/>
  <c r="S1399" i="4"/>
  <c r="S1914" i="4"/>
  <c r="S1184" i="4"/>
  <c r="Q333" i="5"/>
  <c r="R552" i="5"/>
  <c r="R554" i="5"/>
  <c r="R546" i="5"/>
  <c r="R563" i="5"/>
  <c r="R541" i="5"/>
  <c r="R543" i="5"/>
  <c r="R547" i="5"/>
  <c r="R532" i="5"/>
  <c r="R566" i="5"/>
  <c r="R533" i="5"/>
  <c r="R553" i="5"/>
  <c r="R548" i="5"/>
  <c r="R525" i="5"/>
  <c r="T525" i="5" s="1"/>
  <c r="R555" i="5"/>
  <c r="R542" i="5"/>
  <c r="R535" i="5"/>
  <c r="R540" i="5"/>
  <c r="R539" i="5"/>
  <c r="R531" i="5"/>
  <c r="R544" i="5"/>
  <c r="R559" i="5"/>
  <c r="R560" i="5"/>
  <c r="R536" i="5"/>
  <c r="R561" i="5"/>
  <c r="R534" i="5"/>
  <c r="R558" i="5"/>
  <c r="R528" i="5"/>
  <c r="R565" i="5"/>
  <c r="R549" i="5"/>
  <c r="R564" i="5"/>
  <c r="R556" i="5"/>
  <c r="R557" i="5"/>
  <c r="R527" i="5"/>
  <c r="R538" i="5"/>
  <c r="R567" i="5"/>
  <c r="R545" i="5"/>
  <c r="R537" i="5"/>
  <c r="R550" i="5"/>
  <c r="R562" i="5"/>
  <c r="R526" i="5"/>
  <c r="R530" i="5"/>
  <c r="R529" i="5"/>
  <c r="R551" i="5"/>
  <c r="S605" i="5"/>
  <c r="T605" i="5" s="1"/>
  <c r="R1185" i="4"/>
  <c r="P1130" i="4" s="1"/>
  <c r="T1129" i="4" s="1"/>
  <c r="T1132" i="4" s="1"/>
  <c r="U1132" i="4" s="1"/>
  <c r="P425" i="6"/>
  <c r="N426" i="6" s="1"/>
  <c r="O426" i="6" s="1"/>
  <c r="R1258" i="4"/>
  <c r="P1259" i="4" s="1"/>
  <c r="Q1259" i="4" s="1"/>
  <c r="V2272" i="4"/>
  <c r="U2272" i="4"/>
  <c r="S1777" i="4"/>
  <c r="R2705" i="4"/>
  <c r="R2700" i="4"/>
  <c r="R2695" i="4"/>
  <c r="R2696" i="4"/>
  <c r="R2703" i="4"/>
  <c r="R2704" i="4"/>
  <c r="R2701" i="4"/>
  <c r="R2698" i="4"/>
  <c r="R2702" i="4"/>
  <c r="R2697" i="4"/>
  <c r="R2699" i="4"/>
  <c r="R2647" i="4"/>
  <c r="P262" i="6"/>
  <c r="N263" i="6" s="1"/>
  <c r="O263" i="6" s="1"/>
  <c r="R1108" i="4"/>
  <c r="P1109" i="4" s="1"/>
  <c r="Q1109" i="4" s="1"/>
  <c r="V1724" i="4"/>
  <c r="W1724" i="4"/>
  <c r="S2502" i="4"/>
  <c r="T2502" i="4" s="1"/>
  <c r="Q729" i="5"/>
  <c r="R2641" i="4"/>
  <c r="R2642" i="4" s="1"/>
  <c r="P730" i="5"/>
  <c r="N731" i="5" s="1"/>
  <c r="O731" i="5" s="1"/>
  <c r="W762" i="4"/>
  <c r="V762" i="4"/>
  <c r="R2639" i="4"/>
  <c r="R2638" i="4"/>
  <c r="S2652" i="4" s="1"/>
  <c r="S126" i="5"/>
  <c r="T126" i="5" s="1"/>
  <c r="P334" i="5"/>
  <c r="N335" i="5" s="1"/>
  <c r="O335" i="5" s="1"/>
  <c r="S815" i="4"/>
  <c r="T988" i="4"/>
  <c r="U988" i="4" s="1"/>
  <c r="R1850" i="4"/>
  <c r="P1851" i="4" s="1"/>
  <c r="Q1851" i="4" s="1"/>
  <c r="P2173" i="4"/>
  <c r="M2117" i="4" s="1"/>
  <c r="M2118" i="4" s="1"/>
  <c r="R185" i="5"/>
  <c r="R186" i="5"/>
  <c r="R184" i="5"/>
  <c r="R197" i="5"/>
  <c r="R198" i="5"/>
  <c r="P334" i="6"/>
  <c r="N335" i="6" s="1"/>
  <c r="Q334" i="6"/>
  <c r="W1281" i="4"/>
  <c r="V1281" i="4"/>
  <c r="P2401" i="4"/>
  <c r="M2345" i="4" s="1"/>
  <c r="M2346" i="4" s="1"/>
  <c r="S1849" i="4"/>
  <c r="Q2172" i="4"/>
  <c r="R1915" i="4"/>
  <c r="P1916" i="4" s="1"/>
  <c r="Q1916" i="4" s="1"/>
  <c r="S1915" i="4"/>
  <c r="R1996" i="4"/>
  <c r="P1997" i="4" s="1"/>
  <c r="Q1997" i="4" s="1"/>
  <c r="P2238" i="4"/>
  <c r="N2239" i="4" s="1"/>
  <c r="O2239" i="4" s="1"/>
  <c r="R1474" i="4"/>
  <c r="P1475" i="4" s="1"/>
  <c r="Q1475" i="4" s="1"/>
  <c r="S1473" i="4"/>
  <c r="S1702" i="4"/>
  <c r="T839" i="4"/>
  <c r="U839" i="4" s="1"/>
  <c r="W1576" i="4"/>
  <c r="V1576" i="4"/>
  <c r="R1554" i="4"/>
  <c r="P1555" i="4" s="1"/>
  <c r="Q1555" i="4" s="1"/>
  <c r="R962" i="4"/>
  <c r="P963" i="4" s="1"/>
  <c r="Q963" i="4" s="1"/>
  <c r="S1629" i="4"/>
  <c r="O392" i="5"/>
  <c r="R2407" i="4"/>
  <c r="R2408" i="4"/>
  <c r="R2409" i="4"/>
  <c r="R2417" i="4"/>
  <c r="R2418" i="4"/>
  <c r="R1703" i="4"/>
  <c r="P1648" i="4" s="1"/>
  <c r="T1647" i="4" s="1"/>
  <c r="T1650" i="4" s="1"/>
  <c r="U1650" i="4" s="1"/>
  <c r="Q2237" i="4"/>
  <c r="S1553" i="4"/>
  <c r="R1400" i="4"/>
  <c r="P1401" i="4" s="1"/>
  <c r="Q1401" i="4" s="1"/>
  <c r="P2629" i="4"/>
  <c r="M2573" i="4" s="1"/>
  <c r="M2574" i="4" s="1"/>
  <c r="S961" i="4"/>
  <c r="Q424" i="6"/>
  <c r="O335" i="6" l="1"/>
  <c r="S1108" i="4"/>
  <c r="Q425" i="6"/>
  <c r="Q334" i="5"/>
  <c r="S1185" i="4"/>
  <c r="Q2238" i="4"/>
  <c r="P498" i="5"/>
  <c r="N499" i="5" s="1"/>
  <c r="O499" i="5" s="1"/>
  <c r="Q498" i="5"/>
  <c r="V126" i="5"/>
  <c r="U126" i="5"/>
  <c r="Q2629" i="4"/>
  <c r="S1474" i="4"/>
  <c r="P335" i="5"/>
  <c r="N336" i="5" s="1"/>
  <c r="O336" i="5" s="1"/>
  <c r="R2643" i="4"/>
  <c r="R2644" i="4" s="1"/>
  <c r="R2556" i="4"/>
  <c r="R2557" i="4"/>
  <c r="R1475" i="4"/>
  <c r="P1476" i="4" s="1"/>
  <c r="Q1476" i="4" s="1"/>
  <c r="W1132" i="4"/>
  <c r="V1132" i="4"/>
  <c r="R1555" i="4"/>
  <c r="P1500" i="4" s="1"/>
  <c r="T1499" i="4" s="1"/>
  <c r="T1502" i="4" s="1"/>
  <c r="U1502" i="4" s="1"/>
  <c r="R2640" i="4"/>
  <c r="T1725" i="4"/>
  <c r="U1725" i="4" s="1"/>
  <c r="V2502" i="4"/>
  <c r="U2502" i="4"/>
  <c r="R2328" i="4"/>
  <c r="R2329" i="4"/>
  <c r="S1554" i="4"/>
  <c r="Q2401" i="4"/>
  <c r="S1850" i="4"/>
  <c r="S962" i="4"/>
  <c r="S963" i="4" s="1"/>
  <c r="Q2173" i="4"/>
  <c r="R1851" i="4"/>
  <c r="P1796" i="4" s="1"/>
  <c r="T1795" i="4" s="1"/>
  <c r="T1798" i="4" s="1"/>
  <c r="U1798" i="4" s="1"/>
  <c r="P2239" i="4"/>
  <c r="N2240" i="4" s="1"/>
  <c r="O2240" i="4" s="1"/>
  <c r="S1703" i="4"/>
  <c r="T1282" i="4"/>
  <c r="U1282" i="4" s="1"/>
  <c r="W1650" i="4"/>
  <c r="V1650" i="4"/>
  <c r="S2273" i="4"/>
  <c r="T2273" i="4" s="1"/>
  <c r="T763" i="4"/>
  <c r="U763" i="4" s="1"/>
  <c r="R963" i="4"/>
  <c r="P908" i="4" s="1"/>
  <c r="T907" i="4" s="1"/>
  <c r="T910" i="4" s="1"/>
  <c r="U910" i="4" s="1"/>
  <c r="R2468" i="4"/>
  <c r="R2473" i="4"/>
  <c r="R2476" i="4"/>
  <c r="R2477" i="4"/>
  <c r="R2470" i="4"/>
  <c r="R2474" i="4"/>
  <c r="R2469" i="4"/>
  <c r="R2419" i="4"/>
  <c r="R2475" i="4"/>
  <c r="R2472" i="4"/>
  <c r="R2471" i="4"/>
  <c r="R2467" i="4"/>
  <c r="Q335" i="6"/>
  <c r="P335" i="6"/>
  <c r="N336" i="6" s="1"/>
  <c r="O336" i="6" s="1"/>
  <c r="R1109" i="4"/>
  <c r="P1110" i="4" s="1"/>
  <c r="Q1110" i="4" s="1"/>
  <c r="R1401" i="4"/>
  <c r="P1402" i="4" s="1"/>
  <c r="Q1402" i="4" s="1"/>
  <c r="P731" i="5"/>
  <c r="N732" i="5" s="1"/>
  <c r="O732" i="5" s="1"/>
  <c r="R1259" i="4"/>
  <c r="P1204" i="4" s="1"/>
  <c r="T1203" i="4" s="1"/>
  <c r="T1206" i="4" s="1"/>
  <c r="U1206" i="4" s="1"/>
  <c r="R2101" i="4"/>
  <c r="R2100" i="4"/>
  <c r="R2102" i="4" s="1"/>
  <c r="W988" i="4"/>
  <c r="V988" i="4"/>
  <c r="R1997" i="4"/>
  <c r="P1998" i="4" s="1"/>
  <c r="Q1998" i="4" s="1"/>
  <c r="R249" i="5"/>
  <c r="R256" i="5"/>
  <c r="R250" i="5"/>
  <c r="R255" i="5"/>
  <c r="R252" i="5"/>
  <c r="R199" i="5"/>
  <c r="R254" i="5"/>
  <c r="R247" i="5"/>
  <c r="R253" i="5"/>
  <c r="R251" i="5"/>
  <c r="R248" i="5"/>
  <c r="R257" i="5"/>
  <c r="Q730" i="5"/>
  <c r="S1258" i="4"/>
  <c r="S1400" i="4"/>
  <c r="T1577" i="4"/>
  <c r="U1577" i="4" s="1"/>
  <c r="R2413" i="4"/>
  <c r="R2414" i="4" s="1"/>
  <c r="R2410" i="4"/>
  <c r="S2424" i="4" s="1"/>
  <c r="R2411" i="4"/>
  <c r="R2412" i="4" s="1"/>
  <c r="W839" i="4"/>
  <c r="V839" i="4"/>
  <c r="S1996" i="4"/>
  <c r="R189" i="5"/>
  <c r="R188" i="5"/>
  <c r="R191" i="5" s="1"/>
  <c r="S204" i="5" s="1"/>
  <c r="V605" i="5"/>
  <c r="U605" i="5"/>
  <c r="V525" i="5"/>
  <c r="U525" i="5"/>
  <c r="Q392" i="5"/>
  <c r="P392" i="5"/>
  <c r="N393" i="5" s="1"/>
  <c r="O393" i="5" s="1"/>
  <c r="P263" i="6"/>
  <c r="N264" i="6" s="1"/>
  <c r="O264" i="6" s="1"/>
  <c r="R1916" i="4"/>
  <c r="P1917" i="4" s="1"/>
  <c r="Q1917" i="4" s="1"/>
  <c r="R193" i="5"/>
  <c r="R194" i="5" s="1"/>
  <c r="Q262" i="6"/>
  <c r="P426" i="6"/>
  <c r="N427" i="6" s="1"/>
  <c r="O427" i="6" s="1"/>
  <c r="S1997" i="4" l="1"/>
  <c r="S1109" i="4"/>
  <c r="S1401" i="4"/>
  <c r="P499" i="5"/>
  <c r="M443" i="5" s="1"/>
  <c r="M444" i="5" s="1"/>
  <c r="Q499" i="5"/>
  <c r="Q731" i="5"/>
  <c r="T989" i="4"/>
  <c r="U989" i="4" s="1"/>
  <c r="Q426" i="6"/>
  <c r="S606" i="5"/>
  <c r="T606" i="5" s="1"/>
  <c r="W1725" i="4"/>
  <c r="V1725" i="4"/>
  <c r="W763" i="4"/>
  <c r="V763" i="4"/>
  <c r="W1502" i="4"/>
  <c r="V1502" i="4"/>
  <c r="T1651" i="4"/>
  <c r="U1651" i="4" s="1"/>
  <c r="S1555" i="4"/>
  <c r="R2690" i="4"/>
  <c r="R2659" i="4"/>
  <c r="R2686" i="4"/>
  <c r="R2692" i="4"/>
  <c r="R2684" i="4"/>
  <c r="R2680" i="4"/>
  <c r="R2669" i="4"/>
  <c r="R2670" i="4"/>
  <c r="R2691" i="4"/>
  <c r="R2654" i="4"/>
  <c r="R2662" i="4"/>
  <c r="R2665" i="4"/>
  <c r="R2675" i="4"/>
  <c r="R2677" i="4"/>
  <c r="R2666" i="4"/>
  <c r="R2671" i="4"/>
  <c r="R2657" i="4"/>
  <c r="R2653" i="4"/>
  <c r="R2688" i="4"/>
  <c r="R2673" i="4"/>
  <c r="R2658" i="4"/>
  <c r="R2694" i="4"/>
  <c r="R2678" i="4"/>
  <c r="R2682" i="4"/>
  <c r="R2661" i="4"/>
  <c r="R2672" i="4"/>
  <c r="R2693" i="4"/>
  <c r="R2660" i="4"/>
  <c r="R2687" i="4"/>
  <c r="R2681" i="4"/>
  <c r="R2655" i="4"/>
  <c r="R2663" i="4"/>
  <c r="R2689" i="4"/>
  <c r="R2685" i="4"/>
  <c r="R2674" i="4"/>
  <c r="R2652" i="4"/>
  <c r="T2652" i="4" s="1"/>
  <c r="R2664" i="4"/>
  <c r="R2676" i="4"/>
  <c r="R2683" i="4"/>
  <c r="R2656" i="4"/>
  <c r="R2679" i="4"/>
  <c r="R2667" i="4"/>
  <c r="R2668" i="4"/>
  <c r="R190" i="5"/>
  <c r="R192" i="5" s="1"/>
  <c r="S1259" i="4"/>
  <c r="R2104" i="4"/>
  <c r="R2105" i="4"/>
  <c r="R2103" i="4"/>
  <c r="R2113" i="4"/>
  <c r="R2114" i="4"/>
  <c r="W1206" i="4"/>
  <c r="V1206" i="4"/>
  <c r="T1133" i="4"/>
  <c r="U1133" i="4" s="1"/>
  <c r="P336" i="5"/>
  <c r="N337" i="5" s="1"/>
  <c r="O337" i="5" s="1"/>
  <c r="S1916" i="4"/>
  <c r="T840" i="4"/>
  <c r="U840" i="4" s="1"/>
  <c r="P732" i="5"/>
  <c r="N733" i="5" s="1"/>
  <c r="O733" i="5" s="1"/>
  <c r="W1282" i="4"/>
  <c r="V1282" i="4"/>
  <c r="Q335" i="5"/>
  <c r="R195" i="5"/>
  <c r="R196" i="5" s="1"/>
  <c r="U2273" i="4"/>
  <c r="V2273" i="4"/>
  <c r="P427" i="6"/>
  <c r="N428" i="6" s="1"/>
  <c r="O428" i="6" s="1"/>
  <c r="R1110" i="4"/>
  <c r="P1111" i="4" s="1"/>
  <c r="Q1111" i="4" s="1"/>
  <c r="Q336" i="6"/>
  <c r="P336" i="6"/>
  <c r="N337" i="6" s="1"/>
  <c r="P2240" i="4"/>
  <c r="N2241" i="4" s="1"/>
  <c r="O2241" i="4" s="1"/>
  <c r="R2330" i="4"/>
  <c r="R1476" i="4"/>
  <c r="P1477" i="4" s="1"/>
  <c r="Q1477" i="4" s="1"/>
  <c r="R1917" i="4"/>
  <c r="P1918" i="4" s="1"/>
  <c r="Q1918" i="4" s="1"/>
  <c r="S1917" i="4"/>
  <c r="P264" i="6"/>
  <c r="N265" i="6" s="1"/>
  <c r="O265" i="6" s="1"/>
  <c r="Q263" i="6"/>
  <c r="R1402" i="4"/>
  <c r="P1403" i="4" s="1"/>
  <c r="Q1403" i="4" s="1"/>
  <c r="Q2239" i="4"/>
  <c r="S2503" i="4"/>
  <c r="T2503" i="4" s="1"/>
  <c r="S1475" i="4"/>
  <c r="R2415" i="4"/>
  <c r="R2416" i="4" s="1"/>
  <c r="W910" i="4"/>
  <c r="V910" i="4"/>
  <c r="W1798" i="4"/>
  <c r="V1798" i="4"/>
  <c r="S1851" i="4"/>
  <c r="R2558" i="4"/>
  <c r="S127" i="5"/>
  <c r="T127" i="5" s="1"/>
  <c r="Q393" i="5"/>
  <c r="P393" i="5"/>
  <c r="N394" i="5" s="1"/>
  <c r="O394" i="5" s="1"/>
  <c r="W1577" i="4"/>
  <c r="V1577" i="4"/>
  <c r="S526" i="5"/>
  <c r="T526" i="5" s="1"/>
  <c r="R1998" i="4"/>
  <c r="P1999" i="4" s="1"/>
  <c r="Q1999" i="4" s="1"/>
  <c r="R2109" i="4" l="1"/>
  <c r="R2110" i="4" s="1"/>
  <c r="R2111" i="4" s="1"/>
  <c r="R2112" i="4" s="1"/>
  <c r="R2146" i="4" s="1"/>
  <c r="S1476" i="4"/>
  <c r="R423" i="5"/>
  <c r="R424" i="5"/>
  <c r="R219" i="5"/>
  <c r="R221" i="5"/>
  <c r="R230" i="5"/>
  <c r="R228" i="5"/>
  <c r="R205" i="5"/>
  <c r="R224" i="5"/>
  <c r="R214" i="5"/>
  <c r="R246" i="5"/>
  <c r="R206" i="5"/>
  <c r="R227" i="5"/>
  <c r="R233" i="5"/>
  <c r="R243" i="5"/>
  <c r="R226" i="5"/>
  <c r="R211" i="5"/>
  <c r="R209" i="5"/>
  <c r="R212" i="5"/>
  <c r="R223" i="5"/>
  <c r="R240" i="5"/>
  <c r="R245" i="5"/>
  <c r="R210" i="5"/>
  <c r="R231" i="5"/>
  <c r="R242" i="5"/>
  <c r="R232" i="5"/>
  <c r="R217" i="5"/>
  <c r="R236" i="5"/>
  <c r="R237" i="5"/>
  <c r="R220" i="5"/>
  <c r="R222" i="5"/>
  <c r="R218" i="5"/>
  <c r="R234" i="5"/>
  <c r="R216" i="5"/>
  <c r="R213" i="5"/>
  <c r="R204" i="5"/>
  <c r="T204" i="5" s="1"/>
  <c r="R235" i="5"/>
  <c r="R207" i="5"/>
  <c r="R238" i="5"/>
  <c r="R239" i="5"/>
  <c r="R229" i="5"/>
  <c r="R208" i="5"/>
  <c r="R225" i="5"/>
  <c r="R241" i="5"/>
  <c r="R215" i="5"/>
  <c r="R244" i="5"/>
  <c r="P733" i="5"/>
  <c r="N734" i="5" s="1"/>
  <c r="O734" i="5" s="1"/>
  <c r="W1651" i="4"/>
  <c r="V1651" i="4"/>
  <c r="R1403" i="4"/>
  <c r="P1404" i="4" s="1"/>
  <c r="Q1404" i="4" s="1"/>
  <c r="P265" i="6"/>
  <c r="N266" i="6" s="1"/>
  <c r="O266" i="6" s="1"/>
  <c r="S1110" i="4"/>
  <c r="T1503" i="4"/>
  <c r="U1503" i="4" s="1"/>
  <c r="R2106" i="4"/>
  <c r="S2120" i="4" s="1"/>
  <c r="R2107" i="4"/>
  <c r="R2108" i="4" s="1"/>
  <c r="T1578" i="4"/>
  <c r="U1578" i="4" s="1"/>
  <c r="T911" i="4"/>
  <c r="U911" i="4" s="1"/>
  <c r="Q427" i="6"/>
  <c r="W840" i="4"/>
  <c r="V840" i="4"/>
  <c r="T764" i="4"/>
  <c r="U764" i="4" s="1"/>
  <c r="P428" i="6"/>
  <c r="N429" i="6" s="1"/>
  <c r="O429" i="6" s="1"/>
  <c r="R1918" i="4"/>
  <c r="P1919" i="4" s="1"/>
  <c r="Q1919" i="4" s="1"/>
  <c r="Q394" i="5"/>
  <c r="P394" i="5"/>
  <c r="N395" i="5" s="1"/>
  <c r="S2274" i="4"/>
  <c r="T2274" i="4" s="1"/>
  <c r="R1111" i="4"/>
  <c r="P1056" i="4" s="1"/>
  <c r="T1055" i="4" s="1"/>
  <c r="T1058" i="4" s="1"/>
  <c r="U1058" i="4" s="1"/>
  <c r="T1799" i="4"/>
  <c r="U1799" i="4" s="1"/>
  <c r="Q264" i="6"/>
  <c r="R1477" i="4"/>
  <c r="P1478" i="4" s="1"/>
  <c r="Q1478" i="4" s="1"/>
  <c r="T1726" i="4"/>
  <c r="U1726" i="4" s="1"/>
  <c r="R2333" i="4"/>
  <c r="R2332" i="4"/>
  <c r="R2337" i="4" s="1"/>
  <c r="R2338" i="4" s="1"/>
  <c r="R2331" i="4"/>
  <c r="R2341" i="4"/>
  <c r="R2342" i="4"/>
  <c r="Q336" i="5"/>
  <c r="R2164" i="4"/>
  <c r="R2171" i="4"/>
  <c r="R2172" i="4"/>
  <c r="R2167" i="4"/>
  <c r="R2115" i="4"/>
  <c r="R2173" i="4"/>
  <c r="R2170" i="4"/>
  <c r="R2165" i="4"/>
  <c r="R2168" i="4"/>
  <c r="R2169" i="4"/>
  <c r="R2166" i="4"/>
  <c r="R2163" i="4"/>
  <c r="Q732" i="5"/>
  <c r="W1133" i="4"/>
  <c r="V1133" i="4"/>
  <c r="U526" i="5"/>
  <c r="V526" i="5"/>
  <c r="S1402" i="4"/>
  <c r="V127" i="5"/>
  <c r="U127" i="5"/>
  <c r="R2434" i="4"/>
  <c r="R2465" i="4"/>
  <c r="R2457" i="4"/>
  <c r="R2441" i="4"/>
  <c r="R2433" i="4"/>
  <c r="R2459" i="4"/>
  <c r="R2466" i="4"/>
  <c r="R2425" i="4"/>
  <c r="R2449" i="4"/>
  <c r="R2453" i="4"/>
  <c r="R2458" i="4"/>
  <c r="R2452" i="4"/>
  <c r="R2445" i="4"/>
  <c r="R2437" i="4"/>
  <c r="R2436" i="4"/>
  <c r="R2429" i="4"/>
  <c r="R2455" i="4"/>
  <c r="R2427" i="4"/>
  <c r="R2462" i="4"/>
  <c r="R2461" i="4"/>
  <c r="R2442" i="4"/>
  <c r="R2456" i="4"/>
  <c r="R2439" i="4"/>
  <c r="R2448" i="4"/>
  <c r="R2432" i="4"/>
  <c r="R2446" i="4"/>
  <c r="R2428" i="4"/>
  <c r="R2440" i="4"/>
  <c r="R2464" i="4"/>
  <c r="R2426" i="4"/>
  <c r="R2435" i="4"/>
  <c r="R2447" i="4"/>
  <c r="R2424" i="4"/>
  <c r="T2424" i="4" s="1"/>
  <c r="R2454" i="4"/>
  <c r="R2438" i="4"/>
  <c r="R2450" i="4"/>
  <c r="R2444" i="4"/>
  <c r="R2430" i="4"/>
  <c r="R2460" i="4"/>
  <c r="R2443" i="4"/>
  <c r="R2463" i="4"/>
  <c r="R2451" i="4"/>
  <c r="R2431" i="4"/>
  <c r="V2503" i="4"/>
  <c r="U2503" i="4"/>
  <c r="Q2240" i="4"/>
  <c r="V606" i="5"/>
  <c r="U606" i="5"/>
  <c r="R2561" i="4"/>
  <c r="R2559" i="4"/>
  <c r="R2560" i="4"/>
  <c r="R2565" i="4" s="1"/>
  <c r="R2566" i="4" s="1"/>
  <c r="R2569" i="4"/>
  <c r="R2570" i="4"/>
  <c r="P2241" i="4"/>
  <c r="N2242" i="4" s="1"/>
  <c r="O2242" i="4" s="1"/>
  <c r="T1207" i="4"/>
  <c r="U1207" i="4" s="1"/>
  <c r="P337" i="5"/>
  <c r="N338" i="5" s="1"/>
  <c r="O338" i="5" s="1"/>
  <c r="R1999" i="4"/>
  <c r="P1944" i="4" s="1"/>
  <c r="T1943" i="4" s="1"/>
  <c r="T1946" i="4" s="1"/>
  <c r="U1946" i="4" s="1"/>
  <c r="T1283" i="4"/>
  <c r="U1283" i="4" s="1"/>
  <c r="S1998" i="4"/>
  <c r="S1999" i="4" s="1"/>
  <c r="O337" i="6"/>
  <c r="U2652" i="4"/>
  <c r="V2652" i="4"/>
  <c r="W989" i="4"/>
  <c r="V989" i="4"/>
  <c r="T990" i="4" s="1"/>
  <c r="Q428" i="6" l="1"/>
  <c r="Q265" i="6"/>
  <c r="Q337" i="5"/>
  <c r="Q733" i="5"/>
  <c r="R425" i="5"/>
  <c r="Q2241" i="4"/>
  <c r="R2140" i="4"/>
  <c r="R2128" i="4"/>
  <c r="R2162" i="4"/>
  <c r="S1111" i="4"/>
  <c r="W1503" i="4"/>
  <c r="V1503" i="4"/>
  <c r="R2142" i="4"/>
  <c r="R2157" i="4"/>
  <c r="T841" i="4"/>
  <c r="U841" i="4" s="1"/>
  <c r="S527" i="5"/>
  <c r="T527" i="5" s="1"/>
  <c r="R2155" i="4"/>
  <c r="R2158" i="4"/>
  <c r="R2151" i="4"/>
  <c r="R2129" i="4"/>
  <c r="R2135" i="4"/>
  <c r="R2131" i="4"/>
  <c r="V2274" i="4"/>
  <c r="U2274" i="4"/>
  <c r="W911" i="4"/>
  <c r="V911" i="4"/>
  <c r="R2153" i="4"/>
  <c r="W1283" i="4"/>
  <c r="V1283" i="4"/>
  <c r="R2122" i="4"/>
  <c r="U990" i="4"/>
  <c r="R2567" i="4"/>
  <c r="R2568" i="4" s="1"/>
  <c r="R2150" i="4"/>
  <c r="R2143" i="4"/>
  <c r="R2147" i="4"/>
  <c r="O395" i="5"/>
  <c r="W1946" i="4"/>
  <c r="V1946" i="4"/>
  <c r="R2626" i="4"/>
  <c r="R2621" i="4"/>
  <c r="R2627" i="4"/>
  <c r="R2622" i="4"/>
  <c r="R2628" i="4"/>
  <c r="R2623" i="4"/>
  <c r="R2619" i="4"/>
  <c r="R2625" i="4"/>
  <c r="R2624" i="4"/>
  <c r="R2629" i="4"/>
  <c r="R2571" i="4"/>
  <c r="R2620" i="4"/>
  <c r="R2160" i="4"/>
  <c r="R2145" i="4"/>
  <c r="W1726" i="4"/>
  <c r="V1726" i="4"/>
  <c r="P266" i="6"/>
  <c r="N267" i="6" s="1"/>
  <c r="O267" i="6" s="1"/>
  <c r="Q266" i="6"/>
  <c r="R2123" i="4"/>
  <c r="R2563" i="4"/>
  <c r="R2562" i="4"/>
  <c r="S2576" i="4" s="1"/>
  <c r="P338" i="5"/>
  <c r="N339" i="5" s="1"/>
  <c r="O339" i="5" s="1"/>
  <c r="T1134" i="4"/>
  <c r="U1134" i="4" s="1"/>
  <c r="R2134" i="4"/>
  <c r="R2138" i="4"/>
  <c r="V1578" i="4"/>
  <c r="W1578" i="4"/>
  <c r="R2126" i="4"/>
  <c r="R2149" i="4"/>
  <c r="R2132" i="4"/>
  <c r="R2154" i="4"/>
  <c r="R2156" i="4"/>
  <c r="R2120" i="4"/>
  <c r="T2120" i="4" s="1"/>
  <c r="R1919" i="4"/>
  <c r="P1920" i="4" s="1"/>
  <c r="Q1920" i="4" s="1"/>
  <c r="R1404" i="4"/>
  <c r="P1405" i="4" s="1"/>
  <c r="Q1405" i="4" s="1"/>
  <c r="S2653" i="4"/>
  <c r="T2653" i="4" s="1"/>
  <c r="R2144" i="4"/>
  <c r="R2159" i="4"/>
  <c r="R2136" i="4"/>
  <c r="R2396" i="4"/>
  <c r="R2391" i="4"/>
  <c r="R2398" i="4"/>
  <c r="R2393" i="4"/>
  <c r="R2397" i="4"/>
  <c r="R2401" i="4"/>
  <c r="R2395" i="4"/>
  <c r="R2400" i="4"/>
  <c r="R2399" i="4"/>
  <c r="R2394" i="4"/>
  <c r="R2343" i="4"/>
  <c r="R2392" i="4"/>
  <c r="R1478" i="4"/>
  <c r="P1479" i="4" s="1"/>
  <c r="Q1479" i="4" s="1"/>
  <c r="S1478" i="4"/>
  <c r="S1918" i="4"/>
  <c r="S1403" i="4"/>
  <c r="S1404" i="4" s="1"/>
  <c r="W1058" i="4"/>
  <c r="V1058" i="4"/>
  <c r="R2125" i="4"/>
  <c r="Q337" i="6"/>
  <c r="P337" i="6"/>
  <c r="N338" i="6" s="1"/>
  <c r="O338" i="6" s="1"/>
  <c r="S607" i="5"/>
  <c r="T607" i="5" s="1"/>
  <c r="R2127" i="4"/>
  <c r="R2133" i="4"/>
  <c r="R2148" i="4"/>
  <c r="R2152" i="4"/>
  <c r="R2335" i="4"/>
  <c r="R2334" i="4"/>
  <c r="S2348" i="4" s="1"/>
  <c r="S1477" i="4"/>
  <c r="P429" i="6"/>
  <c r="N430" i="6" s="1"/>
  <c r="O430" i="6" s="1"/>
  <c r="T1652" i="4"/>
  <c r="U1652" i="4" s="1"/>
  <c r="R2161" i="4"/>
  <c r="R2139" i="4"/>
  <c r="R2339" i="4"/>
  <c r="R2340" i="4" s="1"/>
  <c r="V2424" i="4"/>
  <c r="U2424" i="4"/>
  <c r="R2124" i="4"/>
  <c r="R2121" i="4"/>
  <c r="R2130" i="4"/>
  <c r="W1799" i="4"/>
  <c r="V1799" i="4"/>
  <c r="S2504" i="4"/>
  <c r="T2504" i="4" s="1"/>
  <c r="V1207" i="4"/>
  <c r="W1207" i="4"/>
  <c r="P2242" i="4"/>
  <c r="N2243" i="4" s="1"/>
  <c r="O2243" i="4" s="1"/>
  <c r="S128" i="5"/>
  <c r="T128" i="5" s="1"/>
  <c r="R2141" i="4"/>
  <c r="R2137" i="4"/>
  <c r="W764" i="4"/>
  <c r="V764" i="4"/>
  <c r="P734" i="5"/>
  <c r="N735" i="5" s="1"/>
  <c r="O735" i="5" s="1"/>
  <c r="V204" i="5"/>
  <c r="U204" i="5"/>
  <c r="Q734" i="5" l="1"/>
  <c r="Q338" i="5"/>
  <c r="Q2242" i="4"/>
  <c r="R428" i="5"/>
  <c r="R427" i="5"/>
  <c r="R435" i="5" s="1"/>
  <c r="R436" i="5" s="1"/>
  <c r="R437" i="5" s="1"/>
  <c r="R438" i="5" s="1"/>
  <c r="R426" i="5"/>
  <c r="R439" i="5"/>
  <c r="R440" i="5"/>
  <c r="R2605" i="4"/>
  <c r="R2596" i="4"/>
  <c r="R2588" i="4"/>
  <c r="R2580" i="4"/>
  <c r="R2615" i="4"/>
  <c r="R2579" i="4"/>
  <c r="R2589" i="4"/>
  <c r="R2616" i="4"/>
  <c r="R2577" i="4"/>
  <c r="R2600" i="4"/>
  <c r="R2607" i="4"/>
  <c r="R2592" i="4"/>
  <c r="R2617" i="4"/>
  <c r="R2610" i="4"/>
  <c r="R2584" i="4"/>
  <c r="R2591" i="4"/>
  <c r="R2583" i="4"/>
  <c r="R2601" i="4"/>
  <c r="R2585" i="4"/>
  <c r="R2618" i="4"/>
  <c r="R2593" i="4"/>
  <c r="R2611" i="4"/>
  <c r="R2602" i="4"/>
  <c r="R2604" i="4"/>
  <c r="R2603" i="4"/>
  <c r="R2597" i="4"/>
  <c r="R2595" i="4"/>
  <c r="R2586" i="4"/>
  <c r="R2608" i="4"/>
  <c r="R2594" i="4"/>
  <c r="R2606" i="4"/>
  <c r="R2576" i="4"/>
  <c r="R2590" i="4"/>
  <c r="R2609" i="4"/>
  <c r="R2613" i="4"/>
  <c r="R2587" i="4"/>
  <c r="R2614" i="4"/>
  <c r="R2578" i="4"/>
  <c r="R2598" i="4"/>
  <c r="R2581" i="4"/>
  <c r="R2612" i="4"/>
  <c r="R2582" i="4"/>
  <c r="R2599" i="4"/>
  <c r="R2350" i="4"/>
  <c r="R2357" i="4"/>
  <c r="R2365" i="4"/>
  <c r="R2376" i="4"/>
  <c r="R2372" i="4"/>
  <c r="R2384" i="4"/>
  <c r="R2361" i="4"/>
  <c r="R2363" i="4"/>
  <c r="R2386" i="4"/>
  <c r="R2377" i="4"/>
  <c r="R2358" i="4"/>
  <c r="R2348" i="4"/>
  <c r="T2348" i="4" s="1"/>
  <c r="R2389" i="4"/>
  <c r="R2380" i="4"/>
  <c r="R2383" i="4"/>
  <c r="R2369" i="4"/>
  <c r="R2373" i="4"/>
  <c r="R2378" i="4"/>
  <c r="R2353" i="4"/>
  <c r="R2390" i="4"/>
  <c r="R2375" i="4"/>
  <c r="R2371" i="4"/>
  <c r="R2364" i="4"/>
  <c r="R2360" i="4"/>
  <c r="R2379" i="4"/>
  <c r="R2352" i="4"/>
  <c r="R2387" i="4"/>
  <c r="R2356" i="4"/>
  <c r="R2385" i="4"/>
  <c r="R2370" i="4"/>
  <c r="R2381" i="4"/>
  <c r="R2349" i="4"/>
  <c r="R2382" i="4"/>
  <c r="R2367" i="4"/>
  <c r="R2359" i="4"/>
  <c r="R2351" i="4"/>
  <c r="R2355" i="4"/>
  <c r="R2388" i="4"/>
  <c r="R2366" i="4"/>
  <c r="R2374" i="4"/>
  <c r="R2368" i="4"/>
  <c r="R2354" i="4"/>
  <c r="R2362" i="4"/>
  <c r="S205" i="5"/>
  <c r="T205" i="5" s="1"/>
  <c r="T1208" i="4"/>
  <c r="U1208" i="4" s="1"/>
  <c r="V607" i="5"/>
  <c r="U607" i="5"/>
  <c r="V2120" i="4"/>
  <c r="U2120" i="4"/>
  <c r="V527" i="5"/>
  <c r="U527" i="5"/>
  <c r="P338" i="6"/>
  <c r="N339" i="6" s="1"/>
  <c r="O339" i="6" s="1"/>
  <c r="Q338" i="6"/>
  <c r="W1652" i="4"/>
  <c r="V1652" i="4"/>
  <c r="W990" i="4"/>
  <c r="V990" i="4"/>
  <c r="T991" i="4" s="1"/>
  <c r="V2653" i="4"/>
  <c r="U2653" i="4"/>
  <c r="T1947" i="4"/>
  <c r="U1947" i="4" s="1"/>
  <c r="W841" i="4"/>
  <c r="V841" i="4"/>
  <c r="T842" i="4" s="1"/>
  <c r="T765" i="4"/>
  <c r="U765" i="4" s="1"/>
  <c r="P267" i="6"/>
  <c r="N268" i="6" s="1"/>
  <c r="O268" i="6" s="1"/>
  <c r="T1800" i="4"/>
  <c r="U1800" i="4" s="1"/>
  <c r="R2336" i="4"/>
  <c r="V1134" i="4"/>
  <c r="W1134" i="4"/>
  <c r="T1727" i="4"/>
  <c r="U1727" i="4" s="1"/>
  <c r="T1284" i="4"/>
  <c r="U1284" i="4" s="1"/>
  <c r="P430" i="6"/>
  <c r="N431" i="6" s="1"/>
  <c r="O431" i="6" s="1"/>
  <c r="R1479" i="4"/>
  <c r="P1480" i="4" s="1"/>
  <c r="Q1480" i="4" s="1"/>
  <c r="V128" i="5"/>
  <c r="U128" i="5"/>
  <c r="P735" i="5"/>
  <c r="N736" i="5" s="1"/>
  <c r="O736" i="5" s="1"/>
  <c r="P339" i="5"/>
  <c r="N340" i="5" s="1"/>
  <c r="O340" i="5" s="1"/>
  <c r="Q395" i="5"/>
  <c r="P395" i="5"/>
  <c r="N396" i="5" s="1"/>
  <c r="T1504" i="4"/>
  <c r="U1504" i="4" s="1"/>
  <c r="Q429" i="6"/>
  <c r="T1059" i="4"/>
  <c r="U1059" i="4" s="1"/>
  <c r="T1579" i="4"/>
  <c r="U1579" i="4" s="1"/>
  <c r="V2504" i="4"/>
  <c r="U2504" i="4"/>
  <c r="P2243" i="4"/>
  <c r="N2244" i="4" s="1"/>
  <c r="O2244" i="4" s="1"/>
  <c r="R1405" i="4"/>
  <c r="P1406" i="4" s="1"/>
  <c r="Q1406" i="4" s="1"/>
  <c r="T912" i="4"/>
  <c r="U912" i="4" s="1"/>
  <c r="R1920" i="4"/>
  <c r="P1921" i="4" s="1"/>
  <c r="Q1921" i="4" s="1"/>
  <c r="S2425" i="4"/>
  <c r="T2425" i="4" s="1"/>
  <c r="S1919" i="4"/>
  <c r="R2564" i="4"/>
  <c r="S2275" i="4"/>
  <c r="T2275" i="4" s="1"/>
  <c r="U842" i="4" l="1"/>
  <c r="R492" i="5"/>
  <c r="R497" i="5"/>
  <c r="R493" i="5"/>
  <c r="R498" i="5"/>
  <c r="R494" i="5"/>
  <c r="R490" i="5"/>
  <c r="R489" i="5"/>
  <c r="R499" i="5"/>
  <c r="R495" i="5"/>
  <c r="R496" i="5"/>
  <c r="R491" i="5"/>
  <c r="R441" i="5"/>
  <c r="R470" i="5"/>
  <c r="R456" i="5"/>
  <c r="R461" i="5"/>
  <c r="R466" i="5"/>
  <c r="R476" i="5"/>
  <c r="R447" i="5"/>
  <c r="R480" i="5"/>
  <c r="R474" i="5"/>
  <c r="R455" i="5"/>
  <c r="R482" i="5"/>
  <c r="R473" i="5"/>
  <c r="R468" i="5"/>
  <c r="R452" i="5"/>
  <c r="R458" i="5"/>
  <c r="R488" i="5"/>
  <c r="R485" i="5"/>
  <c r="R463" i="5"/>
  <c r="R446" i="5"/>
  <c r="R467" i="5"/>
  <c r="R469" i="5"/>
  <c r="R483" i="5"/>
  <c r="R460" i="5"/>
  <c r="R479" i="5"/>
  <c r="R459" i="5"/>
  <c r="R475" i="5"/>
  <c r="R481" i="5"/>
  <c r="R477" i="5"/>
  <c r="R464" i="5"/>
  <c r="R478" i="5"/>
  <c r="R484" i="5"/>
  <c r="R450" i="5"/>
  <c r="R465" i="5"/>
  <c r="R457" i="5"/>
  <c r="R472" i="5"/>
  <c r="R448" i="5"/>
  <c r="R454" i="5"/>
  <c r="R462" i="5"/>
  <c r="R453" i="5"/>
  <c r="R486" i="5"/>
  <c r="R487" i="5"/>
  <c r="R449" i="5"/>
  <c r="R471" i="5"/>
  <c r="R451" i="5"/>
  <c r="R431" i="5"/>
  <c r="R430" i="5"/>
  <c r="R433" i="5" s="1"/>
  <c r="S446" i="5" s="1"/>
  <c r="S1479" i="4"/>
  <c r="Q430" i="6"/>
  <c r="T2576" i="4"/>
  <c r="O396" i="5"/>
  <c r="R1480" i="4"/>
  <c r="P1481" i="4" s="1"/>
  <c r="Q1481" i="4" s="1"/>
  <c r="W765" i="4"/>
  <c r="V765" i="4"/>
  <c r="S608" i="5"/>
  <c r="T608" i="5" s="1"/>
  <c r="S2121" i="4"/>
  <c r="T2121" i="4" s="1"/>
  <c r="P431" i="6"/>
  <c r="N432" i="6" s="1"/>
  <c r="O432" i="6" s="1"/>
  <c r="U991" i="4"/>
  <c r="P340" i="5"/>
  <c r="N341" i="5" s="1"/>
  <c r="O341" i="5" s="1"/>
  <c r="Q339" i="5"/>
  <c r="S129" i="5"/>
  <c r="T129" i="5" s="1"/>
  <c r="V205" i="5"/>
  <c r="U205" i="5"/>
  <c r="S2654" i="4"/>
  <c r="T2654" i="4" s="1"/>
  <c r="W1504" i="4"/>
  <c r="V1504" i="4"/>
  <c r="W912" i="4"/>
  <c r="V912" i="4"/>
  <c r="W1284" i="4"/>
  <c r="V1284" i="4"/>
  <c r="T1653" i="4"/>
  <c r="U1653" i="4" s="1"/>
  <c r="P339" i="6"/>
  <c r="N340" i="6" s="1"/>
  <c r="O340" i="6" s="1"/>
  <c r="W1579" i="4"/>
  <c r="V1579" i="4"/>
  <c r="W842" i="4"/>
  <c r="V842" i="4"/>
  <c r="T843" i="4" s="1"/>
  <c r="U843" i="4" s="1"/>
  <c r="U2348" i="4"/>
  <c r="V2348" i="4"/>
  <c r="W1208" i="4"/>
  <c r="V1208" i="4"/>
  <c r="S1405" i="4"/>
  <c r="W1059" i="4"/>
  <c r="V1059" i="4"/>
  <c r="V1727" i="4"/>
  <c r="W1727" i="4"/>
  <c r="S528" i="5"/>
  <c r="T528" i="5" s="1"/>
  <c r="W1800" i="4"/>
  <c r="V1800" i="4"/>
  <c r="R1406" i="4"/>
  <c r="P1407" i="4" s="1"/>
  <c r="Q1407" i="4" s="1"/>
  <c r="R1921" i="4"/>
  <c r="P1922" i="4" s="1"/>
  <c r="Q1922" i="4" s="1"/>
  <c r="S1920" i="4"/>
  <c r="S1921" i="4" s="1"/>
  <c r="P736" i="5"/>
  <c r="M680" i="5" s="1"/>
  <c r="M681" i="5" s="1"/>
  <c r="T1135" i="4"/>
  <c r="U1135" i="4" s="1"/>
  <c r="V2275" i="4"/>
  <c r="U2275" i="4"/>
  <c r="P2244" i="4"/>
  <c r="N2245" i="4" s="1"/>
  <c r="O2245" i="4" s="1"/>
  <c r="P268" i="6"/>
  <c r="N269" i="6" s="1"/>
  <c r="O269" i="6" s="1"/>
  <c r="Q735" i="5"/>
  <c r="Q267" i="6"/>
  <c r="S2505" i="4"/>
  <c r="T2505" i="4" s="1"/>
  <c r="V2425" i="4"/>
  <c r="U2425" i="4"/>
  <c r="W1947" i="4"/>
  <c r="V1947" i="4"/>
  <c r="Q2243" i="4"/>
  <c r="R432" i="5" l="1"/>
  <c r="R434" i="5" s="1"/>
  <c r="T446" i="5" s="1"/>
  <c r="Q339" i="6"/>
  <c r="S206" i="5"/>
  <c r="T206" i="5" s="1"/>
  <c r="W991" i="4"/>
  <c r="V991" i="4"/>
  <c r="T992" i="4" s="1"/>
  <c r="U992" i="4" s="1"/>
  <c r="V608" i="5"/>
  <c r="U608" i="5"/>
  <c r="P341" i="5"/>
  <c r="M285" i="5" s="1"/>
  <c r="M286" i="5" s="1"/>
  <c r="S1480" i="4"/>
  <c r="W1653" i="4"/>
  <c r="V1653" i="4"/>
  <c r="R1481" i="4"/>
  <c r="P1426" i="4" s="1"/>
  <c r="T1425" i="4" s="1"/>
  <c r="T1428" i="4" s="1"/>
  <c r="U1428" i="4" s="1"/>
  <c r="Q340" i="5"/>
  <c r="Q341" i="5" s="1"/>
  <c r="Q396" i="5"/>
  <c r="P396" i="5"/>
  <c r="N397" i="5" s="1"/>
  <c r="R1922" i="4"/>
  <c r="P1923" i="4" s="1"/>
  <c r="Q1923" i="4" s="1"/>
  <c r="T1505" i="4"/>
  <c r="U1505" i="4" s="1"/>
  <c r="P432" i="6"/>
  <c r="M376" i="6" s="1"/>
  <c r="M377" i="6" s="1"/>
  <c r="T1285" i="4"/>
  <c r="U1285" i="4" s="1"/>
  <c r="U528" i="5"/>
  <c r="V528" i="5"/>
  <c r="T1580" i="4"/>
  <c r="U1580" i="4" s="1"/>
  <c r="V129" i="5"/>
  <c r="U129" i="5"/>
  <c r="Q431" i="6"/>
  <c r="Q736" i="5"/>
  <c r="T913" i="4"/>
  <c r="U913" i="4" s="1"/>
  <c r="R1407" i="4"/>
  <c r="P1352" i="4" s="1"/>
  <c r="T1351" i="4" s="1"/>
  <c r="T1354" i="4" s="1"/>
  <c r="U1354" i="4" s="1"/>
  <c r="V2505" i="4"/>
  <c r="U2505" i="4"/>
  <c r="S2506" i="4" s="1"/>
  <c r="W843" i="4"/>
  <c r="V843" i="4"/>
  <c r="T844" i="4" s="1"/>
  <c r="U844" i="4" s="1"/>
  <c r="S2426" i="4"/>
  <c r="T2426" i="4" s="1"/>
  <c r="V2654" i="4"/>
  <c r="U2654" i="4"/>
  <c r="R660" i="5"/>
  <c r="R661" i="5"/>
  <c r="T1948" i="4"/>
  <c r="U1948" i="4" s="1"/>
  <c r="S2276" i="4"/>
  <c r="T2276" i="4" s="1"/>
  <c r="T1801" i="4"/>
  <c r="U1801" i="4" s="1"/>
  <c r="T766" i="4"/>
  <c r="U766" i="4" s="1"/>
  <c r="T1209" i="4"/>
  <c r="U1209" i="4" s="1"/>
  <c r="Q268" i="6"/>
  <c r="T1728" i="4"/>
  <c r="U1728" i="4" s="1"/>
  <c r="V1135" i="4"/>
  <c r="W1135" i="4"/>
  <c r="P269" i="6"/>
  <c r="N270" i="6" s="1"/>
  <c r="O270" i="6" s="1"/>
  <c r="P2245" i="4"/>
  <c r="N2246" i="4" s="1"/>
  <c r="O2246" i="4" s="1"/>
  <c r="Q2244" i="4"/>
  <c r="S1406" i="4"/>
  <c r="T1060" i="4"/>
  <c r="U1060" i="4" s="1"/>
  <c r="S2349" i="4"/>
  <c r="T2349" i="4" s="1"/>
  <c r="U2576" i="4"/>
  <c r="V2576" i="4"/>
  <c r="U2121" i="4"/>
  <c r="V2121" i="4"/>
  <c r="P340" i="6"/>
  <c r="N341" i="6" s="1"/>
  <c r="O341" i="6" s="1"/>
  <c r="Q269" i="6" l="1"/>
  <c r="V446" i="5"/>
  <c r="U446" i="5"/>
  <c r="S447" i="5" s="1"/>
  <c r="T447" i="5" s="1"/>
  <c r="Q340" i="6"/>
  <c r="Q2245" i="4"/>
  <c r="S1922" i="4"/>
  <c r="T2506" i="4"/>
  <c r="O397" i="5"/>
  <c r="W1728" i="4"/>
  <c r="V1728" i="4"/>
  <c r="S2577" i="4"/>
  <c r="T2577" i="4" s="1"/>
  <c r="V2349" i="4"/>
  <c r="U2349" i="4"/>
  <c r="Q397" i="5"/>
  <c r="P397" i="5"/>
  <c r="N398" i="5" s="1"/>
  <c r="O398" i="5" s="1"/>
  <c r="P341" i="6"/>
  <c r="N342" i="6" s="1"/>
  <c r="O342" i="6" s="1"/>
  <c r="P270" i="6"/>
  <c r="N271" i="6" s="1"/>
  <c r="O271" i="6" s="1"/>
  <c r="W1948" i="4"/>
  <c r="V1948" i="4"/>
  <c r="W1428" i="4"/>
  <c r="V1428" i="4"/>
  <c r="S2122" i="4"/>
  <c r="T2122" i="4" s="1"/>
  <c r="S130" i="5"/>
  <c r="T130" i="5" s="1"/>
  <c r="R662" i="5"/>
  <c r="T1136" i="4"/>
  <c r="U1136" i="4" s="1"/>
  <c r="S2655" i="4"/>
  <c r="T2655" i="4" s="1"/>
  <c r="S1481" i="4"/>
  <c r="W1580" i="4"/>
  <c r="V1580" i="4"/>
  <c r="T1654" i="4"/>
  <c r="U1654" i="4" s="1"/>
  <c r="V2426" i="4"/>
  <c r="U2426" i="4"/>
  <c r="S529" i="5"/>
  <c r="T529" i="5" s="1"/>
  <c r="W844" i="4"/>
  <c r="V844" i="4"/>
  <c r="T845" i="4" s="1"/>
  <c r="U845" i="4" s="1"/>
  <c r="R260" i="5"/>
  <c r="R261" i="5"/>
  <c r="R354" i="6"/>
  <c r="R353" i="6"/>
  <c r="R355" i="6" s="1"/>
  <c r="S609" i="5"/>
  <c r="T609" i="5" s="1"/>
  <c r="W1209" i="4"/>
  <c r="V1209" i="4"/>
  <c r="W766" i="4"/>
  <c r="V766" i="4"/>
  <c r="Q432" i="6"/>
  <c r="W1354" i="4"/>
  <c r="V1354" i="4"/>
  <c r="W992" i="4"/>
  <c r="V992" i="4"/>
  <c r="T993" i="4" s="1"/>
  <c r="W1285" i="4"/>
  <c r="V1285" i="4"/>
  <c r="T1286" i="4" s="1"/>
  <c r="U1286" i="4" s="1"/>
  <c r="W1801" i="4"/>
  <c r="V1801" i="4"/>
  <c r="S1407" i="4"/>
  <c r="W1505" i="4"/>
  <c r="V1505" i="4"/>
  <c r="W1060" i="4"/>
  <c r="V1060" i="4"/>
  <c r="R1923" i="4"/>
  <c r="P1924" i="4" s="1"/>
  <c r="Q1924" i="4" s="1"/>
  <c r="U2506" i="4"/>
  <c r="S2507" i="4" s="1"/>
  <c r="V2506" i="4"/>
  <c r="P2246" i="4"/>
  <c r="N2247" i="4" s="1"/>
  <c r="O2247" i="4" s="1"/>
  <c r="U2276" i="4"/>
  <c r="V2276" i="4"/>
  <c r="W913" i="4"/>
  <c r="V913" i="4"/>
  <c r="V206" i="5"/>
  <c r="U206" i="5"/>
  <c r="T2507" i="4" l="1"/>
  <c r="U447" i="5"/>
  <c r="S448" i="5" s="1"/>
  <c r="V447" i="5"/>
  <c r="U993" i="4"/>
  <c r="R1924" i="4"/>
  <c r="P1925" i="4" s="1"/>
  <c r="Q1925" i="4" s="1"/>
  <c r="S1923" i="4"/>
  <c r="P342" i="6"/>
  <c r="N343" i="6" s="1"/>
  <c r="O343" i="6" s="1"/>
  <c r="T1429" i="4"/>
  <c r="U1429" i="4" s="1"/>
  <c r="P271" i="6"/>
  <c r="M215" i="6" s="1"/>
  <c r="M216" i="6" s="1"/>
  <c r="S207" i="5"/>
  <c r="T207" i="5" s="1"/>
  <c r="Q341" i="6"/>
  <c r="Q342" i="6" s="1"/>
  <c r="T1581" i="4"/>
  <c r="U1581" i="4" s="1"/>
  <c r="P398" i="5"/>
  <c r="N399" i="5" s="1"/>
  <c r="Q398" i="5"/>
  <c r="W1654" i="4"/>
  <c r="V1654" i="4"/>
  <c r="T1506" i="4"/>
  <c r="U1506" i="4" s="1"/>
  <c r="V1286" i="4"/>
  <c r="T1287" i="4" s="1"/>
  <c r="W1286" i="4"/>
  <c r="Q270" i="6"/>
  <c r="T914" i="4"/>
  <c r="U914" i="4" s="1"/>
  <c r="V845" i="4"/>
  <c r="T846" i="4" s="1"/>
  <c r="W845" i="4"/>
  <c r="S2350" i="4"/>
  <c r="T2350" i="4" s="1"/>
  <c r="T1210" i="4"/>
  <c r="U1210" i="4" s="1"/>
  <c r="V2655" i="4"/>
  <c r="U2655" i="4"/>
  <c r="W1136" i="4"/>
  <c r="V1136" i="4"/>
  <c r="R664" i="5"/>
  <c r="R663" i="5"/>
  <c r="R665" i="5"/>
  <c r="R676" i="5"/>
  <c r="R677" i="5"/>
  <c r="U2577" i="4"/>
  <c r="V2577" i="4"/>
  <c r="W993" i="4"/>
  <c r="V993" i="4"/>
  <c r="T994" i="4" s="1"/>
  <c r="U994" i="4" s="1"/>
  <c r="V529" i="5"/>
  <c r="U529" i="5"/>
  <c r="V130" i="5"/>
  <c r="U130" i="5"/>
  <c r="S131" i="5" s="1"/>
  <c r="T131" i="5" s="1"/>
  <c r="T767" i="4"/>
  <c r="U767" i="4" s="1"/>
  <c r="T1061" i="4"/>
  <c r="U1061" i="4" s="1"/>
  <c r="R357" i="6"/>
  <c r="R356" i="6"/>
  <c r="R358" i="6"/>
  <c r="R372" i="6"/>
  <c r="R368" i="6"/>
  <c r="R373" i="6"/>
  <c r="T1802" i="4"/>
  <c r="U1802" i="4" s="1"/>
  <c r="P2247" i="4"/>
  <c r="N2248" i="4" s="1"/>
  <c r="O2248" i="4" s="1"/>
  <c r="Q2246" i="4"/>
  <c r="T1355" i="4"/>
  <c r="U1355" i="4" s="1"/>
  <c r="S2427" i="4"/>
  <c r="T2427" i="4" s="1"/>
  <c r="T1729" i="4"/>
  <c r="U1729" i="4" s="1"/>
  <c r="T1949" i="4"/>
  <c r="U1949" i="4" s="1"/>
  <c r="U609" i="5"/>
  <c r="S610" i="5" s="1"/>
  <c r="V609" i="5"/>
  <c r="R262" i="5"/>
  <c r="S2277" i="4"/>
  <c r="T2277" i="4" s="1"/>
  <c r="U2507" i="4"/>
  <c r="S2508" i="4" s="1"/>
  <c r="V2507" i="4"/>
  <c r="V2122" i="4"/>
  <c r="U2122" i="4"/>
  <c r="T448" i="5" l="1"/>
  <c r="O399" i="5"/>
  <c r="P2248" i="4"/>
  <c r="N2249" i="4" s="1"/>
  <c r="O2249" i="4" s="1"/>
  <c r="W1581" i="4"/>
  <c r="V1581" i="4"/>
  <c r="T1582" i="4" s="1"/>
  <c r="U1582" i="4" s="1"/>
  <c r="T2508" i="4"/>
  <c r="V2277" i="4"/>
  <c r="U2277" i="4"/>
  <c r="S2278" i="4" s="1"/>
  <c r="T2278" i="4" s="1"/>
  <c r="R668" i="5"/>
  <c r="R667" i="5"/>
  <c r="R670" i="5" s="1"/>
  <c r="S683" i="5" s="1"/>
  <c r="S530" i="5"/>
  <c r="T530" i="5" s="1"/>
  <c r="R264" i="5"/>
  <c r="R263" i="5"/>
  <c r="R265" i="5"/>
  <c r="R281" i="5"/>
  <c r="R282" i="5"/>
  <c r="U846" i="4"/>
  <c r="W1949" i="4"/>
  <c r="V1949" i="4"/>
  <c r="V994" i="4"/>
  <c r="T995" i="4" s="1"/>
  <c r="W994" i="4"/>
  <c r="R189" i="6"/>
  <c r="R190" i="6"/>
  <c r="R365" i="6"/>
  <c r="R366" i="6" s="1"/>
  <c r="R672" i="5"/>
  <c r="R673" i="5" s="1"/>
  <c r="P343" i="6"/>
  <c r="N344" i="6" s="1"/>
  <c r="O344" i="6" s="1"/>
  <c r="Q343" i="6"/>
  <c r="W1210" i="4"/>
  <c r="V1210" i="4"/>
  <c r="Q2247" i="4"/>
  <c r="V2350" i="4"/>
  <c r="U2350" i="4"/>
  <c r="R728" i="5"/>
  <c r="R735" i="5"/>
  <c r="R730" i="5"/>
  <c r="R727" i="5"/>
  <c r="R733" i="5"/>
  <c r="R736" i="5"/>
  <c r="R729" i="5"/>
  <c r="R724" i="5"/>
  <c r="R734" i="5"/>
  <c r="R723" i="5"/>
  <c r="R732" i="5"/>
  <c r="R726" i="5"/>
  <c r="R725" i="5"/>
  <c r="R731" i="5"/>
  <c r="R678" i="5"/>
  <c r="U1287" i="4"/>
  <c r="W1355" i="4"/>
  <c r="V1355" i="4"/>
  <c r="S2656" i="4"/>
  <c r="T2656" i="4" s="1"/>
  <c r="W1506" i="4"/>
  <c r="V1506" i="4"/>
  <c r="T610" i="5"/>
  <c r="V207" i="5"/>
  <c r="U207" i="5"/>
  <c r="V914" i="4"/>
  <c r="W914" i="4"/>
  <c r="W1429" i="4"/>
  <c r="V1429" i="4"/>
  <c r="W1061" i="4"/>
  <c r="V1061" i="4"/>
  <c r="T1137" i="4"/>
  <c r="U1137" i="4" s="1"/>
  <c r="V2427" i="4"/>
  <c r="U2427" i="4"/>
  <c r="V131" i="5"/>
  <c r="U131" i="5"/>
  <c r="S132" i="5" s="1"/>
  <c r="T132" i="5" s="1"/>
  <c r="T1655" i="4"/>
  <c r="U1655" i="4" s="1"/>
  <c r="R1925" i="4"/>
  <c r="P1870" i="4" s="1"/>
  <c r="T1869" i="4" s="1"/>
  <c r="T1872" i="4" s="1"/>
  <c r="U1872" i="4" s="1"/>
  <c r="Q399" i="5"/>
  <c r="P399" i="5"/>
  <c r="N400" i="5" s="1"/>
  <c r="W1802" i="4"/>
  <c r="V1802" i="4"/>
  <c r="S2578" i="4"/>
  <c r="T2578" i="4" s="1"/>
  <c r="R426" i="6"/>
  <c r="R432" i="6"/>
  <c r="R427" i="6"/>
  <c r="R422" i="6"/>
  <c r="R425" i="6"/>
  <c r="R428" i="6"/>
  <c r="R430" i="6"/>
  <c r="R423" i="6"/>
  <c r="R429" i="6"/>
  <c r="R374" i="6"/>
  <c r="R431" i="6"/>
  <c r="R424" i="6"/>
  <c r="R361" i="6"/>
  <c r="R360" i="6"/>
  <c r="R363" i="6" s="1"/>
  <c r="S379" i="6" s="1"/>
  <c r="Q271" i="6"/>
  <c r="W1729" i="4"/>
  <c r="V1729" i="4"/>
  <c r="T1730" i="4" s="1"/>
  <c r="U1730" i="4" s="1"/>
  <c r="W767" i="4"/>
  <c r="V767" i="4"/>
  <c r="T768" i="4" s="1"/>
  <c r="U768" i="4" s="1"/>
  <c r="S2123" i="4"/>
  <c r="T2123" i="4" s="1"/>
  <c r="S1924" i="4"/>
  <c r="U995" i="4" l="1"/>
  <c r="V448" i="5"/>
  <c r="U448" i="5"/>
  <c r="S449" i="5" s="1"/>
  <c r="T449" i="5" s="1"/>
  <c r="R362" i="6"/>
  <c r="R364" i="6" s="1"/>
  <c r="V610" i="5"/>
  <c r="U610" i="5"/>
  <c r="S611" i="5" s="1"/>
  <c r="T611" i="5" s="1"/>
  <c r="V132" i="5"/>
  <c r="U132" i="5"/>
  <c r="S133" i="5" s="1"/>
  <c r="T133" i="5" s="1"/>
  <c r="T1356" i="4"/>
  <c r="U1356" i="4" s="1"/>
  <c r="R270" i="5"/>
  <c r="R277" i="5"/>
  <c r="R278" i="5" s="1"/>
  <c r="R271" i="5"/>
  <c r="T1507" i="4"/>
  <c r="U1507" i="4" s="1"/>
  <c r="S2351" i="4"/>
  <c r="T2351" i="4" s="1"/>
  <c r="T1211" i="4"/>
  <c r="U1211" i="4" s="1"/>
  <c r="T1062" i="4"/>
  <c r="U1062" i="4" s="1"/>
  <c r="R367" i="6"/>
  <c r="R369" i="6" s="1"/>
  <c r="R669" i="5"/>
  <c r="R671" i="5" s="1"/>
  <c r="V2656" i="4"/>
  <c r="U2656" i="4"/>
  <c r="W1137" i="4"/>
  <c r="V1137" i="4"/>
  <c r="T1138" i="4" s="1"/>
  <c r="R674" i="5"/>
  <c r="R675" i="5" s="1"/>
  <c r="T1803" i="4"/>
  <c r="U1803" i="4" s="1"/>
  <c r="T1430" i="4"/>
  <c r="U1430" i="4" s="1"/>
  <c r="V2278" i="4"/>
  <c r="U2278" i="4"/>
  <c r="S2279" i="4" s="1"/>
  <c r="T2279" i="4" s="1"/>
  <c r="W1655" i="4"/>
  <c r="V1655" i="4"/>
  <c r="T1656" i="4" s="1"/>
  <c r="R335" i="5"/>
  <c r="R341" i="5"/>
  <c r="R331" i="5"/>
  <c r="R339" i="5"/>
  <c r="R337" i="5"/>
  <c r="R340" i="5"/>
  <c r="R336" i="5"/>
  <c r="R283" i="5"/>
  <c r="R333" i="5"/>
  <c r="R334" i="5"/>
  <c r="R332" i="5"/>
  <c r="R338" i="5"/>
  <c r="V530" i="5"/>
  <c r="U530" i="5"/>
  <c r="S531" i="5" s="1"/>
  <c r="T531" i="5" s="1"/>
  <c r="V2578" i="4"/>
  <c r="U2578" i="4"/>
  <c r="R191" i="6"/>
  <c r="R267" i="5"/>
  <c r="R268" i="5"/>
  <c r="R269" i="5" s="1"/>
  <c r="P344" i="6"/>
  <c r="N345" i="6" s="1"/>
  <c r="O345" i="6" s="1"/>
  <c r="U2123" i="4"/>
  <c r="V2123" i="4"/>
  <c r="W1730" i="4"/>
  <c r="V1730" i="4"/>
  <c r="T1731" i="4" s="1"/>
  <c r="O400" i="5"/>
  <c r="V2508" i="4"/>
  <c r="U2508" i="4"/>
  <c r="S2509" i="4" s="1"/>
  <c r="V1287" i="4"/>
  <c r="T1288" i="4" s="1"/>
  <c r="W1287" i="4"/>
  <c r="V995" i="4"/>
  <c r="T996" i="4" s="1"/>
  <c r="W995" i="4"/>
  <c r="V1582" i="4"/>
  <c r="T1583" i="4" s="1"/>
  <c r="W1582" i="4"/>
  <c r="W768" i="4"/>
  <c r="V768" i="4"/>
  <c r="T769" i="4" s="1"/>
  <c r="U769" i="4" s="1"/>
  <c r="T915" i="4"/>
  <c r="U915" i="4" s="1"/>
  <c r="S1925" i="4"/>
  <c r="S208" i="5"/>
  <c r="T208" i="5" s="1"/>
  <c r="T1950" i="4"/>
  <c r="U1950" i="4" s="1"/>
  <c r="S2428" i="4"/>
  <c r="T2428" i="4" s="1"/>
  <c r="W1872" i="4"/>
  <c r="V1872" i="4"/>
  <c r="P2249" i="4"/>
  <c r="M2193" i="4" s="1"/>
  <c r="M2194" i="4" s="1"/>
  <c r="V449" i="5"/>
  <c r="U449" i="5"/>
  <c r="W846" i="4"/>
  <c r="V846" i="4"/>
  <c r="T847" i="4" s="1"/>
  <c r="Q2248" i="4"/>
  <c r="Q2249" i="4" l="1"/>
  <c r="U1288" i="4"/>
  <c r="R685" i="5"/>
  <c r="R716" i="5"/>
  <c r="R683" i="5"/>
  <c r="T683" i="5" s="1"/>
  <c r="R694" i="5"/>
  <c r="R698" i="5"/>
  <c r="R696" i="5"/>
  <c r="R692" i="5"/>
  <c r="R684" i="5"/>
  <c r="R700" i="5"/>
  <c r="R690" i="5"/>
  <c r="R713" i="5"/>
  <c r="R689" i="5"/>
  <c r="R697" i="5"/>
  <c r="R701" i="5"/>
  <c r="R711" i="5"/>
  <c r="R707" i="5"/>
  <c r="R712" i="5"/>
  <c r="R686" i="5"/>
  <c r="R708" i="5"/>
  <c r="R695" i="5"/>
  <c r="R705" i="5"/>
  <c r="R691" i="5"/>
  <c r="R702" i="5"/>
  <c r="R715" i="5"/>
  <c r="R704" i="5"/>
  <c r="R710" i="5"/>
  <c r="R720" i="5"/>
  <c r="R693" i="5"/>
  <c r="R688" i="5"/>
  <c r="R703" i="5"/>
  <c r="R699" i="5"/>
  <c r="R714" i="5"/>
  <c r="R687" i="5"/>
  <c r="R719" i="5"/>
  <c r="R722" i="5"/>
  <c r="R709" i="5"/>
  <c r="R706" i="5"/>
  <c r="R717" i="5"/>
  <c r="R718" i="5"/>
  <c r="R721" i="5"/>
  <c r="R370" i="6"/>
  <c r="R371" i="6" s="1"/>
  <c r="T1873" i="4"/>
  <c r="U1873" i="4" s="1"/>
  <c r="U1656" i="4"/>
  <c r="W1507" i="4"/>
  <c r="V1507" i="4"/>
  <c r="T1508" i="4" s="1"/>
  <c r="S2657" i="4"/>
  <c r="T2657" i="4" s="1"/>
  <c r="U996" i="4"/>
  <c r="S2579" i="4"/>
  <c r="T2579" i="4" s="1"/>
  <c r="W1062" i="4"/>
  <c r="V1062" i="4"/>
  <c r="U1731" i="4"/>
  <c r="R279" i="5"/>
  <c r="R280" i="5" s="1"/>
  <c r="W769" i="4"/>
  <c r="V769" i="4"/>
  <c r="T770" i="4" s="1"/>
  <c r="U770" i="4" s="1"/>
  <c r="U1583" i="4"/>
  <c r="W1430" i="4"/>
  <c r="V1430" i="4"/>
  <c r="R272" i="5"/>
  <c r="R273" i="5" s="1"/>
  <c r="R274" i="5" s="1"/>
  <c r="R275" i="5" s="1"/>
  <c r="V531" i="5"/>
  <c r="U531" i="5"/>
  <c r="S532" i="5" s="1"/>
  <c r="T532" i="5" s="1"/>
  <c r="R194" i="6"/>
  <c r="R192" i="6"/>
  <c r="R193" i="6"/>
  <c r="R211" i="6"/>
  <c r="R205" i="6"/>
  <c r="U2428" i="4"/>
  <c r="V2428" i="4"/>
  <c r="W1950" i="4"/>
  <c r="V1950" i="4"/>
  <c r="U847" i="4"/>
  <c r="V1288" i="4"/>
  <c r="T1289" i="4" s="1"/>
  <c r="W1288" i="4"/>
  <c r="S2124" i="4"/>
  <c r="T2124" i="4" s="1"/>
  <c r="W1803" i="4"/>
  <c r="V1803" i="4"/>
  <c r="T1804" i="4" s="1"/>
  <c r="U1804" i="4" s="1"/>
  <c r="W1211" i="4"/>
  <c r="V1211" i="4"/>
  <c r="T1212" i="4" s="1"/>
  <c r="U1212" i="4" s="1"/>
  <c r="W1356" i="4"/>
  <c r="V1356" i="4"/>
  <c r="V2279" i="4"/>
  <c r="U2279" i="4"/>
  <c r="S2280" i="4" s="1"/>
  <c r="P345" i="6"/>
  <c r="N346" i="6" s="1"/>
  <c r="O346" i="6" s="1"/>
  <c r="V133" i="5"/>
  <c r="U133" i="5"/>
  <c r="S134" i="5" s="1"/>
  <c r="T134" i="5" s="1"/>
  <c r="W915" i="4"/>
  <c r="V915" i="4"/>
  <c r="T916" i="4" s="1"/>
  <c r="U916" i="4" s="1"/>
  <c r="V2351" i="4"/>
  <c r="U2351" i="4"/>
  <c r="Q400" i="5"/>
  <c r="P400" i="5"/>
  <c r="N401" i="5" s="1"/>
  <c r="O401" i="5" s="1"/>
  <c r="V208" i="5"/>
  <c r="U208" i="5"/>
  <c r="Q344" i="6"/>
  <c r="Q345" i="6" s="1"/>
  <c r="U611" i="5"/>
  <c r="S612" i="5" s="1"/>
  <c r="V611" i="5"/>
  <c r="S450" i="5"/>
  <c r="T450" i="5" s="1"/>
  <c r="R2177" i="4"/>
  <c r="R2176" i="4"/>
  <c r="R2178" i="4" s="1"/>
  <c r="T2509" i="4"/>
  <c r="U1138" i="4"/>
  <c r="U1289" i="4" l="1"/>
  <c r="T2280" i="4"/>
  <c r="R201" i="6"/>
  <c r="S288" i="5"/>
  <c r="R276" i="5"/>
  <c r="R384" i="6"/>
  <c r="R396" i="6"/>
  <c r="R397" i="6"/>
  <c r="R411" i="6"/>
  <c r="R414" i="6"/>
  <c r="R413" i="6"/>
  <c r="R409" i="6"/>
  <c r="R394" i="6"/>
  <c r="R382" i="6"/>
  <c r="R380" i="6"/>
  <c r="R388" i="6"/>
  <c r="R410" i="6"/>
  <c r="R399" i="6"/>
  <c r="R401" i="6"/>
  <c r="R395" i="6"/>
  <c r="R386" i="6"/>
  <c r="R379" i="6"/>
  <c r="T379" i="6" s="1"/>
  <c r="R390" i="6"/>
  <c r="R417" i="6"/>
  <c r="R381" i="6"/>
  <c r="R398" i="6"/>
  <c r="R420" i="6"/>
  <c r="R393" i="6"/>
  <c r="R419" i="6"/>
  <c r="R404" i="6"/>
  <c r="R421" i="6"/>
  <c r="R405" i="6"/>
  <c r="R385" i="6"/>
  <c r="R391" i="6"/>
  <c r="R416" i="6"/>
  <c r="R402" i="6"/>
  <c r="R418" i="6"/>
  <c r="R412" i="6"/>
  <c r="R407" i="6"/>
  <c r="R383" i="6"/>
  <c r="R400" i="6"/>
  <c r="R408" i="6"/>
  <c r="R392" i="6"/>
  <c r="R389" i="6"/>
  <c r="R387" i="6"/>
  <c r="R403" i="6"/>
  <c r="R406" i="6"/>
  <c r="R415" i="6"/>
  <c r="R293" i="5"/>
  <c r="R324" i="5"/>
  <c r="R301" i="5"/>
  <c r="R309" i="5"/>
  <c r="R304" i="5"/>
  <c r="R290" i="5"/>
  <c r="R316" i="5"/>
  <c r="R315" i="5"/>
  <c r="R307" i="5"/>
  <c r="R330" i="5"/>
  <c r="R326" i="5"/>
  <c r="R288" i="5"/>
  <c r="T288" i="5" s="1"/>
  <c r="R295" i="5"/>
  <c r="R294" i="5"/>
  <c r="R321" i="5"/>
  <c r="R311" i="5"/>
  <c r="R323" i="5"/>
  <c r="R296" i="5"/>
  <c r="R325" i="5"/>
  <c r="R314" i="5"/>
  <c r="R329" i="5"/>
  <c r="R299" i="5"/>
  <c r="R297" i="5"/>
  <c r="R327" i="5"/>
  <c r="R300" i="5"/>
  <c r="R312" i="5"/>
  <c r="R318" i="5"/>
  <c r="R328" i="5"/>
  <c r="R305" i="5"/>
  <c r="R313" i="5"/>
  <c r="R303" i="5"/>
  <c r="R310" i="5"/>
  <c r="R289" i="5"/>
  <c r="R306" i="5"/>
  <c r="R322" i="5"/>
  <c r="R292" i="5"/>
  <c r="R302" i="5"/>
  <c r="R308" i="5"/>
  <c r="R317" i="5"/>
  <c r="R298" i="5"/>
  <c r="R320" i="5"/>
  <c r="R319" i="5"/>
  <c r="R291" i="5"/>
  <c r="V2280" i="4"/>
  <c r="U2280" i="4"/>
  <c r="S2281" i="4" s="1"/>
  <c r="S2352" i="4"/>
  <c r="T2352" i="4" s="1"/>
  <c r="W847" i="4"/>
  <c r="V847" i="4"/>
  <c r="T848" i="4" s="1"/>
  <c r="U848" i="4" s="1"/>
  <c r="T1951" i="4"/>
  <c r="U1951" i="4" s="1"/>
  <c r="S2429" i="4"/>
  <c r="T2429" i="4" s="1"/>
  <c r="P346" i="6"/>
  <c r="N347" i="6" s="1"/>
  <c r="O347" i="6" s="1"/>
  <c r="R267" i="6"/>
  <c r="R270" i="6"/>
  <c r="R262" i="6"/>
  <c r="R265" i="6"/>
  <c r="R263" i="6"/>
  <c r="R271" i="6"/>
  <c r="R269" i="6"/>
  <c r="R213" i="6"/>
  <c r="R264" i="6"/>
  <c r="R266" i="6"/>
  <c r="R261" i="6"/>
  <c r="R268" i="6"/>
  <c r="V1731" i="4"/>
  <c r="T1732" i="4" s="1"/>
  <c r="W1731" i="4"/>
  <c r="W1873" i="4"/>
  <c r="V1873" i="4"/>
  <c r="W1138" i="4"/>
  <c r="V1138" i="4"/>
  <c r="T1139" i="4" s="1"/>
  <c r="U1139" i="4" s="1"/>
  <c r="T1357" i="4"/>
  <c r="U1357" i="4" s="1"/>
  <c r="R202" i="6"/>
  <c r="R203" i="6"/>
  <c r="R206" i="6" s="1"/>
  <c r="T1431" i="4"/>
  <c r="U1431" i="4" s="1"/>
  <c r="W1212" i="4"/>
  <c r="V1212" i="4"/>
  <c r="T1213" i="4" s="1"/>
  <c r="U1213" i="4" s="1"/>
  <c r="V134" i="5"/>
  <c r="U134" i="5"/>
  <c r="S135" i="5" s="1"/>
  <c r="T135" i="5" s="1"/>
  <c r="V1804" i="4"/>
  <c r="T1805" i="4" s="1"/>
  <c r="W1804" i="4"/>
  <c r="R196" i="6"/>
  <c r="R199" i="6" s="1"/>
  <c r="S218" i="6" s="1"/>
  <c r="R197" i="6"/>
  <c r="T1063" i="4"/>
  <c r="U1063" i="4" s="1"/>
  <c r="S209" i="5"/>
  <c r="T209" i="5" s="1"/>
  <c r="Q401" i="5"/>
  <c r="P401" i="5"/>
  <c r="N402" i="5" s="1"/>
  <c r="O402" i="5" s="1"/>
  <c r="V2509" i="4"/>
  <c r="U2509" i="4"/>
  <c r="S2510" i="4" s="1"/>
  <c r="T2510" i="4" s="1"/>
  <c r="R2179" i="4"/>
  <c r="R2181" i="4"/>
  <c r="R2180" i="4"/>
  <c r="R2185" i="4" s="1"/>
  <c r="R2186" i="4" s="1"/>
  <c r="R2190" i="4"/>
  <c r="R2189" i="4"/>
  <c r="V2657" i="4"/>
  <c r="U2657" i="4"/>
  <c r="S2658" i="4" s="1"/>
  <c r="T2658" i="4" s="1"/>
  <c r="W1583" i="4"/>
  <c r="V1583" i="4"/>
  <c r="T1584" i="4" s="1"/>
  <c r="W916" i="4"/>
  <c r="V916" i="4"/>
  <c r="T917" i="4" s="1"/>
  <c r="U917" i="4" s="1"/>
  <c r="V450" i="5"/>
  <c r="U450" i="5"/>
  <c r="T612" i="5"/>
  <c r="V2124" i="4"/>
  <c r="U2124" i="4"/>
  <c r="U2579" i="4"/>
  <c r="V2579" i="4"/>
  <c r="V532" i="5"/>
  <c r="U532" i="5"/>
  <c r="S533" i="5" s="1"/>
  <c r="T533" i="5" s="1"/>
  <c r="W996" i="4"/>
  <c r="V996" i="4"/>
  <c r="T997" i="4" s="1"/>
  <c r="U997" i="4" s="1"/>
  <c r="V1289" i="4"/>
  <c r="T1290" i="4" s="1"/>
  <c r="W1289" i="4"/>
  <c r="U683" i="5"/>
  <c r="V683" i="5"/>
  <c r="U1508" i="4"/>
  <c r="W770" i="4"/>
  <c r="V770" i="4"/>
  <c r="T771" i="4" s="1"/>
  <c r="U771" i="4" s="1"/>
  <c r="W1656" i="4"/>
  <c r="V1656" i="4"/>
  <c r="T1657" i="4" s="1"/>
  <c r="U1657" i="4" s="1"/>
  <c r="U1290" i="4" l="1"/>
  <c r="Q346" i="6"/>
  <c r="U1584" i="4"/>
  <c r="U1732" i="4"/>
  <c r="V1732" i="4" s="1"/>
  <c r="T1733" i="4" s="1"/>
  <c r="Q402" i="5"/>
  <c r="P402" i="5"/>
  <c r="N403" i="5" s="1"/>
  <c r="O403" i="5" s="1"/>
  <c r="W848" i="4"/>
  <c r="V848" i="4"/>
  <c r="T849" i="4" s="1"/>
  <c r="V209" i="5"/>
  <c r="U209" i="5"/>
  <c r="S210" i="5" s="1"/>
  <c r="T210" i="5" s="1"/>
  <c r="V2658" i="4"/>
  <c r="U2658" i="4"/>
  <c r="S2659" i="4" s="1"/>
  <c r="T2659" i="4" s="1"/>
  <c r="V2352" i="4"/>
  <c r="U2352" i="4"/>
  <c r="S2580" i="4"/>
  <c r="T2580" i="4" s="1"/>
  <c r="T2281" i="4"/>
  <c r="W1290" i="4"/>
  <c r="V1290" i="4"/>
  <c r="T1291" i="4" s="1"/>
  <c r="U1291" i="4" s="1"/>
  <c r="U288" i="5"/>
  <c r="V288" i="5"/>
  <c r="W771" i="4"/>
  <c r="V771" i="4"/>
  <c r="T772" i="4" s="1"/>
  <c r="U772" i="4" s="1"/>
  <c r="R2244" i="4"/>
  <c r="R2191" i="4"/>
  <c r="R2239" i="4"/>
  <c r="R2245" i="4"/>
  <c r="R2240" i="4"/>
  <c r="R2246" i="4"/>
  <c r="R2241" i="4"/>
  <c r="R2242" i="4"/>
  <c r="R2243" i="4"/>
  <c r="R2247" i="4"/>
  <c r="R2249" i="4"/>
  <c r="R2248" i="4"/>
  <c r="R198" i="6"/>
  <c r="R200" i="6" s="1"/>
  <c r="W1357" i="4"/>
  <c r="V1357" i="4"/>
  <c r="P347" i="6"/>
  <c r="N348" i="6" s="1"/>
  <c r="O348" i="6" s="1"/>
  <c r="V612" i="5"/>
  <c r="U612" i="5"/>
  <c r="S613" i="5" s="1"/>
  <c r="T613" i="5" s="1"/>
  <c r="W1139" i="4"/>
  <c r="V1139" i="4"/>
  <c r="T1140" i="4" s="1"/>
  <c r="U1140" i="4" s="1"/>
  <c r="V1431" i="4"/>
  <c r="W1431" i="4"/>
  <c r="W1063" i="4"/>
  <c r="V1063" i="4"/>
  <c r="T1064" i="4" s="1"/>
  <c r="W1508" i="4"/>
  <c r="V1508" i="4"/>
  <c r="T1509" i="4" s="1"/>
  <c r="U1509" i="4" s="1"/>
  <c r="W917" i="4"/>
  <c r="V917" i="4"/>
  <c r="T918" i="4" s="1"/>
  <c r="U918" i="4" s="1"/>
  <c r="R2187" i="4"/>
  <c r="R2188" i="4" s="1"/>
  <c r="U1805" i="4"/>
  <c r="V1584" i="4"/>
  <c r="T1585" i="4" s="1"/>
  <c r="W1584" i="4"/>
  <c r="U533" i="5"/>
  <c r="S534" i="5" s="1"/>
  <c r="V533" i="5"/>
  <c r="R208" i="6"/>
  <c r="R212" i="6" s="1"/>
  <c r="R207" i="6"/>
  <c r="W1657" i="4"/>
  <c r="V1657" i="4"/>
  <c r="T1658" i="4" s="1"/>
  <c r="U1658" i="4" s="1"/>
  <c r="S2125" i="4"/>
  <c r="T2125" i="4" s="1"/>
  <c r="R2182" i="4"/>
  <c r="S2196" i="4" s="1"/>
  <c r="R2183" i="4"/>
  <c r="R2184" i="4" s="1"/>
  <c r="V2510" i="4"/>
  <c r="U2510" i="4"/>
  <c r="S2511" i="4" s="1"/>
  <c r="T1874" i="4"/>
  <c r="U1874" i="4" s="1"/>
  <c r="U2429" i="4"/>
  <c r="S2430" i="4" s="1"/>
  <c r="V2429" i="4"/>
  <c r="V379" i="6"/>
  <c r="U379" i="6"/>
  <c r="W997" i="4"/>
  <c r="V997" i="4"/>
  <c r="T998" i="4" s="1"/>
  <c r="U998" i="4" s="1"/>
  <c r="W1213" i="4"/>
  <c r="V1213" i="4"/>
  <c r="T1214" i="4" s="1"/>
  <c r="U1214" i="4" s="1"/>
  <c r="V135" i="5"/>
  <c r="U135" i="5"/>
  <c r="S136" i="5" s="1"/>
  <c r="T136" i="5" s="1"/>
  <c r="S451" i="5"/>
  <c r="T451" i="5" s="1"/>
  <c r="S684" i="5"/>
  <c r="T684" i="5" s="1"/>
  <c r="V1951" i="4"/>
  <c r="T1952" i="4" s="1"/>
  <c r="W1951" i="4"/>
  <c r="T2430" i="4" l="1"/>
  <c r="W1732" i="4"/>
  <c r="R2219" i="4"/>
  <c r="R2227" i="4"/>
  <c r="R2232" i="4"/>
  <c r="R2228" i="4"/>
  <c r="R2203" i="4"/>
  <c r="R2217" i="4"/>
  <c r="R2237" i="4"/>
  <c r="R2233" i="4"/>
  <c r="R2205" i="4"/>
  <c r="R2210" i="4"/>
  <c r="R2216" i="4"/>
  <c r="R2212" i="4"/>
  <c r="R2199" i="4"/>
  <c r="R2202" i="4"/>
  <c r="R2213" i="4"/>
  <c r="R2211" i="4"/>
  <c r="R2196" i="4"/>
  <c r="T2196" i="4" s="1"/>
  <c r="R2230" i="4"/>
  <c r="R2214" i="4"/>
  <c r="R2215" i="4"/>
  <c r="R2234" i="4"/>
  <c r="R2229" i="4"/>
  <c r="R2221" i="4"/>
  <c r="R2197" i="4"/>
  <c r="R2218" i="4"/>
  <c r="R2222" i="4"/>
  <c r="R2209" i="4"/>
  <c r="R2225" i="4"/>
  <c r="R2200" i="4"/>
  <c r="R2198" i="4"/>
  <c r="R2231" i="4"/>
  <c r="R2223" i="4"/>
  <c r="R2236" i="4"/>
  <c r="R2206" i="4"/>
  <c r="R2226" i="4"/>
  <c r="R2224" i="4"/>
  <c r="R2208" i="4"/>
  <c r="R2207" i="4"/>
  <c r="R2220" i="4"/>
  <c r="R2238" i="4"/>
  <c r="R2204" i="4"/>
  <c r="R2201" i="4"/>
  <c r="R2235" i="4"/>
  <c r="W998" i="4"/>
  <c r="V998" i="4"/>
  <c r="T999" i="4" s="1"/>
  <c r="U999" i="4" s="1"/>
  <c r="V1658" i="4"/>
  <c r="T1659" i="4" s="1"/>
  <c r="W1658" i="4"/>
  <c r="Q347" i="6"/>
  <c r="V210" i="5"/>
  <c r="U210" i="5"/>
  <c r="S211" i="5" s="1"/>
  <c r="T211" i="5" s="1"/>
  <c r="W1291" i="4"/>
  <c r="V1291" i="4"/>
  <c r="T1292" i="4" s="1"/>
  <c r="U1292" i="4" s="1"/>
  <c r="U2659" i="4"/>
  <c r="S2660" i="4" s="1"/>
  <c r="V2659" i="4"/>
  <c r="V2125" i="4"/>
  <c r="U2125" i="4"/>
  <c r="S2126" i="4" s="1"/>
  <c r="T2126" i="4" s="1"/>
  <c r="T1358" i="4"/>
  <c r="U1358" i="4" s="1"/>
  <c r="R209" i="6"/>
  <c r="R210" i="6" s="1"/>
  <c r="U849" i="4"/>
  <c r="W1140" i="4"/>
  <c r="V1140" i="4"/>
  <c r="T1141" i="4" s="1"/>
  <c r="P348" i="6"/>
  <c r="N349" i="6" s="1"/>
  <c r="O349" i="6" s="1"/>
  <c r="S2353" i="4"/>
  <c r="T2353" i="4" s="1"/>
  <c r="W1805" i="4"/>
  <c r="V1805" i="4"/>
  <c r="T1806" i="4" s="1"/>
  <c r="U1806" i="4" s="1"/>
  <c r="W1509" i="4"/>
  <c r="V1509" i="4"/>
  <c r="T1510" i="4" s="1"/>
  <c r="W772" i="4"/>
  <c r="V772" i="4"/>
  <c r="T773" i="4" s="1"/>
  <c r="U773" i="4" s="1"/>
  <c r="U1952" i="4"/>
  <c r="S289" i="5"/>
  <c r="T289" i="5" s="1"/>
  <c r="V2430" i="4"/>
  <c r="U2430" i="4"/>
  <c r="S2431" i="4" s="1"/>
  <c r="T2431" i="4" s="1"/>
  <c r="T534" i="5"/>
  <c r="U613" i="5"/>
  <c r="S614" i="5" s="1"/>
  <c r="V613" i="5"/>
  <c r="W1214" i="4"/>
  <c r="V1214" i="4"/>
  <c r="T1215" i="4" s="1"/>
  <c r="U1215" i="4" s="1"/>
  <c r="T1432" i="4"/>
  <c r="U1432" i="4" s="1"/>
  <c r="U684" i="5"/>
  <c r="V684" i="5"/>
  <c r="U1064" i="4"/>
  <c r="U1733" i="4"/>
  <c r="P403" i="5"/>
  <c r="N404" i="5" s="1"/>
  <c r="Q403" i="5"/>
  <c r="V2580" i="4"/>
  <c r="U2580" i="4"/>
  <c r="U1585" i="4"/>
  <c r="S380" i="6"/>
  <c r="T380" i="6" s="1"/>
  <c r="U451" i="5"/>
  <c r="S452" i="5" s="1"/>
  <c r="V451" i="5"/>
  <c r="V136" i="5"/>
  <c r="U136" i="5"/>
  <c r="S137" i="5" s="1"/>
  <c r="T137" i="5" s="1"/>
  <c r="W1874" i="4"/>
  <c r="V1874" i="4"/>
  <c r="W918" i="4"/>
  <c r="V918" i="4"/>
  <c r="T919" i="4" s="1"/>
  <c r="U919" i="4" s="1"/>
  <c r="T2511" i="4"/>
  <c r="U2281" i="4"/>
  <c r="S2282" i="4" s="1"/>
  <c r="V2281" i="4"/>
  <c r="T614" i="5" l="1"/>
  <c r="T2282" i="4"/>
  <c r="U2282" i="4" s="1"/>
  <c r="S2283" i="4" s="1"/>
  <c r="O404" i="5"/>
  <c r="T2660" i="4"/>
  <c r="V2660" i="4" s="1"/>
  <c r="R255" i="6"/>
  <c r="R230" i="6"/>
  <c r="R242" i="6"/>
  <c r="R233" i="6"/>
  <c r="R235" i="6"/>
  <c r="R239" i="6"/>
  <c r="R246" i="6"/>
  <c r="R259" i="6"/>
  <c r="R228" i="6"/>
  <c r="R257" i="6"/>
  <c r="R260" i="6"/>
  <c r="R251" i="6"/>
  <c r="R231" i="6"/>
  <c r="R223" i="6"/>
  <c r="R252" i="6"/>
  <c r="R220" i="6"/>
  <c r="R222" i="6"/>
  <c r="R256" i="6"/>
  <c r="R236" i="6"/>
  <c r="R218" i="6"/>
  <c r="T218" i="6" s="1"/>
  <c r="R224" i="6"/>
  <c r="R254" i="6"/>
  <c r="R248" i="6"/>
  <c r="R226" i="6"/>
  <c r="R244" i="6"/>
  <c r="R258" i="6"/>
  <c r="R238" i="6"/>
  <c r="R221" i="6"/>
  <c r="R243" i="6"/>
  <c r="R241" i="6"/>
  <c r="R240" i="6"/>
  <c r="R245" i="6"/>
  <c r="R250" i="6"/>
  <c r="R227" i="6"/>
  <c r="R247" i="6"/>
  <c r="R225" i="6"/>
  <c r="R237" i="6"/>
  <c r="R229" i="6"/>
  <c r="R234" i="6"/>
  <c r="R232" i="6"/>
  <c r="R249" i="6"/>
  <c r="R253" i="6"/>
  <c r="R219" i="6"/>
  <c r="V534" i="5"/>
  <c r="U534" i="5"/>
  <c r="S535" i="5" s="1"/>
  <c r="U2511" i="4"/>
  <c r="S2512" i="4" s="1"/>
  <c r="V2511" i="4"/>
  <c r="S685" i="5"/>
  <c r="T685" i="5" s="1"/>
  <c r="W849" i="4"/>
  <c r="V849" i="4"/>
  <c r="T850" i="4" s="1"/>
  <c r="U850" i="4" s="1"/>
  <c r="V2431" i="4"/>
  <c r="U2431" i="4"/>
  <c r="S2432" i="4" s="1"/>
  <c r="T2432" i="4" s="1"/>
  <c r="T452" i="5"/>
  <c r="U1659" i="4"/>
  <c r="V1806" i="4"/>
  <c r="T1807" i="4" s="1"/>
  <c r="W1806" i="4"/>
  <c r="W919" i="4"/>
  <c r="V919" i="4"/>
  <c r="T920" i="4" s="1"/>
  <c r="U920" i="4" s="1"/>
  <c r="U380" i="6"/>
  <c r="V380" i="6"/>
  <c r="W1432" i="4"/>
  <c r="V1432" i="4"/>
  <c r="W999" i="4"/>
  <c r="V999" i="4"/>
  <c r="T1000" i="4" s="1"/>
  <c r="U1000" i="4" s="1"/>
  <c r="V614" i="5"/>
  <c r="U614" i="5"/>
  <c r="S615" i="5" s="1"/>
  <c r="T615" i="5" s="1"/>
  <c r="W1215" i="4"/>
  <c r="V1215" i="4"/>
  <c r="T1216" i="4" s="1"/>
  <c r="U1216" i="4" s="1"/>
  <c r="W1585" i="4"/>
  <c r="V1585" i="4"/>
  <c r="T1586" i="4" s="1"/>
  <c r="U1586" i="4" s="1"/>
  <c r="S2581" i="4"/>
  <c r="T2581" i="4" s="1"/>
  <c r="U1510" i="4"/>
  <c r="W1358" i="4"/>
  <c r="V1358" i="4"/>
  <c r="V2126" i="4"/>
  <c r="U2126" i="4"/>
  <c r="S2127" i="4" s="1"/>
  <c r="T2127" i="4" s="1"/>
  <c r="V2282" i="4"/>
  <c r="U2660" i="4"/>
  <c r="S2661" i="4" s="1"/>
  <c r="P349" i="6"/>
  <c r="N350" i="6" s="1"/>
  <c r="O350" i="6" s="1"/>
  <c r="W1292" i="4"/>
  <c r="V1292" i="4"/>
  <c r="T1293" i="4" s="1"/>
  <c r="U1293" i="4" s="1"/>
  <c r="V2353" i="4"/>
  <c r="U2353" i="4"/>
  <c r="S2354" i="4" s="1"/>
  <c r="T2354" i="4" s="1"/>
  <c r="T1875" i="4"/>
  <c r="U1875" i="4" s="1"/>
  <c r="W1733" i="4"/>
  <c r="V1733" i="4"/>
  <c r="T1734" i="4" s="1"/>
  <c r="U1734" i="4" s="1"/>
  <c r="W1952" i="4"/>
  <c r="V1952" i="4"/>
  <c r="T1953" i="4" s="1"/>
  <c r="U1953" i="4" s="1"/>
  <c r="Q348" i="6"/>
  <c r="Q404" i="5"/>
  <c r="P404" i="5"/>
  <c r="N405" i="5" s="1"/>
  <c r="V289" i="5"/>
  <c r="U289" i="5"/>
  <c r="W773" i="4"/>
  <c r="V773" i="4"/>
  <c r="T774" i="4" s="1"/>
  <c r="U774" i="4" s="1"/>
  <c r="V211" i="5"/>
  <c r="U211" i="5"/>
  <c r="S212" i="5" s="1"/>
  <c r="T212" i="5" s="1"/>
  <c r="V137" i="5"/>
  <c r="U137" i="5"/>
  <c r="S138" i="5" s="1"/>
  <c r="T138" i="5" s="1"/>
  <c r="W1064" i="4"/>
  <c r="V1064" i="4"/>
  <c r="T1065" i="4" s="1"/>
  <c r="U1065" i="4" s="1"/>
  <c r="U1141" i="4"/>
  <c r="V2196" i="4"/>
  <c r="U2196" i="4"/>
  <c r="T535" i="5" l="1"/>
  <c r="Q349" i="6"/>
  <c r="T2661" i="4"/>
  <c r="O405" i="5"/>
  <c r="T2512" i="4"/>
  <c r="W920" i="4"/>
  <c r="V920" i="4"/>
  <c r="T921" i="4" s="1"/>
  <c r="V1953" i="4"/>
  <c r="T1954" i="4" s="1"/>
  <c r="W1953" i="4"/>
  <c r="U1807" i="4"/>
  <c r="V1586" i="4"/>
  <c r="T1587" i="4" s="1"/>
  <c r="W1586" i="4"/>
  <c r="W1216" i="4"/>
  <c r="V1216" i="4"/>
  <c r="T1217" i="4" s="1"/>
  <c r="U1217" i="4" s="1"/>
  <c r="W1659" i="4"/>
  <c r="V1659" i="4"/>
  <c r="T1660" i="4" s="1"/>
  <c r="V685" i="5"/>
  <c r="U685" i="5"/>
  <c r="W1734" i="4"/>
  <c r="V1734" i="4"/>
  <c r="T1735" i="4" s="1"/>
  <c r="U1735" i="4" s="1"/>
  <c r="W1875" i="4"/>
  <c r="V1875" i="4"/>
  <c r="V452" i="5"/>
  <c r="U452" i="5"/>
  <c r="S453" i="5" s="1"/>
  <c r="T453" i="5" s="1"/>
  <c r="V2512" i="4"/>
  <c r="U2512" i="4"/>
  <c r="S2513" i="4" s="1"/>
  <c r="T2513" i="4" s="1"/>
  <c r="V2432" i="4"/>
  <c r="U2432" i="4"/>
  <c r="S2433" i="4" s="1"/>
  <c r="V2661" i="4"/>
  <c r="U2661" i="4"/>
  <c r="S2662" i="4" s="1"/>
  <c r="T2662" i="4" s="1"/>
  <c r="V2354" i="4"/>
  <c r="U2354" i="4"/>
  <c r="S2355" i="4" s="1"/>
  <c r="T2355" i="4" s="1"/>
  <c r="T1359" i="4"/>
  <c r="U1359" i="4" s="1"/>
  <c r="P350" i="6"/>
  <c r="M294" i="6" s="1"/>
  <c r="M295" i="6" s="1"/>
  <c r="U138" i="5"/>
  <c r="S139" i="5" s="1"/>
  <c r="V138" i="5"/>
  <c r="V615" i="5"/>
  <c r="U615" i="5"/>
  <c r="S616" i="5" s="1"/>
  <c r="T616" i="5" s="1"/>
  <c r="V212" i="5"/>
  <c r="U212" i="5"/>
  <c r="S213" i="5" s="1"/>
  <c r="T213" i="5" s="1"/>
  <c r="S2197" i="4"/>
  <c r="T2197" i="4" s="1"/>
  <c r="W1000" i="4"/>
  <c r="V1000" i="4"/>
  <c r="T1001" i="4" s="1"/>
  <c r="U1001" i="4" s="1"/>
  <c r="S290" i="5"/>
  <c r="T290" i="5" s="1"/>
  <c r="V535" i="5"/>
  <c r="U535" i="5"/>
  <c r="S536" i="5" s="1"/>
  <c r="W774" i="4"/>
  <c r="V774" i="4"/>
  <c r="T775" i="4" s="1"/>
  <c r="U775" i="4" s="1"/>
  <c r="V1510" i="4"/>
  <c r="T1511" i="4" s="1"/>
  <c r="W1510" i="4"/>
  <c r="V218" i="6"/>
  <c r="U218" i="6"/>
  <c r="T1433" i="4"/>
  <c r="U1433" i="4" s="1"/>
  <c r="V850" i="4"/>
  <c r="T851" i="4" s="1"/>
  <c r="W850" i="4"/>
  <c r="W1065" i="4"/>
  <c r="V1065" i="4"/>
  <c r="T1066" i="4" s="1"/>
  <c r="U1066" i="4" s="1"/>
  <c r="V2581" i="4"/>
  <c r="U2581" i="4"/>
  <c r="S2582" i="4" s="1"/>
  <c r="T2582" i="4" s="1"/>
  <c r="S381" i="6"/>
  <c r="T381" i="6" s="1"/>
  <c r="V2127" i="4"/>
  <c r="U2127" i="4"/>
  <c r="S2128" i="4" s="1"/>
  <c r="P405" i="5"/>
  <c r="N406" i="5" s="1"/>
  <c r="Q405" i="5"/>
  <c r="W1293" i="4"/>
  <c r="V1293" i="4"/>
  <c r="T1294" i="4" s="1"/>
  <c r="T2283" i="4"/>
  <c r="W1141" i="4"/>
  <c r="V1141" i="4"/>
  <c r="T1142" i="4" s="1"/>
  <c r="U1954" i="4" l="1"/>
  <c r="T139" i="5"/>
  <c r="V2355" i="4"/>
  <c r="U2355" i="4"/>
  <c r="S2356" i="4" s="1"/>
  <c r="T2356" i="4" s="1"/>
  <c r="V453" i="5"/>
  <c r="U453" i="5"/>
  <c r="S454" i="5" s="1"/>
  <c r="U290" i="5"/>
  <c r="V290" i="5"/>
  <c r="U2197" i="4"/>
  <c r="V2197" i="4"/>
  <c r="U1142" i="4"/>
  <c r="V2662" i="4"/>
  <c r="U2662" i="4"/>
  <c r="S2663" i="4" s="1"/>
  <c r="T2663" i="4" s="1"/>
  <c r="T1876" i="4"/>
  <c r="U1876" i="4" s="1"/>
  <c r="V213" i="5"/>
  <c r="U213" i="5"/>
  <c r="S214" i="5" s="1"/>
  <c r="T214" i="5" s="1"/>
  <c r="W1217" i="4"/>
  <c r="V1217" i="4"/>
  <c r="T1218" i="4" s="1"/>
  <c r="W775" i="4"/>
  <c r="V775" i="4"/>
  <c r="T776" i="4" s="1"/>
  <c r="U776" i="4" s="1"/>
  <c r="W1735" i="4"/>
  <c r="V1735" i="4"/>
  <c r="T1736" i="4" s="1"/>
  <c r="U1736" i="4" s="1"/>
  <c r="W1001" i="4"/>
  <c r="V1001" i="4"/>
  <c r="T1002" i="4" s="1"/>
  <c r="U1002" i="4" s="1"/>
  <c r="U1511" i="4"/>
  <c r="U2283" i="4"/>
  <c r="S2284" i="4" s="1"/>
  <c r="V2283" i="4"/>
  <c r="V616" i="5"/>
  <c r="U616" i="5"/>
  <c r="S617" i="5" s="1"/>
  <c r="T617" i="5" s="1"/>
  <c r="U1587" i="4"/>
  <c r="S219" i="6"/>
  <c r="T219" i="6" s="1"/>
  <c r="V2582" i="4"/>
  <c r="U2582" i="4"/>
  <c r="S2583" i="4" s="1"/>
  <c r="V1066" i="4"/>
  <c r="T1067" i="4" s="1"/>
  <c r="W1066" i="4"/>
  <c r="U1294" i="4"/>
  <c r="T536" i="5"/>
  <c r="S686" i="5"/>
  <c r="T686" i="5" s="1"/>
  <c r="W1807" i="4"/>
  <c r="V1807" i="4"/>
  <c r="T1808" i="4" s="1"/>
  <c r="U1808" i="4" s="1"/>
  <c r="O406" i="5"/>
  <c r="Q350" i="6"/>
  <c r="T2433" i="4"/>
  <c r="V139" i="5"/>
  <c r="U139" i="5"/>
  <c r="S140" i="5" s="1"/>
  <c r="T140" i="5" s="1"/>
  <c r="W1954" i="4"/>
  <c r="V1954" i="4"/>
  <c r="T1955" i="4" s="1"/>
  <c r="U1955" i="4" s="1"/>
  <c r="T2128" i="4"/>
  <c r="V2513" i="4"/>
  <c r="U2513" i="4"/>
  <c r="S2514" i="4" s="1"/>
  <c r="V1359" i="4"/>
  <c r="T1360" i="4" s="1"/>
  <c r="W1359" i="4"/>
  <c r="U1660" i="4"/>
  <c r="R275" i="6"/>
  <c r="R274" i="6"/>
  <c r="U851" i="4"/>
  <c r="V1433" i="4"/>
  <c r="T1434" i="4" s="1"/>
  <c r="W1433" i="4"/>
  <c r="U921" i="4"/>
  <c r="V381" i="6"/>
  <c r="U381" i="6"/>
  <c r="U1434" i="4" l="1"/>
  <c r="T2514" i="4"/>
  <c r="U214" i="5"/>
  <c r="S215" i="5" s="1"/>
  <c r="V214" i="5"/>
  <c r="W1434" i="4"/>
  <c r="V1434" i="4"/>
  <c r="T1435" i="4" s="1"/>
  <c r="U1435" i="4" s="1"/>
  <c r="W1142" i="4"/>
  <c r="V1142" i="4"/>
  <c r="T1143" i="4" s="1"/>
  <c r="U1143" i="4" s="1"/>
  <c r="V2663" i="4"/>
  <c r="U2663" i="4"/>
  <c r="S2664" i="4" s="1"/>
  <c r="T2664" i="4" s="1"/>
  <c r="V617" i="5"/>
  <c r="U617" i="5"/>
  <c r="S618" i="5" s="1"/>
  <c r="T618" i="5" s="1"/>
  <c r="Q406" i="5"/>
  <c r="P406" i="5"/>
  <c r="N407" i="5" s="1"/>
  <c r="S2198" i="4"/>
  <c r="T2198" i="4" s="1"/>
  <c r="V140" i="5"/>
  <c r="U140" i="5"/>
  <c r="S141" i="5" s="1"/>
  <c r="V2433" i="4"/>
  <c r="U2433" i="4"/>
  <c r="S2434" i="4" s="1"/>
  <c r="W1808" i="4"/>
  <c r="V1808" i="4"/>
  <c r="T1809" i="4" s="1"/>
  <c r="U1809" i="4" s="1"/>
  <c r="V1511" i="4"/>
  <c r="T1512" i="4" s="1"/>
  <c r="W1511" i="4"/>
  <c r="V686" i="5"/>
  <c r="U686" i="5"/>
  <c r="W921" i="4"/>
  <c r="V921" i="4"/>
  <c r="T922" i="4" s="1"/>
  <c r="U922" i="4" s="1"/>
  <c r="W851" i="4"/>
  <c r="V851" i="4"/>
  <c r="T852" i="4" s="1"/>
  <c r="W1736" i="4"/>
  <c r="V1736" i="4"/>
  <c r="T1737" i="4" s="1"/>
  <c r="U1737" i="4" s="1"/>
  <c r="S291" i="5"/>
  <c r="T291" i="5" s="1"/>
  <c r="W1955" i="4"/>
  <c r="V1955" i="4"/>
  <c r="T1956" i="4" s="1"/>
  <c r="S382" i="6"/>
  <c r="T382" i="6" s="1"/>
  <c r="W1876" i="4"/>
  <c r="V1876" i="4"/>
  <c r="R276" i="6"/>
  <c r="W1002" i="4"/>
  <c r="V1002" i="4"/>
  <c r="T1003" i="4" s="1"/>
  <c r="U1003" i="4" s="1"/>
  <c r="W1660" i="4"/>
  <c r="V1660" i="4"/>
  <c r="T1661" i="4" s="1"/>
  <c r="U1661" i="4" s="1"/>
  <c r="V536" i="5"/>
  <c r="U536" i="5"/>
  <c r="S537" i="5" s="1"/>
  <c r="T537" i="5" s="1"/>
  <c r="U1360" i="4"/>
  <c r="W1294" i="4"/>
  <c r="V1294" i="4"/>
  <c r="T1295" i="4" s="1"/>
  <c r="U1295" i="4" s="1"/>
  <c r="T454" i="5"/>
  <c r="W1587" i="4"/>
  <c r="V1587" i="4"/>
  <c r="T1588" i="4" s="1"/>
  <c r="T2284" i="4"/>
  <c r="V2514" i="4"/>
  <c r="U2514" i="4"/>
  <c r="S2515" i="4" s="1"/>
  <c r="T2515" i="4" s="1"/>
  <c r="U1067" i="4"/>
  <c r="U2356" i="4"/>
  <c r="S2357" i="4" s="1"/>
  <c r="V2356" i="4"/>
  <c r="V219" i="6"/>
  <c r="U219" i="6"/>
  <c r="W776" i="4"/>
  <c r="V776" i="4"/>
  <c r="T777" i="4" s="1"/>
  <c r="U777" i="4" s="1"/>
  <c r="U2128" i="4"/>
  <c r="S2129" i="4" s="1"/>
  <c r="V2128" i="4"/>
  <c r="T2583" i="4"/>
  <c r="U1218" i="4"/>
  <c r="U1956" i="4" l="1"/>
  <c r="T215" i="5"/>
  <c r="T141" i="5"/>
  <c r="V141" i="5"/>
  <c r="U141" i="5"/>
  <c r="S142" i="5" s="1"/>
  <c r="T142" i="5" s="1"/>
  <c r="W1737" i="4"/>
  <c r="V1737" i="4"/>
  <c r="T1738" i="4" s="1"/>
  <c r="U1738" i="4" s="1"/>
  <c r="W1295" i="4"/>
  <c r="V1295" i="4"/>
  <c r="T1296" i="4" s="1"/>
  <c r="U1296" i="4" s="1"/>
  <c r="T2129" i="4"/>
  <c r="W1360" i="4"/>
  <c r="V1360" i="4"/>
  <c r="T1361" i="4" s="1"/>
  <c r="V777" i="4"/>
  <c r="T778" i="4" s="1"/>
  <c r="W777" i="4"/>
  <c r="V537" i="5"/>
  <c r="U537" i="5"/>
  <c r="S538" i="5" s="1"/>
  <c r="T538" i="5" s="1"/>
  <c r="U2198" i="4"/>
  <c r="V2198" i="4"/>
  <c r="U852" i="4"/>
  <c r="O407" i="5"/>
  <c r="S220" i="6"/>
  <c r="T220" i="6" s="1"/>
  <c r="U2664" i="4"/>
  <c r="S2665" i="4" s="1"/>
  <c r="V2664" i="4"/>
  <c r="V2515" i="4"/>
  <c r="U2515" i="4"/>
  <c r="S2516" i="4" s="1"/>
  <c r="T2516" i="4" s="1"/>
  <c r="V2284" i="4"/>
  <c r="U2284" i="4"/>
  <c r="S2285" i="4" s="1"/>
  <c r="T2285" i="4" s="1"/>
  <c r="W1809" i="4"/>
  <c r="V1809" i="4"/>
  <c r="T1810" i="4" s="1"/>
  <c r="U1810" i="4" s="1"/>
  <c r="W1435" i="4"/>
  <c r="V1435" i="4"/>
  <c r="T1436" i="4" s="1"/>
  <c r="U1436" i="4" s="1"/>
  <c r="V618" i="5"/>
  <c r="U618" i="5"/>
  <c r="S619" i="5" s="1"/>
  <c r="R278" i="6"/>
  <c r="R277" i="6"/>
  <c r="R279" i="6"/>
  <c r="R290" i="6"/>
  <c r="R291" i="6"/>
  <c r="U1512" i="4"/>
  <c r="U1588" i="4"/>
  <c r="V382" i="6"/>
  <c r="U382" i="6"/>
  <c r="W1661" i="4"/>
  <c r="V1661" i="4"/>
  <c r="T1662" i="4" s="1"/>
  <c r="U1662" i="4" s="1"/>
  <c r="W1003" i="4"/>
  <c r="V1003" i="4"/>
  <c r="T1004" i="4" s="1"/>
  <c r="U1004" i="4" s="1"/>
  <c r="S687" i="5"/>
  <c r="T687" i="5" s="1"/>
  <c r="W1143" i="4"/>
  <c r="V1143" i="4"/>
  <c r="T1144" i="4" s="1"/>
  <c r="W1956" i="4"/>
  <c r="V1956" i="4"/>
  <c r="T1957" i="4" s="1"/>
  <c r="U1957" i="4" s="1"/>
  <c r="T2434" i="4"/>
  <c r="V2583" i="4"/>
  <c r="U2583" i="4"/>
  <c r="S2584" i="4" s="1"/>
  <c r="T2584" i="4" s="1"/>
  <c r="U291" i="5"/>
  <c r="V291" i="5"/>
  <c r="V922" i="4"/>
  <c r="T923" i="4" s="1"/>
  <c r="W922" i="4"/>
  <c r="T2357" i="4"/>
  <c r="V1067" i="4"/>
  <c r="T1068" i="4" s="1"/>
  <c r="W1067" i="4"/>
  <c r="T1877" i="4"/>
  <c r="U1877" i="4" s="1"/>
  <c r="W1218" i="4"/>
  <c r="V1218" i="4"/>
  <c r="T1219" i="4" s="1"/>
  <c r="U1219" i="4" s="1"/>
  <c r="V454" i="5"/>
  <c r="U454" i="5"/>
  <c r="S455" i="5" s="1"/>
  <c r="V215" i="5"/>
  <c r="U215" i="5"/>
  <c r="S216" i="5" s="1"/>
  <c r="T216" i="5" s="1"/>
  <c r="U1144" i="4" l="1"/>
  <c r="T619" i="5"/>
  <c r="U923" i="4"/>
  <c r="W923" i="4" s="1"/>
  <c r="T455" i="5"/>
  <c r="V455" i="5" s="1"/>
  <c r="R286" i="6"/>
  <c r="R287" i="6" s="1"/>
  <c r="W1219" i="4"/>
  <c r="V1219" i="4"/>
  <c r="T1220" i="4" s="1"/>
  <c r="U1220" i="4" s="1"/>
  <c r="W1662" i="4"/>
  <c r="V1662" i="4"/>
  <c r="T1663" i="4" s="1"/>
  <c r="U778" i="4"/>
  <c r="V619" i="5"/>
  <c r="U619" i="5"/>
  <c r="S620" i="5" s="1"/>
  <c r="T620" i="5" s="1"/>
  <c r="V2285" i="4"/>
  <c r="U2285" i="4"/>
  <c r="S2286" i="4" s="1"/>
  <c r="T2286" i="4" s="1"/>
  <c r="U1361" i="4"/>
  <c r="U538" i="5"/>
  <c r="S539" i="5" s="1"/>
  <c r="V538" i="5"/>
  <c r="W1810" i="4"/>
  <c r="V1810" i="4"/>
  <c r="T1811" i="4" s="1"/>
  <c r="W1004" i="4"/>
  <c r="V1004" i="4"/>
  <c r="T1005" i="4" s="1"/>
  <c r="S383" i="6"/>
  <c r="T383" i="6" s="1"/>
  <c r="W1588" i="4"/>
  <c r="V1588" i="4"/>
  <c r="T1589" i="4" s="1"/>
  <c r="W1296" i="4"/>
  <c r="V1296" i="4"/>
  <c r="T1297" i="4" s="1"/>
  <c r="U1297" i="4" s="1"/>
  <c r="U1068" i="4"/>
  <c r="V2129" i="4"/>
  <c r="U2129" i="4"/>
  <c r="S2130" i="4" s="1"/>
  <c r="T2130" i="4" s="1"/>
  <c r="W1512" i="4"/>
  <c r="V1512" i="4"/>
  <c r="T1513" i="4" s="1"/>
  <c r="U1513" i="4" s="1"/>
  <c r="R288" i="6"/>
  <c r="R289" i="6" s="1"/>
  <c r="W1436" i="4"/>
  <c r="V1436" i="4"/>
  <c r="T1437" i="4" s="1"/>
  <c r="U1437" i="4" s="1"/>
  <c r="V2357" i="4"/>
  <c r="U2357" i="4"/>
  <c r="S2358" i="4" s="1"/>
  <c r="V2584" i="4"/>
  <c r="U2584" i="4"/>
  <c r="S2585" i="4" s="1"/>
  <c r="T2665" i="4"/>
  <c r="W1738" i="4"/>
  <c r="V1738" i="4"/>
  <c r="T1739" i="4" s="1"/>
  <c r="U1739" i="4" s="1"/>
  <c r="S2199" i="4"/>
  <c r="T2199" i="4" s="1"/>
  <c r="S292" i="5"/>
  <c r="T292" i="5" s="1"/>
  <c r="V216" i="5"/>
  <c r="U216" i="5"/>
  <c r="S217" i="5" s="1"/>
  <c r="T217" i="5" s="1"/>
  <c r="V2434" i="4"/>
  <c r="U2434" i="4"/>
  <c r="S2435" i="4" s="1"/>
  <c r="T2435" i="4" s="1"/>
  <c r="R346" i="6"/>
  <c r="R341" i="6"/>
  <c r="R348" i="6"/>
  <c r="R344" i="6"/>
  <c r="R349" i="6"/>
  <c r="R345" i="6"/>
  <c r="R347" i="6"/>
  <c r="R340" i="6"/>
  <c r="R342" i="6"/>
  <c r="R292" i="6"/>
  <c r="R343" i="6"/>
  <c r="R350" i="6"/>
  <c r="W1144" i="4"/>
  <c r="V1144" i="4"/>
  <c r="T1145" i="4" s="1"/>
  <c r="U1145" i="4" s="1"/>
  <c r="V687" i="5"/>
  <c r="U687" i="5"/>
  <c r="V923" i="4"/>
  <c r="T924" i="4" s="1"/>
  <c r="V220" i="6"/>
  <c r="U220" i="6"/>
  <c r="V142" i="5"/>
  <c r="U142" i="5"/>
  <c r="S143" i="5" s="1"/>
  <c r="W852" i="4"/>
  <c r="V852" i="4"/>
  <c r="T853" i="4" s="1"/>
  <c r="U853" i="4" s="1"/>
  <c r="V1877" i="4"/>
  <c r="T1878" i="4" s="1"/>
  <c r="W1877" i="4"/>
  <c r="V2516" i="4"/>
  <c r="U2516" i="4"/>
  <c r="S2517" i="4" s="1"/>
  <c r="T2517" i="4" s="1"/>
  <c r="V1957" i="4"/>
  <c r="T1958" i="4" s="1"/>
  <c r="W1957" i="4"/>
  <c r="R282" i="6"/>
  <c r="R281" i="6"/>
  <c r="R284" i="6" s="1"/>
  <c r="S297" i="6" s="1"/>
  <c r="Q407" i="5"/>
  <c r="P407" i="5"/>
  <c r="N408" i="5" s="1"/>
  <c r="O408" i="5" s="1"/>
  <c r="U455" i="5" l="1"/>
  <c r="S456" i="5" s="1"/>
  <c r="T539" i="5"/>
  <c r="T2585" i="4"/>
  <c r="U1878" i="4"/>
  <c r="T456" i="5"/>
  <c r="R330" i="6"/>
  <c r="R312" i="6"/>
  <c r="R300" i="6"/>
  <c r="R310" i="6"/>
  <c r="R311" i="6"/>
  <c r="R325" i="6"/>
  <c r="R332" i="6"/>
  <c r="R302" i="6"/>
  <c r="R313" i="6"/>
  <c r="R309" i="6"/>
  <c r="R306" i="6"/>
  <c r="R320" i="6"/>
  <c r="R331" i="6"/>
  <c r="R316" i="6"/>
  <c r="R297" i="6"/>
  <c r="R301" i="6"/>
  <c r="R298" i="6"/>
  <c r="R308" i="6"/>
  <c r="R329" i="6"/>
  <c r="R304" i="6"/>
  <c r="R319" i="6"/>
  <c r="R327" i="6"/>
  <c r="R321" i="6"/>
  <c r="R299" i="6"/>
  <c r="R307" i="6"/>
  <c r="R333" i="6"/>
  <c r="R338" i="6"/>
  <c r="R305" i="6"/>
  <c r="R326" i="6"/>
  <c r="R339" i="6"/>
  <c r="R317" i="6"/>
  <c r="R328" i="6"/>
  <c r="R334" i="6"/>
  <c r="R314" i="6"/>
  <c r="R337" i="6"/>
  <c r="R315" i="6"/>
  <c r="R318" i="6"/>
  <c r="R322" i="6"/>
  <c r="R335" i="6"/>
  <c r="R336" i="6"/>
  <c r="R303" i="6"/>
  <c r="R323" i="6"/>
  <c r="R324" i="6"/>
  <c r="V2435" i="4"/>
  <c r="U2435" i="4"/>
  <c r="S2436" i="4" s="1"/>
  <c r="U1811" i="4"/>
  <c r="U1005" i="4"/>
  <c r="U217" i="5"/>
  <c r="S218" i="5" s="1"/>
  <c r="V217" i="5"/>
  <c r="R283" i="6"/>
  <c r="R285" i="6" s="1"/>
  <c r="V2286" i="4"/>
  <c r="U2286" i="4"/>
  <c r="S2287" i="4" s="1"/>
  <c r="T2287" i="4" s="1"/>
  <c r="S221" i="6"/>
  <c r="T221" i="6" s="1"/>
  <c r="V539" i="5"/>
  <c r="U539" i="5"/>
  <c r="S540" i="5" s="1"/>
  <c r="T540" i="5" s="1"/>
  <c r="P408" i="5"/>
  <c r="N409" i="5" s="1"/>
  <c r="O409" i="5" s="1"/>
  <c r="U924" i="4"/>
  <c r="W1145" i="4"/>
  <c r="V1145" i="4"/>
  <c r="T1146" i="4" s="1"/>
  <c r="U1146" i="4" s="1"/>
  <c r="V2199" i="4"/>
  <c r="U2199" i="4"/>
  <c r="W1068" i="4"/>
  <c r="V1068" i="4"/>
  <c r="T1069" i="4" s="1"/>
  <c r="V620" i="5"/>
  <c r="U620" i="5"/>
  <c r="S621" i="5" s="1"/>
  <c r="T621" i="5" s="1"/>
  <c r="W1437" i="4"/>
  <c r="V1437" i="4"/>
  <c r="T1438" i="4" s="1"/>
  <c r="U1438" i="4" s="1"/>
  <c r="W1513" i="4"/>
  <c r="V1513" i="4"/>
  <c r="T1514" i="4" s="1"/>
  <c r="U1514" i="4" s="1"/>
  <c r="V2130" i="4"/>
  <c r="U2130" i="4"/>
  <c r="S2131" i="4" s="1"/>
  <c r="T2131" i="4" s="1"/>
  <c r="V1739" i="4"/>
  <c r="T1740" i="4" s="1"/>
  <c r="W1739" i="4"/>
  <c r="W1297" i="4"/>
  <c r="V1297" i="4"/>
  <c r="T1298" i="4" s="1"/>
  <c r="U1298" i="4" s="1"/>
  <c r="U1958" i="4"/>
  <c r="W778" i="4"/>
  <c r="V778" i="4"/>
  <c r="T779" i="4" s="1"/>
  <c r="U779" i="4" s="1"/>
  <c r="S688" i="5"/>
  <c r="T688" i="5" s="1"/>
  <c r="U2517" i="4"/>
  <c r="S2518" i="4" s="1"/>
  <c r="V2517" i="4"/>
  <c r="V1878" i="4"/>
  <c r="T1879" i="4" s="1"/>
  <c r="W1878" i="4"/>
  <c r="V2665" i="4"/>
  <c r="U2665" i="4"/>
  <c r="S2666" i="4" s="1"/>
  <c r="U1589" i="4"/>
  <c r="U1663" i="4"/>
  <c r="V2585" i="4"/>
  <c r="U2585" i="4"/>
  <c r="S2586" i="4" s="1"/>
  <c r="T2586" i="4" s="1"/>
  <c r="V456" i="5"/>
  <c r="U456" i="5"/>
  <c r="S457" i="5" s="1"/>
  <c r="T457" i="5" s="1"/>
  <c r="V292" i="5"/>
  <c r="U292" i="5"/>
  <c r="W1220" i="4"/>
  <c r="V1220" i="4"/>
  <c r="T1221" i="4" s="1"/>
  <c r="U1221" i="4" s="1"/>
  <c r="V1361" i="4"/>
  <c r="T1362" i="4" s="1"/>
  <c r="W1361" i="4"/>
  <c r="W853" i="4"/>
  <c r="V853" i="4"/>
  <c r="T854" i="4" s="1"/>
  <c r="U854" i="4" s="1"/>
  <c r="T143" i="5"/>
  <c r="T2358" i="4"/>
  <c r="V383" i="6"/>
  <c r="U383" i="6"/>
  <c r="U1740" i="4" l="1"/>
  <c r="T297" i="6"/>
  <c r="U1362" i="4"/>
  <c r="T218" i="5"/>
  <c r="V218" i="5" s="1"/>
  <c r="T2436" i="4"/>
  <c r="V2436" i="4" s="1"/>
  <c r="U1879" i="4"/>
  <c r="U297" i="6"/>
  <c r="V297" i="6"/>
  <c r="Q408" i="5"/>
  <c r="W1362" i="4"/>
  <c r="V1362" i="4"/>
  <c r="T1363" i="4" s="1"/>
  <c r="U1363" i="4" s="1"/>
  <c r="V1811" i="4"/>
  <c r="T1812" i="4" s="1"/>
  <c r="W1811" i="4"/>
  <c r="S293" i="5"/>
  <c r="T293" i="5" s="1"/>
  <c r="U457" i="5"/>
  <c r="S458" i="5" s="1"/>
  <c r="V457" i="5"/>
  <c r="U540" i="5"/>
  <c r="S541" i="5" s="1"/>
  <c r="V540" i="5"/>
  <c r="W1438" i="4"/>
  <c r="V1438" i="4"/>
  <c r="T1439" i="4" s="1"/>
  <c r="U1439" i="4" s="1"/>
  <c r="U621" i="5"/>
  <c r="S622" i="5" s="1"/>
  <c r="T622" i="5" s="1"/>
  <c r="V621" i="5"/>
  <c r="W779" i="4"/>
  <c r="V779" i="4"/>
  <c r="T780" i="4" s="1"/>
  <c r="P409" i="5"/>
  <c r="N410" i="5" s="1"/>
  <c r="O410" i="5" s="1"/>
  <c r="V688" i="5"/>
  <c r="U688" i="5"/>
  <c r="S689" i="5" s="1"/>
  <c r="T689" i="5" s="1"/>
  <c r="V2586" i="4"/>
  <c r="U2586" i="4"/>
  <c r="S2587" i="4" s="1"/>
  <c r="T2587" i="4" s="1"/>
  <c r="U1069" i="4"/>
  <c r="W1005" i="4"/>
  <c r="V1005" i="4"/>
  <c r="T1006" i="4" s="1"/>
  <c r="V1514" i="4"/>
  <c r="T1515" i="4" s="1"/>
  <c r="W1514" i="4"/>
  <c r="V2358" i="4"/>
  <c r="U2358" i="4"/>
  <c r="S2359" i="4" s="1"/>
  <c r="T2359" i="4" s="1"/>
  <c r="V143" i="5"/>
  <c r="U143" i="5"/>
  <c r="S144" i="5" s="1"/>
  <c r="V221" i="6"/>
  <c r="U221" i="6"/>
  <c r="W1740" i="4"/>
  <c r="V1740" i="4"/>
  <c r="T1741" i="4" s="1"/>
  <c r="S2200" i="4"/>
  <c r="T2200" i="4" s="1"/>
  <c r="V2287" i="4"/>
  <c r="U2287" i="4"/>
  <c r="S2288" i="4" s="1"/>
  <c r="T2288" i="4" s="1"/>
  <c r="W1958" i="4"/>
  <c r="V1958" i="4"/>
  <c r="T1959" i="4" s="1"/>
  <c r="W1298" i="4"/>
  <c r="V1298" i="4"/>
  <c r="T1299" i="4" s="1"/>
  <c r="W1146" i="4"/>
  <c r="V1146" i="4"/>
  <c r="T1147" i="4" s="1"/>
  <c r="U1147" i="4" s="1"/>
  <c r="U2131" i="4"/>
  <c r="S2132" i="4" s="1"/>
  <c r="V2131" i="4"/>
  <c r="V924" i="4"/>
  <c r="T925" i="4" s="1"/>
  <c r="W924" i="4"/>
  <c r="S384" i="6"/>
  <c r="T384" i="6" s="1"/>
  <c r="W854" i="4"/>
  <c r="V854" i="4"/>
  <c r="T855" i="4" s="1"/>
  <c r="V1663" i="4"/>
  <c r="T1664" i="4" s="1"/>
  <c r="W1663" i="4"/>
  <c r="W1589" i="4"/>
  <c r="V1589" i="4"/>
  <c r="T1590" i="4" s="1"/>
  <c r="U1590" i="4" s="1"/>
  <c r="W1221" i="4"/>
  <c r="V1221" i="4"/>
  <c r="T1222" i="4" s="1"/>
  <c r="U1222" i="4" s="1"/>
  <c r="T2518" i="4"/>
  <c r="T2666" i="4"/>
  <c r="U218" i="5"/>
  <c r="S219" i="5" s="1"/>
  <c r="T219" i="5" l="1"/>
  <c r="U1299" i="4"/>
  <c r="U2436" i="4"/>
  <c r="S2437" i="4" s="1"/>
  <c r="T2437" i="4" s="1"/>
  <c r="U925" i="4"/>
  <c r="V925" i="4" s="1"/>
  <c r="T926" i="4" s="1"/>
  <c r="U926" i="4" s="1"/>
  <c r="U1664" i="4"/>
  <c r="T144" i="5"/>
  <c r="U1959" i="4"/>
  <c r="W1959" i="4" s="1"/>
  <c r="V1959" i="4"/>
  <c r="T1960" i="4" s="1"/>
  <c r="V293" i="5"/>
  <c r="U293" i="5"/>
  <c r="S294" i="5" s="1"/>
  <c r="U855" i="4"/>
  <c r="U1741" i="4"/>
  <c r="W1664" i="4"/>
  <c r="V1664" i="4"/>
  <c r="T1665" i="4" s="1"/>
  <c r="U1665" i="4" s="1"/>
  <c r="V384" i="6"/>
  <c r="U384" i="6"/>
  <c r="S385" i="6" s="1"/>
  <c r="T385" i="6" s="1"/>
  <c r="U1812" i="4"/>
  <c r="S222" i="6"/>
  <c r="T222" i="6" s="1"/>
  <c r="W1439" i="4"/>
  <c r="V1439" i="4"/>
  <c r="T1440" i="4" s="1"/>
  <c r="V2587" i="4"/>
  <c r="U2587" i="4"/>
  <c r="S2588" i="4" s="1"/>
  <c r="U2518" i="4"/>
  <c r="S2519" i="4" s="1"/>
  <c r="T2519" i="4" s="1"/>
  <c r="V2518" i="4"/>
  <c r="U622" i="5"/>
  <c r="S623" i="5" s="1"/>
  <c r="T623" i="5" s="1"/>
  <c r="V1363" i="4"/>
  <c r="T1364" i="4" s="1"/>
  <c r="W1363" i="4"/>
  <c r="V2437" i="4"/>
  <c r="U2437" i="4"/>
  <c r="S2438" i="4" s="1"/>
  <c r="T2438" i="4" s="1"/>
  <c r="W1069" i="4"/>
  <c r="V1069" i="4"/>
  <c r="T1070" i="4" s="1"/>
  <c r="U1070" i="4" s="1"/>
  <c r="W925" i="4"/>
  <c r="W1222" i="4"/>
  <c r="V1222" i="4"/>
  <c r="T1223" i="4" s="1"/>
  <c r="U1223" i="4" s="1"/>
  <c r="V2359" i="4"/>
  <c r="U2359" i="4"/>
  <c r="S2360" i="4" s="1"/>
  <c r="W1299" i="4"/>
  <c r="V1299" i="4"/>
  <c r="T1300" i="4" s="1"/>
  <c r="U1300" i="4" s="1"/>
  <c r="U219" i="5"/>
  <c r="S220" i="5" s="1"/>
  <c r="V219" i="5"/>
  <c r="V2666" i="4"/>
  <c r="U2666" i="4"/>
  <c r="S2667" i="4" s="1"/>
  <c r="T2667" i="4" s="1"/>
  <c r="V689" i="5"/>
  <c r="U689" i="5"/>
  <c r="S690" i="5" s="1"/>
  <c r="T690" i="5" s="1"/>
  <c r="T2132" i="4"/>
  <c r="V144" i="5"/>
  <c r="U144" i="5"/>
  <c r="S145" i="5" s="1"/>
  <c r="T145" i="5" s="1"/>
  <c r="P410" i="5"/>
  <c r="N411" i="5" s="1"/>
  <c r="O411" i="5" s="1"/>
  <c r="Q409" i="5"/>
  <c r="V2288" i="4"/>
  <c r="U2288" i="4"/>
  <c r="S2289" i="4" s="1"/>
  <c r="W1147" i="4"/>
  <c r="V1147" i="4"/>
  <c r="T1148" i="4" s="1"/>
  <c r="U1148" i="4" s="1"/>
  <c r="T541" i="5"/>
  <c r="S298" i="6"/>
  <c r="T298" i="6" s="1"/>
  <c r="W1590" i="4"/>
  <c r="V1590" i="4"/>
  <c r="T1591" i="4" s="1"/>
  <c r="U1591" i="4" s="1"/>
  <c r="V2200" i="4"/>
  <c r="U2200" i="4"/>
  <c r="U1515" i="4"/>
  <c r="T458" i="5"/>
  <c r="W1879" i="4"/>
  <c r="V1879" i="4"/>
  <c r="T1880" i="4" s="1"/>
  <c r="U1880" i="4" s="1"/>
  <c r="U1006" i="4"/>
  <c r="U780" i="4"/>
  <c r="U1960" i="4" l="1"/>
  <c r="U1440" i="4"/>
  <c r="V1223" i="4"/>
  <c r="T1224" i="4" s="1"/>
  <c r="W1223" i="4"/>
  <c r="W926" i="4"/>
  <c r="V926" i="4"/>
  <c r="T927" i="4" s="1"/>
  <c r="U927" i="4" s="1"/>
  <c r="V1070" i="4"/>
  <c r="T1071" i="4" s="1"/>
  <c r="W1070" i="4"/>
  <c r="S2201" i="4"/>
  <c r="T2201" i="4" s="1"/>
  <c r="V1440" i="4"/>
  <c r="T1441" i="4" s="1"/>
  <c r="W1440" i="4"/>
  <c r="V222" i="6"/>
  <c r="U222" i="6"/>
  <c r="W1665" i="4"/>
  <c r="V1665" i="4"/>
  <c r="T1666" i="4" s="1"/>
  <c r="W1006" i="4"/>
  <c r="V1006" i="4"/>
  <c r="T1007" i="4" s="1"/>
  <c r="U2667" i="4"/>
  <c r="S2668" i="4" s="1"/>
  <c r="V2667" i="4"/>
  <c r="P411" i="5"/>
  <c r="N412" i="5" s="1"/>
  <c r="O412" i="5" s="1"/>
  <c r="Q410" i="5"/>
  <c r="V1515" i="4"/>
  <c r="T1516" i="4" s="1"/>
  <c r="W1515" i="4"/>
  <c r="W1812" i="4"/>
  <c r="V1812" i="4"/>
  <c r="T1813" i="4" s="1"/>
  <c r="U1813" i="4" s="1"/>
  <c r="W1591" i="4"/>
  <c r="V1591" i="4"/>
  <c r="T1592" i="4" s="1"/>
  <c r="U1592" i="4" s="1"/>
  <c r="U1364" i="4"/>
  <c r="W1741" i="4"/>
  <c r="V1741" i="4"/>
  <c r="T1742" i="4" s="1"/>
  <c r="U1742" i="4" s="1"/>
  <c r="W780" i="4"/>
  <c r="V780" i="4"/>
  <c r="T781" i="4" s="1"/>
  <c r="U781" i="4" s="1"/>
  <c r="V690" i="5"/>
  <c r="U690" i="5"/>
  <c r="S691" i="5" s="1"/>
  <c r="T691" i="5" s="1"/>
  <c r="W1880" i="4"/>
  <c r="V1880" i="4"/>
  <c r="T1881" i="4" s="1"/>
  <c r="U1881" i="4" s="1"/>
  <c r="V2132" i="4"/>
  <c r="U2132" i="4"/>
  <c r="S2133" i="4" s="1"/>
  <c r="T2133" i="4" s="1"/>
  <c r="U623" i="5"/>
  <c r="S624" i="5" s="1"/>
  <c r="T624" i="5" s="1"/>
  <c r="W855" i="4"/>
  <c r="V855" i="4"/>
  <c r="T856" i="4" s="1"/>
  <c r="U856" i="4" s="1"/>
  <c r="V541" i="5"/>
  <c r="U541" i="5"/>
  <c r="S542" i="5" s="1"/>
  <c r="T542" i="5" s="1"/>
  <c r="T220" i="5"/>
  <c r="V622" i="5"/>
  <c r="V623" i="5" s="1"/>
  <c r="T294" i="5"/>
  <c r="V458" i="5"/>
  <c r="U458" i="5"/>
  <c r="S459" i="5" s="1"/>
  <c r="U2438" i="4"/>
  <c r="S2439" i="4" s="1"/>
  <c r="V2438" i="4"/>
  <c r="V298" i="6"/>
  <c r="U298" i="6"/>
  <c r="W1148" i="4"/>
  <c r="V1148" i="4"/>
  <c r="T1149" i="4" s="1"/>
  <c r="U1149" i="4" s="1"/>
  <c r="U2519" i="4"/>
  <c r="S2520" i="4" s="1"/>
  <c r="T2520" i="4" s="1"/>
  <c r="W1960" i="4"/>
  <c r="V1960" i="4"/>
  <c r="T1961" i="4" s="1"/>
  <c r="U1961" i="4" s="1"/>
  <c r="U145" i="5"/>
  <c r="S146" i="5" s="1"/>
  <c r="T146" i="5" s="1"/>
  <c r="V145" i="5"/>
  <c r="V385" i="6"/>
  <c r="U385" i="6"/>
  <c r="S386" i="6" s="1"/>
  <c r="T386" i="6" s="1"/>
  <c r="V1300" i="4"/>
  <c r="T1301" i="4" s="1"/>
  <c r="W1300" i="4"/>
  <c r="T2289" i="4"/>
  <c r="T2360" i="4"/>
  <c r="T2588" i="4"/>
  <c r="U1301" i="4" l="1"/>
  <c r="T2439" i="4"/>
  <c r="U1007" i="4"/>
  <c r="W1742" i="4"/>
  <c r="V1742" i="4"/>
  <c r="T1743" i="4" s="1"/>
  <c r="U1743" i="4" s="1"/>
  <c r="U1666" i="4"/>
  <c r="W781" i="4"/>
  <c r="V781" i="4"/>
  <c r="T782" i="4" s="1"/>
  <c r="U782" i="4" s="1"/>
  <c r="W1364" i="4"/>
  <c r="V1364" i="4"/>
  <c r="T1365" i="4" s="1"/>
  <c r="U1365" i="4" s="1"/>
  <c r="S223" i="6"/>
  <c r="T223" i="6" s="1"/>
  <c r="V386" i="6"/>
  <c r="U386" i="6"/>
  <c r="S387" i="6" s="1"/>
  <c r="T387" i="6" s="1"/>
  <c r="U146" i="5"/>
  <c r="S147" i="5" s="1"/>
  <c r="T147" i="5" s="1"/>
  <c r="W1813" i="4"/>
  <c r="V1813" i="4"/>
  <c r="T1814" i="4" s="1"/>
  <c r="U1814" i="4" s="1"/>
  <c r="U1441" i="4"/>
  <c r="V542" i="5"/>
  <c r="U542" i="5"/>
  <c r="S543" i="5" s="1"/>
  <c r="T543" i="5" s="1"/>
  <c r="W1149" i="4"/>
  <c r="V1149" i="4"/>
  <c r="T1150" i="4" s="1"/>
  <c r="U1150" i="4" s="1"/>
  <c r="V2201" i="4"/>
  <c r="U2201" i="4"/>
  <c r="S2202" i="4" s="1"/>
  <c r="T2202" i="4" s="1"/>
  <c r="V220" i="5"/>
  <c r="U220" i="5"/>
  <c r="S221" i="5" s="1"/>
  <c r="W856" i="4"/>
  <c r="V856" i="4"/>
  <c r="T857" i="4" s="1"/>
  <c r="V2133" i="4"/>
  <c r="U2133" i="4"/>
  <c r="S2134" i="4" s="1"/>
  <c r="T2134" i="4" s="1"/>
  <c r="U1516" i="4"/>
  <c r="W1592" i="4"/>
  <c r="V1592" i="4"/>
  <c r="T1593" i="4" s="1"/>
  <c r="U1593" i="4" s="1"/>
  <c r="U624" i="5"/>
  <c r="S625" i="5" s="1"/>
  <c r="T625" i="5" s="1"/>
  <c r="S299" i="6"/>
  <c r="T299" i="6" s="1"/>
  <c r="U1071" i="4"/>
  <c r="W1301" i="4"/>
  <c r="V1301" i="4"/>
  <c r="T1302" i="4" s="1"/>
  <c r="U1302" i="4" s="1"/>
  <c r="V1961" i="4"/>
  <c r="T1962" i="4" s="1"/>
  <c r="W1961" i="4"/>
  <c r="V2519" i="4"/>
  <c r="P412" i="5"/>
  <c r="N413" i="5" s="1"/>
  <c r="O413" i="5" s="1"/>
  <c r="W927" i="4"/>
  <c r="V927" i="4"/>
  <c r="T928" i="4" s="1"/>
  <c r="U928" i="4" s="1"/>
  <c r="V294" i="5"/>
  <c r="U294" i="5"/>
  <c r="S295" i="5" s="1"/>
  <c r="T295" i="5" s="1"/>
  <c r="U2520" i="4"/>
  <c r="S2521" i="4" s="1"/>
  <c r="T2521" i="4" s="1"/>
  <c r="V2588" i="4"/>
  <c r="U2588" i="4"/>
  <c r="S2589" i="4" s="1"/>
  <c r="T2589" i="4" s="1"/>
  <c r="V1881" i="4"/>
  <c r="T1882" i="4" s="1"/>
  <c r="W1881" i="4"/>
  <c r="V2360" i="4"/>
  <c r="U2360" i="4"/>
  <c r="S2361" i="4" s="1"/>
  <c r="T2361" i="4" s="1"/>
  <c r="Q411" i="5"/>
  <c r="V2439" i="4"/>
  <c r="U2439" i="4"/>
  <c r="S2440" i="4" s="1"/>
  <c r="W1007" i="4"/>
  <c r="V1007" i="4"/>
  <c r="T1008" i="4" s="1"/>
  <c r="U1008" i="4" s="1"/>
  <c r="V2289" i="4"/>
  <c r="U2289" i="4"/>
  <c r="S2290" i="4" s="1"/>
  <c r="V691" i="5"/>
  <c r="U691" i="5"/>
  <c r="S692" i="5" s="1"/>
  <c r="T692" i="5" s="1"/>
  <c r="T459" i="5"/>
  <c r="T2668" i="4"/>
  <c r="U1224" i="4"/>
  <c r="V2520" i="4" l="1"/>
  <c r="U1962" i="4"/>
  <c r="Q412" i="5"/>
  <c r="V2361" i="4"/>
  <c r="U2361" i="4"/>
  <c r="S2362" i="4" s="1"/>
  <c r="U625" i="5"/>
  <c r="S626" i="5" s="1"/>
  <c r="T626" i="5" s="1"/>
  <c r="V1441" i="4"/>
  <c r="T1442" i="4" s="1"/>
  <c r="W1441" i="4"/>
  <c r="W1962" i="4"/>
  <c r="V1962" i="4"/>
  <c r="T1963" i="4" s="1"/>
  <c r="U1963" i="4" s="1"/>
  <c r="U1882" i="4"/>
  <c r="V2668" i="4"/>
  <c r="U2668" i="4"/>
  <c r="S2669" i="4" s="1"/>
  <c r="T2669" i="4" s="1"/>
  <c r="W1814" i="4"/>
  <c r="V1814" i="4"/>
  <c r="T1815" i="4" s="1"/>
  <c r="U1815" i="4" s="1"/>
  <c r="V295" i="5"/>
  <c r="U295" i="5"/>
  <c r="S296" i="5" s="1"/>
  <c r="T2290" i="4"/>
  <c r="W1302" i="4"/>
  <c r="V1302" i="4"/>
  <c r="T1303" i="4" s="1"/>
  <c r="U1303" i="4" s="1"/>
  <c r="W928" i="4"/>
  <c r="V928" i="4"/>
  <c r="T929" i="4" s="1"/>
  <c r="U929" i="4" s="1"/>
  <c r="U147" i="5"/>
  <c r="S148" i="5" s="1"/>
  <c r="T148" i="5" s="1"/>
  <c r="V692" i="5"/>
  <c r="U692" i="5"/>
  <c r="S693" i="5" s="1"/>
  <c r="T693" i="5" s="1"/>
  <c r="V2134" i="4"/>
  <c r="U2134" i="4"/>
  <c r="S2135" i="4" s="1"/>
  <c r="T2135" i="4" s="1"/>
  <c r="V146" i="5"/>
  <c r="V1224" i="4"/>
  <c r="T1225" i="4" s="1"/>
  <c r="W1224" i="4"/>
  <c r="W1008" i="4"/>
  <c r="V1008" i="4"/>
  <c r="T1009" i="4" s="1"/>
  <c r="U1009" i="4" s="1"/>
  <c r="P413" i="5"/>
  <c r="N414" i="5" s="1"/>
  <c r="O414" i="5" s="1"/>
  <c r="U387" i="6"/>
  <c r="S388" i="6" s="1"/>
  <c r="V387" i="6"/>
  <c r="W1071" i="4"/>
  <c r="V1071" i="4"/>
  <c r="T1072" i="4" s="1"/>
  <c r="U1072" i="4" s="1"/>
  <c r="V1593" i="4"/>
  <c r="T1594" i="4" s="1"/>
  <c r="W1593" i="4"/>
  <c r="W1516" i="4"/>
  <c r="V1516" i="4"/>
  <c r="T1517" i="4" s="1"/>
  <c r="U1517" i="4" s="1"/>
  <c r="T2440" i="4"/>
  <c r="U857" i="4"/>
  <c r="T221" i="5"/>
  <c r="U223" i="6"/>
  <c r="S224" i="6" s="1"/>
  <c r="V223" i="6"/>
  <c r="W1365" i="4"/>
  <c r="V1365" i="4"/>
  <c r="T1366" i="4" s="1"/>
  <c r="V2202" i="4"/>
  <c r="U2202" i="4"/>
  <c r="S2203" i="4" s="1"/>
  <c r="W782" i="4"/>
  <c r="V782" i="4"/>
  <c r="T783" i="4" s="1"/>
  <c r="U783" i="4" s="1"/>
  <c r="V1150" i="4"/>
  <c r="T1151" i="4" s="1"/>
  <c r="W1150" i="4"/>
  <c r="V2589" i="4"/>
  <c r="U2589" i="4"/>
  <c r="S2590" i="4" s="1"/>
  <c r="T2590" i="4" s="1"/>
  <c r="W1666" i="4"/>
  <c r="V1666" i="4"/>
  <c r="T1667" i="4" s="1"/>
  <c r="U1667" i="4" s="1"/>
  <c r="U543" i="5"/>
  <c r="S544" i="5" s="1"/>
  <c r="T544" i="5" s="1"/>
  <c r="W1743" i="4"/>
  <c r="V1743" i="4"/>
  <c r="T1744" i="4" s="1"/>
  <c r="U1744" i="4" s="1"/>
  <c r="V299" i="6"/>
  <c r="U299" i="6"/>
  <c r="V459" i="5"/>
  <c r="U459" i="5"/>
  <c r="S460" i="5" s="1"/>
  <c r="U2521" i="4"/>
  <c r="S2522" i="4" s="1"/>
  <c r="T2522" i="4" s="1"/>
  <c r="V624" i="5"/>
  <c r="T460" i="5" l="1"/>
  <c r="U1442" i="4"/>
  <c r="U1225" i="4"/>
  <c r="U1151" i="4"/>
  <c r="W1151" i="4" s="1"/>
  <c r="T2203" i="4"/>
  <c r="U2203" i="4" s="1"/>
  <c r="S2204" i="4" s="1"/>
  <c r="T388" i="6"/>
  <c r="V388" i="6" s="1"/>
  <c r="T224" i="6"/>
  <c r="U224" i="6" s="1"/>
  <c r="S225" i="6" s="1"/>
  <c r="U1366" i="4"/>
  <c r="W1366" i="4" s="1"/>
  <c r="Q413" i="5"/>
  <c r="T296" i="5"/>
  <c r="U296" i="5" s="1"/>
  <c r="S297" i="5" s="1"/>
  <c r="V2290" i="4"/>
  <c r="U2290" i="4"/>
  <c r="S2291" i="4" s="1"/>
  <c r="T2291" i="4" s="1"/>
  <c r="W1744" i="4"/>
  <c r="V1744" i="4"/>
  <c r="T1745" i="4" s="1"/>
  <c r="W1517" i="4"/>
  <c r="V1517" i="4"/>
  <c r="T1518" i="4" s="1"/>
  <c r="U1518" i="4" s="1"/>
  <c r="W1963" i="4"/>
  <c r="V1963" i="4"/>
  <c r="T1964" i="4" s="1"/>
  <c r="V221" i="5"/>
  <c r="U221" i="5"/>
  <c r="S222" i="5" s="1"/>
  <c r="T222" i="5" s="1"/>
  <c r="W857" i="4"/>
  <c r="V857" i="4"/>
  <c r="T858" i="4" s="1"/>
  <c r="U858" i="4" s="1"/>
  <c r="V693" i="5"/>
  <c r="U693" i="5"/>
  <c r="S694" i="5" s="1"/>
  <c r="T694" i="5" s="1"/>
  <c r="U1594" i="4"/>
  <c r="V147" i="5"/>
  <c r="W1009" i="4"/>
  <c r="V1009" i="4"/>
  <c r="T1010" i="4" s="1"/>
  <c r="U1010" i="4" s="1"/>
  <c r="W1815" i="4"/>
  <c r="V1815" i="4"/>
  <c r="T1816" i="4" s="1"/>
  <c r="W1667" i="4"/>
  <c r="V1667" i="4"/>
  <c r="T1668" i="4" s="1"/>
  <c r="V1151" i="4"/>
  <c r="T1152" i="4" s="1"/>
  <c r="U148" i="5"/>
  <c r="S149" i="5" s="1"/>
  <c r="T149" i="5" s="1"/>
  <c r="V1442" i="4"/>
  <c r="T1443" i="4" s="1"/>
  <c r="W1442" i="4"/>
  <c r="W1225" i="4"/>
  <c r="V1225" i="4"/>
  <c r="T1226" i="4" s="1"/>
  <c r="U1226" i="4" s="1"/>
  <c r="V543" i="5"/>
  <c r="V2440" i="4"/>
  <c r="U2440" i="4"/>
  <c r="S2441" i="4" s="1"/>
  <c r="T2441" i="4" s="1"/>
  <c r="W1882" i="4"/>
  <c r="V1882" i="4"/>
  <c r="T1883" i="4" s="1"/>
  <c r="U1883" i="4" s="1"/>
  <c r="W783" i="4"/>
  <c r="V783" i="4"/>
  <c r="T784" i="4" s="1"/>
  <c r="U626" i="5"/>
  <c r="S627" i="5" s="1"/>
  <c r="T627" i="5" s="1"/>
  <c r="V2135" i="4"/>
  <c r="U2135" i="4"/>
  <c r="S2136" i="4" s="1"/>
  <c r="U2522" i="4"/>
  <c r="S2523" i="4" s="1"/>
  <c r="T2523" i="4" s="1"/>
  <c r="W929" i="4"/>
  <c r="V929" i="4"/>
  <c r="T930" i="4" s="1"/>
  <c r="V2521" i="4"/>
  <c r="V625" i="5"/>
  <c r="V1366" i="4"/>
  <c r="T1367" i="4" s="1"/>
  <c r="V2669" i="4"/>
  <c r="U2669" i="4"/>
  <c r="S2670" i="4" s="1"/>
  <c r="T2670" i="4" s="1"/>
  <c r="V1072" i="4"/>
  <c r="T1073" i="4" s="1"/>
  <c r="W1072" i="4"/>
  <c r="V2203" i="4"/>
  <c r="V1303" i="4"/>
  <c r="T1304" i="4" s="1"/>
  <c r="W1303" i="4"/>
  <c r="T2362" i="4"/>
  <c r="S300" i="6"/>
  <c r="T300" i="6" s="1"/>
  <c r="U544" i="5"/>
  <c r="S545" i="5" s="1"/>
  <c r="T545" i="5" s="1"/>
  <c r="V2590" i="4"/>
  <c r="U2590" i="4"/>
  <c r="S2591" i="4" s="1"/>
  <c r="V460" i="5"/>
  <c r="U460" i="5"/>
  <c r="S461" i="5" s="1"/>
  <c r="T461" i="5" s="1"/>
  <c r="P414" i="5"/>
  <c r="N415" i="5" s="1"/>
  <c r="O415" i="5" s="1"/>
  <c r="U1367" i="4" l="1"/>
  <c r="T2204" i="4"/>
  <c r="T2136" i="4"/>
  <c r="V296" i="5"/>
  <c r="V224" i="6"/>
  <c r="T225" i="6" s="1"/>
  <c r="U1073" i="4"/>
  <c r="U1152" i="4"/>
  <c r="Q414" i="5"/>
  <c r="U388" i="6"/>
  <c r="S389" i="6" s="1"/>
  <c r="T389" i="6" s="1"/>
  <c r="V389" i="6" s="1"/>
  <c r="U1816" i="4"/>
  <c r="W1816" i="4" s="1"/>
  <c r="U1964" i="4"/>
  <c r="V1964" i="4" s="1"/>
  <c r="T1965" i="4" s="1"/>
  <c r="W858" i="4"/>
  <c r="V858" i="4"/>
  <c r="T859" i="4" s="1"/>
  <c r="U859" i="4" s="1"/>
  <c r="U1443" i="4"/>
  <c r="U149" i="5"/>
  <c r="S150" i="5" s="1"/>
  <c r="T150" i="5" s="1"/>
  <c r="U2523" i="4"/>
  <c r="S2524" i="4" s="1"/>
  <c r="T2524" i="4" s="1"/>
  <c r="V222" i="5"/>
  <c r="U222" i="5"/>
  <c r="S223" i="5" s="1"/>
  <c r="T223" i="5" s="1"/>
  <c r="V2136" i="4"/>
  <c r="U2136" i="4"/>
  <c r="S2137" i="4" s="1"/>
  <c r="T2137" i="4" s="1"/>
  <c r="V148" i="5"/>
  <c r="T297" i="5"/>
  <c r="V2204" i="4"/>
  <c r="U2204" i="4"/>
  <c r="S2205" i="4" s="1"/>
  <c r="W1152" i="4"/>
  <c r="V1152" i="4"/>
  <c r="T1153" i="4" s="1"/>
  <c r="V2362" i="4"/>
  <c r="U2362" i="4"/>
  <c r="S2363" i="4" s="1"/>
  <c r="T2363" i="4" s="1"/>
  <c r="U627" i="5"/>
  <c r="S628" i="5" s="1"/>
  <c r="T628" i="5" s="1"/>
  <c r="P415" i="5"/>
  <c r="N416" i="5" s="1"/>
  <c r="O416" i="5" s="1"/>
  <c r="V626" i="5"/>
  <c r="U1668" i="4"/>
  <c r="V2522" i="4"/>
  <c r="U1304" i="4"/>
  <c r="U784" i="4"/>
  <c r="V461" i="5"/>
  <c r="U461" i="5"/>
  <c r="S462" i="5" s="1"/>
  <c r="T462" i="5" s="1"/>
  <c r="W1073" i="4"/>
  <c r="V1073" i="4"/>
  <c r="T1074" i="4" s="1"/>
  <c r="U1074" i="4" s="1"/>
  <c r="U2670" i="4"/>
  <c r="S2671" i="4" s="1"/>
  <c r="T2671" i="4" s="1"/>
  <c r="V2670" i="4"/>
  <c r="V1010" i="4"/>
  <c r="T1011" i="4" s="1"/>
  <c r="W1010" i="4"/>
  <c r="W1518" i="4"/>
  <c r="V1518" i="4"/>
  <c r="T1519" i="4" s="1"/>
  <c r="V2441" i="4"/>
  <c r="U2441" i="4"/>
  <c r="S2442" i="4" s="1"/>
  <c r="T2591" i="4"/>
  <c r="U545" i="5"/>
  <c r="S546" i="5" s="1"/>
  <c r="T546" i="5" s="1"/>
  <c r="U1745" i="4"/>
  <c r="W1883" i="4"/>
  <c r="V1883" i="4"/>
  <c r="T1884" i="4" s="1"/>
  <c r="U1884" i="4" s="1"/>
  <c r="W1226" i="4"/>
  <c r="V1226" i="4"/>
  <c r="T1227" i="4" s="1"/>
  <c r="U1227" i="4" s="1"/>
  <c r="V694" i="5"/>
  <c r="U694" i="5"/>
  <c r="S695" i="5" s="1"/>
  <c r="T695" i="5" s="1"/>
  <c r="V2291" i="4"/>
  <c r="U2291" i="4"/>
  <c r="S2292" i="4" s="1"/>
  <c r="T2292" i="4" s="1"/>
  <c r="W1367" i="4"/>
  <c r="V1367" i="4"/>
  <c r="T1368" i="4" s="1"/>
  <c r="U1368" i="4" s="1"/>
  <c r="V544" i="5"/>
  <c r="W1594" i="4"/>
  <c r="V1594" i="4"/>
  <c r="T1595" i="4" s="1"/>
  <c r="V300" i="6"/>
  <c r="U300" i="6"/>
  <c r="U930" i="4"/>
  <c r="U389" i="6" l="1"/>
  <c r="S390" i="6" s="1"/>
  <c r="T390" i="6" s="1"/>
  <c r="T2442" i="4"/>
  <c r="V627" i="5"/>
  <c r="U225" i="6"/>
  <c r="S226" i="6" s="1"/>
  <c r="V225" i="6"/>
  <c r="W1964" i="4"/>
  <c r="U1965" i="4" s="1"/>
  <c r="V1816" i="4"/>
  <c r="T1817" i="4" s="1"/>
  <c r="U1817" i="4" s="1"/>
  <c r="V545" i="5"/>
  <c r="U1519" i="4"/>
  <c r="V2523" i="4"/>
  <c r="W1817" i="4"/>
  <c r="V1817" i="4"/>
  <c r="T1818" i="4" s="1"/>
  <c r="U1818" i="4" s="1"/>
  <c r="W784" i="4"/>
  <c r="V784" i="4"/>
  <c r="T785" i="4" s="1"/>
  <c r="U785" i="4" s="1"/>
  <c r="V1668" i="4"/>
  <c r="T1669" i="4" s="1"/>
  <c r="W1668" i="4"/>
  <c r="W1368" i="4"/>
  <c r="V1368" i="4"/>
  <c r="T1369" i="4" s="1"/>
  <c r="U2137" i="4"/>
  <c r="S2138" i="4" s="1"/>
  <c r="V2137" i="4"/>
  <c r="U1011" i="4"/>
  <c r="V297" i="5"/>
  <c r="U297" i="5"/>
  <c r="S298" i="5" s="1"/>
  <c r="T298" i="5" s="1"/>
  <c r="V390" i="6"/>
  <c r="U390" i="6"/>
  <c r="S391" i="6" s="1"/>
  <c r="Q415" i="5"/>
  <c r="U628" i="5"/>
  <c r="S629" i="5" s="1"/>
  <c r="T629" i="5" s="1"/>
  <c r="U2524" i="4"/>
  <c r="S2525" i="4" s="1"/>
  <c r="T2525" i="4" s="1"/>
  <c r="W1519" i="4"/>
  <c r="V1519" i="4"/>
  <c r="T1520" i="4" s="1"/>
  <c r="U1520" i="4" s="1"/>
  <c r="U2671" i="4"/>
  <c r="S2672" i="4" s="1"/>
  <c r="T2672" i="4" s="1"/>
  <c r="V2363" i="4"/>
  <c r="U2363" i="4"/>
  <c r="S2364" i="4" s="1"/>
  <c r="U150" i="5"/>
  <c r="S151" i="5" s="1"/>
  <c r="T151" i="5" s="1"/>
  <c r="V223" i="5"/>
  <c r="U223" i="5"/>
  <c r="S224" i="5" s="1"/>
  <c r="T224" i="5" s="1"/>
  <c r="W1227" i="4"/>
  <c r="V1227" i="4"/>
  <c r="T1228" i="4" s="1"/>
  <c r="U1228" i="4" s="1"/>
  <c r="W1074" i="4"/>
  <c r="V1074" i="4"/>
  <c r="T1075" i="4" s="1"/>
  <c r="U1075" i="4" s="1"/>
  <c r="V149" i="5"/>
  <c r="V2442" i="4"/>
  <c r="U2442" i="4"/>
  <c r="S2443" i="4" s="1"/>
  <c r="T2443" i="4" s="1"/>
  <c r="P416" i="5"/>
  <c r="N417" i="5" s="1"/>
  <c r="O417" i="5" s="1"/>
  <c r="W1884" i="4"/>
  <c r="V1884" i="4"/>
  <c r="T1885" i="4" s="1"/>
  <c r="V930" i="4"/>
  <c r="T931" i="4" s="1"/>
  <c r="W930" i="4"/>
  <c r="W1745" i="4"/>
  <c r="V1745" i="4"/>
  <c r="T1746" i="4" s="1"/>
  <c r="S301" i="6"/>
  <c r="T301" i="6" s="1"/>
  <c r="U546" i="5"/>
  <c r="S547" i="5" s="1"/>
  <c r="T547" i="5" s="1"/>
  <c r="U1153" i="4"/>
  <c r="W1443" i="4"/>
  <c r="V1443" i="4"/>
  <c r="T1444" i="4" s="1"/>
  <c r="U1444" i="4" s="1"/>
  <c r="U2292" i="4"/>
  <c r="S2293" i="4" s="1"/>
  <c r="T2293" i="4" s="1"/>
  <c r="V462" i="5"/>
  <c r="U462" i="5"/>
  <c r="S463" i="5" s="1"/>
  <c r="W859" i="4"/>
  <c r="V859" i="4"/>
  <c r="T860" i="4" s="1"/>
  <c r="U860" i="4" s="1"/>
  <c r="V1304" i="4"/>
  <c r="T1305" i="4" s="1"/>
  <c r="W1304" i="4"/>
  <c r="V695" i="5"/>
  <c r="U695" i="5"/>
  <c r="S696" i="5" s="1"/>
  <c r="U1595" i="4"/>
  <c r="V2591" i="4"/>
  <c r="U2591" i="4"/>
  <c r="S2592" i="4" s="1"/>
  <c r="T2592" i="4" s="1"/>
  <c r="T2205" i="4"/>
  <c r="T226" i="6" l="1"/>
  <c r="W1965" i="4"/>
  <c r="V1965" i="4"/>
  <c r="T1966" i="4" s="1"/>
  <c r="U1966" i="4" s="1"/>
  <c r="V1966" i="4" s="1"/>
  <c r="T1967" i="4" s="1"/>
  <c r="U1669" i="4"/>
  <c r="W1669" i="4" s="1"/>
  <c r="T696" i="5"/>
  <c r="U696" i="5" s="1"/>
  <c r="S697" i="5" s="1"/>
  <c r="T2138" i="4"/>
  <c r="V2671" i="4"/>
  <c r="U298" i="5"/>
  <c r="S299" i="5" s="1"/>
  <c r="V298" i="5"/>
  <c r="U2293" i="4"/>
  <c r="S2294" i="4" s="1"/>
  <c r="T2294" i="4" s="1"/>
  <c r="U151" i="5"/>
  <c r="S152" i="5" s="1"/>
  <c r="T152" i="5" s="1"/>
  <c r="U1305" i="4"/>
  <c r="W860" i="4"/>
  <c r="V860" i="4"/>
  <c r="T861" i="4" s="1"/>
  <c r="U861" i="4" s="1"/>
  <c r="U931" i="4"/>
  <c r="U1885" i="4"/>
  <c r="V150" i="5"/>
  <c r="V1011" i="4"/>
  <c r="T1012" i="4" s="1"/>
  <c r="W1011" i="4"/>
  <c r="U224" i="5"/>
  <c r="S225" i="5" s="1"/>
  <c r="T225" i="5" s="1"/>
  <c r="T463" i="5"/>
  <c r="T2364" i="4"/>
  <c r="V2138" i="4"/>
  <c r="U2138" i="4"/>
  <c r="S2139" i="4" s="1"/>
  <c r="T2139" i="4" s="1"/>
  <c r="U2443" i="4"/>
  <c r="S2444" i="4" s="1"/>
  <c r="T2444" i="4" s="1"/>
  <c r="V2443" i="4"/>
  <c r="P417" i="5"/>
  <c r="N418" i="5" s="1"/>
  <c r="O418" i="5" s="1"/>
  <c r="V2292" i="4"/>
  <c r="Q416" i="5"/>
  <c r="U2672" i="4"/>
  <c r="S2673" i="4" s="1"/>
  <c r="T2673" i="4" s="1"/>
  <c r="U1369" i="4"/>
  <c r="W1520" i="4"/>
  <c r="V1520" i="4"/>
  <c r="T1521" i="4" s="1"/>
  <c r="U2525" i="4"/>
  <c r="S2526" i="4" s="1"/>
  <c r="T2526" i="4" s="1"/>
  <c r="W1444" i="4"/>
  <c r="V1444" i="4"/>
  <c r="T1445" i="4" s="1"/>
  <c r="U1445" i="4" s="1"/>
  <c r="U2205" i="4"/>
  <c r="S2206" i="4" s="1"/>
  <c r="V2205" i="4"/>
  <c r="V2524" i="4"/>
  <c r="W1075" i="4"/>
  <c r="V1075" i="4"/>
  <c r="T1076" i="4" s="1"/>
  <c r="U1076" i="4" s="1"/>
  <c r="U547" i="5"/>
  <c r="S548" i="5" s="1"/>
  <c r="T548" i="5" s="1"/>
  <c r="U629" i="5"/>
  <c r="S630" i="5" s="1"/>
  <c r="T630" i="5" s="1"/>
  <c r="V628" i="5"/>
  <c r="W1966" i="4"/>
  <c r="V546" i="5"/>
  <c r="W1228" i="4"/>
  <c r="V1228" i="4"/>
  <c r="T1229" i="4" s="1"/>
  <c r="W1818" i="4"/>
  <c r="V1818" i="4"/>
  <c r="T1819" i="4" s="1"/>
  <c r="U1819" i="4" s="1"/>
  <c r="W1153" i="4"/>
  <c r="V1153" i="4"/>
  <c r="T1154" i="4" s="1"/>
  <c r="U1154" i="4" s="1"/>
  <c r="V2592" i="4"/>
  <c r="U2592" i="4"/>
  <c r="S2593" i="4" s="1"/>
  <c r="T2593" i="4" s="1"/>
  <c r="W785" i="4"/>
  <c r="V785" i="4"/>
  <c r="T786" i="4" s="1"/>
  <c r="U786" i="4" s="1"/>
  <c r="W1595" i="4"/>
  <c r="V1595" i="4"/>
  <c r="T1596" i="4" s="1"/>
  <c r="U1596" i="4" s="1"/>
  <c r="V301" i="6"/>
  <c r="U301" i="6"/>
  <c r="U1746" i="4"/>
  <c r="T391" i="6"/>
  <c r="U1967" i="4" l="1"/>
  <c r="V696" i="5"/>
  <c r="T697" i="5" s="1"/>
  <c r="U1521" i="4"/>
  <c r="V151" i="5"/>
  <c r="V226" i="6"/>
  <c r="U226" i="6"/>
  <c r="S227" i="6" s="1"/>
  <c r="T227" i="6" s="1"/>
  <c r="T2206" i="4"/>
  <c r="V2206" i="4" s="1"/>
  <c r="U1229" i="4"/>
  <c r="W1229" i="4" s="1"/>
  <c r="V1669" i="4"/>
  <c r="T1670" i="4" s="1"/>
  <c r="U1012" i="4"/>
  <c r="U630" i="5"/>
  <c r="S631" i="5" s="1"/>
  <c r="T631" i="5" s="1"/>
  <c r="V224" i="5"/>
  <c r="W1012" i="4"/>
  <c r="V1012" i="4"/>
  <c r="T1013" i="4" s="1"/>
  <c r="U1013" i="4" s="1"/>
  <c r="W1076" i="4"/>
  <c r="V1076" i="4"/>
  <c r="T1077" i="4" s="1"/>
  <c r="U225" i="5"/>
  <c r="S226" i="5" s="1"/>
  <c r="T226" i="5" s="1"/>
  <c r="V629" i="5"/>
  <c r="V1885" i="4"/>
  <c r="T1886" i="4" s="1"/>
  <c r="W1885" i="4"/>
  <c r="W931" i="4"/>
  <c r="V931" i="4"/>
  <c r="T932" i="4" s="1"/>
  <c r="U932" i="4" s="1"/>
  <c r="W1369" i="4"/>
  <c r="V1369" i="4"/>
  <c r="T1370" i="4" s="1"/>
  <c r="U1370" i="4" s="1"/>
  <c r="V861" i="4"/>
  <c r="T862" i="4" s="1"/>
  <c r="W861" i="4"/>
  <c r="V2593" i="4"/>
  <c r="U2593" i="4"/>
  <c r="S2594" i="4" s="1"/>
  <c r="T2594" i="4" s="1"/>
  <c r="U2673" i="4"/>
  <c r="S2674" i="4" s="1"/>
  <c r="T2674" i="4" s="1"/>
  <c r="P418" i="5"/>
  <c r="N419" i="5" s="1"/>
  <c r="O419" i="5" s="1"/>
  <c r="U548" i="5"/>
  <c r="S549" i="5" s="1"/>
  <c r="T549" i="5" s="1"/>
  <c r="V2672" i="4"/>
  <c r="W1445" i="4"/>
  <c r="V1445" i="4"/>
  <c r="T1446" i="4" s="1"/>
  <c r="U1446" i="4" s="1"/>
  <c r="Q417" i="5"/>
  <c r="V1305" i="4"/>
  <c r="T1306" i="4" s="1"/>
  <c r="W1305" i="4"/>
  <c r="V547" i="5"/>
  <c r="W1819" i="4"/>
  <c r="V1819" i="4"/>
  <c r="T1820" i="4" s="1"/>
  <c r="V391" i="6"/>
  <c r="U391" i="6"/>
  <c r="S392" i="6" s="1"/>
  <c r="T392" i="6" s="1"/>
  <c r="U152" i="5"/>
  <c r="S153" i="5" s="1"/>
  <c r="T153" i="5" s="1"/>
  <c r="V152" i="5"/>
  <c r="W1521" i="4"/>
  <c r="V1521" i="4"/>
  <c r="T1522" i="4" s="1"/>
  <c r="U1522" i="4" s="1"/>
  <c r="U2206" i="4"/>
  <c r="S2207" i="4" s="1"/>
  <c r="U2294" i="4"/>
  <c r="S2295" i="4" s="1"/>
  <c r="T2295" i="4" s="1"/>
  <c r="W786" i="4"/>
  <c r="V786" i="4"/>
  <c r="T787" i="4" s="1"/>
  <c r="U2444" i="4"/>
  <c r="S2445" i="4" s="1"/>
  <c r="T2445" i="4" s="1"/>
  <c r="S302" i="6"/>
  <c r="T302" i="6" s="1"/>
  <c r="V1967" i="4"/>
  <c r="T1968" i="4" s="1"/>
  <c r="W1967" i="4"/>
  <c r="U2526" i="4"/>
  <c r="S2527" i="4" s="1"/>
  <c r="T2527" i="4" s="1"/>
  <c r="V2293" i="4"/>
  <c r="V2294" i="4" s="1"/>
  <c r="W1154" i="4"/>
  <c r="V1154" i="4"/>
  <c r="T1155" i="4" s="1"/>
  <c r="U1155" i="4" s="1"/>
  <c r="W1746" i="4"/>
  <c r="V1746" i="4"/>
  <c r="T1747" i="4" s="1"/>
  <c r="V2525" i="4"/>
  <c r="U2364" i="4"/>
  <c r="S2365" i="4" s="1"/>
  <c r="V2364" i="4"/>
  <c r="U2139" i="4"/>
  <c r="S2140" i="4" s="1"/>
  <c r="V2139" i="4"/>
  <c r="W1596" i="4"/>
  <c r="V1596" i="4"/>
  <c r="T1597" i="4" s="1"/>
  <c r="U1597" i="4" s="1"/>
  <c r="U1670" i="4"/>
  <c r="V463" i="5"/>
  <c r="U463" i="5"/>
  <c r="S464" i="5" s="1"/>
  <c r="T299" i="5"/>
  <c r="U697" i="5" l="1"/>
  <c r="S698" i="5" s="1"/>
  <c r="V697" i="5"/>
  <c r="U227" i="6"/>
  <c r="S228" i="6" s="1"/>
  <c r="V227" i="6"/>
  <c r="T2365" i="4"/>
  <c r="V1229" i="4"/>
  <c r="T1230" i="4" s="1"/>
  <c r="U1230" i="4" s="1"/>
  <c r="V2673" i="4"/>
  <c r="U1077" i="4"/>
  <c r="W1077" i="4" s="1"/>
  <c r="U1886" i="4"/>
  <c r="W1370" i="4"/>
  <c r="V1370" i="4"/>
  <c r="T1371" i="4" s="1"/>
  <c r="U1371" i="4" s="1"/>
  <c r="W1230" i="4"/>
  <c r="V1230" i="4"/>
  <c r="T1231" i="4" s="1"/>
  <c r="U1231" i="4" s="1"/>
  <c r="U787" i="4"/>
  <c r="U1306" i="4"/>
  <c r="W932" i="4"/>
  <c r="V932" i="4"/>
  <c r="T933" i="4" s="1"/>
  <c r="V1155" i="4"/>
  <c r="T1156" i="4" s="1"/>
  <c r="W1155" i="4"/>
  <c r="W1446" i="4"/>
  <c r="V1446" i="4"/>
  <c r="T1447" i="4" s="1"/>
  <c r="U1447" i="4" s="1"/>
  <c r="V299" i="5"/>
  <c r="U299" i="5"/>
  <c r="S300" i="5" s="1"/>
  <c r="T300" i="5" s="1"/>
  <c r="U2295" i="4"/>
  <c r="S2296" i="4" s="1"/>
  <c r="T2296" i="4" s="1"/>
  <c r="T464" i="5"/>
  <c r="W1522" i="4"/>
  <c r="V1522" i="4"/>
  <c r="T1523" i="4" s="1"/>
  <c r="P419" i="5"/>
  <c r="N420" i="5" s="1"/>
  <c r="O420" i="5" s="1"/>
  <c r="V225" i="5"/>
  <c r="W1886" i="4"/>
  <c r="V1886" i="4"/>
  <c r="T1887" i="4" s="1"/>
  <c r="U1887" i="4" s="1"/>
  <c r="W1670" i="4"/>
  <c r="V1670" i="4"/>
  <c r="T1671" i="4" s="1"/>
  <c r="V548" i="5"/>
  <c r="Q418" i="5"/>
  <c r="U2527" i="4"/>
  <c r="S2528" i="4" s="1"/>
  <c r="T2528" i="4" s="1"/>
  <c r="V1597" i="4"/>
  <c r="T1598" i="4" s="1"/>
  <c r="W1597" i="4"/>
  <c r="U2674" i="4"/>
  <c r="S2675" i="4" s="1"/>
  <c r="T2675" i="4" s="1"/>
  <c r="T2207" i="4"/>
  <c r="V2526" i="4"/>
  <c r="U302" i="6"/>
  <c r="S303" i="6" s="1"/>
  <c r="V302" i="6"/>
  <c r="U2594" i="4"/>
  <c r="S2595" i="4" s="1"/>
  <c r="T2595" i="4" s="1"/>
  <c r="V2594" i="4"/>
  <c r="U226" i="5"/>
  <c r="S227" i="5" s="1"/>
  <c r="T227" i="5" s="1"/>
  <c r="U1968" i="4"/>
  <c r="T2140" i="4"/>
  <c r="V2365" i="4"/>
  <c r="U2365" i="4"/>
  <c r="S2366" i="4" s="1"/>
  <c r="T2366" i="4" s="1"/>
  <c r="U2445" i="4"/>
  <c r="S2446" i="4" s="1"/>
  <c r="T2446" i="4" s="1"/>
  <c r="U1820" i="4"/>
  <c r="U392" i="6"/>
  <c r="S393" i="6" s="1"/>
  <c r="V392" i="6"/>
  <c r="V2444" i="4"/>
  <c r="U631" i="5"/>
  <c r="S632" i="5" s="1"/>
  <c r="T632" i="5" s="1"/>
  <c r="U549" i="5"/>
  <c r="S550" i="5" s="1"/>
  <c r="T550" i="5" s="1"/>
  <c r="U153" i="5"/>
  <c r="S154" i="5" s="1"/>
  <c r="T154" i="5" s="1"/>
  <c r="W1013" i="4"/>
  <c r="V1013" i="4"/>
  <c r="T1014" i="4" s="1"/>
  <c r="U1014" i="4" s="1"/>
  <c r="U1747" i="4"/>
  <c r="T698" i="5"/>
  <c r="U862" i="4"/>
  <c r="V630" i="5"/>
  <c r="V1077" i="4" l="1"/>
  <c r="T1078" i="4" s="1"/>
  <c r="U1078" i="4" s="1"/>
  <c r="T228" i="6"/>
  <c r="U1671" i="4"/>
  <c r="U933" i="4"/>
  <c r="W933" i="4" s="1"/>
  <c r="V2445" i="4"/>
  <c r="W1014" i="4"/>
  <c r="V1014" i="4"/>
  <c r="T1015" i="4" s="1"/>
  <c r="U1015" i="4" s="1"/>
  <c r="W1078" i="4"/>
  <c r="V1078" i="4"/>
  <c r="T1079" i="4" s="1"/>
  <c r="U1079" i="4" s="1"/>
  <c r="V226" i="5"/>
  <c r="U2595" i="4"/>
  <c r="S2596" i="4" s="1"/>
  <c r="T2596" i="4" s="1"/>
  <c r="V2595" i="4"/>
  <c r="V631" i="5"/>
  <c r="U1156" i="4"/>
  <c r="T393" i="6"/>
  <c r="V2674" i="4"/>
  <c r="W1306" i="4"/>
  <c r="V1306" i="4"/>
  <c r="T1307" i="4" s="1"/>
  <c r="W1968" i="4"/>
  <c r="V1968" i="4"/>
  <c r="T1969" i="4" s="1"/>
  <c r="V2295" i="4"/>
  <c r="U632" i="5"/>
  <c r="S633" i="5" s="1"/>
  <c r="T633" i="5" s="1"/>
  <c r="P420" i="5"/>
  <c r="M364" i="5" s="1"/>
  <c r="M365" i="5" s="1"/>
  <c r="W787" i="4"/>
  <c r="V787" i="4"/>
  <c r="T788" i="4" s="1"/>
  <c r="U788" i="4" s="1"/>
  <c r="U227" i="5"/>
  <c r="S228" i="5" s="1"/>
  <c r="T228" i="5" s="1"/>
  <c r="W1231" i="4"/>
  <c r="V1231" i="4"/>
  <c r="T1232" i="4" s="1"/>
  <c r="U1232" i="4" s="1"/>
  <c r="U2528" i="4"/>
  <c r="S2529" i="4" s="1"/>
  <c r="T2529" i="4" s="1"/>
  <c r="V300" i="5"/>
  <c r="U300" i="5"/>
  <c r="S301" i="5" s="1"/>
  <c r="T301" i="5" s="1"/>
  <c r="W1447" i="4"/>
  <c r="V1447" i="4"/>
  <c r="T1448" i="4" s="1"/>
  <c r="U2675" i="4"/>
  <c r="S2676" i="4" s="1"/>
  <c r="T2676" i="4" s="1"/>
  <c r="W862" i="4"/>
  <c r="V862" i="4"/>
  <c r="T863" i="4" s="1"/>
  <c r="U863" i="4" s="1"/>
  <c r="U2446" i="4"/>
  <c r="S2447" i="4" s="1"/>
  <c r="T2447" i="4" s="1"/>
  <c r="U1523" i="4"/>
  <c r="U2296" i="4"/>
  <c r="S2297" i="4" s="1"/>
  <c r="T2297" i="4" s="1"/>
  <c r="V2527" i="4"/>
  <c r="U550" i="5"/>
  <c r="S551" i="5" s="1"/>
  <c r="T551" i="5" s="1"/>
  <c r="T303" i="6"/>
  <c r="V1820" i="4"/>
  <c r="T1821" i="4" s="1"/>
  <c r="W1820" i="4"/>
  <c r="V1371" i="4"/>
  <c r="T1372" i="4" s="1"/>
  <c r="W1371" i="4"/>
  <c r="U2140" i="4"/>
  <c r="S2141" i="4" s="1"/>
  <c r="V2140" i="4"/>
  <c r="U154" i="5"/>
  <c r="S155" i="5" s="1"/>
  <c r="T155" i="5" s="1"/>
  <c r="V153" i="5"/>
  <c r="V549" i="5"/>
  <c r="W1671" i="4"/>
  <c r="V1671" i="4"/>
  <c r="T1672" i="4" s="1"/>
  <c r="U1672" i="4" s="1"/>
  <c r="W1887" i="4"/>
  <c r="V1887" i="4"/>
  <c r="T1888" i="4" s="1"/>
  <c r="V2207" i="4"/>
  <c r="U2207" i="4"/>
  <c r="S2208" i="4" s="1"/>
  <c r="Q419" i="5"/>
  <c r="V698" i="5"/>
  <c r="U698" i="5"/>
  <c r="S699" i="5" s="1"/>
  <c r="T699" i="5" s="1"/>
  <c r="V2366" i="4"/>
  <c r="U2366" i="4"/>
  <c r="S2367" i="4" s="1"/>
  <c r="T2367" i="4" s="1"/>
  <c r="W1747" i="4"/>
  <c r="V1747" i="4"/>
  <c r="T1748" i="4" s="1"/>
  <c r="U1598" i="4"/>
  <c r="V464" i="5"/>
  <c r="U464" i="5"/>
  <c r="S465" i="5" s="1"/>
  <c r="T465" i="5" s="1"/>
  <c r="U1969" i="4" l="1"/>
  <c r="V933" i="4"/>
  <c r="T934" i="4" s="1"/>
  <c r="U934" i="4" s="1"/>
  <c r="V228" i="6"/>
  <c r="U228" i="6"/>
  <c r="S229" i="6" s="1"/>
  <c r="T229" i="6" s="1"/>
  <c r="U1448" i="4"/>
  <c r="U1372" i="4"/>
  <c r="V1372" i="4" s="1"/>
  <c r="T1373" i="4" s="1"/>
  <c r="U1821" i="4"/>
  <c r="V227" i="5"/>
  <c r="U1748" i="4"/>
  <c r="V1748" i="4" s="1"/>
  <c r="T1749" i="4" s="1"/>
  <c r="U551" i="5"/>
  <c r="S552" i="5" s="1"/>
  <c r="T552" i="5" s="1"/>
  <c r="V301" i="5"/>
  <c r="U301" i="5"/>
  <c r="S302" i="5" s="1"/>
  <c r="T302" i="5" s="1"/>
  <c r="U1307" i="4"/>
  <c r="V1969" i="4"/>
  <c r="T1970" i="4" s="1"/>
  <c r="W1969" i="4"/>
  <c r="U465" i="5"/>
  <c r="S466" i="5" s="1"/>
  <c r="V465" i="5"/>
  <c r="V2528" i="4"/>
  <c r="W1672" i="4"/>
  <c r="V1672" i="4"/>
  <c r="T1673" i="4" s="1"/>
  <c r="V2296" i="4"/>
  <c r="V393" i="6"/>
  <c r="U393" i="6"/>
  <c r="S394" i="6" s="1"/>
  <c r="V1598" i="4"/>
  <c r="T1599" i="4" s="1"/>
  <c r="W1598" i="4"/>
  <c r="V154" i="5"/>
  <c r="V2446" i="4"/>
  <c r="W1156" i="4"/>
  <c r="V1156" i="4"/>
  <c r="T1157" i="4" s="1"/>
  <c r="U155" i="5"/>
  <c r="S156" i="5" s="1"/>
  <c r="T156" i="5" s="1"/>
  <c r="U228" i="5"/>
  <c r="S229" i="5" s="1"/>
  <c r="T229" i="5" s="1"/>
  <c r="W863" i="4"/>
  <c r="V863" i="4"/>
  <c r="T864" i="4" s="1"/>
  <c r="U2596" i="4"/>
  <c r="S2597" i="4" s="1"/>
  <c r="T2597" i="4" s="1"/>
  <c r="V2367" i="4"/>
  <c r="U2367" i="4"/>
  <c r="S2368" i="4" s="1"/>
  <c r="T2368" i="4" s="1"/>
  <c r="T2141" i="4"/>
  <c r="W788" i="4"/>
  <c r="V788" i="4"/>
  <c r="T789" i="4" s="1"/>
  <c r="U789" i="4" s="1"/>
  <c r="U2297" i="4"/>
  <c r="S2298" i="4" s="1"/>
  <c r="T2298" i="4" s="1"/>
  <c r="W1523" i="4"/>
  <c r="V1523" i="4"/>
  <c r="T1524" i="4" s="1"/>
  <c r="U1524" i="4" s="1"/>
  <c r="R345" i="5"/>
  <c r="R344" i="5"/>
  <c r="R346" i="5" s="1"/>
  <c r="V1079" i="4"/>
  <c r="T1080" i="4" s="1"/>
  <c r="W1079" i="4"/>
  <c r="U2529" i="4"/>
  <c r="S2530" i="4" s="1"/>
  <c r="T2530" i="4" s="1"/>
  <c r="V2529" i="4"/>
  <c r="V2675" i="4"/>
  <c r="Q420" i="5"/>
  <c r="W1448" i="4"/>
  <c r="V1448" i="4"/>
  <c r="T1449" i="4" s="1"/>
  <c r="U1449" i="4" s="1"/>
  <c r="U2447" i="4"/>
  <c r="S2448" i="4" s="1"/>
  <c r="T2448" i="4" s="1"/>
  <c r="W1821" i="4"/>
  <c r="V1821" i="4"/>
  <c r="T1822" i="4" s="1"/>
  <c r="U1822" i="4" s="1"/>
  <c r="W1015" i="4"/>
  <c r="V1015" i="4"/>
  <c r="T1016" i="4" s="1"/>
  <c r="U1016" i="4" s="1"/>
  <c r="U1888" i="4"/>
  <c r="V550" i="5"/>
  <c r="W1232" i="4"/>
  <c r="V1232" i="4"/>
  <c r="T1233" i="4" s="1"/>
  <c r="V699" i="5"/>
  <c r="U699" i="5"/>
  <c r="S700" i="5" s="1"/>
  <c r="U2676" i="4"/>
  <c r="S2677" i="4" s="1"/>
  <c r="T2677" i="4" s="1"/>
  <c r="W934" i="4"/>
  <c r="V934" i="4"/>
  <c r="T935" i="4" s="1"/>
  <c r="U935" i="4" s="1"/>
  <c r="U633" i="5"/>
  <c r="S634" i="5" s="1"/>
  <c r="T634" i="5" s="1"/>
  <c r="T2208" i="4"/>
  <c r="V303" i="6"/>
  <c r="U303" i="6"/>
  <c r="S304" i="6" s="1"/>
  <c r="T304" i="6" s="1"/>
  <c r="V632" i="5"/>
  <c r="U1373" i="4" l="1"/>
  <c r="W1373" i="4" s="1"/>
  <c r="W1748" i="4"/>
  <c r="W1372" i="4"/>
  <c r="U1749" i="4"/>
  <c r="V2297" i="4"/>
  <c r="V229" i="6"/>
  <c r="U229" i="6"/>
  <c r="S230" i="6" s="1"/>
  <c r="T230" i="6" s="1"/>
  <c r="U864" i="4"/>
  <c r="U1080" i="4"/>
  <c r="V1080" i="4" s="1"/>
  <c r="T1081" i="4" s="1"/>
  <c r="V228" i="5"/>
  <c r="U1599" i="4"/>
  <c r="V1599" i="4" s="1"/>
  <c r="T1600" i="4" s="1"/>
  <c r="T466" i="5"/>
  <c r="T700" i="5"/>
  <c r="U700" i="5" s="1"/>
  <c r="S701" i="5" s="1"/>
  <c r="U1233" i="4"/>
  <c r="T394" i="6"/>
  <c r="U1673" i="4"/>
  <c r="W1524" i="4"/>
  <c r="V1524" i="4"/>
  <c r="T1525" i="4" s="1"/>
  <c r="U1525" i="4" s="1"/>
  <c r="W1888" i="4"/>
  <c r="V1888" i="4"/>
  <c r="T1889" i="4" s="1"/>
  <c r="U1889" i="4" s="1"/>
  <c r="W864" i="4"/>
  <c r="V864" i="4"/>
  <c r="T865" i="4" s="1"/>
  <c r="U865" i="4" s="1"/>
  <c r="U229" i="5"/>
  <c r="S230" i="5" s="1"/>
  <c r="T230" i="5" s="1"/>
  <c r="U2597" i="4"/>
  <c r="S2598" i="4" s="1"/>
  <c r="T2598" i="4" s="1"/>
  <c r="V466" i="5"/>
  <c r="U466" i="5"/>
  <c r="S467" i="5" s="1"/>
  <c r="T467" i="5" s="1"/>
  <c r="U156" i="5"/>
  <c r="S157" i="5" s="1"/>
  <c r="T157" i="5" s="1"/>
  <c r="U2530" i="4"/>
  <c r="S2531" i="4" s="1"/>
  <c r="T2531" i="4" s="1"/>
  <c r="V2596" i="4"/>
  <c r="V1822" i="4"/>
  <c r="T1823" i="4" s="1"/>
  <c r="W1822" i="4"/>
  <c r="U2448" i="4"/>
  <c r="S2449" i="4" s="1"/>
  <c r="T2449" i="4" s="1"/>
  <c r="W789" i="4"/>
  <c r="V789" i="4"/>
  <c r="T790" i="4" s="1"/>
  <c r="U790" i="4" s="1"/>
  <c r="V155" i="5"/>
  <c r="U1970" i="4"/>
  <c r="U1157" i="4"/>
  <c r="W1307" i="4"/>
  <c r="V1307" i="4"/>
  <c r="T1308" i="4" s="1"/>
  <c r="V304" i="6"/>
  <c r="U304" i="6"/>
  <c r="S305" i="6" s="1"/>
  <c r="V2208" i="4"/>
  <c r="U2208" i="4"/>
  <c r="S2209" i="4" s="1"/>
  <c r="T2209" i="4" s="1"/>
  <c r="W935" i="4"/>
  <c r="V935" i="4"/>
  <c r="T936" i="4" s="1"/>
  <c r="U936" i="4" s="1"/>
  <c r="V302" i="5"/>
  <c r="U302" i="5"/>
  <c r="S303" i="5" s="1"/>
  <c r="T303" i="5" s="1"/>
  <c r="W1749" i="4"/>
  <c r="V1749" i="4"/>
  <c r="T1750" i="4" s="1"/>
  <c r="U1750" i="4" s="1"/>
  <c r="R349" i="5"/>
  <c r="R348" i="5"/>
  <c r="R347" i="5"/>
  <c r="R360" i="5"/>
  <c r="R361" i="5"/>
  <c r="U634" i="5"/>
  <c r="S635" i="5" s="1"/>
  <c r="T635" i="5" s="1"/>
  <c r="V633" i="5"/>
  <c r="V2447" i="4"/>
  <c r="U2677" i="4"/>
  <c r="S2678" i="4" s="1"/>
  <c r="T2678" i="4" s="1"/>
  <c r="V2141" i="4"/>
  <c r="U2141" i="4"/>
  <c r="S2142" i="4" s="1"/>
  <c r="T2142" i="4" s="1"/>
  <c r="V2676" i="4"/>
  <c r="U2368" i="4"/>
  <c r="S2369" i="4" s="1"/>
  <c r="T2369" i="4" s="1"/>
  <c r="V1449" i="4"/>
  <c r="T1450" i="4" s="1"/>
  <c r="W1449" i="4"/>
  <c r="U552" i="5"/>
  <c r="S553" i="5" s="1"/>
  <c r="T553" i="5" s="1"/>
  <c r="W1016" i="4"/>
  <c r="V1016" i="4"/>
  <c r="T1017" i="4" s="1"/>
  <c r="U1017" i="4" s="1"/>
  <c r="U2298" i="4"/>
  <c r="S2299" i="4" s="1"/>
  <c r="T2299" i="4" s="1"/>
  <c r="V551" i="5"/>
  <c r="V1373" i="4" l="1"/>
  <c r="T1374" i="4" s="1"/>
  <c r="U1374" i="4" s="1"/>
  <c r="W1374" i="4" s="1"/>
  <c r="V700" i="5"/>
  <c r="T701" i="5" s="1"/>
  <c r="V230" i="6"/>
  <c r="U230" i="6"/>
  <c r="S231" i="6" s="1"/>
  <c r="T231" i="6" s="1"/>
  <c r="W1080" i="4"/>
  <c r="U1081" i="4" s="1"/>
  <c r="W1599" i="4"/>
  <c r="U1600" i="4" s="1"/>
  <c r="U1308" i="4"/>
  <c r="V1308" i="4" s="1"/>
  <c r="T1309" i="4" s="1"/>
  <c r="V2597" i="4"/>
  <c r="V229" i="5"/>
  <c r="V156" i="5"/>
  <c r="U553" i="5"/>
  <c r="S554" i="5" s="1"/>
  <c r="T554" i="5" s="1"/>
  <c r="W1970" i="4"/>
  <c r="V1970" i="4"/>
  <c r="T1971" i="4" s="1"/>
  <c r="U1971" i="4" s="1"/>
  <c r="R356" i="5"/>
  <c r="R357" i="5" s="1"/>
  <c r="U230" i="5"/>
  <c r="S231" i="5" s="1"/>
  <c r="T231" i="5" s="1"/>
  <c r="R352" i="5"/>
  <c r="R351" i="5"/>
  <c r="R354" i="5" s="1"/>
  <c r="S367" i="5" s="1"/>
  <c r="V865" i="4"/>
  <c r="T866" i="4" s="1"/>
  <c r="W865" i="4"/>
  <c r="U1450" i="4"/>
  <c r="V1889" i="4"/>
  <c r="T1890" i="4" s="1"/>
  <c r="W1889" i="4"/>
  <c r="W790" i="4"/>
  <c r="V790" i="4"/>
  <c r="T791" i="4" s="1"/>
  <c r="U791" i="4" s="1"/>
  <c r="W1750" i="4"/>
  <c r="V1750" i="4"/>
  <c r="T1751" i="4" s="1"/>
  <c r="U1751" i="4" s="1"/>
  <c r="U1823" i="4"/>
  <c r="W1525" i="4"/>
  <c r="V1525" i="4"/>
  <c r="T1526" i="4" s="1"/>
  <c r="V2448" i="4"/>
  <c r="U2678" i="4"/>
  <c r="S2679" i="4" s="1"/>
  <c r="T2679" i="4" s="1"/>
  <c r="W936" i="4"/>
  <c r="V936" i="4"/>
  <c r="T937" i="4" s="1"/>
  <c r="U2209" i="4"/>
  <c r="S2210" i="4" s="1"/>
  <c r="V2209" i="4"/>
  <c r="U2299" i="4"/>
  <c r="S2300" i="4" s="1"/>
  <c r="T2300" i="4" s="1"/>
  <c r="V2677" i="4"/>
  <c r="U2531" i="4"/>
  <c r="S2532" i="4" s="1"/>
  <c r="T2532" i="4" s="1"/>
  <c r="V2298" i="4"/>
  <c r="V2530" i="4"/>
  <c r="V2531" i="4" s="1"/>
  <c r="V303" i="5"/>
  <c r="U303" i="5"/>
  <c r="S304" i="5" s="1"/>
  <c r="W1017" i="4"/>
  <c r="V1017" i="4"/>
  <c r="T1018" i="4" s="1"/>
  <c r="U1018" i="4" s="1"/>
  <c r="T305" i="6"/>
  <c r="U157" i="5"/>
  <c r="S158" i="5" s="1"/>
  <c r="T158" i="5" s="1"/>
  <c r="W1673" i="4"/>
  <c r="V1673" i="4"/>
  <c r="T1674" i="4" s="1"/>
  <c r="U1674" i="4" s="1"/>
  <c r="V2142" i="4"/>
  <c r="U2142" i="4"/>
  <c r="S2143" i="4" s="1"/>
  <c r="T2143" i="4" s="1"/>
  <c r="V394" i="6"/>
  <c r="U394" i="6"/>
  <c r="S395" i="6" s="1"/>
  <c r="T395" i="6" s="1"/>
  <c r="U2449" i="4"/>
  <c r="S2450" i="4" s="1"/>
  <c r="T2450" i="4" s="1"/>
  <c r="U2369" i="4"/>
  <c r="S2370" i="4" s="1"/>
  <c r="T2370" i="4" s="1"/>
  <c r="V2368" i="4"/>
  <c r="U635" i="5"/>
  <c r="S636" i="5" s="1"/>
  <c r="T636" i="5" s="1"/>
  <c r="V634" i="5"/>
  <c r="V635" i="5" s="1"/>
  <c r="U467" i="5"/>
  <c r="S468" i="5" s="1"/>
  <c r="T468" i="5" s="1"/>
  <c r="V467" i="5"/>
  <c r="V552" i="5"/>
  <c r="R411" i="5"/>
  <c r="R417" i="5"/>
  <c r="R412" i="5"/>
  <c r="R418" i="5"/>
  <c r="R413" i="5"/>
  <c r="R419" i="5"/>
  <c r="R414" i="5"/>
  <c r="R420" i="5"/>
  <c r="R415" i="5"/>
  <c r="R410" i="5"/>
  <c r="R362" i="5"/>
  <c r="R416" i="5"/>
  <c r="W1157" i="4"/>
  <c r="V1157" i="4"/>
  <c r="T1158" i="4" s="1"/>
  <c r="U1158" i="4" s="1"/>
  <c r="U2598" i="4"/>
  <c r="S2599" i="4" s="1"/>
  <c r="T2599" i="4" s="1"/>
  <c r="V1233" i="4"/>
  <c r="T1234" i="4" s="1"/>
  <c r="W1233" i="4"/>
  <c r="V1600" i="4" l="1"/>
  <c r="T1601" i="4" s="1"/>
  <c r="W1600" i="4"/>
  <c r="W1081" i="4"/>
  <c r="V1081" i="4"/>
  <c r="T1082" i="4" s="1"/>
  <c r="U1082" i="4" s="1"/>
  <c r="U701" i="5"/>
  <c r="S702" i="5" s="1"/>
  <c r="V701" i="5"/>
  <c r="U231" i="6"/>
  <c r="S232" i="6" s="1"/>
  <c r="V231" i="6"/>
  <c r="V553" i="5"/>
  <c r="W1308" i="4"/>
  <c r="U1309" i="4" s="1"/>
  <c r="T304" i="5"/>
  <c r="U304" i="5" s="1"/>
  <c r="S305" i="5" s="1"/>
  <c r="V1374" i="4"/>
  <c r="T1375" i="4" s="1"/>
  <c r="U1375" i="4" s="1"/>
  <c r="V230" i="5"/>
  <c r="T2210" i="4"/>
  <c r="V2210" i="4" s="1"/>
  <c r="U1526" i="4"/>
  <c r="V1526" i="4" s="1"/>
  <c r="T1527" i="4" s="1"/>
  <c r="W791" i="4"/>
  <c r="V791" i="4"/>
  <c r="T792" i="4" s="1"/>
  <c r="U792" i="4" s="1"/>
  <c r="U1890" i="4"/>
  <c r="V305" i="6"/>
  <c r="U305" i="6"/>
  <c r="S306" i="6" s="1"/>
  <c r="T306" i="6" s="1"/>
  <c r="U937" i="4"/>
  <c r="W1450" i="4"/>
  <c r="V1450" i="4"/>
  <c r="T1451" i="4" s="1"/>
  <c r="U1451" i="4" s="1"/>
  <c r="U158" i="5"/>
  <c r="S159" i="5" s="1"/>
  <c r="T159" i="5" s="1"/>
  <c r="U866" i="4"/>
  <c r="U2370" i="4"/>
  <c r="S2371" i="4" s="1"/>
  <c r="T2371" i="4" s="1"/>
  <c r="V2369" i="4"/>
  <c r="V2678" i="4"/>
  <c r="U2679" i="4"/>
  <c r="S2680" i="4" s="1"/>
  <c r="T2680" i="4" s="1"/>
  <c r="V2679" i="4"/>
  <c r="R353" i="5"/>
  <c r="R355" i="5" s="1"/>
  <c r="U231" i="5"/>
  <c r="S232" i="5" s="1"/>
  <c r="T232" i="5" s="1"/>
  <c r="V1674" i="4"/>
  <c r="T1675" i="4" s="1"/>
  <c r="W1674" i="4"/>
  <c r="R358" i="5"/>
  <c r="R359" i="5" s="1"/>
  <c r="W1018" i="4"/>
  <c r="V1018" i="4"/>
  <c r="T1019" i="4" s="1"/>
  <c r="U1019" i="4" s="1"/>
  <c r="U2532" i="4"/>
  <c r="S2533" i="4" s="1"/>
  <c r="T2533" i="4" s="1"/>
  <c r="W1971" i="4"/>
  <c r="V1971" i="4"/>
  <c r="T1972" i="4" s="1"/>
  <c r="U1972" i="4" s="1"/>
  <c r="V2449" i="4"/>
  <c r="W1823" i="4"/>
  <c r="V1823" i="4"/>
  <c r="T1824" i="4" s="1"/>
  <c r="U1824" i="4" s="1"/>
  <c r="W1158" i="4"/>
  <c r="V1158" i="4"/>
  <c r="T1159" i="4" s="1"/>
  <c r="U1159" i="4" s="1"/>
  <c r="V157" i="5"/>
  <c r="U2450" i="4"/>
  <c r="S2451" i="4" s="1"/>
  <c r="T2451" i="4" s="1"/>
  <c r="U468" i="5"/>
  <c r="S469" i="5" s="1"/>
  <c r="T469" i="5" s="1"/>
  <c r="V395" i="6"/>
  <c r="U395" i="6"/>
  <c r="S396" i="6" s="1"/>
  <c r="V2143" i="4"/>
  <c r="U2143" i="4"/>
  <c r="S2144" i="4" s="1"/>
  <c r="T2144" i="4" s="1"/>
  <c r="U2300" i="4"/>
  <c r="S2301" i="4" s="1"/>
  <c r="T2301" i="4" s="1"/>
  <c r="W1751" i="4"/>
  <c r="V1751" i="4"/>
  <c r="T1752" i="4" s="1"/>
  <c r="U1752" i="4" s="1"/>
  <c r="U636" i="5"/>
  <c r="S637" i="5" s="1"/>
  <c r="T637" i="5" s="1"/>
  <c r="U1234" i="4"/>
  <c r="U2599" i="4"/>
  <c r="S2600" i="4" s="1"/>
  <c r="T2600" i="4" s="1"/>
  <c r="V2598" i="4"/>
  <c r="V2599" i="4" s="1"/>
  <c r="U1601" i="4"/>
  <c r="V2299" i="4"/>
  <c r="U554" i="5"/>
  <c r="S555" i="5" s="1"/>
  <c r="T555" i="5" s="1"/>
  <c r="V1375" i="4" l="1"/>
  <c r="T1376" i="4" s="1"/>
  <c r="W1375" i="4"/>
  <c r="W1309" i="4"/>
  <c r="V1309" i="4"/>
  <c r="T1310" i="4" s="1"/>
  <c r="U1310" i="4" s="1"/>
  <c r="T232" i="6"/>
  <c r="W1526" i="4"/>
  <c r="U2210" i="4"/>
  <c r="S2211" i="4" s="1"/>
  <c r="T2211" i="4" s="1"/>
  <c r="T702" i="5"/>
  <c r="V304" i="5"/>
  <c r="T396" i="6"/>
  <c r="V396" i="6" s="1"/>
  <c r="V2532" i="4"/>
  <c r="V2533" i="4" s="1"/>
  <c r="V468" i="5"/>
  <c r="T305" i="5"/>
  <c r="W1310" i="4"/>
  <c r="V1310" i="4"/>
  <c r="T1311" i="4" s="1"/>
  <c r="U1311" i="4" s="1"/>
  <c r="U2371" i="4"/>
  <c r="S2372" i="4" s="1"/>
  <c r="T2372" i="4" s="1"/>
  <c r="R369" i="5"/>
  <c r="R372" i="5"/>
  <c r="R393" i="5"/>
  <c r="R370" i="5"/>
  <c r="R400" i="5"/>
  <c r="R378" i="5"/>
  <c r="R374" i="5"/>
  <c r="R403" i="5"/>
  <c r="R377" i="5"/>
  <c r="R387" i="5"/>
  <c r="R390" i="5"/>
  <c r="R368" i="5"/>
  <c r="R376" i="5"/>
  <c r="R396" i="5"/>
  <c r="R382" i="5"/>
  <c r="R380" i="5"/>
  <c r="R394" i="5"/>
  <c r="R407" i="5"/>
  <c r="R409" i="5"/>
  <c r="R392" i="5"/>
  <c r="R391" i="5"/>
  <c r="R379" i="5"/>
  <c r="R398" i="5"/>
  <c r="R399" i="5"/>
  <c r="R406" i="5"/>
  <c r="R381" i="5"/>
  <c r="R401" i="5"/>
  <c r="R375" i="5"/>
  <c r="R404" i="5"/>
  <c r="R388" i="5"/>
  <c r="R373" i="5"/>
  <c r="R402" i="5"/>
  <c r="R371" i="5"/>
  <c r="R408" i="5"/>
  <c r="R367" i="5"/>
  <c r="T367" i="5" s="1"/>
  <c r="R395" i="5"/>
  <c r="R397" i="5"/>
  <c r="R386" i="5"/>
  <c r="R384" i="5"/>
  <c r="R383" i="5"/>
  <c r="R389" i="5"/>
  <c r="R385" i="5"/>
  <c r="R405" i="5"/>
  <c r="U2451" i="4"/>
  <c r="S2452" i="4" s="1"/>
  <c r="T2452" i="4" s="1"/>
  <c r="V2370" i="4"/>
  <c r="U159" i="5"/>
  <c r="S160" i="5" s="1"/>
  <c r="T160" i="5" s="1"/>
  <c r="V866" i="4"/>
  <c r="T867" i="4" s="1"/>
  <c r="W866" i="4"/>
  <c r="W1159" i="4"/>
  <c r="V1159" i="4"/>
  <c r="T1160" i="4" s="1"/>
  <c r="U1160" i="4" s="1"/>
  <c r="V158" i="5"/>
  <c r="W1019" i="4"/>
  <c r="V1019" i="4"/>
  <c r="T1020" i="4" s="1"/>
  <c r="U1020" i="4" s="1"/>
  <c r="W1824" i="4"/>
  <c r="V1824" i="4"/>
  <c r="T1825" i="4" s="1"/>
  <c r="V554" i="5"/>
  <c r="V306" i="6"/>
  <c r="U306" i="6"/>
  <c r="S307" i="6" s="1"/>
  <c r="T307" i="6" s="1"/>
  <c r="V2300" i="4"/>
  <c r="V2144" i="4"/>
  <c r="U2144" i="4"/>
  <c r="S2145" i="4" s="1"/>
  <c r="T2145" i="4" s="1"/>
  <c r="U1376" i="4"/>
  <c r="W1972" i="4"/>
  <c r="V1972" i="4"/>
  <c r="T1973" i="4" s="1"/>
  <c r="W1082" i="4"/>
  <c r="V1082" i="4"/>
  <c r="T1083" i="4" s="1"/>
  <c r="U1083" i="4" s="1"/>
  <c r="U637" i="5"/>
  <c r="S638" i="5" s="1"/>
  <c r="T638" i="5" s="1"/>
  <c r="V636" i="5"/>
  <c r="W1752" i="4"/>
  <c r="V1752" i="4"/>
  <c r="T1753" i="4" s="1"/>
  <c r="U555" i="5"/>
  <c r="S556" i="5" s="1"/>
  <c r="T556" i="5" s="1"/>
  <c r="U2680" i="4"/>
  <c r="S2681" i="4" s="1"/>
  <c r="T2681" i="4" s="1"/>
  <c r="V2211" i="4"/>
  <c r="U2211" i="4"/>
  <c r="S2212" i="4" s="1"/>
  <c r="V305" i="5"/>
  <c r="U305" i="5"/>
  <c r="S306" i="5" s="1"/>
  <c r="T306" i="5" s="1"/>
  <c r="W792" i="4"/>
  <c r="V792" i="4"/>
  <c r="T793" i="4" s="1"/>
  <c r="V2450" i="4"/>
  <c r="W1451" i="4"/>
  <c r="V1451" i="4"/>
  <c r="T1452" i="4" s="1"/>
  <c r="U1452" i="4" s="1"/>
  <c r="U1527" i="4"/>
  <c r="W937" i="4"/>
  <c r="V937" i="4"/>
  <c r="T938" i="4" s="1"/>
  <c r="U2301" i="4"/>
  <c r="S2302" i="4" s="1"/>
  <c r="T2302" i="4" s="1"/>
  <c r="U1675" i="4"/>
  <c r="W1601" i="4"/>
  <c r="V1601" i="4"/>
  <c r="T1602" i="4" s="1"/>
  <c r="U1602" i="4" s="1"/>
  <c r="U232" i="5"/>
  <c r="S233" i="5" s="1"/>
  <c r="T233" i="5" s="1"/>
  <c r="W1890" i="4"/>
  <c r="V1890" i="4"/>
  <c r="T1891" i="4" s="1"/>
  <c r="U1891" i="4" s="1"/>
  <c r="V231" i="5"/>
  <c r="V232" i="5" s="1"/>
  <c r="U2600" i="4"/>
  <c r="S2601" i="4" s="1"/>
  <c r="T2601" i="4" s="1"/>
  <c r="W1234" i="4"/>
  <c r="V1234" i="4"/>
  <c r="T1235" i="4" s="1"/>
  <c r="U469" i="5"/>
  <c r="S470" i="5" s="1"/>
  <c r="T470" i="5" s="1"/>
  <c r="U2533" i="4"/>
  <c r="S2534" i="4" s="1"/>
  <c r="T2534" i="4" s="1"/>
  <c r="V702" i="5" l="1"/>
  <c r="U702" i="5"/>
  <c r="S703" i="5" s="1"/>
  <c r="T703" i="5" s="1"/>
  <c r="V232" i="6"/>
  <c r="U232" i="6"/>
  <c r="S233" i="6" s="1"/>
  <c r="T233" i="6" s="1"/>
  <c r="V2451" i="4"/>
  <c r="V159" i="5"/>
  <c r="U396" i="6"/>
  <c r="S397" i="6" s="1"/>
  <c r="T397" i="6" s="1"/>
  <c r="V555" i="5"/>
  <c r="V556" i="5" s="1"/>
  <c r="U867" i="4"/>
  <c r="V867" i="4" s="1"/>
  <c r="T868" i="4" s="1"/>
  <c r="U397" i="6"/>
  <c r="S398" i="6" s="1"/>
  <c r="V397" i="6"/>
  <c r="U1753" i="4"/>
  <c r="U1825" i="4"/>
  <c r="W1020" i="4"/>
  <c r="V1020" i="4"/>
  <c r="T1021" i="4" s="1"/>
  <c r="U638" i="5"/>
  <c r="S639" i="5" s="1"/>
  <c r="T639" i="5" s="1"/>
  <c r="U793" i="4"/>
  <c r="V637" i="5"/>
  <c r="W1891" i="4"/>
  <c r="V1891" i="4"/>
  <c r="T1892" i="4" s="1"/>
  <c r="U1892" i="4" s="1"/>
  <c r="W1160" i="4"/>
  <c r="V1160" i="4"/>
  <c r="T1161" i="4" s="1"/>
  <c r="U1161" i="4" s="1"/>
  <c r="V2600" i="4"/>
  <c r="W1452" i="4"/>
  <c r="V1452" i="4"/>
  <c r="T1453" i="4" s="1"/>
  <c r="V1083" i="4"/>
  <c r="T1084" i="4" s="1"/>
  <c r="W1083" i="4"/>
  <c r="U233" i="5"/>
  <c r="S234" i="5" s="1"/>
  <c r="T234" i="5" s="1"/>
  <c r="U1973" i="4"/>
  <c r="U306" i="5"/>
  <c r="S307" i="5" s="1"/>
  <c r="V306" i="5"/>
  <c r="T2212" i="4"/>
  <c r="V367" i="5"/>
  <c r="U367" i="5"/>
  <c r="U2601" i="4"/>
  <c r="S2602" i="4" s="1"/>
  <c r="T2602" i="4" s="1"/>
  <c r="V2145" i="4"/>
  <c r="U2145" i="4"/>
  <c r="S2146" i="4" s="1"/>
  <c r="V1376" i="4"/>
  <c r="T1377" i="4" s="1"/>
  <c r="W1376" i="4"/>
  <c r="U2534" i="4"/>
  <c r="S2535" i="4" s="1"/>
  <c r="T2535" i="4" s="1"/>
  <c r="W1675" i="4"/>
  <c r="V1675" i="4"/>
  <c r="T1676" i="4" s="1"/>
  <c r="U1676" i="4" s="1"/>
  <c r="U160" i="5"/>
  <c r="S161" i="5" s="1"/>
  <c r="T161" i="5" s="1"/>
  <c r="V2371" i="4"/>
  <c r="U2681" i="4"/>
  <c r="S2682" i="4" s="1"/>
  <c r="T2682" i="4" s="1"/>
  <c r="U2372" i="4"/>
  <c r="S2373" i="4" s="1"/>
  <c r="T2373" i="4" s="1"/>
  <c r="W1527" i="4"/>
  <c r="V1527" i="4"/>
  <c r="T1528" i="4" s="1"/>
  <c r="U470" i="5"/>
  <c r="S471" i="5" s="1"/>
  <c r="T471" i="5" s="1"/>
  <c r="U307" i="6"/>
  <c r="S308" i="6" s="1"/>
  <c r="V307" i="6"/>
  <c r="W1311" i="4"/>
  <c r="V1311" i="4"/>
  <c r="T1312" i="4" s="1"/>
  <c r="U1312" i="4" s="1"/>
  <c r="V1602" i="4"/>
  <c r="T1603" i="4" s="1"/>
  <c r="W1602" i="4"/>
  <c r="U2302" i="4"/>
  <c r="S2303" i="4" s="1"/>
  <c r="T2303" i="4" s="1"/>
  <c r="V469" i="5"/>
  <c r="V2301" i="4"/>
  <c r="V2680" i="4"/>
  <c r="V2681" i="4" s="1"/>
  <c r="U1235" i="4"/>
  <c r="U938" i="4"/>
  <c r="U556" i="5"/>
  <c r="S557" i="5" s="1"/>
  <c r="T557" i="5" s="1"/>
  <c r="U2452" i="4"/>
  <c r="S2453" i="4" s="1"/>
  <c r="T2453" i="4" s="1"/>
  <c r="W867" i="4" l="1"/>
  <c r="U703" i="5"/>
  <c r="S704" i="5" s="1"/>
  <c r="V703" i="5"/>
  <c r="V233" i="6"/>
  <c r="U233" i="6"/>
  <c r="S234" i="6" s="1"/>
  <c r="T234" i="6" s="1"/>
  <c r="V2372" i="4"/>
  <c r="U1084" i="4"/>
  <c r="V1084" i="4" s="1"/>
  <c r="T1085" i="4" s="1"/>
  <c r="U1377" i="4"/>
  <c r="W1377" i="4" s="1"/>
  <c r="U1453" i="4"/>
  <c r="V1453" i="4" s="1"/>
  <c r="T1454" i="4" s="1"/>
  <c r="U868" i="4"/>
  <c r="V2534" i="4"/>
  <c r="T398" i="6"/>
  <c r="U398" i="6" s="1"/>
  <c r="S399" i="6" s="1"/>
  <c r="T307" i="5"/>
  <c r="U639" i="5"/>
  <c r="S640" i="5" s="1"/>
  <c r="T640" i="5" s="1"/>
  <c r="U1603" i="4"/>
  <c r="U2682" i="4"/>
  <c r="S2683" i="4" s="1"/>
  <c r="T2683" i="4" s="1"/>
  <c r="V638" i="5"/>
  <c r="W1312" i="4"/>
  <c r="V1312" i="4"/>
  <c r="T1313" i="4" s="1"/>
  <c r="U1313" i="4" s="1"/>
  <c r="W1161" i="4"/>
  <c r="V1161" i="4"/>
  <c r="T1162" i="4" s="1"/>
  <c r="U1162" i="4" s="1"/>
  <c r="U2453" i="4"/>
  <c r="S2454" i="4" s="1"/>
  <c r="T2454" i="4" s="1"/>
  <c r="V2452" i="4"/>
  <c r="T2146" i="4"/>
  <c r="W1892" i="4"/>
  <c r="V1892" i="4"/>
  <c r="T1893" i="4" s="1"/>
  <c r="U1893" i="4" s="1"/>
  <c r="U1021" i="4"/>
  <c r="U2602" i="4"/>
  <c r="S2603" i="4" s="1"/>
  <c r="T2603" i="4" s="1"/>
  <c r="T308" i="6"/>
  <c r="V160" i="5"/>
  <c r="V2601" i="4"/>
  <c r="W1235" i="4"/>
  <c r="V1235" i="4"/>
  <c r="T1236" i="4" s="1"/>
  <c r="V470" i="5"/>
  <c r="W1676" i="4"/>
  <c r="V1676" i="4"/>
  <c r="T1677" i="4" s="1"/>
  <c r="U1677" i="4" s="1"/>
  <c r="U1528" i="4"/>
  <c r="U2535" i="4"/>
  <c r="S2536" i="4" s="1"/>
  <c r="T2536" i="4" s="1"/>
  <c r="S368" i="5"/>
  <c r="T368" i="5" s="1"/>
  <c r="W1825" i="4"/>
  <c r="V1825" i="4"/>
  <c r="T1826" i="4" s="1"/>
  <c r="U1826" i="4" s="1"/>
  <c r="U2303" i="4"/>
  <c r="S2304" i="4" s="1"/>
  <c r="T2304" i="4" s="1"/>
  <c r="V793" i="4"/>
  <c r="T794" i="4" s="1"/>
  <c r="W793" i="4"/>
  <c r="W1753" i="4"/>
  <c r="V1753" i="4"/>
  <c r="T1754" i="4" s="1"/>
  <c r="U1754" i="4" s="1"/>
  <c r="W1973" i="4"/>
  <c r="V1973" i="4"/>
  <c r="T1974" i="4" s="1"/>
  <c r="V2302" i="4"/>
  <c r="U2373" i="4"/>
  <c r="S2374" i="4" s="1"/>
  <c r="T2374" i="4" s="1"/>
  <c r="U557" i="5"/>
  <c r="S558" i="5" s="1"/>
  <c r="T558" i="5" s="1"/>
  <c r="U234" i="5"/>
  <c r="S235" i="5" s="1"/>
  <c r="T235" i="5" s="1"/>
  <c r="V938" i="4"/>
  <c r="T939" i="4" s="1"/>
  <c r="W938" i="4"/>
  <c r="U161" i="5"/>
  <c r="S162" i="5" s="1"/>
  <c r="T162" i="5" s="1"/>
  <c r="V233" i="5"/>
  <c r="V234" i="5" s="1"/>
  <c r="W868" i="4"/>
  <c r="V868" i="4"/>
  <c r="T869" i="4" s="1"/>
  <c r="U471" i="5"/>
  <c r="S472" i="5" s="1"/>
  <c r="T472" i="5" s="1"/>
  <c r="V2212" i="4"/>
  <c r="U2212" i="4"/>
  <c r="S2213" i="4" s="1"/>
  <c r="T2213" i="4" s="1"/>
  <c r="V234" i="6" l="1"/>
  <c r="U234" i="6"/>
  <c r="S235" i="6" s="1"/>
  <c r="T235" i="6" s="1"/>
  <c r="W1084" i="4"/>
  <c r="T704" i="5"/>
  <c r="V1377" i="4"/>
  <c r="T1378" i="4" s="1"/>
  <c r="V639" i="5"/>
  <c r="U1378" i="4"/>
  <c r="W1378" i="4" s="1"/>
  <c r="V2535" i="4"/>
  <c r="U794" i="4"/>
  <c r="W794" i="4" s="1"/>
  <c r="W1453" i="4"/>
  <c r="U1454" i="4" s="1"/>
  <c r="U1085" i="4"/>
  <c r="V1085" i="4" s="1"/>
  <c r="T1086" i="4" s="1"/>
  <c r="V398" i="6"/>
  <c r="T399" i="6" s="1"/>
  <c r="U1236" i="4"/>
  <c r="V2303" i="4"/>
  <c r="W1754" i="4"/>
  <c r="V1754" i="4"/>
  <c r="T1755" i="4" s="1"/>
  <c r="U1755" i="4" s="1"/>
  <c r="V2453" i="4"/>
  <c r="W1162" i="4"/>
  <c r="V1162" i="4"/>
  <c r="T1163" i="4" s="1"/>
  <c r="W1313" i="4"/>
  <c r="V1313" i="4"/>
  <c r="T1314" i="4" s="1"/>
  <c r="U2454" i="4"/>
  <c r="S2455" i="4" s="1"/>
  <c r="T2455" i="4" s="1"/>
  <c r="V161" i="5"/>
  <c r="V368" i="5"/>
  <c r="U368" i="5"/>
  <c r="U308" i="6"/>
  <c r="S309" i="6" s="1"/>
  <c r="V308" i="6"/>
  <c r="U2603" i="4"/>
  <c r="S2604" i="4" s="1"/>
  <c r="T2604" i="4" s="1"/>
  <c r="U2683" i="4"/>
  <c r="S2684" i="4" s="1"/>
  <c r="T2684" i="4" s="1"/>
  <c r="U2213" i="4"/>
  <c r="S2214" i="4" s="1"/>
  <c r="V2213" i="4"/>
  <c r="U2536" i="4"/>
  <c r="S2537" i="4" s="1"/>
  <c r="T2537" i="4" s="1"/>
  <c r="V2602" i="4"/>
  <c r="V2682" i="4"/>
  <c r="U235" i="5"/>
  <c r="S236" i="5" s="1"/>
  <c r="T236" i="5" s="1"/>
  <c r="W1603" i="4"/>
  <c r="V1603" i="4"/>
  <c r="T1604" i="4" s="1"/>
  <c r="U1604" i="4" s="1"/>
  <c r="U2304" i="4"/>
  <c r="S2305" i="4" s="1"/>
  <c r="T2305" i="4" s="1"/>
  <c r="W1826" i="4"/>
  <c r="V1826" i="4"/>
  <c r="T1827" i="4" s="1"/>
  <c r="U1827" i="4" s="1"/>
  <c r="U558" i="5"/>
  <c r="S559" i="5" s="1"/>
  <c r="T559" i="5" s="1"/>
  <c r="U2374" i="4"/>
  <c r="S2375" i="4" s="1"/>
  <c r="T2375" i="4" s="1"/>
  <c r="V2373" i="4"/>
  <c r="V1893" i="4"/>
  <c r="T1894" i="4" s="1"/>
  <c r="W1893" i="4"/>
  <c r="W1021" i="4"/>
  <c r="V1021" i="4"/>
  <c r="T1022" i="4" s="1"/>
  <c r="U1022" i="4" s="1"/>
  <c r="V471" i="5"/>
  <c r="W1677" i="4"/>
  <c r="V1677" i="4"/>
  <c r="T1678" i="4" s="1"/>
  <c r="U1678" i="4" s="1"/>
  <c r="U640" i="5"/>
  <c r="S641" i="5" s="1"/>
  <c r="T641" i="5" s="1"/>
  <c r="U162" i="5"/>
  <c r="S163" i="5" s="1"/>
  <c r="T163" i="5" s="1"/>
  <c r="U939" i="4"/>
  <c r="V557" i="5"/>
  <c r="U472" i="5"/>
  <c r="S473" i="5" s="1"/>
  <c r="T473" i="5" s="1"/>
  <c r="W1528" i="4"/>
  <c r="V1528" i="4"/>
  <c r="T1529" i="4" s="1"/>
  <c r="U869" i="4"/>
  <c r="U1974" i="4"/>
  <c r="V2146" i="4"/>
  <c r="U2146" i="4"/>
  <c r="S2147" i="4" s="1"/>
  <c r="T2147" i="4" s="1"/>
  <c r="V307" i="5"/>
  <c r="U307" i="5"/>
  <c r="S308" i="5" s="1"/>
  <c r="T308" i="5" s="1"/>
  <c r="V1378" i="4" l="1"/>
  <c r="T1379" i="4" s="1"/>
  <c r="U1379" i="4" s="1"/>
  <c r="V704" i="5"/>
  <c r="U704" i="5"/>
  <c r="S705" i="5" s="1"/>
  <c r="T705" i="5" s="1"/>
  <c r="T2214" i="4"/>
  <c r="V794" i="4"/>
  <c r="T795" i="4" s="1"/>
  <c r="U795" i="4" s="1"/>
  <c r="V795" i="4" s="1"/>
  <c r="T796" i="4" s="1"/>
  <c r="V235" i="6"/>
  <c r="U235" i="6"/>
  <c r="S236" i="6" s="1"/>
  <c r="T236" i="6" s="1"/>
  <c r="V399" i="6"/>
  <c r="U399" i="6"/>
  <c r="S400" i="6" s="1"/>
  <c r="T400" i="6" s="1"/>
  <c r="V235" i="5"/>
  <c r="W1085" i="4"/>
  <c r="U1086" i="4" s="1"/>
  <c r="V2603" i="4"/>
  <c r="U1314" i="4"/>
  <c r="W1314" i="4" s="1"/>
  <c r="U1529" i="4"/>
  <c r="W1529" i="4" s="1"/>
  <c r="U1163" i="4"/>
  <c r="W1163" i="4" s="1"/>
  <c r="U1894" i="4"/>
  <c r="U163" i="5"/>
  <c r="S164" i="5" s="1"/>
  <c r="T164" i="5" s="1"/>
  <c r="V2536" i="4"/>
  <c r="U2537" i="4"/>
  <c r="S2538" i="4" s="1"/>
  <c r="T2538" i="4" s="1"/>
  <c r="V162" i="5"/>
  <c r="V163" i="5" s="1"/>
  <c r="U2375" i="4"/>
  <c r="S2376" i="4" s="1"/>
  <c r="T2376" i="4" s="1"/>
  <c r="V2454" i="4"/>
  <c r="W1678" i="4"/>
  <c r="V1678" i="4"/>
  <c r="T1679" i="4" s="1"/>
  <c r="U1679" i="4" s="1"/>
  <c r="U559" i="5"/>
  <c r="S560" i="5" s="1"/>
  <c r="T560" i="5" s="1"/>
  <c r="V308" i="5"/>
  <c r="U308" i="5"/>
  <c r="S309" i="5" s="1"/>
  <c r="T309" i="5" s="1"/>
  <c r="V558" i="5"/>
  <c r="V2683" i="4"/>
  <c r="U2214" i="4"/>
  <c r="S2215" i="4" s="1"/>
  <c r="V2214" i="4"/>
  <c r="U2305" i="4"/>
  <c r="S2306" i="4" s="1"/>
  <c r="T2306" i="4" s="1"/>
  <c r="U2604" i="4"/>
  <c r="S2605" i="4" s="1"/>
  <c r="T2605" i="4" s="1"/>
  <c r="V1755" i="4"/>
  <c r="T1756" i="4" s="1"/>
  <c r="W1755" i="4"/>
  <c r="U2684" i="4"/>
  <c r="S2685" i="4" s="1"/>
  <c r="T2685" i="4" s="1"/>
  <c r="W869" i="4"/>
  <c r="V869" i="4"/>
  <c r="T870" i="4" s="1"/>
  <c r="U641" i="5"/>
  <c r="S642" i="5" s="1"/>
  <c r="T642" i="5" s="1"/>
  <c r="V640" i="5"/>
  <c r="V641" i="5" s="1"/>
  <c r="U2147" i="4"/>
  <c r="S2148" i="4" s="1"/>
  <c r="V2147" i="4"/>
  <c r="W1379" i="4"/>
  <c r="V1379" i="4"/>
  <c r="T1380" i="4" s="1"/>
  <c r="U1380" i="4" s="1"/>
  <c r="V400" i="6"/>
  <c r="U400" i="6"/>
  <c r="S401" i="6" s="1"/>
  <c r="T401" i="6" s="1"/>
  <c r="V1827" i="4"/>
  <c r="T1828" i="4" s="1"/>
  <c r="W1827" i="4"/>
  <c r="W1974" i="4"/>
  <c r="V1974" i="4"/>
  <c r="T1975" i="4" s="1"/>
  <c r="U1975" i="4" s="1"/>
  <c r="V2304" i="4"/>
  <c r="W1604" i="4"/>
  <c r="V1604" i="4"/>
  <c r="T1605" i="4" s="1"/>
  <c r="U236" i="5"/>
  <c r="S237" i="5" s="1"/>
  <c r="T237" i="5" s="1"/>
  <c r="W1236" i="4"/>
  <c r="V1236" i="4"/>
  <c r="T1237" i="4" s="1"/>
  <c r="U1237" i="4" s="1"/>
  <c r="S369" i="5"/>
  <c r="T369" i="5" s="1"/>
  <c r="V939" i="4"/>
  <c r="T940" i="4" s="1"/>
  <c r="W939" i="4"/>
  <c r="U2455" i="4"/>
  <c r="S2456" i="4" s="1"/>
  <c r="T2456" i="4" s="1"/>
  <c r="V2374" i="4"/>
  <c r="V2375" i="4" s="1"/>
  <c r="U473" i="5"/>
  <c r="S474" i="5" s="1"/>
  <c r="T474" i="5" s="1"/>
  <c r="W1022" i="4"/>
  <c r="V1022" i="4"/>
  <c r="T1023" i="4" s="1"/>
  <c r="U1023" i="4" s="1"/>
  <c r="V472" i="5"/>
  <c r="W1454" i="4"/>
  <c r="V1454" i="4"/>
  <c r="T1455" i="4" s="1"/>
  <c r="U1455" i="4" s="1"/>
  <c r="T309" i="6"/>
  <c r="V473" i="5" l="1"/>
  <c r="V236" i="6"/>
  <c r="U236" i="6"/>
  <c r="S237" i="6" s="1"/>
  <c r="T237" i="6" s="1"/>
  <c r="W795" i="4"/>
  <c r="U796" i="4" s="1"/>
  <c r="V705" i="5"/>
  <c r="U705" i="5"/>
  <c r="S706" i="5" s="1"/>
  <c r="T706" i="5" s="1"/>
  <c r="W1086" i="4"/>
  <c r="V1086" i="4"/>
  <c r="T1087" i="4" s="1"/>
  <c r="U1087" i="4" s="1"/>
  <c r="W1087" i="4" s="1"/>
  <c r="U1828" i="4"/>
  <c r="V1828" i="4" s="1"/>
  <c r="T1829" i="4" s="1"/>
  <c r="U1829" i="4" s="1"/>
  <c r="V1163" i="4"/>
  <c r="T1164" i="4" s="1"/>
  <c r="U1164" i="4" s="1"/>
  <c r="V236" i="5"/>
  <c r="U940" i="4"/>
  <c r="W940" i="4" s="1"/>
  <c r="T2215" i="4"/>
  <c r="V2215" i="4" s="1"/>
  <c r="V1529" i="4"/>
  <c r="T1530" i="4" s="1"/>
  <c r="U1530" i="4" s="1"/>
  <c r="V1530" i="4" s="1"/>
  <c r="T1531" i="4" s="1"/>
  <c r="V1314" i="4"/>
  <c r="T1315" i="4" s="1"/>
  <c r="U1315" i="4" s="1"/>
  <c r="W1315" i="4" s="1"/>
  <c r="U2456" i="4"/>
  <c r="S2457" i="4" s="1"/>
  <c r="T2457" i="4" s="1"/>
  <c r="U560" i="5"/>
  <c r="S561" i="5" s="1"/>
  <c r="T561" i="5" s="1"/>
  <c r="W1975" i="4"/>
  <c r="V1975" i="4"/>
  <c r="T1976" i="4" s="1"/>
  <c r="U1976" i="4" s="1"/>
  <c r="V2684" i="4"/>
  <c r="V559" i="5"/>
  <c r="V401" i="6"/>
  <c r="U401" i="6"/>
  <c r="S402" i="6" s="1"/>
  <c r="T402" i="6" s="1"/>
  <c r="W1455" i="4"/>
  <c r="V1455" i="4"/>
  <c r="T1456" i="4" s="1"/>
  <c r="U2306" i="4"/>
  <c r="S2307" i="4" s="1"/>
  <c r="T2307" i="4" s="1"/>
  <c r="W1380" i="4"/>
  <c r="V1380" i="4"/>
  <c r="T1381" i="4" s="1"/>
  <c r="U1381" i="4" s="1"/>
  <c r="V2305" i="4"/>
  <c r="W1828" i="4"/>
  <c r="U2376" i="4"/>
  <c r="S2377" i="4" s="1"/>
  <c r="T2377" i="4" s="1"/>
  <c r="U309" i="6"/>
  <c r="S310" i="6" s="1"/>
  <c r="V309" i="6"/>
  <c r="W1023" i="4"/>
  <c r="V1023" i="4"/>
  <c r="T1024" i="4" s="1"/>
  <c r="V1679" i="4"/>
  <c r="T1680" i="4" s="1"/>
  <c r="W1679" i="4"/>
  <c r="U1756" i="4"/>
  <c r="V369" i="5"/>
  <c r="U369" i="5"/>
  <c r="U237" i="5"/>
  <c r="S238" i="5" s="1"/>
  <c r="T238" i="5" s="1"/>
  <c r="T2148" i="4"/>
  <c r="V2537" i="4"/>
  <c r="U2538" i="4"/>
  <c r="S2539" i="4" s="1"/>
  <c r="T2539" i="4" s="1"/>
  <c r="V2604" i="4"/>
  <c r="V309" i="5"/>
  <c r="U309" i="5"/>
  <c r="S310" i="5" s="1"/>
  <c r="U2685" i="4"/>
  <c r="S2686" i="4" s="1"/>
  <c r="T2686" i="4" s="1"/>
  <c r="V2455" i="4"/>
  <c r="U2605" i="4"/>
  <c r="S2606" i="4" s="1"/>
  <c r="T2606" i="4" s="1"/>
  <c r="U474" i="5"/>
  <c r="S475" i="5" s="1"/>
  <c r="T475" i="5" s="1"/>
  <c r="U642" i="5"/>
  <c r="S643" i="5" s="1"/>
  <c r="T643" i="5" s="1"/>
  <c r="U164" i="5"/>
  <c r="S165" i="5" s="1"/>
  <c r="T165" i="5" s="1"/>
  <c r="V1237" i="4"/>
  <c r="T1238" i="4" s="1"/>
  <c r="W1237" i="4"/>
  <c r="U1605" i="4"/>
  <c r="U870" i="4"/>
  <c r="W1894" i="4"/>
  <c r="V1894" i="4"/>
  <c r="T1895" i="4" s="1"/>
  <c r="U1895" i="4" s="1"/>
  <c r="V796" i="4" l="1"/>
  <c r="T797" i="4" s="1"/>
  <c r="W796" i="4"/>
  <c r="V706" i="5"/>
  <c r="U706" i="5"/>
  <c r="S707" i="5" s="1"/>
  <c r="T707" i="5" s="1"/>
  <c r="V940" i="4"/>
  <c r="T941" i="4" s="1"/>
  <c r="V1087" i="4"/>
  <c r="T1088" i="4" s="1"/>
  <c r="V237" i="6"/>
  <c r="U237" i="6"/>
  <c r="S238" i="6" s="1"/>
  <c r="T238" i="6" s="1"/>
  <c r="U238" i="6" s="1"/>
  <c r="S239" i="6" s="1"/>
  <c r="T239" i="6" s="1"/>
  <c r="V1315" i="4"/>
  <c r="T1316" i="4" s="1"/>
  <c r="U1316" i="4"/>
  <c r="V1316" i="4" s="1"/>
  <c r="T1317" i="4" s="1"/>
  <c r="U1317" i="4" s="1"/>
  <c r="W1530" i="4"/>
  <c r="U1531" i="4" s="1"/>
  <c r="U2215" i="4"/>
  <c r="S2216" i="4" s="1"/>
  <c r="T2216" i="4" s="1"/>
  <c r="V2376" i="4"/>
  <c r="U1088" i="4"/>
  <c r="V1088" i="4" s="1"/>
  <c r="T1089" i="4" s="1"/>
  <c r="V238" i="6"/>
  <c r="U1680" i="4"/>
  <c r="W1680" i="4" s="1"/>
  <c r="U1024" i="4"/>
  <c r="U2307" i="4"/>
  <c r="S2308" i="4" s="1"/>
  <c r="T2308" i="4" s="1"/>
  <c r="V2306" i="4"/>
  <c r="V2307" i="4" s="1"/>
  <c r="U643" i="5"/>
  <c r="S644" i="5" s="1"/>
  <c r="T644" i="5" s="1"/>
  <c r="U1456" i="4"/>
  <c r="U475" i="5"/>
  <c r="S476" i="5" s="1"/>
  <c r="T476" i="5" s="1"/>
  <c r="V474" i="5"/>
  <c r="V475" i="5" s="1"/>
  <c r="U2539" i="4"/>
  <c r="S2540" i="4" s="1"/>
  <c r="T2540" i="4" s="1"/>
  <c r="V402" i="6"/>
  <c r="U402" i="6"/>
  <c r="S403" i="6" s="1"/>
  <c r="T403" i="6" s="1"/>
  <c r="U941" i="4"/>
  <c r="W1316" i="4"/>
  <c r="T310" i="6"/>
  <c r="W1164" i="4"/>
  <c r="V1164" i="4"/>
  <c r="T1165" i="4" s="1"/>
  <c r="U1165" i="4" s="1"/>
  <c r="V2605" i="4"/>
  <c r="V2148" i="4"/>
  <c r="U2148" i="4"/>
  <c r="S2149" i="4" s="1"/>
  <c r="U2377" i="4"/>
  <c r="S2378" i="4" s="1"/>
  <c r="T2378" i="4" s="1"/>
  <c r="V2538" i="4"/>
  <c r="V1976" i="4"/>
  <c r="T1977" i="4" s="1"/>
  <c r="W1976" i="4"/>
  <c r="W1895" i="4"/>
  <c r="V1895" i="4"/>
  <c r="T1896" i="4" s="1"/>
  <c r="W870" i="4"/>
  <c r="V870" i="4"/>
  <c r="T871" i="4" s="1"/>
  <c r="U871" i="4" s="1"/>
  <c r="W1605" i="4"/>
  <c r="V1605" i="4"/>
  <c r="T1606" i="4" s="1"/>
  <c r="U1606" i="4" s="1"/>
  <c r="U561" i="5"/>
  <c r="S562" i="5" s="1"/>
  <c r="T562" i="5" s="1"/>
  <c r="W1024" i="4"/>
  <c r="V1024" i="4"/>
  <c r="T1025" i="4" s="1"/>
  <c r="U1025" i="4" s="1"/>
  <c r="U238" i="5"/>
  <c r="S239" i="5" s="1"/>
  <c r="T239" i="5" s="1"/>
  <c r="U2686" i="4"/>
  <c r="S2687" i="4" s="1"/>
  <c r="T2687" i="4" s="1"/>
  <c r="V237" i="5"/>
  <c r="U1238" i="4"/>
  <c r="T310" i="5"/>
  <c r="V560" i="5"/>
  <c r="V561" i="5" s="1"/>
  <c r="W1756" i="4"/>
  <c r="V1756" i="4"/>
  <c r="T1757" i="4" s="1"/>
  <c r="U1757" i="4" s="1"/>
  <c r="V642" i="5"/>
  <c r="U2606" i="4"/>
  <c r="S2607" i="4" s="1"/>
  <c r="T2607" i="4" s="1"/>
  <c r="W1829" i="4"/>
  <c r="V1829" i="4"/>
  <c r="T1830" i="4" s="1"/>
  <c r="U1830" i="4" s="1"/>
  <c r="V2685" i="4"/>
  <c r="U165" i="5"/>
  <c r="S166" i="5" s="1"/>
  <c r="T166" i="5" s="1"/>
  <c r="S370" i="5"/>
  <c r="T370" i="5" s="1"/>
  <c r="W1381" i="4"/>
  <c r="V1381" i="4"/>
  <c r="T1382" i="4" s="1"/>
  <c r="U2457" i="4"/>
  <c r="S2458" i="4" s="1"/>
  <c r="T2458" i="4" s="1"/>
  <c r="V164" i="5"/>
  <c r="U239" i="6"/>
  <c r="S240" i="6" s="1"/>
  <c r="T240" i="6" s="1"/>
  <c r="V2456" i="4"/>
  <c r="V165" i="5" l="1"/>
  <c r="V1680" i="4"/>
  <c r="T1681" i="4" s="1"/>
  <c r="U1681" i="4" s="1"/>
  <c r="W1088" i="4"/>
  <c r="U1089" i="4" s="1"/>
  <c r="V707" i="5"/>
  <c r="U707" i="5"/>
  <c r="S708" i="5" s="1"/>
  <c r="T708" i="5" s="1"/>
  <c r="U797" i="4"/>
  <c r="U2540" i="4"/>
  <c r="S2541" i="4" s="1"/>
  <c r="T2541" i="4" s="1"/>
  <c r="W1025" i="4"/>
  <c r="V1025" i="4"/>
  <c r="T1026" i="4" s="1"/>
  <c r="U1026" i="4" s="1"/>
  <c r="V2377" i="4"/>
  <c r="U476" i="5"/>
  <c r="S477" i="5" s="1"/>
  <c r="T477" i="5" s="1"/>
  <c r="V1681" i="4"/>
  <c r="T1682" i="4" s="1"/>
  <c r="W1681" i="4"/>
  <c r="U1977" i="4"/>
  <c r="U240" i="6"/>
  <c r="S241" i="6" s="1"/>
  <c r="T241" i="6" s="1"/>
  <c r="U562" i="5"/>
  <c r="S563" i="5" s="1"/>
  <c r="T563" i="5" s="1"/>
  <c r="U2687" i="4"/>
  <c r="S2688" i="4" s="1"/>
  <c r="T2688" i="4" s="1"/>
  <c r="V2606" i="4"/>
  <c r="W1606" i="4"/>
  <c r="V1606" i="4"/>
  <c r="T1607" i="4" s="1"/>
  <c r="U1607" i="4" s="1"/>
  <c r="W1165" i="4"/>
  <c r="V1165" i="4"/>
  <c r="T1166" i="4" s="1"/>
  <c r="V1456" i="4"/>
  <c r="T1457" i="4" s="1"/>
  <c r="W1456" i="4"/>
  <c r="U2607" i="4"/>
  <c r="S2608" i="4" s="1"/>
  <c r="T2608" i="4" s="1"/>
  <c r="U2458" i="4"/>
  <c r="S2459" i="4" s="1"/>
  <c r="T2459" i="4" s="1"/>
  <c r="U239" i="5"/>
  <c r="S240" i="5" s="1"/>
  <c r="T240" i="5" s="1"/>
  <c r="V238" i="5"/>
  <c r="W871" i="4"/>
  <c r="V871" i="4"/>
  <c r="T872" i="4" s="1"/>
  <c r="V1531" i="4"/>
  <c r="T1532" i="4" s="1"/>
  <c r="W1531" i="4"/>
  <c r="W1757" i="4"/>
  <c r="V1757" i="4"/>
  <c r="T1758" i="4" s="1"/>
  <c r="U1758" i="4" s="1"/>
  <c r="V2457" i="4"/>
  <c r="U1382" i="4"/>
  <c r="V310" i="5"/>
  <c r="U310" i="5"/>
  <c r="S311" i="5" s="1"/>
  <c r="T311" i="5" s="1"/>
  <c r="V310" i="6"/>
  <c r="U310" i="6"/>
  <c r="S311" i="6" s="1"/>
  <c r="T311" i="6" s="1"/>
  <c r="V643" i="5"/>
  <c r="V2686" i="4"/>
  <c r="U644" i="5"/>
  <c r="S645" i="5" s="1"/>
  <c r="T645" i="5" s="1"/>
  <c r="U2378" i="4"/>
  <c r="S2379" i="4" s="1"/>
  <c r="T2379" i="4" s="1"/>
  <c r="V2216" i="4"/>
  <c r="U2216" i="4"/>
  <c r="S2217" i="4" s="1"/>
  <c r="T2217" i="4" s="1"/>
  <c r="V239" i="6"/>
  <c r="W1238" i="4"/>
  <c r="V1238" i="4"/>
  <c r="T1239" i="4" s="1"/>
  <c r="U1239" i="4" s="1"/>
  <c r="W1317" i="4"/>
  <c r="V1317" i="4"/>
  <c r="T1318" i="4" s="1"/>
  <c r="U1896" i="4"/>
  <c r="W941" i="4"/>
  <c r="V941" i="4"/>
  <c r="T942" i="4" s="1"/>
  <c r="U942" i="4" s="1"/>
  <c r="W1830" i="4"/>
  <c r="V1830" i="4"/>
  <c r="T1831" i="4" s="1"/>
  <c r="V2539" i="4"/>
  <c r="T2149" i="4"/>
  <c r="V370" i="5"/>
  <c r="U370" i="5"/>
  <c r="U166" i="5"/>
  <c r="S167" i="5" s="1"/>
  <c r="T167" i="5" s="1"/>
  <c r="V166" i="5"/>
  <c r="U403" i="6"/>
  <c r="S404" i="6" s="1"/>
  <c r="T404" i="6" s="1"/>
  <c r="U2308" i="4"/>
  <c r="S2309" i="4" s="1"/>
  <c r="T2309" i="4" s="1"/>
  <c r="V2308" i="4"/>
  <c r="W1089" i="4" l="1"/>
  <c r="V1089" i="4"/>
  <c r="T1090" i="4" s="1"/>
  <c r="U1090" i="4" s="1"/>
  <c r="W797" i="4"/>
  <c r="V797" i="4"/>
  <c r="T798" i="4" s="1"/>
  <c r="U798" i="4" s="1"/>
  <c r="V708" i="5"/>
  <c r="U708" i="5"/>
  <c r="S709" i="5" s="1"/>
  <c r="T709" i="5" s="1"/>
  <c r="U872" i="4"/>
  <c r="W872" i="4" s="1"/>
  <c r="U1318" i="4"/>
  <c r="U2688" i="4"/>
  <c r="S2689" i="4" s="1"/>
  <c r="T2689" i="4" s="1"/>
  <c r="V239" i="5"/>
  <c r="V562" i="5"/>
  <c r="U563" i="5"/>
  <c r="S564" i="5" s="1"/>
  <c r="T564" i="5" s="1"/>
  <c r="W942" i="4"/>
  <c r="V942" i="4"/>
  <c r="T943" i="4" s="1"/>
  <c r="U943" i="4" s="1"/>
  <c r="U2459" i="4"/>
  <c r="S2460" i="4" s="1"/>
  <c r="T2460" i="4" s="1"/>
  <c r="V240" i="6"/>
  <c r="V241" i="6" s="1"/>
  <c r="U240" i="5"/>
  <c r="S241" i="5" s="1"/>
  <c r="T241" i="5" s="1"/>
  <c r="V2687" i="4"/>
  <c r="U311" i="5"/>
  <c r="S312" i="5" s="1"/>
  <c r="V311" i="5"/>
  <c r="V2458" i="4"/>
  <c r="V1977" i="4"/>
  <c r="T1978" i="4" s="1"/>
  <c r="W1977" i="4"/>
  <c r="U241" i="6"/>
  <c r="S242" i="6" s="1"/>
  <c r="T242" i="6" s="1"/>
  <c r="U2608" i="4"/>
  <c r="S2609" i="4" s="1"/>
  <c r="T2609" i="4" s="1"/>
  <c r="W1382" i="4"/>
  <c r="V1382" i="4"/>
  <c r="T1383" i="4" s="1"/>
  <c r="U1383" i="4" s="1"/>
  <c r="V2607" i="4"/>
  <c r="U1682" i="4"/>
  <c r="W1318" i="4"/>
  <c r="V1318" i="4"/>
  <c r="T1319" i="4" s="1"/>
  <c r="U1319" i="4" s="1"/>
  <c r="U477" i="5"/>
  <c r="S478" i="5" s="1"/>
  <c r="T478" i="5" s="1"/>
  <c r="V311" i="6"/>
  <c r="U311" i="6"/>
  <c r="S312" i="6" s="1"/>
  <c r="T312" i="6" s="1"/>
  <c r="W1758" i="4"/>
  <c r="V1758" i="4"/>
  <c r="T1759" i="4" s="1"/>
  <c r="U1759" i="4" s="1"/>
  <c r="U1457" i="4"/>
  <c r="V476" i="5"/>
  <c r="W1896" i="4"/>
  <c r="V1896" i="4"/>
  <c r="T1897" i="4" s="1"/>
  <c r="U1897" i="4" s="1"/>
  <c r="U167" i="5"/>
  <c r="S168" i="5" s="1"/>
  <c r="T168" i="5" s="1"/>
  <c r="S371" i="5"/>
  <c r="T371" i="5" s="1"/>
  <c r="U1166" i="4"/>
  <c r="U709" i="5"/>
  <c r="S710" i="5" s="1"/>
  <c r="V709" i="5"/>
  <c r="U2379" i="4"/>
  <c r="S2380" i="4" s="1"/>
  <c r="T2380" i="4" s="1"/>
  <c r="V1026" i="4"/>
  <c r="T1027" i="4" s="1"/>
  <c r="U1027" i="4" s="1"/>
  <c r="W1026" i="4"/>
  <c r="U404" i="6"/>
  <c r="S405" i="6" s="1"/>
  <c r="T405" i="6" s="1"/>
  <c r="V2149" i="4"/>
  <c r="U2149" i="4"/>
  <c r="S2150" i="4" s="1"/>
  <c r="T2150" i="4" s="1"/>
  <c r="U1532" i="4"/>
  <c r="V1607" i="4"/>
  <c r="T1608" i="4" s="1"/>
  <c r="W1607" i="4"/>
  <c r="W1090" i="4"/>
  <c r="V1090" i="4"/>
  <c r="T1091" i="4" s="1"/>
  <c r="U1091" i="4" s="1"/>
  <c r="U2309" i="4"/>
  <c r="S2310" i="4" s="1"/>
  <c r="T2310" i="4" s="1"/>
  <c r="V403" i="6"/>
  <c r="V2217" i="4"/>
  <c r="U2217" i="4"/>
  <c r="S2218" i="4" s="1"/>
  <c r="T2218" i="4" s="1"/>
  <c r="U2541" i="4"/>
  <c r="S2542" i="4" s="1"/>
  <c r="T2542" i="4" s="1"/>
  <c r="V1239" i="4"/>
  <c r="T1240" i="4" s="1"/>
  <c r="W1239" i="4"/>
  <c r="V2378" i="4"/>
  <c r="U645" i="5"/>
  <c r="S646" i="5" s="1"/>
  <c r="T646" i="5" s="1"/>
  <c r="U1831" i="4"/>
  <c r="V644" i="5"/>
  <c r="V2540" i="4"/>
  <c r="U1608" i="4" l="1"/>
  <c r="V872" i="4"/>
  <c r="T873" i="4" s="1"/>
  <c r="U873" i="4" s="1"/>
  <c r="V798" i="4"/>
  <c r="T799" i="4" s="1"/>
  <c r="W798" i="4"/>
  <c r="T710" i="5"/>
  <c r="V2541" i="4"/>
  <c r="T312" i="5"/>
  <c r="W1091" i="4"/>
  <c r="V1091" i="4"/>
  <c r="T1092" i="4" s="1"/>
  <c r="U1092" i="4" s="1"/>
  <c r="V1166" i="4"/>
  <c r="T1167" i="4" s="1"/>
  <c r="W1166" i="4"/>
  <c r="U2460" i="4"/>
  <c r="S2461" i="4" s="1"/>
  <c r="T2461" i="4" s="1"/>
  <c r="U710" i="5"/>
  <c r="S711" i="5" s="1"/>
  <c r="V710" i="5"/>
  <c r="W873" i="4"/>
  <c r="V873" i="4"/>
  <c r="T874" i="4" s="1"/>
  <c r="U874" i="4" s="1"/>
  <c r="W1383" i="4"/>
  <c r="V1383" i="4"/>
  <c r="T1384" i="4" s="1"/>
  <c r="U1384" i="4" s="1"/>
  <c r="V2459" i="4"/>
  <c r="W1831" i="4"/>
  <c r="V1831" i="4"/>
  <c r="T1832" i="4" s="1"/>
  <c r="W1682" i="4"/>
  <c r="V1682" i="4"/>
  <c r="T1683" i="4" s="1"/>
  <c r="U1683" i="4" s="1"/>
  <c r="W943" i="4"/>
  <c r="V943" i="4"/>
  <c r="T944" i="4" s="1"/>
  <c r="U944" i="4" s="1"/>
  <c r="U564" i="5"/>
  <c r="S565" i="5" s="1"/>
  <c r="T565" i="5" s="1"/>
  <c r="V2309" i="4"/>
  <c r="V2310" i="4" s="1"/>
  <c r="V2150" i="4"/>
  <c r="U2150" i="4"/>
  <c r="S2151" i="4" s="1"/>
  <c r="T2151" i="4" s="1"/>
  <c r="W1759" i="4"/>
  <c r="V1759" i="4"/>
  <c r="T1760" i="4" s="1"/>
  <c r="U1760" i="4" s="1"/>
  <c r="V563" i="5"/>
  <c r="U2310" i="4"/>
  <c r="S2311" i="4" s="1"/>
  <c r="T2311" i="4" s="1"/>
  <c r="V477" i="5"/>
  <c r="V371" i="5"/>
  <c r="U371" i="5"/>
  <c r="V1897" i="4"/>
  <c r="T1898" i="4" s="1"/>
  <c r="W1897" i="4"/>
  <c r="V645" i="5"/>
  <c r="V646" i="5" s="1"/>
  <c r="V1457" i="4"/>
  <c r="T1458" i="4" s="1"/>
  <c r="W1457" i="4"/>
  <c r="V404" i="6"/>
  <c r="U242" i="6"/>
  <c r="S243" i="6" s="1"/>
  <c r="T243" i="6" s="1"/>
  <c r="U478" i="5"/>
  <c r="S479" i="5" s="1"/>
  <c r="T479" i="5" s="1"/>
  <c r="W1608" i="4"/>
  <c r="V1608" i="4"/>
  <c r="T1609" i="4" s="1"/>
  <c r="U1609" i="4" s="1"/>
  <c r="V167" i="5"/>
  <c r="U2609" i="4"/>
  <c r="S2610" i="4" s="1"/>
  <c r="T2610" i="4" s="1"/>
  <c r="U312" i="6"/>
  <c r="S313" i="6" s="1"/>
  <c r="V312" i="6"/>
  <c r="V1319" i="4"/>
  <c r="T1320" i="4" s="1"/>
  <c r="W1319" i="4"/>
  <c r="U168" i="5"/>
  <c r="S169" i="5" s="1"/>
  <c r="T169" i="5" s="1"/>
  <c r="U646" i="5"/>
  <c r="S647" i="5" s="1"/>
  <c r="T647" i="5" s="1"/>
  <c r="U405" i="6"/>
  <c r="S406" i="6" s="1"/>
  <c r="T406" i="6" s="1"/>
  <c r="V2608" i="4"/>
  <c r="U2542" i="4"/>
  <c r="S2543" i="4" s="1"/>
  <c r="T2543" i="4" s="1"/>
  <c r="U2380" i="4"/>
  <c r="S2381" i="4" s="1"/>
  <c r="T2381" i="4" s="1"/>
  <c r="U1978" i="4"/>
  <c r="U2689" i="4"/>
  <c r="S2690" i="4" s="1"/>
  <c r="T2690" i="4" s="1"/>
  <c r="U241" i="5"/>
  <c r="S242" i="5" s="1"/>
  <c r="T242" i="5" s="1"/>
  <c r="V240" i="5"/>
  <c r="V241" i="5" s="1"/>
  <c r="W1532" i="4"/>
  <c r="V1532" i="4"/>
  <c r="T1533" i="4" s="1"/>
  <c r="U1240" i="4"/>
  <c r="V1027" i="4"/>
  <c r="T1028" i="4" s="1"/>
  <c r="U1028" i="4" s="1"/>
  <c r="V2218" i="4"/>
  <c r="U2218" i="4"/>
  <c r="S2219" i="4" s="1"/>
  <c r="T2219" i="4" s="1"/>
  <c r="V2379" i="4"/>
  <c r="V2688" i="4"/>
  <c r="U799" i="4" l="1"/>
  <c r="V478" i="5"/>
  <c r="U1533" i="4"/>
  <c r="U1898" i="4"/>
  <c r="V2689" i="4"/>
  <c r="W1027" i="4"/>
  <c r="U1832" i="4"/>
  <c r="W1978" i="4"/>
  <c r="V1978" i="4"/>
  <c r="T1979" i="4" s="1"/>
  <c r="U1979" i="4" s="1"/>
  <c r="U2610" i="4"/>
  <c r="S2611" i="4" s="1"/>
  <c r="T2611" i="4" s="1"/>
  <c r="U2381" i="4"/>
  <c r="S2382" i="4" s="1"/>
  <c r="T2382" i="4" s="1"/>
  <c r="V2381" i="4"/>
  <c r="U2543" i="4"/>
  <c r="S2544" i="4" s="1"/>
  <c r="T2544" i="4" s="1"/>
  <c r="U2311" i="4"/>
  <c r="S2312" i="4" s="1"/>
  <c r="T2312" i="4" s="1"/>
  <c r="U406" i="6"/>
  <c r="S407" i="6" s="1"/>
  <c r="T407" i="6" s="1"/>
  <c r="V1028" i="4"/>
  <c r="T1029" i="4" s="1"/>
  <c r="U1029" i="4" s="1"/>
  <c r="V405" i="6"/>
  <c r="V406" i="6" s="1"/>
  <c r="U2461" i="4"/>
  <c r="S2462" i="4" s="1"/>
  <c r="T2462" i="4" s="1"/>
  <c r="V564" i="5"/>
  <c r="U242" i="5"/>
  <c r="S243" i="5" s="1"/>
  <c r="T243" i="5" s="1"/>
  <c r="W1092" i="4"/>
  <c r="V1092" i="4"/>
  <c r="T1093" i="4" s="1"/>
  <c r="U1093" i="4" s="1"/>
  <c r="V2380" i="4"/>
  <c r="V1384" i="4"/>
  <c r="T1385" i="4" s="1"/>
  <c r="W1384" i="4"/>
  <c r="V2542" i="4"/>
  <c r="W874" i="4"/>
  <c r="V874" i="4"/>
  <c r="T875" i="4" s="1"/>
  <c r="U875" i="4" s="1"/>
  <c r="U243" i="6"/>
  <c r="S244" i="6" s="1"/>
  <c r="T244" i="6" s="1"/>
  <c r="V1240" i="4"/>
  <c r="T1241" i="4" s="1"/>
  <c r="W1240" i="4"/>
  <c r="V242" i="6"/>
  <c r="U647" i="5"/>
  <c r="S648" i="5" s="1"/>
  <c r="T648" i="5" s="1"/>
  <c r="U169" i="5"/>
  <c r="S170" i="5" s="1"/>
  <c r="T170" i="5" s="1"/>
  <c r="V2460" i="4"/>
  <c r="V168" i="5"/>
  <c r="W1898" i="4"/>
  <c r="V1898" i="4"/>
  <c r="T1899" i="4" s="1"/>
  <c r="U1899" i="4" s="1"/>
  <c r="W1832" i="4"/>
  <c r="V1832" i="4"/>
  <c r="T1833" i="4" s="1"/>
  <c r="U1833" i="4" s="1"/>
  <c r="V2609" i="4"/>
  <c r="W1609" i="4"/>
  <c r="V1609" i="4"/>
  <c r="T1610" i="4" s="1"/>
  <c r="U1610" i="4" s="1"/>
  <c r="V2219" i="4"/>
  <c r="U2219" i="4"/>
  <c r="S2220" i="4" s="1"/>
  <c r="T2220" i="4" s="1"/>
  <c r="W1760" i="4"/>
  <c r="V1760" i="4"/>
  <c r="T1761" i="4" s="1"/>
  <c r="U1761" i="4" s="1"/>
  <c r="U479" i="5"/>
  <c r="S480" i="5" s="1"/>
  <c r="T480" i="5" s="1"/>
  <c r="V2151" i="4"/>
  <c r="U2151" i="4"/>
  <c r="S2152" i="4" s="1"/>
  <c r="T2152" i="4" s="1"/>
  <c r="T711" i="5"/>
  <c r="W1533" i="4"/>
  <c r="V1533" i="4"/>
  <c r="T1534" i="4" s="1"/>
  <c r="U1534" i="4" s="1"/>
  <c r="U565" i="5"/>
  <c r="S566" i="5" s="1"/>
  <c r="T566" i="5" s="1"/>
  <c r="U1458" i="4"/>
  <c r="W944" i="4"/>
  <c r="V944" i="4"/>
  <c r="T945" i="4" s="1"/>
  <c r="U945" i="4" s="1"/>
  <c r="U1167" i="4"/>
  <c r="U1320" i="4"/>
  <c r="W1683" i="4"/>
  <c r="V1683" i="4"/>
  <c r="T1684" i="4" s="1"/>
  <c r="U1684" i="4" s="1"/>
  <c r="U2690" i="4"/>
  <c r="S2691" i="4" s="1"/>
  <c r="T2691" i="4" s="1"/>
  <c r="T313" i="6"/>
  <c r="S372" i="5"/>
  <c r="T372" i="5" s="1"/>
  <c r="V312" i="5"/>
  <c r="U312" i="5"/>
  <c r="S313" i="5" s="1"/>
  <c r="T313" i="5" s="1"/>
  <c r="W799" i="4" l="1"/>
  <c r="V799" i="4"/>
  <c r="T800" i="4" s="1"/>
  <c r="U800" i="4" s="1"/>
  <c r="V169" i="5"/>
  <c r="V565" i="5"/>
  <c r="V2690" i="4"/>
  <c r="V711" i="5"/>
  <c r="U711" i="5"/>
  <c r="S712" i="5" s="1"/>
  <c r="T712" i="5" s="1"/>
  <c r="V2543" i="4"/>
  <c r="V875" i="4"/>
  <c r="T876" i="4" s="1"/>
  <c r="W875" i="4"/>
  <c r="U2312" i="4"/>
  <c r="S2313" i="4" s="1"/>
  <c r="T2313" i="4" s="1"/>
  <c r="U244" i="6"/>
  <c r="S245" i="6" s="1"/>
  <c r="T245" i="6" s="1"/>
  <c r="V243" i="6"/>
  <c r="W1534" i="4"/>
  <c r="V1534" i="4"/>
  <c r="T1535" i="4" s="1"/>
  <c r="W1093" i="4"/>
  <c r="V1093" i="4"/>
  <c r="T1094" i="4" s="1"/>
  <c r="V313" i="6"/>
  <c r="U313" i="6"/>
  <c r="S314" i="6" s="1"/>
  <c r="T314" i="6" s="1"/>
  <c r="U170" i="5"/>
  <c r="S171" i="5" s="1"/>
  <c r="T171" i="5" s="1"/>
  <c r="V170" i="5"/>
  <c r="V1458" i="4"/>
  <c r="T1459" i="4" s="1"/>
  <c r="W1458" i="4"/>
  <c r="U566" i="5"/>
  <c r="S567" i="5" s="1"/>
  <c r="T567" i="5" s="1"/>
  <c r="V2152" i="4"/>
  <c r="U2152" i="4"/>
  <c r="S2153" i="4" s="1"/>
  <c r="T2153" i="4" s="1"/>
  <c r="U648" i="5"/>
  <c r="S649" i="5" s="1"/>
  <c r="T649" i="5" s="1"/>
  <c r="V242" i="5"/>
  <c r="U2382" i="4"/>
  <c r="S2383" i="4" s="1"/>
  <c r="T2383" i="4" s="1"/>
  <c r="W945" i="4"/>
  <c r="V945" i="4"/>
  <c r="T946" i="4" s="1"/>
  <c r="V313" i="5"/>
  <c r="U313" i="5"/>
  <c r="S314" i="5" s="1"/>
  <c r="V372" i="5"/>
  <c r="U372" i="5"/>
  <c r="S373" i="5" s="1"/>
  <c r="T373" i="5" s="1"/>
  <c r="W1761" i="4"/>
  <c r="V1761" i="4"/>
  <c r="T1762" i="4" s="1"/>
  <c r="U1762" i="4" s="1"/>
  <c r="V647" i="5"/>
  <c r="V2610" i="4"/>
  <c r="W1610" i="4"/>
  <c r="V1610" i="4"/>
  <c r="T1611" i="4" s="1"/>
  <c r="U1611" i="4" s="1"/>
  <c r="W1833" i="4"/>
  <c r="V1833" i="4"/>
  <c r="T1834" i="4" s="1"/>
  <c r="U1834" i="4" s="1"/>
  <c r="U1385" i="4"/>
  <c r="U243" i="5"/>
  <c r="S244" i="5" s="1"/>
  <c r="T244" i="5" s="1"/>
  <c r="V479" i="5"/>
  <c r="U2611" i="4"/>
  <c r="S2612" i="4" s="1"/>
  <c r="T2612" i="4" s="1"/>
  <c r="W1028" i="4"/>
  <c r="V2311" i="4"/>
  <c r="U2691" i="4"/>
  <c r="S2692" i="4" s="1"/>
  <c r="T2692" i="4" s="1"/>
  <c r="W1979" i="4"/>
  <c r="V1979" i="4"/>
  <c r="T1980" i="4" s="1"/>
  <c r="V1029" i="4"/>
  <c r="T1030" i="4" s="1"/>
  <c r="U1030" i="4" s="1"/>
  <c r="U407" i="6"/>
  <c r="S408" i="6" s="1"/>
  <c r="T408" i="6" s="1"/>
  <c r="V407" i="6"/>
  <c r="W1899" i="4"/>
  <c r="V1899" i="4"/>
  <c r="T1900" i="4" s="1"/>
  <c r="U1900" i="4" s="1"/>
  <c r="U2544" i="4"/>
  <c r="S2545" i="4" s="1"/>
  <c r="T2545" i="4" s="1"/>
  <c r="U480" i="5"/>
  <c r="S481" i="5" s="1"/>
  <c r="T481" i="5" s="1"/>
  <c r="W1684" i="4"/>
  <c r="V1684" i="4"/>
  <c r="T1685" i="4" s="1"/>
  <c r="U1685" i="4" s="1"/>
  <c r="U2462" i="4"/>
  <c r="S2463" i="4" s="1"/>
  <c r="T2463" i="4" s="1"/>
  <c r="W1320" i="4"/>
  <c r="V1320" i="4"/>
  <c r="T1321" i="4" s="1"/>
  <c r="U1321" i="4" s="1"/>
  <c r="V2220" i="4"/>
  <c r="U2220" i="4"/>
  <c r="S2221" i="4" s="1"/>
  <c r="T2221" i="4" s="1"/>
  <c r="V2461" i="4"/>
  <c r="V1167" i="4"/>
  <c r="T1168" i="4" s="1"/>
  <c r="W1167" i="4"/>
  <c r="U1241" i="4"/>
  <c r="W800" i="4" l="1"/>
  <c r="V800" i="4"/>
  <c r="T801" i="4" s="1"/>
  <c r="U801" i="4" s="1"/>
  <c r="U1535" i="4"/>
  <c r="W1029" i="4"/>
  <c r="U1980" i="4"/>
  <c r="V2544" i="4"/>
  <c r="V2611" i="4"/>
  <c r="T314" i="5"/>
  <c r="U1094" i="4"/>
  <c r="W1094" i="4" s="1"/>
  <c r="U2383" i="4"/>
  <c r="S2384" i="4" s="1"/>
  <c r="T2384" i="4" s="1"/>
  <c r="U1168" i="4"/>
  <c r="V1030" i="4"/>
  <c r="T1031" i="4" s="1"/>
  <c r="U1031" i="4" s="1"/>
  <c r="U244" i="5"/>
  <c r="S245" i="5" s="1"/>
  <c r="T245" i="5" s="1"/>
  <c r="V243" i="5"/>
  <c r="U649" i="5"/>
  <c r="S650" i="5" s="1"/>
  <c r="T650" i="5" s="1"/>
  <c r="V1094" i="4"/>
  <c r="T1095" i="4" s="1"/>
  <c r="U245" i="6"/>
  <c r="S246" i="6" s="1"/>
  <c r="T246" i="6" s="1"/>
  <c r="W1241" i="4"/>
  <c r="V1241" i="4"/>
  <c r="T1242" i="4" s="1"/>
  <c r="W1385" i="4"/>
  <c r="V1385" i="4"/>
  <c r="T1386" i="4" s="1"/>
  <c r="U1386" i="4" s="1"/>
  <c r="U2221" i="4"/>
  <c r="S2222" i="4" s="1"/>
  <c r="V2221" i="4"/>
  <c r="V648" i="5"/>
  <c r="V244" i="6"/>
  <c r="W1535" i="4"/>
  <c r="V1535" i="4"/>
  <c r="T1536" i="4" s="1"/>
  <c r="U1536" i="4" s="1"/>
  <c r="U408" i="6"/>
  <c r="S409" i="6" s="1"/>
  <c r="T409" i="6" s="1"/>
  <c r="V1321" i="4"/>
  <c r="T1322" i="4" s="1"/>
  <c r="U1322" i="4" s="1"/>
  <c r="W1321" i="4"/>
  <c r="W1900" i="4"/>
  <c r="V1900" i="4"/>
  <c r="T1901" i="4" s="1"/>
  <c r="V2382" i="4"/>
  <c r="W1834" i="4"/>
  <c r="V1834" i="4"/>
  <c r="T1835" i="4" s="1"/>
  <c r="W1611" i="4"/>
  <c r="V1611" i="4"/>
  <c r="T1612" i="4" s="1"/>
  <c r="U2153" i="4"/>
  <c r="S2154" i="4" s="1"/>
  <c r="V2153" i="4"/>
  <c r="W1980" i="4"/>
  <c r="V1980" i="4"/>
  <c r="T1981" i="4" s="1"/>
  <c r="U1981" i="4" s="1"/>
  <c r="U567" i="5"/>
  <c r="S568" i="5" s="1"/>
  <c r="T568" i="5" s="1"/>
  <c r="U2463" i="4"/>
  <c r="S2464" i="4" s="1"/>
  <c r="T2464" i="4" s="1"/>
  <c r="U2692" i="4"/>
  <c r="S2693" i="4" s="1"/>
  <c r="T2693" i="4" s="1"/>
  <c r="W1762" i="4"/>
  <c r="V1762" i="4"/>
  <c r="T1763" i="4" s="1"/>
  <c r="V566" i="5"/>
  <c r="U2313" i="4"/>
  <c r="S2314" i="4" s="1"/>
  <c r="T2314" i="4" s="1"/>
  <c r="V2462" i="4"/>
  <c r="V2691" i="4"/>
  <c r="V2312" i="4"/>
  <c r="W1685" i="4"/>
  <c r="V1685" i="4"/>
  <c r="T1686" i="4" s="1"/>
  <c r="U1686" i="4" s="1"/>
  <c r="V373" i="5"/>
  <c r="U373" i="5"/>
  <c r="S374" i="5" s="1"/>
  <c r="T374" i="5" s="1"/>
  <c r="U1459" i="4"/>
  <c r="U876" i="4"/>
  <c r="U481" i="5"/>
  <c r="S482" i="5" s="1"/>
  <c r="T482" i="5" s="1"/>
  <c r="U314" i="5"/>
  <c r="S315" i="5" s="1"/>
  <c r="V314" i="5"/>
  <c r="U171" i="5"/>
  <c r="S172" i="5" s="1"/>
  <c r="T172" i="5" s="1"/>
  <c r="V480" i="5"/>
  <c r="U2612" i="4"/>
  <c r="S2613" i="4" s="1"/>
  <c r="T2613" i="4" s="1"/>
  <c r="V314" i="6"/>
  <c r="U314" i="6"/>
  <c r="S315" i="6" s="1"/>
  <c r="U712" i="5"/>
  <c r="S713" i="5" s="1"/>
  <c r="V712" i="5"/>
  <c r="U2545" i="4"/>
  <c r="S2546" i="4" s="1"/>
  <c r="T2546" i="4" s="1"/>
  <c r="U946" i="4"/>
  <c r="V801" i="4" l="1"/>
  <c r="T802" i="4" s="1"/>
  <c r="W801" i="4"/>
  <c r="U1901" i="4"/>
  <c r="T2222" i="4"/>
  <c r="V2313" i="4"/>
  <c r="T713" i="5"/>
  <c r="V713" i="5" s="1"/>
  <c r="U1095" i="4"/>
  <c r="T315" i="5"/>
  <c r="V315" i="5" s="1"/>
  <c r="T315" i="6"/>
  <c r="U1242" i="4"/>
  <c r="W1242" i="4"/>
  <c r="V1242" i="4"/>
  <c r="T1243" i="4" s="1"/>
  <c r="U1243" i="4" s="1"/>
  <c r="U246" i="6"/>
  <c r="S247" i="6" s="1"/>
  <c r="T247" i="6" s="1"/>
  <c r="V1095" i="4"/>
  <c r="T1096" i="4" s="1"/>
  <c r="W1095" i="4"/>
  <c r="U482" i="5"/>
  <c r="S483" i="5" s="1"/>
  <c r="T483" i="5" s="1"/>
  <c r="V2692" i="4"/>
  <c r="U650" i="5"/>
  <c r="S651" i="5" s="1"/>
  <c r="T651" i="5" s="1"/>
  <c r="W876" i="4"/>
  <c r="V876" i="4"/>
  <c r="T877" i="4" s="1"/>
  <c r="W1686" i="4"/>
  <c r="V1686" i="4"/>
  <c r="T1687" i="4" s="1"/>
  <c r="V649" i="5"/>
  <c r="W1901" i="4"/>
  <c r="V1901" i="4"/>
  <c r="T1902" i="4" s="1"/>
  <c r="U1902" i="4" s="1"/>
  <c r="V1322" i="4"/>
  <c r="T1323" i="4" s="1"/>
  <c r="U1323" i="4" s="1"/>
  <c r="W1536" i="4"/>
  <c r="V1536" i="4"/>
  <c r="T1537" i="4" s="1"/>
  <c r="U1537" i="4" s="1"/>
  <c r="U2693" i="4"/>
  <c r="S2694" i="4" s="1"/>
  <c r="T2694" i="4" s="1"/>
  <c r="V481" i="5"/>
  <c r="V567" i="5"/>
  <c r="V568" i="5" s="1"/>
  <c r="V408" i="6"/>
  <c r="W1981" i="4"/>
  <c r="V1981" i="4"/>
  <c r="T1982" i="4" s="1"/>
  <c r="U1982" i="4" s="1"/>
  <c r="U245" i="5"/>
  <c r="S246" i="5" s="1"/>
  <c r="T246" i="5" s="1"/>
  <c r="V946" i="4"/>
  <c r="T947" i="4" s="1"/>
  <c r="W946" i="4"/>
  <c r="W1459" i="4"/>
  <c r="V1459" i="4"/>
  <c r="T1460" i="4" s="1"/>
  <c r="U1460" i="4" s="1"/>
  <c r="U568" i="5"/>
  <c r="S569" i="5" s="1"/>
  <c r="T569" i="5" s="1"/>
  <c r="U2613" i="4"/>
  <c r="S2614" i="4" s="1"/>
  <c r="T2614" i="4" s="1"/>
  <c r="V244" i="5"/>
  <c r="U2464" i="4"/>
  <c r="S2465" i="4" s="1"/>
  <c r="T2465" i="4" s="1"/>
  <c r="V245" i="6"/>
  <c r="V2545" i="4"/>
  <c r="U2314" i="4"/>
  <c r="S2315" i="4" s="1"/>
  <c r="T2315" i="4" s="1"/>
  <c r="T2154" i="4"/>
  <c r="W1030" i="4"/>
  <c r="U172" i="5"/>
  <c r="S173" i="5" s="1"/>
  <c r="T173" i="5" s="1"/>
  <c r="U1612" i="4"/>
  <c r="V2222" i="4"/>
  <c r="U2222" i="4"/>
  <c r="S2223" i="4" s="1"/>
  <c r="T2223" i="4" s="1"/>
  <c r="W1168" i="4"/>
  <c r="V1168" i="4"/>
  <c r="T1169" i="4" s="1"/>
  <c r="U1169" i="4" s="1"/>
  <c r="V374" i="5"/>
  <c r="U374" i="5"/>
  <c r="S375" i="5" s="1"/>
  <c r="T375" i="5" s="1"/>
  <c r="U315" i="6"/>
  <c r="S316" i="6" s="1"/>
  <c r="V315" i="6"/>
  <c r="V2612" i="4"/>
  <c r="W1386" i="4"/>
  <c r="V1386" i="4"/>
  <c r="T1387" i="4" s="1"/>
  <c r="U2384" i="4"/>
  <c r="S2385" i="4" s="1"/>
  <c r="T2385" i="4" s="1"/>
  <c r="U2546" i="4"/>
  <c r="S2547" i="4" s="1"/>
  <c r="T2547" i="4" s="1"/>
  <c r="V2463" i="4"/>
  <c r="U409" i="6"/>
  <c r="S410" i="6" s="1"/>
  <c r="T410" i="6" s="1"/>
  <c r="V1031" i="4"/>
  <c r="T1032" i="4" s="1"/>
  <c r="U1032" i="4" s="1"/>
  <c r="V171" i="5"/>
  <c r="U1763" i="4"/>
  <c r="U1835" i="4"/>
  <c r="V2383" i="4"/>
  <c r="U713" i="5" l="1"/>
  <c r="S714" i="5" s="1"/>
  <c r="T714" i="5" s="1"/>
  <c r="T316" i="6"/>
  <c r="U802" i="4"/>
  <c r="U315" i="5"/>
  <c r="S316" i="5" s="1"/>
  <c r="U1687" i="4"/>
  <c r="W1322" i="4"/>
  <c r="U947" i="4"/>
  <c r="W947" i="4" s="1"/>
  <c r="U877" i="4"/>
  <c r="V877" i="4" s="1"/>
  <c r="T878" i="4" s="1"/>
  <c r="U878" i="4" s="1"/>
  <c r="W1687" i="4"/>
  <c r="V1687" i="4"/>
  <c r="T1688" i="4" s="1"/>
  <c r="U1688" i="4" s="1"/>
  <c r="V375" i="5"/>
  <c r="U375" i="5"/>
  <c r="S376" i="5" s="1"/>
  <c r="V245" i="5"/>
  <c r="U316" i="6"/>
  <c r="S317" i="6" s="1"/>
  <c r="V316" i="6"/>
  <c r="V1982" i="4"/>
  <c r="T1983" i="4" s="1"/>
  <c r="W1982" i="4"/>
  <c r="W1031" i="4"/>
  <c r="V650" i="5"/>
  <c r="W1169" i="4"/>
  <c r="V1169" i="4"/>
  <c r="T1170" i="4" s="1"/>
  <c r="U1170" i="4" s="1"/>
  <c r="U173" i="5"/>
  <c r="S174" i="5" s="1"/>
  <c r="T174" i="5" s="1"/>
  <c r="U483" i="5"/>
  <c r="S484" i="5" s="1"/>
  <c r="T484" i="5" s="1"/>
  <c r="W1763" i="4"/>
  <c r="V1763" i="4"/>
  <c r="T1764" i="4" s="1"/>
  <c r="V1612" i="4"/>
  <c r="T1613" i="4" s="1"/>
  <c r="W1612" i="4"/>
  <c r="U569" i="5"/>
  <c r="S570" i="5" s="1"/>
  <c r="T570" i="5" s="1"/>
  <c r="V2693" i="4"/>
  <c r="V482" i="5"/>
  <c r="U2385" i="4"/>
  <c r="S2386" i="4" s="1"/>
  <c r="T2386" i="4" s="1"/>
  <c r="W1537" i="4"/>
  <c r="V1537" i="4"/>
  <c r="T1538" i="4" s="1"/>
  <c r="W1835" i="4"/>
  <c r="V1835" i="4"/>
  <c r="T1836" i="4" s="1"/>
  <c r="V1032" i="4"/>
  <c r="T1033" i="4" s="1"/>
  <c r="U1033" i="4" s="1"/>
  <c r="U410" i="6"/>
  <c r="S411" i="6" s="1"/>
  <c r="T411" i="6" s="1"/>
  <c r="V2464" i="4"/>
  <c r="U2614" i="4"/>
  <c r="S2615" i="4" s="1"/>
  <c r="T2615" i="4" s="1"/>
  <c r="V2613" i="4"/>
  <c r="V2546" i="4"/>
  <c r="W1460" i="4"/>
  <c r="V1460" i="4"/>
  <c r="T1461" i="4" s="1"/>
  <c r="U1461" i="4" s="1"/>
  <c r="U1096" i="4"/>
  <c r="U246" i="5"/>
  <c r="S247" i="5" s="1"/>
  <c r="T247" i="5" s="1"/>
  <c r="U651" i="5"/>
  <c r="S652" i="5" s="1"/>
  <c r="T652" i="5" s="1"/>
  <c r="U2694" i="4"/>
  <c r="S2695" i="4" s="1"/>
  <c r="T2695" i="4" s="1"/>
  <c r="V172" i="5"/>
  <c r="V2384" i="4"/>
  <c r="U1387" i="4"/>
  <c r="V1323" i="4"/>
  <c r="T1324" i="4" s="1"/>
  <c r="U1324" i="4" s="1"/>
  <c r="V246" i="6"/>
  <c r="U2465" i="4"/>
  <c r="S2466" i="4" s="1"/>
  <c r="T2466" i="4" s="1"/>
  <c r="V714" i="5"/>
  <c r="U714" i="5"/>
  <c r="S715" i="5" s="1"/>
  <c r="T715" i="5" s="1"/>
  <c r="V2154" i="4"/>
  <c r="U2154" i="4"/>
  <c r="S2155" i="4" s="1"/>
  <c r="T2155" i="4" s="1"/>
  <c r="U247" i="6"/>
  <c r="S248" i="6" s="1"/>
  <c r="T248" i="6" s="1"/>
  <c r="W1902" i="4"/>
  <c r="V1902" i="4"/>
  <c r="T1903" i="4" s="1"/>
  <c r="U1903" i="4" s="1"/>
  <c r="V2223" i="4"/>
  <c r="U2223" i="4"/>
  <c r="S2224" i="4" s="1"/>
  <c r="V409" i="6"/>
  <c r="U2547" i="4"/>
  <c r="S2548" i="4" s="1"/>
  <c r="T2548" i="4" s="1"/>
  <c r="U2315" i="4"/>
  <c r="S2316" i="4" s="1"/>
  <c r="T2316" i="4" s="1"/>
  <c r="W1243" i="4"/>
  <c r="V1243" i="4"/>
  <c r="T1244" i="4" s="1"/>
  <c r="U1244" i="4" s="1"/>
  <c r="V2314" i="4"/>
  <c r="T316" i="5"/>
  <c r="V947" i="4" l="1"/>
  <c r="T948" i="4" s="1"/>
  <c r="U948" i="4" s="1"/>
  <c r="V802" i="4"/>
  <c r="T803" i="4" s="1"/>
  <c r="W802" i="4"/>
  <c r="U1538" i="4"/>
  <c r="V569" i="5"/>
  <c r="U1983" i="4"/>
  <c r="T317" i="6"/>
  <c r="V173" i="5"/>
  <c r="V651" i="5"/>
  <c r="V410" i="6"/>
  <c r="W877" i="4"/>
  <c r="V247" i="6"/>
  <c r="V248" i="6" s="1"/>
  <c r="U1613" i="4"/>
  <c r="V1613" i="4" s="1"/>
  <c r="T1614" i="4" s="1"/>
  <c r="W1170" i="4"/>
  <c r="V1170" i="4"/>
  <c r="T1171" i="4" s="1"/>
  <c r="U1171" i="4" s="1"/>
  <c r="V878" i="4"/>
  <c r="T879" i="4" s="1"/>
  <c r="U879" i="4" s="1"/>
  <c r="U2466" i="4"/>
  <c r="S2467" i="4" s="1"/>
  <c r="T2467" i="4" s="1"/>
  <c r="W948" i="4"/>
  <c r="V948" i="4"/>
  <c r="T949" i="4" s="1"/>
  <c r="U949" i="4" s="1"/>
  <c r="U2316" i="4"/>
  <c r="S2317" i="4" s="1"/>
  <c r="T2317" i="4" s="1"/>
  <c r="V2385" i="4"/>
  <c r="V2315" i="4"/>
  <c r="V2547" i="4"/>
  <c r="V2465" i="4"/>
  <c r="U2386" i="4"/>
  <c r="S2387" i="4" s="1"/>
  <c r="T2387" i="4" s="1"/>
  <c r="U570" i="5"/>
  <c r="S571" i="5" s="1"/>
  <c r="T571" i="5" s="1"/>
  <c r="U247" i="5"/>
  <c r="S248" i="5" s="1"/>
  <c r="T248" i="5" s="1"/>
  <c r="V1983" i="4"/>
  <c r="T1984" i="4" s="1"/>
  <c r="W1983" i="4"/>
  <c r="V2155" i="4"/>
  <c r="U2155" i="4"/>
  <c r="S2156" i="4" s="1"/>
  <c r="T2156" i="4" s="1"/>
  <c r="V715" i="5"/>
  <c r="U715" i="5"/>
  <c r="S716" i="5" s="1"/>
  <c r="U2548" i="4"/>
  <c r="S2549" i="4" s="1"/>
  <c r="T2549" i="4" s="1"/>
  <c r="U2615" i="4"/>
  <c r="S2616" i="4" s="1"/>
  <c r="T2616" i="4" s="1"/>
  <c r="T2224" i="4"/>
  <c r="W1323" i="4"/>
  <c r="V2614" i="4"/>
  <c r="V317" i="6"/>
  <c r="U317" i="6"/>
  <c r="S318" i="6" s="1"/>
  <c r="U411" i="6"/>
  <c r="S412" i="6" s="1"/>
  <c r="T412" i="6" s="1"/>
  <c r="U1764" i="4"/>
  <c r="W1244" i="4"/>
  <c r="V1244" i="4"/>
  <c r="T1245" i="4" s="1"/>
  <c r="U1245" i="4" s="1"/>
  <c r="W1461" i="4"/>
  <c r="V1461" i="4"/>
  <c r="T1462" i="4" s="1"/>
  <c r="U1462" i="4" s="1"/>
  <c r="W1387" i="4"/>
  <c r="V1387" i="4"/>
  <c r="T1388" i="4" s="1"/>
  <c r="T376" i="5"/>
  <c r="W1538" i="4"/>
  <c r="V1538" i="4"/>
  <c r="T1539" i="4" s="1"/>
  <c r="U1539" i="4" s="1"/>
  <c r="V246" i="5"/>
  <c r="W1903" i="4"/>
  <c r="V1903" i="4"/>
  <c r="T1904" i="4" s="1"/>
  <c r="U1904" i="4" s="1"/>
  <c r="U484" i="5"/>
  <c r="S485" i="5" s="1"/>
  <c r="T485" i="5" s="1"/>
  <c r="V483" i="5"/>
  <c r="W1688" i="4"/>
  <c r="V1688" i="4"/>
  <c r="T1689" i="4" s="1"/>
  <c r="U1689" i="4" s="1"/>
  <c r="W1096" i="4"/>
  <c r="V1096" i="4"/>
  <c r="T1097" i="4" s="1"/>
  <c r="U1097" i="4" s="1"/>
  <c r="V1324" i="4"/>
  <c r="T1325" i="4" s="1"/>
  <c r="U1325" i="4" s="1"/>
  <c r="U2695" i="4"/>
  <c r="S2696" i="4" s="1"/>
  <c r="T2696" i="4" s="1"/>
  <c r="V1033" i="4"/>
  <c r="T1034" i="4" s="1"/>
  <c r="U1034" i="4" s="1"/>
  <c r="U316" i="5"/>
  <c r="S317" i="5" s="1"/>
  <c r="V316" i="5"/>
  <c r="V2694" i="4"/>
  <c r="W1032" i="4"/>
  <c r="U248" i="6"/>
  <c r="S249" i="6" s="1"/>
  <c r="T249" i="6" s="1"/>
  <c r="U652" i="5"/>
  <c r="S653" i="5" s="1"/>
  <c r="T653" i="5" s="1"/>
  <c r="U1836" i="4"/>
  <c r="U174" i="5"/>
  <c r="S175" i="5" s="1"/>
  <c r="T175" i="5" s="1"/>
  <c r="W1613" i="4" l="1"/>
  <c r="U1614" i="4" s="1"/>
  <c r="U803" i="4"/>
  <c r="U1388" i="4"/>
  <c r="T716" i="5"/>
  <c r="V716" i="5" s="1"/>
  <c r="V2695" i="4"/>
  <c r="V2466" i="4"/>
  <c r="W1388" i="4"/>
  <c r="V1388" i="4"/>
  <c r="T1389" i="4" s="1"/>
  <c r="U1389" i="4" s="1"/>
  <c r="V1325" i="4"/>
  <c r="T1326" i="4" s="1"/>
  <c r="U1326" i="4" s="1"/>
  <c r="V2386" i="4"/>
  <c r="V1836" i="4"/>
  <c r="T1837" i="4" s="1"/>
  <c r="W1836" i="4"/>
  <c r="U175" i="5"/>
  <c r="S176" i="5" s="1"/>
  <c r="T176" i="5" s="1"/>
  <c r="V1462" i="4"/>
  <c r="T1463" i="4" s="1"/>
  <c r="W1462" i="4"/>
  <c r="V2316" i="4"/>
  <c r="U412" i="6"/>
  <c r="S413" i="6" s="1"/>
  <c r="T413" i="6" s="1"/>
  <c r="V2224" i="4"/>
  <c r="U2224" i="4"/>
  <c r="S2225" i="4" s="1"/>
  <c r="W1245" i="4"/>
  <c r="V1245" i="4"/>
  <c r="T1246" i="4" s="1"/>
  <c r="U1246" i="4" s="1"/>
  <c r="U485" i="5"/>
  <c r="S486" i="5" s="1"/>
  <c r="T486" i="5" s="1"/>
  <c r="V411" i="6"/>
  <c r="W1097" i="4"/>
  <c r="V1097" i="4"/>
  <c r="T1098" i="4" s="1"/>
  <c r="U1098" i="4" s="1"/>
  <c r="V2615" i="4"/>
  <c r="V2616" i="4" s="1"/>
  <c r="V1764" i="4"/>
  <c r="T1765" i="4" s="1"/>
  <c r="W1764" i="4"/>
  <c r="U1984" i="4"/>
  <c r="U2467" i="4"/>
  <c r="S2468" i="4" s="1"/>
  <c r="T2468" i="4" s="1"/>
  <c r="U249" i="6"/>
  <c r="S250" i="6" s="1"/>
  <c r="T250" i="6" s="1"/>
  <c r="V879" i="4"/>
  <c r="T880" i="4" s="1"/>
  <c r="U880" i="4" s="1"/>
  <c r="U2616" i="4"/>
  <c r="S2617" i="4" s="1"/>
  <c r="T2617" i="4" s="1"/>
  <c r="U2549" i="4"/>
  <c r="S2550" i="4" s="1"/>
  <c r="T2550" i="4" s="1"/>
  <c r="U2317" i="4"/>
  <c r="S2318" i="4" s="1"/>
  <c r="T2318" i="4" s="1"/>
  <c r="V2156" i="4"/>
  <c r="U2156" i="4"/>
  <c r="S2157" i="4" s="1"/>
  <c r="T2157" i="4" s="1"/>
  <c r="V484" i="5"/>
  <c r="U248" i="5"/>
  <c r="S249" i="5" s="1"/>
  <c r="T249" i="5" s="1"/>
  <c r="W1539" i="4"/>
  <c r="V1539" i="4"/>
  <c r="T1540" i="4" s="1"/>
  <c r="U1540" i="4" s="1"/>
  <c r="T318" i="6"/>
  <c r="V247" i="5"/>
  <c r="W878" i="4"/>
  <c r="U653" i="5"/>
  <c r="S654" i="5" s="1"/>
  <c r="T654" i="5" s="1"/>
  <c r="V652" i="5"/>
  <c r="U2387" i="4"/>
  <c r="S2388" i="4" s="1"/>
  <c r="T2388" i="4" s="1"/>
  <c r="W1324" i="4"/>
  <c r="V174" i="5"/>
  <c r="W1689" i="4"/>
  <c r="V1689" i="4"/>
  <c r="T1690" i="4" s="1"/>
  <c r="U1690" i="4" s="1"/>
  <c r="V2548" i="4"/>
  <c r="W949" i="4"/>
  <c r="V949" i="4"/>
  <c r="T950" i="4" s="1"/>
  <c r="U950" i="4" s="1"/>
  <c r="V1904" i="4"/>
  <c r="T1905" i="4" s="1"/>
  <c r="W1904" i="4"/>
  <c r="T317" i="5"/>
  <c r="V1034" i="4"/>
  <c r="T1035" i="4" s="1"/>
  <c r="U1035" i="4" s="1"/>
  <c r="W1033" i="4"/>
  <c r="U571" i="5"/>
  <c r="S572" i="5" s="1"/>
  <c r="T572" i="5" s="1"/>
  <c r="V1171" i="4"/>
  <c r="T1172" i="4" s="1"/>
  <c r="W1171" i="4"/>
  <c r="U2696" i="4"/>
  <c r="S2697" i="4" s="1"/>
  <c r="T2697" i="4" s="1"/>
  <c r="V376" i="5"/>
  <c r="U376" i="5"/>
  <c r="S377" i="5" s="1"/>
  <c r="T377" i="5" s="1"/>
  <c r="V570" i="5"/>
  <c r="V1614" i="4" l="1"/>
  <c r="T1615" i="4" s="1"/>
  <c r="W1614" i="4"/>
  <c r="U716" i="5"/>
  <c r="S717" i="5" s="1"/>
  <c r="V803" i="4"/>
  <c r="T804" i="4" s="1"/>
  <c r="U804" i="4" s="1"/>
  <c r="W803" i="4"/>
  <c r="U1172" i="4"/>
  <c r="W879" i="4"/>
  <c r="U1463" i="4"/>
  <c r="U1765" i="4"/>
  <c r="W1765" i="4" s="1"/>
  <c r="U1905" i="4"/>
  <c r="W1905" i="4" s="1"/>
  <c r="U1837" i="4"/>
  <c r="V1837" i="4" s="1"/>
  <c r="T1838" i="4" s="1"/>
  <c r="T2225" i="4"/>
  <c r="V2225" i="4" s="1"/>
  <c r="V2157" i="4"/>
  <c r="U2157" i="4"/>
  <c r="S2158" i="4" s="1"/>
  <c r="T2158" i="4" s="1"/>
  <c r="U2468" i="4"/>
  <c r="S2469" i="4" s="1"/>
  <c r="T2469" i="4" s="1"/>
  <c r="U2388" i="4"/>
  <c r="S2389" i="4" s="1"/>
  <c r="T2389" i="4" s="1"/>
  <c r="V571" i="5"/>
  <c r="V175" i="5"/>
  <c r="V2696" i="4"/>
  <c r="V412" i="6"/>
  <c r="U2318" i="4"/>
  <c r="S2319" i="4" s="1"/>
  <c r="T2319" i="4" s="1"/>
  <c r="W1172" i="4"/>
  <c r="V1172" i="4"/>
  <c r="T1173" i="4" s="1"/>
  <c r="U1173" i="4" s="1"/>
  <c r="U654" i="5"/>
  <c r="S655" i="5" s="1"/>
  <c r="T655" i="5" s="1"/>
  <c r="W1034" i="4"/>
  <c r="V653" i="5"/>
  <c r="V2549" i="4"/>
  <c r="U1615" i="4"/>
  <c r="U413" i="6"/>
  <c r="S414" i="6" s="1"/>
  <c r="T414" i="6" s="1"/>
  <c r="W1463" i="4"/>
  <c r="V1463" i="4"/>
  <c r="T1464" i="4" s="1"/>
  <c r="U2550" i="4"/>
  <c r="S2551" i="4" s="1"/>
  <c r="T2551" i="4" s="1"/>
  <c r="U2617" i="4"/>
  <c r="S2618" i="4" s="1"/>
  <c r="T2618" i="4" s="1"/>
  <c r="V2467" i="4"/>
  <c r="U176" i="5"/>
  <c r="S177" i="5" s="1"/>
  <c r="T177" i="5" s="1"/>
  <c r="V2317" i="4"/>
  <c r="U486" i="5"/>
  <c r="S487" i="5" s="1"/>
  <c r="T487" i="5" s="1"/>
  <c r="W1098" i="4"/>
  <c r="V1098" i="4"/>
  <c r="T1099" i="4" s="1"/>
  <c r="V318" i="6"/>
  <c r="U318" i="6"/>
  <c r="S319" i="6" s="1"/>
  <c r="V880" i="4"/>
  <c r="T881" i="4" s="1"/>
  <c r="U881" i="4" s="1"/>
  <c r="V485" i="5"/>
  <c r="V1690" i="4"/>
  <c r="T1691" i="4" s="1"/>
  <c r="W1690" i="4"/>
  <c r="U572" i="5"/>
  <c r="S573" i="5" s="1"/>
  <c r="T573" i="5" s="1"/>
  <c r="V2387" i="4"/>
  <c r="W1246" i="4"/>
  <c r="V1246" i="4"/>
  <c r="T1247" i="4" s="1"/>
  <c r="V1326" i="4"/>
  <c r="T1327" i="4" s="1"/>
  <c r="U1327" i="4" s="1"/>
  <c r="W1540" i="4"/>
  <c r="V1540" i="4"/>
  <c r="T1541" i="4" s="1"/>
  <c r="U1541" i="4" s="1"/>
  <c r="W1325" i="4"/>
  <c r="W1326" i="4" s="1"/>
  <c r="V1035" i="4"/>
  <c r="T1036" i="4" s="1"/>
  <c r="U1036" i="4" s="1"/>
  <c r="V317" i="5"/>
  <c r="U317" i="5"/>
  <c r="S318" i="5" s="1"/>
  <c r="T318" i="5" s="1"/>
  <c r="W950" i="4"/>
  <c r="V950" i="4"/>
  <c r="T951" i="4" s="1"/>
  <c r="U951" i="4" s="1"/>
  <c r="U377" i="5"/>
  <c r="S378" i="5" s="1"/>
  <c r="V377" i="5"/>
  <c r="V249" i="5"/>
  <c r="U249" i="5"/>
  <c r="S250" i="5" s="1"/>
  <c r="T250" i="5" s="1"/>
  <c r="V249" i="6"/>
  <c r="W1389" i="4"/>
  <c r="V1389" i="4"/>
  <c r="T1390" i="4" s="1"/>
  <c r="U1390" i="4" s="1"/>
  <c r="U2697" i="4"/>
  <c r="S2698" i="4" s="1"/>
  <c r="T2698" i="4" s="1"/>
  <c r="W1984" i="4"/>
  <c r="V1984" i="4"/>
  <c r="T1985" i="4" s="1"/>
  <c r="U250" i="6"/>
  <c r="S251" i="6" s="1"/>
  <c r="T251" i="6" s="1"/>
  <c r="V248" i="5"/>
  <c r="T717" i="5"/>
  <c r="V1905" i="4" l="1"/>
  <c r="T1906" i="4" s="1"/>
  <c r="V804" i="4"/>
  <c r="T805" i="4" s="1"/>
  <c r="U805" i="4" s="1"/>
  <c r="W804" i="4"/>
  <c r="V2697" i="4"/>
  <c r="V176" i="5"/>
  <c r="U1691" i="4"/>
  <c r="W1691" i="4" s="1"/>
  <c r="U2225" i="4"/>
  <c r="S2226" i="4" s="1"/>
  <c r="T2226" i="4" s="1"/>
  <c r="V1765" i="4"/>
  <c r="T1766" i="4" s="1"/>
  <c r="U1766" i="4" s="1"/>
  <c r="V1766" i="4" s="1"/>
  <c r="T1767" i="4" s="1"/>
  <c r="U1767" i="4" s="1"/>
  <c r="V2550" i="4"/>
  <c r="W1837" i="4"/>
  <c r="U1906" i="4"/>
  <c r="W1906" i="4" s="1"/>
  <c r="U1247" i="4"/>
  <c r="W1247" i="4" s="1"/>
  <c r="U573" i="5"/>
  <c r="S574" i="5" s="1"/>
  <c r="T574" i="5" s="1"/>
  <c r="U655" i="5"/>
  <c r="S656" i="5" s="1"/>
  <c r="T656" i="5" s="1"/>
  <c r="V654" i="5"/>
  <c r="V1906" i="4"/>
  <c r="T1907" i="4" s="1"/>
  <c r="U318" i="5"/>
  <c r="S319" i="5" s="1"/>
  <c r="V318" i="5"/>
  <c r="U1985" i="4"/>
  <c r="W1390" i="4"/>
  <c r="V1390" i="4"/>
  <c r="T1391" i="4" s="1"/>
  <c r="W880" i="4"/>
  <c r="V2617" i="4"/>
  <c r="V2318" i="4"/>
  <c r="T319" i="6"/>
  <c r="U2551" i="4"/>
  <c r="S2552" i="4" s="1"/>
  <c r="T2552" i="4" s="1"/>
  <c r="W1173" i="4"/>
  <c r="V1173" i="4"/>
  <c r="T1174" i="4" s="1"/>
  <c r="U1174" i="4" s="1"/>
  <c r="W1035" i="4"/>
  <c r="V881" i="4"/>
  <c r="T882" i="4" s="1"/>
  <c r="U882" i="4" s="1"/>
  <c r="U1099" i="4"/>
  <c r="U1464" i="4"/>
  <c r="U2319" i="4"/>
  <c r="S2320" i="4" s="1"/>
  <c r="T2320" i="4" s="1"/>
  <c r="U250" i="5"/>
  <c r="S251" i="5" s="1"/>
  <c r="T251" i="5" s="1"/>
  <c r="V250" i="5"/>
  <c r="V1327" i="4"/>
  <c r="T1328" i="4" s="1"/>
  <c r="U1328" i="4" s="1"/>
  <c r="U1838" i="4"/>
  <c r="V413" i="6"/>
  <c r="V2388" i="4"/>
  <c r="U2618" i="4"/>
  <c r="S2619" i="4" s="1"/>
  <c r="T2619" i="4" s="1"/>
  <c r="U414" i="6"/>
  <c r="S415" i="6" s="1"/>
  <c r="T415" i="6" s="1"/>
  <c r="U2389" i="4"/>
  <c r="S2390" i="4" s="1"/>
  <c r="T2390" i="4" s="1"/>
  <c r="U487" i="5"/>
  <c r="S488" i="5" s="1"/>
  <c r="T488" i="5" s="1"/>
  <c r="W1615" i="4"/>
  <c r="V1615" i="4"/>
  <c r="T1616" i="4" s="1"/>
  <c r="U1616" i="4" s="1"/>
  <c r="U2469" i="4"/>
  <c r="S2470" i="4" s="1"/>
  <c r="T2470" i="4" s="1"/>
  <c r="U2698" i="4"/>
  <c r="S2699" i="4" s="1"/>
  <c r="T2699" i="4" s="1"/>
  <c r="U251" i="6"/>
  <c r="S252" i="6" s="1"/>
  <c r="T252" i="6" s="1"/>
  <c r="V486" i="5"/>
  <c r="V2468" i="4"/>
  <c r="V2469" i="4" s="1"/>
  <c r="V1036" i="4"/>
  <c r="T1037" i="4" s="1"/>
  <c r="U1037" i="4" s="1"/>
  <c r="W1541" i="4"/>
  <c r="V1541" i="4"/>
  <c r="T1542" i="4" s="1"/>
  <c r="U1542" i="4" s="1"/>
  <c r="W951" i="4"/>
  <c r="V951" i="4"/>
  <c r="T952" i="4" s="1"/>
  <c r="U952" i="4" s="1"/>
  <c r="U2158" i="4"/>
  <c r="S2159" i="4" s="1"/>
  <c r="T2159" i="4" s="1"/>
  <c r="V717" i="5"/>
  <c r="U717" i="5"/>
  <c r="S718" i="5" s="1"/>
  <c r="T718" i="5" s="1"/>
  <c r="T378" i="5"/>
  <c r="V250" i="6"/>
  <c r="V572" i="5"/>
  <c r="U177" i="5"/>
  <c r="S178" i="5" s="1"/>
  <c r="T178" i="5" s="1"/>
  <c r="V1691" i="4" l="1"/>
  <c r="T1692" i="4" s="1"/>
  <c r="U1692" i="4" s="1"/>
  <c r="V1247" i="4"/>
  <c r="T1248" i="4" s="1"/>
  <c r="U1248" i="4" s="1"/>
  <c r="V805" i="4"/>
  <c r="T806" i="4" s="1"/>
  <c r="U806" i="4" s="1"/>
  <c r="W805" i="4"/>
  <c r="W1327" i="4"/>
  <c r="V487" i="5"/>
  <c r="T319" i="5"/>
  <c r="V319" i="5" s="1"/>
  <c r="U1391" i="4"/>
  <c r="V1464" i="4"/>
  <c r="T1465" i="4" s="1"/>
  <c r="W1464" i="4"/>
  <c r="U252" i="6"/>
  <c r="S253" i="6" s="1"/>
  <c r="T253" i="6" s="1"/>
  <c r="V1767" i="4"/>
  <c r="T1768" i="4" s="1"/>
  <c r="U1768" i="4" s="1"/>
  <c r="V1985" i="4"/>
  <c r="T1986" i="4" s="1"/>
  <c r="W1985" i="4"/>
  <c r="V1037" i="4"/>
  <c r="T982" i="4" s="1"/>
  <c r="X981" i="4" s="1"/>
  <c r="U415" i="6"/>
  <c r="S416" i="6" s="1"/>
  <c r="T416" i="6" s="1"/>
  <c r="U2699" i="4"/>
  <c r="S2700" i="4" s="1"/>
  <c r="T2700" i="4" s="1"/>
  <c r="W881" i="4"/>
  <c r="U2390" i="4"/>
  <c r="S2391" i="4" s="1"/>
  <c r="T2391" i="4" s="1"/>
  <c r="V2319" i="4"/>
  <c r="V2389" i="4"/>
  <c r="V177" i="5"/>
  <c r="U319" i="5"/>
  <c r="S320" i="5" s="1"/>
  <c r="V414" i="6"/>
  <c r="V2618" i="4"/>
  <c r="V2698" i="4"/>
  <c r="U2159" i="4"/>
  <c r="S2160" i="4" s="1"/>
  <c r="T2160" i="4" s="1"/>
  <c r="U1907" i="4"/>
  <c r="W1099" i="4"/>
  <c r="V1099" i="4"/>
  <c r="T1100" i="4" s="1"/>
  <c r="U1100" i="4" s="1"/>
  <c r="U2619" i="4"/>
  <c r="S2620" i="4" s="1"/>
  <c r="T2620" i="4" s="1"/>
  <c r="U2470" i="4"/>
  <c r="S2471" i="4" s="1"/>
  <c r="T2471" i="4" s="1"/>
  <c r="V1838" i="4"/>
  <c r="T1839" i="4" s="1"/>
  <c r="W1838" i="4"/>
  <c r="V952" i="4"/>
  <c r="T953" i="4" s="1"/>
  <c r="U953" i="4" s="1"/>
  <c r="U488" i="5"/>
  <c r="S489" i="5" s="1"/>
  <c r="T489" i="5" s="1"/>
  <c r="V1328" i="4"/>
  <c r="T1329" i="4" s="1"/>
  <c r="U1329" i="4" s="1"/>
  <c r="W1328" i="4"/>
  <c r="V2551" i="4"/>
  <c r="V655" i="5"/>
  <c r="V2226" i="4"/>
  <c r="U2226" i="4"/>
  <c r="S2227" i="4" s="1"/>
  <c r="V378" i="5"/>
  <c r="U378" i="5"/>
  <c r="S379" i="5" s="1"/>
  <c r="T379" i="5" s="1"/>
  <c r="W1616" i="4"/>
  <c r="V1616" i="4"/>
  <c r="T1617" i="4" s="1"/>
  <c r="U1617" i="4" s="1"/>
  <c r="U656" i="5"/>
  <c r="S657" i="5" s="1"/>
  <c r="T657" i="5" s="1"/>
  <c r="U178" i="5"/>
  <c r="R122" i="5" s="1"/>
  <c r="R123" i="5" s="1"/>
  <c r="V882" i="4"/>
  <c r="T883" i="4" s="1"/>
  <c r="U883" i="4" s="1"/>
  <c r="V2158" i="4"/>
  <c r="V1542" i="4"/>
  <c r="T1543" i="4" s="1"/>
  <c r="W1542" i="4"/>
  <c r="U574" i="5"/>
  <c r="S575" i="5" s="1"/>
  <c r="T575" i="5" s="1"/>
  <c r="U2320" i="4"/>
  <c r="S2321" i="4" s="1"/>
  <c r="T2321" i="4" s="1"/>
  <c r="W1036" i="4"/>
  <c r="V1391" i="4"/>
  <c r="T1392" i="4" s="1"/>
  <c r="W1391" i="4"/>
  <c r="V251" i="6"/>
  <c r="W1766" i="4"/>
  <c r="V718" i="5"/>
  <c r="U718" i="5"/>
  <c r="S719" i="5" s="1"/>
  <c r="T719" i="5" s="1"/>
  <c r="V1174" i="4"/>
  <c r="T1175" i="4" s="1"/>
  <c r="U1175" i="4" s="1"/>
  <c r="U2552" i="4"/>
  <c r="S2553" i="4" s="1"/>
  <c r="T2553" i="4" s="1"/>
  <c r="V319" i="6"/>
  <c r="U319" i="6"/>
  <c r="S320" i="6" s="1"/>
  <c r="T320" i="6" s="1"/>
  <c r="V1248" i="4"/>
  <c r="T1249" i="4" s="1"/>
  <c r="U1249" i="4" s="1"/>
  <c r="U251" i="5"/>
  <c r="S252" i="5" s="1"/>
  <c r="T252" i="5" s="1"/>
  <c r="V1692" i="4"/>
  <c r="T1693" i="4" s="1"/>
  <c r="U1693" i="4" s="1"/>
  <c r="V573" i="5"/>
  <c r="T320" i="5" l="1"/>
  <c r="U1839" i="4"/>
  <c r="V806" i="4"/>
  <c r="T807" i="4" s="1"/>
  <c r="U807" i="4" s="1"/>
  <c r="W806" i="4"/>
  <c r="W882" i="4"/>
  <c r="V656" i="5"/>
  <c r="V2320" i="4"/>
  <c r="W1248" i="4"/>
  <c r="U1543" i="4"/>
  <c r="V1543" i="4" s="1"/>
  <c r="T1544" i="4" s="1"/>
  <c r="U1544" i="4" s="1"/>
  <c r="W952" i="4"/>
  <c r="U1986" i="4"/>
  <c r="V2159" i="4"/>
  <c r="U2391" i="4"/>
  <c r="S2392" i="4" s="1"/>
  <c r="T2392" i="4" s="1"/>
  <c r="V2619" i="4"/>
  <c r="T2227" i="4"/>
  <c r="W1543" i="4"/>
  <c r="U2160" i="4"/>
  <c r="S2161" i="4" s="1"/>
  <c r="T2161" i="4" s="1"/>
  <c r="V415" i="6"/>
  <c r="U2553" i="4"/>
  <c r="R2497" i="4" s="1"/>
  <c r="R2498" i="4" s="1"/>
  <c r="V320" i="6"/>
  <c r="U320" i="6"/>
  <c r="S321" i="6" s="1"/>
  <c r="V2699" i="4"/>
  <c r="W1907" i="4"/>
  <c r="V1907" i="4"/>
  <c r="T1908" i="4" s="1"/>
  <c r="U1908" i="4" s="1"/>
  <c r="V488" i="5"/>
  <c r="W1037" i="4"/>
  <c r="W103" i="5"/>
  <c r="W102" i="5"/>
  <c r="W104" i="5" s="1"/>
  <c r="V953" i="4"/>
  <c r="T954" i="4" s="1"/>
  <c r="U954" i="4" s="1"/>
  <c r="U575" i="5"/>
  <c r="S576" i="5" s="1"/>
  <c r="T576" i="5" s="1"/>
  <c r="V574" i="5"/>
  <c r="C965" i="4"/>
  <c r="E965" i="4"/>
  <c r="U657" i="5"/>
  <c r="R601" i="5" s="1"/>
  <c r="R602" i="5" s="1"/>
  <c r="U320" i="5"/>
  <c r="S321" i="5" s="1"/>
  <c r="V320" i="5"/>
  <c r="V1768" i="4"/>
  <c r="T1769" i="4" s="1"/>
  <c r="U1769" i="4" s="1"/>
  <c r="U2620" i="4"/>
  <c r="S2621" i="4" s="1"/>
  <c r="T2621" i="4" s="1"/>
  <c r="V883" i="4"/>
  <c r="T884" i="4" s="1"/>
  <c r="U884" i="4" s="1"/>
  <c r="V178" i="5"/>
  <c r="W1839" i="4"/>
  <c r="V1839" i="4"/>
  <c r="T1840" i="4" s="1"/>
  <c r="U1840" i="4" s="1"/>
  <c r="W1767" i="4"/>
  <c r="V2552" i="4"/>
  <c r="U489" i="5"/>
  <c r="S490" i="5" s="1"/>
  <c r="T490" i="5" s="1"/>
  <c r="V489" i="5"/>
  <c r="W1692" i="4"/>
  <c r="U2471" i="4"/>
  <c r="S2472" i="4" s="1"/>
  <c r="T2472" i="4" s="1"/>
  <c r="U253" i="6"/>
  <c r="S254" i="6" s="1"/>
  <c r="T254" i="6" s="1"/>
  <c r="U2700" i="4"/>
  <c r="S2701" i="4" s="1"/>
  <c r="T2701" i="4" s="1"/>
  <c r="V1175" i="4"/>
  <c r="T1176" i="4" s="1"/>
  <c r="U1176" i="4" s="1"/>
  <c r="W1174" i="4"/>
  <c r="U1392" i="4"/>
  <c r="V2470" i="4"/>
  <c r="V252" i="6"/>
  <c r="U416" i="6"/>
  <c r="S417" i="6" s="1"/>
  <c r="T417" i="6" s="1"/>
  <c r="W1986" i="4"/>
  <c r="V1986" i="4"/>
  <c r="T1987" i="4" s="1"/>
  <c r="U1987" i="4" s="1"/>
  <c r="W1617" i="4"/>
  <c r="V1617" i="4"/>
  <c r="T1618" i="4" s="1"/>
  <c r="U1618" i="4" s="1"/>
  <c r="V1100" i="4"/>
  <c r="T1101" i="4" s="1"/>
  <c r="U1101" i="4" s="1"/>
  <c r="V1329" i="4"/>
  <c r="T1330" i="4" s="1"/>
  <c r="U1330" i="4" s="1"/>
  <c r="V719" i="5"/>
  <c r="U719" i="5"/>
  <c r="S720" i="5" s="1"/>
  <c r="T720" i="5" s="1"/>
  <c r="V1693" i="4"/>
  <c r="T1694" i="4" s="1"/>
  <c r="U1694" i="4" s="1"/>
  <c r="U252" i="5"/>
  <c r="S253" i="5" s="1"/>
  <c r="T253" i="5" s="1"/>
  <c r="V251" i="5"/>
  <c r="V379" i="5"/>
  <c r="U379" i="5"/>
  <c r="S380" i="5" s="1"/>
  <c r="T380" i="5" s="1"/>
  <c r="V1249" i="4"/>
  <c r="T1250" i="4" s="1"/>
  <c r="U1250" i="4" s="1"/>
  <c r="U2321" i="4"/>
  <c r="S2322" i="4" s="1"/>
  <c r="T2322" i="4" s="1"/>
  <c r="V2390" i="4"/>
  <c r="U1465" i="4"/>
  <c r="V807" i="4" l="1"/>
  <c r="T808" i="4" s="1"/>
  <c r="U808" i="4" s="1"/>
  <c r="W807" i="4"/>
  <c r="V253" i="6"/>
  <c r="W953" i="4"/>
  <c r="W1768" i="4"/>
  <c r="V2160" i="4"/>
  <c r="T321" i="5"/>
  <c r="V321" i="5" s="1"/>
  <c r="V1101" i="4"/>
  <c r="T1102" i="4" s="1"/>
  <c r="U1102" i="4" s="1"/>
  <c r="W1908" i="4"/>
  <c r="V1908" i="4"/>
  <c r="T1909" i="4" s="1"/>
  <c r="U1909" i="4" s="1"/>
  <c r="U2472" i="4"/>
  <c r="S2473" i="4" s="1"/>
  <c r="T2473" i="4" s="1"/>
  <c r="V1618" i="4"/>
  <c r="T1619" i="4" s="1"/>
  <c r="U1619" i="4" s="1"/>
  <c r="W1618" i="4"/>
  <c r="W2480" i="4"/>
  <c r="W2481" i="4"/>
  <c r="V2471" i="4"/>
  <c r="W1249" i="4"/>
  <c r="V2553" i="4"/>
  <c r="V1250" i="4"/>
  <c r="T1251" i="4" s="1"/>
  <c r="U1251" i="4" s="1"/>
  <c r="U417" i="6"/>
  <c r="S418" i="6" s="1"/>
  <c r="T418" i="6" s="1"/>
  <c r="T321" i="6"/>
  <c r="V252" i="5"/>
  <c r="U2161" i="4"/>
  <c r="S2162" i="4" s="1"/>
  <c r="T2162" i="4" s="1"/>
  <c r="W581" i="5"/>
  <c r="W582" i="5"/>
  <c r="V1987" i="4"/>
  <c r="T1988" i="4" s="1"/>
  <c r="U1988" i="4" s="1"/>
  <c r="U490" i="5"/>
  <c r="S491" i="5" s="1"/>
  <c r="T491" i="5" s="1"/>
  <c r="U576" i="5"/>
  <c r="S577" i="5" s="1"/>
  <c r="T577" i="5" s="1"/>
  <c r="V954" i="4"/>
  <c r="T955" i="4" s="1"/>
  <c r="U955" i="4" s="1"/>
  <c r="V1544" i="4"/>
  <c r="T1545" i="4" s="1"/>
  <c r="U1545" i="4" s="1"/>
  <c r="V2321" i="4"/>
  <c r="V884" i="4"/>
  <c r="T885" i="4" s="1"/>
  <c r="U885" i="4" s="1"/>
  <c r="U380" i="5"/>
  <c r="S381" i="5" s="1"/>
  <c r="V380" i="5"/>
  <c r="D65" i="4"/>
  <c r="C65" i="4"/>
  <c r="B65" i="4"/>
  <c r="V1840" i="4"/>
  <c r="T1841" i="4" s="1"/>
  <c r="U1841" i="4" s="1"/>
  <c r="V720" i="5"/>
  <c r="U720" i="5"/>
  <c r="S721" i="5" s="1"/>
  <c r="W106" i="5"/>
  <c r="W107" i="5"/>
  <c r="W105" i="5"/>
  <c r="W118" i="5"/>
  <c r="W119" i="5"/>
  <c r="U2227" i="4"/>
  <c r="S2228" i="4" s="1"/>
  <c r="T2228" i="4" s="1"/>
  <c r="V2227" i="4"/>
  <c r="U253" i="5"/>
  <c r="S254" i="5" s="1"/>
  <c r="T254" i="5" s="1"/>
  <c r="V1694" i="4"/>
  <c r="T1695" i="4" s="1"/>
  <c r="U1695" i="4" s="1"/>
  <c r="V2620" i="4"/>
  <c r="U2322" i="4"/>
  <c r="S2323" i="4" s="1"/>
  <c r="T2323" i="4" s="1"/>
  <c r="V657" i="5"/>
  <c r="V416" i="6"/>
  <c r="V417" i="6" s="1"/>
  <c r="V575" i="5"/>
  <c r="U2621" i="4"/>
  <c r="S2622" i="4" s="1"/>
  <c r="T2622" i="4" s="1"/>
  <c r="V1392" i="4"/>
  <c r="T1393" i="4" s="1"/>
  <c r="W1392" i="4"/>
  <c r="W1693" i="4"/>
  <c r="V1176" i="4"/>
  <c r="T1177" i="4" s="1"/>
  <c r="U1177" i="4" s="1"/>
  <c r="W1465" i="4"/>
  <c r="V1465" i="4"/>
  <c r="T1466" i="4" s="1"/>
  <c r="U1466" i="4" s="1"/>
  <c r="W1175" i="4"/>
  <c r="W883" i="4"/>
  <c r="V1330" i="4"/>
  <c r="T1331" i="4" s="1"/>
  <c r="U1331" i="4" s="1"/>
  <c r="U2701" i="4"/>
  <c r="S2702" i="4" s="1"/>
  <c r="T2702" i="4" s="1"/>
  <c r="W1329" i="4"/>
  <c r="V2700" i="4"/>
  <c r="U2392" i="4"/>
  <c r="S2393" i="4" s="1"/>
  <c r="T2393" i="4" s="1"/>
  <c r="W1100" i="4"/>
  <c r="U254" i="6"/>
  <c r="S255" i="6" s="1"/>
  <c r="T255" i="6" s="1"/>
  <c r="V1769" i="4"/>
  <c r="T1770" i="4" s="1"/>
  <c r="U1770" i="4" s="1"/>
  <c r="V2391" i="4"/>
  <c r="W884" i="4" l="1"/>
  <c r="U321" i="5"/>
  <c r="S322" i="5" s="1"/>
  <c r="W1250" i="4"/>
  <c r="W1544" i="4"/>
  <c r="V808" i="4"/>
  <c r="T809" i="4" s="1"/>
  <c r="U809" i="4" s="1"/>
  <c r="V809" i="4" s="1"/>
  <c r="T810" i="4" s="1"/>
  <c r="U810" i="4" s="1"/>
  <c r="W808" i="4"/>
  <c r="W809" i="4" s="1"/>
  <c r="W583" i="5"/>
  <c r="T322" i="5"/>
  <c r="V322" i="5" s="1"/>
  <c r="W114" i="5"/>
  <c r="W115" i="5" s="1"/>
  <c r="V1251" i="4"/>
  <c r="T1252" i="4" s="1"/>
  <c r="U1252" i="4" s="1"/>
  <c r="U2702" i="4"/>
  <c r="S2703" i="4" s="1"/>
  <c r="T2703" i="4" s="1"/>
  <c r="W1840" i="4"/>
  <c r="V490" i="5"/>
  <c r="V576" i="5"/>
  <c r="V1988" i="4"/>
  <c r="T1989" i="4" s="1"/>
  <c r="U1989" i="4" s="1"/>
  <c r="U2323" i="4"/>
  <c r="S2324" i="4" s="1"/>
  <c r="T2324" i="4" s="1"/>
  <c r="V1695" i="4"/>
  <c r="T1696" i="4" s="1"/>
  <c r="U1696" i="4" s="1"/>
  <c r="W1987" i="4"/>
  <c r="U577" i="5"/>
  <c r="S578" i="5" s="1"/>
  <c r="T578" i="5" s="1"/>
  <c r="V2701" i="4"/>
  <c r="W1466" i="4"/>
  <c r="V1466" i="4"/>
  <c r="T1467" i="4" s="1"/>
  <c r="W1694" i="4"/>
  <c r="W2482" i="4"/>
  <c r="V1770" i="4"/>
  <c r="T1771" i="4" s="1"/>
  <c r="U1771" i="4" s="1"/>
  <c r="W586" i="5"/>
  <c r="W584" i="5"/>
  <c r="W585" i="5"/>
  <c r="W593" i="5" s="1"/>
  <c r="W594" i="5" s="1"/>
  <c r="W597" i="5"/>
  <c r="W598" i="5"/>
  <c r="W1769" i="4"/>
  <c r="T381" i="5"/>
  <c r="V1619" i="4"/>
  <c r="T1620" i="4" s="1"/>
  <c r="U1620" i="4" s="1"/>
  <c r="T721" i="5"/>
  <c r="W1330" i="4"/>
  <c r="U2162" i="4"/>
  <c r="S2163" i="4" s="1"/>
  <c r="T2163" i="4" s="1"/>
  <c r="W1176" i="4"/>
  <c r="V885" i="4"/>
  <c r="T886" i="4" s="1"/>
  <c r="U886" i="4" s="1"/>
  <c r="V2161" i="4"/>
  <c r="V2472" i="4"/>
  <c r="W116" i="5"/>
  <c r="W117" i="5" s="1"/>
  <c r="U491" i="5"/>
  <c r="S492" i="5" s="1"/>
  <c r="T492" i="5" s="1"/>
  <c r="U2393" i="4"/>
  <c r="S2394" i="4" s="1"/>
  <c r="T2394" i="4" s="1"/>
  <c r="U2473" i="4"/>
  <c r="S2474" i="4" s="1"/>
  <c r="T2474" i="4" s="1"/>
  <c r="V955" i="4"/>
  <c r="T956" i="4" s="1"/>
  <c r="U956" i="4" s="1"/>
  <c r="V1841" i="4"/>
  <c r="T1842" i="4" s="1"/>
  <c r="U1842" i="4" s="1"/>
  <c r="V2322" i="4"/>
  <c r="V1909" i="4"/>
  <c r="T1910" i="4" s="1"/>
  <c r="U1910" i="4" s="1"/>
  <c r="W1909" i="4"/>
  <c r="V253" i="5"/>
  <c r="U254" i="5"/>
  <c r="S255" i="5" s="1"/>
  <c r="T255" i="5" s="1"/>
  <c r="V1177" i="4"/>
  <c r="T1178" i="4" s="1"/>
  <c r="U1178" i="4" s="1"/>
  <c r="V2392" i="4"/>
  <c r="V321" i="6"/>
  <c r="U321" i="6"/>
  <c r="S322" i="6" s="1"/>
  <c r="T322" i="6" s="1"/>
  <c r="W176" i="5"/>
  <c r="W171" i="5"/>
  <c r="W172" i="5"/>
  <c r="W178" i="5"/>
  <c r="W169" i="5"/>
  <c r="W177" i="5"/>
  <c r="W170" i="5"/>
  <c r="W175" i="5"/>
  <c r="W174" i="5"/>
  <c r="W120" i="5"/>
  <c r="W173" i="5"/>
  <c r="U2622" i="4"/>
  <c r="S2623" i="4" s="1"/>
  <c r="T2623" i="4" s="1"/>
  <c r="W110" i="5"/>
  <c r="W109" i="5"/>
  <c r="W112" i="5" s="1"/>
  <c r="X125" i="5" s="1"/>
  <c r="V1545" i="4"/>
  <c r="T1546" i="4" s="1"/>
  <c r="U1546" i="4" s="1"/>
  <c r="V1102" i="4"/>
  <c r="T1103" i="4" s="1"/>
  <c r="U1103" i="4" s="1"/>
  <c r="V1331" i="4"/>
  <c r="T1332" i="4" s="1"/>
  <c r="U1332" i="4" s="1"/>
  <c r="U255" i="6"/>
  <c r="S256" i="6" s="1"/>
  <c r="T256" i="6" s="1"/>
  <c r="V254" i="6"/>
  <c r="U2228" i="4"/>
  <c r="S2229" i="4" s="1"/>
  <c r="T2229" i="4" s="1"/>
  <c r="U1393" i="4"/>
  <c r="V2621" i="4"/>
  <c r="W954" i="4"/>
  <c r="U418" i="6"/>
  <c r="S419" i="6" s="1"/>
  <c r="T419" i="6" s="1"/>
  <c r="W1101" i="4"/>
  <c r="U322" i="5" l="1"/>
  <c r="S323" i="5" s="1"/>
  <c r="V810" i="4"/>
  <c r="T811" i="4" s="1"/>
  <c r="U811" i="4" s="1"/>
  <c r="W810" i="4"/>
  <c r="W1102" i="4"/>
  <c r="V2393" i="4"/>
  <c r="V2702" i="4"/>
  <c r="V2473" i="4"/>
  <c r="T323" i="5"/>
  <c r="W137" i="5"/>
  <c r="W163" i="5"/>
  <c r="W148" i="5"/>
  <c r="W139" i="5"/>
  <c r="W158" i="5"/>
  <c r="W154" i="5"/>
  <c r="W145" i="5"/>
  <c r="W159" i="5"/>
  <c r="W136" i="5"/>
  <c r="W165" i="5"/>
  <c r="W150" i="5"/>
  <c r="W166" i="5"/>
  <c r="W134" i="5"/>
  <c r="W144" i="5"/>
  <c r="W127" i="5"/>
  <c r="W160" i="5"/>
  <c r="W132" i="5"/>
  <c r="W130" i="5"/>
  <c r="W131" i="5"/>
  <c r="W147" i="5"/>
  <c r="W155" i="5"/>
  <c r="W142" i="5"/>
  <c r="W143" i="5"/>
  <c r="W125" i="5"/>
  <c r="W149" i="5"/>
  <c r="W135" i="5"/>
  <c r="W138" i="5"/>
  <c r="W151" i="5"/>
  <c r="W126" i="5"/>
  <c r="W156" i="5"/>
  <c r="W167" i="5"/>
  <c r="W161" i="5"/>
  <c r="W133" i="5"/>
  <c r="W153" i="5"/>
  <c r="W146" i="5"/>
  <c r="W128" i="5"/>
  <c r="W157" i="5"/>
  <c r="W162" i="5"/>
  <c r="W129" i="5"/>
  <c r="W141" i="5"/>
  <c r="W164" i="5"/>
  <c r="W152" i="5"/>
  <c r="W140" i="5"/>
  <c r="W168" i="5"/>
  <c r="U2394" i="4"/>
  <c r="S2395" i="4" s="1"/>
  <c r="T2395" i="4" s="1"/>
  <c r="W1619" i="4"/>
  <c r="V577" i="5"/>
  <c r="V1696" i="4"/>
  <c r="T1697" i="4" s="1"/>
  <c r="U1697" i="4" s="1"/>
  <c r="V1620" i="4"/>
  <c r="T1621" i="4" s="1"/>
  <c r="U1621" i="4" s="1"/>
  <c r="V418" i="6"/>
  <c r="V254" i="5"/>
  <c r="V491" i="5"/>
  <c r="W1695" i="4"/>
  <c r="V381" i="5"/>
  <c r="U381" i="5"/>
  <c r="S382" i="5" s="1"/>
  <c r="T382" i="5" s="1"/>
  <c r="W649" i="5"/>
  <c r="W655" i="5"/>
  <c r="W645" i="5"/>
  <c r="W656" i="5"/>
  <c r="W647" i="5"/>
  <c r="W654" i="5"/>
  <c r="W651" i="5"/>
  <c r="W653" i="5"/>
  <c r="W648" i="5"/>
  <c r="W650" i="5"/>
  <c r="W599" i="5"/>
  <c r="W652" i="5"/>
  <c r="W657" i="5"/>
  <c r="W646" i="5"/>
  <c r="U2324" i="4"/>
  <c r="S2325" i="4" s="1"/>
  <c r="T2325" i="4" s="1"/>
  <c r="W595" i="5"/>
  <c r="W596" i="5" s="1"/>
  <c r="V2323" i="4"/>
  <c r="V1178" i="4"/>
  <c r="T1179" i="4" s="1"/>
  <c r="U1179" i="4" s="1"/>
  <c r="W111" i="5"/>
  <c r="W113" i="5" s="1"/>
  <c r="W588" i="5"/>
  <c r="W591" i="5" s="1"/>
  <c r="X604" i="5" s="1"/>
  <c r="W589" i="5"/>
  <c r="V1989" i="4"/>
  <c r="T1990" i="4" s="1"/>
  <c r="U1990" i="4" s="1"/>
  <c r="V2622" i="4"/>
  <c r="W1988" i="4"/>
  <c r="U419" i="6"/>
  <c r="S420" i="6" s="1"/>
  <c r="T420" i="6" s="1"/>
  <c r="W1177" i="4"/>
  <c r="V2228" i="4"/>
  <c r="V1771" i="4"/>
  <c r="T1772" i="4" s="1"/>
  <c r="U1772" i="4" s="1"/>
  <c r="W885" i="4"/>
  <c r="W1770" i="4"/>
  <c r="U578" i="5"/>
  <c r="R522" i="5" s="1"/>
  <c r="R523" i="5" s="1"/>
  <c r="W1545" i="4"/>
  <c r="U492" i="5"/>
  <c r="S493" i="5" s="1"/>
  <c r="T493" i="5" s="1"/>
  <c r="V1393" i="4"/>
  <c r="T1394" i="4" s="1"/>
  <c r="W1393" i="4"/>
  <c r="V1842" i="4"/>
  <c r="T1843" i="4" s="1"/>
  <c r="U1843" i="4" s="1"/>
  <c r="W2484" i="4"/>
  <c r="W2485" i="4"/>
  <c r="W2483" i="4"/>
  <c r="W2493" i="4"/>
  <c r="W2494" i="4"/>
  <c r="V255" i="6"/>
  <c r="W1841" i="4"/>
  <c r="V2162" i="4"/>
  <c r="V2163" i="4" s="1"/>
  <c r="U2703" i="4"/>
  <c r="S2704" i="4" s="1"/>
  <c r="T2704" i="4" s="1"/>
  <c r="V323" i="5"/>
  <c r="U323" i="5"/>
  <c r="S324" i="5" s="1"/>
  <c r="U2229" i="4"/>
  <c r="S2230" i="4" s="1"/>
  <c r="T2230" i="4" s="1"/>
  <c r="U256" i="6"/>
  <c r="S257" i="6" s="1"/>
  <c r="T257" i="6" s="1"/>
  <c r="W1331" i="4"/>
  <c r="W955" i="4"/>
  <c r="U2163" i="4"/>
  <c r="S2164" i="4" s="1"/>
  <c r="T2164" i="4" s="1"/>
  <c r="U1467" i="4"/>
  <c r="U2623" i="4"/>
  <c r="S2624" i="4" s="1"/>
  <c r="T2624" i="4" s="1"/>
  <c r="V886" i="4"/>
  <c r="T887" i="4" s="1"/>
  <c r="U887" i="4" s="1"/>
  <c r="V322" i="6"/>
  <c r="U322" i="6"/>
  <c r="S323" i="6" s="1"/>
  <c r="V1252" i="4"/>
  <c r="T1253" i="4" s="1"/>
  <c r="U1253" i="4" s="1"/>
  <c r="V1546" i="4"/>
  <c r="T1547" i="4" s="1"/>
  <c r="U1547" i="4" s="1"/>
  <c r="U255" i="5"/>
  <c r="S256" i="5" s="1"/>
  <c r="T256" i="5" s="1"/>
  <c r="W1910" i="4"/>
  <c r="V1910" i="4"/>
  <c r="T1911" i="4" s="1"/>
  <c r="U1911" i="4" s="1"/>
  <c r="V1332" i="4"/>
  <c r="T1333" i="4" s="1"/>
  <c r="U1333" i="4" s="1"/>
  <c r="V956" i="4"/>
  <c r="T957" i="4" s="1"/>
  <c r="U957" i="4" s="1"/>
  <c r="V1103" i="4"/>
  <c r="T1104" i="4" s="1"/>
  <c r="U1104" i="4" s="1"/>
  <c r="U2474" i="4"/>
  <c r="S2475" i="4" s="1"/>
  <c r="T2475" i="4" s="1"/>
  <c r="V721" i="5"/>
  <c r="U721" i="5"/>
  <c r="S722" i="5" s="1"/>
  <c r="T722" i="5" s="1"/>
  <c r="W1251" i="4"/>
  <c r="V811" i="4" l="1"/>
  <c r="T812" i="4" s="1"/>
  <c r="U812" i="4" s="1"/>
  <c r="W1546" i="4"/>
  <c r="V419" i="6"/>
  <c r="W2489" i="4"/>
  <c r="W2490" i="4" s="1"/>
  <c r="V2703" i="4"/>
  <c r="W1252" i="4"/>
  <c r="V2474" i="4"/>
  <c r="W1620" i="4"/>
  <c r="V255" i="5"/>
  <c r="W1178" i="4"/>
  <c r="U1394" i="4"/>
  <c r="W1394" i="4" s="1"/>
  <c r="W632" i="5"/>
  <c r="W623" i="5"/>
  <c r="W611" i="5"/>
  <c r="W613" i="5"/>
  <c r="W624" i="5"/>
  <c r="W622" i="5"/>
  <c r="W639" i="5"/>
  <c r="W617" i="5"/>
  <c r="W634" i="5"/>
  <c r="W631" i="5"/>
  <c r="W605" i="5"/>
  <c r="W625" i="5"/>
  <c r="W627" i="5"/>
  <c r="W630" i="5"/>
  <c r="W621" i="5"/>
  <c r="W609" i="5"/>
  <c r="W618" i="5"/>
  <c r="W636" i="5"/>
  <c r="W620" i="5"/>
  <c r="W616" i="5"/>
  <c r="W628" i="5"/>
  <c r="W612" i="5"/>
  <c r="W604" i="5"/>
  <c r="W641" i="5"/>
  <c r="W640" i="5"/>
  <c r="W635" i="5"/>
  <c r="W633" i="5"/>
  <c r="W638" i="5"/>
  <c r="W619" i="5"/>
  <c r="W644" i="5"/>
  <c r="W607" i="5"/>
  <c r="W629" i="5"/>
  <c r="W643" i="5"/>
  <c r="W642" i="5"/>
  <c r="W637" i="5"/>
  <c r="W614" i="5"/>
  <c r="W626" i="5"/>
  <c r="W610" i="5"/>
  <c r="W606" i="5"/>
  <c r="W608" i="5"/>
  <c r="W615" i="5"/>
  <c r="V957" i="4"/>
  <c r="T958" i="4" s="1"/>
  <c r="U958" i="4" s="1"/>
  <c r="V722" i="5"/>
  <c r="U722" i="5"/>
  <c r="S723" i="5" s="1"/>
  <c r="T723" i="5" s="1"/>
  <c r="W2491" i="4"/>
  <c r="W2492" i="4" s="1"/>
  <c r="V1547" i="4"/>
  <c r="T1548" i="4" s="1"/>
  <c r="U1548" i="4" s="1"/>
  <c r="V256" i="6"/>
  <c r="W1842" i="4"/>
  <c r="V1990" i="4"/>
  <c r="T1991" i="4" s="1"/>
  <c r="U1991" i="4" s="1"/>
  <c r="U2395" i="4"/>
  <c r="S2396" i="4" s="1"/>
  <c r="T2396" i="4" s="1"/>
  <c r="U257" i="6"/>
  <c r="S258" i="6" s="1"/>
  <c r="T258" i="6" s="1"/>
  <c r="U2475" i="4"/>
  <c r="S2476" i="4" s="1"/>
  <c r="T2476" i="4" s="1"/>
  <c r="V1253" i="4"/>
  <c r="T1254" i="4" s="1"/>
  <c r="U1254" i="4" s="1"/>
  <c r="V2229" i="4"/>
  <c r="W1771" i="4"/>
  <c r="W1989" i="4"/>
  <c r="V2394" i="4"/>
  <c r="U2704" i="4"/>
  <c r="S2705" i="4" s="1"/>
  <c r="T2705" i="4" s="1"/>
  <c r="V1843" i="4"/>
  <c r="T1844" i="4" s="1"/>
  <c r="U1844" i="4" s="1"/>
  <c r="U2230" i="4"/>
  <c r="S2231" i="4" s="1"/>
  <c r="T2231" i="4" s="1"/>
  <c r="V1772" i="4"/>
  <c r="T1773" i="4" s="1"/>
  <c r="U1773" i="4" s="1"/>
  <c r="W1772" i="4"/>
  <c r="W590" i="5"/>
  <c r="W592" i="5" s="1"/>
  <c r="T323" i="6"/>
  <c r="T324" i="5"/>
  <c r="V492" i="5"/>
  <c r="V382" i="5"/>
  <c r="U382" i="5"/>
  <c r="S383" i="5" s="1"/>
  <c r="V1179" i="4"/>
  <c r="T1180" i="4" s="1"/>
  <c r="U1180" i="4" s="1"/>
  <c r="Y125" i="5"/>
  <c r="U2624" i="4"/>
  <c r="S2625" i="4" s="1"/>
  <c r="T2625" i="4" s="1"/>
  <c r="W956" i="4"/>
  <c r="V2623" i="4"/>
  <c r="U493" i="5"/>
  <c r="S494" i="5" s="1"/>
  <c r="T494" i="5" s="1"/>
  <c r="W886" i="4"/>
  <c r="V1333" i="4"/>
  <c r="T1278" i="4" s="1"/>
  <c r="X1277" i="4" s="1"/>
  <c r="V887" i="4"/>
  <c r="T888" i="4" s="1"/>
  <c r="U888" i="4" s="1"/>
  <c r="W1467" i="4"/>
  <c r="V1467" i="4"/>
  <c r="T1468" i="4" s="1"/>
  <c r="W1332" i="4"/>
  <c r="U2164" i="4"/>
  <c r="S2165" i="4" s="1"/>
  <c r="T2165" i="4" s="1"/>
  <c r="U420" i="6"/>
  <c r="S421" i="6" s="1"/>
  <c r="T421" i="6" s="1"/>
  <c r="V1621" i="4"/>
  <c r="T1622" i="4" s="1"/>
  <c r="U1622" i="4" s="1"/>
  <c r="V1911" i="4"/>
  <c r="T1912" i="4" s="1"/>
  <c r="W1911" i="4"/>
  <c r="W2553" i="4"/>
  <c r="W2544" i="4"/>
  <c r="W2545" i="4"/>
  <c r="W2546" i="4"/>
  <c r="W2548" i="4"/>
  <c r="W2549" i="4"/>
  <c r="W2543" i="4"/>
  <c r="W2552" i="4"/>
  <c r="W2542" i="4"/>
  <c r="W2550" i="4"/>
  <c r="W2547" i="4"/>
  <c r="W2551" i="4"/>
  <c r="W2495" i="4"/>
  <c r="V578" i="5"/>
  <c r="V2324" i="4"/>
  <c r="V1104" i="4"/>
  <c r="T1105" i="4" s="1"/>
  <c r="U1105" i="4" s="1"/>
  <c r="W1103" i="4"/>
  <c r="W502" i="5"/>
  <c r="W503" i="5"/>
  <c r="U2325" i="4"/>
  <c r="R2269" i="4" s="1"/>
  <c r="R2270" i="4" s="1"/>
  <c r="V1697" i="4"/>
  <c r="T1698" i="4" s="1"/>
  <c r="U1698" i="4" s="1"/>
  <c r="W2486" i="4"/>
  <c r="X2500" i="4" s="1"/>
  <c r="W2487" i="4"/>
  <c r="W2488" i="4" s="1"/>
  <c r="U256" i="5"/>
  <c r="S257" i="5" s="1"/>
  <c r="T257" i="5" s="1"/>
  <c r="V256" i="5"/>
  <c r="W1696" i="4"/>
  <c r="W811" i="4" l="1"/>
  <c r="V1394" i="4"/>
  <c r="T1395" i="4" s="1"/>
  <c r="V420" i="6"/>
  <c r="V812" i="4"/>
  <c r="T813" i="4" s="1"/>
  <c r="U813" i="4" s="1"/>
  <c r="W812" i="4"/>
  <c r="V2475" i="4"/>
  <c r="U1395" i="4"/>
  <c r="W1547" i="4"/>
  <c r="V2325" i="4"/>
  <c r="U1912" i="4"/>
  <c r="W1912" i="4" s="1"/>
  <c r="W1621" i="4"/>
  <c r="V2164" i="4"/>
  <c r="V2165" i="4" s="1"/>
  <c r="V2230" i="4"/>
  <c r="W2539" i="4"/>
  <c r="W2532" i="4"/>
  <c r="W2538" i="4"/>
  <c r="W2537" i="4"/>
  <c r="W2515" i="4"/>
  <c r="W2520" i="4"/>
  <c r="W2534" i="4"/>
  <c r="W2523" i="4"/>
  <c r="W2508" i="4"/>
  <c r="W2507" i="4"/>
  <c r="W2530" i="4"/>
  <c r="W2526" i="4"/>
  <c r="W2500" i="4"/>
  <c r="Y2500" i="4" s="1"/>
  <c r="W2504" i="4"/>
  <c r="W2519" i="4"/>
  <c r="W2502" i="4"/>
  <c r="W2540" i="4"/>
  <c r="W2503" i="4"/>
  <c r="W2528" i="4"/>
  <c r="W2525" i="4"/>
  <c r="W2527" i="4"/>
  <c r="W2535" i="4"/>
  <c r="W2541" i="4"/>
  <c r="W2529" i="4"/>
  <c r="W2521" i="4"/>
  <c r="W2533" i="4"/>
  <c r="W2512" i="4"/>
  <c r="W2513" i="4"/>
  <c r="W2510" i="4"/>
  <c r="W2522" i="4"/>
  <c r="W2536" i="4"/>
  <c r="W2524" i="4"/>
  <c r="W2511" i="4"/>
  <c r="W2518" i="4"/>
  <c r="W2517" i="4"/>
  <c r="W2509" i="4"/>
  <c r="W2514" i="4"/>
  <c r="W2516" i="4"/>
  <c r="W2501" i="4"/>
  <c r="W2505" i="4"/>
  <c r="W2506" i="4"/>
  <c r="W2531" i="4"/>
  <c r="V1844" i="4"/>
  <c r="T1845" i="4" s="1"/>
  <c r="U1845" i="4" s="1"/>
  <c r="U258" i="6"/>
  <c r="S259" i="6" s="1"/>
  <c r="T259" i="6" s="1"/>
  <c r="U723" i="5"/>
  <c r="S724" i="5" s="1"/>
  <c r="T724" i="5" s="1"/>
  <c r="V2704" i="4"/>
  <c r="U2705" i="4"/>
  <c r="R2649" i="4" s="1"/>
  <c r="R2650" i="4" s="1"/>
  <c r="V2705" i="4"/>
  <c r="V958" i="4"/>
  <c r="T959" i="4" s="1"/>
  <c r="U959" i="4" s="1"/>
  <c r="V888" i="4"/>
  <c r="T889" i="4" s="1"/>
  <c r="U889" i="4" s="1"/>
  <c r="U2396" i="4"/>
  <c r="S2397" i="4" s="1"/>
  <c r="T2397" i="4" s="1"/>
  <c r="U257" i="5"/>
  <c r="R201" i="5" s="1"/>
  <c r="R202" i="5" s="1"/>
  <c r="W1104" i="4"/>
  <c r="T383" i="5"/>
  <c r="V1991" i="4"/>
  <c r="T1992" i="4" s="1"/>
  <c r="U1992" i="4" s="1"/>
  <c r="V1105" i="4"/>
  <c r="T1106" i="4" s="1"/>
  <c r="U1106" i="4" s="1"/>
  <c r="V2395" i="4"/>
  <c r="C1261" i="4"/>
  <c r="E1261" i="4"/>
  <c r="U2625" i="4"/>
  <c r="S2626" i="4" s="1"/>
  <c r="T2626" i="4" s="1"/>
  <c r="W1990" i="4"/>
  <c r="V1622" i="4"/>
  <c r="T1623" i="4" s="1"/>
  <c r="U1623" i="4" s="1"/>
  <c r="W1333" i="4"/>
  <c r="V2624" i="4"/>
  <c r="W504" i="5"/>
  <c r="W887" i="4"/>
  <c r="U323" i="6"/>
  <c r="S324" i="6" s="1"/>
  <c r="V323" i="6"/>
  <c r="W957" i="4"/>
  <c r="Y604" i="5"/>
  <c r="U421" i="6"/>
  <c r="S422" i="6" s="1"/>
  <c r="T422" i="6" s="1"/>
  <c r="V421" i="6"/>
  <c r="V493" i="5"/>
  <c r="AA125" i="5"/>
  <c r="Z125" i="5"/>
  <c r="V1773" i="4"/>
  <c r="T1774" i="4" s="1"/>
  <c r="U1774" i="4" s="1"/>
  <c r="V1548" i="4"/>
  <c r="T1549" i="4" s="1"/>
  <c r="U1549" i="4" s="1"/>
  <c r="V324" i="5"/>
  <c r="U324" i="5"/>
  <c r="S325" i="5" s="1"/>
  <c r="T325" i="5" s="1"/>
  <c r="U494" i="5"/>
  <c r="S495" i="5" s="1"/>
  <c r="T495" i="5" s="1"/>
  <c r="V1180" i="4"/>
  <c r="T1181" i="4" s="1"/>
  <c r="U1181" i="4" s="1"/>
  <c r="W1253" i="4"/>
  <c r="V1698" i="4"/>
  <c r="T1699" i="4" s="1"/>
  <c r="U1699" i="4" s="1"/>
  <c r="W1697" i="4"/>
  <c r="U2165" i="4"/>
  <c r="S2166" i="4" s="1"/>
  <c r="T2166" i="4" s="1"/>
  <c r="W1179" i="4"/>
  <c r="U2231" i="4"/>
  <c r="S2232" i="4" s="1"/>
  <c r="T2232" i="4" s="1"/>
  <c r="U2476" i="4"/>
  <c r="S2477" i="4" s="1"/>
  <c r="T2477" i="4" s="1"/>
  <c r="W1395" i="4"/>
  <c r="V1395" i="4"/>
  <c r="T1396" i="4" s="1"/>
  <c r="U1396" i="4" s="1"/>
  <c r="V1254" i="4"/>
  <c r="T1255" i="4" s="1"/>
  <c r="U1255" i="4" s="1"/>
  <c r="W2253" i="4"/>
  <c r="W2252" i="4"/>
  <c r="W2254" i="4" s="1"/>
  <c r="U1468" i="4"/>
  <c r="W1843" i="4"/>
  <c r="V257" i="6"/>
  <c r="V258" i="6" s="1"/>
  <c r="V813" i="4" l="1"/>
  <c r="T814" i="4" s="1"/>
  <c r="U814" i="4" s="1"/>
  <c r="W813" i="4"/>
  <c r="V1912" i="4"/>
  <c r="T1913" i="4" s="1"/>
  <c r="U1913" i="4" s="1"/>
  <c r="W1548" i="4"/>
  <c r="V723" i="5"/>
  <c r="T324" i="6"/>
  <c r="W1180" i="4"/>
  <c r="V1845" i="4"/>
  <c r="T1846" i="4" s="1"/>
  <c r="U1846" i="4" s="1"/>
  <c r="V383" i="5"/>
  <c r="U383" i="5"/>
  <c r="S384" i="5" s="1"/>
  <c r="T384" i="5" s="1"/>
  <c r="W1844" i="4"/>
  <c r="V1106" i="4"/>
  <c r="T1107" i="4" s="1"/>
  <c r="U1107" i="4" s="1"/>
  <c r="V1774" i="4"/>
  <c r="T1775" i="4" s="1"/>
  <c r="U1775" i="4" s="1"/>
  <c r="V257" i="5"/>
  <c r="W1105" i="4"/>
  <c r="V1396" i="4"/>
  <c r="T1397" i="4" s="1"/>
  <c r="U1397" i="4" s="1"/>
  <c r="U259" i="6"/>
  <c r="S260" i="6" s="1"/>
  <c r="T260" i="6" s="1"/>
  <c r="B66" i="4"/>
  <c r="V959" i="4"/>
  <c r="T960" i="4" s="1"/>
  <c r="U960" i="4" s="1"/>
  <c r="V325" i="5"/>
  <c r="U325" i="5"/>
  <c r="S326" i="5" s="1"/>
  <c r="T326" i="5" s="1"/>
  <c r="U2626" i="4"/>
  <c r="S2627" i="4" s="1"/>
  <c r="T2627" i="4" s="1"/>
  <c r="AA2500" i="4"/>
  <c r="Z2500" i="4"/>
  <c r="U2477" i="4"/>
  <c r="R2421" i="4" s="1"/>
  <c r="R2422" i="4" s="1"/>
  <c r="W958" i="4"/>
  <c r="U422" i="6"/>
  <c r="S423" i="6" s="1"/>
  <c r="T423" i="6" s="1"/>
  <c r="V1992" i="4"/>
  <c r="T1993" i="4" s="1"/>
  <c r="U1993" i="4" s="1"/>
  <c r="W1468" i="4"/>
  <c r="V1468" i="4"/>
  <c r="T1469" i="4" s="1"/>
  <c r="U1469" i="4" s="1"/>
  <c r="V2476" i="4"/>
  <c r="V2477" i="4" s="1"/>
  <c r="V1255" i="4"/>
  <c r="T1256" i="4" s="1"/>
  <c r="U1256" i="4" s="1"/>
  <c r="AA604" i="5"/>
  <c r="Z604" i="5"/>
  <c r="U2397" i="4"/>
  <c r="S2398" i="4" s="1"/>
  <c r="T2398" i="4" s="1"/>
  <c r="X126" i="5"/>
  <c r="Y126" i="5" s="1"/>
  <c r="W181" i="5"/>
  <c r="W182" i="5"/>
  <c r="W2632" i="4"/>
  <c r="W2633" i="4"/>
  <c r="W1254" i="4"/>
  <c r="U2166" i="4"/>
  <c r="S2167" i="4" s="1"/>
  <c r="T2167" i="4" s="1"/>
  <c r="W1991" i="4"/>
  <c r="V2396" i="4"/>
  <c r="V889" i="4"/>
  <c r="T834" i="4" s="1"/>
  <c r="X833" i="4" s="1"/>
  <c r="W1773" i="4"/>
  <c r="V1181" i="4"/>
  <c r="T1182" i="4" s="1"/>
  <c r="U1182" i="4" s="1"/>
  <c r="W506" i="5"/>
  <c r="W505" i="5"/>
  <c r="W507" i="5"/>
  <c r="W508" i="5"/>
  <c r="W518" i="5"/>
  <c r="W519" i="5"/>
  <c r="U2232" i="4"/>
  <c r="S2233" i="4" s="1"/>
  <c r="T2233" i="4" s="1"/>
  <c r="V494" i="5"/>
  <c r="V1623" i="4"/>
  <c r="T1624" i="4" s="1"/>
  <c r="U1624" i="4" s="1"/>
  <c r="V1913" i="4"/>
  <c r="T1914" i="4" s="1"/>
  <c r="U1914" i="4" s="1"/>
  <c r="W1913" i="4"/>
  <c r="V1699" i="4"/>
  <c r="T1700" i="4" s="1"/>
  <c r="U1700" i="4" s="1"/>
  <c r="W1698" i="4"/>
  <c r="W1699" i="4" s="1"/>
  <c r="W888" i="4"/>
  <c r="V2625" i="4"/>
  <c r="W2256" i="4"/>
  <c r="W2257" i="4"/>
  <c r="W2255" i="4"/>
  <c r="W2265" i="4"/>
  <c r="W2266" i="4"/>
  <c r="U495" i="5"/>
  <c r="S496" i="5" s="1"/>
  <c r="T496" i="5" s="1"/>
  <c r="V2231" i="4"/>
  <c r="W1622" i="4"/>
  <c r="V1549" i="4"/>
  <c r="T1550" i="4" s="1"/>
  <c r="U1550" i="4" s="1"/>
  <c r="U724" i="5"/>
  <c r="S725" i="5" s="1"/>
  <c r="T725" i="5" s="1"/>
  <c r="W1255" i="4" l="1"/>
  <c r="V814" i="4"/>
  <c r="T815" i="4" s="1"/>
  <c r="U815" i="4" s="1"/>
  <c r="W814" i="4"/>
  <c r="V2166" i="4"/>
  <c r="W183" i="5"/>
  <c r="W514" i="5"/>
  <c r="W515" i="5" s="1"/>
  <c r="W516" i="5" s="1"/>
  <c r="W517" i="5" s="1"/>
  <c r="W2261" i="4"/>
  <c r="W2262" i="4" s="1"/>
  <c r="W2263" i="4" s="1"/>
  <c r="W2264" i="4" s="1"/>
  <c r="W1181" i="4"/>
  <c r="U2167" i="4"/>
  <c r="S2168" i="4" s="1"/>
  <c r="T2168" i="4" s="1"/>
  <c r="U2398" i="4"/>
  <c r="S2399" i="4" s="1"/>
  <c r="T2399" i="4" s="1"/>
  <c r="U260" i="6"/>
  <c r="S261" i="6" s="1"/>
  <c r="T261" i="6" s="1"/>
  <c r="W2314" i="4"/>
  <c r="W2325" i="4"/>
  <c r="W2320" i="4"/>
  <c r="W2316" i="4"/>
  <c r="W2322" i="4"/>
  <c r="W2323" i="4"/>
  <c r="W2267" i="4"/>
  <c r="W2324" i="4"/>
  <c r="W2319" i="4"/>
  <c r="W2318" i="4"/>
  <c r="W2321" i="4"/>
  <c r="W2317" i="4"/>
  <c r="W2315" i="4"/>
  <c r="X605" i="5"/>
  <c r="Y605" i="5" s="1"/>
  <c r="W2405" i="4"/>
  <c r="W2404" i="4"/>
  <c r="V259" i="6"/>
  <c r="W1106" i="4"/>
  <c r="W2258" i="4"/>
  <c r="X2272" i="4" s="1"/>
  <c r="W2259" i="4"/>
  <c r="W509" i="5"/>
  <c r="W512" i="5" s="1"/>
  <c r="X525" i="5" s="1"/>
  <c r="W510" i="5"/>
  <c r="W511" i="5" s="1"/>
  <c r="W513" i="5" s="1"/>
  <c r="V1107" i="4"/>
  <c r="T1108" i="4" s="1"/>
  <c r="U1108" i="4" s="1"/>
  <c r="X2501" i="4"/>
  <c r="Y2501" i="4" s="1"/>
  <c r="V1397" i="4"/>
  <c r="T1398" i="4" s="1"/>
  <c r="U1398" i="4" s="1"/>
  <c r="V1700" i="4"/>
  <c r="T1701" i="4" s="1"/>
  <c r="U1701" i="4" s="1"/>
  <c r="V1256" i="4"/>
  <c r="T1257" i="4" s="1"/>
  <c r="U1257" i="4" s="1"/>
  <c r="W1256" i="4"/>
  <c r="W1396" i="4"/>
  <c r="V384" i="5"/>
  <c r="U384" i="5"/>
  <c r="S385" i="5" s="1"/>
  <c r="V1182" i="4"/>
  <c r="T1183" i="4" s="1"/>
  <c r="U1183" i="4" s="1"/>
  <c r="U2627" i="4"/>
  <c r="S2628" i="4" s="1"/>
  <c r="T2628" i="4" s="1"/>
  <c r="U725" i="5"/>
  <c r="S726" i="5" s="1"/>
  <c r="T726" i="5" s="1"/>
  <c r="W1469" i="4"/>
  <c r="V1469" i="4"/>
  <c r="T1470" i="4" s="1"/>
  <c r="U1470" i="4" s="1"/>
  <c r="V1914" i="4"/>
  <c r="T1915" i="4" s="1"/>
  <c r="U1915" i="4" s="1"/>
  <c r="V724" i="5"/>
  <c r="W1623" i="4"/>
  <c r="W1624" i="4" s="1"/>
  <c r="W185" i="5"/>
  <c r="W186" i="5"/>
  <c r="W184" i="5"/>
  <c r="W197" i="5"/>
  <c r="W198" i="5"/>
  <c r="V2626" i="4"/>
  <c r="AA126" i="5"/>
  <c r="Z126" i="5"/>
  <c r="V326" i="5"/>
  <c r="U326" i="5"/>
  <c r="S327" i="5" s="1"/>
  <c r="W1845" i="4"/>
  <c r="U2233" i="4"/>
  <c r="S2234" i="4" s="1"/>
  <c r="T2234" i="4" s="1"/>
  <c r="W2634" i="4"/>
  <c r="V1993" i="4"/>
  <c r="T1994" i="4" s="1"/>
  <c r="U1994" i="4" s="1"/>
  <c r="V1550" i="4"/>
  <c r="T1551" i="4" s="1"/>
  <c r="U1551" i="4" s="1"/>
  <c r="C817" i="4"/>
  <c r="E817" i="4"/>
  <c r="V2232" i="4"/>
  <c r="W1992" i="4"/>
  <c r="W959" i="4"/>
  <c r="W1774" i="4"/>
  <c r="V1624" i="4"/>
  <c r="T1625" i="4" s="1"/>
  <c r="U1625" i="4" s="1"/>
  <c r="W889" i="4"/>
  <c r="V1775" i="4"/>
  <c r="T1776" i="4" s="1"/>
  <c r="U1776" i="4" s="1"/>
  <c r="U423" i="6"/>
  <c r="S424" i="6" s="1"/>
  <c r="T424" i="6" s="1"/>
  <c r="V324" i="6"/>
  <c r="U324" i="6"/>
  <c r="S325" i="6" s="1"/>
  <c r="V1846" i="4"/>
  <c r="T1847" i="4" s="1"/>
  <c r="U1847" i="4" s="1"/>
  <c r="W1549" i="4"/>
  <c r="V960" i="4"/>
  <c r="T961" i="4" s="1"/>
  <c r="U961" i="4" s="1"/>
  <c r="U496" i="5"/>
  <c r="S497" i="5" s="1"/>
  <c r="T497" i="5" s="1"/>
  <c r="V495" i="5"/>
  <c r="W578" i="5"/>
  <c r="W568" i="5"/>
  <c r="W574" i="5"/>
  <c r="W569" i="5"/>
  <c r="W575" i="5"/>
  <c r="W570" i="5"/>
  <c r="W571" i="5"/>
  <c r="W567" i="5"/>
  <c r="W577" i="5"/>
  <c r="W576" i="5"/>
  <c r="W573" i="5"/>
  <c r="W572" i="5"/>
  <c r="W520" i="5"/>
  <c r="V2397" i="4"/>
  <c r="V422" i="6"/>
  <c r="W2300" i="4" l="1"/>
  <c r="W2288" i="4"/>
  <c r="W2283" i="4"/>
  <c r="W2304" i="4"/>
  <c r="V815" i="4"/>
  <c r="T760" i="4" s="1"/>
  <c r="X759" i="4" s="1"/>
  <c r="W815" i="4"/>
  <c r="W1700" i="4"/>
  <c r="W1397" i="4"/>
  <c r="W2311" i="4"/>
  <c r="V496" i="5"/>
  <c r="W1846" i="4"/>
  <c r="W1993" i="4"/>
  <c r="T385" i="5"/>
  <c r="V385" i="5" s="1"/>
  <c r="W2276" i="4"/>
  <c r="W193" i="5"/>
  <c r="W194" i="5" s="1"/>
  <c r="W195" i="5" s="1"/>
  <c r="W196" i="5" s="1"/>
  <c r="W2290" i="4"/>
  <c r="W2299" i="4"/>
  <c r="W2278" i="4"/>
  <c r="W554" i="5"/>
  <c r="W536" i="5"/>
  <c r="W546" i="5"/>
  <c r="W550" i="5"/>
  <c r="W562" i="5"/>
  <c r="W538" i="5"/>
  <c r="W530" i="5"/>
  <c r="W539" i="5"/>
  <c r="W537" i="5"/>
  <c r="W565" i="5"/>
  <c r="W529" i="5"/>
  <c r="W533" i="5"/>
  <c r="W552" i="5"/>
  <c r="W541" i="5"/>
  <c r="W566" i="5"/>
  <c r="W542" i="5"/>
  <c r="W563" i="5"/>
  <c r="W532" i="5"/>
  <c r="W526" i="5"/>
  <c r="W553" i="5"/>
  <c r="W556" i="5"/>
  <c r="W560" i="5"/>
  <c r="W548" i="5"/>
  <c r="W547" i="5"/>
  <c r="W545" i="5"/>
  <c r="W540" i="5"/>
  <c r="W535" i="5"/>
  <c r="W564" i="5"/>
  <c r="W557" i="5"/>
  <c r="W528" i="5"/>
  <c r="W558" i="5"/>
  <c r="W544" i="5"/>
  <c r="W549" i="5"/>
  <c r="W531" i="5"/>
  <c r="W543" i="5"/>
  <c r="W527" i="5"/>
  <c r="W551" i="5"/>
  <c r="W555" i="5"/>
  <c r="W534" i="5"/>
  <c r="W561" i="5"/>
  <c r="W525" i="5"/>
  <c r="Y525" i="5" s="1"/>
  <c r="W559" i="5"/>
  <c r="W960" i="4"/>
  <c r="U497" i="5"/>
  <c r="S498" i="5" s="1"/>
  <c r="T498" i="5" s="1"/>
  <c r="T327" i="5"/>
  <c r="V725" i="5"/>
  <c r="V1398" i="4"/>
  <c r="T1399" i="4" s="1"/>
  <c r="U1399" i="4" s="1"/>
  <c r="AA605" i="5"/>
  <c r="Z605" i="5"/>
  <c r="U726" i="5"/>
  <c r="S727" i="5" s="1"/>
  <c r="T727" i="5" s="1"/>
  <c r="X127" i="5"/>
  <c r="Y127" i="5" s="1"/>
  <c r="AA2501" i="4"/>
  <c r="Z2501" i="4"/>
  <c r="W2307" i="4"/>
  <c r="W2312" i="4"/>
  <c r="W2293" i="4"/>
  <c r="W2285" i="4"/>
  <c r="W2309" i="4"/>
  <c r="V1847" i="4"/>
  <c r="T1848" i="4" s="1"/>
  <c r="U1848" i="4" s="1"/>
  <c r="V2627" i="4"/>
  <c r="W2296" i="4"/>
  <c r="W2273" i="4"/>
  <c r="W2294" i="4"/>
  <c r="U2628" i="4"/>
  <c r="S2629" i="4" s="1"/>
  <c r="T2629" i="4" s="1"/>
  <c r="V1108" i="4"/>
  <c r="T1109" i="4" s="1"/>
  <c r="U1109" i="4" s="1"/>
  <c r="W2279" i="4"/>
  <c r="W2291" i="4"/>
  <c r="W2313" i="4"/>
  <c r="W2282" i="4"/>
  <c r="V1551" i="4"/>
  <c r="T1552" i="4" s="1"/>
  <c r="U1552" i="4" s="1"/>
  <c r="W256" i="5"/>
  <c r="W254" i="5"/>
  <c r="W249" i="5"/>
  <c r="W257" i="5"/>
  <c r="W251" i="5"/>
  <c r="W199" i="5"/>
  <c r="W253" i="5"/>
  <c r="W248" i="5"/>
  <c r="W250" i="5"/>
  <c r="W255" i="5"/>
  <c r="W252" i="5"/>
  <c r="T325" i="6"/>
  <c r="W1550" i="4"/>
  <c r="W188" i="5"/>
  <c r="W191" i="5" s="1"/>
  <c r="X204" i="5" s="1"/>
  <c r="W189" i="5"/>
  <c r="W190" i="5" s="1"/>
  <c r="W192" i="5" s="1"/>
  <c r="W1182" i="4"/>
  <c r="W1107" i="4"/>
  <c r="W2306" i="4"/>
  <c r="W2284" i="4"/>
  <c r="W2272" i="4"/>
  <c r="W2298" i="4"/>
  <c r="W2281" i="4"/>
  <c r="W2292" i="4"/>
  <c r="W2274" i="4"/>
  <c r="W2297" i="4"/>
  <c r="W2301" i="4"/>
  <c r="W2286" i="4"/>
  <c r="U261" i="6"/>
  <c r="S262" i="6" s="1"/>
  <c r="T262" i="6" s="1"/>
  <c r="V961" i="4"/>
  <c r="T962" i="4" s="1"/>
  <c r="U962" i="4" s="1"/>
  <c r="W2636" i="4"/>
  <c r="W2637" i="4"/>
  <c r="W2635" i="4"/>
  <c r="W2645" i="4"/>
  <c r="W2646" i="4"/>
  <c r="W2260" i="4"/>
  <c r="W2305" i="4"/>
  <c r="W2310" i="4"/>
  <c r="W2287" i="4"/>
  <c r="V260" i="6"/>
  <c r="U424" i="6"/>
  <c r="S425" i="6" s="1"/>
  <c r="T425" i="6" s="1"/>
  <c r="W2277" i="4"/>
  <c r="W2280" i="4"/>
  <c r="W2295" i="4"/>
  <c r="U2399" i="4"/>
  <c r="S2400" i="4" s="1"/>
  <c r="T2400" i="4" s="1"/>
  <c r="D61" i="4"/>
  <c r="B61" i="4"/>
  <c r="C61" i="4"/>
  <c r="V1183" i="4"/>
  <c r="T1184" i="4" s="1"/>
  <c r="U1184" i="4" s="1"/>
  <c r="W1183" i="4"/>
  <c r="V1915" i="4"/>
  <c r="T1916" i="4" s="1"/>
  <c r="U1916" i="4" s="1"/>
  <c r="W2289" i="4"/>
  <c r="W2302" i="4"/>
  <c r="V2398" i="4"/>
  <c r="V1994" i="4"/>
  <c r="T1995" i="4" s="1"/>
  <c r="U1995" i="4" s="1"/>
  <c r="V423" i="6"/>
  <c r="W1775" i="4"/>
  <c r="U2234" i="4"/>
  <c r="S2235" i="4" s="1"/>
  <c r="T2235" i="4" s="1"/>
  <c r="W1914" i="4"/>
  <c r="V1257" i="4"/>
  <c r="T1258" i="4" s="1"/>
  <c r="U1258" i="4" s="1"/>
  <c r="W2308" i="4"/>
  <c r="U2168" i="4"/>
  <c r="S2169" i="4" s="1"/>
  <c r="T2169" i="4" s="1"/>
  <c r="V1776" i="4"/>
  <c r="T1777" i="4" s="1"/>
  <c r="U1777" i="4" s="1"/>
  <c r="V1625" i="4"/>
  <c r="T1626" i="4" s="1"/>
  <c r="U1626" i="4" s="1"/>
  <c r="V2233" i="4"/>
  <c r="V1470" i="4"/>
  <c r="T1471" i="4" s="1"/>
  <c r="U1471" i="4" s="1"/>
  <c r="V1701" i="4"/>
  <c r="T1702" i="4" s="1"/>
  <c r="U1702" i="4" s="1"/>
  <c r="W1701" i="4"/>
  <c r="W2406" i="4"/>
  <c r="W2275" i="4"/>
  <c r="W2303" i="4"/>
  <c r="V2167" i="4"/>
  <c r="E743" i="4" l="1"/>
  <c r="C743" i="4"/>
  <c r="W2641" i="4"/>
  <c r="W2642" i="4" s="1"/>
  <c r="U385" i="5"/>
  <c r="S386" i="5" s="1"/>
  <c r="T386" i="5" s="1"/>
  <c r="V261" i="6"/>
  <c r="W1398" i="4"/>
  <c r="V726" i="5"/>
  <c r="Y2272" i="4"/>
  <c r="Z2272" i="4" s="1"/>
  <c r="W1847" i="4"/>
  <c r="V2399" i="4"/>
  <c r="W1551" i="4"/>
  <c r="W225" i="5"/>
  <c r="W242" i="5"/>
  <c r="W220" i="5"/>
  <c r="W215" i="5"/>
  <c r="W222" i="5"/>
  <c r="W229" i="5"/>
  <c r="W234" i="5"/>
  <c r="W206" i="5"/>
  <c r="W216" i="5"/>
  <c r="W210" i="5"/>
  <c r="W219" i="5"/>
  <c r="W231" i="5"/>
  <c r="W243" i="5"/>
  <c r="W217" i="5"/>
  <c r="W238" i="5"/>
  <c r="W236" i="5"/>
  <c r="W230" i="5"/>
  <c r="W209" i="5"/>
  <c r="W228" i="5"/>
  <c r="W208" i="5"/>
  <c r="W224" i="5"/>
  <c r="W221" i="5"/>
  <c r="W237" i="5"/>
  <c r="W235" i="5"/>
  <c r="W246" i="5"/>
  <c r="W223" i="5"/>
  <c r="W240" i="5"/>
  <c r="W205" i="5"/>
  <c r="W213" i="5"/>
  <c r="W226" i="5"/>
  <c r="W232" i="5"/>
  <c r="W247" i="5"/>
  <c r="W214" i="5"/>
  <c r="W207" i="5"/>
  <c r="W212" i="5"/>
  <c r="W204" i="5"/>
  <c r="Y204" i="5" s="1"/>
  <c r="W233" i="5"/>
  <c r="W227" i="5"/>
  <c r="W218" i="5"/>
  <c r="W245" i="5"/>
  <c r="W211" i="5"/>
  <c r="W244" i="5"/>
  <c r="W239" i="5"/>
  <c r="W241" i="5"/>
  <c r="V1184" i="4"/>
  <c r="T1185" i="4" s="1"/>
  <c r="U1185" i="4" s="1"/>
  <c r="V424" i="6"/>
  <c r="V425" i="6" s="1"/>
  <c r="V386" i="5"/>
  <c r="U386" i="5"/>
  <c r="S387" i="5" s="1"/>
  <c r="T387" i="5" s="1"/>
  <c r="V1109" i="4"/>
  <c r="T1110" i="4" s="1"/>
  <c r="U1110" i="4" s="1"/>
  <c r="V325" i="6"/>
  <c r="U325" i="6"/>
  <c r="S326" i="6" s="1"/>
  <c r="T326" i="6" s="1"/>
  <c r="W1108" i="4"/>
  <c r="W1776" i="4"/>
  <c r="U2629" i="4"/>
  <c r="R2573" i="4" s="1"/>
  <c r="R2574" i="4" s="1"/>
  <c r="V1995" i="4"/>
  <c r="T1996" i="4" s="1"/>
  <c r="U1996" i="4" s="1"/>
  <c r="V2628" i="4"/>
  <c r="V2629" i="4" s="1"/>
  <c r="V1702" i="4"/>
  <c r="T1703" i="4" s="1"/>
  <c r="U1703" i="4" s="1"/>
  <c r="V2168" i="4"/>
  <c r="AA525" i="5"/>
  <c r="Z525" i="5"/>
  <c r="V1471" i="4"/>
  <c r="T1472" i="4" s="1"/>
  <c r="U1472" i="4" s="1"/>
  <c r="U2400" i="4"/>
  <c r="S2401" i="4" s="1"/>
  <c r="T2401" i="4" s="1"/>
  <c r="W2643" i="4"/>
  <c r="W2644" i="4"/>
  <c r="W2673" i="4" s="1"/>
  <c r="X2502" i="4"/>
  <c r="Y2502" i="4" s="1"/>
  <c r="X606" i="5"/>
  <c r="Y606" i="5" s="1"/>
  <c r="W2408" i="4"/>
  <c r="W2407" i="4"/>
  <c r="W2409" i="4"/>
  <c r="W2417" i="4"/>
  <c r="W2418" i="4"/>
  <c r="V962" i="4"/>
  <c r="T963" i="4" s="1"/>
  <c r="U963" i="4" s="1"/>
  <c r="U2169" i="4"/>
  <c r="S2170" i="4" s="1"/>
  <c r="T2170" i="4" s="1"/>
  <c r="W961" i="4"/>
  <c r="V1552" i="4"/>
  <c r="T1553" i="4" s="1"/>
  <c r="U1553" i="4" s="1"/>
  <c r="V1848" i="4"/>
  <c r="T1849" i="4" s="1"/>
  <c r="U1849" i="4" s="1"/>
  <c r="V1399" i="4"/>
  <c r="T1400" i="4" s="1"/>
  <c r="U1400" i="4" s="1"/>
  <c r="V1777" i="4"/>
  <c r="T1722" i="4" s="1"/>
  <c r="X1721" i="4" s="1"/>
  <c r="W2696" i="4"/>
  <c r="W2702" i="4"/>
  <c r="W2686" i="4"/>
  <c r="W2697" i="4"/>
  <c r="W2703" i="4"/>
  <c r="W2698" i="4"/>
  <c r="W2705" i="4"/>
  <c r="W2701" i="4"/>
  <c r="W2694" i="4"/>
  <c r="W2704" i="4"/>
  <c r="W2690" i="4"/>
  <c r="W2678" i="4"/>
  <c r="W2674" i="4"/>
  <c r="W2700" i="4"/>
  <c r="W2695" i="4"/>
  <c r="W2699" i="4"/>
  <c r="W2647" i="4"/>
  <c r="AA127" i="5"/>
  <c r="Z127" i="5"/>
  <c r="W2639" i="4"/>
  <c r="W2638" i="4"/>
  <c r="X2652" i="4" s="1"/>
  <c r="V1626" i="4"/>
  <c r="T1627" i="4" s="1"/>
  <c r="U1627" i="4" s="1"/>
  <c r="U262" i="6"/>
  <c r="S263" i="6" s="1"/>
  <c r="T263" i="6" s="1"/>
  <c r="W1994" i="4"/>
  <c r="V1916" i="4"/>
  <c r="T1917" i="4" s="1"/>
  <c r="U1917" i="4" s="1"/>
  <c r="W1625" i="4"/>
  <c r="U425" i="6"/>
  <c r="S426" i="6" s="1"/>
  <c r="T426" i="6" s="1"/>
  <c r="V327" i="5"/>
  <c r="U327" i="5"/>
  <c r="S328" i="5" s="1"/>
  <c r="T328" i="5" s="1"/>
  <c r="W1470" i="4"/>
  <c r="W1915" i="4"/>
  <c r="U498" i="5"/>
  <c r="S499" i="5" s="1"/>
  <c r="T499" i="5" s="1"/>
  <c r="V1258" i="4"/>
  <c r="T1259" i="4" s="1"/>
  <c r="U1259" i="4" s="1"/>
  <c r="W1257" i="4"/>
  <c r="U2235" i="4"/>
  <c r="S2236" i="4" s="1"/>
  <c r="T2236" i="4" s="1"/>
  <c r="V497" i="5"/>
  <c r="V2234" i="4"/>
  <c r="U727" i="5"/>
  <c r="S728" i="5" s="1"/>
  <c r="T728" i="5" s="1"/>
  <c r="W2665" i="4" l="1"/>
  <c r="AA2272" i="4"/>
  <c r="W2659" i="4"/>
  <c r="W2655" i="4"/>
  <c r="W2675" i="4"/>
  <c r="W962" i="4"/>
  <c r="W1702" i="4"/>
  <c r="W2693" i="4"/>
  <c r="W2689" i="4"/>
  <c r="W2660" i="4"/>
  <c r="W2663" i="4"/>
  <c r="W2672" i="4"/>
  <c r="W2681" i="4"/>
  <c r="B59" i="4"/>
  <c r="D59" i="4"/>
  <c r="C59" i="4"/>
  <c r="W1399" i="4"/>
  <c r="W2658" i="4"/>
  <c r="W2684" i="4"/>
  <c r="W1552" i="4"/>
  <c r="V727" i="5"/>
  <c r="W2657" i="4"/>
  <c r="W2670" i="4"/>
  <c r="W2671" i="4"/>
  <c r="W1184" i="4"/>
  <c r="W2666" i="4"/>
  <c r="W2679" i="4"/>
  <c r="W2687" i="4"/>
  <c r="V2169" i="4"/>
  <c r="U728" i="5"/>
  <c r="S729" i="5" s="1"/>
  <c r="T729" i="5" s="1"/>
  <c r="X128" i="5"/>
  <c r="Y128" i="5" s="1"/>
  <c r="W2653" i="4"/>
  <c r="W2661" i="4"/>
  <c r="W2682" i="4"/>
  <c r="V1400" i="4"/>
  <c r="T1401" i="4" s="1"/>
  <c r="U1401" i="4" s="1"/>
  <c r="V1185" i="4"/>
  <c r="T1130" i="4" s="1"/>
  <c r="X1129" i="4" s="1"/>
  <c r="Z606" i="5"/>
  <c r="AA606" i="5"/>
  <c r="V1849" i="4"/>
  <c r="T1850" i="4" s="1"/>
  <c r="U1850" i="4" s="1"/>
  <c r="X2273" i="4"/>
  <c r="Y2273" i="4" s="1"/>
  <c r="AA2502" i="4"/>
  <c r="Z2502" i="4"/>
  <c r="V1553" i="4"/>
  <c r="T1554" i="4" s="1"/>
  <c r="U1554" i="4" s="1"/>
  <c r="V963" i="4"/>
  <c r="T908" i="4" s="1"/>
  <c r="X907" i="4" s="1"/>
  <c r="V1703" i="4"/>
  <c r="T1648" i="4" s="1"/>
  <c r="X1647" i="4" s="1"/>
  <c r="U2236" i="4"/>
  <c r="S2237" i="4" s="1"/>
  <c r="T2237" i="4" s="1"/>
  <c r="V1259" i="4"/>
  <c r="T1204" i="4" s="1"/>
  <c r="X1203" i="4" s="1"/>
  <c r="W1848" i="4"/>
  <c r="U326" i="6"/>
  <c r="S327" i="6" s="1"/>
  <c r="V326" i="6"/>
  <c r="V328" i="5"/>
  <c r="U328" i="5"/>
  <c r="S329" i="5" s="1"/>
  <c r="V1627" i="4"/>
  <c r="T1628" i="4" s="1"/>
  <c r="U1628" i="4" s="1"/>
  <c r="W2692" i="4"/>
  <c r="W2691" i="4"/>
  <c r="U2401" i="4"/>
  <c r="R2345" i="4" s="1"/>
  <c r="R2346" i="4" s="1"/>
  <c r="W2662" i="4"/>
  <c r="W1626" i="4"/>
  <c r="W1627" i="4" s="1"/>
  <c r="W2667" i="4"/>
  <c r="W2668" i="4"/>
  <c r="W2669" i="4"/>
  <c r="W2680" i="4"/>
  <c r="W2475" i="4"/>
  <c r="W2471" i="4"/>
  <c r="W2477" i="4"/>
  <c r="W2469" i="4"/>
  <c r="W2476" i="4"/>
  <c r="W2474" i="4"/>
  <c r="W2419" i="4"/>
  <c r="W2468" i="4"/>
  <c r="W2472" i="4"/>
  <c r="W2470" i="4"/>
  <c r="W2473" i="4"/>
  <c r="W2467" i="4"/>
  <c r="W2466" i="4"/>
  <c r="V2400" i="4"/>
  <c r="W1258" i="4"/>
  <c r="W2676" i="4"/>
  <c r="V1472" i="4"/>
  <c r="T1473" i="4" s="1"/>
  <c r="U1473" i="4" s="1"/>
  <c r="V1996" i="4"/>
  <c r="T1997" i="4" s="1"/>
  <c r="U1997" i="4" s="1"/>
  <c r="V1110" i="4"/>
  <c r="T1111" i="4" s="1"/>
  <c r="U1111" i="4" s="1"/>
  <c r="V498" i="5"/>
  <c r="U2170" i="4"/>
  <c r="S2171" i="4" s="1"/>
  <c r="T2171" i="4" s="1"/>
  <c r="W2410" i="4"/>
  <c r="X2424" i="4" s="1"/>
  <c r="W2411" i="4"/>
  <c r="W2412" i="4" s="1"/>
  <c r="W1471" i="4"/>
  <c r="W1995" i="4"/>
  <c r="W1109" i="4"/>
  <c r="W1110" i="4" s="1"/>
  <c r="AA204" i="5"/>
  <c r="Z204" i="5"/>
  <c r="U263" i="6"/>
  <c r="S264" i="6" s="1"/>
  <c r="T264" i="6" s="1"/>
  <c r="U499" i="5"/>
  <c r="R443" i="5" s="1"/>
  <c r="R444" i="5" s="1"/>
  <c r="U426" i="6"/>
  <c r="S427" i="6" s="1"/>
  <c r="T427" i="6" s="1"/>
  <c r="W2640" i="4"/>
  <c r="W2652" i="4"/>
  <c r="W2677" i="4"/>
  <c r="C1705" i="4"/>
  <c r="E1705" i="4"/>
  <c r="W2654" i="4"/>
  <c r="W2685" i="4"/>
  <c r="W2413" i="4"/>
  <c r="W2414" i="4" s="1"/>
  <c r="V387" i="5"/>
  <c r="U387" i="5"/>
  <c r="S388" i="5" s="1"/>
  <c r="T388" i="5" s="1"/>
  <c r="V1917" i="4"/>
  <c r="T1918" i="4" s="1"/>
  <c r="U1918" i="4" s="1"/>
  <c r="W2656" i="4"/>
  <c r="V2235" i="4"/>
  <c r="V262" i="6"/>
  <c r="W2688" i="4"/>
  <c r="W2683" i="4"/>
  <c r="W1777" i="4"/>
  <c r="W1916" i="4"/>
  <c r="W2664" i="4"/>
  <c r="X526" i="5"/>
  <c r="Y526" i="5" s="1"/>
  <c r="W2556" i="4"/>
  <c r="W2557" i="4"/>
  <c r="V499" i="5" l="1"/>
  <c r="W1185" i="4"/>
  <c r="W1917" i="4"/>
  <c r="W1849" i="4"/>
  <c r="V1401" i="4"/>
  <c r="T1402" i="4" s="1"/>
  <c r="U1402" i="4" s="1"/>
  <c r="W963" i="4"/>
  <c r="Z2273" i="4"/>
  <c r="AA2273" i="4"/>
  <c r="V1918" i="4"/>
  <c r="T1919" i="4" s="1"/>
  <c r="U1919" i="4" s="1"/>
  <c r="Y2652" i="4"/>
  <c r="V1628" i="4"/>
  <c r="T1629" i="4" s="1"/>
  <c r="U1629" i="4" s="1"/>
  <c r="V1850" i="4"/>
  <c r="T1851" i="4" s="1"/>
  <c r="U1851" i="4" s="1"/>
  <c r="W2328" i="4"/>
  <c r="W2329" i="4"/>
  <c r="D63" i="4"/>
  <c r="W1996" i="4"/>
  <c r="V2401" i="4"/>
  <c r="V426" i="6"/>
  <c r="W1703" i="4"/>
  <c r="V2170" i="4"/>
  <c r="W423" i="5"/>
  <c r="W424" i="5"/>
  <c r="T329" i="5"/>
  <c r="C891" i="4"/>
  <c r="E891" i="4"/>
  <c r="U427" i="6"/>
  <c r="S428" i="6" s="1"/>
  <c r="T428" i="6" s="1"/>
  <c r="C1187" i="4"/>
  <c r="E1187" i="4"/>
  <c r="B64" i="4" s="1"/>
  <c r="V1997" i="4"/>
  <c r="T1998" i="4" s="1"/>
  <c r="U1998" i="4" s="1"/>
  <c r="W1472" i="4"/>
  <c r="U264" i="6"/>
  <c r="S265" i="6" s="1"/>
  <c r="T265" i="6" s="1"/>
  <c r="W1259" i="4"/>
  <c r="Z128" i="5"/>
  <c r="AA128" i="5"/>
  <c r="C1631" i="4"/>
  <c r="D45" i="4"/>
  <c r="E1631" i="4"/>
  <c r="D43" i="4"/>
  <c r="W1400" i="4"/>
  <c r="V388" i="5"/>
  <c r="U388" i="5"/>
  <c r="S389" i="5" s="1"/>
  <c r="T389" i="5" s="1"/>
  <c r="V263" i="6"/>
  <c r="U2237" i="4"/>
  <c r="S2238" i="4" s="1"/>
  <c r="T2238" i="4" s="1"/>
  <c r="V1554" i="4"/>
  <c r="T1555" i="4" s="1"/>
  <c r="U1555" i="4" s="1"/>
  <c r="U729" i="5"/>
  <c r="S730" i="5" s="1"/>
  <c r="T730" i="5" s="1"/>
  <c r="X2503" i="4"/>
  <c r="Y2503" i="4" s="1"/>
  <c r="U2171" i="4"/>
  <c r="S2172" i="4" s="1"/>
  <c r="T2172" i="4" s="1"/>
  <c r="W2558" i="4"/>
  <c r="AA526" i="5"/>
  <c r="Z526" i="5"/>
  <c r="V2236" i="4"/>
  <c r="W1553" i="4"/>
  <c r="X607" i="5"/>
  <c r="Y607" i="5" s="1"/>
  <c r="V728" i="5"/>
  <c r="V1473" i="4"/>
  <c r="T1474" i="4" s="1"/>
  <c r="U1474" i="4" s="1"/>
  <c r="W2415" i="4"/>
  <c r="W2416" i="4" s="1"/>
  <c r="X205" i="5"/>
  <c r="Y205" i="5" s="1"/>
  <c r="V1111" i="4"/>
  <c r="T1056" i="4" s="1"/>
  <c r="X1055" i="4" s="1"/>
  <c r="W1111" i="4"/>
  <c r="T327" i="6"/>
  <c r="C1113" i="4"/>
  <c r="E1113" i="4"/>
  <c r="W1850" i="4" l="1"/>
  <c r="W1918" i="4"/>
  <c r="W1473" i="4"/>
  <c r="V729" i="5"/>
  <c r="W1554" i="4"/>
  <c r="V427" i="6"/>
  <c r="B63" i="4"/>
  <c r="U730" i="5"/>
  <c r="S731" i="5" s="1"/>
  <c r="T731" i="5" s="1"/>
  <c r="V730" i="5"/>
  <c r="B62" i="4"/>
  <c r="C62" i="4"/>
  <c r="D62" i="4"/>
  <c r="V1555" i="4"/>
  <c r="T1500" i="4" s="1"/>
  <c r="X1499" i="4" s="1"/>
  <c r="U2238" i="4"/>
  <c r="S2239" i="4" s="1"/>
  <c r="T2239" i="4" s="1"/>
  <c r="V2237" i="4"/>
  <c r="V2238" i="4" s="1"/>
  <c r="V329" i="5"/>
  <c r="U329" i="5"/>
  <c r="S330" i="5" s="1"/>
  <c r="AA2652" i="4"/>
  <c r="Z2652" i="4"/>
  <c r="V327" i="6"/>
  <c r="U327" i="6"/>
  <c r="S328" i="6" s="1"/>
  <c r="X129" i="5"/>
  <c r="Y129" i="5" s="1"/>
  <c r="V1919" i="4"/>
  <c r="T1920" i="4" s="1"/>
  <c r="U1920" i="4" s="1"/>
  <c r="C1039" i="4"/>
  <c r="B45" i="4"/>
  <c r="E1039" i="4"/>
  <c r="B43" i="4"/>
  <c r="U389" i="5"/>
  <c r="S390" i="5" s="1"/>
  <c r="V389" i="5"/>
  <c r="V264" i="6"/>
  <c r="W2330" i="4"/>
  <c r="AA2503" i="4"/>
  <c r="Z2503" i="4"/>
  <c r="W2559" i="4"/>
  <c r="W2561" i="4"/>
  <c r="W2560" i="4"/>
  <c r="W2565" i="4" s="1"/>
  <c r="W2566" i="4" s="1"/>
  <c r="W2569" i="4"/>
  <c r="W2570" i="4"/>
  <c r="V1851" i="4"/>
  <c r="T1796" i="4" s="1"/>
  <c r="X1795" i="4" s="1"/>
  <c r="X2274" i="4"/>
  <c r="Y2274" i="4" s="1"/>
  <c r="U428" i="6"/>
  <c r="S429" i="6" s="1"/>
  <c r="T429" i="6" s="1"/>
  <c r="Z205" i="5"/>
  <c r="AA205" i="5"/>
  <c r="W425" i="5"/>
  <c r="V1998" i="4"/>
  <c r="T1999" i="4" s="1"/>
  <c r="U1999" i="4" s="1"/>
  <c r="AA607" i="5"/>
  <c r="Z607" i="5"/>
  <c r="X527" i="5"/>
  <c r="Y527" i="5" s="1"/>
  <c r="U2172" i="4"/>
  <c r="S2173" i="4" s="1"/>
  <c r="T2173" i="4" s="1"/>
  <c r="V2171" i="4"/>
  <c r="V2172" i="4" s="1"/>
  <c r="W2446" i="4"/>
  <c r="W2431" i="4"/>
  <c r="W2457" i="4"/>
  <c r="W2438" i="4"/>
  <c r="W2456" i="4"/>
  <c r="W2449" i="4"/>
  <c r="W2439" i="4"/>
  <c r="W2464" i="4"/>
  <c r="W2458" i="4"/>
  <c r="W2441" i="4"/>
  <c r="W2428" i="4"/>
  <c r="W2448" i="4"/>
  <c r="W2442" i="4"/>
  <c r="W2463" i="4"/>
  <c r="W2451" i="4"/>
  <c r="W2427" i="4"/>
  <c r="W2444" i="4"/>
  <c r="W2435" i="4"/>
  <c r="W2426" i="4"/>
  <c r="W2434" i="4"/>
  <c r="W2440" i="4"/>
  <c r="W2452" i="4"/>
  <c r="W2447" i="4"/>
  <c r="W2459" i="4"/>
  <c r="W2430" i="4"/>
  <c r="W2437" i="4"/>
  <c r="W2453" i="4"/>
  <c r="W2455" i="4"/>
  <c r="W2461" i="4"/>
  <c r="W2429" i="4"/>
  <c r="W2460" i="4"/>
  <c r="W2450" i="4"/>
  <c r="W2424" i="4"/>
  <c r="Y2424" i="4" s="1"/>
  <c r="W2425" i="4"/>
  <c r="W2432" i="4"/>
  <c r="W2465" i="4"/>
  <c r="W2445" i="4"/>
  <c r="W2462" i="4"/>
  <c r="W2433" i="4"/>
  <c r="W2436" i="4"/>
  <c r="W2443" i="4"/>
  <c r="W2454" i="4"/>
  <c r="W1997" i="4"/>
  <c r="V1629" i="4"/>
  <c r="T1574" i="4" s="1"/>
  <c r="X1573" i="4" s="1"/>
  <c r="D60" i="4"/>
  <c r="U265" i="6"/>
  <c r="S266" i="6" s="1"/>
  <c r="T266" i="6" s="1"/>
  <c r="W1628" i="4"/>
  <c r="V1402" i="4"/>
  <c r="T1403" i="4" s="1"/>
  <c r="U1403" i="4" s="1"/>
  <c r="V1474" i="4"/>
  <c r="T1475" i="4" s="1"/>
  <c r="U1475" i="4" s="1"/>
  <c r="W1401" i="4"/>
  <c r="T330" i="5" l="1"/>
  <c r="W1851" i="4"/>
  <c r="W1555" i="4"/>
  <c r="T328" i="6"/>
  <c r="W1402" i="4"/>
  <c r="V428" i="6"/>
  <c r="U2239" i="4"/>
  <c r="S2240" i="4" s="1"/>
  <c r="T2240" i="4" s="1"/>
  <c r="C1779" i="4"/>
  <c r="E1779" i="4"/>
  <c r="C1483" i="4"/>
  <c r="E1483" i="4"/>
  <c r="B60" i="4"/>
  <c r="W2628" i="4"/>
  <c r="W2623" i="4"/>
  <c r="W2618" i="4"/>
  <c r="W2629" i="4"/>
  <c r="W2624" i="4"/>
  <c r="W2619" i="4"/>
  <c r="W2625" i="4"/>
  <c r="W2626" i="4"/>
  <c r="W2627" i="4"/>
  <c r="W2571" i="4"/>
  <c r="W2621" i="4"/>
  <c r="W2620" i="4"/>
  <c r="W2622" i="4"/>
  <c r="V1920" i="4"/>
  <c r="T1921" i="4" s="1"/>
  <c r="U1921" i="4" s="1"/>
  <c r="U266" i="6"/>
  <c r="S267" i="6" s="1"/>
  <c r="T267" i="6" s="1"/>
  <c r="AA527" i="5"/>
  <c r="Z527" i="5"/>
  <c r="W2567" i="4"/>
  <c r="W2568" i="4" s="1"/>
  <c r="W1919" i="4"/>
  <c r="W1920" i="4" s="1"/>
  <c r="X608" i="5"/>
  <c r="Y608" i="5" s="1"/>
  <c r="W2563" i="4"/>
  <c r="W2562" i="4"/>
  <c r="X2576" i="4" s="1"/>
  <c r="AA129" i="5"/>
  <c r="Z129" i="5"/>
  <c r="U2173" i="4"/>
  <c r="R2117" i="4" s="1"/>
  <c r="R2118" i="4" s="1"/>
  <c r="V2173" i="4"/>
  <c r="V1999" i="4"/>
  <c r="T1944" i="4" s="1"/>
  <c r="X1943" i="4" s="1"/>
  <c r="X2504" i="4"/>
  <c r="Y2504" i="4" s="1"/>
  <c r="V328" i="6"/>
  <c r="U328" i="6"/>
  <c r="S329" i="6" s="1"/>
  <c r="AA2424" i="4"/>
  <c r="Z2424" i="4"/>
  <c r="W1998" i="4"/>
  <c r="AA2274" i="4"/>
  <c r="Z2274" i="4"/>
  <c r="V265" i="6"/>
  <c r="V266" i="6" s="1"/>
  <c r="W427" i="5"/>
  <c r="W428" i="5"/>
  <c r="W426" i="5"/>
  <c r="W439" i="5"/>
  <c r="W440" i="5"/>
  <c r="W2331" i="4"/>
  <c r="W2333" i="4"/>
  <c r="W2332" i="4"/>
  <c r="W2337" i="4" s="1"/>
  <c r="W2338" i="4" s="1"/>
  <c r="W2341" i="4"/>
  <c r="W2342" i="4"/>
  <c r="X2653" i="4"/>
  <c r="Y2653" i="4" s="1"/>
  <c r="U731" i="5"/>
  <c r="S732" i="5" s="1"/>
  <c r="T732" i="5" s="1"/>
  <c r="C1557" i="4"/>
  <c r="E1557" i="4"/>
  <c r="W1629" i="4"/>
  <c r="W1474" i="4"/>
  <c r="V1475" i="4"/>
  <c r="T1476" i="4" s="1"/>
  <c r="U1476" i="4" s="1"/>
  <c r="X206" i="5"/>
  <c r="Y206" i="5" s="1"/>
  <c r="V330" i="5"/>
  <c r="U330" i="5"/>
  <c r="S331" i="5" s="1"/>
  <c r="T331" i="5" s="1"/>
  <c r="V1403" i="4"/>
  <c r="T1404" i="4" s="1"/>
  <c r="U1404" i="4" s="1"/>
  <c r="U429" i="6"/>
  <c r="S430" i="6" s="1"/>
  <c r="T430" i="6" s="1"/>
  <c r="V429" i="6"/>
  <c r="T390" i="5"/>
  <c r="W2576" i="4" l="1"/>
  <c r="W2591" i="4"/>
  <c r="W2594" i="4"/>
  <c r="W2603" i="4"/>
  <c r="W2582" i="4"/>
  <c r="W2595" i="4"/>
  <c r="W2596" i="4"/>
  <c r="W2607" i="4"/>
  <c r="W2606" i="4"/>
  <c r="W2614" i="4"/>
  <c r="W2598" i="4"/>
  <c r="W2589" i="4"/>
  <c r="W2588" i="4"/>
  <c r="W2579" i="4"/>
  <c r="W2612" i="4"/>
  <c r="V1476" i="4"/>
  <c r="T1477" i="4" s="1"/>
  <c r="U1477" i="4" s="1"/>
  <c r="X2275" i="4"/>
  <c r="Y2275" i="4" s="1"/>
  <c r="W2583" i="4"/>
  <c r="W2584" i="4"/>
  <c r="W2592" i="4"/>
  <c r="W2585" i="4"/>
  <c r="W2600" i="4"/>
  <c r="W2608" i="4"/>
  <c r="W2601" i="4"/>
  <c r="U732" i="5"/>
  <c r="S733" i="5" s="1"/>
  <c r="T733" i="5" s="1"/>
  <c r="W2611" i="4"/>
  <c r="W2616" i="4"/>
  <c r="W2617" i="4"/>
  <c r="U430" i="6"/>
  <c r="S431" i="6" s="1"/>
  <c r="T431" i="6" s="1"/>
  <c r="W2564" i="4"/>
  <c r="Y2576" i="4" s="1"/>
  <c r="X2425" i="4"/>
  <c r="Y2425" i="4" s="1"/>
  <c r="W1403" i="4"/>
  <c r="W495" i="5"/>
  <c r="W490" i="5"/>
  <c r="W496" i="5"/>
  <c r="W491" i="5"/>
  <c r="W497" i="5"/>
  <c r="W488" i="5"/>
  <c r="W494" i="5"/>
  <c r="W492" i="5"/>
  <c r="W499" i="5"/>
  <c r="W489" i="5"/>
  <c r="W493" i="5"/>
  <c r="W441" i="5"/>
  <c r="W498" i="5"/>
  <c r="X528" i="5"/>
  <c r="Y528" i="5" s="1"/>
  <c r="W2610" i="4"/>
  <c r="W2581" i="4"/>
  <c r="V1921" i="4"/>
  <c r="T1922" i="4" s="1"/>
  <c r="U1922" i="4" s="1"/>
  <c r="W1921" i="4"/>
  <c r="X130" i="5"/>
  <c r="Y130" i="5" s="1"/>
  <c r="U331" i="5"/>
  <c r="S332" i="5" s="1"/>
  <c r="T332" i="5" s="1"/>
  <c r="W430" i="5"/>
  <c r="W433" i="5" s="1"/>
  <c r="X446" i="5" s="1"/>
  <c r="W431" i="5"/>
  <c r="W432" i="5" s="1"/>
  <c r="W434" i="5" s="1"/>
  <c r="T329" i="6"/>
  <c r="W2578" i="4"/>
  <c r="W2597" i="4"/>
  <c r="W2599" i="4"/>
  <c r="W2577" i="4"/>
  <c r="W2613" i="4"/>
  <c r="V731" i="5"/>
  <c r="W1475" i="4"/>
  <c r="V390" i="5"/>
  <c r="U390" i="5"/>
  <c r="S391" i="5" s="1"/>
  <c r="W2398" i="4"/>
  <c r="W2399" i="4"/>
  <c r="W2394" i="4"/>
  <c r="W2400" i="4"/>
  <c r="W2396" i="4"/>
  <c r="W2395" i="4"/>
  <c r="W2392" i="4"/>
  <c r="W2343" i="4"/>
  <c r="W2390" i="4"/>
  <c r="W2401" i="4"/>
  <c r="W2391" i="4"/>
  <c r="W2393" i="4"/>
  <c r="W2397" i="4"/>
  <c r="W2335" i="4"/>
  <c r="W2334" i="4"/>
  <c r="X2348" i="4" s="1"/>
  <c r="W435" i="5"/>
  <c r="W436" i="5" s="1"/>
  <c r="W2605" i="4"/>
  <c r="W2593" i="4"/>
  <c r="C1927" i="4"/>
  <c r="E1927" i="4"/>
  <c r="AA2653" i="4"/>
  <c r="Z2653" i="4"/>
  <c r="V1404" i="4"/>
  <c r="T1405" i="4" s="1"/>
  <c r="U1405" i="4" s="1"/>
  <c r="AA206" i="5"/>
  <c r="Z206" i="5"/>
  <c r="C66" i="4"/>
  <c r="AA2504" i="4"/>
  <c r="Z2504" i="4"/>
  <c r="U267" i="6"/>
  <c r="S268" i="6" s="1"/>
  <c r="T268" i="6" s="1"/>
  <c r="W2590" i="4"/>
  <c r="W2609" i="4"/>
  <c r="W2602" i="4"/>
  <c r="W1999" i="4"/>
  <c r="AA608" i="5"/>
  <c r="Z608" i="5"/>
  <c r="C64" i="4"/>
  <c r="W2101" i="4"/>
  <c r="W2100" i="4"/>
  <c r="W2102" i="4" s="1"/>
  <c r="W2586" i="4"/>
  <c r="W2587" i="4"/>
  <c r="W2580" i="4"/>
  <c r="D64" i="4"/>
  <c r="U2240" i="4"/>
  <c r="S2241" i="4" s="1"/>
  <c r="T2241" i="4" s="1"/>
  <c r="W2339" i="4"/>
  <c r="W2340" i="4" s="1"/>
  <c r="W2604" i="4"/>
  <c r="W2615" i="4"/>
  <c r="V2239" i="4"/>
  <c r="V267" i="6" l="1"/>
  <c r="V331" i="5"/>
  <c r="W1404" i="4"/>
  <c r="T391" i="5"/>
  <c r="V391" i="5" s="1"/>
  <c r="W2348" i="4"/>
  <c r="W2376" i="4"/>
  <c r="W2379" i="4"/>
  <c r="W2385" i="4"/>
  <c r="W2355" i="4"/>
  <c r="W2374" i="4"/>
  <c r="W2351" i="4"/>
  <c r="W2362" i="4"/>
  <c r="W2370" i="4"/>
  <c r="W2383" i="4"/>
  <c r="W2354" i="4"/>
  <c r="W2381" i="4"/>
  <c r="W2387" i="4"/>
  <c r="W2357" i="4"/>
  <c r="W2365" i="4"/>
  <c r="W2359" i="4"/>
  <c r="W2368" i="4"/>
  <c r="W2349" i="4"/>
  <c r="W2375" i="4"/>
  <c r="W2373" i="4"/>
  <c r="W2388" i="4"/>
  <c r="W2358" i="4"/>
  <c r="W2350" i="4"/>
  <c r="W2364" i="4"/>
  <c r="W2382" i="4"/>
  <c r="W2352" i="4"/>
  <c r="W2356" i="4"/>
  <c r="W2363" i="4"/>
  <c r="W2360" i="4"/>
  <c r="W2377" i="4"/>
  <c r="W2384" i="4"/>
  <c r="W2361" i="4"/>
  <c r="W2371" i="4"/>
  <c r="W2367" i="4"/>
  <c r="W2378" i="4"/>
  <c r="W2389" i="4"/>
  <c r="W2372" i="4"/>
  <c r="W2386" i="4"/>
  <c r="W2369" i="4"/>
  <c r="W2380" i="4"/>
  <c r="W2366" i="4"/>
  <c r="W2353" i="4"/>
  <c r="AA2576" i="4"/>
  <c r="Z2576" i="4"/>
  <c r="AA130" i="5"/>
  <c r="Z130" i="5"/>
  <c r="X131" i="5" s="1"/>
  <c r="AA2425" i="4"/>
  <c r="Z2425" i="4"/>
  <c r="X2505" i="4"/>
  <c r="Y2505" i="4" s="1"/>
  <c r="V1922" i="4"/>
  <c r="T1923" i="4" s="1"/>
  <c r="U1923" i="4" s="1"/>
  <c r="V2240" i="4"/>
  <c r="X207" i="5"/>
  <c r="Y207" i="5" s="1"/>
  <c r="U431" i="6"/>
  <c r="S432" i="6" s="1"/>
  <c r="T432" i="6" s="1"/>
  <c r="V430" i="6"/>
  <c r="U2241" i="4"/>
  <c r="S2242" i="4" s="1"/>
  <c r="T2242" i="4" s="1"/>
  <c r="V1405" i="4"/>
  <c r="T1406" i="4" s="1"/>
  <c r="U1406" i="4" s="1"/>
  <c r="AA528" i="5"/>
  <c r="Z528" i="5"/>
  <c r="X609" i="5"/>
  <c r="Y609" i="5" s="1"/>
  <c r="X2654" i="4"/>
  <c r="Y2654" i="4" s="1"/>
  <c r="W437" i="5"/>
  <c r="W438" i="5" s="1"/>
  <c r="V329" i="6"/>
  <c r="U329" i="6"/>
  <c r="S330" i="6" s="1"/>
  <c r="T330" i="6" s="1"/>
  <c r="AA2275" i="4"/>
  <c r="Z2275" i="4"/>
  <c r="W2104" i="4"/>
  <c r="W2103" i="4"/>
  <c r="W2105" i="4"/>
  <c r="W2114" i="4"/>
  <c r="W2113" i="4"/>
  <c r="W2336" i="4"/>
  <c r="V1477" i="4"/>
  <c r="T1478" i="4" s="1"/>
  <c r="U1478" i="4" s="1"/>
  <c r="U332" i="5"/>
  <c r="S333" i="5" s="1"/>
  <c r="T333" i="5" s="1"/>
  <c r="V332" i="5"/>
  <c r="V732" i="5"/>
  <c r="W1476" i="4"/>
  <c r="U268" i="6"/>
  <c r="S269" i="6" s="1"/>
  <c r="T269" i="6" s="1"/>
  <c r="U733" i="5"/>
  <c r="S734" i="5" s="1"/>
  <c r="T734" i="5" s="1"/>
  <c r="Y131" i="5" l="1"/>
  <c r="W1477" i="4"/>
  <c r="W2109" i="4"/>
  <c r="W2110" i="4" s="1"/>
  <c r="U391" i="5"/>
  <c r="S392" i="5" s="1"/>
  <c r="T392" i="5" s="1"/>
  <c r="Z2505" i="4"/>
  <c r="X2506" i="4" s="1"/>
  <c r="AA2505" i="4"/>
  <c r="V330" i="6"/>
  <c r="U330" i="6"/>
  <c r="S331" i="6" s="1"/>
  <c r="T331" i="6" s="1"/>
  <c r="W472" i="5"/>
  <c r="W473" i="5"/>
  <c r="W449" i="5"/>
  <c r="W479" i="5"/>
  <c r="W458" i="5"/>
  <c r="W471" i="5"/>
  <c r="W454" i="5"/>
  <c r="W446" i="5"/>
  <c r="Y446" i="5" s="1"/>
  <c r="W466" i="5"/>
  <c r="W485" i="5"/>
  <c r="W477" i="5"/>
  <c r="W487" i="5"/>
  <c r="W459" i="5"/>
  <c r="W474" i="5"/>
  <c r="W462" i="5"/>
  <c r="W470" i="5"/>
  <c r="W480" i="5"/>
  <c r="W469" i="5"/>
  <c r="W455" i="5"/>
  <c r="W450" i="5"/>
  <c r="W453" i="5"/>
  <c r="W482" i="5"/>
  <c r="W476" i="5"/>
  <c r="W475" i="5"/>
  <c r="W464" i="5"/>
  <c r="W465" i="5"/>
  <c r="W452" i="5"/>
  <c r="W448" i="5"/>
  <c r="W451" i="5"/>
  <c r="W457" i="5"/>
  <c r="W481" i="5"/>
  <c r="W460" i="5"/>
  <c r="W483" i="5"/>
  <c r="W484" i="5"/>
  <c r="W468" i="5"/>
  <c r="W478" i="5"/>
  <c r="W456" i="5"/>
  <c r="W463" i="5"/>
  <c r="W461" i="5"/>
  <c r="W447" i="5"/>
  <c r="W486" i="5"/>
  <c r="W467" i="5"/>
  <c r="AA131" i="5"/>
  <c r="Z131" i="5"/>
  <c r="X132" i="5" s="1"/>
  <c r="V268" i="6"/>
  <c r="X529" i="5"/>
  <c r="Y529" i="5" s="1"/>
  <c r="V1923" i="4"/>
  <c r="T1924" i="4" s="1"/>
  <c r="U1924" i="4" s="1"/>
  <c r="Z609" i="5"/>
  <c r="X610" i="5" s="1"/>
  <c r="AA609" i="5"/>
  <c r="V392" i="5"/>
  <c r="U392" i="5"/>
  <c r="S393" i="5" s="1"/>
  <c r="W2106" i="4"/>
  <c r="X2120" i="4" s="1"/>
  <c r="W2107" i="4"/>
  <c r="W2108" i="4" s="1"/>
  <c r="W2111" i="4"/>
  <c r="W2112" i="4" s="1"/>
  <c r="V733" i="5"/>
  <c r="V734" i="5" s="1"/>
  <c r="X2276" i="4"/>
  <c r="Y2276" i="4" s="1"/>
  <c r="U333" i="5"/>
  <c r="S334" i="5" s="1"/>
  <c r="T334" i="5" s="1"/>
  <c r="X2577" i="4"/>
  <c r="Y2577" i="4" s="1"/>
  <c r="U734" i="5"/>
  <c r="S735" i="5" s="1"/>
  <c r="T735" i="5" s="1"/>
  <c r="W1405" i="4"/>
  <c r="V1478" i="4"/>
  <c r="T1479" i="4" s="1"/>
  <c r="U1479" i="4" s="1"/>
  <c r="AA2654" i="4"/>
  <c r="Z2654" i="4"/>
  <c r="W1922" i="4"/>
  <c r="V1406" i="4"/>
  <c r="T1407" i="4" s="1"/>
  <c r="U1407" i="4" s="1"/>
  <c r="W1406" i="4"/>
  <c r="U432" i="6"/>
  <c r="R376" i="6" s="1"/>
  <c r="R377" i="6" s="1"/>
  <c r="V431" i="6"/>
  <c r="V432" i="6" s="1"/>
  <c r="U2242" i="4"/>
  <c r="S2243" i="4" s="1"/>
  <c r="T2243" i="4" s="1"/>
  <c r="AA207" i="5"/>
  <c r="Z207" i="5"/>
  <c r="V2241" i="4"/>
  <c r="X2426" i="4"/>
  <c r="Y2426" i="4" s="1"/>
  <c r="U269" i="6"/>
  <c r="S270" i="6" s="1"/>
  <c r="T270" i="6" s="1"/>
  <c r="W2171" i="4"/>
  <c r="W2162" i="4"/>
  <c r="W2165" i="4"/>
  <c r="W2168" i="4"/>
  <c r="W2163" i="4"/>
  <c r="W2166" i="4"/>
  <c r="W2173" i="4"/>
  <c r="W2172" i="4"/>
  <c r="W2164" i="4"/>
  <c r="W2169" i="4"/>
  <c r="W2167" i="4"/>
  <c r="W2115" i="4"/>
  <c r="W2170" i="4"/>
  <c r="Y2348" i="4"/>
  <c r="V2242" i="4" l="1"/>
  <c r="V269" i="6"/>
  <c r="W2160" i="4"/>
  <c r="W2126" i="4"/>
  <c r="W2125" i="4"/>
  <c r="W2150" i="4"/>
  <c r="W2143" i="4"/>
  <c r="W2144" i="4"/>
  <c r="W2156" i="4"/>
  <c r="W2157" i="4"/>
  <c r="W2151" i="4"/>
  <c r="W2123" i="4"/>
  <c r="W2137" i="4"/>
  <c r="W2145" i="4"/>
  <c r="W2148" i="4"/>
  <c r="W2138" i="4"/>
  <c r="W2128" i="4"/>
  <c r="W2161" i="4"/>
  <c r="W2131" i="4"/>
  <c r="W2159" i="4"/>
  <c r="W2140" i="4"/>
  <c r="W2149" i="4"/>
  <c r="W2153" i="4"/>
  <c r="W2146" i="4"/>
  <c r="W2124" i="4"/>
  <c r="W2134" i="4"/>
  <c r="W2127" i="4"/>
  <c r="W2152" i="4"/>
  <c r="W2122" i="4"/>
  <c r="W2155" i="4"/>
  <c r="W2136" i="4"/>
  <c r="W2121" i="4"/>
  <c r="W2139" i="4"/>
  <c r="W2158" i="4"/>
  <c r="W2120" i="4"/>
  <c r="Y2120" i="4" s="1"/>
  <c r="W2135" i="4"/>
  <c r="W2147" i="4"/>
  <c r="W2142" i="4"/>
  <c r="W2132" i="4"/>
  <c r="W2129" i="4"/>
  <c r="W2154" i="4"/>
  <c r="W2141" i="4"/>
  <c r="W2133" i="4"/>
  <c r="W2130" i="4"/>
  <c r="AA2348" i="4"/>
  <c r="Z2348" i="4"/>
  <c r="Y610" i="5"/>
  <c r="V1479" i="4"/>
  <c r="T1480" i="4" s="1"/>
  <c r="U1480" i="4" s="1"/>
  <c r="V1924" i="4"/>
  <c r="T1925" i="4" s="1"/>
  <c r="U1925" i="4" s="1"/>
  <c r="AA529" i="5"/>
  <c r="Z529" i="5"/>
  <c r="V333" i="5"/>
  <c r="W353" i="6"/>
  <c r="W354" i="6"/>
  <c r="V1407" i="4"/>
  <c r="T1352" i="4" s="1"/>
  <c r="X1351" i="4" s="1"/>
  <c r="X2655" i="4"/>
  <c r="Y2655" i="4" s="1"/>
  <c r="U334" i="5"/>
  <c r="S335" i="5" s="1"/>
  <c r="T335" i="5" s="1"/>
  <c r="Z2276" i="4"/>
  <c r="AA2276" i="4"/>
  <c r="W1478" i="4"/>
  <c r="U735" i="5"/>
  <c r="S736" i="5" s="1"/>
  <c r="T736" i="5" s="1"/>
  <c r="V735" i="5"/>
  <c r="V331" i="6"/>
  <c r="U331" i="6"/>
  <c r="S332" i="6" s="1"/>
  <c r="T332" i="6" s="1"/>
  <c r="AA446" i="5"/>
  <c r="Z446" i="5"/>
  <c r="X208" i="5"/>
  <c r="Y208" i="5" s="1"/>
  <c r="W1923" i="4"/>
  <c r="AA2426" i="4"/>
  <c r="Z2426" i="4"/>
  <c r="U270" i="6"/>
  <c r="S271" i="6" s="1"/>
  <c r="T271" i="6" s="1"/>
  <c r="U2243" i="4"/>
  <c r="S2244" i="4" s="1"/>
  <c r="T2244" i="4" s="1"/>
  <c r="V2243" i="4"/>
  <c r="AA2577" i="4"/>
  <c r="Z2577" i="4"/>
  <c r="T393" i="5"/>
  <c r="Y132" i="5"/>
  <c r="Y2506" i="4"/>
  <c r="C1335" i="4" l="1"/>
  <c r="C45" i="4"/>
  <c r="E1335" i="4"/>
  <c r="C43" i="4"/>
  <c r="X2349" i="4"/>
  <c r="Y2349" i="4" s="1"/>
  <c r="W355" i="6"/>
  <c r="W1479" i="4"/>
  <c r="X2277" i="4"/>
  <c r="Y2277" i="4" s="1"/>
  <c r="AA610" i="5"/>
  <c r="Z610" i="5"/>
  <c r="X611" i="5" s="1"/>
  <c r="X2427" i="4"/>
  <c r="Y2427" i="4" s="1"/>
  <c r="U335" i="5"/>
  <c r="S336" i="5" s="1"/>
  <c r="T336" i="5" s="1"/>
  <c r="V1480" i="4"/>
  <c r="T1481" i="4" s="1"/>
  <c r="U1481" i="4" s="1"/>
  <c r="V334" i="5"/>
  <c r="Z132" i="5"/>
  <c r="X133" i="5" s="1"/>
  <c r="AA132" i="5"/>
  <c r="X530" i="5"/>
  <c r="Y530" i="5" s="1"/>
  <c r="U332" i="6"/>
  <c r="S333" i="6" s="1"/>
  <c r="T333" i="6" s="1"/>
  <c r="X2578" i="4"/>
  <c r="Y2578" i="4" s="1"/>
  <c r="AA2506" i="4"/>
  <c r="Z2506" i="4"/>
  <c r="X2507" i="4" s="1"/>
  <c r="Y2507" i="4" s="1"/>
  <c r="X447" i="5"/>
  <c r="Y447" i="5" s="1"/>
  <c r="AA2655" i="4"/>
  <c r="Z2655" i="4"/>
  <c r="V270" i="6"/>
  <c r="W1924" i="4"/>
  <c r="V393" i="5"/>
  <c r="U393" i="5"/>
  <c r="S394" i="5" s="1"/>
  <c r="T394" i="5" s="1"/>
  <c r="U271" i="6"/>
  <c r="R215" i="6" s="1"/>
  <c r="R216" i="6" s="1"/>
  <c r="U2244" i="4"/>
  <c r="S2245" i="4" s="1"/>
  <c r="T2245" i="4" s="1"/>
  <c r="V1925" i="4"/>
  <c r="T1870" i="4" s="1"/>
  <c r="X1869" i="4" s="1"/>
  <c r="AA208" i="5"/>
  <c r="Z208" i="5"/>
  <c r="U736" i="5"/>
  <c r="R680" i="5" s="1"/>
  <c r="R681" i="5" s="1"/>
  <c r="W1407" i="4"/>
  <c r="AA2120" i="4"/>
  <c r="Z2120" i="4"/>
  <c r="AA2507" i="4" l="1"/>
  <c r="Z2507" i="4"/>
  <c r="X2508" i="4" s="1"/>
  <c r="Y2508" i="4" s="1"/>
  <c r="U336" i="5"/>
  <c r="S337" i="5" s="1"/>
  <c r="T337" i="5" s="1"/>
  <c r="W190" i="6"/>
  <c r="W189" i="6"/>
  <c r="W191" i="6" s="1"/>
  <c r="X2121" i="4"/>
  <c r="Y2121" i="4" s="1"/>
  <c r="V1481" i="4"/>
  <c r="T1426" i="4" s="1"/>
  <c r="X1425" i="4" s="1"/>
  <c r="W1480" i="4"/>
  <c r="W357" i="6"/>
  <c r="W356" i="6"/>
  <c r="W358" i="6"/>
  <c r="W372" i="6"/>
  <c r="W368" i="6"/>
  <c r="W373" i="6"/>
  <c r="V394" i="5"/>
  <c r="U394" i="5"/>
  <c r="S395" i="5" s="1"/>
  <c r="T395" i="5" s="1"/>
  <c r="Y133" i="5"/>
  <c r="V736" i="5"/>
  <c r="X209" i="5"/>
  <c r="Y209" i="5" s="1"/>
  <c r="U333" i="6"/>
  <c r="S334" i="6" s="1"/>
  <c r="T334" i="6" s="1"/>
  <c r="AA530" i="5"/>
  <c r="Z530" i="5"/>
  <c r="X531" i="5" s="1"/>
  <c r="Y531" i="5" s="1"/>
  <c r="V271" i="6"/>
  <c r="V335" i="5"/>
  <c r="AA2427" i="4"/>
  <c r="Z2427" i="4"/>
  <c r="AA2349" i="4"/>
  <c r="Z2349" i="4"/>
  <c r="W1925" i="4"/>
  <c r="AA2578" i="4"/>
  <c r="Z2578" i="4"/>
  <c r="Y611" i="5"/>
  <c r="C60" i="4"/>
  <c r="B34" i="4"/>
  <c r="C1853" i="4"/>
  <c r="E1853" i="4"/>
  <c r="AA447" i="5"/>
  <c r="Z447" i="5"/>
  <c r="V332" i="6"/>
  <c r="W660" i="5"/>
  <c r="W661" i="5"/>
  <c r="U2245" i="4"/>
  <c r="S2246" i="4" s="1"/>
  <c r="T2246" i="4" s="1"/>
  <c r="X2656" i="4"/>
  <c r="Y2656" i="4" s="1"/>
  <c r="V2244" i="4"/>
  <c r="V2245" i="4" s="1"/>
  <c r="AA2277" i="4"/>
  <c r="Z2277" i="4"/>
  <c r="X2278" i="4" s="1"/>
  <c r="Y2278" i="4" s="1"/>
  <c r="W662" i="5" l="1"/>
  <c r="D41" i="4"/>
  <c r="C41" i="4"/>
  <c r="B41" i="4"/>
  <c r="B56" i="4"/>
  <c r="D44" i="4"/>
  <c r="D46" i="4"/>
  <c r="B44" i="4"/>
  <c r="B46" i="4"/>
  <c r="B55" i="4"/>
  <c r="B53" i="4"/>
  <c r="B54" i="4"/>
  <c r="C56" i="4"/>
  <c r="C46" i="4"/>
  <c r="B87" i="4" s="1"/>
  <c r="C44" i="4"/>
  <c r="X448" i="5"/>
  <c r="Y448" i="5" s="1"/>
  <c r="D56" i="4"/>
  <c r="D66" i="4"/>
  <c r="D54" i="4"/>
  <c r="D53" i="4"/>
  <c r="D55" i="4"/>
  <c r="V333" i="6"/>
  <c r="Z2121" i="4"/>
  <c r="AA2121" i="4"/>
  <c r="W428" i="6"/>
  <c r="W423" i="6"/>
  <c r="W429" i="6"/>
  <c r="W430" i="6"/>
  <c r="W431" i="6"/>
  <c r="W427" i="6"/>
  <c r="W432" i="6"/>
  <c r="W422" i="6"/>
  <c r="W426" i="6"/>
  <c r="W374" i="6"/>
  <c r="W425" i="6"/>
  <c r="W424" i="6"/>
  <c r="W421" i="6"/>
  <c r="AA209" i="5"/>
  <c r="Z209" i="5"/>
  <c r="X210" i="5" s="1"/>
  <c r="W194" i="6"/>
  <c r="W192" i="6"/>
  <c r="W193" i="6"/>
  <c r="W201" i="6" s="1"/>
  <c r="W211" i="6"/>
  <c r="W205" i="6"/>
  <c r="X2428" i="4"/>
  <c r="Y2428" i="4" s="1"/>
  <c r="Z531" i="5"/>
  <c r="X532" i="5" s="1"/>
  <c r="AA531" i="5"/>
  <c r="W365" i="6"/>
  <c r="W366" i="6" s="1"/>
  <c r="W1481" i="4"/>
  <c r="AA133" i="5"/>
  <c r="Z133" i="5"/>
  <c r="X134" i="5" s="1"/>
  <c r="V336" i="5"/>
  <c r="W665" i="5"/>
  <c r="W663" i="5"/>
  <c r="W664" i="5"/>
  <c r="W676" i="5"/>
  <c r="W677" i="5"/>
  <c r="W361" i="6"/>
  <c r="W360" i="6"/>
  <c r="W363" i="6" s="1"/>
  <c r="X379" i="6" s="1"/>
  <c r="U334" i="6"/>
  <c r="S335" i="6" s="1"/>
  <c r="T335" i="6" s="1"/>
  <c r="U337" i="5"/>
  <c r="S338" i="5" s="1"/>
  <c r="T338" i="5" s="1"/>
  <c r="C1409" i="4"/>
  <c r="E1409" i="4"/>
  <c r="AA2278" i="4"/>
  <c r="Z2278" i="4"/>
  <c r="X2279" i="4" s="1"/>
  <c r="AA611" i="5"/>
  <c r="Z611" i="5"/>
  <c r="X612" i="5" s="1"/>
  <c r="Y612" i="5" s="1"/>
  <c r="X2579" i="4"/>
  <c r="Y2579" i="4" s="1"/>
  <c r="AA2656" i="4"/>
  <c r="Z2656" i="4"/>
  <c r="V395" i="5"/>
  <c r="U395" i="5"/>
  <c r="S396" i="5" s="1"/>
  <c r="T396" i="5" s="1"/>
  <c r="Z2508" i="4"/>
  <c r="X2509" i="4" s="1"/>
  <c r="AA2508" i="4"/>
  <c r="U2246" i="4"/>
  <c r="S2247" i="4" s="1"/>
  <c r="T2247" i="4" s="1"/>
  <c r="X2350" i="4"/>
  <c r="Y2350" i="4" s="1"/>
  <c r="W362" i="6" l="1"/>
  <c r="W364" i="6" s="1"/>
  <c r="Y532" i="5"/>
  <c r="Y2509" i="4"/>
  <c r="V337" i="5"/>
  <c r="Z448" i="5"/>
  <c r="AA448" i="5"/>
  <c r="Y2279" i="4"/>
  <c r="Y134" i="5"/>
  <c r="C63" i="4"/>
  <c r="C54" i="4"/>
  <c r="C53" i="4"/>
  <c r="C55" i="4"/>
  <c r="AA2350" i="4"/>
  <c r="Z2350" i="4"/>
  <c r="B48" i="5"/>
  <c r="B88" i="4"/>
  <c r="W367" i="6"/>
  <c r="W369" i="6" s="1"/>
  <c r="AA532" i="5"/>
  <c r="Z532" i="5"/>
  <c r="X533" i="5" s="1"/>
  <c r="Y533" i="5" s="1"/>
  <c r="U2247" i="4"/>
  <c r="S2248" i="4" s="1"/>
  <c r="T2248" i="4" s="1"/>
  <c r="X2122" i="4"/>
  <c r="Y2122" i="4" s="1"/>
  <c r="Z2509" i="4"/>
  <c r="X2510" i="4" s="1"/>
  <c r="AA2509" i="4"/>
  <c r="V2246" i="4"/>
  <c r="AA2428" i="4"/>
  <c r="Z2428" i="4"/>
  <c r="W263" i="6"/>
  <c r="W265" i="6"/>
  <c r="W268" i="6"/>
  <c r="W271" i="6"/>
  <c r="W266" i="6"/>
  <c r="W269" i="6"/>
  <c r="W260" i="6"/>
  <c r="W264" i="6"/>
  <c r="W213" i="6"/>
  <c r="W270" i="6"/>
  <c r="W261" i="6"/>
  <c r="W267" i="6"/>
  <c r="W262" i="6"/>
  <c r="W202" i="6"/>
  <c r="W203" i="6"/>
  <c r="W206" i="6" s="1"/>
  <c r="U335" i="6"/>
  <c r="S336" i="6" s="1"/>
  <c r="T336" i="6" s="1"/>
  <c r="U396" i="5"/>
  <c r="S397" i="5" s="1"/>
  <c r="V396" i="5"/>
  <c r="AA612" i="5"/>
  <c r="Z612" i="5"/>
  <c r="X613" i="5" s="1"/>
  <c r="Y613" i="5" s="1"/>
  <c r="W196" i="6"/>
  <c r="W199" i="6" s="1"/>
  <c r="X218" i="6" s="1"/>
  <c r="W197" i="6"/>
  <c r="W198" i="6" s="1"/>
  <c r="W200" i="6" s="1"/>
  <c r="U338" i="5"/>
  <c r="S339" i="5" s="1"/>
  <c r="T339" i="5" s="1"/>
  <c r="V334" i="6"/>
  <c r="X2657" i="4"/>
  <c r="Y2657" i="4" s="1"/>
  <c r="W735" i="5"/>
  <c r="W733" i="5"/>
  <c r="W736" i="5"/>
  <c r="W724" i="5"/>
  <c r="W729" i="5"/>
  <c r="W728" i="5"/>
  <c r="W731" i="5"/>
  <c r="W726" i="5"/>
  <c r="W727" i="5"/>
  <c r="W734" i="5"/>
  <c r="W678" i="5"/>
  <c r="W732" i="5"/>
  <c r="W730" i="5"/>
  <c r="W725" i="5"/>
  <c r="W672" i="5"/>
  <c r="W673" i="5" s="1"/>
  <c r="AA2579" i="4"/>
  <c r="Z2579" i="4"/>
  <c r="W668" i="5"/>
  <c r="W667" i="5"/>
  <c r="W670" i="5" s="1"/>
  <c r="X683" i="5" s="1"/>
  <c r="Y210" i="5"/>
  <c r="V2247" i="4" l="1"/>
  <c r="Y2510" i="4"/>
  <c r="AA2510" i="4" s="1"/>
  <c r="W370" i="6"/>
  <c r="W371" i="6" s="1"/>
  <c r="Z2122" i="4"/>
  <c r="AA2122" i="4"/>
  <c r="U2248" i="4"/>
  <c r="S2249" i="4" s="1"/>
  <c r="T2249" i="4" s="1"/>
  <c r="AA533" i="5"/>
  <c r="Z533" i="5"/>
  <c r="X534" i="5" s="1"/>
  <c r="Y534" i="5" s="1"/>
  <c r="W208" i="6"/>
  <c r="W212" i="6" s="1"/>
  <c r="W207" i="6"/>
  <c r="W669" i="5"/>
  <c r="W671" i="5" s="1"/>
  <c r="Z613" i="5"/>
  <c r="X614" i="5" s="1"/>
  <c r="AA613" i="5"/>
  <c r="U339" i="5"/>
  <c r="S340" i="5" s="1"/>
  <c r="T340" i="5" s="1"/>
  <c r="X2429" i="4"/>
  <c r="Y2429" i="4" s="1"/>
  <c r="X2580" i="4"/>
  <c r="Y2580" i="4" s="1"/>
  <c r="T397" i="5"/>
  <c r="AA134" i="5"/>
  <c r="Z134" i="5"/>
  <c r="X135" i="5" s="1"/>
  <c r="V338" i="5"/>
  <c r="U336" i="6"/>
  <c r="S337" i="6" s="1"/>
  <c r="T337" i="6" s="1"/>
  <c r="AA2279" i="4"/>
  <c r="Z2279" i="4"/>
  <c r="X2280" i="4" s="1"/>
  <c r="Y2280" i="4" s="1"/>
  <c r="AA2657" i="4"/>
  <c r="Z2657" i="4"/>
  <c r="X2658" i="4" s="1"/>
  <c r="Y2658" i="4" s="1"/>
  <c r="AA210" i="5"/>
  <c r="Z210" i="5"/>
  <c r="X211" i="5" s="1"/>
  <c r="Y211" i="5" s="1"/>
  <c r="W674" i="5"/>
  <c r="W675" i="5" s="1"/>
  <c r="V335" i="6"/>
  <c r="V336" i="6" s="1"/>
  <c r="X2351" i="4"/>
  <c r="Y2351" i="4" s="1"/>
  <c r="X449" i="5"/>
  <c r="Y449" i="5" s="1"/>
  <c r="Z2510" i="4"/>
  <c r="X2511" i="4" s="1"/>
  <c r="Y614" i="5" l="1"/>
  <c r="W415" i="6"/>
  <c r="W401" i="6"/>
  <c r="W400" i="6"/>
  <c r="W383" i="6"/>
  <c r="W404" i="6"/>
  <c r="W403" i="6"/>
  <c r="W382" i="6"/>
  <c r="W405" i="6"/>
  <c r="W397" i="6"/>
  <c r="W414" i="6"/>
  <c r="W399" i="6"/>
  <c r="W394" i="6"/>
  <c r="W406" i="6"/>
  <c r="W380" i="6"/>
  <c r="W381" i="6"/>
  <c r="W412" i="6"/>
  <c r="W379" i="6"/>
  <c r="Y379" i="6" s="1"/>
  <c r="W393" i="6"/>
  <c r="W407" i="6"/>
  <c r="W402" i="6"/>
  <c r="W390" i="6"/>
  <c r="W389" i="6"/>
  <c r="W416" i="6"/>
  <c r="W411" i="6"/>
  <c r="W387" i="6"/>
  <c r="W386" i="6"/>
  <c r="W395" i="6"/>
  <c r="W392" i="6"/>
  <c r="W410" i="6"/>
  <c r="W385" i="6"/>
  <c r="W417" i="6"/>
  <c r="W409" i="6"/>
  <c r="W418" i="6"/>
  <c r="W420" i="6"/>
  <c r="W384" i="6"/>
  <c r="W388" i="6"/>
  <c r="W419" i="6"/>
  <c r="W396" i="6"/>
  <c r="W391" i="6"/>
  <c r="W413" i="6"/>
  <c r="W398" i="6"/>
  <c r="W408" i="6"/>
  <c r="V397" i="5"/>
  <c r="U397" i="5"/>
  <c r="S398" i="5" s="1"/>
  <c r="T398" i="5" s="1"/>
  <c r="W209" i="6"/>
  <c r="W210" i="6" s="1"/>
  <c r="AA534" i="5"/>
  <c r="Z534" i="5"/>
  <c r="X535" i="5" s="1"/>
  <c r="Z2429" i="4"/>
  <c r="X2430" i="4" s="1"/>
  <c r="AA2429" i="4"/>
  <c r="U2249" i="4"/>
  <c r="R2193" i="4" s="1"/>
  <c r="R2194" i="4" s="1"/>
  <c r="U340" i="5"/>
  <c r="S341" i="5" s="1"/>
  <c r="T341" i="5" s="1"/>
  <c r="V2248" i="4"/>
  <c r="AA2280" i="4"/>
  <c r="Z2280" i="4"/>
  <c r="X2281" i="4" s="1"/>
  <c r="Y2281" i="4" s="1"/>
  <c r="AA2580" i="4"/>
  <c r="Z2580" i="4"/>
  <c r="V339" i="5"/>
  <c r="V340" i="5" s="1"/>
  <c r="U337" i="6"/>
  <c r="S338" i="6" s="1"/>
  <c r="T338" i="6" s="1"/>
  <c r="W716" i="5"/>
  <c r="W703" i="5"/>
  <c r="W687" i="5"/>
  <c r="W691" i="5"/>
  <c r="W722" i="5"/>
  <c r="W713" i="5"/>
  <c r="W706" i="5"/>
  <c r="W697" i="5"/>
  <c r="W692" i="5"/>
  <c r="W711" i="5"/>
  <c r="W685" i="5"/>
  <c r="W705" i="5"/>
  <c r="W720" i="5"/>
  <c r="W707" i="5"/>
  <c r="W709" i="5"/>
  <c r="W704" i="5"/>
  <c r="W717" i="5"/>
  <c r="W715" i="5"/>
  <c r="W718" i="5"/>
  <c r="W700" i="5"/>
  <c r="W699" i="5"/>
  <c r="W693" i="5"/>
  <c r="W702" i="5"/>
  <c r="W684" i="5"/>
  <c r="W686" i="5"/>
  <c r="W712" i="5"/>
  <c r="W689" i="5"/>
  <c r="W695" i="5"/>
  <c r="W721" i="5"/>
  <c r="W701" i="5"/>
  <c r="W690" i="5"/>
  <c r="W723" i="5"/>
  <c r="W683" i="5"/>
  <c r="Y683" i="5" s="1"/>
  <c r="W694" i="5"/>
  <c r="W708" i="5"/>
  <c r="W696" i="5"/>
  <c r="W714" i="5"/>
  <c r="W688" i="5"/>
  <c r="W698" i="5"/>
  <c r="W719" i="5"/>
  <c r="W710" i="5"/>
  <c r="X2123" i="4"/>
  <c r="Y2123" i="4" s="1"/>
  <c r="AA614" i="5"/>
  <c r="Z614" i="5"/>
  <c r="X615" i="5" s="1"/>
  <c r="Y615" i="5" s="1"/>
  <c r="AA211" i="5"/>
  <c r="Z211" i="5"/>
  <c r="X212" i="5" s="1"/>
  <c r="Y212" i="5" s="1"/>
  <c r="Y135" i="5"/>
  <c r="AA2658" i="4"/>
  <c r="Z2658" i="4"/>
  <c r="X2659" i="4" s="1"/>
  <c r="Y2659" i="4" s="1"/>
  <c r="AA449" i="5"/>
  <c r="Z449" i="5"/>
  <c r="Z2351" i="4"/>
  <c r="AA2351" i="4"/>
  <c r="Y2511" i="4"/>
  <c r="V337" i="6" l="1"/>
  <c r="Y535" i="5"/>
  <c r="AA535" i="5" s="1"/>
  <c r="Z535" i="5"/>
  <c r="X536" i="5" s="1"/>
  <c r="Z683" i="5"/>
  <c r="AA683" i="5"/>
  <c r="AA135" i="5"/>
  <c r="Z135" i="5"/>
  <c r="X136" i="5" s="1"/>
  <c r="Y136" i="5" s="1"/>
  <c r="U338" i="6"/>
  <c r="S339" i="6" s="1"/>
  <c r="T339" i="6" s="1"/>
  <c r="X2581" i="4"/>
  <c r="Y2581" i="4" s="1"/>
  <c r="AA2281" i="4"/>
  <c r="Z2281" i="4"/>
  <c r="X2282" i="4" s="1"/>
  <c r="Y2282" i="4" s="1"/>
  <c r="AA2123" i="4"/>
  <c r="Z2123" i="4"/>
  <c r="Z615" i="5"/>
  <c r="X616" i="5" s="1"/>
  <c r="AA615" i="5"/>
  <c r="U341" i="5"/>
  <c r="R285" i="5" s="1"/>
  <c r="R286" i="5" s="1"/>
  <c r="AA212" i="5"/>
  <c r="Z212" i="5"/>
  <c r="X213" i="5" s="1"/>
  <c r="V398" i="5"/>
  <c r="U398" i="5"/>
  <c r="S399" i="5" s="1"/>
  <c r="T399" i="5" s="1"/>
  <c r="W2176" i="4"/>
  <c r="W2177" i="4"/>
  <c r="AA2511" i="4"/>
  <c r="Z2511" i="4"/>
  <c r="X2512" i="4" s="1"/>
  <c r="Y2512" i="4" s="1"/>
  <c r="V2249" i="4"/>
  <c r="Z2659" i="4"/>
  <c r="X2660" i="4" s="1"/>
  <c r="AA2659" i="4"/>
  <c r="W240" i="6"/>
  <c r="W249" i="6"/>
  <c r="W258" i="6"/>
  <c r="W225" i="6"/>
  <c r="W229" i="6"/>
  <c r="W248" i="6"/>
  <c r="W218" i="6"/>
  <c r="Y218" i="6" s="1"/>
  <c r="W242" i="6"/>
  <c r="W223" i="6"/>
  <c r="W235" i="6"/>
  <c r="W230" i="6"/>
  <c r="W219" i="6"/>
  <c r="W220" i="6"/>
  <c r="W253" i="6"/>
  <c r="W239" i="6"/>
  <c r="W257" i="6"/>
  <c r="W238" i="6"/>
  <c r="W227" i="6"/>
  <c r="W226" i="6"/>
  <c r="W243" i="6"/>
  <c r="W245" i="6"/>
  <c r="W234" i="6"/>
  <c r="W247" i="6"/>
  <c r="W250" i="6"/>
  <c r="W222" i="6"/>
  <c r="W255" i="6"/>
  <c r="W236" i="6"/>
  <c r="W231" i="6"/>
  <c r="W252" i="6"/>
  <c r="W251" i="6"/>
  <c r="W246" i="6"/>
  <c r="W244" i="6"/>
  <c r="W233" i="6"/>
  <c r="W228" i="6"/>
  <c r="W254" i="6"/>
  <c r="W256" i="6"/>
  <c r="W241" i="6"/>
  <c r="W224" i="6"/>
  <c r="W259" i="6"/>
  <c r="W237" i="6"/>
  <c r="W221" i="6"/>
  <c r="W232" i="6"/>
  <c r="X2352" i="4"/>
  <c r="Y2352" i="4" s="1"/>
  <c r="X450" i="5"/>
  <c r="Y450" i="5" s="1"/>
  <c r="Y2430" i="4"/>
  <c r="AA379" i="6"/>
  <c r="Z379" i="6"/>
  <c r="Y213" i="5" l="1"/>
  <c r="Y616" i="5"/>
  <c r="Y2660" i="4"/>
  <c r="Z2660" i="4" s="1"/>
  <c r="X2661" i="4" s="1"/>
  <c r="V341" i="5"/>
  <c r="U339" i="6"/>
  <c r="S340" i="6" s="1"/>
  <c r="T340" i="6" s="1"/>
  <c r="Z213" i="5"/>
  <c r="X214" i="5" s="1"/>
  <c r="AA213" i="5"/>
  <c r="AA136" i="5"/>
  <c r="Z136" i="5"/>
  <c r="X137" i="5" s="1"/>
  <c r="Y137" i="5" s="1"/>
  <c r="X380" i="6"/>
  <c r="Y380" i="6" s="1"/>
  <c r="W2178" i="4"/>
  <c r="V399" i="5"/>
  <c r="U399" i="5"/>
  <c r="S400" i="5" s="1"/>
  <c r="T400" i="5" s="1"/>
  <c r="AA2512" i="4"/>
  <c r="Z2512" i="4"/>
  <c r="X2513" i="4" s="1"/>
  <c r="Y2513" i="4" s="1"/>
  <c r="AA2660" i="4"/>
  <c r="W261" i="5"/>
  <c r="W260" i="5"/>
  <c r="W262" i="5" s="1"/>
  <c r="AA2430" i="4"/>
  <c r="Z2430" i="4"/>
  <c r="X2431" i="4" s="1"/>
  <c r="Y2431" i="4" s="1"/>
  <c r="X684" i="5"/>
  <c r="Y684" i="5" s="1"/>
  <c r="AA2581" i="4"/>
  <c r="Z2581" i="4"/>
  <c r="X2582" i="4" s="1"/>
  <c r="V338" i="6"/>
  <c r="V339" i="6" s="1"/>
  <c r="AA450" i="5"/>
  <c r="Z450" i="5"/>
  <c r="X2124" i="4"/>
  <c r="Y2124" i="4" s="1"/>
  <c r="Y536" i="5"/>
  <c r="Z616" i="5"/>
  <c r="X617" i="5" s="1"/>
  <c r="AA616" i="5"/>
  <c r="AA2282" i="4"/>
  <c r="Z2282" i="4"/>
  <c r="X2283" i="4" s="1"/>
  <c r="Z2352" i="4"/>
  <c r="AA2352" i="4"/>
  <c r="AA218" i="6"/>
  <c r="Z218" i="6"/>
  <c r="Y2661" i="4" l="1"/>
  <c r="Y2283" i="4"/>
  <c r="AA2513" i="4"/>
  <c r="Z2513" i="4"/>
  <c r="X2514" i="4" s="1"/>
  <c r="Y2514" i="4" s="1"/>
  <c r="AA536" i="5"/>
  <c r="Z536" i="5"/>
  <c r="X537" i="5" s="1"/>
  <c r="Y537" i="5" s="1"/>
  <c r="W263" i="5"/>
  <c r="W265" i="5"/>
  <c r="W264" i="5"/>
  <c r="W281" i="5"/>
  <c r="W282" i="5"/>
  <c r="AA380" i="6"/>
  <c r="Z380" i="6"/>
  <c r="AA2124" i="4"/>
  <c r="Z2124" i="4"/>
  <c r="Y2582" i="4"/>
  <c r="AA684" i="5"/>
  <c r="Z684" i="5"/>
  <c r="Y214" i="5"/>
  <c r="Z137" i="5"/>
  <c r="X138" i="5" s="1"/>
  <c r="Y138" i="5" s="1"/>
  <c r="AA137" i="5"/>
  <c r="U340" i="6"/>
  <c r="S341" i="6" s="1"/>
  <c r="T341" i="6" s="1"/>
  <c r="AA2661" i="4"/>
  <c r="Z2661" i="4"/>
  <c r="X2662" i="4" s="1"/>
  <c r="Y2662" i="4" s="1"/>
  <c r="X2353" i="4"/>
  <c r="Y2353" i="4" s="1"/>
  <c r="X219" i="6"/>
  <c r="Y219" i="6" s="1"/>
  <c r="Z2283" i="4"/>
  <c r="X2284" i="4" s="1"/>
  <c r="AA2283" i="4"/>
  <c r="V400" i="5"/>
  <c r="U400" i="5"/>
  <c r="S401" i="5" s="1"/>
  <c r="T401" i="5" s="1"/>
  <c r="Y617" i="5"/>
  <c r="X451" i="5"/>
  <c r="Y451" i="5" s="1"/>
  <c r="AA2431" i="4"/>
  <c r="Z2431" i="4"/>
  <c r="X2432" i="4" s="1"/>
  <c r="W2179" i="4"/>
  <c r="W2181" i="4"/>
  <c r="W2180" i="4"/>
  <c r="W2190" i="4"/>
  <c r="W2189" i="4"/>
  <c r="Y2284" i="4" l="1"/>
  <c r="W2185" i="4"/>
  <c r="W2186" i="4" s="1"/>
  <c r="Y2432" i="4"/>
  <c r="Z2432" i="4" s="1"/>
  <c r="X2433" i="4" s="1"/>
  <c r="Y2433" i="4" s="1"/>
  <c r="X685" i="5"/>
  <c r="Y685" i="5" s="1"/>
  <c r="Z2582" i="4"/>
  <c r="X2583" i="4" s="1"/>
  <c r="AA2582" i="4"/>
  <c r="AA617" i="5"/>
  <c r="Z617" i="5"/>
  <c r="X618" i="5" s="1"/>
  <c r="Y618" i="5" s="1"/>
  <c r="X2125" i="4"/>
  <c r="Y2125" i="4" s="1"/>
  <c r="AA2284" i="4"/>
  <c r="Z2284" i="4"/>
  <c r="X2285" i="4" s="1"/>
  <c r="Y2285" i="4" s="1"/>
  <c r="AA219" i="6"/>
  <c r="Z219" i="6"/>
  <c r="W337" i="5"/>
  <c r="W338" i="5"/>
  <c r="W333" i="5"/>
  <c r="W336" i="5"/>
  <c r="W335" i="5"/>
  <c r="W334" i="5"/>
  <c r="W283" i="5"/>
  <c r="W332" i="5"/>
  <c r="W339" i="5"/>
  <c r="W340" i="5"/>
  <c r="W341" i="5"/>
  <c r="W271" i="5"/>
  <c r="W277" i="5"/>
  <c r="W278" i="5" s="1"/>
  <c r="W270" i="5"/>
  <c r="W2187" i="4"/>
  <c r="W2188" i="4" s="1"/>
  <c r="U341" i="6"/>
  <c r="S342" i="6" s="1"/>
  <c r="T342" i="6" s="1"/>
  <c r="V340" i="6"/>
  <c r="W2246" i="4"/>
  <c r="W2241" i="4"/>
  <c r="W2247" i="4"/>
  <c r="W2242" i="4"/>
  <c r="W2248" i="4"/>
  <c r="W2243" i="4"/>
  <c r="W2249" i="4"/>
  <c r="W2244" i="4"/>
  <c r="W2245" i="4"/>
  <c r="W2238" i="4"/>
  <c r="W2239" i="4"/>
  <c r="W2240" i="4"/>
  <c r="W2191" i="4"/>
  <c r="AA2662" i="4"/>
  <c r="Z2662" i="4"/>
  <c r="X2663" i="4" s="1"/>
  <c r="Y2663" i="4" s="1"/>
  <c r="W2182" i="4"/>
  <c r="X2196" i="4" s="1"/>
  <c r="W2183" i="4"/>
  <c r="W2184" i="4" s="1"/>
  <c r="AA537" i="5"/>
  <c r="Z537" i="5"/>
  <c r="X538" i="5" s="1"/>
  <c r="Y538" i="5" s="1"/>
  <c r="V401" i="5"/>
  <c r="U401" i="5"/>
  <c r="S402" i="5" s="1"/>
  <c r="T402" i="5" s="1"/>
  <c r="Z138" i="5"/>
  <c r="X139" i="5" s="1"/>
  <c r="AA138" i="5"/>
  <c r="AA2514" i="4"/>
  <c r="Z2514" i="4"/>
  <c r="X2515" i="4" s="1"/>
  <c r="Y2515" i="4" s="1"/>
  <c r="X381" i="6"/>
  <c r="Y381" i="6" s="1"/>
  <c r="AA2353" i="4"/>
  <c r="Z2353" i="4"/>
  <c r="X2354" i="4" s="1"/>
  <c r="Y2354" i="4" s="1"/>
  <c r="W267" i="5"/>
  <c r="W268" i="5"/>
  <c r="W269" i="5" s="1"/>
  <c r="AA2432" i="4"/>
  <c r="AA451" i="5"/>
  <c r="Z451" i="5"/>
  <c r="X452" i="5" s="1"/>
  <c r="AA214" i="5"/>
  <c r="Z214" i="5"/>
  <c r="X215" i="5" s="1"/>
  <c r="Y215" i="5" s="1"/>
  <c r="W2214" i="4" l="1"/>
  <c r="W2218" i="4"/>
  <c r="W2235" i="4"/>
  <c r="W2224" i="4"/>
  <c r="W2237" i="4"/>
  <c r="W2226" i="4"/>
  <c r="W2230" i="4"/>
  <c r="W2232" i="4"/>
  <c r="W2222" i="4"/>
  <c r="W2202" i="4"/>
  <c r="W2200" i="4"/>
  <c r="W2234" i="4"/>
  <c r="W2210" i="4"/>
  <c r="W2204" i="4"/>
  <c r="W2203" i="4"/>
  <c r="Y452" i="5"/>
  <c r="AA452" i="5" s="1"/>
  <c r="W2208" i="4"/>
  <c r="W2219" i="4"/>
  <c r="Z215" i="5"/>
  <c r="X216" i="5" s="1"/>
  <c r="AA215" i="5"/>
  <c r="U342" i="6"/>
  <c r="S343" i="6" s="1"/>
  <c r="T343" i="6" s="1"/>
  <c r="Z2285" i="4"/>
  <c r="X2286" i="4" s="1"/>
  <c r="AA2285" i="4"/>
  <c r="V402" i="5"/>
  <c r="U402" i="5"/>
  <c r="S403" i="5" s="1"/>
  <c r="T403" i="5" s="1"/>
  <c r="W2206" i="4"/>
  <c r="W2196" i="4"/>
  <c r="Y2196" i="4" s="1"/>
  <c r="W2199" i="4"/>
  <c r="W2216" i="4"/>
  <c r="W2212" i="4"/>
  <c r="W2215" i="4"/>
  <c r="V341" i="6"/>
  <c r="Y139" i="5"/>
  <c r="AA538" i="5"/>
  <c r="Z538" i="5"/>
  <c r="X539" i="5" s="1"/>
  <c r="Y539" i="5" s="1"/>
  <c r="W2197" i="4"/>
  <c r="W272" i="5"/>
  <c r="W273" i="5" s="1"/>
  <c r="W274" i="5" s="1"/>
  <c r="W275" i="5" s="1"/>
  <c r="Z618" i="5"/>
  <c r="X619" i="5" s="1"/>
  <c r="AA618" i="5"/>
  <c r="W279" i="5"/>
  <c r="W280" i="5" s="1"/>
  <c r="AA2515" i="4"/>
  <c r="Z2515" i="4"/>
  <c r="X2516" i="4" s="1"/>
  <c r="Y2516" i="4" s="1"/>
  <c r="X220" i="6"/>
  <c r="Y220" i="6" s="1"/>
  <c r="W2213" i="4"/>
  <c r="AA2125" i="4"/>
  <c r="Z2125" i="4"/>
  <c r="X2126" i="4" s="1"/>
  <c r="Y2126" i="4" s="1"/>
  <c r="W2233" i="4"/>
  <c r="W2225" i="4"/>
  <c r="W2221" i="4"/>
  <c r="W2211" i="4"/>
  <c r="Y2583" i="4"/>
  <c r="W2228" i="4"/>
  <c r="AA2433" i="4"/>
  <c r="Z2433" i="4"/>
  <c r="X2434" i="4" s="1"/>
  <c r="Y2434" i="4" s="1"/>
  <c r="W2217" i="4"/>
  <c r="AA2663" i="4"/>
  <c r="Z2663" i="4"/>
  <c r="X2664" i="4" s="1"/>
  <c r="Y2664" i="4" s="1"/>
  <c r="W2205" i="4"/>
  <c r="W2209" i="4"/>
  <c r="W2227" i="4"/>
  <c r="W2198" i="4"/>
  <c r="AA381" i="6"/>
  <c r="Z381" i="6"/>
  <c r="W2231" i="4"/>
  <c r="W2220" i="4"/>
  <c r="W2201" i="4"/>
  <c r="W2236" i="4"/>
  <c r="AA2354" i="4"/>
  <c r="Z2354" i="4"/>
  <c r="X2355" i="4" s="1"/>
  <c r="Y2355" i="4" s="1"/>
  <c r="W2223" i="4"/>
  <c r="W2207" i="4"/>
  <c r="W2229" i="4"/>
  <c r="AA685" i="5"/>
  <c r="Z685" i="5"/>
  <c r="Z452" i="5" l="1"/>
  <c r="X453" i="5" s="1"/>
  <c r="Y453" i="5" s="1"/>
  <c r="Y216" i="5"/>
  <c r="X288" i="5"/>
  <c r="W276" i="5"/>
  <c r="W322" i="5"/>
  <c r="W323" i="5"/>
  <c r="W312" i="5"/>
  <c r="W327" i="5"/>
  <c r="W313" i="5"/>
  <c r="W330" i="5"/>
  <c r="W293" i="5"/>
  <c r="W295" i="5"/>
  <c r="W299" i="5"/>
  <c r="W301" i="5"/>
  <c r="W307" i="5"/>
  <c r="W325" i="5"/>
  <c r="W292" i="5"/>
  <c r="W290" i="5"/>
  <c r="W315" i="5"/>
  <c r="W303" i="5"/>
  <c r="W304" i="5"/>
  <c r="W316" i="5"/>
  <c r="W331" i="5"/>
  <c r="W308" i="5"/>
  <c r="W288" i="5"/>
  <c r="Y288" i="5" s="1"/>
  <c r="W311" i="5"/>
  <c r="W297" i="5"/>
  <c r="W306" i="5"/>
  <c r="W302" i="5"/>
  <c r="W318" i="5"/>
  <c r="W300" i="5"/>
  <c r="W310" i="5"/>
  <c r="W314" i="5"/>
  <c r="W309" i="5"/>
  <c r="W321" i="5"/>
  <c r="W294" i="5"/>
  <c r="W296" i="5"/>
  <c r="W319" i="5"/>
  <c r="W305" i="5"/>
  <c r="W326" i="5"/>
  <c r="W289" i="5"/>
  <c r="W329" i="5"/>
  <c r="W291" i="5"/>
  <c r="W324" i="5"/>
  <c r="W328" i="5"/>
  <c r="W298" i="5"/>
  <c r="W320" i="5"/>
  <c r="W317" i="5"/>
  <c r="V403" i="5"/>
  <c r="U403" i="5"/>
  <c r="S404" i="5" s="1"/>
  <c r="AA2126" i="4"/>
  <c r="Z2126" i="4"/>
  <c r="X2127" i="4" s="1"/>
  <c r="Y2127" i="4" s="1"/>
  <c r="Z539" i="5"/>
  <c r="X540" i="5" s="1"/>
  <c r="AA539" i="5"/>
  <c r="AA2434" i="4"/>
  <c r="Z2434" i="4"/>
  <c r="X2435" i="4" s="1"/>
  <c r="Y2435" i="4" s="1"/>
  <c r="X382" i="6"/>
  <c r="Y382" i="6" s="1"/>
  <c r="AA139" i="5"/>
  <c r="Z139" i="5"/>
  <c r="X140" i="5" s="1"/>
  <c r="Y140" i="5" s="1"/>
  <c r="Y2286" i="4"/>
  <c r="AA2583" i="4"/>
  <c r="Z2583" i="4"/>
  <c r="X2584" i="4" s="1"/>
  <c r="AA220" i="6"/>
  <c r="Z220" i="6"/>
  <c r="U343" i="6"/>
  <c r="S344" i="6" s="1"/>
  <c r="T344" i="6" s="1"/>
  <c r="Z2516" i="4"/>
  <c r="X2517" i="4" s="1"/>
  <c r="AA2516" i="4"/>
  <c r="V342" i="6"/>
  <c r="Z2355" i="4"/>
  <c r="X2356" i="4" s="1"/>
  <c r="AA2355" i="4"/>
  <c r="AA216" i="5"/>
  <c r="Z216" i="5"/>
  <c r="X217" i="5" s="1"/>
  <c r="Y217" i="5" s="1"/>
  <c r="AA2664" i="4"/>
  <c r="Z2664" i="4"/>
  <c r="X2665" i="4" s="1"/>
  <c r="AA453" i="5"/>
  <c r="Z453" i="5"/>
  <c r="X454" i="5" s="1"/>
  <c r="Y454" i="5" s="1"/>
  <c r="X686" i="5"/>
  <c r="Y686" i="5" s="1"/>
  <c r="Y619" i="5"/>
  <c r="Z2196" i="4"/>
  <c r="AA2196" i="4"/>
  <c r="Y2517" i="4" l="1"/>
  <c r="Y2584" i="4"/>
  <c r="Y2356" i="4"/>
  <c r="AA2356" i="4" s="1"/>
  <c r="Z2356" i="4"/>
  <c r="X2357" i="4" s="1"/>
  <c r="AA2435" i="4"/>
  <c r="Z2435" i="4"/>
  <c r="X2436" i="4" s="1"/>
  <c r="Y2436" i="4" s="1"/>
  <c r="AA382" i="6"/>
  <c r="Z382" i="6"/>
  <c r="AA2517" i="4"/>
  <c r="Z2517" i="4"/>
  <c r="X2518" i="4" s="1"/>
  <c r="Y2518" i="4" s="1"/>
  <c r="X2197" i="4"/>
  <c r="Y2197" i="4" s="1"/>
  <c r="AA619" i="5"/>
  <c r="Z619" i="5"/>
  <c r="X620" i="5" s="1"/>
  <c r="Y620" i="5" s="1"/>
  <c r="X221" i="6"/>
  <c r="Y221" i="6" s="1"/>
  <c r="Z686" i="5"/>
  <c r="AA686" i="5"/>
  <c r="AA2127" i="4"/>
  <c r="Z2127" i="4"/>
  <c r="X2128" i="4" s="1"/>
  <c r="Y2128" i="4" s="1"/>
  <c r="AA217" i="5"/>
  <c r="Z217" i="5"/>
  <c r="X218" i="5" s="1"/>
  <c r="Y218" i="5" s="1"/>
  <c r="Y540" i="5"/>
  <c r="AA288" i="5"/>
  <c r="Z288" i="5"/>
  <c r="Z2584" i="4"/>
  <c r="X2585" i="4" s="1"/>
  <c r="Y2585" i="4" s="1"/>
  <c r="AA2584" i="4"/>
  <c r="AA2286" i="4"/>
  <c r="Z2286" i="4"/>
  <c r="X2287" i="4" s="1"/>
  <c r="Y2287" i="4" s="1"/>
  <c r="U344" i="6"/>
  <c r="S345" i="6" s="1"/>
  <c r="T345" i="6" s="1"/>
  <c r="V343" i="6"/>
  <c r="V344" i="6" s="1"/>
  <c r="AA454" i="5"/>
  <c r="Z454" i="5"/>
  <c r="X455" i="5" s="1"/>
  <c r="Y455" i="5" s="1"/>
  <c r="AA140" i="5"/>
  <c r="Z140" i="5"/>
  <c r="X141" i="5" s="1"/>
  <c r="Y2665" i="4"/>
  <c r="T404" i="5"/>
  <c r="Y141" i="5" l="1"/>
  <c r="Z2436" i="4"/>
  <c r="X2437" i="4" s="1"/>
  <c r="AA2436" i="4"/>
  <c r="Z2128" i="4"/>
  <c r="X2129" i="4" s="1"/>
  <c r="AA2128" i="4"/>
  <c r="AA2287" i="4"/>
  <c r="Z2287" i="4"/>
  <c r="X2288" i="4" s="1"/>
  <c r="Y2288" i="4" s="1"/>
  <c r="X289" i="5"/>
  <c r="Y289" i="5" s="1"/>
  <c r="AA455" i="5"/>
  <c r="Z455" i="5"/>
  <c r="X456" i="5" s="1"/>
  <c r="Y456" i="5" s="1"/>
  <c r="Z2197" i="4"/>
  <c r="AA2197" i="4"/>
  <c r="AA141" i="5"/>
  <c r="Z141" i="5"/>
  <c r="X142" i="5" s="1"/>
  <c r="Y142" i="5" s="1"/>
  <c r="AA2518" i="4"/>
  <c r="Z2518" i="4"/>
  <c r="X2519" i="4" s="1"/>
  <c r="Y2519" i="4" s="1"/>
  <c r="Y2357" i="4"/>
  <c r="Z2585" i="4"/>
  <c r="X2586" i="4" s="1"/>
  <c r="AA2585" i="4"/>
  <c r="Z221" i="6"/>
  <c r="AA221" i="6"/>
  <c r="AA540" i="5"/>
  <c r="Z540" i="5"/>
  <c r="X541" i="5" s="1"/>
  <c r="Y541" i="5" s="1"/>
  <c r="Z2665" i="4"/>
  <c r="X2666" i="4" s="1"/>
  <c r="AA2665" i="4"/>
  <c r="V404" i="5"/>
  <c r="U404" i="5"/>
  <c r="S405" i="5" s="1"/>
  <c r="T405" i="5" s="1"/>
  <c r="X687" i="5"/>
  <c r="Y687" i="5" s="1"/>
  <c r="AA620" i="5"/>
  <c r="Z620" i="5"/>
  <c r="X621" i="5" s="1"/>
  <c r="Y621" i="5" s="1"/>
  <c r="U345" i="6"/>
  <c r="S346" i="6" s="1"/>
  <c r="T346" i="6" s="1"/>
  <c r="AA218" i="5"/>
  <c r="Z218" i="5"/>
  <c r="X219" i="5" s="1"/>
  <c r="X383" i="6"/>
  <c r="Y383" i="6" s="1"/>
  <c r="V345" i="6" l="1"/>
  <c r="Y2129" i="4"/>
  <c r="Y219" i="5"/>
  <c r="Z687" i="5"/>
  <c r="AA687" i="5"/>
  <c r="AA2288" i="4"/>
  <c r="Z2288" i="4"/>
  <c r="X2289" i="4" s="1"/>
  <c r="Y2289" i="4" s="1"/>
  <c r="AA456" i="5"/>
  <c r="Z456" i="5"/>
  <c r="X457" i="5" s="1"/>
  <c r="Y457" i="5" s="1"/>
  <c r="AA621" i="5"/>
  <c r="Z621" i="5"/>
  <c r="X622" i="5" s="1"/>
  <c r="Y622" i="5" s="1"/>
  <c r="AA2129" i="4"/>
  <c r="Z2129" i="4"/>
  <c r="X2130" i="4" s="1"/>
  <c r="Y2130" i="4" s="1"/>
  <c r="AA142" i="5"/>
  <c r="Z142" i="5"/>
  <c r="X143" i="5" s="1"/>
  <c r="X2198" i="4"/>
  <c r="Y2198" i="4" s="1"/>
  <c r="Z289" i="5"/>
  <c r="AA289" i="5"/>
  <c r="Y2586" i="4"/>
  <c r="AA2519" i="4"/>
  <c r="Z2519" i="4"/>
  <c r="X2520" i="4" s="1"/>
  <c r="V405" i="5"/>
  <c r="U405" i="5"/>
  <c r="S406" i="5" s="1"/>
  <c r="T406" i="5" s="1"/>
  <c r="Y2666" i="4"/>
  <c r="AA541" i="5"/>
  <c r="Z541" i="5"/>
  <c r="X542" i="5" s="1"/>
  <c r="Y542" i="5" s="1"/>
  <c r="Z383" i="6"/>
  <c r="AA383" i="6"/>
  <c r="X222" i="6"/>
  <c r="Y222" i="6" s="1"/>
  <c r="AA219" i="5"/>
  <c r="Z219" i="5"/>
  <c r="X220" i="5" s="1"/>
  <c r="U346" i="6"/>
  <c r="S347" i="6" s="1"/>
  <c r="T347" i="6" s="1"/>
  <c r="AA2357" i="4"/>
  <c r="Z2357" i="4"/>
  <c r="X2358" i="4" s="1"/>
  <c r="Y2437" i="4"/>
  <c r="Y220" i="5" l="1"/>
  <c r="Y143" i="5"/>
  <c r="Y2358" i="4"/>
  <c r="Z2358" i="4" s="1"/>
  <c r="X2359" i="4" s="1"/>
  <c r="AA542" i="5"/>
  <c r="Z542" i="5"/>
  <c r="X543" i="5" s="1"/>
  <c r="Y543" i="5" s="1"/>
  <c r="X290" i="5"/>
  <c r="Y290" i="5" s="1"/>
  <c r="Z2130" i="4"/>
  <c r="X2131" i="4" s="1"/>
  <c r="AA2130" i="4"/>
  <c r="Z622" i="5"/>
  <c r="X623" i="5" s="1"/>
  <c r="Y623" i="5" s="1"/>
  <c r="AA2198" i="4"/>
  <c r="Z2198" i="4"/>
  <c r="AA220" i="5"/>
  <c r="Z220" i="5"/>
  <c r="X221" i="5" s="1"/>
  <c r="Y221" i="5" s="1"/>
  <c r="Z222" i="6"/>
  <c r="AA222" i="6"/>
  <c r="AA2666" i="4"/>
  <c r="Z2666" i="4"/>
  <c r="X2667" i="4" s="1"/>
  <c r="V406" i="5"/>
  <c r="U406" i="5"/>
  <c r="S407" i="5" s="1"/>
  <c r="AA2289" i="4"/>
  <c r="Z2289" i="4"/>
  <c r="X2290" i="4" s="1"/>
  <c r="Y2290" i="4" s="1"/>
  <c r="AA2437" i="4"/>
  <c r="Z2437" i="4"/>
  <c r="X2438" i="4" s="1"/>
  <c r="Y2520" i="4"/>
  <c r="U347" i="6"/>
  <c r="S348" i="6" s="1"/>
  <c r="T348" i="6" s="1"/>
  <c r="V346" i="6"/>
  <c r="AA143" i="5"/>
  <c r="Z143" i="5"/>
  <c r="X144" i="5" s="1"/>
  <c r="Y144" i="5" s="1"/>
  <c r="X384" i="6"/>
  <c r="Y384" i="6" s="1"/>
  <c r="AA457" i="5"/>
  <c r="Z457" i="5"/>
  <c r="X458" i="5" s="1"/>
  <c r="Y458" i="5" s="1"/>
  <c r="AA2358" i="4"/>
  <c r="Z2586" i="4"/>
  <c r="X2587" i="4" s="1"/>
  <c r="AA2586" i="4"/>
  <c r="X688" i="5"/>
  <c r="Y688" i="5" s="1"/>
  <c r="Y2359" i="4" l="1"/>
  <c r="Y2131" i="4"/>
  <c r="T407" i="5"/>
  <c r="Y2587" i="4"/>
  <c r="Y2667" i="4"/>
  <c r="AA384" i="6"/>
  <c r="Z384" i="6"/>
  <c r="X385" i="6" s="1"/>
  <c r="Y385" i="6" s="1"/>
  <c r="Z221" i="5"/>
  <c r="X222" i="5" s="1"/>
  <c r="AA221" i="5"/>
  <c r="AA144" i="5"/>
  <c r="Z144" i="5"/>
  <c r="X145" i="5" s="1"/>
  <c r="X2199" i="4"/>
  <c r="Y2199" i="4" s="1"/>
  <c r="U348" i="6"/>
  <c r="S349" i="6" s="1"/>
  <c r="T349" i="6" s="1"/>
  <c r="Z623" i="5"/>
  <c r="X624" i="5" s="1"/>
  <c r="Y624" i="5" s="1"/>
  <c r="Z458" i="5"/>
  <c r="X459" i="5" s="1"/>
  <c r="AA458" i="5"/>
  <c r="X223" i="6"/>
  <c r="Y223" i="6" s="1"/>
  <c r="V347" i="6"/>
  <c r="AA2520" i="4"/>
  <c r="Z2520" i="4"/>
  <c r="X2521" i="4" s="1"/>
  <c r="Y2521" i="4" s="1"/>
  <c r="AA622" i="5"/>
  <c r="AA2131" i="4"/>
  <c r="Z2131" i="4"/>
  <c r="X2132" i="4" s="1"/>
  <c r="Y2132" i="4" s="1"/>
  <c r="Y2438" i="4"/>
  <c r="AA688" i="5"/>
  <c r="Z688" i="5"/>
  <c r="X689" i="5" s="1"/>
  <c r="Y689" i="5" s="1"/>
  <c r="AA2587" i="4"/>
  <c r="Z2587" i="4"/>
  <c r="X2588" i="4" s="1"/>
  <c r="Y2588" i="4" s="1"/>
  <c r="AA543" i="5"/>
  <c r="Z543" i="5"/>
  <c r="X544" i="5" s="1"/>
  <c r="Y544" i="5" s="1"/>
  <c r="AA2667" i="4"/>
  <c r="Z2667" i="4"/>
  <c r="X2668" i="4" s="1"/>
  <c r="Y2668" i="4" s="1"/>
  <c r="AA2290" i="4"/>
  <c r="Z2290" i="4"/>
  <c r="X2291" i="4" s="1"/>
  <c r="AA290" i="5"/>
  <c r="Z290" i="5"/>
  <c r="AA2359" i="4"/>
  <c r="Z2359" i="4"/>
  <c r="X2360" i="4" s="1"/>
  <c r="Y2360" i="4" s="1"/>
  <c r="V407" i="5"/>
  <c r="U407" i="5"/>
  <c r="S408" i="5" s="1"/>
  <c r="T408" i="5" s="1"/>
  <c r="Y459" i="5" l="1"/>
  <c r="AA459" i="5" s="1"/>
  <c r="AA2668" i="4"/>
  <c r="Z2668" i="4"/>
  <c r="X2669" i="4" s="1"/>
  <c r="Y2669" i="4" s="1"/>
  <c r="U349" i="6"/>
  <c r="S350" i="6" s="1"/>
  <c r="T350" i="6" s="1"/>
  <c r="AA623" i="5"/>
  <c r="AA2199" i="4"/>
  <c r="Z2199" i="4"/>
  <c r="Z544" i="5"/>
  <c r="X545" i="5" s="1"/>
  <c r="Y545" i="5" s="1"/>
  <c r="AA544" i="5"/>
  <c r="V408" i="5"/>
  <c r="U408" i="5"/>
  <c r="S409" i="5" s="1"/>
  <c r="T409" i="5" s="1"/>
  <c r="Y145" i="5"/>
  <c r="AA2588" i="4"/>
  <c r="Z2588" i="4"/>
  <c r="X2589" i="4" s="1"/>
  <c r="Y2589" i="4" s="1"/>
  <c r="Z2132" i="4"/>
  <c r="X2133" i="4" s="1"/>
  <c r="AA2132" i="4"/>
  <c r="AA2438" i="4"/>
  <c r="Z2438" i="4"/>
  <c r="X2439" i="4" s="1"/>
  <c r="Y2439" i="4" s="1"/>
  <c r="X291" i="5"/>
  <c r="Y291" i="5" s="1"/>
  <c r="AA223" i="6"/>
  <c r="Z223" i="6"/>
  <c r="X224" i="6" s="1"/>
  <c r="Y224" i="6" s="1"/>
  <c r="AA689" i="5"/>
  <c r="Z689" i="5"/>
  <c r="X690" i="5" s="1"/>
  <c r="Y690" i="5" s="1"/>
  <c r="AA385" i="6"/>
  <c r="Z385" i="6"/>
  <c r="X386" i="6" s="1"/>
  <c r="Y386" i="6" s="1"/>
  <c r="Z624" i="5"/>
  <c r="X625" i="5" s="1"/>
  <c r="Y625" i="5" s="1"/>
  <c r="V348" i="6"/>
  <c r="AA2360" i="4"/>
  <c r="Z2360" i="4"/>
  <c r="X2361" i="4" s="1"/>
  <c r="Z2521" i="4"/>
  <c r="X2522" i="4" s="1"/>
  <c r="AA2521" i="4"/>
  <c r="Y222" i="5"/>
  <c r="Y2291" i="4"/>
  <c r="Z459" i="5" l="1"/>
  <c r="X460" i="5" s="1"/>
  <c r="Y460" i="5" s="1"/>
  <c r="Y2522" i="4"/>
  <c r="AA2589" i="4"/>
  <c r="Z2589" i="4"/>
  <c r="X2590" i="4" s="1"/>
  <c r="Y2590" i="4" s="1"/>
  <c r="AA386" i="6"/>
  <c r="Z386" i="6"/>
  <c r="X387" i="6" s="1"/>
  <c r="Y387" i="6" s="1"/>
  <c r="X2200" i="4"/>
  <c r="Y2200" i="4" s="1"/>
  <c r="Z145" i="5"/>
  <c r="X146" i="5" s="1"/>
  <c r="AA145" i="5"/>
  <c r="AA224" i="6"/>
  <c r="Z224" i="6"/>
  <c r="X225" i="6" s="1"/>
  <c r="Y225" i="6" s="1"/>
  <c r="AA2439" i="4"/>
  <c r="Z2439" i="4"/>
  <c r="X2440" i="4" s="1"/>
  <c r="Y2440" i="4" s="1"/>
  <c r="AA690" i="5"/>
  <c r="Z690" i="5"/>
  <c r="X691" i="5" s="1"/>
  <c r="Y691" i="5" s="1"/>
  <c r="AA291" i="5"/>
  <c r="Z291" i="5"/>
  <c r="U350" i="6"/>
  <c r="R294" i="6" s="1"/>
  <c r="R295" i="6" s="1"/>
  <c r="V349" i="6"/>
  <c r="AA460" i="5"/>
  <c r="Z460" i="5"/>
  <c r="X461" i="5" s="1"/>
  <c r="Y461" i="5" s="1"/>
  <c r="V409" i="5"/>
  <c r="U409" i="5"/>
  <c r="S410" i="5" s="1"/>
  <c r="T410" i="5" s="1"/>
  <c r="AA2291" i="4"/>
  <c r="Z2291" i="4"/>
  <c r="X2292" i="4" s="1"/>
  <c r="AA2522" i="4"/>
  <c r="Z2522" i="4"/>
  <c r="X2523" i="4" s="1"/>
  <c r="Y2523" i="4" s="1"/>
  <c r="AA2669" i="4"/>
  <c r="Z2669" i="4"/>
  <c r="X2670" i="4" s="1"/>
  <c r="Y2670" i="4" s="1"/>
  <c r="Z625" i="5"/>
  <c r="X626" i="5" s="1"/>
  <c r="Y626" i="5" s="1"/>
  <c r="AA624" i="5"/>
  <c r="Z545" i="5"/>
  <c r="X546" i="5" s="1"/>
  <c r="Y546" i="5" s="1"/>
  <c r="AA222" i="5"/>
  <c r="Z222" i="5"/>
  <c r="X223" i="5" s="1"/>
  <c r="Y223" i="5" s="1"/>
  <c r="Y2361" i="4"/>
  <c r="Y2133" i="4"/>
  <c r="Y146" i="5" l="1"/>
  <c r="X292" i="5"/>
  <c r="Y292" i="5" s="1"/>
  <c r="AA2523" i="4"/>
  <c r="Z2523" i="4"/>
  <c r="X2524" i="4" s="1"/>
  <c r="Y2524" i="4" s="1"/>
  <c r="Z626" i="5"/>
  <c r="X627" i="5" s="1"/>
  <c r="Y627" i="5" s="1"/>
  <c r="AA146" i="5"/>
  <c r="Z146" i="5"/>
  <c r="X147" i="5" s="1"/>
  <c r="Y147" i="5" s="1"/>
  <c r="AA2440" i="4"/>
  <c r="Z2440" i="4"/>
  <c r="X2441" i="4" s="1"/>
  <c r="Y2441" i="4" s="1"/>
  <c r="U410" i="5"/>
  <c r="S411" i="5" s="1"/>
  <c r="T411" i="5" s="1"/>
  <c r="AA691" i="5"/>
  <c r="Z691" i="5"/>
  <c r="X692" i="5" s="1"/>
  <c r="Y692" i="5" s="1"/>
  <c r="Y2292" i="4"/>
  <c r="Z387" i="6"/>
  <c r="X388" i="6" s="1"/>
  <c r="AA387" i="6"/>
  <c r="AA625" i="5"/>
  <c r="AA225" i="6"/>
  <c r="Z225" i="6"/>
  <c r="X226" i="6" s="1"/>
  <c r="Y226" i="6" s="1"/>
  <c r="AA2133" i="4"/>
  <c r="Z2133" i="4"/>
  <c r="X2134" i="4" s="1"/>
  <c r="Y2134" i="4" s="1"/>
  <c r="AA223" i="5"/>
  <c r="Z223" i="5"/>
  <c r="X224" i="5" s="1"/>
  <c r="Y224" i="5" s="1"/>
  <c r="AA2670" i="4"/>
  <c r="Z2670" i="4"/>
  <c r="X2671" i="4" s="1"/>
  <c r="Y2671" i="4" s="1"/>
  <c r="AA461" i="5"/>
  <c r="Z461" i="5"/>
  <c r="X462" i="5" s="1"/>
  <c r="Y462" i="5" s="1"/>
  <c r="AA2590" i="4"/>
  <c r="Z2590" i="4"/>
  <c r="X2591" i="4" s="1"/>
  <c r="Y2591" i="4" s="1"/>
  <c r="AA2361" i="4"/>
  <c r="Z2361" i="4"/>
  <c r="X2362" i="4" s="1"/>
  <c r="Y2362" i="4" s="1"/>
  <c r="Z2200" i="4"/>
  <c r="AA2200" i="4"/>
  <c r="Z546" i="5"/>
  <c r="X547" i="5" s="1"/>
  <c r="Y547" i="5" s="1"/>
  <c r="W274" i="6"/>
  <c r="W275" i="6"/>
  <c r="AA545" i="5"/>
  <c r="V350" i="6"/>
  <c r="Y388" i="6" l="1"/>
  <c r="AA388" i="6"/>
  <c r="Z388" i="6"/>
  <c r="X389" i="6" s="1"/>
  <c r="Y389" i="6" s="1"/>
  <c r="AA2591" i="4"/>
  <c r="Z2591" i="4"/>
  <c r="X2592" i="4" s="1"/>
  <c r="Y2592" i="4" s="1"/>
  <c r="U411" i="5"/>
  <c r="S412" i="5" s="1"/>
  <c r="T412" i="5" s="1"/>
  <c r="AA2441" i="4"/>
  <c r="Z2441" i="4"/>
  <c r="X2442" i="4" s="1"/>
  <c r="Y2442" i="4" s="1"/>
  <c r="Z147" i="5"/>
  <c r="X148" i="5" s="1"/>
  <c r="AA147" i="5"/>
  <c r="AA2292" i="4"/>
  <c r="Z2292" i="4"/>
  <c r="X2293" i="4" s="1"/>
  <c r="Y2293" i="4" s="1"/>
  <c r="AA2671" i="4"/>
  <c r="Z2671" i="4"/>
  <c r="X2672" i="4" s="1"/>
  <c r="Y2672" i="4" s="1"/>
  <c r="AA224" i="5"/>
  <c r="Z224" i="5"/>
  <c r="X225" i="5" s="1"/>
  <c r="Y225" i="5" s="1"/>
  <c r="AA2362" i="4"/>
  <c r="Z2362" i="4"/>
  <c r="X2363" i="4" s="1"/>
  <c r="Y2363" i="4" s="1"/>
  <c r="AA692" i="5"/>
  <c r="Z692" i="5"/>
  <c r="X693" i="5" s="1"/>
  <c r="Y693" i="5" s="1"/>
  <c r="AA462" i="5"/>
  <c r="Z462" i="5"/>
  <c r="X463" i="5" s="1"/>
  <c r="Y463" i="5" s="1"/>
  <c r="V410" i="5"/>
  <c r="Z547" i="5"/>
  <c r="X548" i="5" s="1"/>
  <c r="Y548" i="5" s="1"/>
  <c r="AA547" i="5"/>
  <c r="W276" i="6"/>
  <c r="Z226" i="6"/>
  <c r="X227" i="6" s="1"/>
  <c r="AA226" i="6"/>
  <c r="AA2134" i="4"/>
  <c r="Z2134" i="4"/>
  <c r="X2135" i="4" s="1"/>
  <c r="AA626" i="5"/>
  <c r="Z627" i="5"/>
  <c r="X628" i="5" s="1"/>
  <c r="Y628" i="5" s="1"/>
  <c r="Z2524" i="4"/>
  <c r="X2525" i="4" s="1"/>
  <c r="AA2524" i="4"/>
  <c r="AA546" i="5"/>
  <c r="X2201" i="4"/>
  <c r="Y2201" i="4" s="1"/>
  <c r="AA292" i="5"/>
  <c r="Z292" i="5"/>
  <c r="Y148" i="5" l="1"/>
  <c r="Y2525" i="4"/>
  <c r="Z225" i="5"/>
  <c r="X226" i="5" s="1"/>
  <c r="AA225" i="5"/>
  <c r="AA2293" i="4"/>
  <c r="Z2293" i="4"/>
  <c r="X2294" i="4" s="1"/>
  <c r="Y2294" i="4" s="1"/>
  <c r="AA2442" i="4"/>
  <c r="Z2442" i="4"/>
  <c r="X2443" i="4" s="1"/>
  <c r="Y2443" i="4" s="1"/>
  <c r="Z2672" i="4"/>
  <c r="X2673" i="4" s="1"/>
  <c r="AA2672" i="4"/>
  <c r="W278" i="6"/>
  <c r="W277" i="6"/>
  <c r="W279" i="6"/>
  <c r="W290" i="6"/>
  <c r="W291" i="6"/>
  <c r="Z548" i="5"/>
  <c r="X549" i="5" s="1"/>
  <c r="Y549" i="5" s="1"/>
  <c r="U412" i="5"/>
  <c r="S413" i="5" s="1"/>
  <c r="T413" i="5" s="1"/>
  <c r="V411" i="5"/>
  <c r="AA2592" i="4"/>
  <c r="Z2592" i="4"/>
  <c r="X2593" i="4" s="1"/>
  <c r="Y2593" i="4" s="1"/>
  <c r="Z628" i="5"/>
  <c r="X629" i="5" s="1"/>
  <c r="Y629" i="5" s="1"/>
  <c r="Y2135" i="4"/>
  <c r="Y227" i="6"/>
  <c r="X293" i="5"/>
  <c r="Y293" i="5" s="1"/>
  <c r="AA2201" i="4"/>
  <c r="Z2201" i="4"/>
  <c r="X2202" i="4" s="1"/>
  <c r="Y2202" i="4" s="1"/>
  <c r="AA2525" i="4"/>
  <c r="Z2525" i="4"/>
  <c r="X2526" i="4" s="1"/>
  <c r="Y2526" i="4" s="1"/>
  <c r="AA389" i="6"/>
  <c r="Z389" i="6"/>
  <c r="X390" i="6" s="1"/>
  <c r="Y390" i="6" s="1"/>
  <c r="AA148" i="5"/>
  <c r="Z148" i="5"/>
  <c r="X149" i="5" s="1"/>
  <c r="Y149" i="5" s="1"/>
  <c r="AA463" i="5"/>
  <c r="Z463" i="5"/>
  <c r="X464" i="5" s="1"/>
  <c r="AA693" i="5"/>
  <c r="Z693" i="5"/>
  <c r="X694" i="5" s="1"/>
  <c r="Y694" i="5" s="1"/>
  <c r="Z2363" i="4"/>
  <c r="X2364" i="4" s="1"/>
  <c r="AA2363" i="4"/>
  <c r="AA627" i="5"/>
  <c r="Y2673" i="4" l="1"/>
  <c r="Y2364" i="4"/>
  <c r="Y464" i="5"/>
  <c r="Z464" i="5" s="1"/>
  <c r="X465" i="5" s="1"/>
  <c r="U413" i="5"/>
  <c r="S414" i="5" s="1"/>
  <c r="T414" i="5" s="1"/>
  <c r="AA2526" i="4"/>
  <c r="Z2526" i="4"/>
  <c r="X2527" i="4" s="1"/>
  <c r="Y2527" i="4" s="1"/>
  <c r="W282" i="6"/>
  <c r="W281" i="6"/>
  <c r="W284" i="6" s="1"/>
  <c r="X297" i="6" s="1"/>
  <c r="AA2202" i="4"/>
  <c r="Z2202" i="4"/>
  <c r="X2203" i="4" s="1"/>
  <c r="Y2203" i="4" s="1"/>
  <c r="AA2673" i="4"/>
  <c r="Z2673" i="4"/>
  <c r="X2674" i="4" s="1"/>
  <c r="Y2674" i="4" s="1"/>
  <c r="AA2443" i="4"/>
  <c r="Z2443" i="4"/>
  <c r="X2444" i="4" s="1"/>
  <c r="Y2444" i="4" s="1"/>
  <c r="AA2364" i="4"/>
  <c r="Z2364" i="4"/>
  <c r="X2365" i="4" s="1"/>
  <c r="Y2365" i="4" s="1"/>
  <c r="Z549" i="5"/>
  <c r="X550" i="5" s="1"/>
  <c r="Y550" i="5" s="1"/>
  <c r="AA293" i="5"/>
  <c r="Z293" i="5"/>
  <c r="X294" i="5" s="1"/>
  <c r="Y294" i="5" s="1"/>
  <c r="AA694" i="5"/>
  <c r="Z694" i="5"/>
  <c r="X695" i="5" s="1"/>
  <c r="Y695" i="5" s="1"/>
  <c r="AA2294" i="4"/>
  <c r="Z2294" i="4"/>
  <c r="X2295" i="4" s="1"/>
  <c r="Y2295" i="4" s="1"/>
  <c r="AA2593" i="4"/>
  <c r="Z2593" i="4"/>
  <c r="X2594" i="4" s="1"/>
  <c r="Y2594" i="4" s="1"/>
  <c r="AA390" i="6"/>
  <c r="Z390" i="6"/>
  <c r="X391" i="6" s="1"/>
  <c r="Y391" i="6" s="1"/>
  <c r="AA548" i="5"/>
  <c r="W342" i="6"/>
  <c r="W348" i="6"/>
  <c r="W340" i="6"/>
  <c r="W347" i="6"/>
  <c r="W343" i="6"/>
  <c r="W345" i="6"/>
  <c r="W346" i="6"/>
  <c r="W350" i="6"/>
  <c r="W341" i="6"/>
  <c r="W344" i="6"/>
  <c r="W349" i="6"/>
  <c r="W339" i="6"/>
  <c r="W292" i="6"/>
  <c r="W286" i="6"/>
  <c r="W287" i="6" s="1"/>
  <c r="AA227" i="6"/>
  <c r="Z227" i="6"/>
  <c r="X228" i="6" s="1"/>
  <c r="Y228" i="6" s="1"/>
  <c r="Z2135" i="4"/>
  <c r="X2136" i="4" s="1"/>
  <c r="AA2135" i="4"/>
  <c r="Z629" i="5"/>
  <c r="X630" i="5" s="1"/>
  <c r="Y630" i="5" s="1"/>
  <c r="AA628" i="5"/>
  <c r="AA149" i="5"/>
  <c r="Z149" i="5"/>
  <c r="X150" i="5" s="1"/>
  <c r="Y150" i="5" s="1"/>
  <c r="V412" i="5"/>
  <c r="Y226" i="5"/>
  <c r="AA464" i="5" l="1"/>
  <c r="AA226" i="5"/>
  <c r="Z226" i="5"/>
  <c r="X227" i="5" s="1"/>
  <c r="Z550" i="5"/>
  <c r="X551" i="5" s="1"/>
  <c r="Y551" i="5" s="1"/>
  <c r="AA549" i="5"/>
  <c r="AA2674" i="4"/>
  <c r="Z2674" i="4"/>
  <c r="X2675" i="4" s="1"/>
  <c r="Y2675" i="4" s="1"/>
  <c r="AA629" i="5"/>
  <c r="AA2203" i="4"/>
  <c r="Z2203" i="4"/>
  <c r="X2204" i="4" s="1"/>
  <c r="Y2204" i="4" s="1"/>
  <c r="AA695" i="5"/>
  <c r="Z695" i="5"/>
  <c r="X696" i="5" s="1"/>
  <c r="Z2527" i="4"/>
  <c r="X2528" i="4" s="1"/>
  <c r="AA2527" i="4"/>
  <c r="AA294" i="5"/>
  <c r="Z294" i="5"/>
  <c r="X295" i="5" s="1"/>
  <c r="U414" i="5"/>
  <c r="S415" i="5" s="1"/>
  <c r="T415" i="5" s="1"/>
  <c r="Z150" i="5"/>
  <c r="X151" i="5" s="1"/>
  <c r="AA150" i="5"/>
  <c r="AA2365" i="4"/>
  <c r="Z2365" i="4"/>
  <c r="X2366" i="4" s="1"/>
  <c r="Y2366" i="4" s="1"/>
  <c r="AA2444" i="4"/>
  <c r="Z2444" i="4"/>
  <c r="X2445" i="4" s="1"/>
  <c r="Y2445" i="4" s="1"/>
  <c r="Y465" i="5"/>
  <c r="Z391" i="6"/>
  <c r="X392" i="6" s="1"/>
  <c r="AA391" i="6"/>
  <c r="Z630" i="5"/>
  <c r="X631" i="5" s="1"/>
  <c r="Y631" i="5" s="1"/>
  <c r="AA630" i="5"/>
  <c r="AA2594" i="4"/>
  <c r="Z2594" i="4"/>
  <c r="X2595" i="4" s="1"/>
  <c r="Y2595" i="4" s="1"/>
  <c r="Y2136" i="4"/>
  <c r="AA2295" i="4"/>
  <c r="Z2295" i="4"/>
  <c r="X2296" i="4" s="1"/>
  <c r="AA228" i="6"/>
  <c r="Z228" i="6"/>
  <c r="X229" i="6" s="1"/>
  <c r="W283" i="6"/>
  <c r="W285" i="6" s="1"/>
  <c r="W288" i="6"/>
  <c r="W289" i="6" s="1"/>
  <c r="V413" i="5"/>
  <c r="Y2528" i="4" l="1"/>
  <c r="Y151" i="5"/>
  <c r="AA151" i="5" s="1"/>
  <c r="Y295" i="5"/>
  <c r="Y229" i="6"/>
  <c r="Y227" i="5"/>
  <c r="Y392" i="6"/>
  <c r="W333" i="6"/>
  <c r="W334" i="6"/>
  <c r="W317" i="6"/>
  <c r="W328" i="6"/>
  <c r="W308" i="6"/>
  <c r="W297" i="6"/>
  <c r="Y297" i="6" s="1"/>
  <c r="W302" i="6"/>
  <c r="W301" i="6"/>
  <c r="W316" i="6"/>
  <c r="W331" i="6"/>
  <c r="W319" i="6"/>
  <c r="W304" i="6"/>
  <c r="W326" i="6"/>
  <c r="W321" i="6"/>
  <c r="W314" i="6"/>
  <c r="W306" i="6"/>
  <c r="W298" i="6"/>
  <c r="W330" i="6"/>
  <c r="W324" i="6"/>
  <c r="W322" i="6"/>
  <c r="W336" i="6"/>
  <c r="W309" i="6"/>
  <c r="W329" i="6"/>
  <c r="W305" i="6"/>
  <c r="W325" i="6"/>
  <c r="W310" i="6"/>
  <c r="W299" i="6"/>
  <c r="W311" i="6"/>
  <c r="W318" i="6"/>
  <c r="W323" i="6"/>
  <c r="W327" i="6"/>
  <c r="W312" i="6"/>
  <c r="W337" i="6"/>
  <c r="W338" i="6"/>
  <c r="W303" i="6"/>
  <c r="W315" i="6"/>
  <c r="W313" i="6"/>
  <c r="W300" i="6"/>
  <c r="W332" i="6"/>
  <c r="W307" i="6"/>
  <c r="W335" i="6"/>
  <c r="W320" i="6"/>
  <c r="Z151" i="5"/>
  <c r="X152" i="5" s="1"/>
  <c r="U415" i="5"/>
  <c r="S416" i="5" s="1"/>
  <c r="T416" i="5" s="1"/>
  <c r="Z631" i="5"/>
  <c r="X632" i="5" s="1"/>
  <c r="Y632" i="5" s="1"/>
  <c r="AA2595" i="4"/>
  <c r="Z2595" i="4"/>
  <c r="X2596" i="4" s="1"/>
  <c r="Y2596" i="4" s="1"/>
  <c r="AA2528" i="4"/>
  <c r="Z2528" i="4"/>
  <c r="X2529" i="4" s="1"/>
  <c r="Y2529" i="4" s="1"/>
  <c r="Y696" i="5"/>
  <c r="Z2675" i="4"/>
  <c r="X2676" i="4" s="1"/>
  <c r="AA2675" i="4"/>
  <c r="Z295" i="5"/>
  <c r="X296" i="5" s="1"/>
  <c r="AA295" i="5"/>
  <c r="AA465" i="5"/>
  <c r="Z465" i="5"/>
  <c r="X466" i="5" s="1"/>
  <c r="Y466" i="5" s="1"/>
  <c r="Z2204" i="4"/>
  <c r="X2205" i="4" s="1"/>
  <c r="Y2205" i="4" s="1"/>
  <c r="AA2204" i="4"/>
  <c r="V414" i="5"/>
  <c r="Z551" i="5"/>
  <c r="X552" i="5" s="1"/>
  <c r="Y552" i="5" s="1"/>
  <c r="Z229" i="6"/>
  <c r="X230" i="6" s="1"/>
  <c r="AA229" i="6"/>
  <c r="AA550" i="5"/>
  <c r="AA2136" i="4"/>
  <c r="Z2136" i="4"/>
  <c r="X2137" i="4" s="1"/>
  <c r="Y2137" i="4" s="1"/>
  <c r="Z392" i="6"/>
  <c r="X393" i="6" s="1"/>
  <c r="AA392" i="6"/>
  <c r="Z2445" i="4"/>
  <c r="X2446" i="4" s="1"/>
  <c r="AA2445" i="4"/>
  <c r="AA2366" i="4"/>
  <c r="Z2366" i="4"/>
  <c r="X2367" i="4" s="1"/>
  <c r="Y2367" i="4" s="1"/>
  <c r="AA227" i="5"/>
  <c r="Z227" i="5"/>
  <c r="X228" i="5" s="1"/>
  <c r="Y228" i="5" s="1"/>
  <c r="Y2296" i="4"/>
  <c r="Y152" i="5" l="1"/>
  <c r="Y2676" i="4"/>
  <c r="Z2676" i="4" s="1"/>
  <c r="X2677" i="4" s="1"/>
  <c r="Y2677" i="4" s="1"/>
  <c r="Y393" i="6"/>
  <c r="Z393" i="6" s="1"/>
  <c r="X394" i="6" s="1"/>
  <c r="Y230" i="6"/>
  <c r="Z632" i="5"/>
  <c r="X633" i="5" s="1"/>
  <c r="Y633" i="5" s="1"/>
  <c r="AA2296" i="4"/>
  <c r="Z2296" i="4"/>
  <c r="X2297" i="4" s="1"/>
  <c r="Y2297" i="4" s="1"/>
  <c r="Z228" i="5"/>
  <c r="X229" i="5" s="1"/>
  <c r="AA228" i="5"/>
  <c r="Z552" i="5"/>
  <c r="X553" i="5" s="1"/>
  <c r="Y553" i="5" s="1"/>
  <c r="AA631" i="5"/>
  <c r="Y296" i="5"/>
  <c r="AA551" i="5"/>
  <c r="AA552" i="5" s="1"/>
  <c r="V415" i="5"/>
  <c r="U416" i="5"/>
  <c r="S417" i="5" s="1"/>
  <c r="T417" i="5" s="1"/>
  <c r="AA2676" i="4"/>
  <c r="AA297" i="6"/>
  <c r="Z297" i="6"/>
  <c r="AA2205" i="4"/>
  <c r="Z2205" i="4"/>
  <c r="X2206" i="4" s="1"/>
  <c r="Y2206" i="4" s="1"/>
  <c r="Z696" i="5"/>
  <c r="X697" i="5" s="1"/>
  <c r="AA696" i="5"/>
  <c r="Z152" i="5"/>
  <c r="X153" i="5" s="1"/>
  <c r="AA152" i="5"/>
  <c r="Y2446" i="4"/>
  <c r="Z466" i="5"/>
  <c r="X467" i="5" s="1"/>
  <c r="AA466" i="5"/>
  <c r="AA2529" i="4"/>
  <c r="Z2529" i="4"/>
  <c r="X2530" i="4" s="1"/>
  <c r="Y2530" i="4" s="1"/>
  <c r="AA393" i="6"/>
  <c r="AA2596" i="4"/>
  <c r="Z2596" i="4"/>
  <c r="X2597" i="4" s="1"/>
  <c r="AA2367" i="4"/>
  <c r="Z2367" i="4"/>
  <c r="X2368" i="4" s="1"/>
  <c r="Y2368" i="4" s="1"/>
  <c r="AA2137" i="4"/>
  <c r="Z2137" i="4"/>
  <c r="X2138" i="4" s="1"/>
  <c r="Y2138" i="4" s="1"/>
  <c r="AA230" i="6"/>
  <c r="Z230" i="6"/>
  <c r="X231" i="6" s="1"/>
  <c r="Y231" i="6" s="1"/>
  <c r="Y394" i="6" l="1"/>
  <c r="Y2597" i="4"/>
  <c r="V416" i="5"/>
  <c r="AA394" i="6"/>
  <c r="Z394" i="6"/>
  <c r="X395" i="6" s="1"/>
  <c r="Y395" i="6" s="1"/>
  <c r="Y153" i="5"/>
  <c r="Z553" i="5"/>
  <c r="X554" i="5" s="1"/>
  <c r="Y554" i="5" s="1"/>
  <c r="AA553" i="5"/>
  <c r="AA231" i="6"/>
  <c r="Z231" i="6"/>
  <c r="X232" i="6" s="1"/>
  <c r="Y232" i="6" s="1"/>
  <c r="Y697" i="5"/>
  <c r="Y229" i="5"/>
  <c r="Z2138" i="4"/>
  <c r="X2139" i="4" s="1"/>
  <c r="AA2138" i="4"/>
  <c r="AA2206" i="4"/>
  <c r="Z2206" i="4"/>
  <c r="X2207" i="4" s="1"/>
  <c r="Y2207" i="4" s="1"/>
  <c r="AA2368" i="4"/>
  <c r="Z2368" i="4"/>
  <c r="X2369" i="4" s="1"/>
  <c r="X298" i="6"/>
  <c r="Y298" i="6" s="1"/>
  <c r="AA2297" i="4"/>
  <c r="Z2297" i="4"/>
  <c r="X2298" i="4" s="1"/>
  <c r="Y2298" i="4" s="1"/>
  <c r="AA2530" i="4"/>
  <c r="Z2530" i="4"/>
  <c r="X2531" i="4" s="1"/>
  <c r="Y2531" i="4" s="1"/>
  <c r="Z633" i="5"/>
  <c r="X634" i="5" s="1"/>
  <c r="Y634" i="5" s="1"/>
  <c r="AA296" i="5"/>
  <c r="Z296" i="5"/>
  <c r="X297" i="5" s="1"/>
  <c r="Y297" i="5" s="1"/>
  <c r="AA632" i="5"/>
  <c r="Z2677" i="4"/>
  <c r="X2678" i="4" s="1"/>
  <c r="Y2678" i="4" s="1"/>
  <c r="AA2597" i="4"/>
  <c r="Z2597" i="4"/>
  <c r="X2598" i="4" s="1"/>
  <c r="Y2598" i="4" s="1"/>
  <c r="Y467" i="5"/>
  <c r="AA2446" i="4"/>
  <c r="Z2446" i="4"/>
  <c r="X2447" i="4" s="1"/>
  <c r="U417" i="5"/>
  <c r="S418" i="5" s="1"/>
  <c r="T418" i="5" s="1"/>
  <c r="Y2139" i="4" l="1"/>
  <c r="Y2369" i="4"/>
  <c r="AA2598" i="4"/>
  <c r="Z2598" i="4"/>
  <c r="X2599" i="4" s="1"/>
  <c r="Y2599" i="4" s="1"/>
  <c r="AA2139" i="4"/>
  <c r="Z2139" i="4"/>
  <c r="X2140" i="4" s="1"/>
  <c r="Y2140" i="4" s="1"/>
  <c r="Z634" i="5"/>
  <c r="X635" i="5" s="1"/>
  <c r="Y635" i="5" s="1"/>
  <c r="Z554" i="5"/>
  <c r="X555" i="5" s="1"/>
  <c r="Y555" i="5" s="1"/>
  <c r="AA467" i="5"/>
  <c r="Z467" i="5"/>
  <c r="X468" i="5" s="1"/>
  <c r="Y468" i="5" s="1"/>
  <c r="AA2369" i="4"/>
  <c r="Z2369" i="4"/>
  <c r="X2370" i="4" s="1"/>
  <c r="Y2370" i="4" s="1"/>
  <c r="AA2207" i="4"/>
  <c r="Z2207" i="4"/>
  <c r="X2208" i="4" s="1"/>
  <c r="Y2208" i="4" s="1"/>
  <c r="Z2678" i="4"/>
  <c r="X2679" i="4" s="1"/>
  <c r="Y2679" i="4" s="1"/>
  <c r="AA2677" i="4"/>
  <c r="Z297" i="5"/>
  <c r="X298" i="5" s="1"/>
  <c r="AA297" i="5"/>
  <c r="AA229" i="5"/>
  <c r="Z229" i="5"/>
  <c r="X230" i="5" s="1"/>
  <c r="Y230" i="5" s="1"/>
  <c r="AA697" i="5"/>
  <c r="Z697" i="5"/>
  <c r="X698" i="5" s="1"/>
  <c r="Y698" i="5" s="1"/>
  <c r="Z232" i="6"/>
  <c r="X233" i="6" s="1"/>
  <c r="AA232" i="6"/>
  <c r="AA633" i="5"/>
  <c r="AA634" i="5" s="1"/>
  <c r="Z2531" i="4"/>
  <c r="X2532" i="4" s="1"/>
  <c r="AA2531" i="4"/>
  <c r="U418" i="5"/>
  <c r="S419" i="5" s="1"/>
  <c r="T419" i="5" s="1"/>
  <c r="AA2298" i="4"/>
  <c r="Z2298" i="4"/>
  <c r="X2299" i="4" s="1"/>
  <c r="Y2299" i="4" s="1"/>
  <c r="AA153" i="5"/>
  <c r="Z153" i="5"/>
  <c r="X154" i="5" s="1"/>
  <c r="Y154" i="5" s="1"/>
  <c r="V417" i="5"/>
  <c r="Z395" i="6"/>
  <c r="X396" i="6" s="1"/>
  <c r="AA395" i="6"/>
  <c r="Y2447" i="4"/>
  <c r="AA298" i="6"/>
  <c r="Z298" i="6"/>
  <c r="Y2532" i="4" l="1"/>
  <c r="Y233" i="6"/>
  <c r="Y298" i="5"/>
  <c r="Z2679" i="4"/>
  <c r="X2680" i="4" s="1"/>
  <c r="Y2680" i="4" s="1"/>
  <c r="AA233" i="6"/>
  <c r="Z233" i="6"/>
  <c r="X234" i="6" s="1"/>
  <c r="Y234" i="6" s="1"/>
  <c r="AA2370" i="4"/>
  <c r="Z2370" i="4"/>
  <c r="X2371" i="4" s="1"/>
  <c r="Z230" i="5"/>
  <c r="X231" i="5" s="1"/>
  <c r="AA230" i="5"/>
  <c r="Z635" i="5"/>
  <c r="X636" i="5" s="1"/>
  <c r="Y636" i="5" s="1"/>
  <c r="AA2678" i="4"/>
  <c r="V418" i="5"/>
  <c r="Z555" i="5"/>
  <c r="X556" i="5" s="1"/>
  <c r="Y556" i="5" s="1"/>
  <c r="AA554" i="5"/>
  <c r="AA2140" i="4"/>
  <c r="Z2140" i="4"/>
  <c r="X2141" i="4" s="1"/>
  <c r="AA2208" i="4"/>
  <c r="Z2208" i="4"/>
  <c r="X2209" i="4" s="1"/>
  <c r="Y2209" i="4" s="1"/>
  <c r="AA468" i="5"/>
  <c r="Z468" i="5"/>
  <c r="X469" i="5" s="1"/>
  <c r="Y469" i="5" s="1"/>
  <c r="X299" i="6"/>
  <c r="Y299" i="6" s="1"/>
  <c r="AA2447" i="4"/>
  <c r="Z2447" i="4"/>
  <c r="X2448" i="4" s="1"/>
  <c r="Y2448" i="4" s="1"/>
  <c r="Y396" i="6"/>
  <c r="Z2299" i="4"/>
  <c r="X2300" i="4" s="1"/>
  <c r="AA2299" i="4"/>
  <c r="AA2532" i="4"/>
  <c r="Z2532" i="4"/>
  <c r="X2533" i="4" s="1"/>
  <c r="Y2533" i="4" s="1"/>
  <c r="AA154" i="5"/>
  <c r="Z154" i="5"/>
  <c r="X155" i="5" s="1"/>
  <c r="Y155" i="5" s="1"/>
  <c r="AA2599" i="4"/>
  <c r="Z2599" i="4"/>
  <c r="X2600" i="4" s="1"/>
  <c r="U419" i="5"/>
  <c r="S420" i="5" s="1"/>
  <c r="T420" i="5" s="1"/>
  <c r="AA698" i="5"/>
  <c r="Z698" i="5"/>
  <c r="X699" i="5" s="1"/>
  <c r="Y699" i="5" s="1"/>
  <c r="AA298" i="5"/>
  <c r="Z298" i="5"/>
  <c r="X299" i="5" s="1"/>
  <c r="Y299" i="5" s="1"/>
  <c r="Y2300" i="4" l="1"/>
  <c r="Y231" i="5"/>
  <c r="Y2371" i="4"/>
  <c r="Y2600" i="4"/>
  <c r="Z636" i="5"/>
  <c r="X637" i="5" s="1"/>
  <c r="Y637" i="5" s="1"/>
  <c r="AA635" i="5"/>
  <c r="AA636" i="5" s="1"/>
  <c r="Z556" i="5"/>
  <c r="X557" i="5" s="1"/>
  <c r="Y557" i="5" s="1"/>
  <c r="AA231" i="5"/>
  <c r="Z231" i="5"/>
  <c r="X232" i="5" s="1"/>
  <c r="Y232" i="5" s="1"/>
  <c r="AA155" i="5"/>
  <c r="Z155" i="5"/>
  <c r="X156" i="5" s="1"/>
  <c r="Y156" i="5" s="1"/>
  <c r="AA2371" i="4"/>
  <c r="Z2371" i="4"/>
  <c r="X2372" i="4" s="1"/>
  <c r="Y2372" i="4" s="1"/>
  <c r="AA396" i="6"/>
  <c r="Z396" i="6"/>
  <c r="X397" i="6" s="1"/>
  <c r="Y397" i="6" s="1"/>
  <c r="AA699" i="5"/>
  <c r="Z699" i="5"/>
  <c r="X700" i="5" s="1"/>
  <c r="U420" i="5"/>
  <c r="R364" i="5" s="1"/>
  <c r="R365" i="5" s="1"/>
  <c r="V419" i="5"/>
  <c r="AA2533" i="4"/>
  <c r="Z2533" i="4"/>
  <c r="X2534" i="4" s="1"/>
  <c r="Y2534" i="4" s="1"/>
  <c r="AA555" i="5"/>
  <c r="AA2448" i="4"/>
  <c r="Z2448" i="4"/>
  <c r="X2449" i="4" s="1"/>
  <c r="Y2449" i="4" s="1"/>
  <c r="AA469" i="5"/>
  <c r="Z469" i="5"/>
  <c r="X470" i="5" s="1"/>
  <c r="Y470" i="5" s="1"/>
  <c r="Z2680" i="4"/>
  <c r="X2681" i="4" s="1"/>
  <c r="Y2681" i="4" s="1"/>
  <c r="AA2300" i="4"/>
  <c r="Z2300" i="4"/>
  <c r="X2301" i="4" s="1"/>
  <c r="Y2301" i="4" s="1"/>
  <c r="AA299" i="5"/>
  <c r="Z299" i="5"/>
  <c r="X300" i="5" s="1"/>
  <c r="Z299" i="6"/>
  <c r="AA299" i="6"/>
  <c r="AA234" i="6"/>
  <c r="Z234" i="6"/>
  <c r="X235" i="6" s="1"/>
  <c r="Y235" i="6" s="1"/>
  <c r="AA2209" i="4"/>
  <c r="Z2209" i="4"/>
  <c r="X2210" i="4" s="1"/>
  <c r="Y2210" i="4" s="1"/>
  <c r="AA2600" i="4"/>
  <c r="Z2600" i="4"/>
  <c r="X2601" i="4" s="1"/>
  <c r="Y2601" i="4" s="1"/>
  <c r="Y2141" i="4"/>
  <c r="AA2679" i="4"/>
  <c r="Y700" i="5" l="1"/>
  <c r="V420" i="5"/>
  <c r="Z2681" i="4"/>
  <c r="X2682" i="4" s="1"/>
  <c r="Y2682" i="4" s="1"/>
  <c r="AA156" i="5"/>
  <c r="Z156" i="5"/>
  <c r="X157" i="5" s="1"/>
  <c r="Y157" i="5" s="1"/>
  <c r="AA397" i="6"/>
  <c r="Z397" i="6"/>
  <c r="X398" i="6" s="1"/>
  <c r="Y398" i="6" s="1"/>
  <c r="AA2680" i="4"/>
  <c r="AA2681" i="4" s="1"/>
  <c r="Z2601" i="4"/>
  <c r="X2602" i="4" s="1"/>
  <c r="AA2601" i="4"/>
  <c r="Z700" i="5"/>
  <c r="X701" i="5" s="1"/>
  <c r="AA700" i="5"/>
  <c r="AA2210" i="4"/>
  <c r="Z2210" i="4"/>
  <c r="X2211" i="4" s="1"/>
  <c r="Y2211" i="4" s="1"/>
  <c r="Z2301" i="4"/>
  <c r="X2302" i="4" s="1"/>
  <c r="AA2301" i="4"/>
  <c r="Z232" i="5"/>
  <c r="X233" i="5" s="1"/>
  <c r="AA232" i="5"/>
  <c r="AA2534" i="4"/>
  <c r="Z2534" i="4"/>
  <c r="X2535" i="4" s="1"/>
  <c r="Y2535" i="4" s="1"/>
  <c r="AA235" i="6"/>
  <c r="Z235" i="6"/>
  <c r="X236" i="6" s="1"/>
  <c r="Y236" i="6" s="1"/>
  <c r="X300" i="6"/>
  <c r="Y300" i="6" s="1"/>
  <c r="Z470" i="5"/>
  <c r="X471" i="5" s="1"/>
  <c r="AA470" i="5"/>
  <c r="AA2449" i="4"/>
  <c r="Z2449" i="4"/>
  <c r="X2450" i="4" s="1"/>
  <c r="Y2450" i="4" s="1"/>
  <c r="Z557" i="5"/>
  <c r="X558" i="5" s="1"/>
  <c r="Y558" i="5" s="1"/>
  <c r="AA556" i="5"/>
  <c r="Y300" i="5"/>
  <c r="AA2372" i="4"/>
  <c r="Z2372" i="4"/>
  <c r="X2373" i="4" s="1"/>
  <c r="AA2141" i="4"/>
  <c r="Z2141" i="4"/>
  <c r="X2142" i="4" s="1"/>
  <c r="W345" i="5"/>
  <c r="W344" i="5"/>
  <c r="W346" i="5" s="1"/>
  <c r="Z637" i="5"/>
  <c r="X638" i="5" s="1"/>
  <c r="Y638" i="5" s="1"/>
  <c r="Y233" i="5" l="1"/>
  <c r="Y471" i="5"/>
  <c r="Y701" i="5"/>
  <c r="Y2142" i="4"/>
  <c r="Z558" i="5"/>
  <c r="X559" i="5" s="1"/>
  <c r="Y559" i="5" s="1"/>
  <c r="AA2211" i="4"/>
  <c r="Z2211" i="4"/>
  <c r="X2212" i="4" s="1"/>
  <c r="Y2212" i="4" s="1"/>
  <c r="AA701" i="5"/>
  <c r="Z701" i="5"/>
  <c r="X702" i="5" s="1"/>
  <c r="Y702" i="5" s="1"/>
  <c r="AA637" i="5"/>
  <c r="AA2450" i="4"/>
  <c r="Z2450" i="4"/>
  <c r="X2451" i="4" s="1"/>
  <c r="Y2451" i="4" s="1"/>
  <c r="AA236" i="6"/>
  <c r="Z236" i="6"/>
  <c r="X237" i="6" s="1"/>
  <c r="Y237" i="6" s="1"/>
  <c r="AA233" i="5"/>
  <c r="Z233" i="5"/>
  <c r="X234" i="5" s="1"/>
  <c r="Y234" i="5" s="1"/>
  <c r="Z638" i="5"/>
  <c r="X639" i="5" s="1"/>
  <c r="Y639" i="5" s="1"/>
  <c r="AA557" i="5"/>
  <c r="Z471" i="5"/>
  <c r="X472" i="5" s="1"/>
  <c r="AA471" i="5"/>
  <c r="W349" i="5"/>
  <c r="W347" i="5"/>
  <c r="W348" i="5"/>
  <c r="W356" i="5" s="1"/>
  <c r="W357" i="5" s="1"/>
  <c r="W360" i="5"/>
  <c r="W361" i="5"/>
  <c r="AA2142" i="4"/>
  <c r="Z2142" i="4"/>
  <c r="X2143" i="4" s="1"/>
  <c r="AA300" i="5"/>
  <c r="Z300" i="5"/>
  <c r="X301" i="5" s="1"/>
  <c r="Y301" i="5" s="1"/>
  <c r="Y2302" i="4"/>
  <c r="Y2602" i="4"/>
  <c r="AA300" i="6"/>
  <c r="Z300" i="6"/>
  <c r="AA398" i="6"/>
  <c r="Z398" i="6"/>
  <c r="X399" i="6" s="1"/>
  <c r="AA157" i="5"/>
  <c r="Z157" i="5"/>
  <c r="X158" i="5" s="1"/>
  <c r="Y158" i="5" s="1"/>
  <c r="AA2535" i="4"/>
  <c r="Z2535" i="4"/>
  <c r="X2536" i="4" s="1"/>
  <c r="Y2536" i="4" s="1"/>
  <c r="Y2373" i="4"/>
  <c r="Z2682" i="4"/>
  <c r="X2683" i="4" s="1"/>
  <c r="Y2683" i="4" s="1"/>
  <c r="AA638" i="5" l="1"/>
  <c r="X301" i="6"/>
  <c r="Y301" i="6" s="1"/>
  <c r="AA2302" i="4"/>
  <c r="Z2302" i="4"/>
  <c r="X2303" i="4" s="1"/>
  <c r="Y2303" i="4" s="1"/>
  <c r="Z639" i="5"/>
  <c r="X640" i="5" s="1"/>
  <c r="Y640" i="5" s="1"/>
  <c r="AA2451" i="4"/>
  <c r="Z2451" i="4"/>
  <c r="X2452" i="4" s="1"/>
  <c r="Y2452" i="4" s="1"/>
  <c r="Z2683" i="4"/>
  <c r="X2684" i="4" s="1"/>
  <c r="Y2684" i="4" s="1"/>
  <c r="W418" i="5"/>
  <c r="W413" i="5"/>
  <c r="W419" i="5"/>
  <c r="W414" i="5"/>
  <c r="W420" i="5"/>
  <c r="W415" i="5"/>
  <c r="W416" i="5"/>
  <c r="W411" i="5"/>
  <c r="W417" i="5"/>
  <c r="W362" i="5"/>
  <c r="W412" i="5"/>
  <c r="AA301" i="5"/>
  <c r="Z301" i="5"/>
  <c r="X302" i="5" s="1"/>
  <c r="Y302" i="5" s="1"/>
  <c r="Z702" i="5"/>
  <c r="X703" i="5" s="1"/>
  <c r="AA702" i="5"/>
  <c r="Z2602" i="4"/>
  <c r="X2603" i="4" s="1"/>
  <c r="AA2602" i="4"/>
  <c r="Y2143" i="4"/>
  <c r="AA2682" i="4"/>
  <c r="AA158" i="5"/>
  <c r="Z158" i="5"/>
  <c r="X159" i="5" s="1"/>
  <c r="Z237" i="6"/>
  <c r="X238" i="6" s="1"/>
  <c r="AA237" i="6"/>
  <c r="AA2373" i="4"/>
  <c r="Z2373" i="4"/>
  <c r="X2374" i="4" s="1"/>
  <c r="AA2536" i="4"/>
  <c r="Z2536" i="4"/>
  <c r="X2537" i="4" s="1"/>
  <c r="Z2212" i="4"/>
  <c r="X2213" i="4" s="1"/>
  <c r="AA2212" i="4"/>
  <c r="Z559" i="5"/>
  <c r="X560" i="5" s="1"/>
  <c r="Y560" i="5" s="1"/>
  <c r="AA234" i="5"/>
  <c r="Z234" i="5"/>
  <c r="X235" i="5" s="1"/>
  <c r="Y235" i="5" s="1"/>
  <c r="W358" i="5"/>
  <c r="W359" i="5" s="1"/>
  <c r="W352" i="5"/>
  <c r="W351" i="5"/>
  <c r="W354" i="5" s="1"/>
  <c r="X367" i="5" s="1"/>
  <c r="Y399" i="6"/>
  <c r="Y472" i="5"/>
  <c r="AA558" i="5"/>
  <c r="Y2374" i="4" l="1"/>
  <c r="W381" i="5"/>
  <c r="W382" i="5"/>
  <c r="W389" i="5"/>
  <c r="W374" i="5"/>
  <c r="W404" i="5"/>
  <c r="W402" i="5"/>
  <c r="W386" i="5"/>
  <c r="W370" i="5"/>
  <c r="W409" i="5"/>
  <c r="W375" i="5"/>
  <c r="W388" i="5"/>
  <c r="W393" i="5"/>
  <c r="W401" i="5"/>
  <c r="W379" i="5"/>
  <c r="W372" i="5"/>
  <c r="W369" i="5"/>
  <c r="W397" i="5"/>
  <c r="W385" i="5"/>
  <c r="W377" i="5"/>
  <c r="W373" i="5"/>
  <c r="W398" i="5"/>
  <c r="W405" i="5"/>
  <c r="Y159" i="5"/>
  <c r="AA159" i="5" s="1"/>
  <c r="Y238" i="6"/>
  <c r="W406" i="5"/>
  <c r="AA2452" i="4"/>
  <c r="Z2452" i="4"/>
  <c r="X2453" i="4" s="1"/>
  <c r="Y2453" i="4" s="1"/>
  <c r="Y2603" i="4"/>
  <c r="W403" i="5"/>
  <c r="AA639" i="5"/>
  <c r="W383" i="5"/>
  <c r="W392" i="5"/>
  <c r="AA235" i="5"/>
  <c r="Z235" i="5"/>
  <c r="X236" i="5" s="1"/>
  <c r="Y236" i="5" s="1"/>
  <c r="W368" i="5"/>
  <c r="W387" i="5"/>
  <c r="Z640" i="5"/>
  <c r="X641" i="5" s="1"/>
  <c r="Y641" i="5" s="1"/>
  <c r="W391" i="5"/>
  <c r="AA559" i="5"/>
  <c r="W378" i="5"/>
  <c r="W410" i="5"/>
  <c r="W376" i="5"/>
  <c r="W384" i="5"/>
  <c r="W399" i="5"/>
  <c r="W408" i="5"/>
  <c r="AA2374" i="4"/>
  <c r="Z2374" i="4"/>
  <c r="X2375" i="4" s="1"/>
  <c r="Z472" i="5"/>
  <c r="X473" i="5" s="1"/>
  <c r="AA472" i="5"/>
  <c r="AA399" i="6"/>
  <c r="Z399" i="6"/>
  <c r="X400" i="6" s="1"/>
  <c r="Y400" i="6" s="1"/>
  <c r="W353" i="5"/>
  <c r="W355" i="5" s="1"/>
  <c r="Z2684" i="4"/>
  <c r="X2685" i="4" s="1"/>
  <c r="Y2685" i="4" s="1"/>
  <c r="W400" i="5"/>
  <c r="AA2683" i="4"/>
  <c r="Z2143" i="4"/>
  <c r="X2144" i="4" s="1"/>
  <c r="AA2143" i="4"/>
  <c r="W407" i="5"/>
  <c r="W395" i="5"/>
  <c r="W371" i="5"/>
  <c r="W390" i="5"/>
  <c r="Z560" i="5"/>
  <c r="X561" i="5" s="1"/>
  <c r="Y561" i="5" s="1"/>
  <c r="W394" i="5"/>
  <c r="Y703" i="5"/>
  <c r="AA2303" i="4"/>
  <c r="Z2303" i="4"/>
  <c r="X2304" i="4" s="1"/>
  <c r="Y2304" i="4" s="1"/>
  <c r="AA302" i="5"/>
  <c r="Z302" i="5"/>
  <c r="X303" i="5" s="1"/>
  <c r="Y303" i="5" s="1"/>
  <c r="W380" i="5"/>
  <c r="Y2213" i="4"/>
  <c r="Y2537" i="4"/>
  <c r="W367" i="5"/>
  <c r="W396" i="5"/>
  <c r="Z301" i="6"/>
  <c r="AA301" i="6"/>
  <c r="Z159" i="5" l="1"/>
  <c r="X160" i="5" s="1"/>
  <c r="Y160" i="5" s="1"/>
  <c r="Y2375" i="4"/>
  <c r="AA160" i="5"/>
  <c r="Z160" i="5"/>
  <c r="X161" i="5" s="1"/>
  <c r="Y161" i="5" s="1"/>
  <c r="Z561" i="5"/>
  <c r="X562" i="5" s="1"/>
  <c r="Y562" i="5" s="1"/>
  <c r="AA400" i="6"/>
  <c r="Z400" i="6"/>
  <c r="X401" i="6" s="1"/>
  <c r="Y401" i="6" s="1"/>
  <c r="AA2603" i="4"/>
  <c r="Z2603" i="4"/>
  <c r="X2604" i="4" s="1"/>
  <c r="Y2604" i="4" s="1"/>
  <c r="Z2537" i="4"/>
  <c r="X2538" i="4" s="1"/>
  <c r="AA2537" i="4"/>
  <c r="X302" i="6"/>
  <c r="Y302" i="6" s="1"/>
  <c r="Y367" i="5"/>
  <c r="Z2213" i="4"/>
  <c r="X2214" i="4" s="1"/>
  <c r="AA2213" i="4"/>
  <c r="Z641" i="5"/>
  <c r="X642" i="5" s="1"/>
  <c r="Y642" i="5" s="1"/>
  <c r="Y2144" i="4"/>
  <c r="AA640" i="5"/>
  <c r="AA303" i="5"/>
  <c r="Z303" i="5"/>
  <c r="X304" i="5" s="1"/>
  <c r="Y304" i="5" s="1"/>
  <c r="Y473" i="5"/>
  <c r="AA236" i="5"/>
  <c r="Z236" i="5"/>
  <c r="X237" i="5" s="1"/>
  <c r="AA2453" i="4"/>
  <c r="Z2453" i="4"/>
  <c r="X2454" i="4" s="1"/>
  <c r="Y2454" i="4" s="1"/>
  <c r="AA238" i="6"/>
  <c r="Z238" i="6"/>
  <c r="X239" i="6" s="1"/>
  <c r="AA560" i="5"/>
  <c r="AA561" i="5" s="1"/>
  <c r="Z2304" i="4"/>
  <c r="X2305" i="4" s="1"/>
  <c r="AA2304" i="4"/>
  <c r="AA2375" i="4"/>
  <c r="Z2375" i="4"/>
  <c r="X2376" i="4" s="1"/>
  <c r="Y2376" i="4" s="1"/>
  <c r="Z2685" i="4"/>
  <c r="X2686" i="4" s="1"/>
  <c r="Y2686" i="4" s="1"/>
  <c r="Z703" i="5"/>
  <c r="X704" i="5" s="1"/>
  <c r="AA703" i="5"/>
  <c r="AA2684" i="4"/>
  <c r="Y2305" i="4" l="1"/>
  <c r="Y239" i="6"/>
  <c r="AA2305" i="4"/>
  <c r="Z2305" i="4"/>
  <c r="X2306" i="4" s="1"/>
  <c r="AA302" i="6"/>
  <c r="Z302" i="6"/>
  <c r="X303" i="6" s="1"/>
  <c r="Y303" i="6" s="1"/>
  <c r="Z2144" i="4"/>
  <c r="X2145" i="4" s="1"/>
  <c r="AA2144" i="4"/>
  <c r="AA2604" i="4"/>
  <c r="Z2604" i="4"/>
  <c r="X2605" i="4" s="1"/>
  <c r="Y2605" i="4" s="1"/>
  <c r="AA401" i="6"/>
  <c r="Z401" i="6"/>
  <c r="X402" i="6" s="1"/>
  <c r="AA2376" i="4"/>
  <c r="Z2376" i="4"/>
  <c r="X2377" i="4" s="1"/>
  <c r="Y2377" i="4" s="1"/>
  <c r="Z161" i="5"/>
  <c r="X162" i="5" s="1"/>
  <c r="AA161" i="5"/>
  <c r="AA304" i="5"/>
  <c r="Z304" i="5"/>
  <c r="X305" i="5" s="1"/>
  <c r="Y305" i="5" s="1"/>
  <c r="Y2538" i="4"/>
  <c r="AA239" i="6"/>
  <c r="Z239" i="6"/>
  <c r="X240" i="6" s="1"/>
  <c r="Y240" i="6" s="1"/>
  <c r="Z642" i="5"/>
  <c r="X643" i="5" s="1"/>
  <c r="Y643" i="5" s="1"/>
  <c r="AA641" i="5"/>
  <c r="Y2214" i="4"/>
  <c r="Y704" i="5"/>
  <c r="AA2454" i="4"/>
  <c r="Z2454" i="4"/>
  <c r="X2455" i="4" s="1"/>
  <c r="Y2455" i="4" s="1"/>
  <c r="AA367" i="5"/>
  <c r="Z367" i="5"/>
  <c r="Z2686" i="4"/>
  <c r="X2687" i="4" s="1"/>
  <c r="Y2687" i="4" s="1"/>
  <c r="AA2685" i="4"/>
  <c r="AA2686" i="4" s="1"/>
  <c r="Y237" i="5"/>
  <c r="Z562" i="5"/>
  <c r="X563" i="5" s="1"/>
  <c r="Y563" i="5" s="1"/>
  <c r="Z473" i="5"/>
  <c r="X474" i="5" s="1"/>
  <c r="AA473" i="5"/>
  <c r="Y162" i="5" l="1"/>
  <c r="Y402" i="6"/>
  <c r="Y2145" i="4"/>
  <c r="Y2306" i="4"/>
  <c r="AA2377" i="4"/>
  <c r="Z2377" i="4"/>
  <c r="X2378" i="4" s="1"/>
  <c r="Y2378" i="4" s="1"/>
  <c r="X368" i="5"/>
  <c r="Y368" i="5" s="1"/>
  <c r="Z2605" i="4"/>
  <c r="X2606" i="4" s="1"/>
  <c r="Y2606" i="4" s="1"/>
  <c r="AA162" i="5"/>
  <c r="Z162" i="5"/>
  <c r="X163" i="5" s="1"/>
  <c r="Y163" i="5" s="1"/>
  <c r="Z704" i="5"/>
  <c r="X705" i="5" s="1"/>
  <c r="AA704" i="5"/>
  <c r="AA2214" i="4"/>
  <c r="Z2214" i="4"/>
  <c r="X2215" i="4" s="1"/>
  <c r="AA2145" i="4"/>
  <c r="Z2145" i="4"/>
  <c r="X2146" i="4" s="1"/>
  <c r="Y2146" i="4" s="1"/>
  <c r="Z2687" i="4"/>
  <c r="X2688" i="4" s="1"/>
  <c r="Y2688" i="4" s="1"/>
  <c r="Z643" i="5"/>
  <c r="X644" i="5" s="1"/>
  <c r="Y644" i="5" s="1"/>
  <c r="AA642" i="5"/>
  <c r="AA643" i="5" s="1"/>
  <c r="Y474" i="5"/>
  <c r="Z240" i="6"/>
  <c r="X241" i="6" s="1"/>
  <c r="AA240" i="6"/>
  <c r="Z305" i="5"/>
  <c r="X306" i="5" s="1"/>
  <c r="AA305" i="5"/>
  <c r="Z2455" i="4"/>
  <c r="X2456" i="4" s="1"/>
  <c r="Y2456" i="4" s="1"/>
  <c r="AA2306" i="4"/>
  <c r="Z2306" i="4"/>
  <c r="X2307" i="4" s="1"/>
  <c r="AA237" i="5"/>
  <c r="Z237" i="5"/>
  <c r="X238" i="5" s="1"/>
  <c r="Y238" i="5" s="1"/>
  <c r="AA402" i="6"/>
  <c r="Z402" i="6"/>
  <c r="X403" i="6" s="1"/>
  <c r="Y403" i="6" s="1"/>
  <c r="AA303" i="6"/>
  <c r="Z303" i="6"/>
  <c r="X304" i="6" s="1"/>
  <c r="Z563" i="5"/>
  <c r="X564" i="5" s="1"/>
  <c r="Y564" i="5" s="1"/>
  <c r="AA562" i="5"/>
  <c r="AA2538" i="4"/>
  <c r="Z2538" i="4"/>
  <c r="X2539" i="4" s="1"/>
  <c r="Y2539" i="4" s="1"/>
  <c r="Y304" i="6" l="1"/>
  <c r="Y241" i="6"/>
  <c r="AA241" i="6" s="1"/>
  <c r="AA2605" i="4"/>
  <c r="AA2687" i="4"/>
  <c r="Z2688" i="4"/>
  <c r="X2689" i="4" s="1"/>
  <c r="Y2689" i="4" s="1"/>
  <c r="AA2688" i="4"/>
  <c r="AA2146" i="4"/>
  <c r="Z2146" i="4"/>
  <c r="X2147" i="4" s="1"/>
  <c r="Y2215" i="4"/>
  <c r="AA238" i="5"/>
  <c r="Z238" i="5"/>
  <c r="X239" i="5" s="1"/>
  <c r="Y239" i="5" s="1"/>
  <c r="Y2307" i="4"/>
  <c r="Z2456" i="4"/>
  <c r="X2457" i="4" s="1"/>
  <c r="Y2457" i="4" s="1"/>
  <c r="AA163" i="5"/>
  <c r="Z163" i="5"/>
  <c r="X164" i="5" s="1"/>
  <c r="Y164" i="5" s="1"/>
  <c r="Z2606" i="4"/>
  <c r="X2607" i="4" s="1"/>
  <c r="Y2607" i="4" s="1"/>
  <c r="AA2455" i="4"/>
  <c r="AA368" i="5"/>
  <c r="Z368" i="5"/>
  <c r="AA403" i="6"/>
  <c r="Z403" i="6"/>
  <c r="X404" i="6" s="1"/>
  <c r="Y404" i="6" s="1"/>
  <c r="Y306" i="5"/>
  <c r="Z564" i="5"/>
  <c r="X565" i="5" s="1"/>
  <c r="Y565" i="5" s="1"/>
  <c r="AA2539" i="4"/>
  <c r="Z2539" i="4"/>
  <c r="X2540" i="4" s="1"/>
  <c r="Y2540" i="4" s="1"/>
  <c r="AA563" i="5"/>
  <c r="AA304" i="6"/>
  <c r="Z304" i="6"/>
  <c r="X305" i="6" s="1"/>
  <c r="Y305" i="6" s="1"/>
  <c r="AA2378" i="4"/>
  <c r="Z2378" i="4"/>
  <c r="X2379" i="4" s="1"/>
  <c r="Y2379" i="4" s="1"/>
  <c r="Y705" i="5"/>
  <c r="Z241" i="6"/>
  <c r="X242" i="6" s="1"/>
  <c r="AA474" i="5"/>
  <c r="Z474" i="5"/>
  <c r="X475" i="5" s="1"/>
  <c r="Y475" i="5" s="1"/>
  <c r="Z644" i="5"/>
  <c r="X645" i="5" s="1"/>
  <c r="Y645" i="5" s="1"/>
  <c r="Y242" i="6" l="1"/>
  <c r="AA564" i="5"/>
  <c r="AA705" i="5"/>
  <c r="Z705" i="5"/>
  <c r="X706" i="5" s="1"/>
  <c r="Y706" i="5" s="1"/>
  <c r="Z2457" i="4"/>
  <c r="X2458" i="4" s="1"/>
  <c r="Y2458" i="4" s="1"/>
  <c r="AA164" i="5"/>
  <c r="Z164" i="5"/>
  <c r="X165" i="5" s="1"/>
  <c r="Y165" i="5" s="1"/>
  <c r="AA2456" i="4"/>
  <c r="Z2607" i="4"/>
  <c r="X2608" i="4" s="1"/>
  <c r="Y2608" i="4" s="1"/>
  <c r="AA2606" i="4"/>
  <c r="Z2540" i="4"/>
  <c r="X2541" i="4" s="1"/>
  <c r="AA2540" i="4"/>
  <c r="AA2307" i="4"/>
  <c r="Z2307" i="4"/>
  <c r="X2308" i="4" s="1"/>
  <c r="Y2308" i="4" s="1"/>
  <c r="Z242" i="6"/>
  <c r="X243" i="6" s="1"/>
  <c r="AA242" i="6"/>
  <c r="Z2379" i="4"/>
  <c r="X2380" i="4" s="1"/>
  <c r="AA2379" i="4"/>
  <c r="AA239" i="5"/>
  <c r="Z239" i="5"/>
  <c r="X240" i="5" s="1"/>
  <c r="Y240" i="5" s="1"/>
  <c r="AA305" i="6"/>
  <c r="Z305" i="6"/>
  <c r="X306" i="6" s="1"/>
  <c r="Y306" i="6" s="1"/>
  <c r="Z565" i="5"/>
  <c r="X566" i="5" s="1"/>
  <c r="Y566" i="5" s="1"/>
  <c r="AA2215" i="4"/>
  <c r="Z2215" i="4"/>
  <c r="X2216" i="4" s="1"/>
  <c r="Y2216" i="4" s="1"/>
  <c r="Z645" i="5"/>
  <c r="X646" i="5" s="1"/>
  <c r="Y646" i="5" s="1"/>
  <c r="AA306" i="5"/>
  <c r="Z306" i="5"/>
  <c r="X307" i="5" s="1"/>
  <c r="Y307" i="5" s="1"/>
  <c r="Y2147" i="4"/>
  <c r="AA644" i="5"/>
  <c r="AA404" i="6"/>
  <c r="Z404" i="6"/>
  <c r="X405" i="6" s="1"/>
  <c r="AA475" i="5"/>
  <c r="Z475" i="5"/>
  <c r="X476" i="5" s="1"/>
  <c r="X369" i="5"/>
  <c r="Y369" i="5" s="1"/>
  <c r="Z2689" i="4"/>
  <c r="X2690" i="4" s="1"/>
  <c r="Y2690" i="4" s="1"/>
  <c r="Y243" i="6" l="1"/>
  <c r="Y405" i="6"/>
  <c r="AA405" i="6" s="1"/>
  <c r="Y2541" i="4"/>
  <c r="Y476" i="5"/>
  <c r="AA243" i="6"/>
  <c r="Z243" i="6"/>
  <c r="X244" i="6" s="1"/>
  <c r="Z646" i="5"/>
  <c r="X647" i="5" s="1"/>
  <c r="Y647" i="5" s="1"/>
  <c r="Z566" i="5"/>
  <c r="X567" i="5" s="1"/>
  <c r="Y567" i="5" s="1"/>
  <c r="AA645" i="5"/>
  <c r="AA646" i="5" s="1"/>
  <c r="AA165" i="5"/>
  <c r="Z165" i="5"/>
  <c r="X166" i="5" s="1"/>
  <c r="Y166" i="5" s="1"/>
  <c r="Z2690" i="4"/>
  <c r="X2691" i="4" s="1"/>
  <c r="Y2691" i="4" s="1"/>
  <c r="AA2689" i="4"/>
  <c r="AA2308" i="4"/>
  <c r="Z2308" i="4"/>
  <c r="X2309" i="4" s="1"/>
  <c r="Z2608" i="4"/>
  <c r="X2609" i="4" s="1"/>
  <c r="Y2609" i="4" s="1"/>
  <c r="AA369" i="5"/>
  <c r="Z369" i="5"/>
  <c r="AA240" i="5"/>
  <c r="Z240" i="5"/>
  <c r="X241" i="5" s="1"/>
  <c r="Y241" i="5" s="1"/>
  <c r="AA2147" i="4"/>
  <c r="Z2147" i="4"/>
  <c r="X2148" i="4" s="1"/>
  <c r="Y2148" i="4" s="1"/>
  <c r="AA2216" i="4"/>
  <c r="Z2216" i="4"/>
  <c r="X2217" i="4" s="1"/>
  <c r="Y2217" i="4" s="1"/>
  <c r="AA306" i="6"/>
  <c r="Z306" i="6"/>
  <c r="X307" i="6" s="1"/>
  <c r="Y307" i="6" s="1"/>
  <c r="AA476" i="5"/>
  <c r="Z476" i="5"/>
  <c r="X477" i="5" s="1"/>
  <c r="Y477" i="5" s="1"/>
  <c r="Z2458" i="4"/>
  <c r="X2459" i="4" s="1"/>
  <c r="Y2459" i="4" s="1"/>
  <c r="AA2457" i="4"/>
  <c r="AA307" i="5"/>
  <c r="Z307" i="5"/>
  <c r="X308" i="5" s="1"/>
  <c r="Y308" i="5" s="1"/>
  <c r="Z405" i="6"/>
  <c r="X406" i="6" s="1"/>
  <c r="AA706" i="5"/>
  <c r="Z706" i="5"/>
  <c r="X707" i="5" s="1"/>
  <c r="Y707" i="5" s="1"/>
  <c r="AA2541" i="4"/>
  <c r="Z2541" i="4"/>
  <c r="X2542" i="4" s="1"/>
  <c r="Y2542" i="4" s="1"/>
  <c r="AA2607" i="4"/>
  <c r="AA565" i="5"/>
  <c r="Y2380" i="4"/>
  <c r="Y244" i="6" l="1"/>
  <c r="Y2309" i="4"/>
  <c r="Y406" i="6"/>
  <c r="AA406" i="6" s="1"/>
  <c r="AA2309" i="4"/>
  <c r="Z2309" i="4"/>
  <c r="X2310" i="4" s="1"/>
  <c r="Y2310" i="4" s="1"/>
  <c r="Z2691" i="4"/>
  <c r="X2692" i="4" s="1"/>
  <c r="Y2692" i="4" s="1"/>
  <c r="Z2459" i="4"/>
  <c r="X2460" i="4" s="1"/>
  <c r="Y2460" i="4" s="1"/>
  <c r="AA2690" i="4"/>
  <c r="AA2458" i="4"/>
  <c r="Z567" i="5"/>
  <c r="X568" i="5" s="1"/>
  <c r="Y568" i="5" s="1"/>
  <c r="Z166" i="5"/>
  <c r="X167" i="5" s="1"/>
  <c r="AA166" i="5"/>
  <c r="AA566" i="5"/>
  <c r="Z2609" i="4"/>
  <c r="X2610" i="4" s="1"/>
  <c r="Y2610" i="4" s="1"/>
  <c r="Z2542" i="4"/>
  <c r="X2543" i="4" s="1"/>
  <c r="Y2543" i="4" s="1"/>
  <c r="AA2608" i="4"/>
  <c r="AA307" i="6"/>
  <c r="Z307" i="6"/>
  <c r="X308" i="6" s="1"/>
  <c r="Y308" i="6" s="1"/>
  <c r="AA2217" i="4"/>
  <c r="Z2217" i="4"/>
  <c r="X2218" i="4" s="1"/>
  <c r="Y2218" i="4" s="1"/>
  <c r="Z241" i="5"/>
  <c r="X242" i="5" s="1"/>
  <c r="AA241" i="5"/>
  <c r="Z647" i="5"/>
  <c r="X648" i="5" s="1"/>
  <c r="Y648" i="5" s="1"/>
  <c r="AA477" i="5"/>
  <c r="Z477" i="5"/>
  <c r="X478" i="5" s="1"/>
  <c r="Y478" i="5" s="1"/>
  <c r="AA2380" i="4"/>
  <c r="Z2380" i="4"/>
  <c r="X2381" i="4" s="1"/>
  <c r="Y2381" i="4" s="1"/>
  <c r="Z2148" i="4"/>
  <c r="X2149" i="4" s="1"/>
  <c r="AA2148" i="4"/>
  <c r="AA707" i="5"/>
  <c r="Z707" i="5"/>
  <c r="X708" i="5" s="1"/>
  <c r="Y708" i="5" s="1"/>
  <c r="X370" i="5"/>
  <c r="Y370" i="5" s="1"/>
  <c r="AA244" i="6"/>
  <c r="Z244" i="6"/>
  <c r="X245" i="6" s="1"/>
  <c r="Y245" i="6" s="1"/>
  <c r="AA308" i="5"/>
  <c r="Z308" i="5"/>
  <c r="X309" i="5" s="1"/>
  <c r="Y309" i="5" s="1"/>
  <c r="AA2542" i="4" l="1"/>
  <c r="Z406" i="6"/>
  <c r="X407" i="6" s="1"/>
  <c r="Y407" i="6" s="1"/>
  <c r="Y2149" i="4"/>
  <c r="Z309" i="5"/>
  <c r="X310" i="5" s="1"/>
  <c r="AA309" i="5"/>
  <c r="Z2381" i="4"/>
  <c r="X2382" i="4" s="1"/>
  <c r="AA2381" i="4"/>
  <c r="AA478" i="5"/>
  <c r="Z478" i="5"/>
  <c r="X479" i="5" s="1"/>
  <c r="Y479" i="5" s="1"/>
  <c r="Z648" i="5"/>
  <c r="X649" i="5" s="1"/>
  <c r="Y649" i="5" s="1"/>
  <c r="AA245" i="6"/>
  <c r="Z245" i="6"/>
  <c r="X246" i="6" s="1"/>
  <c r="Y242" i="5"/>
  <c r="Z2218" i="4"/>
  <c r="X2219" i="4" s="1"/>
  <c r="AA2218" i="4"/>
  <c r="AA370" i="5"/>
  <c r="Z370" i="5"/>
  <c r="AA2459" i="4"/>
  <c r="AA308" i="6"/>
  <c r="Z308" i="6"/>
  <c r="X309" i="6" s="1"/>
  <c r="Y309" i="6" s="1"/>
  <c r="AA2691" i="4"/>
  <c r="Z2610" i="4"/>
  <c r="X2611" i="4" s="1"/>
  <c r="Y2611" i="4" s="1"/>
  <c r="AA2609" i="4"/>
  <c r="Y167" i="5"/>
  <c r="Z568" i="5"/>
  <c r="X569" i="5" s="1"/>
  <c r="Y569" i="5" s="1"/>
  <c r="AA647" i="5"/>
  <c r="AA567" i="5"/>
  <c r="Z2460" i="4"/>
  <c r="X2461" i="4" s="1"/>
  <c r="Y2461" i="4" s="1"/>
  <c r="AA2460" i="4"/>
  <c r="Z407" i="6"/>
  <c r="X408" i="6" s="1"/>
  <c r="AA407" i="6"/>
  <c r="Z2692" i="4"/>
  <c r="X2693" i="4" s="1"/>
  <c r="Y2693" i="4" s="1"/>
  <c r="Z708" i="5"/>
  <c r="X709" i="5" s="1"/>
  <c r="AA708" i="5"/>
  <c r="AA2310" i="4"/>
  <c r="Z2310" i="4"/>
  <c r="X2311" i="4" s="1"/>
  <c r="Z2543" i="4"/>
  <c r="X2544" i="4" s="1"/>
  <c r="Y2544" i="4" s="1"/>
  <c r="Y2219" i="4" l="1"/>
  <c r="Y408" i="6"/>
  <c r="AA242" i="5"/>
  <c r="Z242" i="5"/>
  <c r="X243" i="5" s="1"/>
  <c r="Y243" i="5" s="1"/>
  <c r="Z2461" i="4"/>
  <c r="X2462" i="4" s="1"/>
  <c r="Y2462" i="4" s="1"/>
  <c r="AA479" i="5"/>
  <c r="Z479" i="5"/>
  <c r="X480" i="5" s="1"/>
  <c r="Y480" i="5" s="1"/>
  <c r="X371" i="5"/>
  <c r="Y371" i="5" s="1"/>
  <c r="Z569" i="5"/>
  <c r="X570" i="5" s="1"/>
  <c r="Y570" i="5" s="1"/>
  <c r="AA568" i="5"/>
  <c r="AA569" i="5" s="1"/>
  <c r="AA648" i="5"/>
  <c r="AA408" i="6"/>
  <c r="Z408" i="6"/>
  <c r="X409" i="6" s="1"/>
  <c r="Y409" i="6" s="1"/>
  <c r="Y246" i="6"/>
  <c r="AA2219" i="4"/>
  <c r="Z2219" i="4"/>
  <c r="X2220" i="4" s="1"/>
  <c r="Z2544" i="4"/>
  <c r="X2545" i="4" s="1"/>
  <c r="Y2545" i="4" s="1"/>
  <c r="Z2693" i="4"/>
  <c r="X2694" i="4" s="1"/>
  <c r="Y2694" i="4" s="1"/>
  <c r="Y310" i="5"/>
  <c r="Z649" i="5"/>
  <c r="X650" i="5" s="1"/>
  <c r="Y650" i="5" s="1"/>
  <c r="AA167" i="5"/>
  <c r="Z167" i="5"/>
  <c r="X168" i="5" s="1"/>
  <c r="Y168" i="5" s="1"/>
  <c r="AA2543" i="4"/>
  <c r="Y2311" i="4"/>
  <c r="Z2611" i="4"/>
  <c r="X2612" i="4" s="1"/>
  <c r="Y2612" i="4" s="1"/>
  <c r="AA2610" i="4"/>
  <c r="AA2611" i="4" s="1"/>
  <c r="Y2382" i="4"/>
  <c r="Y709" i="5"/>
  <c r="Z309" i="6"/>
  <c r="X310" i="6" s="1"/>
  <c r="AA309" i="6"/>
  <c r="AA2692" i="4"/>
  <c r="AA2149" i="4"/>
  <c r="Z2149" i="4"/>
  <c r="X2150" i="4" s="1"/>
  <c r="AA2461" i="4" l="1"/>
  <c r="Y2150" i="4"/>
  <c r="AA2311" i="4"/>
  <c r="Z2311" i="4"/>
  <c r="X2312" i="4" s="1"/>
  <c r="Y2312" i="4" s="1"/>
  <c r="Z650" i="5"/>
  <c r="X651" i="5" s="1"/>
  <c r="Y651" i="5" s="1"/>
  <c r="AA649" i="5"/>
  <c r="AA310" i="5"/>
  <c r="Z310" i="5"/>
  <c r="X311" i="5" s="1"/>
  <c r="Y311" i="5" s="1"/>
  <c r="AA2693" i="4"/>
  <c r="Z2462" i="4"/>
  <c r="X2463" i="4" s="1"/>
  <c r="Y2463" i="4" s="1"/>
  <c r="AA2462" i="4"/>
  <c r="AA409" i="6"/>
  <c r="Z409" i="6"/>
  <c r="X410" i="6" s="1"/>
  <c r="Y410" i="6" s="1"/>
  <c r="AA2382" i="4"/>
  <c r="Z2382" i="4"/>
  <c r="X2383" i="4" s="1"/>
  <c r="Y2383" i="4" s="1"/>
  <c r="Z2612" i="4"/>
  <c r="X2613" i="4" s="1"/>
  <c r="Y2613" i="4" s="1"/>
  <c r="Z570" i="5"/>
  <c r="X571" i="5" s="1"/>
  <c r="Y571" i="5" s="1"/>
  <c r="Z371" i="5"/>
  <c r="AA371" i="5"/>
  <c r="Z480" i="5"/>
  <c r="X481" i="5" s="1"/>
  <c r="AA480" i="5"/>
  <c r="AA243" i="5"/>
  <c r="Z243" i="5"/>
  <c r="X244" i="5" s="1"/>
  <c r="Y244" i="5" s="1"/>
  <c r="AA246" i="6"/>
  <c r="Z246" i="6"/>
  <c r="X247" i="6" s="1"/>
  <c r="Y247" i="6" s="1"/>
  <c r="AA168" i="5"/>
  <c r="Z168" i="5"/>
  <c r="X169" i="5" s="1"/>
  <c r="Y169" i="5" s="1"/>
  <c r="AA2150" i="4"/>
  <c r="Z2150" i="4"/>
  <c r="X2151" i="4" s="1"/>
  <c r="Y2151" i="4" s="1"/>
  <c r="Z2694" i="4"/>
  <c r="X2695" i="4" s="1"/>
  <c r="Y2695" i="4" s="1"/>
  <c r="Z2545" i="4"/>
  <c r="X2546" i="4" s="1"/>
  <c r="Y2546" i="4" s="1"/>
  <c r="Y310" i="6"/>
  <c r="AA2544" i="4"/>
  <c r="AA709" i="5"/>
  <c r="Z709" i="5"/>
  <c r="X710" i="5" s="1"/>
  <c r="Y710" i="5" s="1"/>
  <c r="Y2220" i="4"/>
  <c r="Y481" i="5" l="1"/>
  <c r="AA2545" i="4"/>
  <c r="AA2151" i="4"/>
  <c r="Z2151" i="4"/>
  <c r="X2152" i="4" s="1"/>
  <c r="Y2152" i="4" s="1"/>
  <c r="Z169" i="5"/>
  <c r="X170" i="5" s="1"/>
  <c r="Y170" i="5" s="1"/>
  <c r="Z2613" i="4"/>
  <c r="X2614" i="4" s="1"/>
  <c r="Y2614" i="4" s="1"/>
  <c r="AA244" i="5"/>
  <c r="Z244" i="5"/>
  <c r="X245" i="5" s="1"/>
  <c r="Y245" i="5" s="1"/>
  <c r="AA2383" i="4"/>
  <c r="Z2383" i="4"/>
  <c r="X2384" i="4" s="1"/>
  <c r="Y2384" i="4" s="1"/>
  <c r="AA410" i="6"/>
  <c r="Z410" i="6"/>
  <c r="X411" i="6" s="1"/>
  <c r="Z710" i="5"/>
  <c r="X711" i="5" s="1"/>
  <c r="AA710" i="5"/>
  <c r="Z651" i="5"/>
  <c r="X652" i="5" s="1"/>
  <c r="Y652" i="5" s="1"/>
  <c r="AA2612" i="4"/>
  <c r="Z2463" i="4"/>
  <c r="X2464" i="4" s="1"/>
  <c r="Y2464" i="4" s="1"/>
  <c r="AA481" i="5"/>
  <c r="Z481" i="5"/>
  <c r="X482" i="5" s="1"/>
  <c r="Y482" i="5" s="1"/>
  <c r="AA2312" i="4"/>
  <c r="Z2312" i="4"/>
  <c r="X2313" i="4" s="1"/>
  <c r="Y2313" i="4" s="1"/>
  <c r="Z2695" i="4"/>
  <c r="X2696" i="4" s="1"/>
  <c r="Y2696" i="4" s="1"/>
  <c r="AA2694" i="4"/>
  <c r="AA247" i="6"/>
  <c r="Z247" i="6"/>
  <c r="X248" i="6" s="1"/>
  <c r="Y248" i="6" s="1"/>
  <c r="Z2220" i="4"/>
  <c r="X2221" i="4" s="1"/>
  <c r="AA2220" i="4"/>
  <c r="Z311" i="5"/>
  <c r="X312" i="5" s="1"/>
  <c r="AA311" i="5"/>
  <c r="AA650" i="5"/>
  <c r="AA310" i="6"/>
  <c r="Z310" i="6"/>
  <c r="X311" i="6" s="1"/>
  <c r="Y311" i="6" s="1"/>
  <c r="X372" i="5"/>
  <c r="Y372" i="5" s="1"/>
  <c r="Z571" i="5"/>
  <c r="X572" i="5" s="1"/>
  <c r="Y572" i="5" s="1"/>
  <c r="Z2546" i="4"/>
  <c r="X2547" i="4" s="1"/>
  <c r="Y2547" i="4" s="1"/>
  <c r="AA2546" i="4"/>
  <c r="AA570" i="5"/>
  <c r="Y312" i="5" l="1"/>
  <c r="Y2221" i="4"/>
  <c r="Z248" i="6"/>
  <c r="X249" i="6" s="1"/>
  <c r="AA248" i="6"/>
  <c r="Z652" i="5"/>
  <c r="X653" i="5" s="1"/>
  <c r="Y653" i="5" s="1"/>
  <c r="AA651" i="5"/>
  <c r="AA2384" i="4"/>
  <c r="Z2384" i="4"/>
  <c r="X2385" i="4" s="1"/>
  <c r="Y2385" i="4" s="1"/>
  <c r="Y711" i="5"/>
  <c r="Z2696" i="4"/>
  <c r="X2697" i="4" s="1"/>
  <c r="Y2697" i="4" s="1"/>
  <c r="AA2695" i="4"/>
  <c r="AA2313" i="4"/>
  <c r="Z2313" i="4"/>
  <c r="X2314" i="4" s="1"/>
  <c r="Y2314" i="4" s="1"/>
  <c r="Z2221" i="4"/>
  <c r="X2222" i="4" s="1"/>
  <c r="AA2221" i="4"/>
  <c r="Z572" i="5"/>
  <c r="X573" i="5" s="1"/>
  <c r="Y573" i="5" s="1"/>
  <c r="AA372" i="5"/>
  <c r="Z372" i="5"/>
  <c r="X373" i="5" s="1"/>
  <c r="AA169" i="5"/>
  <c r="AA2152" i="4"/>
  <c r="Z2152" i="4"/>
  <c r="X2153" i="4" s="1"/>
  <c r="Y2153" i="4" s="1"/>
  <c r="AA312" i="5"/>
  <c r="Z312" i="5"/>
  <c r="X313" i="5" s="1"/>
  <c r="Y411" i="6"/>
  <c r="Z2547" i="4"/>
  <c r="X2548" i="4" s="1"/>
  <c r="Y2548" i="4" s="1"/>
  <c r="AA245" i="5"/>
  <c r="Z245" i="5"/>
  <c r="X246" i="5" s="1"/>
  <c r="Y246" i="5" s="1"/>
  <c r="AA571" i="5"/>
  <c r="Z2614" i="4"/>
  <c r="X2615" i="4" s="1"/>
  <c r="Y2615" i="4" s="1"/>
  <c r="Z482" i="5"/>
  <c r="X483" i="5" s="1"/>
  <c r="AA482" i="5"/>
  <c r="AA2613" i="4"/>
  <c r="Z170" i="5"/>
  <c r="X171" i="5" s="1"/>
  <c r="Y171" i="5" s="1"/>
  <c r="AA311" i="6"/>
  <c r="Z311" i="6"/>
  <c r="X312" i="6" s="1"/>
  <c r="Y312" i="6" s="1"/>
  <c r="Z2464" i="4"/>
  <c r="X2465" i="4" s="1"/>
  <c r="Y2465" i="4" s="1"/>
  <c r="AA2463" i="4"/>
  <c r="Y313" i="5" l="1"/>
  <c r="Y2222" i="4"/>
  <c r="Y373" i="5"/>
  <c r="Z573" i="5"/>
  <c r="X574" i="5" s="1"/>
  <c r="Y574" i="5" s="1"/>
  <c r="AA2222" i="4"/>
  <c r="Z2222" i="4"/>
  <c r="X2223" i="4" s="1"/>
  <c r="Y2223" i="4" s="1"/>
  <c r="Z2615" i="4"/>
  <c r="X2616" i="4" s="1"/>
  <c r="Y2616" i="4" s="1"/>
  <c r="Z2548" i="4"/>
  <c r="X2549" i="4" s="1"/>
  <c r="Y2549" i="4" s="1"/>
  <c r="AA2547" i="4"/>
  <c r="Z2314" i="4"/>
  <c r="X2315" i="4" s="1"/>
  <c r="Y2315" i="4" s="1"/>
  <c r="Z312" i="6"/>
  <c r="X313" i="6" s="1"/>
  <c r="AA312" i="6"/>
  <c r="AA246" i="5"/>
  <c r="Z246" i="5"/>
  <c r="X247" i="5" s="1"/>
  <c r="Y247" i="5" s="1"/>
  <c r="Z2465" i="4"/>
  <c r="X2466" i="4" s="1"/>
  <c r="Y2466" i="4" s="1"/>
  <c r="Z711" i="5"/>
  <c r="X712" i="5" s="1"/>
  <c r="AA711" i="5"/>
  <c r="AA2153" i="4"/>
  <c r="Z2153" i="4"/>
  <c r="X2154" i="4" s="1"/>
  <c r="Y2154" i="4" s="1"/>
  <c r="AA373" i="5"/>
  <c r="Z373" i="5"/>
  <c r="X374" i="5" s="1"/>
  <c r="Y374" i="5" s="1"/>
  <c r="AA652" i="5"/>
  <c r="AA313" i="5"/>
  <c r="Z313" i="5"/>
  <c r="X314" i="5" s="1"/>
  <c r="Y314" i="5" s="1"/>
  <c r="Z171" i="5"/>
  <c r="X172" i="5" s="1"/>
  <c r="Y172" i="5" s="1"/>
  <c r="AA2614" i="4"/>
  <c r="Z2697" i="4"/>
  <c r="X2698" i="4" s="1"/>
  <c r="Y2698" i="4" s="1"/>
  <c r="AA411" i="6"/>
  <c r="Z411" i="6"/>
  <c r="X412" i="6" s="1"/>
  <c r="AA2696" i="4"/>
  <c r="AA2464" i="4"/>
  <c r="AA2385" i="4"/>
  <c r="Z2385" i="4"/>
  <c r="X2386" i="4" s="1"/>
  <c r="AA170" i="5"/>
  <c r="Z653" i="5"/>
  <c r="X654" i="5" s="1"/>
  <c r="Y654" i="5" s="1"/>
  <c r="Y483" i="5"/>
  <c r="AA572" i="5"/>
  <c r="AA573" i="5" s="1"/>
  <c r="Y249" i="6"/>
  <c r="Y2386" i="4" l="1"/>
  <c r="AA2465" i="4"/>
  <c r="Y313" i="6"/>
  <c r="Y712" i="5"/>
  <c r="Z249" i="6"/>
  <c r="X250" i="6" s="1"/>
  <c r="AA249" i="6"/>
  <c r="Z2698" i="4"/>
  <c r="X2699" i="4" s="1"/>
  <c r="Y2699" i="4" s="1"/>
  <c r="AA171" i="5"/>
  <c r="AA247" i="5"/>
  <c r="Z247" i="5"/>
  <c r="X248" i="5" s="1"/>
  <c r="Y248" i="5" s="1"/>
  <c r="Z2315" i="4"/>
  <c r="X2316" i="4" s="1"/>
  <c r="Y2316" i="4" s="1"/>
  <c r="AA2314" i="4"/>
  <c r="AA2315" i="4" s="1"/>
  <c r="AA2697" i="4"/>
  <c r="AA483" i="5"/>
  <c r="Z483" i="5"/>
  <c r="X484" i="5" s="1"/>
  <c r="Y484" i="5" s="1"/>
  <c r="AA2548" i="4"/>
  <c r="Z2549" i="4"/>
  <c r="X2550" i="4" s="1"/>
  <c r="Y2550" i="4" s="1"/>
  <c r="AA653" i="5"/>
  <c r="AA2223" i="4"/>
  <c r="Z2223" i="4"/>
  <c r="X2224" i="4" s="1"/>
  <c r="Y2224" i="4" s="1"/>
  <c r="AA313" i="6"/>
  <c r="Z313" i="6"/>
  <c r="X314" i="6" s="1"/>
  <c r="Y314" i="6" s="1"/>
  <c r="Z654" i="5"/>
  <c r="X655" i="5" s="1"/>
  <c r="Y655" i="5" s="1"/>
  <c r="AA654" i="5"/>
  <c r="AA2386" i="4"/>
  <c r="Z2386" i="4"/>
  <c r="X2387" i="4" s="1"/>
  <c r="Y2387" i="4" s="1"/>
  <c r="AA314" i="5"/>
  <c r="Z314" i="5"/>
  <c r="X315" i="5" s="1"/>
  <c r="Y315" i="5" s="1"/>
  <c r="Z2616" i="4"/>
  <c r="X2617" i="4" s="1"/>
  <c r="Y2617" i="4" s="1"/>
  <c r="AA2615" i="4"/>
  <c r="AA712" i="5"/>
  <c r="Z712" i="5"/>
  <c r="X713" i="5" s="1"/>
  <c r="Y713" i="5" s="1"/>
  <c r="Z172" i="5"/>
  <c r="X173" i="5" s="1"/>
  <c r="Y173" i="5" s="1"/>
  <c r="AA374" i="5"/>
  <c r="Z374" i="5"/>
  <c r="X375" i="5" s="1"/>
  <c r="Y375" i="5" s="1"/>
  <c r="Z2154" i="4"/>
  <c r="X2155" i="4" s="1"/>
  <c r="AA2154" i="4"/>
  <c r="Y412" i="6"/>
  <c r="Z2466" i="4"/>
  <c r="X2467" i="4" s="1"/>
  <c r="Y2467" i="4" s="1"/>
  <c r="AA2466" i="4"/>
  <c r="Z574" i="5"/>
  <c r="X575" i="5" s="1"/>
  <c r="Y575" i="5" s="1"/>
  <c r="AA713" i="5" l="1"/>
  <c r="Z713" i="5"/>
  <c r="X714" i="5" s="1"/>
  <c r="Y714" i="5" s="1"/>
  <c r="AA484" i="5"/>
  <c r="Z484" i="5"/>
  <c r="X485" i="5" s="1"/>
  <c r="Y485" i="5" s="1"/>
  <c r="Z412" i="6"/>
  <c r="X413" i="6" s="1"/>
  <c r="AA412" i="6"/>
  <c r="Z315" i="5"/>
  <c r="X316" i="5" s="1"/>
  <c r="AA315" i="5"/>
  <c r="Z2316" i="4"/>
  <c r="X2317" i="4" s="1"/>
  <c r="Y2317" i="4" s="1"/>
  <c r="Z575" i="5"/>
  <c r="X576" i="5" s="1"/>
  <c r="Y576" i="5" s="1"/>
  <c r="AA574" i="5"/>
  <c r="Z2467" i="4"/>
  <c r="X2468" i="4" s="1"/>
  <c r="Y2468" i="4" s="1"/>
  <c r="Z655" i="5"/>
  <c r="X656" i="5" s="1"/>
  <c r="Y656" i="5" s="1"/>
  <c r="Z2699" i="4"/>
  <c r="X2700" i="4" s="1"/>
  <c r="Y2700" i="4" s="1"/>
  <c r="Z2617" i="4"/>
  <c r="X2618" i="4" s="1"/>
  <c r="Y2618" i="4" s="1"/>
  <c r="AA2616" i="4"/>
  <c r="AA2387" i="4"/>
  <c r="Z2387" i="4"/>
  <c r="X2388" i="4" s="1"/>
  <c r="Y2388" i="4" s="1"/>
  <c r="Z248" i="5"/>
  <c r="X249" i="5" s="1"/>
  <c r="Y249" i="5" s="1"/>
  <c r="AA314" i="6"/>
  <c r="Z314" i="6"/>
  <c r="X315" i="6" s="1"/>
  <c r="Y315" i="6" s="1"/>
  <c r="AA2224" i="4"/>
  <c r="Z2224" i="4"/>
  <c r="X2225" i="4" s="1"/>
  <c r="AA2698" i="4"/>
  <c r="Z2550" i="4"/>
  <c r="X2551" i="4" s="1"/>
  <c r="Y2551" i="4" s="1"/>
  <c r="AA2549" i="4"/>
  <c r="Y2155" i="4"/>
  <c r="AA375" i="5"/>
  <c r="Z375" i="5"/>
  <c r="X376" i="5" s="1"/>
  <c r="Y376" i="5" s="1"/>
  <c r="Z173" i="5"/>
  <c r="X174" i="5" s="1"/>
  <c r="Y174" i="5" s="1"/>
  <c r="AA172" i="5"/>
  <c r="Y250" i="6"/>
  <c r="AA655" i="5" l="1"/>
  <c r="AA2550" i="4"/>
  <c r="Y413" i="6"/>
  <c r="AA173" i="5"/>
  <c r="AA2617" i="4"/>
  <c r="Z2468" i="4"/>
  <c r="X2469" i="4" s="1"/>
  <c r="Y2469" i="4" s="1"/>
  <c r="Y2225" i="4"/>
  <c r="AA2467" i="4"/>
  <c r="Z249" i="5"/>
  <c r="X250" i="5" s="1"/>
  <c r="Y250" i="5" s="1"/>
  <c r="AA249" i="5"/>
  <c r="AA250" i="6"/>
  <c r="Z250" i="6"/>
  <c r="X251" i="6" s="1"/>
  <c r="Y251" i="6" s="1"/>
  <c r="AA575" i="5"/>
  <c r="AA413" i="6"/>
  <c r="Z413" i="6"/>
  <c r="X414" i="6" s="1"/>
  <c r="Y414" i="6" s="1"/>
  <c r="Z2317" i="4"/>
  <c r="X2318" i="4" s="1"/>
  <c r="Y2318" i="4" s="1"/>
  <c r="Z485" i="5"/>
  <c r="X486" i="5" s="1"/>
  <c r="AA485" i="5"/>
  <c r="Z576" i="5"/>
  <c r="X577" i="5" s="1"/>
  <c r="Y577" i="5" s="1"/>
  <c r="AA248" i="5"/>
  <c r="Y316" i="5"/>
  <c r="Z2700" i="4"/>
  <c r="X2701" i="4" s="1"/>
  <c r="Y2701" i="4" s="1"/>
  <c r="Z315" i="6"/>
  <c r="X316" i="6" s="1"/>
  <c r="AA315" i="6"/>
  <c r="AA2316" i="4"/>
  <c r="AA376" i="5"/>
  <c r="Z376" i="5"/>
  <c r="X377" i="5" s="1"/>
  <c r="Y377" i="5" s="1"/>
  <c r="AA714" i="5"/>
  <c r="Z714" i="5"/>
  <c r="X715" i="5" s="1"/>
  <c r="Y715" i="5" s="1"/>
  <c r="Z2388" i="4"/>
  <c r="X2389" i="4" s="1"/>
  <c r="Y2389" i="4" s="1"/>
  <c r="Z174" i="5"/>
  <c r="X175" i="5" s="1"/>
  <c r="Y175" i="5" s="1"/>
  <c r="Z2618" i="4"/>
  <c r="X2619" i="4" s="1"/>
  <c r="Y2619" i="4" s="1"/>
  <c r="AA2155" i="4"/>
  <c r="Z2155" i="4"/>
  <c r="X2156" i="4" s="1"/>
  <c r="Y2156" i="4" s="1"/>
  <c r="AA2699" i="4"/>
  <c r="Z2551" i="4"/>
  <c r="X2552" i="4" s="1"/>
  <c r="Y2552" i="4" s="1"/>
  <c r="AA2551" i="4"/>
  <c r="Z656" i="5"/>
  <c r="X657" i="5" s="1"/>
  <c r="Y657" i="5" s="1"/>
  <c r="AA2618" i="4" l="1"/>
  <c r="AA2388" i="4"/>
  <c r="AA576" i="5"/>
  <c r="Z2389" i="4"/>
  <c r="X2390" i="4" s="1"/>
  <c r="Y2390" i="4" s="1"/>
  <c r="Z175" i="5"/>
  <c r="X176" i="5" s="1"/>
  <c r="Y176" i="5" s="1"/>
  <c r="AA414" i="6"/>
  <c r="Z414" i="6"/>
  <c r="X415" i="6" s="1"/>
  <c r="Y415" i="6" s="1"/>
  <c r="AA174" i="5"/>
  <c r="Z2318" i="4"/>
  <c r="X2319" i="4" s="1"/>
  <c r="Y2319" i="4" s="1"/>
  <c r="AA656" i="5"/>
  <c r="Z250" i="5"/>
  <c r="X251" i="5" s="1"/>
  <c r="Y251" i="5" s="1"/>
  <c r="AA377" i="5"/>
  <c r="Z377" i="5"/>
  <c r="X378" i="5" s="1"/>
  <c r="Y378" i="5" s="1"/>
  <c r="AA2156" i="4"/>
  <c r="Z2156" i="4"/>
  <c r="X2157" i="4" s="1"/>
  <c r="Y2157" i="4" s="1"/>
  <c r="AA2700" i="4"/>
  <c r="AA715" i="5"/>
  <c r="Z715" i="5"/>
  <c r="X716" i="5" s="1"/>
  <c r="AA316" i="5"/>
  <c r="Z316" i="5"/>
  <c r="X317" i="5" s="1"/>
  <c r="Y317" i="5" s="1"/>
  <c r="AA2317" i="4"/>
  <c r="Z657" i="5"/>
  <c r="W601" i="5" s="1"/>
  <c r="W602" i="5" s="1"/>
  <c r="Y316" i="6"/>
  <c r="Z2701" i="4"/>
  <c r="X2702" i="4" s="1"/>
  <c r="Y2702" i="4" s="1"/>
  <c r="Z2469" i="4"/>
  <c r="X2470" i="4" s="1"/>
  <c r="Y2470" i="4" s="1"/>
  <c r="Y486" i="5"/>
  <c r="AA251" i="6"/>
  <c r="Z251" i="6"/>
  <c r="X252" i="6" s="1"/>
  <c r="Y252" i="6" s="1"/>
  <c r="Z2552" i="4"/>
  <c r="X2553" i="4" s="1"/>
  <c r="Y2553" i="4" s="1"/>
  <c r="AA2225" i="4"/>
  <c r="Z2225" i="4"/>
  <c r="X2226" i="4" s="1"/>
  <c r="Y2226" i="4" s="1"/>
  <c r="Z2619" i="4"/>
  <c r="X2620" i="4" s="1"/>
  <c r="Y2620" i="4" s="1"/>
  <c r="Z577" i="5"/>
  <c r="X578" i="5" s="1"/>
  <c r="Y578" i="5" s="1"/>
  <c r="AA2468" i="4"/>
  <c r="Y716" i="5" l="1"/>
  <c r="Z252" i="6"/>
  <c r="X253" i="6" s="1"/>
  <c r="AA252" i="6"/>
  <c r="Z251" i="5"/>
  <c r="X252" i="5" s="1"/>
  <c r="Y252" i="5" s="1"/>
  <c r="AA378" i="5"/>
  <c r="Z378" i="5"/>
  <c r="X379" i="5" s="1"/>
  <c r="Y379" i="5" s="1"/>
  <c r="Z2319" i="4"/>
  <c r="X2320" i="4" s="1"/>
  <c r="Y2320" i="4" s="1"/>
  <c r="AA657" i="5"/>
  <c r="AB582" i="5"/>
  <c r="AB581" i="5"/>
  <c r="AB583" i="5" s="1"/>
  <c r="AA2619" i="4"/>
  <c r="AA316" i="6"/>
  <c r="Z316" i="6"/>
  <c r="X317" i="6" s="1"/>
  <c r="Y317" i="6" s="1"/>
  <c r="AA577" i="5"/>
  <c r="Z176" i="5"/>
  <c r="X177" i="5" s="1"/>
  <c r="Y177" i="5" s="1"/>
  <c r="AA2157" i="4"/>
  <c r="Z2157" i="4"/>
  <c r="X2158" i="4" s="1"/>
  <c r="AA486" i="5"/>
  <c r="Z486" i="5"/>
  <c r="X487" i="5" s="1"/>
  <c r="Y487" i="5" s="1"/>
  <c r="Z2702" i="4"/>
  <c r="X2703" i="4" s="1"/>
  <c r="Y2703" i="4" s="1"/>
  <c r="AA2701" i="4"/>
  <c r="AA2318" i="4"/>
  <c r="Z415" i="6"/>
  <c r="X416" i="6" s="1"/>
  <c r="AA415" i="6"/>
  <c r="AA2226" i="4"/>
  <c r="Z2226" i="4"/>
  <c r="X2227" i="4" s="1"/>
  <c r="Y2227" i="4" s="1"/>
  <c r="Z716" i="5"/>
  <c r="X717" i="5" s="1"/>
  <c r="AA716" i="5"/>
  <c r="AA175" i="5"/>
  <c r="Z2470" i="4"/>
  <c r="X2471" i="4" s="1"/>
  <c r="Y2471" i="4" s="1"/>
  <c r="AA2469" i="4"/>
  <c r="AA2470" i="4" s="1"/>
  <c r="AA250" i="5"/>
  <c r="Z578" i="5"/>
  <c r="W522" i="5" s="1"/>
  <c r="W523" i="5" s="1"/>
  <c r="Z2620" i="4"/>
  <c r="X2621" i="4" s="1"/>
  <c r="Y2621" i="4" s="1"/>
  <c r="AA317" i="5"/>
  <c r="Z317" i="5"/>
  <c r="X318" i="5" s="1"/>
  <c r="Y318" i="5" s="1"/>
  <c r="Z2553" i="4"/>
  <c r="W2497" i="4" s="1"/>
  <c r="W2498" i="4" s="1"/>
  <c r="Z2390" i="4"/>
  <c r="X2391" i="4" s="1"/>
  <c r="Y2391" i="4" s="1"/>
  <c r="AA2552" i="4"/>
  <c r="AA2389" i="4"/>
  <c r="AA176" i="5" l="1"/>
  <c r="Y2158" i="4"/>
  <c r="AA317" i="6"/>
  <c r="Z317" i="6"/>
  <c r="X318" i="6" s="1"/>
  <c r="Y318" i="6" s="1"/>
  <c r="AA2390" i="4"/>
  <c r="AA2553" i="4"/>
  <c r="Z2391" i="4"/>
  <c r="X2392" i="4" s="1"/>
  <c r="Y2392" i="4" s="1"/>
  <c r="AA318" i="5"/>
  <c r="Z318" i="5"/>
  <c r="X319" i="5" s="1"/>
  <c r="AB585" i="5"/>
  <c r="AB593" i="5" s="1"/>
  <c r="AB594" i="5" s="1"/>
  <c r="AB586" i="5"/>
  <c r="AB584" i="5"/>
  <c r="AB597" i="5"/>
  <c r="AB598" i="5"/>
  <c r="Z2621" i="4"/>
  <c r="X2622" i="4" s="1"/>
  <c r="Y2622" i="4" s="1"/>
  <c r="AA487" i="5"/>
  <c r="Z487" i="5"/>
  <c r="X488" i="5" s="1"/>
  <c r="Y488" i="5" s="1"/>
  <c r="Y717" i="5"/>
  <c r="Y416" i="6"/>
  <c r="Z2320" i="4"/>
  <c r="X2321" i="4" s="1"/>
  <c r="Y2321" i="4" s="1"/>
  <c r="AA2620" i="4"/>
  <c r="AA2319" i="4"/>
  <c r="Z252" i="5"/>
  <c r="X253" i="5" s="1"/>
  <c r="Y253" i="5" s="1"/>
  <c r="AA2227" i="4"/>
  <c r="Z2227" i="4"/>
  <c r="X2228" i="4" s="1"/>
  <c r="Z2703" i="4"/>
  <c r="X2704" i="4" s="1"/>
  <c r="Y2704" i="4" s="1"/>
  <c r="AA2702" i="4"/>
  <c r="AA578" i="5"/>
  <c r="AA2158" i="4"/>
  <c r="Z2158" i="4"/>
  <c r="X2159" i="4" s="1"/>
  <c r="AA251" i="5"/>
  <c r="AA379" i="5"/>
  <c r="Z379" i="5"/>
  <c r="X380" i="5" s="1"/>
  <c r="Z2471" i="4"/>
  <c r="X2472" i="4" s="1"/>
  <c r="Y2472" i="4" s="1"/>
  <c r="AB2480" i="4"/>
  <c r="AB2481" i="4"/>
  <c r="AB502" i="5"/>
  <c r="AB503" i="5"/>
  <c r="Z177" i="5"/>
  <c r="X178" i="5" s="1"/>
  <c r="Y178" i="5" s="1"/>
  <c r="Y253" i="6"/>
  <c r="AB504" i="5" l="1"/>
  <c r="Y380" i="5"/>
  <c r="AA253" i="6"/>
  <c r="Z253" i="6"/>
  <c r="X254" i="6" s="1"/>
  <c r="AA2703" i="4"/>
  <c r="AB656" i="5"/>
  <c r="AB652" i="5"/>
  <c r="AB651" i="5"/>
  <c r="AB653" i="5"/>
  <c r="AB657" i="5"/>
  <c r="AB646" i="5"/>
  <c r="AB648" i="5"/>
  <c r="AB650" i="5"/>
  <c r="AB649" i="5"/>
  <c r="AB599" i="5"/>
  <c r="AB655" i="5"/>
  <c r="AB645" i="5"/>
  <c r="AB647" i="5"/>
  <c r="AB654" i="5"/>
  <c r="Z178" i="5"/>
  <c r="W122" i="5" s="1"/>
  <c r="W123" i="5" s="1"/>
  <c r="Y2228" i="4"/>
  <c r="AB588" i="5"/>
  <c r="AB591" i="5" s="1"/>
  <c r="AC604" i="5" s="1"/>
  <c r="AB589" i="5"/>
  <c r="AB590" i="5" s="1"/>
  <c r="AB592" i="5" s="1"/>
  <c r="Z2704" i="4"/>
  <c r="X2705" i="4" s="1"/>
  <c r="Y2705" i="4" s="1"/>
  <c r="AB507" i="5"/>
  <c r="AB506" i="5"/>
  <c r="AB514" i="5" s="1"/>
  <c r="AB515" i="5" s="1"/>
  <c r="AB505" i="5"/>
  <c r="AB508" i="5"/>
  <c r="AB518" i="5"/>
  <c r="AB519" i="5"/>
  <c r="Z2622" i="4"/>
  <c r="X2623" i="4" s="1"/>
  <c r="Y2623" i="4" s="1"/>
  <c r="Z253" i="5"/>
  <c r="X254" i="5" s="1"/>
  <c r="Y254" i="5" s="1"/>
  <c r="AA252" i="5"/>
  <c r="AB595" i="5"/>
  <c r="AB596" i="5" s="1"/>
  <c r="AB2482" i="4"/>
  <c r="AA2621" i="4"/>
  <c r="AA177" i="5"/>
  <c r="Y319" i="5"/>
  <c r="AA2391" i="4"/>
  <c r="Z2392" i="4"/>
  <c r="X2393" i="4" s="1"/>
  <c r="Y2393" i="4" s="1"/>
  <c r="AA2320" i="4"/>
  <c r="AA2471" i="4"/>
  <c r="Z416" i="6"/>
  <c r="X417" i="6" s="1"/>
  <c r="AA416" i="6"/>
  <c r="Z2321" i="4"/>
  <c r="X2322" i="4" s="1"/>
  <c r="Y2322" i="4" s="1"/>
  <c r="Z717" i="5"/>
  <c r="X718" i="5" s="1"/>
  <c r="AA717" i="5"/>
  <c r="AA318" i="6"/>
  <c r="Z318" i="6"/>
  <c r="X319" i="6" s="1"/>
  <c r="Z2472" i="4"/>
  <c r="X2473" i="4" s="1"/>
  <c r="Y2473" i="4" s="1"/>
  <c r="AA380" i="5"/>
  <c r="Z380" i="5"/>
  <c r="X381" i="5" s="1"/>
  <c r="Y381" i="5" s="1"/>
  <c r="Y2159" i="4"/>
  <c r="Z488" i="5"/>
  <c r="X489" i="5" s="1"/>
  <c r="Y489" i="5" s="1"/>
  <c r="Y718" i="5" l="1"/>
  <c r="AA2472" i="4"/>
  <c r="Y319" i="6"/>
  <c r="AA253" i="5"/>
  <c r="AB631" i="5"/>
  <c r="AB621" i="5"/>
  <c r="AB625" i="5"/>
  <c r="AB605" i="5"/>
  <c r="AB630" i="5"/>
  <c r="AB629" i="5"/>
  <c r="AB637" i="5"/>
  <c r="AB641" i="5"/>
  <c r="AB632" i="5"/>
  <c r="AB626" i="5"/>
  <c r="AB610" i="5"/>
  <c r="AB620" i="5"/>
  <c r="AB644" i="5"/>
  <c r="AB611" i="5"/>
  <c r="AB615" i="5"/>
  <c r="AB639" i="5"/>
  <c r="AB623" i="5"/>
  <c r="AB633" i="5"/>
  <c r="AB614" i="5"/>
  <c r="AB619" i="5"/>
  <c r="AB607" i="5"/>
  <c r="AB640" i="5"/>
  <c r="AB627" i="5"/>
  <c r="AB624" i="5"/>
  <c r="AB618" i="5"/>
  <c r="AB613" i="5"/>
  <c r="AB642" i="5"/>
  <c r="AB616" i="5"/>
  <c r="AB609" i="5"/>
  <c r="AB628" i="5"/>
  <c r="AB606" i="5"/>
  <c r="AB636" i="5"/>
  <c r="AB608" i="5"/>
  <c r="AB604" i="5"/>
  <c r="AD604" i="5" s="1"/>
  <c r="AB635" i="5"/>
  <c r="AB643" i="5"/>
  <c r="AB634" i="5"/>
  <c r="AB638" i="5"/>
  <c r="AB622" i="5"/>
  <c r="AB617" i="5"/>
  <c r="AB612" i="5"/>
  <c r="AA319" i="6"/>
  <c r="Z319" i="6"/>
  <c r="X320" i="6" s="1"/>
  <c r="Z2623" i="4"/>
  <c r="X2624" i="4" s="1"/>
  <c r="Y2624" i="4" s="1"/>
  <c r="AB102" i="5"/>
  <c r="AB103" i="5"/>
  <c r="Z254" i="5"/>
  <c r="X255" i="5" s="1"/>
  <c r="Y255" i="5" s="1"/>
  <c r="Y417" i="6"/>
  <c r="AA2622" i="4"/>
  <c r="Z2705" i="4"/>
  <c r="W2649" i="4" s="1"/>
  <c r="W2650" i="4" s="1"/>
  <c r="AA178" i="5"/>
  <c r="Z2322" i="4"/>
  <c r="X2323" i="4" s="1"/>
  <c r="Y2323" i="4" s="1"/>
  <c r="Z489" i="5"/>
  <c r="X490" i="5" s="1"/>
  <c r="Y490" i="5" s="1"/>
  <c r="AA2228" i="4"/>
  <c r="Z2228" i="4"/>
  <c r="X2229" i="4" s="1"/>
  <c r="AB569" i="5"/>
  <c r="AB575" i="5"/>
  <c r="AB570" i="5"/>
  <c r="AB576" i="5"/>
  <c r="AB571" i="5"/>
  <c r="AB577" i="5"/>
  <c r="AB572" i="5"/>
  <c r="AB578" i="5"/>
  <c r="AB573" i="5"/>
  <c r="AB568" i="5"/>
  <c r="AB520" i="5"/>
  <c r="AB574" i="5"/>
  <c r="AB567" i="5"/>
  <c r="AA2159" i="4"/>
  <c r="Z2159" i="4"/>
  <c r="X2160" i="4" s="1"/>
  <c r="AA2392" i="4"/>
  <c r="AB516" i="5"/>
  <c r="AB517" i="5" s="1"/>
  <c r="AB551" i="5" s="1"/>
  <c r="Z2393" i="4"/>
  <c r="X2394" i="4" s="1"/>
  <c r="Y2394" i="4" s="1"/>
  <c r="AA319" i="5"/>
  <c r="Z319" i="5"/>
  <c r="X320" i="5" s="1"/>
  <c r="Y320" i="5" s="1"/>
  <c r="Y254" i="6"/>
  <c r="AB2484" i="4"/>
  <c r="AB2483" i="4"/>
  <c r="AB2485" i="4"/>
  <c r="AB2493" i="4"/>
  <c r="AB2494" i="4"/>
  <c r="AA718" i="5"/>
  <c r="Z718" i="5"/>
  <c r="X719" i="5" s="1"/>
  <c r="AA2321" i="4"/>
  <c r="AA488" i="5"/>
  <c r="AA489" i="5" s="1"/>
  <c r="AB509" i="5"/>
  <c r="AB512" i="5" s="1"/>
  <c r="AC525" i="5" s="1"/>
  <c r="AB510" i="5"/>
  <c r="AB511" i="5" s="1"/>
  <c r="AB513" i="5" s="1"/>
  <c r="AA381" i="5"/>
  <c r="Z381" i="5"/>
  <c r="X382" i="5" s="1"/>
  <c r="Y382" i="5" s="1"/>
  <c r="Z2473" i="4"/>
  <c r="X2474" i="4" s="1"/>
  <c r="Y2474" i="4" s="1"/>
  <c r="AA2704" i="4"/>
  <c r="AA2623" i="4" l="1"/>
  <c r="AB2489" i="4"/>
  <c r="AB2490" i="4" s="1"/>
  <c r="AB104" i="5"/>
  <c r="Z2323" i="4"/>
  <c r="X2324" i="4" s="1"/>
  <c r="Y2324" i="4" s="1"/>
  <c r="AB107" i="5"/>
  <c r="AB105" i="5"/>
  <c r="AB106" i="5"/>
  <c r="AB114" i="5" s="1"/>
  <c r="AB115" i="5" s="1"/>
  <c r="AB118" i="5"/>
  <c r="AB119" i="5"/>
  <c r="AB533" i="5"/>
  <c r="AB547" i="5"/>
  <c r="AB526" i="5"/>
  <c r="Z2624" i="4"/>
  <c r="X2625" i="4" s="1"/>
  <c r="Y2625" i="4" s="1"/>
  <c r="AB2632" i="4"/>
  <c r="AB2633" i="4"/>
  <c r="AB2491" i="4"/>
  <c r="AB2492" i="4" s="1"/>
  <c r="AA254" i="6"/>
  <c r="Z254" i="6"/>
  <c r="X255" i="6" s="1"/>
  <c r="AA382" i="5"/>
  <c r="Z382" i="5"/>
  <c r="X383" i="5" s="1"/>
  <c r="AB546" i="5"/>
  <c r="AB548" i="5"/>
  <c r="AA2705" i="4"/>
  <c r="Y320" i="6"/>
  <c r="Z2474" i="4"/>
  <c r="X2475" i="4" s="1"/>
  <c r="Y2475" i="4" s="1"/>
  <c r="AB565" i="5"/>
  <c r="AA2473" i="4"/>
  <c r="AB552" i="5"/>
  <c r="AB539" i="5"/>
  <c r="AB558" i="5"/>
  <c r="AB562" i="5"/>
  <c r="AB553" i="5"/>
  <c r="AB560" i="5"/>
  <c r="AB549" i="5"/>
  <c r="AB559" i="5"/>
  <c r="AB556" i="5"/>
  <c r="AB527" i="5"/>
  <c r="AB528" i="5"/>
  <c r="AB564" i="5"/>
  <c r="AB537" i="5"/>
  <c r="Y719" i="5"/>
  <c r="AA2393" i="4"/>
  <c r="AB557" i="5"/>
  <c r="AB525" i="5"/>
  <c r="AD525" i="5" s="1"/>
  <c r="AB545" i="5"/>
  <c r="Y2229" i="4"/>
  <c r="AA320" i="5"/>
  <c r="Z320" i="5"/>
  <c r="X321" i="5" s="1"/>
  <c r="Y321" i="5" s="1"/>
  <c r="AB542" i="5"/>
  <c r="AB554" i="5"/>
  <c r="AB544" i="5"/>
  <c r="AB540" i="5"/>
  <c r="Z490" i="5"/>
  <c r="X491" i="5" s="1"/>
  <c r="Y491" i="5" s="1"/>
  <c r="AA417" i="6"/>
  <c r="Z417" i="6"/>
  <c r="X418" i="6" s="1"/>
  <c r="Y418" i="6" s="1"/>
  <c r="AB531" i="5"/>
  <c r="AB555" i="5"/>
  <c r="AB530" i="5"/>
  <c r="AB536" i="5"/>
  <c r="AB2551" i="4"/>
  <c r="AB2552" i="4"/>
  <c r="AB2549" i="4"/>
  <c r="AB2545" i="4"/>
  <c r="AB2546" i="4"/>
  <c r="AB2550" i="4"/>
  <c r="AB2547" i="4"/>
  <c r="AB2544" i="4"/>
  <c r="AB2553" i="4"/>
  <c r="AB2548" i="4"/>
  <c r="AB2495" i="4"/>
  <c r="AB2543" i="4"/>
  <c r="AB529" i="5"/>
  <c r="AB543" i="5"/>
  <c r="AB550" i="5"/>
  <c r="Z255" i="5"/>
  <c r="X256" i="5" s="1"/>
  <c r="Y256" i="5" s="1"/>
  <c r="AB532" i="5"/>
  <c r="AB534" i="5"/>
  <c r="Z2394" i="4"/>
  <c r="X2395" i="4" s="1"/>
  <c r="Y2395" i="4" s="1"/>
  <c r="AB541" i="5"/>
  <c r="AB561" i="5"/>
  <c r="AB538" i="5"/>
  <c r="AA254" i="5"/>
  <c r="AF604" i="5"/>
  <c r="AE604" i="5"/>
  <c r="AB535" i="5"/>
  <c r="AB566" i="5"/>
  <c r="AB2486" i="4"/>
  <c r="AC2500" i="4" s="1"/>
  <c r="AB2487" i="4"/>
  <c r="AB2488" i="4" s="1"/>
  <c r="Y2160" i="4"/>
  <c r="AB563" i="5"/>
  <c r="AA2322" i="4"/>
  <c r="AA2323" i="4" s="1"/>
  <c r="AB2634" i="4" l="1"/>
  <c r="AA255" i="5"/>
  <c r="AA2394" i="4"/>
  <c r="Y255" i="6"/>
  <c r="AA255" i="6" s="1"/>
  <c r="AB2514" i="4"/>
  <c r="AB2528" i="4"/>
  <c r="AB2524" i="4"/>
  <c r="AB2517" i="4"/>
  <c r="AB2513" i="4"/>
  <c r="AB2507" i="4"/>
  <c r="AB2536" i="4"/>
  <c r="AB2506" i="4"/>
  <c r="AB2535" i="4"/>
  <c r="AB2520" i="4"/>
  <c r="AB2542" i="4"/>
  <c r="AB2532" i="4"/>
  <c r="AB2541" i="4"/>
  <c r="AB2502" i="4"/>
  <c r="AB2509" i="4"/>
  <c r="AB2526" i="4"/>
  <c r="AB2500" i="4"/>
  <c r="AD2500" i="4" s="1"/>
  <c r="AB2503" i="4"/>
  <c r="AB2531" i="4"/>
  <c r="AB2529" i="4"/>
  <c r="AB2515" i="4"/>
  <c r="AB2523" i="4"/>
  <c r="AB2522" i="4"/>
  <c r="AB2504" i="4"/>
  <c r="AB2525" i="4"/>
  <c r="AB2534" i="4"/>
  <c r="AB2540" i="4"/>
  <c r="AB2512" i="4"/>
  <c r="AB2501" i="4"/>
  <c r="AB2527" i="4"/>
  <c r="AB2510" i="4"/>
  <c r="AB2519" i="4"/>
  <c r="AB2539" i="4"/>
  <c r="AB2508" i="4"/>
  <c r="AB2518" i="4"/>
  <c r="AB2521" i="4"/>
  <c r="AB2533" i="4"/>
  <c r="AB2538" i="4"/>
  <c r="AB2511" i="4"/>
  <c r="AB2537" i="4"/>
  <c r="AB2530" i="4"/>
  <c r="AB2516" i="4"/>
  <c r="AB2505" i="4"/>
  <c r="AA2229" i="4"/>
  <c r="Z2229" i="4"/>
  <c r="X2230" i="4" s="1"/>
  <c r="Y383" i="5"/>
  <c r="Z255" i="6"/>
  <c r="X256" i="6" s="1"/>
  <c r="Z719" i="5"/>
  <c r="X720" i="5" s="1"/>
  <c r="AA719" i="5"/>
  <c r="Z2475" i="4"/>
  <c r="X2476" i="4" s="1"/>
  <c r="Y2476" i="4" s="1"/>
  <c r="AC605" i="5"/>
  <c r="AD605" i="5" s="1"/>
  <c r="Z256" i="5"/>
  <c r="X257" i="5" s="1"/>
  <c r="Y257" i="5" s="1"/>
  <c r="AA2474" i="4"/>
  <c r="AB178" i="5"/>
  <c r="AB174" i="5"/>
  <c r="AB169" i="5"/>
  <c r="AB171" i="5"/>
  <c r="AB173" i="5"/>
  <c r="AB172" i="5"/>
  <c r="AB175" i="5"/>
  <c r="AB120" i="5"/>
  <c r="AB176" i="5"/>
  <c r="AB170" i="5"/>
  <c r="AB177" i="5"/>
  <c r="AB2637" i="4"/>
  <c r="AB2635" i="4"/>
  <c r="AB2636" i="4"/>
  <c r="AB2641" i="4" s="1"/>
  <c r="AB2642" i="4" s="1"/>
  <c r="AB2645" i="4"/>
  <c r="AB2646" i="4"/>
  <c r="AB116" i="5"/>
  <c r="AB117" i="5" s="1"/>
  <c r="Z418" i="6"/>
  <c r="X419" i="6" s="1"/>
  <c r="AA418" i="6"/>
  <c r="AB110" i="5"/>
  <c r="AB109" i="5"/>
  <c r="AB112" i="5" s="1"/>
  <c r="AC125" i="5" s="1"/>
  <c r="Z321" i="5"/>
  <c r="X322" i="5" s="1"/>
  <c r="AA321" i="5"/>
  <c r="AA320" i="6"/>
  <c r="Z320" i="6"/>
  <c r="X321" i="6" s="1"/>
  <c r="Y321" i="6" s="1"/>
  <c r="Z2160" i="4"/>
  <c r="X2161" i="4" s="1"/>
  <c r="AA2160" i="4"/>
  <c r="AF525" i="5"/>
  <c r="AE525" i="5"/>
  <c r="Z491" i="5"/>
  <c r="X492" i="5" s="1"/>
  <c r="Y492" i="5" s="1"/>
  <c r="Z2625" i="4"/>
  <c r="X2626" i="4" s="1"/>
  <c r="Y2626" i="4" s="1"/>
  <c r="AA2624" i="4"/>
  <c r="Z2324" i="4"/>
  <c r="X2325" i="4" s="1"/>
  <c r="Y2325" i="4" s="1"/>
  <c r="AA490" i="5"/>
  <c r="Z2395" i="4"/>
  <c r="X2396" i="4" s="1"/>
  <c r="Y2396" i="4" s="1"/>
  <c r="Y419" i="6" l="1"/>
  <c r="AB146" i="5"/>
  <c r="AB144" i="5"/>
  <c r="AB129" i="5"/>
  <c r="AB164" i="5"/>
  <c r="AB149" i="5"/>
  <c r="AB154" i="5"/>
  <c r="AB135" i="5"/>
  <c r="AB160" i="5"/>
  <c r="AB153" i="5"/>
  <c r="AB157" i="5"/>
  <c r="AB156" i="5"/>
  <c r="AB168" i="5"/>
  <c r="AB138" i="5"/>
  <c r="AB132" i="5"/>
  <c r="AB126" i="5"/>
  <c r="AB127" i="5"/>
  <c r="AB130" i="5"/>
  <c r="AB155" i="5"/>
  <c r="AB166" i="5"/>
  <c r="AA2324" i="4"/>
  <c r="Y256" i="6"/>
  <c r="AA256" i="6" s="1"/>
  <c r="AA2395" i="4"/>
  <c r="Y2230" i="4"/>
  <c r="Z257" i="5"/>
  <c r="W201" i="5" s="1"/>
  <c r="W202" i="5" s="1"/>
  <c r="AA2230" i="4"/>
  <c r="Z2230" i="4"/>
  <c r="X2231" i="4" s="1"/>
  <c r="Y2231" i="4" s="1"/>
  <c r="AA256" i="5"/>
  <c r="AA257" i="5" s="1"/>
  <c r="Y720" i="5"/>
  <c r="Z2476" i="4"/>
  <c r="X2477" i="4" s="1"/>
  <c r="Y2477" i="4" s="1"/>
  <c r="AA2476" i="4"/>
  <c r="AA321" i="6"/>
  <c r="Z321" i="6"/>
  <c r="X322" i="6" s="1"/>
  <c r="Z2626" i="4"/>
  <c r="X2627" i="4" s="1"/>
  <c r="Y2627" i="4" s="1"/>
  <c r="AA2475" i="4"/>
  <c r="AB2639" i="4"/>
  <c r="AB2638" i="4"/>
  <c r="AC2652" i="4" s="1"/>
  <c r="AB111" i="5"/>
  <c r="AB113" i="5" s="1"/>
  <c r="AA2625" i="4"/>
  <c r="AB143" i="5"/>
  <c r="AB152" i="5"/>
  <c r="AB158" i="5"/>
  <c r="Z492" i="5"/>
  <c r="X493" i="5" s="1"/>
  <c r="Y493" i="5" s="1"/>
  <c r="AB128" i="5"/>
  <c r="AB142" i="5"/>
  <c r="AB136" i="5"/>
  <c r="AF605" i="5"/>
  <c r="AE605" i="5"/>
  <c r="AA491" i="5"/>
  <c r="AB165" i="5"/>
  <c r="AB163" i="5"/>
  <c r="AB2643" i="4"/>
  <c r="AB2644" i="4"/>
  <c r="AB2670" i="4" s="1"/>
  <c r="AA419" i="6"/>
  <c r="Z419" i="6"/>
  <c r="X420" i="6" s="1"/>
  <c r="AB137" i="5"/>
  <c r="AB145" i="5"/>
  <c r="AB161" i="5"/>
  <c r="AB131" i="5"/>
  <c r="AB134" i="5"/>
  <c r="AB162" i="5"/>
  <c r="Y322" i="5"/>
  <c r="AB148" i="5"/>
  <c r="AB159" i="5"/>
  <c r="Z2325" i="4"/>
  <c r="W2269" i="4" s="1"/>
  <c r="W2270" i="4" s="1"/>
  <c r="AC526" i="5"/>
  <c r="AD526" i="5" s="1"/>
  <c r="AB133" i="5"/>
  <c r="AB140" i="5"/>
  <c r="AB151" i="5"/>
  <c r="AB141" i="5"/>
  <c r="AB167" i="5"/>
  <c r="AB125" i="5"/>
  <c r="AD125" i="5" s="1"/>
  <c r="AB139" i="5"/>
  <c r="Z2396" i="4"/>
  <c r="X2397" i="4" s="1"/>
  <c r="Y2397" i="4" s="1"/>
  <c r="Y2161" i="4"/>
  <c r="AB2703" i="4"/>
  <c r="AB2698" i="4"/>
  <c r="AB2682" i="4"/>
  <c r="AB2693" i="4"/>
  <c r="AB2704" i="4"/>
  <c r="AB2694" i="4"/>
  <c r="AB2705" i="4"/>
  <c r="AB2701" i="4"/>
  <c r="AB2702" i="4"/>
  <c r="AB2695" i="4"/>
  <c r="AB2700" i="4"/>
  <c r="AB2668" i="4"/>
  <c r="AB2662" i="4"/>
  <c r="AB2691" i="4"/>
  <c r="AB2683" i="4"/>
  <c r="AB2679" i="4"/>
  <c r="AB2666" i="4"/>
  <c r="AB2696" i="4"/>
  <c r="AB2664" i="4"/>
  <c r="AB2697" i="4"/>
  <c r="AB2685" i="4"/>
  <c r="AB2647" i="4"/>
  <c r="AB2699" i="4"/>
  <c r="AB2654" i="4"/>
  <c r="AB2674" i="4"/>
  <c r="AB2667" i="4"/>
  <c r="AB150" i="5"/>
  <c r="AB147" i="5"/>
  <c r="AA383" i="5"/>
  <c r="Z383" i="5"/>
  <c r="X384" i="5" s="1"/>
  <c r="Y384" i="5" s="1"/>
  <c r="AF2500" i="4"/>
  <c r="AE2500" i="4"/>
  <c r="AB2655" i="4" l="1"/>
  <c r="AB2660" i="4"/>
  <c r="AB2669" i="4"/>
  <c r="Y322" i="6"/>
  <c r="Z256" i="6"/>
  <c r="X257" i="6" s="1"/>
  <c r="Y257" i="6" s="1"/>
  <c r="Z257" i="6" s="1"/>
  <c r="X258" i="6" s="1"/>
  <c r="Y258" i="6" s="1"/>
  <c r="AB2680" i="4"/>
  <c r="AB2678" i="4"/>
  <c r="AB2692" i="4"/>
  <c r="AB2688" i="4"/>
  <c r="AB2652" i="4"/>
  <c r="AB2657" i="4"/>
  <c r="AB2677" i="4"/>
  <c r="Z384" i="5"/>
  <c r="X385" i="5" s="1"/>
  <c r="AA384" i="5"/>
  <c r="AC606" i="5"/>
  <c r="AD606" i="5" s="1"/>
  <c r="AF125" i="5"/>
  <c r="AE125" i="5"/>
  <c r="AF526" i="5"/>
  <c r="AE526" i="5"/>
  <c r="AB2676" i="4"/>
  <c r="AB2659" i="4"/>
  <c r="AB2658" i="4"/>
  <c r="AB2656" i="4"/>
  <c r="AB2687" i="4"/>
  <c r="AB2675" i="4"/>
  <c r="AB2686" i="4"/>
  <c r="AA2325" i="4"/>
  <c r="Z2477" i="4"/>
  <c r="W2421" i="4" s="1"/>
  <c r="W2422" i="4" s="1"/>
  <c r="AB2690" i="4"/>
  <c r="AB2684" i="4"/>
  <c r="AA2161" i="4"/>
  <c r="Z2161" i="4"/>
  <c r="X2162" i="4" s="1"/>
  <c r="Y2162" i="4" s="1"/>
  <c r="Z493" i="5"/>
  <c r="X494" i="5" s="1"/>
  <c r="Y494" i="5" s="1"/>
  <c r="AA2231" i="4"/>
  <c r="Z2231" i="4"/>
  <c r="X2232" i="4" s="1"/>
  <c r="Y2232" i="4" s="1"/>
  <c r="AB2665" i="4"/>
  <c r="Z2397" i="4"/>
  <c r="X2398" i="4" s="1"/>
  <c r="Y2398" i="4" s="1"/>
  <c r="AA257" i="6"/>
  <c r="AA492" i="5"/>
  <c r="AA2626" i="4"/>
  <c r="AA2627" i="4" s="1"/>
  <c r="AB2653" i="4"/>
  <c r="AB2671" i="4"/>
  <c r="AB2253" i="4"/>
  <c r="AB2252" i="4"/>
  <c r="AB2254" i="4" s="1"/>
  <c r="AB2672" i="4"/>
  <c r="AB2640" i="4"/>
  <c r="AD2652" i="4" s="1"/>
  <c r="AC2501" i="4"/>
  <c r="AD2501" i="4" s="1"/>
  <c r="AB2661" i="4"/>
  <c r="AB2663" i="4"/>
  <c r="AB2673" i="4"/>
  <c r="AA2396" i="4"/>
  <c r="Y420" i="6"/>
  <c r="AB181" i="5"/>
  <c r="AB182" i="5"/>
  <c r="Z2627" i="4"/>
  <c r="X2628" i="4" s="1"/>
  <c r="Y2628" i="4" s="1"/>
  <c r="AA322" i="5"/>
  <c r="Z322" i="5"/>
  <c r="X323" i="5" s="1"/>
  <c r="Y323" i="5" s="1"/>
  <c r="AA720" i="5"/>
  <c r="Z720" i="5"/>
  <c r="X721" i="5" s="1"/>
  <c r="Y721" i="5" s="1"/>
  <c r="AA322" i="6"/>
  <c r="Z322" i="6"/>
  <c r="X323" i="6" s="1"/>
  <c r="Y323" i="6" s="1"/>
  <c r="AB2689" i="4"/>
  <c r="AB2681" i="4"/>
  <c r="AA2397" i="4" l="1"/>
  <c r="Y385" i="5"/>
  <c r="AF2652" i="4"/>
  <c r="AE2652" i="4"/>
  <c r="AB183" i="5"/>
  <c r="AA493" i="5"/>
  <c r="Z323" i="6"/>
  <c r="X324" i="6" s="1"/>
  <c r="AA323" i="6"/>
  <c r="Z494" i="5"/>
  <c r="X495" i="5" s="1"/>
  <c r="Y495" i="5" s="1"/>
  <c r="AC527" i="5"/>
  <c r="AD527" i="5" s="1"/>
  <c r="AA2232" i="4"/>
  <c r="Z2232" i="4"/>
  <c r="X2233" i="4" s="1"/>
  <c r="Y2233" i="4" s="1"/>
  <c r="Z258" i="6"/>
  <c r="X259" i="6" s="1"/>
  <c r="Y259" i="6" s="1"/>
  <c r="AA2477" i="4"/>
  <c r="AB2405" i="4"/>
  <c r="AB2404" i="4"/>
  <c r="AB2406" i="4" s="1"/>
  <c r="AF606" i="5"/>
  <c r="AE606" i="5"/>
  <c r="AA721" i="5"/>
  <c r="Z721" i="5"/>
  <c r="X722" i="5" s="1"/>
  <c r="Y722" i="5" s="1"/>
  <c r="AC126" i="5"/>
  <c r="AD126" i="5" s="1"/>
  <c r="AA420" i="6"/>
  <c r="Z420" i="6"/>
  <c r="X421" i="6" s="1"/>
  <c r="Y421" i="6" s="1"/>
  <c r="Z323" i="5"/>
  <c r="X324" i="5" s="1"/>
  <c r="AA323" i="5"/>
  <c r="Z385" i="5"/>
  <c r="X386" i="5" s="1"/>
  <c r="AA385" i="5"/>
  <c r="AB2256" i="4"/>
  <c r="AB2257" i="4"/>
  <c r="AB2255" i="4"/>
  <c r="AB2265" i="4"/>
  <c r="AB2266" i="4"/>
  <c r="Z2162" i="4"/>
  <c r="X2163" i="4" s="1"/>
  <c r="Y2163" i="4" s="1"/>
  <c r="AF2501" i="4"/>
  <c r="AE2501" i="4"/>
  <c r="Z2628" i="4"/>
  <c r="X2629" i="4" s="1"/>
  <c r="Y2629" i="4" s="1"/>
  <c r="Z2398" i="4"/>
  <c r="X2399" i="4" s="1"/>
  <c r="Y2399" i="4" s="1"/>
  <c r="AA2162" i="4" l="1"/>
  <c r="AA722" i="5"/>
  <c r="Z722" i="5"/>
  <c r="X723" i="5" s="1"/>
  <c r="Z2399" i="4"/>
  <c r="X2400" i="4" s="1"/>
  <c r="Y2400" i="4" s="1"/>
  <c r="AA2398" i="4"/>
  <c r="Z2629" i="4"/>
  <c r="W2573" i="4" s="1"/>
  <c r="W2574" i="4" s="1"/>
  <c r="Z421" i="6"/>
  <c r="X422" i="6" s="1"/>
  <c r="Y422" i="6" s="1"/>
  <c r="AA421" i="6"/>
  <c r="AB185" i="5"/>
  <c r="AB186" i="5"/>
  <c r="AB184" i="5"/>
  <c r="AB197" i="5"/>
  <c r="AB198" i="5"/>
  <c r="AE126" i="5"/>
  <c r="AF126" i="5"/>
  <c r="AB2321" i="4"/>
  <c r="AB2316" i="4"/>
  <c r="AB2323" i="4"/>
  <c r="AB2324" i="4"/>
  <c r="AB2267" i="4"/>
  <c r="AB2319" i="4"/>
  <c r="AB2318" i="4"/>
  <c r="AB2320" i="4"/>
  <c r="AB2317" i="4"/>
  <c r="AB2325" i="4"/>
  <c r="AB2322" i="4"/>
  <c r="AB2315" i="4"/>
  <c r="AA494" i="5"/>
  <c r="Y324" i="6"/>
  <c r="Y386" i="5"/>
  <c r="Y324" i="5"/>
  <c r="AA258" i="6"/>
  <c r="AA2233" i="4"/>
  <c r="Z2233" i="4"/>
  <c r="X2234" i="4" s="1"/>
  <c r="Y2234" i="4" s="1"/>
  <c r="Z2163" i="4"/>
  <c r="X2164" i="4" s="1"/>
  <c r="Y2164" i="4" s="1"/>
  <c r="AC2653" i="4"/>
  <c r="AD2653" i="4" s="1"/>
  <c r="Z495" i="5"/>
  <c r="X496" i="5" s="1"/>
  <c r="Y496" i="5" s="1"/>
  <c r="AB2258" i="4"/>
  <c r="AC2272" i="4" s="1"/>
  <c r="AB2259" i="4"/>
  <c r="AC607" i="5"/>
  <c r="AD607" i="5" s="1"/>
  <c r="AB2261" i="4"/>
  <c r="AB2262" i="4" s="1"/>
  <c r="AB2408" i="4"/>
  <c r="AB2407" i="4"/>
  <c r="AB2409" i="4"/>
  <c r="AB2417" i="4"/>
  <c r="AB2418" i="4"/>
  <c r="Z259" i="6"/>
  <c r="X260" i="6" s="1"/>
  <c r="Y260" i="6" s="1"/>
  <c r="AA2628" i="4"/>
  <c r="AC2502" i="4"/>
  <c r="AD2502" i="4" s="1"/>
  <c r="AF527" i="5"/>
  <c r="AE527" i="5"/>
  <c r="AB193" i="5" l="1"/>
  <c r="AB194" i="5" s="1"/>
  <c r="Y723" i="5"/>
  <c r="AB188" i="5"/>
  <c r="AB191" i="5" s="1"/>
  <c r="AC204" i="5" s="1"/>
  <c r="AB189" i="5"/>
  <c r="AB190" i="5" s="1"/>
  <c r="AB192" i="5" s="1"/>
  <c r="AB195" i="5"/>
  <c r="AB196" i="5" s="1"/>
  <c r="AB2263" i="4"/>
  <c r="AB2264" i="4"/>
  <c r="AA2163" i="4"/>
  <c r="Z422" i="6"/>
  <c r="X423" i="6" s="1"/>
  <c r="Y423" i="6" s="1"/>
  <c r="AA422" i="6"/>
  <c r="AA324" i="5"/>
  <c r="Z324" i="5"/>
  <c r="X325" i="5" s="1"/>
  <c r="Y325" i="5" s="1"/>
  <c r="AB2557" i="4"/>
  <c r="AB2556" i="4"/>
  <c r="Z260" i="6"/>
  <c r="X261" i="6" s="1"/>
  <c r="Y261" i="6" s="1"/>
  <c r="AA324" i="6"/>
  <c r="Z324" i="6"/>
  <c r="X325" i="6" s="1"/>
  <c r="AE607" i="5"/>
  <c r="AF607" i="5"/>
  <c r="AB2260" i="4"/>
  <c r="AA2629" i="4"/>
  <c r="AA259" i="6"/>
  <c r="AB254" i="5"/>
  <c r="AB257" i="5"/>
  <c r="AB251" i="5"/>
  <c r="AB253" i="5"/>
  <c r="AB199" i="5"/>
  <c r="AB256" i="5"/>
  <c r="AB248" i="5"/>
  <c r="AB255" i="5"/>
  <c r="AB250" i="5"/>
  <c r="AB252" i="5"/>
  <c r="AB249" i="5"/>
  <c r="AA386" i="5"/>
  <c r="Z386" i="5"/>
  <c r="X387" i="5" s="1"/>
  <c r="Y387" i="5" s="1"/>
  <c r="AC528" i="5"/>
  <c r="AD528" i="5" s="1"/>
  <c r="Z2234" i="4"/>
  <c r="X2235" i="4" s="1"/>
  <c r="AA2234" i="4"/>
  <c r="AB2410" i="4"/>
  <c r="AC2424" i="4" s="1"/>
  <c r="AB2411" i="4"/>
  <c r="Z2400" i="4"/>
  <c r="X2401" i="4" s="1"/>
  <c r="Y2401" i="4" s="1"/>
  <c r="AA495" i="5"/>
  <c r="AA2399" i="4"/>
  <c r="AA2400" i="4" s="1"/>
  <c r="AC127" i="5"/>
  <c r="AD127" i="5" s="1"/>
  <c r="AB2466" i="4"/>
  <c r="AB2469" i="4"/>
  <c r="AB2472" i="4"/>
  <c r="AB2475" i="4"/>
  <c r="AB2468" i="4"/>
  <c r="AB2419" i="4"/>
  <c r="AB2471" i="4"/>
  <c r="AB2467" i="4"/>
  <c r="AB2477" i="4"/>
  <c r="AB2470" i="4"/>
  <c r="AB2473" i="4"/>
  <c r="AB2476" i="4"/>
  <c r="AB2474" i="4"/>
  <c r="Z496" i="5"/>
  <c r="X497" i="5" s="1"/>
  <c r="Y497" i="5" s="1"/>
  <c r="AF2653" i="4"/>
  <c r="AE2653" i="4"/>
  <c r="Z723" i="5"/>
  <c r="X724" i="5" s="1"/>
  <c r="Y724" i="5" s="1"/>
  <c r="AA723" i="5"/>
  <c r="Z2164" i="4"/>
  <c r="X2165" i="4" s="1"/>
  <c r="Y2165" i="4" s="1"/>
  <c r="AB2413" i="4"/>
  <c r="AB2414" i="4" s="1"/>
  <c r="AF2502" i="4"/>
  <c r="AE2502" i="4"/>
  <c r="AA496" i="5" l="1"/>
  <c r="AB231" i="5"/>
  <c r="AB239" i="5"/>
  <c r="AB228" i="5"/>
  <c r="AB204" i="5"/>
  <c r="AD204" i="5" s="1"/>
  <c r="AB211" i="5"/>
  <c r="AB233" i="5"/>
  <c r="AB225" i="5"/>
  <c r="AB205" i="5"/>
  <c r="AB215" i="5"/>
  <c r="AB245" i="5"/>
  <c r="AB236" i="5"/>
  <c r="AB232" i="5"/>
  <c r="AB243" i="5"/>
  <c r="AB227" i="5"/>
  <c r="AB238" i="5"/>
  <c r="AB229" i="5"/>
  <c r="AB234" i="5"/>
  <c r="AB210" i="5"/>
  <c r="AB208" i="5"/>
  <c r="AB223" i="5"/>
  <c r="AB237" i="5"/>
  <c r="AB207" i="5"/>
  <c r="AB209" i="5"/>
  <c r="AB220" i="5"/>
  <c r="AB246" i="5"/>
  <c r="AB240" i="5"/>
  <c r="AB218" i="5"/>
  <c r="AB216" i="5"/>
  <c r="AB224" i="5"/>
  <c r="AB222" i="5"/>
  <c r="AB214" i="5"/>
  <c r="AB206" i="5"/>
  <c r="AB235" i="5"/>
  <c r="AB221" i="5"/>
  <c r="AB213" i="5"/>
  <c r="AB219" i="5"/>
  <c r="AB241" i="5"/>
  <c r="AB242" i="5"/>
  <c r="AB226" i="5"/>
  <c r="AB247" i="5"/>
  <c r="AB217" i="5"/>
  <c r="AB244" i="5"/>
  <c r="AB230" i="5"/>
  <c r="AB212" i="5"/>
  <c r="Z261" i="6"/>
  <c r="X262" i="6" s="1"/>
  <c r="Y262" i="6" s="1"/>
  <c r="AB2558" i="4"/>
  <c r="Y2235" i="4"/>
  <c r="Z325" i="5"/>
  <c r="X326" i="5" s="1"/>
  <c r="AA325" i="5"/>
  <c r="AF528" i="5"/>
  <c r="AE528" i="5"/>
  <c r="AC2503" i="4"/>
  <c r="AD2503" i="4" s="1"/>
  <c r="Z387" i="5"/>
  <c r="X388" i="5" s="1"/>
  <c r="AA387" i="5"/>
  <c r="Z423" i="6"/>
  <c r="X424" i="6" s="1"/>
  <c r="Y424" i="6" s="1"/>
  <c r="AA423" i="6"/>
  <c r="AA2164" i="4"/>
  <c r="AB2278" i="4"/>
  <c r="AB2285" i="4"/>
  <c r="AB2279" i="4"/>
  <c r="AB2281" i="4"/>
  <c r="AB2272" i="4"/>
  <c r="AD2272" i="4" s="1"/>
  <c r="AB2305" i="4"/>
  <c r="AB2293" i="4"/>
  <c r="AB2299" i="4"/>
  <c r="AB2312" i="4"/>
  <c r="AB2287" i="4"/>
  <c r="AB2283" i="4"/>
  <c r="AB2275" i="4"/>
  <c r="AB2289" i="4"/>
  <c r="AB2301" i="4"/>
  <c r="AB2277" i="4"/>
  <c r="AB2286" i="4"/>
  <c r="AB2273" i="4"/>
  <c r="AB2292" i="4"/>
  <c r="AB2298" i="4"/>
  <c r="AB2274" i="4"/>
  <c r="AB2295" i="4"/>
  <c r="AB2310" i="4"/>
  <c r="AB2303" i="4"/>
  <c r="AB2282" i="4"/>
  <c r="AB2304" i="4"/>
  <c r="AB2308" i="4"/>
  <c r="AB2300" i="4"/>
  <c r="AB2306" i="4"/>
  <c r="AB2276" i="4"/>
  <c r="AB2284" i="4"/>
  <c r="AB2313" i="4"/>
  <c r="AB2309" i="4"/>
  <c r="AB2291" i="4"/>
  <c r="AB2311" i="4"/>
  <c r="AB2297" i="4"/>
  <c r="AB2288" i="4"/>
  <c r="AB2296" i="4"/>
  <c r="AB2290" i="4"/>
  <c r="AB2302" i="4"/>
  <c r="AB2280" i="4"/>
  <c r="AB2307" i="4"/>
  <c r="AB2314" i="4"/>
  <c r="AB2294" i="4"/>
  <c r="Z724" i="5"/>
  <c r="X725" i="5" s="1"/>
  <c r="Y725" i="5" s="1"/>
  <c r="Y325" i="6"/>
  <c r="Z2165" i="4"/>
  <c r="X2166" i="4" s="1"/>
  <c r="Y2166" i="4" s="1"/>
  <c r="AC608" i="5"/>
  <c r="AD608" i="5" s="1"/>
  <c r="Z2401" i="4"/>
  <c r="W2345" i="4" s="1"/>
  <c r="W2346" i="4" s="1"/>
  <c r="AB2415" i="4"/>
  <c r="AB2416" i="4"/>
  <c r="AF127" i="5"/>
  <c r="AE127" i="5"/>
  <c r="AC2654" i="4"/>
  <c r="AD2654" i="4" s="1"/>
  <c r="Z497" i="5"/>
  <c r="X498" i="5" s="1"/>
  <c r="Y498" i="5" s="1"/>
  <c r="AB2412" i="4"/>
  <c r="AA260" i="6"/>
  <c r="Y388" i="5" l="1"/>
  <c r="AB2561" i="4"/>
  <c r="AB2559" i="4"/>
  <c r="AB2560" i="4"/>
  <c r="AB2569" i="4"/>
  <c r="AB2570" i="4"/>
  <c r="AB2426" i="4"/>
  <c r="AB2454" i="4"/>
  <c r="AB2440" i="4"/>
  <c r="AB2428" i="4"/>
  <c r="AB2437" i="4"/>
  <c r="AB2444" i="4"/>
  <c r="AB2431" i="4"/>
  <c r="AB2430" i="4"/>
  <c r="AB2429" i="4"/>
  <c r="AB2452" i="4"/>
  <c r="AB2463" i="4"/>
  <c r="AB2438" i="4"/>
  <c r="AB2446" i="4"/>
  <c r="AB2447" i="4"/>
  <c r="AB2442" i="4"/>
  <c r="AB2449" i="4"/>
  <c r="AB2453" i="4"/>
  <c r="AB2457" i="4"/>
  <c r="AB2434" i="4"/>
  <c r="AB2455" i="4"/>
  <c r="AB2462" i="4"/>
  <c r="AB2464" i="4"/>
  <c r="AB2445" i="4"/>
  <c r="AB2432" i="4"/>
  <c r="AB2439" i="4"/>
  <c r="AB2460" i="4"/>
  <c r="AB2436" i="4"/>
  <c r="AB2450" i="4"/>
  <c r="AB2456" i="4"/>
  <c r="AB2424" i="4"/>
  <c r="AD2424" i="4" s="1"/>
  <c r="AB2443" i="4"/>
  <c r="AB2448" i="4"/>
  <c r="AB2461" i="4"/>
  <c r="AB2458" i="4"/>
  <c r="AB2427" i="4"/>
  <c r="AB2435" i="4"/>
  <c r="AB2451" i="4"/>
  <c r="AB2459" i="4"/>
  <c r="AB2433" i="4"/>
  <c r="AB2425" i="4"/>
  <c r="AB2441" i="4"/>
  <c r="AB2465" i="4"/>
  <c r="Z262" i="6"/>
  <c r="X263" i="6" s="1"/>
  <c r="Y263" i="6" s="1"/>
  <c r="AE2503" i="4"/>
  <c r="AF2503" i="4"/>
  <c r="AA724" i="5"/>
  <c r="AA2401" i="4"/>
  <c r="AB2328" i="4"/>
  <c r="AB2329" i="4"/>
  <c r="AA261" i="6"/>
  <c r="AA262" i="6" s="1"/>
  <c r="AF608" i="5"/>
  <c r="AE608" i="5"/>
  <c r="Z725" i="5"/>
  <c r="X726" i="5" s="1"/>
  <c r="Y726" i="5" s="1"/>
  <c r="Z498" i="5"/>
  <c r="X499" i="5" s="1"/>
  <c r="Y499" i="5" s="1"/>
  <c r="AE2272" i="4"/>
  <c r="AF2272" i="4"/>
  <c r="AC529" i="5"/>
  <c r="AD529" i="5" s="1"/>
  <c r="AA497" i="5"/>
  <c r="Z2166" i="4"/>
  <c r="X2167" i="4" s="1"/>
  <c r="Y2167" i="4" s="1"/>
  <c r="AA2165" i="4"/>
  <c r="AF204" i="5"/>
  <c r="AE204" i="5"/>
  <c r="AF2654" i="4"/>
  <c r="AE2654" i="4"/>
  <c r="AC128" i="5"/>
  <c r="AD128" i="5" s="1"/>
  <c r="Z424" i="6"/>
  <c r="X425" i="6" s="1"/>
  <c r="Y425" i="6" s="1"/>
  <c r="Y326" i="5"/>
  <c r="AA325" i="6"/>
  <c r="Z325" i="6"/>
  <c r="X326" i="6" s="1"/>
  <c r="AA2235" i="4"/>
  <c r="Z2235" i="4"/>
  <c r="X2236" i="4" s="1"/>
  <c r="Y2236" i="4" s="1"/>
  <c r="AB2330" i="4" l="1"/>
  <c r="AC205" i="5"/>
  <c r="AD205" i="5" s="1"/>
  <c r="AC2504" i="4"/>
  <c r="AD2504" i="4" s="1"/>
  <c r="AA498" i="5"/>
  <c r="AF2424" i="4"/>
  <c r="AE2424" i="4"/>
  <c r="AB2624" i="4"/>
  <c r="AB2619" i="4"/>
  <c r="AB2625" i="4"/>
  <c r="AB2620" i="4"/>
  <c r="AB2626" i="4"/>
  <c r="AB2621" i="4"/>
  <c r="AB2571" i="4"/>
  <c r="AB2628" i="4"/>
  <c r="AB2623" i="4"/>
  <c r="AB2629" i="4"/>
  <c r="AB2618" i="4"/>
  <c r="AB2627" i="4"/>
  <c r="AB2622" i="4"/>
  <c r="AC609" i="5"/>
  <c r="AD609" i="5" s="1"/>
  <c r="Z499" i="5"/>
  <c r="W443" i="5" s="1"/>
  <c r="W444" i="5" s="1"/>
  <c r="AF128" i="5"/>
  <c r="AE128" i="5"/>
  <c r="AF529" i="5"/>
  <c r="AE529" i="5"/>
  <c r="Z263" i="6"/>
  <c r="X264" i="6" s="1"/>
  <c r="Y264" i="6" s="1"/>
  <c r="AB2565" i="4"/>
  <c r="AB2566" i="4" s="1"/>
  <c r="Z425" i="6"/>
  <c r="X426" i="6" s="1"/>
  <c r="Y426" i="6" s="1"/>
  <c r="AA424" i="6"/>
  <c r="AB2331" i="4"/>
  <c r="AB2332" i="4"/>
  <c r="AB2333" i="4"/>
  <c r="AB2341" i="4"/>
  <c r="AB2342" i="4"/>
  <c r="AB2563" i="4"/>
  <c r="AB2562" i="4"/>
  <c r="AC2576" i="4" s="1"/>
  <c r="Z2236" i="4"/>
  <c r="X2237" i="4" s="1"/>
  <c r="AA2236" i="4"/>
  <c r="AC2273" i="4"/>
  <c r="AD2273" i="4" s="1"/>
  <c r="AC2655" i="4"/>
  <c r="AD2655" i="4" s="1"/>
  <c r="AA388" i="5"/>
  <c r="Z388" i="5"/>
  <c r="X389" i="5" s="1"/>
  <c r="Y389" i="5" s="1"/>
  <c r="AA326" i="5"/>
  <c r="Z326" i="5"/>
  <c r="X327" i="5" s="1"/>
  <c r="Y327" i="5" s="1"/>
  <c r="Z726" i="5"/>
  <c r="X727" i="5" s="1"/>
  <c r="Y727" i="5" s="1"/>
  <c r="Z2167" i="4"/>
  <c r="X2168" i="4" s="1"/>
  <c r="Y2168" i="4" s="1"/>
  <c r="AA725" i="5"/>
  <c r="Y326" i="6"/>
  <c r="AA2166" i="4"/>
  <c r="AB2564" i="4" l="1"/>
  <c r="AF2504" i="4"/>
  <c r="AE2504" i="4"/>
  <c r="Z327" i="5"/>
  <c r="X328" i="5" s="1"/>
  <c r="AA327" i="5"/>
  <c r="AB423" i="5"/>
  <c r="AB424" i="5"/>
  <c r="Z264" i="6"/>
  <c r="X265" i="6" s="1"/>
  <c r="Y265" i="6" s="1"/>
  <c r="AB2337" i="4"/>
  <c r="AB2338" i="4" s="1"/>
  <c r="AA499" i="5"/>
  <c r="AA263" i="6"/>
  <c r="AA264" i="6" s="1"/>
  <c r="AC530" i="5"/>
  <c r="AD530" i="5" s="1"/>
  <c r="AF2655" i="4"/>
  <c r="AE2655" i="4"/>
  <c r="Z426" i="6"/>
  <c r="X427" i="6" s="1"/>
  <c r="Y427" i="6" s="1"/>
  <c r="AE609" i="5"/>
  <c r="AC610" i="5" s="1"/>
  <c r="AD610" i="5" s="1"/>
  <c r="AF609" i="5"/>
  <c r="AC2425" i="4"/>
  <c r="AD2425" i="4" s="1"/>
  <c r="AA425" i="6"/>
  <c r="AA389" i="5"/>
  <c r="Z389" i="5"/>
  <c r="X390" i="5" s="1"/>
  <c r="Y390" i="5" s="1"/>
  <c r="AB2394" i="4"/>
  <c r="AB2400" i="4"/>
  <c r="AB2401" i="4"/>
  <c r="AB2396" i="4"/>
  <c r="AB2391" i="4"/>
  <c r="AB2392" i="4"/>
  <c r="AB2398" i="4"/>
  <c r="AB2393" i="4"/>
  <c r="AB2390" i="4"/>
  <c r="AB2343" i="4"/>
  <c r="AB2399" i="4"/>
  <c r="AB2397" i="4"/>
  <c r="AB2395" i="4"/>
  <c r="Z2168" i="4"/>
  <c r="X2169" i="4" s="1"/>
  <c r="Y2169" i="4" s="1"/>
  <c r="AF205" i="5"/>
  <c r="AE205" i="5"/>
  <c r="AB2567" i="4"/>
  <c r="AB2568" i="4" s="1"/>
  <c r="AC129" i="5"/>
  <c r="AD129" i="5" s="1"/>
  <c r="Z326" i="6"/>
  <c r="X327" i="6" s="1"/>
  <c r="AA326" i="6"/>
  <c r="AB2335" i="4"/>
  <c r="AB2334" i="4"/>
  <c r="AC2348" i="4" s="1"/>
  <c r="AF2273" i="4"/>
  <c r="AE2273" i="4"/>
  <c r="AA2167" i="4"/>
  <c r="AA2168" i="4" s="1"/>
  <c r="Z727" i="5"/>
  <c r="X728" i="5" s="1"/>
  <c r="Y728" i="5" s="1"/>
  <c r="Y2237" i="4"/>
  <c r="AA726" i="5"/>
  <c r="AB425" i="5" l="1"/>
  <c r="AA727" i="5"/>
  <c r="Z728" i="5"/>
  <c r="X729" i="5" s="1"/>
  <c r="Y729" i="5" s="1"/>
  <c r="AF2425" i="4"/>
  <c r="AE2425" i="4"/>
  <c r="AC2274" i="4"/>
  <c r="AD2274" i="4" s="1"/>
  <c r="AC206" i="5"/>
  <c r="AD206" i="5" s="1"/>
  <c r="AB2336" i="4"/>
  <c r="AA426" i="6"/>
  <c r="AA427" i="6" s="1"/>
  <c r="AC2656" i="4"/>
  <c r="AD2656" i="4" s="1"/>
  <c r="AF610" i="5"/>
  <c r="AE610" i="5"/>
  <c r="AC611" i="5" s="1"/>
  <c r="AD611" i="5" s="1"/>
  <c r="Z2169" i="4"/>
  <c r="X2170" i="4" s="1"/>
  <c r="Y2170" i="4" s="1"/>
  <c r="AB427" i="5"/>
  <c r="AB435" i="5" s="1"/>
  <c r="AB436" i="5" s="1"/>
  <c r="AB428" i="5"/>
  <c r="AB426" i="5"/>
  <c r="AB439" i="5"/>
  <c r="AB440" i="5"/>
  <c r="Z427" i="6"/>
  <c r="X428" i="6" s="1"/>
  <c r="Y428" i="6" s="1"/>
  <c r="Y327" i="6"/>
  <c r="AF129" i="5"/>
  <c r="AE129" i="5"/>
  <c r="Z265" i="6"/>
  <c r="X266" i="6" s="1"/>
  <c r="Y266" i="6" s="1"/>
  <c r="AF530" i="5"/>
  <c r="AE530" i="5"/>
  <c r="AC531" i="5" s="1"/>
  <c r="AD531" i="5" s="1"/>
  <c r="AB2610" i="4"/>
  <c r="AB2585" i="4"/>
  <c r="AB2601" i="4"/>
  <c r="AB2594" i="4"/>
  <c r="AB2606" i="4"/>
  <c r="AB2595" i="4"/>
  <c r="AB2613" i="4"/>
  <c r="AB2603" i="4"/>
  <c r="AB2608" i="4"/>
  <c r="AB2587" i="4"/>
  <c r="AB2578" i="4"/>
  <c r="AB2602" i="4"/>
  <c r="AB2614" i="4"/>
  <c r="AB2580" i="4"/>
  <c r="AB2599" i="4"/>
  <c r="AB2590" i="4"/>
  <c r="AB2598" i="4"/>
  <c r="AB2605" i="4"/>
  <c r="AB2616" i="4"/>
  <c r="AB2582" i="4"/>
  <c r="AB2589" i="4"/>
  <c r="AB2612" i="4"/>
  <c r="AB2609" i="4"/>
  <c r="AB2600" i="4"/>
  <c r="AB2586" i="4"/>
  <c r="AB2617" i="4"/>
  <c r="AB2577" i="4"/>
  <c r="AB2593" i="4"/>
  <c r="AB2584" i="4"/>
  <c r="AB2596" i="4"/>
  <c r="AB2611" i="4"/>
  <c r="AB2581" i="4"/>
  <c r="AB2579" i="4"/>
  <c r="AB2607" i="4"/>
  <c r="AB2604" i="4"/>
  <c r="AB2583" i="4"/>
  <c r="AB2588" i="4"/>
  <c r="AB2615" i="4"/>
  <c r="AB2597" i="4"/>
  <c r="AB2592" i="4"/>
  <c r="AB2591" i="4"/>
  <c r="AB2576" i="4"/>
  <c r="AD2576" i="4" s="1"/>
  <c r="AA390" i="5"/>
  <c r="Z390" i="5"/>
  <c r="X391" i="5" s="1"/>
  <c r="Y328" i="5"/>
  <c r="AC2505" i="4"/>
  <c r="AD2505" i="4" s="1"/>
  <c r="AA2237" i="4"/>
  <c r="Z2237" i="4"/>
  <c r="X2238" i="4" s="1"/>
  <c r="Y2238" i="4" s="1"/>
  <c r="AB2339" i="4"/>
  <c r="AB2340" i="4" s="1"/>
  <c r="Y391" i="5" l="1"/>
  <c r="AB2369" i="4"/>
  <c r="AB2355" i="4"/>
  <c r="AB2374" i="4"/>
  <c r="AB2353" i="4"/>
  <c r="AB2386" i="4"/>
  <c r="AB2368" i="4"/>
  <c r="AB2388" i="4"/>
  <c r="AB2361" i="4"/>
  <c r="AB2358" i="4"/>
  <c r="AB2372" i="4"/>
  <c r="AB2366" i="4"/>
  <c r="AB2383" i="4"/>
  <c r="AB2349" i="4"/>
  <c r="AB2381" i="4"/>
  <c r="AB2362" i="4"/>
  <c r="AB2360" i="4"/>
  <c r="AB2384" i="4"/>
  <c r="AB2364" i="4"/>
  <c r="AB2378" i="4"/>
  <c r="AB2389" i="4"/>
  <c r="AB2350" i="4"/>
  <c r="AB2365" i="4"/>
  <c r="AB2382" i="4"/>
  <c r="AB2371" i="4"/>
  <c r="AB2359" i="4"/>
  <c r="AB2352" i="4"/>
  <c r="AB2351" i="4"/>
  <c r="AB2380" i="4"/>
  <c r="AB2379" i="4"/>
  <c r="AB2356" i="4"/>
  <c r="AB2370" i="4"/>
  <c r="AB2354" i="4"/>
  <c r="AB2348" i="4"/>
  <c r="AD2348" i="4" s="1"/>
  <c r="AB2363" i="4"/>
  <c r="AB2376" i="4"/>
  <c r="AB2385" i="4"/>
  <c r="AB2367" i="4"/>
  <c r="AB2373" i="4"/>
  <c r="AB2357" i="4"/>
  <c r="AB2375" i="4"/>
  <c r="AB2387" i="4"/>
  <c r="AB2377" i="4"/>
  <c r="Z2238" i="4"/>
  <c r="X2239" i="4" s="1"/>
  <c r="Y2239" i="4" s="1"/>
  <c r="AB430" i="5"/>
  <c r="AB433" i="5" s="1"/>
  <c r="AC446" i="5" s="1"/>
  <c r="AB431" i="5"/>
  <c r="AB432" i="5" s="1"/>
  <c r="AB434" i="5" s="1"/>
  <c r="AA328" i="5"/>
  <c r="Z328" i="5"/>
  <c r="X329" i="5" s="1"/>
  <c r="Y329" i="5" s="1"/>
  <c r="Z2170" i="4"/>
  <c r="X2171" i="4" s="1"/>
  <c r="Y2171" i="4" s="1"/>
  <c r="AA2169" i="4"/>
  <c r="AF611" i="5"/>
  <c r="AE611" i="5"/>
  <c r="AC612" i="5" s="1"/>
  <c r="AD612" i="5" s="1"/>
  <c r="AF206" i="5"/>
  <c r="AE206" i="5"/>
  <c r="AF531" i="5"/>
  <c r="AE531" i="5"/>
  <c r="AC532" i="5" s="1"/>
  <c r="AD532" i="5" s="1"/>
  <c r="AC130" i="5"/>
  <c r="AD130" i="5" s="1"/>
  <c r="AE2505" i="4"/>
  <c r="AC2506" i="4" s="1"/>
  <c r="AF2505" i="4"/>
  <c r="Z327" i="6"/>
  <c r="X328" i="6" s="1"/>
  <c r="AA327" i="6"/>
  <c r="AE2274" i="4"/>
  <c r="AF2274" i="4"/>
  <c r="AF2576" i="4"/>
  <c r="AE2576" i="4"/>
  <c r="Z428" i="6"/>
  <c r="X429" i="6" s="1"/>
  <c r="Y429" i="6" s="1"/>
  <c r="AC2426" i="4"/>
  <c r="AD2426" i="4" s="1"/>
  <c r="AA391" i="5"/>
  <c r="Z391" i="5"/>
  <c r="X392" i="5" s="1"/>
  <c r="Y392" i="5" s="1"/>
  <c r="AB437" i="5"/>
  <c r="AB438" i="5" s="1"/>
  <c r="Z266" i="6"/>
  <c r="X267" i="6" s="1"/>
  <c r="Y267" i="6" s="1"/>
  <c r="AA265" i="6"/>
  <c r="AF2656" i="4"/>
  <c r="AE2656" i="4"/>
  <c r="AA728" i="5"/>
  <c r="Z729" i="5"/>
  <c r="X730" i="5" s="1"/>
  <c r="Y730" i="5" s="1"/>
  <c r="AB497" i="5"/>
  <c r="AB492" i="5"/>
  <c r="AB498" i="5"/>
  <c r="AB493" i="5"/>
  <c r="AB491" i="5"/>
  <c r="AB496" i="5"/>
  <c r="AB494" i="5"/>
  <c r="AB441" i="5"/>
  <c r="AB489" i="5"/>
  <c r="AB499" i="5"/>
  <c r="AB490" i="5"/>
  <c r="AB495" i="5"/>
  <c r="AA729" i="5" l="1"/>
  <c r="AA266" i="6"/>
  <c r="AB487" i="5"/>
  <c r="AB479" i="5"/>
  <c r="AB477" i="5"/>
  <c r="AB472" i="5"/>
  <c r="AB482" i="5"/>
  <c r="AB470" i="5"/>
  <c r="AB469" i="5"/>
  <c r="AB451" i="5"/>
  <c r="AB456" i="5"/>
  <c r="AB467" i="5"/>
  <c r="AB457" i="5"/>
  <c r="AB473" i="5"/>
  <c r="AB453" i="5"/>
  <c r="AB471" i="5"/>
  <c r="AB483" i="5"/>
  <c r="AB468" i="5"/>
  <c r="AB455" i="5"/>
  <c r="AB481" i="5"/>
  <c r="AB478" i="5"/>
  <c r="AB446" i="5"/>
  <c r="AD446" i="5" s="1"/>
  <c r="AB476" i="5"/>
  <c r="AB458" i="5"/>
  <c r="AB465" i="5"/>
  <c r="AB474" i="5"/>
  <c r="AB485" i="5"/>
  <c r="AB448" i="5"/>
  <c r="AB486" i="5"/>
  <c r="AB450" i="5"/>
  <c r="AB488" i="5"/>
  <c r="AB460" i="5"/>
  <c r="AB452" i="5"/>
  <c r="AB461" i="5"/>
  <c r="AB484" i="5"/>
  <c r="AB463" i="5"/>
  <c r="AB480" i="5"/>
  <c r="AB464" i="5"/>
  <c r="AB462" i="5"/>
  <c r="AB454" i="5"/>
  <c r="AB475" i="5"/>
  <c r="AB466" i="5"/>
  <c r="AB449" i="5"/>
  <c r="AB447" i="5"/>
  <c r="AB459" i="5"/>
  <c r="AC2275" i="4"/>
  <c r="AD2275" i="4" s="1"/>
  <c r="Z429" i="6"/>
  <c r="X430" i="6" s="1"/>
  <c r="Y430" i="6" s="1"/>
  <c r="AE612" i="5"/>
  <c r="AC613" i="5" s="1"/>
  <c r="AF612" i="5"/>
  <c r="AE2426" i="4"/>
  <c r="AF2426" i="4"/>
  <c r="AA428" i="6"/>
  <c r="Y328" i="6"/>
  <c r="Z392" i="5"/>
  <c r="X393" i="5" s="1"/>
  <c r="Y393" i="5" s="1"/>
  <c r="Z730" i="5"/>
  <c r="X731" i="5" s="1"/>
  <c r="Y731" i="5" s="1"/>
  <c r="AF532" i="5"/>
  <c r="AE532" i="5"/>
  <c r="AC533" i="5" s="1"/>
  <c r="AD533" i="5" s="1"/>
  <c r="AA329" i="5"/>
  <c r="Z329" i="5"/>
  <c r="X330" i="5" s="1"/>
  <c r="Y330" i="5" s="1"/>
  <c r="AA2238" i="4"/>
  <c r="AF130" i="5"/>
  <c r="AE130" i="5"/>
  <c r="AC131" i="5" s="1"/>
  <c r="AD131" i="5" s="1"/>
  <c r="Z2171" i="4"/>
  <c r="X2172" i="4" s="1"/>
  <c r="Y2172" i="4" s="1"/>
  <c r="Z2239" i="4"/>
  <c r="X2240" i="4" s="1"/>
  <c r="Y2240" i="4" s="1"/>
  <c r="AD2506" i="4"/>
  <c r="AC2577" i="4"/>
  <c r="AD2577" i="4" s="1"/>
  <c r="AA2170" i="4"/>
  <c r="AF2348" i="4"/>
  <c r="AE2348" i="4"/>
  <c r="AC207" i="5"/>
  <c r="AD207" i="5" s="1"/>
  <c r="AC2657" i="4"/>
  <c r="AD2657" i="4" s="1"/>
  <c r="Z267" i="6"/>
  <c r="X268" i="6" s="1"/>
  <c r="Y268" i="6" s="1"/>
  <c r="AA2239" i="4" l="1"/>
  <c r="AE131" i="5"/>
  <c r="AC132" i="5" s="1"/>
  <c r="AF131" i="5"/>
  <c r="AF533" i="5"/>
  <c r="AE533" i="5"/>
  <c r="AC534" i="5" s="1"/>
  <c r="AD534" i="5" s="1"/>
  <c r="AF2275" i="4"/>
  <c r="AE2275" i="4"/>
  <c r="Z731" i="5"/>
  <c r="X732" i="5" s="1"/>
  <c r="Y732" i="5" s="1"/>
  <c r="AA730" i="5"/>
  <c r="AF207" i="5"/>
  <c r="AE207" i="5"/>
  <c r="AA2171" i="4"/>
  <c r="AA2172" i="4" s="1"/>
  <c r="AC2427" i="4"/>
  <c r="AD2427" i="4" s="1"/>
  <c r="AA429" i="6"/>
  <c r="Z268" i="6"/>
  <c r="X269" i="6" s="1"/>
  <c r="Y269" i="6" s="1"/>
  <c r="AA330" i="5"/>
  <c r="Z330" i="5"/>
  <c r="X331" i="5" s="1"/>
  <c r="AE2657" i="4"/>
  <c r="AC2658" i="4" s="1"/>
  <c r="AF2657" i="4"/>
  <c r="Z2172" i="4"/>
  <c r="X2173" i="4" s="1"/>
  <c r="Y2173" i="4" s="1"/>
  <c r="AC2349" i="4"/>
  <c r="AD2349" i="4" s="1"/>
  <c r="Z430" i="6"/>
  <c r="X431" i="6" s="1"/>
  <c r="Y431" i="6" s="1"/>
  <c r="AA267" i="6"/>
  <c r="AA392" i="5"/>
  <c r="AA328" i="6"/>
  <c r="Z328" i="6"/>
  <c r="X329" i="6" s="1"/>
  <c r="Y329" i="6" s="1"/>
  <c r="AF446" i="5"/>
  <c r="AE446" i="5"/>
  <c r="Z393" i="5"/>
  <c r="X394" i="5" s="1"/>
  <c r="Y394" i="5" s="1"/>
  <c r="AE2577" i="4"/>
  <c r="AF2577" i="4"/>
  <c r="AD613" i="5"/>
  <c r="AF2506" i="4"/>
  <c r="AE2506" i="4"/>
  <c r="AC2507" i="4" s="1"/>
  <c r="Z2240" i="4"/>
  <c r="X2241" i="4" s="1"/>
  <c r="Y2241" i="4" s="1"/>
  <c r="AD2507" i="4" l="1"/>
  <c r="Y331" i="5"/>
  <c r="AA2240" i="4"/>
  <c r="AA268" i="6"/>
  <c r="AA331" i="5"/>
  <c r="Z331" i="5"/>
  <c r="X332" i="5" s="1"/>
  <c r="Y332" i="5" s="1"/>
  <c r="AC208" i="5"/>
  <c r="AD208" i="5" s="1"/>
  <c r="Z431" i="6"/>
  <c r="X432" i="6" s="1"/>
  <c r="Y432" i="6" s="1"/>
  <c r="AA430" i="6"/>
  <c r="AF2507" i="4"/>
  <c r="AE2507" i="4"/>
  <c r="AC2508" i="4" s="1"/>
  <c r="Z269" i="6"/>
  <c r="X270" i="6" s="1"/>
  <c r="Y270" i="6" s="1"/>
  <c r="Z732" i="5"/>
  <c r="X733" i="5" s="1"/>
  <c r="Y733" i="5" s="1"/>
  <c r="AA731" i="5"/>
  <c r="AF2349" i="4"/>
  <c r="AE2349" i="4"/>
  <c r="AF613" i="5"/>
  <c r="AE613" i="5"/>
  <c r="AC614" i="5" s="1"/>
  <c r="AD614" i="5" s="1"/>
  <c r="AC447" i="5"/>
  <c r="AD447" i="5" s="1"/>
  <c r="AC2276" i="4"/>
  <c r="AD2276" i="4" s="1"/>
  <c r="AC2578" i="4"/>
  <c r="AD2578" i="4" s="1"/>
  <c r="Z329" i="6"/>
  <c r="X330" i="6" s="1"/>
  <c r="AA329" i="6"/>
  <c r="Z2173" i="4"/>
  <c r="W2117" i="4" s="1"/>
  <c r="W2118" i="4" s="1"/>
  <c r="AA2173" i="4"/>
  <c r="AE2427" i="4"/>
  <c r="AF2427" i="4"/>
  <c r="AF534" i="5"/>
  <c r="AE534" i="5"/>
  <c r="AC535" i="5" s="1"/>
  <c r="AD535" i="5" s="1"/>
  <c r="AD2658" i="4"/>
  <c r="Z394" i="5"/>
  <c r="X395" i="5" s="1"/>
  <c r="Y395" i="5" s="1"/>
  <c r="AA393" i="5"/>
  <c r="AA394" i="5" s="1"/>
  <c r="AD132" i="5"/>
  <c r="Z2241" i="4"/>
  <c r="X2242" i="4" s="1"/>
  <c r="Y2242" i="4" s="1"/>
  <c r="AD2508" i="4" l="1"/>
  <c r="AA2241" i="4"/>
  <c r="Z733" i="5"/>
  <c r="X734" i="5" s="1"/>
  <c r="Y734" i="5" s="1"/>
  <c r="AE2508" i="4"/>
  <c r="AC2509" i="4" s="1"/>
  <c r="AF2508" i="4"/>
  <c r="AF447" i="5"/>
  <c r="AE447" i="5"/>
  <c r="AB2100" i="4"/>
  <c r="AB2101" i="4"/>
  <c r="AA269" i="6"/>
  <c r="AA270" i="6" s="1"/>
  <c r="AF2578" i="4"/>
  <c r="AE2578" i="4"/>
  <c r="AF2276" i="4"/>
  <c r="AE2276" i="4"/>
  <c r="AF535" i="5"/>
  <c r="AE535" i="5"/>
  <c r="AC536" i="5" s="1"/>
  <c r="AD536" i="5" s="1"/>
  <c r="AC2350" i="4"/>
  <c r="AD2350" i="4" s="1"/>
  <c r="AC2428" i="4"/>
  <c r="AD2428" i="4" s="1"/>
  <c r="AA732" i="5"/>
  <c r="Z270" i="6"/>
  <c r="X271" i="6" s="1"/>
  <c r="Y271" i="6" s="1"/>
  <c r="Y330" i="6"/>
  <c r="Z2242" i="4"/>
  <c r="X2243" i="4" s="1"/>
  <c r="Y2243" i="4" s="1"/>
  <c r="Z432" i="6"/>
  <c r="W376" i="6" s="1"/>
  <c r="W377" i="6" s="1"/>
  <c r="AE132" i="5"/>
  <c r="AC133" i="5" s="1"/>
  <c r="AF132" i="5"/>
  <c r="AA431" i="6"/>
  <c r="Z395" i="5"/>
  <c r="X396" i="5" s="1"/>
  <c r="Y396" i="5" s="1"/>
  <c r="AF208" i="5"/>
  <c r="AE208" i="5"/>
  <c r="AF614" i="5"/>
  <c r="AE614" i="5"/>
  <c r="AC615" i="5" s="1"/>
  <c r="AD615" i="5" s="1"/>
  <c r="Z332" i="5"/>
  <c r="X333" i="5" s="1"/>
  <c r="Y333" i="5" s="1"/>
  <c r="AF2658" i="4"/>
  <c r="AE2658" i="4"/>
  <c r="AC2659" i="4" s="1"/>
  <c r="AD2659" i="4" s="1"/>
  <c r="AF536" i="5" l="1"/>
  <c r="AE536" i="5"/>
  <c r="AC537" i="5" s="1"/>
  <c r="AD537" i="5" s="1"/>
  <c r="AC2579" i="4"/>
  <c r="AD2579" i="4" s="1"/>
  <c r="AB2102" i="4"/>
  <c r="AA395" i="5"/>
  <c r="Z2243" i="4"/>
  <c r="X2244" i="4" s="1"/>
  <c r="Y2244" i="4" s="1"/>
  <c r="Z271" i="6"/>
  <c r="W215" i="6" s="1"/>
  <c r="W216" i="6" s="1"/>
  <c r="AA271" i="6"/>
  <c r="AC448" i="5"/>
  <c r="AD448" i="5" s="1"/>
  <c r="AF2659" i="4"/>
  <c r="AE2659" i="4"/>
  <c r="AC2660" i="4" s="1"/>
  <c r="AD2660" i="4" s="1"/>
  <c r="AB353" i="6"/>
  <c r="AB354" i="6"/>
  <c r="AA432" i="6"/>
  <c r="AD133" i="5"/>
  <c r="Z330" i="6"/>
  <c r="X331" i="6" s="1"/>
  <c r="AA330" i="6"/>
  <c r="AA332" i="5"/>
  <c r="AF615" i="5"/>
  <c r="AE615" i="5"/>
  <c r="AC616" i="5" s="1"/>
  <c r="AD616" i="5" s="1"/>
  <c r="AD2509" i="4"/>
  <c r="AF2350" i="4"/>
  <c r="AE2350" i="4"/>
  <c r="AC2277" i="4"/>
  <c r="AD2277" i="4" s="1"/>
  <c r="AA2242" i="4"/>
  <c r="AF2428" i="4"/>
  <c r="AE2428" i="4"/>
  <c r="Z734" i="5"/>
  <c r="X735" i="5" s="1"/>
  <c r="Y735" i="5" s="1"/>
  <c r="Z396" i="5"/>
  <c r="X397" i="5" s="1"/>
  <c r="Y397" i="5" s="1"/>
  <c r="AA396" i="5"/>
  <c r="Z333" i="5"/>
  <c r="X334" i="5" s="1"/>
  <c r="Y334" i="5" s="1"/>
  <c r="AC209" i="5"/>
  <c r="AD209" i="5" s="1"/>
  <c r="AA733" i="5"/>
  <c r="AF2660" i="4" l="1"/>
  <c r="AE2660" i="4"/>
  <c r="AC2661" i="4" s="1"/>
  <c r="AD2661" i="4" s="1"/>
  <c r="AB190" i="6"/>
  <c r="AB189" i="6"/>
  <c r="AF2509" i="4"/>
  <c r="AE2509" i="4"/>
  <c r="AC2510" i="4" s="1"/>
  <c r="AD2510" i="4" s="1"/>
  <c r="AA2243" i="4"/>
  <c r="AF209" i="5"/>
  <c r="AE209" i="5"/>
  <c r="AC210" i="5" s="1"/>
  <c r="AD210" i="5" s="1"/>
  <c r="AB2104" i="4"/>
  <c r="AB2105" i="4"/>
  <c r="AB2103" i="4"/>
  <c r="AB2114" i="4"/>
  <c r="AB2113" i="4"/>
  <c r="Z735" i="5"/>
  <c r="X736" i="5" s="1"/>
  <c r="Y736" i="5" s="1"/>
  <c r="AC2429" i="4"/>
  <c r="AD2429" i="4" s="1"/>
  <c r="AF448" i="5"/>
  <c r="AE448" i="5"/>
  <c r="Z2244" i="4"/>
  <c r="X2245" i="4" s="1"/>
  <c r="Y2245" i="4" s="1"/>
  <c r="AF2579" i="4"/>
  <c r="AE2579" i="4"/>
  <c r="AF2277" i="4"/>
  <c r="AE2277" i="4"/>
  <c r="AC2278" i="4" s="1"/>
  <c r="AD2278" i="4" s="1"/>
  <c r="AC2351" i="4"/>
  <c r="AD2351" i="4" s="1"/>
  <c r="AF616" i="5"/>
  <c r="AE616" i="5"/>
  <c r="AC617" i="5" s="1"/>
  <c r="Z334" i="5"/>
  <c r="X335" i="5" s="1"/>
  <c r="Y335" i="5" s="1"/>
  <c r="AA333" i="5"/>
  <c r="Y331" i="6"/>
  <c r="AF133" i="5"/>
  <c r="AE133" i="5"/>
  <c r="AC134" i="5" s="1"/>
  <c r="AD134" i="5" s="1"/>
  <c r="AB355" i="6"/>
  <c r="Z397" i="5"/>
  <c r="X398" i="5" s="1"/>
  <c r="Y398" i="5" s="1"/>
  <c r="AF537" i="5"/>
  <c r="AE537" i="5"/>
  <c r="AC538" i="5" s="1"/>
  <c r="AD538" i="5" s="1"/>
  <c r="AA734" i="5"/>
  <c r="AB191" i="6" l="1"/>
  <c r="AA735" i="5"/>
  <c r="AF210" i="5"/>
  <c r="AE210" i="5"/>
  <c r="AC211" i="5" s="1"/>
  <c r="AD211" i="5" s="1"/>
  <c r="AD617" i="5"/>
  <c r="AF2510" i="4"/>
  <c r="AE2510" i="4"/>
  <c r="AC2511" i="4" s="1"/>
  <c r="AD2511" i="4" s="1"/>
  <c r="Z736" i="5"/>
  <c r="W680" i="5" s="1"/>
  <c r="W681" i="5" s="1"/>
  <c r="AA736" i="5"/>
  <c r="AB2109" i="4"/>
  <c r="AB2110" i="4" s="1"/>
  <c r="AB357" i="6"/>
  <c r="AB356" i="6"/>
  <c r="AB358" i="6"/>
  <c r="AB372" i="6"/>
  <c r="AB368" i="6"/>
  <c r="AB373" i="6"/>
  <c r="AA2244" i="4"/>
  <c r="AF2351" i="4"/>
  <c r="AE2351" i="4"/>
  <c r="AC449" i="5"/>
  <c r="AD449" i="5" s="1"/>
  <c r="Z335" i="5"/>
  <c r="X336" i="5" s="1"/>
  <c r="Y336" i="5" s="1"/>
  <c r="AB2173" i="4"/>
  <c r="AB2115" i="4"/>
  <c r="AB2166" i="4"/>
  <c r="AB2169" i="4"/>
  <c r="AB2164" i="4"/>
  <c r="AB2165" i="4"/>
  <c r="AB2172" i="4"/>
  <c r="AB2168" i="4"/>
  <c r="AB2171" i="4"/>
  <c r="AB2167" i="4"/>
  <c r="AB2170" i="4"/>
  <c r="AB2163" i="4"/>
  <c r="AE538" i="5"/>
  <c r="AC539" i="5" s="1"/>
  <c r="AF538" i="5"/>
  <c r="AC2580" i="4"/>
  <c r="AD2580" i="4" s="1"/>
  <c r="Z2245" i="4"/>
  <c r="X2246" i="4" s="1"/>
  <c r="Y2246" i="4" s="1"/>
  <c r="AB193" i="6"/>
  <c r="AB194" i="6"/>
  <c r="AB192" i="6"/>
  <c r="AB211" i="6"/>
  <c r="AB205" i="6"/>
  <c r="AA334" i="5"/>
  <c r="AB2106" i="4"/>
  <c r="AC2120" i="4" s="1"/>
  <c r="AB2107" i="4"/>
  <c r="AF2661" i="4"/>
  <c r="AE2661" i="4"/>
  <c r="AC2662" i="4" s="1"/>
  <c r="AD2662" i="4" s="1"/>
  <c r="AF2278" i="4"/>
  <c r="AE2278" i="4"/>
  <c r="AC2279" i="4" s="1"/>
  <c r="Z398" i="5"/>
  <c r="X399" i="5" s="1"/>
  <c r="Y399" i="5" s="1"/>
  <c r="AA397" i="5"/>
  <c r="AF134" i="5"/>
  <c r="AE134" i="5"/>
  <c r="AC135" i="5" s="1"/>
  <c r="AD135" i="5" s="1"/>
  <c r="AA331" i="6"/>
  <c r="Z331" i="6"/>
  <c r="X332" i="6" s="1"/>
  <c r="Y332" i="6" s="1"/>
  <c r="AF2429" i="4"/>
  <c r="AE2429" i="4"/>
  <c r="AC2430" i="4" s="1"/>
  <c r="AD2430" i="4" s="1"/>
  <c r="AD539" i="5" l="1"/>
  <c r="AB2108" i="4"/>
  <c r="AB201" i="6"/>
  <c r="AB202" i="6" s="1"/>
  <c r="AA398" i="5"/>
  <c r="AD2279" i="4"/>
  <c r="AE2279" i="4" s="1"/>
  <c r="AC2280" i="4" s="1"/>
  <c r="AF2580" i="4"/>
  <c r="AE2580" i="4"/>
  <c r="AB424" i="6"/>
  <c r="AB430" i="6"/>
  <c r="AB425" i="6"/>
  <c r="AB428" i="6"/>
  <c r="AB426" i="6"/>
  <c r="AB431" i="6"/>
  <c r="AB423" i="6"/>
  <c r="AB432" i="6"/>
  <c r="AB429" i="6"/>
  <c r="AB422" i="6"/>
  <c r="AB374" i="6"/>
  <c r="AB427" i="6"/>
  <c r="AB365" i="6"/>
  <c r="AB366" i="6" s="1"/>
  <c r="AE539" i="5"/>
  <c r="AC540" i="5" s="1"/>
  <c r="AF539" i="5"/>
  <c r="AB2111" i="4"/>
  <c r="AB2112" i="4" s="1"/>
  <c r="AB661" i="5"/>
  <c r="AB660" i="5"/>
  <c r="AF2511" i="4"/>
  <c r="AE2511" i="4"/>
  <c r="AC2512" i="4" s="1"/>
  <c r="AD2512" i="4" s="1"/>
  <c r="AF2430" i="4"/>
  <c r="AE2430" i="4"/>
  <c r="AC2431" i="4" s="1"/>
  <c r="AD2431" i="4" s="1"/>
  <c r="AA332" i="6"/>
  <c r="Z332" i="6"/>
  <c r="X333" i="6" s="1"/>
  <c r="Y333" i="6" s="1"/>
  <c r="Z336" i="5"/>
  <c r="X337" i="5" s="1"/>
  <c r="Y337" i="5" s="1"/>
  <c r="AA335" i="5"/>
  <c r="AF617" i="5"/>
  <c r="AE617" i="5"/>
  <c r="AC618" i="5" s="1"/>
  <c r="AD618" i="5" s="1"/>
  <c r="AF2662" i="4"/>
  <c r="AE2662" i="4"/>
  <c r="AC2663" i="4" s="1"/>
  <c r="AD2663" i="4" s="1"/>
  <c r="AB361" i="6"/>
  <c r="AB360" i="6"/>
  <c r="AB363" i="6" s="1"/>
  <c r="AC379" i="6" s="1"/>
  <c r="AB196" i="6"/>
  <c r="AB199" i="6" s="1"/>
  <c r="AC218" i="6" s="1"/>
  <c r="AB197" i="6"/>
  <c r="AB198" i="6" s="1"/>
  <c r="AB200" i="6" s="1"/>
  <c r="AE449" i="5"/>
  <c r="AF449" i="5"/>
  <c r="AF211" i="5"/>
  <c r="AE211" i="5"/>
  <c r="AC212" i="5" s="1"/>
  <c r="AD212" i="5" s="1"/>
  <c r="AB270" i="6"/>
  <c r="AB263" i="6"/>
  <c r="AB266" i="6"/>
  <c r="AB269" i="6"/>
  <c r="AB261" i="6"/>
  <c r="AB260" i="6"/>
  <c r="AB213" i="6"/>
  <c r="AB271" i="6"/>
  <c r="AB264" i="6"/>
  <c r="AB267" i="6"/>
  <c r="AB262" i="6"/>
  <c r="AB265" i="6"/>
  <c r="AB268" i="6"/>
  <c r="AF135" i="5"/>
  <c r="AE135" i="5"/>
  <c r="AC136" i="5" s="1"/>
  <c r="AD136" i="5" s="1"/>
  <c r="AA2245" i="4"/>
  <c r="AC2352" i="4"/>
  <c r="AD2352" i="4" s="1"/>
  <c r="AF2279" i="4"/>
  <c r="AB203" i="6"/>
  <c r="AB206" i="6" s="1"/>
  <c r="Z2246" i="4"/>
  <c r="X2247" i="4" s="1"/>
  <c r="Y2247" i="4" s="1"/>
  <c r="Z399" i="5"/>
  <c r="X400" i="5" s="1"/>
  <c r="Y400" i="5" s="1"/>
  <c r="AD540" i="5" l="1"/>
  <c r="AE212" i="5"/>
  <c r="AC213" i="5" s="1"/>
  <c r="AF212" i="5"/>
  <c r="AF2352" i="4"/>
  <c r="AE2352" i="4"/>
  <c r="AB367" i="6"/>
  <c r="AB369" i="6" s="1"/>
  <c r="AC450" i="5"/>
  <c r="AD450" i="5" s="1"/>
  <c r="AF2512" i="4"/>
  <c r="AE2512" i="4"/>
  <c r="AC2513" i="4" s="1"/>
  <c r="AD2513" i="4" s="1"/>
  <c r="AF136" i="5"/>
  <c r="AE136" i="5"/>
  <c r="AC137" i="5" s="1"/>
  <c r="AD137" i="5" s="1"/>
  <c r="AB362" i="6"/>
  <c r="AB364" i="6" s="1"/>
  <c r="AF2663" i="4"/>
  <c r="AE2663" i="4"/>
  <c r="AC2664" i="4" s="1"/>
  <c r="AD2664" i="4" s="1"/>
  <c r="Z400" i="5"/>
  <c r="X401" i="5" s="1"/>
  <c r="Y401" i="5" s="1"/>
  <c r="AA399" i="5"/>
  <c r="AB662" i="5"/>
  <c r="AA333" i="6"/>
  <c r="Z333" i="6"/>
  <c r="X334" i="6" s="1"/>
  <c r="Y334" i="6" s="1"/>
  <c r="AB208" i="6"/>
  <c r="AB212" i="6" s="1"/>
  <c r="AB207" i="6"/>
  <c r="AA2246" i="4"/>
  <c r="AB2129" i="4"/>
  <c r="AB2148" i="4"/>
  <c r="AB2125" i="4"/>
  <c r="AB2137" i="4"/>
  <c r="AB2147" i="4"/>
  <c r="AB2143" i="4"/>
  <c r="AB2150" i="4"/>
  <c r="AB2154" i="4"/>
  <c r="AB2121" i="4"/>
  <c r="AB2140" i="4"/>
  <c r="AB2149" i="4"/>
  <c r="AB2135" i="4"/>
  <c r="AB2161" i="4"/>
  <c r="AB2127" i="4"/>
  <c r="AB2157" i="4"/>
  <c r="AB2132" i="4"/>
  <c r="AB2158" i="4"/>
  <c r="AB2156" i="4"/>
  <c r="AB2122" i="4"/>
  <c r="AB2133" i="4"/>
  <c r="AB2162" i="4"/>
  <c r="AB2123" i="4"/>
  <c r="AB2146" i="4"/>
  <c r="AB2144" i="4"/>
  <c r="AB2160" i="4"/>
  <c r="AB2124" i="4"/>
  <c r="AB2139" i="4"/>
  <c r="AB2155" i="4"/>
  <c r="AB2138" i="4"/>
  <c r="AB2130" i="4"/>
  <c r="AB2134" i="4"/>
  <c r="AB2151" i="4"/>
  <c r="AB2142" i="4"/>
  <c r="AB2128" i="4"/>
  <c r="AB2141" i="4"/>
  <c r="AB2126" i="4"/>
  <c r="AB2159" i="4"/>
  <c r="AB2136" i="4"/>
  <c r="AB2153" i="4"/>
  <c r="AB2131" i="4"/>
  <c r="AB2145" i="4"/>
  <c r="AB2152" i="4"/>
  <c r="AB2120" i="4"/>
  <c r="AD2120" i="4" s="1"/>
  <c r="Z2247" i="4"/>
  <c r="X2248" i="4" s="1"/>
  <c r="Y2248" i="4" s="1"/>
  <c r="Z337" i="5"/>
  <c r="X338" i="5" s="1"/>
  <c r="Y338" i="5" s="1"/>
  <c r="AC2581" i="4"/>
  <c r="AD2581" i="4" s="1"/>
  <c r="AF540" i="5"/>
  <c r="AE540" i="5"/>
  <c r="AC541" i="5" s="1"/>
  <c r="AD541" i="5" s="1"/>
  <c r="AF2431" i="4"/>
  <c r="AE2431" i="4"/>
  <c r="AC2432" i="4" s="1"/>
  <c r="AD2432" i="4" s="1"/>
  <c r="AF618" i="5"/>
  <c r="AE618" i="5"/>
  <c r="AC619" i="5" s="1"/>
  <c r="AD619" i="5" s="1"/>
  <c r="AD2280" i="4"/>
  <c r="AA336" i="5"/>
  <c r="AA337" i="5" l="1"/>
  <c r="AA2247" i="4"/>
  <c r="AA400" i="5"/>
  <c r="AE2280" i="4"/>
  <c r="AC2281" i="4" s="1"/>
  <c r="AF2280" i="4"/>
  <c r="AF450" i="5"/>
  <c r="AE450" i="5"/>
  <c r="Z2248" i="4"/>
  <c r="X2249" i="4" s="1"/>
  <c r="Y2249" i="4" s="1"/>
  <c r="Z401" i="5"/>
  <c r="X402" i="5" s="1"/>
  <c r="Y402" i="5" s="1"/>
  <c r="AB209" i="6"/>
  <c r="AB210" i="6" s="1"/>
  <c r="AC2353" i="4"/>
  <c r="AD2353" i="4" s="1"/>
  <c r="AA334" i="6"/>
  <c r="Z334" i="6"/>
  <c r="X335" i="6" s="1"/>
  <c r="AE619" i="5"/>
  <c r="AC620" i="5" s="1"/>
  <c r="AF619" i="5"/>
  <c r="AB370" i="6"/>
  <c r="AB371" i="6" s="1"/>
  <c r="AF2581" i="4"/>
  <c r="AE2581" i="4"/>
  <c r="AC2582" i="4" s="1"/>
  <c r="AD2582" i="4" s="1"/>
  <c r="AE2432" i="4"/>
  <c r="AC2433" i="4" s="1"/>
  <c r="AF2432" i="4"/>
  <c r="AF137" i="5"/>
  <c r="AE137" i="5"/>
  <c r="AC138" i="5" s="1"/>
  <c r="AF2120" i="4"/>
  <c r="AE2120" i="4"/>
  <c r="Z338" i="5"/>
  <c r="X339" i="5" s="1"/>
  <c r="Y339" i="5" s="1"/>
  <c r="AF2664" i="4"/>
  <c r="AE2664" i="4"/>
  <c r="AC2665" i="4" s="1"/>
  <c r="AD2665" i="4" s="1"/>
  <c r="AF541" i="5"/>
  <c r="AE541" i="5"/>
  <c r="AC542" i="5" s="1"/>
  <c r="AD542" i="5" s="1"/>
  <c r="AB663" i="5"/>
  <c r="AB665" i="5"/>
  <c r="AB664" i="5"/>
  <c r="AB672" i="5" s="1"/>
  <c r="AB673" i="5" s="1"/>
  <c r="AB676" i="5"/>
  <c r="AB677" i="5"/>
  <c r="AF2513" i="4"/>
  <c r="AE2513" i="4"/>
  <c r="AC2514" i="4" s="1"/>
  <c r="AD2514" i="4" s="1"/>
  <c r="AD213" i="5"/>
  <c r="AD620" i="5" l="1"/>
  <c r="AD2281" i="4"/>
  <c r="AD2433" i="4"/>
  <c r="AB234" i="6"/>
  <c r="AB242" i="6"/>
  <c r="AB256" i="6"/>
  <c r="AB236" i="6"/>
  <c r="AB241" i="6"/>
  <c r="AB223" i="6"/>
  <c r="AB244" i="6"/>
  <c r="AB227" i="6"/>
  <c r="AB221" i="6"/>
  <c r="AB238" i="6"/>
  <c r="AB237" i="6"/>
  <c r="AB222" i="6"/>
  <c r="AB259" i="6"/>
  <c r="AB249" i="6"/>
  <c r="AB254" i="6"/>
  <c r="AB245" i="6"/>
  <c r="AB220" i="6"/>
  <c r="AB224" i="6"/>
  <c r="AB232" i="6"/>
  <c r="AB228" i="6"/>
  <c r="AB231" i="6"/>
  <c r="AB246" i="6"/>
  <c r="AB247" i="6"/>
  <c r="AB226" i="6"/>
  <c r="AB229" i="6"/>
  <c r="AB252" i="6"/>
  <c r="AB257" i="6"/>
  <c r="AB230" i="6"/>
  <c r="AB219" i="6"/>
  <c r="AB233" i="6"/>
  <c r="AB225" i="6"/>
  <c r="AB235" i="6"/>
  <c r="AB251" i="6"/>
  <c r="AB218" i="6"/>
  <c r="AD218" i="6" s="1"/>
  <c r="AB258" i="6"/>
  <c r="AB243" i="6"/>
  <c r="AB239" i="6"/>
  <c r="AB253" i="6"/>
  <c r="AB240" i="6"/>
  <c r="AB250" i="6"/>
  <c r="AB248" i="6"/>
  <c r="AB255" i="6"/>
  <c r="AB406" i="6"/>
  <c r="AB380" i="6"/>
  <c r="AB403" i="6"/>
  <c r="AB391" i="6"/>
  <c r="AB379" i="6"/>
  <c r="AD379" i="6" s="1"/>
  <c r="AB415" i="6"/>
  <c r="AB393" i="6"/>
  <c r="AB412" i="6"/>
  <c r="AB408" i="6"/>
  <c r="AB390" i="6"/>
  <c r="AB389" i="6"/>
  <c r="AB384" i="6"/>
  <c r="AB410" i="6"/>
  <c r="AB419" i="6"/>
  <c r="AB382" i="6"/>
  <c r="AB396" i="6"/>
  <c r="AB405" i="6"/>
  <c r="AB386" i="6"/>
  <c r="AB416" i="6"/>
  <c r="AB414" i="6"/>
  <c r="AB399" i="6"/>
  <c r="AB388" i="6"/>
  <c r="AB409" i="6"/>
  <c r="AB387" i="6"/>
  <c r="AB421" i="6"/>
  <c r="AB420" i="6"/>
  <c r="AB407" i="6"/>
  <c r="AB413" i="6"/>
  <c r="AB392" i="6"/>
  <c r="AB404" i="6"/>
  <c r="AB402" i="6"/>
  <c r="AB400" i="6"/>
  <c r="AB394" i="6"/>
  <c r="AB417" i="6"/>
  <c r="AB398" i="6"/>
  <c r="AB418" i="6"/>
  <c r="AB401" i="6"/>
  <c r="AB411" i="6"/>
  <c r="AB383" i="6"/>
  <c r="AB381" i="6"/>
  <c r="AB397" i="6"/>
  <c r="AB385" i="6"/>
  <c r="AB395" i="6"/>
  <c r="AE2514" i="4"/>
  <c r="AC2515" i="4" s="1"/>
  <c r="AF2514" i="4"/>
  <c r="AE2665" i="4"/>
  <c r="AC2666" i="4" s="1"/>
  <c r="AF2665" i="4"/>
  <c r="AA401" i="5"/>
  <c r="Z2249" i="4"/>
  <c r="W2193" i="4" s="1"/>
  <c r="W2194" i="4" s="1"/>
  <c r="Z339" i="5"/>
  <c r="X340" i="5" s="1"/>
  <c r="Y340" i="5" s="1"/>
  <c r="AB667" i="5"/>
  <c r="AB670" i="5" s="1"/>
  <c r="AC683" i="5" s="1"/>
  <c r="AB668" i="5"/>
  <c r="AC2121" i="4"/>
  <c r="AD2121" i="4" s="1"/>
  <c r="Z402" i="5"/>
  <c r="X403" i="5" s="1"/>
  <c r="Y403" i="5" s="1"/>
  <c r="AF2281" i="4"/>
  <c r="AE2281" i="4"/>
  <c r="AC2282" i="4" s="1"/>
  <c r="AD2282" i="4" s="1"/>
  <c r="AB674" i="5"/>
  <c r="AB675" i="5" s="1"/>
  <c r="AC451" i="5"/>
  <c r="AD451" i="5" s="1"/>
  <c r="AA338" i="5"/>
  <c r="AF2353" i="4"/>
  <c r="AE2353" i="4"/>
  <c r="AC2354" i="4" s="1"/>
  <c r="AF213" i="5"/>
  <c r="AE213" i="5"/>
  <c r="AC214" i="5" s="1"/>
  <c r="AD214" i="5" s="1"/>
  <c r="AF2433" i="4"/>
  <c r="AE2433" i="4"/>
  <c r="AC2434" i="4" s="1"/>
  <c r="AB731" i="5"/>
  <c r="AB734" i="5"/>
  <c r="AB725" i="5"/>
  <c r="AB735" i="5"/>
  <c r="AB726" i="5"/>
  <c r="AB736" i="5"/>
  <c r="AB729" i="5"/>
  <c r="AB733" i="5"/>
  <c r="AB730" i="5"/>
  <c r="AB732" i="5"/>
  <c r="AB727" i="5"/>
  <c r="AB678" i="5"/>
  <c r="AB728" i="5"/>
  <c r="AB724" i="5"/>
  <c r="AB723" i="5"/>
  <c r="AA2248" i="4"/>
  <c r="AF620" i="5"/>
  <c r="AE620" i="5"/>
  <c r="AC621" i="5" s="1"/>
  <c r="AD621" i="5" s="1"/>
  <c r="AF2582" i="4"/>
  <c r="AE2582" i="4"/>
  <c r="AC2583" i="4" s="1"/>
  <c r="AF542" i="5"/>
  <c r="AE542" i="5"/>
  <c r="AC543" i="5" s="1"/>
  <c r="AD543" i="5" s="1"/>
  <c r="AD138" i="5"/>
  <c r="Y335" i="6"/>
  <c r="AD2515" i="4" l="1"/>
  <c r="AA2249" i="4"/>
  <c r="AA339" i="5"/>
  <c r="AD2666" i="4"/>
  <c r="AE2666" i="4" s="1"/>
  <c r="AC2667" i="4" s="1"/>
  <c r="AB669" i="5"/>
  <c r="AB671" i="5" s="1"/>
  <c r="AB706" i="5"/>
  <c r="AB702" i="5"/>
  <c r="AB686" i="5"/>
  <c r="AB690" i="5"/>
  <c r="AB700" i="5"/>
  <c r="AB692" i="5"/>
  <c r="AB701" i="5"/>
  <c r="AB713" i="5"/>
  <c r="AB687" i="5"/>
  <c r="AB710" i="5"/>
  <c r="AB712" i="5"/>
  <c r="AB691" i="5"/>
  <c r="AB714" i="5"/>
  <c r="AB699" i="5"/>
  <c r="AB685" i="5"/>
  <c r="AB719" i="5"/>
  <c r="AB715" i="5"/>
  <c r="AB709" i="5"/>
  <c r="AB721" i="5"/>
  <c r="AB683" i="5"/>
  <c r="AD683" i="5" s="1"/>
  <c r="AB695" i="5"/>
  <c r="AB720" i="5"/>
  <c r="AB693" i="5"/>
  <c r="AB718" i="5"/>
  <c r="AB704" i="5"/>
  <c r="AB698" i="5"/>
  <c r="AB688" i="5"/>
  <c r="AB711" i="5"/>
  <c r="AB689" i="5"/>
  <c r="AB708" i="5"/>
  <c r="AB722" i="5"/>
  <c r="AB684" i="5"/>
  <c r="AB707" i="5"/>
  <c r="AB696" i="5"/>
  <c r="AB717" i="5"/>
  <c r="AB716" i="5"/>
  <c r="AB705" i="5"/>
  <c r="AB694" i="5"/>
  <c r="AB703" i="5"/>
  <c r="AB697" i="5"/>
  <c r="AF621" i="5"/>
  <c r="AE621" i="5"/>
  <c r="AC622" i="5" s="1"/>
  <c r="AD622" i="5" s="1"/>
  <c r="AF138" i="5"/>
  <c r="AE138" i="5"/>
  <c r="AC139" i="5" s="1"/>
  <c r="AF214" i="5"/>
  <c r="AE214" i="5"/>
  <c r="AC215" i="5" s="1"/>
  <c r="AF379" i="6"/>
  <c r="AE379" i="6"/>
  <c r="AF543" i="5"/>
  <c r="AE543" i="5"/>
  <c r="AC544" i="5" s="1"/>
  <c r="AD544" i="5" s="1"/>
  <c r="AD2583" i="4"/>
  <c r="AD2354" i="4"/>
  <c r="Z340" i="5"/>
  <c r="X341" i="5" s="1"/>
  <c r="Y341" i="5" s="1"/>
  <c r="AA340" i="5"/>
  <c r="AB2176" i="4"/>
  <c r="AB2177" i="4"/>
  <c r="AF451" i="5"/>
  <c r="AE451" i="5"/>
  <c r="AC452" i="5" s="1"/>
  <c r="AD452" i="5" s="1"/>
  <c r="AF2666" i="4"/>
  <c r="AF2282" i="4"/>
  <c r="AE2282" i="4"/>
  <c r="AC2283" i="4" s="1"/>
  <c r="AE2515" i="4"/>
  <c r="AC2516" i="4" s="1"/>
  <c r="AF2515" i="4"/>
  <c r="Z403" i="5"/>
  <c r="X404" i="5" s="1"/>
  <c r="Y404" i="5" s="1"/>
  <c r="AA402" i="5"/>
  <c r="AA403" i="5" s="1"/>
  <c r="AF2121" i="4"/>
  <c r="AE2121" i="4"/>
  <c r="AF218" i="6"/>
  <c r="AE218" i="6"/>
  <c r="Z335" i="6"/>
  <c r="X336" i="6" s="1"/>
  <c r="AA335" i="6"/>
  <c r="AD2434" i="4"/>
  <c r="AB2178" i="4" l="1"/>
  <c r="AD2516" i="4"/>
  <c r="AD2667" i="4"/>
  <c r="AF2667" i="4" s="1"/>
  <c r="AD139" i="5"/>
  <c r="AE2516" i="4"/>
  <c r="AC2517" i="4" s="1"/>
  <c r="AF2516" i="4"/>
  <c r="AF139" i="5"/>
  <c r="AE139" i="5"/>
  <c r="AC140" i="5" s="1"/>
  <c r="AD140" i="5" s="1"/>
  <c r="AE622" i="5"/>
  <c r="AC623" i="5" s="1"/>
  <c r="AD623" i="5" s="1"/>
  <c r="AC2122" i="4"/>
  <c r="AD2122" i="4" s="1"/>
  <c r="AF2434" i="4"/>
  <c r="AE2434" i="4"/>
  <c r="AC2435" i="4" s="1"/>
  <c r="AD2435" i="4" s="1"/>
  <c r="Z404" i="5"/>
  <c r="X405" i="5" s="1"/>
  <c r="Y405" i="5" s="1"/>
  <c r="Y336" i="6"/>
  <c r="Z341" i="5"/>
  <c r="W285" i="5" s="1"/>
  <c r="W286" i="5" s="1"/>
  <c r="AB2180" i="4"/>
  <c r="AB2185" i="4" s="1"/>
  <c r="AB2186" i="4" s="1"/>
  <c r="AB2181" i="4"/>
  <c r="AB2179" i="4"/>
  <c r="AB2190" i="4"/>
  <c r="AB2189" i="4"/>
  <c r="AC380" i="6"/>
  <c r="AD380" i="6" s="1"/>
  <c r="AD2283" i="4"/>
  <c r="AE2354" i="4"/>
  <c r="AC2355" i="4" s="1"/>
  <c r="AF2354" i="4"/>
  <c r="AD215" i="5"/>
  <c r="AF2583" i="4"/>
  <c r="AE2583" i="4"/>
  <c r="AC2584" i="4" s="1"/>
  <c r="AD2584" i="4" s="1"/>
  <c r="AF683" i="5"/>
  <c r="AE683" i="5"/>
  <c r="AF452" i="5"/>
  <c r="AE452" i="5"/>
  <c r="AC453" i="5" s="1"/>
  <c r="AD453" i="5" s="1"/>
  <c r="AF544" i="5"/>
  <c r="AE544" i="5"/>
  <c r="AC545" i="5" s="1"/>
  <c r="AD545" i="5" s="1"/>
  <c r="AC219" i="6"/>
  <c r="AD219" i="6" s="1"/>
  <c r="AE2667" i="4" l="1"/>
  <c r="AC2668" i="4" s="1"/>
  <c r="AD2355" i="4"/>
  <c r="AD2668" i="4"/>
  <c r="AF2668" i="4" s="1"/>
  <c r="AE623" i="5"/>
  <c r="AC624" i="5" s="1"/>
  <c r="AD624" i="5" s="1"/>
  <c r="AF622" i="5"/>
  <c r="AF2435" i="4"/>
  <c r="AE2435" i="4"/>
  <c r="AC2436" i="4" s="1"/>
  <c r="AA336" i="6"/>
  <c r="Z336" i="6"/>
  <c r="X337" i="6" s="1"/>
  <c r="Y337" i="6" s="1"/>
  <c r="AE380" i="6"/>
  <c r="AF380" i="6"/>
  <c r="AA341" i="5"/>
  <c r="AF219" i="6"/>
  <c r="AE219" i="6"/>
  <c r="AB2182" i="4"/>
  <c r="AC2196" i="4" s="1"/>
  <c r="AB2183" i="4"/>
  <c r="AF453" i="5"/>
  <c r="AE453" i="5"/>
  <c r="AC454" i="5" s="1"/>
  <c r="AF2355" i="4"/>
  <c r="AE2355" i="4"/>
  <c r="AC2356" i="4" s="1"/>
  <c r="AD2356" i="4" s="1"/>
  <c r="AC684" i="5"/>
  <c r="AD684" i="5" s="1"/>
  <c r="AE545" i="5"/>
  <c r="AC546" i="5" s="1"/>
  <c r="AD546" i="5" s="1"/>
  <c r="AF215" i="5"/>
  <c r="AE215" i="5"/>
  <c r="AC216" i="5" s="1"/>
  <c r="AF2584" i="4"/>
  <c r="AE2584" i="4"/>
  <c r="AC2585" i="4" s="1"/>
  <c r="AD2585" i="4" s="1"/>
  <c r="Z405" i="5"/>
  <c r="X406" i="5" s="1"/>
  <c r="Y406" i="5" s="1"/>
  <c r="AF2283" i="4"/>
  <c r="AE2283" i="4"/>
  <c r="AC2284" i="4" s="1"/>
  <c r="AD2284" i="4" s="1"/>
  <c r="AF140" i="5"/>
  <c r="AE140" i="5"/>
  <c r="AC141" i="5" s="1"/>
  <c r="AD141" i="5" s="1"/>
  <c r="AE2668" i="4"/>
  <c r="AC2669" i="4" s="1"/>
  <c r="AF2122" i="4"/>
  <c r="AE2122" i="4"/>
  <c r="AB261" i="5"/>
  <c r="AB260" i="5"/>
  <c r="AA404" i="5"/>
  <c r="AB2242" i="4"/>
  <c r="AB2248" i="4"/>
  <c r="AB2243" i="4"/>
  <c r="AB2249" i="4"/>
  <c r="AB2244" i="4"/>
  <c r="AB2239" i="4"/>
  <c r="AB2240" i="4"/>
  <c r="AB2245" i="4"/>
  <c r="AB2246" i="4"/>
  <c r="AB2247" i="4"/>
  <c r="AB2191" i="4"/>
  <c r="AB2241" i="4"/>
  <c r="AB2187" i="4"/>
  <c r="AB2188" i="4" s="1"/>
  <c r="AD2517" i="4"/>
  <c r="AD454" i="5" l="1"/>
  <c r="AB2227" i="4"/>
  <c r="AB2235" i="4"/>
  <c r="AB2223" i="4"/>
  <c r="AB2207" i="4"/>
  <c r="AB2238" i="4"/>
  <c r="AB2219" i="4"/>
  <c r="AB2200" i="4"/>
  <c r="AB2230" i="4"/>
  <c r="AB2220" i="4"/>
  <c r="AB2205" i="4"/>
  <c r="AB2222" i="4"/>
  <c r="AB2203" i="4"/>
  <c r="AB2225" i="4"/>
  <c r="AB2206" i="4"/>
  <c r="AB2216" i="4"/>
  <c r="AB2236" i="4"/>
  <c r="AB2196" i="4"/>
  <c r="AB2217" i="4"/>
  <c r="AB2209" i="4"/>
  <c r="AB2199" i="4"/>
  <c r="AB2197" i="4"/>
  <c r="AB2234" i="4"/>
  <c r="AB2202" i="4"/>
  <c r="AB2229" i="4"/>
  <c r="AB2215" i="4"/>
  <c r="AB2232" i="4"/>
  <c r="AB2224" i="4"/>
  <c r="AB2211" i="4"/>
  <c r="AB2210" i="4"/>
  <c r="AB2212" i="4"/>
  <c r="AB2208" i="4"/>
  <c r="AB2233" i="4"/>
  <c r="AB2214" i="4"/>
  <c r="AB2228" i="4"/>
  <c r="AB2201" i="4"/>
  <c r="AB2237" i="4"/>
  <c r="AB2204" i="4"/>
  <c r="AB2218" i="4"/>
  <c r="AB2213" i="4"/>
  <c r="AB2231" i="4"/>
  <c r="AB2226" i="4"/>
  <c r="AB2221" i="4"/>
  <c r="AB2198" i="4"/>
  <c r="AC220" i="6"/>
  <c r="AD220" i="6" s="1"/>
  <c r="AF2585" i="4"/>
  <c r="AE2585" i="4"/>
  <c r="AC2586" i="4" s="1"/>
  <c r="AD2586" i="4" s="1"/>
  <c r="AB2184" i="4"/>
  <c r="AA405" i="5"/>
  <c r="AF141" i="5"/>
  <c r="AE141" i="5"/>
  <c r="AC142" i="5" s="1"/>
  <c r="AD216" i="5"/>
  <c r="AC381" i="6"/>
  <c r="AD381" i="6" s="1"/>
  <c r="Z406" i="5"/>
  <c r="X407" i="5" s="1"/>
  <c r="Y407" i="5" s="1"/>
  <c r="AA337" i="6"/>
  <c r="Z337" i="6"/>
  <c r="X338" i="6" s="1"/>
  <c r="Y338" i="6" s="1"/>
  <c r="AB262" i="5"/>
  <c r="AF545" i="5"/>
  <c r="AF454" i="5"/>
  <c r="AE454" i="5"/>
  <c r="AC455" i="5" s="1"/>
  <c r="AD455" i="5" s="1"/>
  <c r="AE546" i="5"/>
  <c r="AC547" i="5" s="1"/>
  <c r="AD547" i="5" s="1"/>
  <c r="AD2436" i="4"/>
  <c r="AC2123" i="4"/>
  <c r="AD2123" i="4" s="1"/>
  <c r="AF684" i="5"/>
  <c r="AE684" i="5"/>
  <c r="AF2284" i="4"/>
  <c r="AE2284" i="4"/>
  <c r="AC2285" i="4" s="1"/>
  <c r="AD2285" i="4" s="1"/>
  <c r="AF2356" i="4"/>
  <c r="AE2356" i="4"/>
  <c r="AC2357" i="4" s="1"/>
  <c r="AD2357" i="4" s="1"/>
  <c r="AF623" i="5"/>
  <c r="AF2517" i="4"/>
  <c r="AE2517" i="4"/>
  <c r="AC2518" i="4" s="1"/>
  <c r="AD2518" i="4" s="1"/>
  <c r="AD2669" i="4"/>
  <c r="AE624" i="5"/>
  <c r="AC625" i="5" s="1"/>
  <c r="AD625" i="5" s="1"/>
  <c r="AE455" i="5" l="1"/>
  <c r="AC456" i="5" s="1"/>
  <c r="AF455" i="5"/>
  <c r="AF2669" i="4"/>
  <c r="AE2669" i="4"/>
  <c r="AC2670" i="4" s="1"/>
  <c r="AD2670" i="4" s="1"/>
  <c r="AB265" i="5"/>
  <c r="AB263" i="5"/>
  <c r="AB264" i="5"/>
  <c r="AB281" i="5"/>
  <c r="AB282" i="5"/>
  <c r="AA406" i="5"/>
  <c r="AF2586" i="4"/>
  <c r="AE2586" i="4"/>
  <c r="AC2587" i="4" s="1"/>
  <c r="AD2587" i="4" s="1"/>
  <c r="AF624" i="5"/>
  <c r="AF625" i="5" s="1"/>
  <c r="AF381" i="6"/>
  <c r="AE381" i="6"/>
  <c r="AF216" i="5"/>
  <c r="AE216" i="5"/>
  <c r="AC217" i="5" s="1"/>
  <c r="AE2123" i="4"/>
  <c r="AF2123" i="4"/>
  <c r="AF2357" i="4"/>
  <c r="AE2357" i="4"/>
  <c r="AC2358" i="4" s="1"/>
  <c r="AD2358" i="4" s="1"/>
  <c r="AE2436" i="4"/>
  <c r="AC2437" i="4" s="1"/>
  <c r="AF2436" i="4"/>
  <c r="AD142" i="5"/>
  <c r="AA338" i="6"/>
  <c r="Z338" i="6"/>
  <c r="X339" i="6" s="1"/>
  <c r="Y339" i="6" s="1"/>
  <c r="AE625" i="5"/>
  <c r="AC626" i="5" s="1"/>
  <c r="AD626" i="5" s="1"/>
  <c r="AF2518" i="4"/>
  <c r="AE2518" i="4"/>
  <c r="AC2519" i="4" s="1"/>
  <c r="AD2519" i="4" s="1"/>
  <c r="Z407" i="5"/>
  <c r="X408" i="5" s="1"/>
  <c r="Y408" i="5" s="1"/>
  <c r="AE547" i="5"/>
  <c r="AC548" i="5" s="1"/>
  <c r="AD548" i="5" s="1"/>
  <c r="AF220" i="6"/>
  <c r="AE220" i="6"/>
  <c r="AF2285" i="4"/>
  <c r="AE2285" i="4"/>
  <c r="AC2286" i="4" s="1"/>
  <c r="AD2286" i="4" s="1"/>
  <c r="AF546" i="5"/>
  <c r="AC685" i="5"/>
  <c r="AD685" i="5" s="1"/>
  <c r="AD2196" i="4"/>
  <c r="AD217" i="5" l="1"/>
  <c r="AF2587" i="4"/>
  <c r="AE2587" i="4"/>
  <c r="AC2588" i="4" s="1"/>
  <c r="AD2588" i="4" s="1"/>
  <c r="AF2358" i="4"/>
  <c r="AE2358" i="4"/>
  <c r="AC2359" i="4" s="1"/>
  <c r="AD2359" i="4" s="1"/>
  <c r="AB333" i="5"/>
  <c r="AB339" i="5"/>
  <c r="AB340" i="5"/>
  <c r="AB332" i="5"/>
  <c r="AB283" i="5"/>
  <c r="AB341" i="5"/>
  <c r="AB337" i="5"/>
  <c r="AB336" i="5"/>
  <c r="AB335" i="5"/>
  <c r="AB338" i="5"/>
  <c r="AB334" i="5"/>
  <c r="AB267" i="5"/>
  <c r="AB268" i="5"/>
  <c r="AF217" i="5"/>
  <c r="AE217" i="5"/>
  <c r="AC218" i="5" s="1"/>
  <c r="AE2286" i="4"/>
  <c r="AC2287" i="4" s="1"/>
  <c r="AF2286" i="4"/>
  <c r="AF2670" i="4"/>
  <c r="AE2670" i="4"/>
  <c r="AC2671" i="4" s="1"/>
  <c r="AD2671" i="4" s="1"/>
  <c r="AE626" i="5"/>
  <c r="AC627" i="5" s="1"/>
  <c r="AD627" i="5" s="1"/>
  <c r="AF626" i="5"/>
  <c r="AE2519" i="4"/>
  <c r="AC2520" i="4" s="1"/>
  <c r="AD2520" i="4" s="1"/>
  <c r="AF2519" i="4"/>
  <c r="AB277" i="5"/>
  <c r="AB278" i="5" s="1"/>
  <c r="AB271" i="5"/>
  <c r="AB270" i="5"/>
  <c r="AC221" i="6"/>
  <c r="AD221" i="6" s="1"/>
  <c r="AE548" i="5"/>
  <c r="AC549" i="5" s="1"/>
  <c r="AD549" i="5" s="1"/>
  <c r="AF547" i="5"/>
  <c r="AC382" i="6"/>
  <c r="AD382" i="6" s="1"/>
  <c r="AC2124" i="4"/>
  <c r="AD2124" i="4" s="1"/>
  <c r="Z408" i="5"/>
  <c r="X409" i="5" s="1"/>
  <c r="Y409" i="5" s="1"/>
  <c r="AD2437" i="4"/>
  <c r="AF685" i="5"/>
  <c r="AE685" i="5"/>
  <c r="Z339" i="6"/>
  <c r="X340" i="6" s="1"/>
  <c r="Y340" i="6" s="1"/>
  <c r="AF142" i="5"/>
  <c r="AE142" i="5"/>
  <c r="AC143" i="5" s="1"/>
  <c r="AE2196" i="4"/>
  <c r="AF2196" i="4"/>
  <c r="AA407" i="5"/>
  <c r="AD456" i="5"/>
  <c r="AB269" i="5" l="1"/>
  <c r="AD143" i="5"/>
  <c r="AF143" i="5" s="1"/>
  <c r="AD2287" i="4"/>
  <c r="AD218" i="5"/>
  <c r="AF456" i="5"/>
  <c r="AE456" i="5"/>
  <c r="AC457" i="5" s="1"/>
  <c r="AD457" i="5" s="1"/>
  <c r="AF382" i="6"/>
  <c r="AE382" i="6"/>
  <c r="AF548" i="5"/>
  <c r="AF2287" i="4"/>
  <c r="AE2287" i="4"/>
  <c r="AC2288" i="4" s="1"/>
  <c r="AD2288" i="4" s="1"/>
  <c r="AC2197" i="4"/>
  <c r="AD2197" i="4" s="1"/>
  <c r="AF221" i="6"/>
  <c r="AE221" i="6"/>
  <c r="AB274" i="5"/>
  <c r="AB275" i="5" s="1"/>
  <c r="AC288" i="5" s="1"/>
  <c r="AB272" i="5"/>
  <c r="AB273" i="5" s="1"/>
  <c r="AE143" i="5"/>
  <c r="AC144" i="5" s="1"/>
  <c r="AA339" i="6"/>
  <c r="AE549" i="5"/>
  <c r="AC550" i="5" s="1"/>
  <c r="AD550" i="5" s="1"/>
  <c r="Z340" i="6"/>
  <c r="X341" i="6" s="1"/>
  <c r="Y341" i="6" s="1"/>
  <c r="AC686" i="5"/>
  <c r="AD686" i="5" s="1"/>
  <c r="AF2437" i="4"/>
  <c r="AE2437" i="4"/>
  <c r="AC2438" i="4" s="1"/>
  <c r="Z409" i="5"/>
  <c r="X410" i="5" s="1"/>
  <c r="Y410" i="5" s="1"/>
  <c r="AB279" i="5"/>
  <c r="AB280" i="5" s="1"/>
  <c r="AF2359" i="4"/>
  <c r="AE2359" i="4"/>
  <c r="AC2360" i="4" s="1"/>
  <c r="AD2360" i="4" s="1"/>
  <c r="AE2520" i="4"/>
  <c r="AC2521" i="4" s="1"/>
  <c r="AD2521" i="4" s="1"/>
  <c r="AA408" i="5"/>
  <c r="AF2124" i="4"/>
  <c r="AE2124" i="4"/>
  <c r="AF2588" i="4"/>
  <c r="AE2588" i="4"/>
  <c r="AC2589" i="4" s="1"/>
  <c r="AD2589" i="4" s="1"/>
  <c r="AE627" i="5"/>
  <c r="AC628" i="5" s="1"/>
  <c r="AD628" i="5" s="1"/>
  <c r="AF627" i="5"/>
  <c r="AE2671" i="4"/>
  <c r="AC2672" i="4" s="1"/>
  <c r="AF2671" i="4"/>
  <c r="AD144" i="5" l="1"/>
  <c r="AD2672" i="4"/>
  <c r="AB318" i="5"/>
  <c r="AB315" i="5"/>
  <c r="AB313" i="5"/>
  <c r="AB316" i="5"/>
  <c r="AB309" i="5"/>
  <c r="AB310" i="5"/>
  <c r="AB305" i="5"/>
  <c r="AB296" i="5"/>
  <c r="AB289" i="5"/>
  <c r="AB314" i="5"/>
  <c r="AB312" i="5"/>
  <c r="AB291" i="5"/>
  <c r="AB290" i="5"/>
  <c r="AB325" i="5"/>
  <c r="AB327" i="5"/>
  <c r="AB320" i="5"/>
  <c r="AB317" i="5"/>
  <c r="AB331" i="5"/>
  <c r="AB326" i="5"/>
  <c r="AB328" i="5"/>
  <c r="AB307" i="5"/>
  <c r="AB319" i="5"/>
  <c r="AB294" i="5"/>
  <c r="AB329" i="5"/>
  <c r="AB330" i="5"/>
  <c r="AB288" i="5"/>
  <c r="AD288" i="5" s="1"/>
  <c r="AB299" i="5"/>
  <c r="AB322" i="5"/>
  <c r="AB293" i="5"/>
  <c r="AB304" i="5"/>
  <c r="AB324" i="5"/>
  <c r="AB302" i="5"/>
  <c r="AB306" i="5"/>
  <c r="AB292" i="5"/>
  <c r="AB295" i="5"/>
  <c r="AB321" i="5"/>
  <c r="AB300" i="5"/>
  <c r="AB323" i="5"/>
  <c r="AB297" i="5"/>
  <c r="AB298" i="5"/>
  <c r="AB311" i="5"/>
  <c r="AB303" i="5"/>
  <c r="AB301" i="5"/>
  <c r="AB308" i="5"/>
  <c r="AF2288" i="4"/>
  <c r="AE2288" i="4"/>
  <c r="AC2289" i="4" s="1"/>
  <c r="AD2289" i="4" s="1"/>
  <c r="AF2360" i="4"/>
  <c r="AE2360" i="4"/>
  <c r="AC2361" i="4" s="1"/>
  <c r="AA340" i="6"/>
  <c r="AB276" i="5"/>
  <c r="AC383" i="6"/>
  <c r="AD383" i="6" s="1"/>
  <c r="Z341" i="6"/>
  <c r="X342" i="6" s="1"/>
  <c r="Y342" i="6" s="1"/>
  <c r="AE144" i="5"/>
  <c r="AC145" i="5" s="1"/>
  <c r="AF144" i="5"/>
  <c r="AE2672" i="4"/>
  <c r="AC2673" i="4" s="1"/>
  <c r="AF2672" i="4"/>
  <c r="AE2521" i="4"/>
  <c r="AC2522" i="4" s="1"/>
  <c r="AD2522" i="4" s="1"/>
  <c r="AF2520" i="4"/>
  <c r="AF2521" i="4" s="1"/>
  <c r="AF549" i="5"/>
  <c r="AF550" i="5" s="1"/>
  <c r="AF457" i="5"/>
  <c r="AE457" i="5"/>
  <c r="AC458" i="5" s="1"/>
  <c r="AD458" i="5" s="1"/>
  <c r="AF2197" i="4"/>
  <c r="AE2197" i="4"/>
  <c r="AE550" i="5"/>
  <c r="AC551" i="5" s="1"/>
  <c r="AD551" i="5" s="1"/>
  <c r="AE628" i="5"/>
  <c r="AC629" i="5" s="1"/>
  <c r="AD629" i="5" s="1"/>
  <c r="AF218" i="5"/>
  <c r="AE218" i="5"/>
  <c r="AC219" i="5" s="1"/>
  <c r="AD219" i="5" s="1"/>
  <c r="AF686" i="5"/>
  <c r="AE686" i="5"/>
  <c r="AF2589" i="4"/>
  <c r="AE2589" i="4"/>
  <c r="AC2590" i="4" s="1"/>
  <c r="AD2590" i="4" s="1"/>
  <c r="AC2125" i="4"/>
  <c r="AD2125" i="4" s="1"/>
  <c r="Z410" i="5"/>
  <c r="X411" i="5" s="1"/>
  <c r="Y411" i="5" s="1"/>
  <c r="AA409" i="5"/>
  <c r="AD2438" i="4"/>
  <c r="AC222" i="6"/>
  <c r="AD222" i="6" s="1"/>
  <c r="AA341" i="6" l="1"/>
  <c r="AD145" i="5"/>
  <c r="AD2673" i="4"/>
  <c r="AD2361" i="4"/>
  <c r="AF2125" i="4"/>
  <c r="AE2125" i="4"/>
  <c r="AC2126" i="4" s="1"/>
  <c r="AF2361" i="4"/>
  <c r="AE2361" i="4"/>
  <c r="AC2362" i="4" s="1"/>
  <c r="AD2362" i="4" s="1"/>
  <c r="Z411" i="5"/>
  <c r="X412" i="5" s="1"/>
  <c r="Y412" i="5" s="1"/>
  <c r="AF458" i="5"/>
  <c r="AE458" i="5"/>
  <c r="AC459" i="5" s="1"/>
  <c r="AA410" i="5"/>
  <c r="AF2590" i="4"/>
  <c r="AE2590" i="4"/>
  <c r="AC2591" i="4" s="1"/>
  <c r="AD2591" i="4" s="1"/>
  <c r="AE288" i="5"/>
  <c r="AF288" i="5"/>
  <c r="AE629" i="5"/>
  <c r="AC630" i="5" s="1"/>
  <c r="AD630" i="5" s="1"/>
  <c r="Z342" i="6"/>
  <c r="X343" i="6" s="1"/>
  <c r="Y343" i="6" s="1"/>
  <c r="AF2673" i="4"/>
  <c r="AE2673" i="4"/>
  <c r="AC2674" i="4" s="1"/>
  <c r="AD2674" i="4" s="1"/>
  <c r="AF2289" i="4"/>
  <c r="AE2289" i="4"/>
  <c r="AC2290" i="4" s="1"/>
  <c r="AD2290" i="4" s="1"/>
  <c r="AF145" i="5"/>
  <c r="AE145" i="5"/>
  <c r="AC146" i="5" s="1"/>
  <c r="AF628" i="5"/>
  <c r="AE551" i="5"/>
  <c r="AC552" i="5" s="1"/>
  <c r="AD552" i="5" s="1"/>
  <c r="AF551" i="5"/>
  <c r="AF219" i="5"/>
  <c r="AE219" i="5"/>
  <c r="AC220" i="5" s="1"/>
  <c r="AD220" i="5" s="1"/>
  <c r="AE2522" i="4"/>
  <c r="AC2523" i="4" s="1"/>
  <c r="AD2523" i="4" s="1"/>
  <c r="AC687" i="5"/>
  <c r="AD687" i="5" s="1"/>
  <c r="AF222" i="6"/>
  <c r="AE222" i="6"/>
  <c r="AF383" i="6"/>
  <c r="AE383" i="6"/>
  <c r="AF2438" i="4"/>
  <c r="AE2438" i="4"/>
  <c r="AC2439" i="4" s="1"/>
  <c r="AD2439" i="4" s="1"/>
  <c r="AC2198" i="4"/>
  <c r="AD2198" i="4" s="1"/>
  <c r="AF2522" i="4" l="1"/>
  <c r="AC289" i="5"/>
  <c r="AD289" i="5" s="1"/>
  <c r="Z412" i="5"/>
  <c r="X413" i="5" s="1"/>
  <c r="Y413" i="5" s="1"/>
  <c r="AA411" i="5"/>
  <c r="AE220" i="5"/>
  <c r="AC221" i="5" s="1"/>
  <c r="AF220" i="5"/>
  <c r="AF2674" i="4"/>
  <c r="AE2674" i="4"/>
  <c r="AC2675" i="4" s="1"/>
  <c r="AD2675" i="4" s="1"/>
  <c r="AE2591" i="4"/>
  <c r="AC2592" i="4" s="1"/>
  <c r="AF2591" i="4"/>
  <c r="AC223" i="6"/>
  <c r="AD223" i="6" s="1"/>
  <c r="AE2362" i="4"/>
  <c r="AC2363" i="4" s="1"/>
  <c r="AF2362" i="4"/>
  <c r="AD2126" i="4"/>
  <c r="AF2439" i="4"/>
  <c r="AE2439" i="4"/>
  <c r="AC2440" i="4" s="1"/>
  <c r="AD2440" i="4" s="1"/>
  <c r="Z343" i="6"/>
  <c r="X344" i="6" s="1"/>
  <c r="Y344" i="6" s="1"/>
  <c r="AE2290" i="4"/>
  <c r="AC2291" i="4" s="1"/>
  <c r="AF2290" i="4"/>
  <c r="AE552" i="5"/>
  <c r="AC553" i="5" s="1"/>
  <c r="AD553" i="5" s="1"/>
  <c r="AA342" i="6"/>
  <c r="AF2198" i="4"/>
  <c r="AE2198" i="4"/>
  <c r="AC384" i="6"/>
  <c r="AD384" i="6" s="1"/>
  <c r="AE687" i="5"/>
  <c r="AF687" i="5"/>
  <c r="AE630" i="5"/>
  <c r="AC631" i="5" s="1"/>
  <c r="AD631" i="5" s="1"/>
  <c r="AE2523" i="4"/>
  <c r="AC2524" i="4" s="1"/>
  <c r="AD2524" i="4" s="1"/>
  <c r="AD146" i="5"/>
  <c r="AF629" i="5"/>
  <c r="AD459" i="5"/>
  <c r="AD2363" i="4" l="1"/>
  <c r="AF630" i="5"/>
  <c r="AA343" i="6"/>
  <c r="AD2291" i="4"/>
  <c r="AE2291" i="4" s="1"/>
  <c r="AC2292" i="4" s="1"/>
  <c r="AD2292" i="4" s="1"/>
  <c r="AC688" i="5"/>
  <c r="AD688" i="5" s="1"/>
  <c r="AF384" i="6"/>
  <c r="AE384" i="6"/>
  <c r="AC385" i="6" s="1"/>
  <c r="AD385" i="6" s="1"/>
  <c r="AF2363" i="4"/>
  <c r="AE2363" i="4"/>
  <c r="AC2364" i="4" s="1"/>
  <c r="AD2364" i="4" s="1"/>
  <c r="AC2199" i="4"/>
  <c r="AD2199" i="4" s="1"/>
  <c r="AF2675" i="4"/>
  <c r="AE2675" i="4"/>
  <c r="AC2676" i="4" s="1"/>
  <c r="AD2676" i="4" s="1"/>
  <c r="AF459" i="5"/>
  <c r="AE459" i="5"/>
  <c r="AC460" i="5" s="1"/>
  <c r="AD460" i="5" s="1"/>
  <c r="AD221" i="5"/>
  <c r="AF2291" i="4"/>
  <c r="AF2126" i="4"/>
  <c r="AE2126" i="4"/>
  <c r="AC2127" i="4" s="1"/>
  <c r="AD2592" i="4"/>
  <c r="AF552" i="5"/>
  <c r="Z413" i="5"/>
  <c r="X414" i="5" s="1"/>
  <c r="Y414" i="5" s="1"/>
  <c r="AE223" i="6"/>
  <c r="AC224" i="6" s="1"/>
  <c r="AF223" i="6"/>
  <c r="AF146" i="5"/>
  <c r="AE146" i="5"/>
  <c r="AC147" i="5" s="1"/>
  <c r="AD147" i="5" s="1"/>
  <c r="Z344" i="6"/>
  <c r="X345" i="6" s="1"/>
  <c r="Y345" i="6" s="1"/>
  <c r="AA412" i="5"/>
  <c r="AE553" i="5"/>
  <c r="AC554" i="5" s="1"/>
  <c r="AD554" i="5" s="1"/>
  <c r="AF553" i="5"/>
  <c r="AE2524" i="4"/>
  <c r="AC2525" i="4" s="1"/>
  <c r="AD2525" i="4" s="1"/>
  <c r="AF2523" i="4"/>
  <c r="AF2440" i="4"/>
  <c r="AE2440" i="4"/>
  <c r="AC2441" i="4" s="1"/>
  <c r="AF289" i="5"/>
  <c r="AE289" i="5"/>
  <c r="AE631" i="5"/>
  <c r="AC632" i="5" s="1"/>
  <c r="AD632" i="5" s="1"/>
  <c r="AD2441" i="4" l="1"/>
  <c r="AE2525" i="4"/>
  <c r="AC2526" i="4" s="1"/>
  <c r="AD2526" i="4" s="1"/>
  <c r="AF2524" i="4"/>
  <c r="AF2525" i="4" s="1"/>
  <c r="AF221" i="5"/>
  <c r="AE221" i="5"/>
  <c r="AC222" i="5" s="1"/>
  <c r="AD222" i="5" s="1"/>
  <c r="AE632" i="5"/>
  <c r="AC633" i="5" s="1"/>
  <c r="AD633" i="5" s="1"/>
  <c r="AF460" i="5"/>
  <c r="AE460" i="5"/>
  <c r="AC461" i="5" s="1"/>
  <c r="AD461" i="5" s="1"/>
  <c r="Z414" i="5"/>
  <c r="X415" i="5" s="1"/>
  <c r="Y415" i="5" s="1"/>
  <c r="AF147" i="5"/>
  <c r="AE147" i="5"/>
  <c r="AC148" i="5" s="1"/>
  <c r="AD148" i="5" s="1"/>
  <c r="AF631" i="5"/>
  <c r="AE554" i="5"/>
  <c r="AC555" i="5" s="1"/>
  <c r="AD555" i="5" s="1"/>
  <c r="AF554" i="5"/>
  <c r="AF2676" i="4"/>
  <c r="AE2676" i="4"/>
  <c r="AC2677" i="4" s="1"/>
  <c r="AD2677" i="4" s="1"/>
  <c r="AF2364" i="4"/>
  <c r="AE2364" i="4"/>
  <c r="AC2365" i="4" s="1"/>
  <c r="AD2365" i="4" s="1"/>
  <c r="AF2441" i="4"/>
  <c r="AE2441" i="4"/>
  <c r="AC2442" i="4" s="1"/>
  <c r="AD2442" i="4" s="1"/>
  <c r="AE2292" i="4"/>
  <c r="AC2293" i="4" s="1"/>
  <c r="AF2292" i="4"/>
  <c r="Z345" i="6"/>
  <c r="X346" i="6" s="1"/>
  <c r="Y346" i="6" s="1"/>
  <c r="AA344" i="6"/>
  <c r="AF2199" i="4"/>
  <c r="AE2199" i="4"/>
  <c r="AD224" i="6"/>
  <c r="AC290" i="5"/>
  <c r="AD290" i="5" s="1"/>
  <c r="AA413" i="5"/>
  <c r="AF385" i="6"/>
  <c r="AE385" i="6"/>
  <c r="AC386" i="6" s="1"/>
  <c r="AD386" i="6" s="1"/>
  <c r="AE2592" i="4"/>
  <c r="AC2593" i="4" s="1"/>
  <c r="AF2592" i="4"/>
  <c r="AD2127" i="4"/>
  <c r="AE688" i="5"/>
  <c r="AC689" i="5" s="1"/>
  <c r="AF688" i="5"/>
  <c r="AD689" i="5" l="1"/>
  <c r="AF148" i="5"/>
  <c r="AE148" i="5"/>
  <c r="AC149" i="5" s="1"/>
  <c r="AD149" i="5" s="1"/>
  <c r="AF689" i="5"/>
  <c r="AE689" i="5"/>
  <c r="AC690" i="5" s="1"/>
  <c r="AD690" i="5" s="1"/>
  <c r="AF290" i="5"/>
  <c r="AE290" i="5"/>
  <c r="AC2200" i="4"/>
  <c r="AD2200" i="4" s="1"/>
  <c r="AA345" i="6"/>
  <c r="AF2442" i="4"/>
  <c r="AE2442" i="4"/>
  <c r="AC2443" i="4" s="1"/>
  <c r="AD2443" i="4" s="1"/>
  <c r="AF632" i="5"/>
  <c r="AF461" i="5"/>
  <c r="AE461" i="5"/>
  <c r="AC462" i="5" s="1"/>
  <c r="AD462" i="5" s="1"/>
  <c r="AF224" i="6"/>
  <c r="AE224" i="6"/>
  <c r="AC225" i="6" s="1"/>
  <c r="AD225" i="6" s="1"/>
  <c r="Z346" i="6"/>
  <c r="X347" i="6" s="1"/>
  <c r="Y347" i="6" s="1"/>
  <c r="AE633" i="5"/>
  <c r="AC634" i="5" s="1"/>
  <c r="AD634" i="5" s="1"/>
  <c r="AE222" i="5"/>
  <c r="AC223" i="5" s="1"/>
  <c r="AF222" i="5"/>
  <c r="AE386" i="6"/>
  <c r="AC387" i="6" s="1"/>
  <c r="AF386" i="6"/>
  <c r="AE555" i="5"/>
  <c r="AC556" i="5" s="1"/>
  <c r="AD556" i="5" s="1"/>
  <c r="Z415" i="5"/>
  <c r="X416" i="5" s="1"/>
  <c r="Y416" i="5" s="1"/>
  <c r="AD2293" i="4"/>
  <c r="AF2365" i="4"/>
  <c r="AE2365" i="4"/>
  <c r="AC2366" i="4" s="1"/>
  <c r="AD2366" i="4" s="1"/>
  <c r="AF2677" i="4"/>
  <c r="AE2677" i="4"/>
  <c r="AC2678" i="4" s="1"/>
  <c r="AA414" i="5"/>
  <c r="AF2127" i="4"/>
  <c r="AE2127" i="4"/>
  <c r="AC2128" i="4" s="1"/>
  <c r="AD2593" i="4"/>
  <c r="AE2526" i="4"/>
  <c r="AC2527" i="4" s="1"/>
  <c r="AD2527" i="4" s="1"/>
  <c r="AF555" i="5" l="1"/>
  <c r="AD2128" i="4"/>
  <c r="Z416" i="5"/>
  <c r="X417" i="5" s="1"/>
  <c r="Y417" i="5" s="1"/>
  <c r="AA415" i="5"/>
  <c r="AF462" i="5"/>
  <c r="AE462" i="5"/>
  <c r="AC463" i="5" s="1"/>
  <c r="AD463" i="5" s="1"/>
  <c r="AE556" i="5"/>
  <c r="AC557" i="5" s="1"/>
  <c r="AD557" i="5" s="1"/>
  <c r="AE2527" i="4"/>
  <c r="AC2528" i="4" s="1"/>
  <c r="AD2528" i="4" s="1"/>
  <c r="AC291" i="5"/>
  <c r="AD291" i="5" s="1"/>
  <c r="AF2128" i="4"/>
  <c r="AE2128" i="4"/>
  <c r="AC2129" i="4" s="1"/>
  <c r="AD2129" i="4" s="1"/>
  <c r="AF633" i="5"/>
  <c r="AF225" i="6"/>
  <c r="AE225" i="6"/>
  <c r="AC226" i="6" s="1"/>
  <c r="AD226" i="6" s="1"/>
  <c r="AF2293" i="4"/>
  <c r="AE2293" i="4"/>
  <c r="AC2294" i="4" s="1"/>
  <c r="AD2294" i="4" s="1"/>
  <c r="AF2200" i="4"/>
  <c r="AE2200" i="4"/>
  <c r="AF2526" i="4"/>
  <c r="AE2593" i="4"/>
  <c r="AC2594" i="4" s="1"/>
  <c r="AF2593" i="4"/>
  <c r="AE634" i="5"/>
  <c r="AC635" i="5" s="1"/>
  <c r="AD635" i="5" s="1"/>
  <c r="Z347" i="6"/>
  <c r="X348" i="6" s="1"/>
  <c r="Y348" i="6" s="1"/>
  <c r="AF149" i="5"/>
  <c r="AE149" i="5"/>
  <c r="AC150" i="5" s="1"/>
  <c r="AD150" i="5" s="1"/>
  <c r="AF2366" i="4"/>
  <c r="AE2366" i="4"/>
  <c r="AC2367" i="4" s="1"/>
  <c r="AE2443" i="4"/>
  <c r="AC2444" i="4" s="1"/>
  <c r="AF2443" i="4"/>
  <c r="AD387" i="6"/>
  <c r="AD223" i="5"/>
  <c r="AE690" i="5"/>
  <c r="AC691" i="5" s="1"/>
  <c r="AF690" i="5"/>
  <c r="AD2678" i="4"/>
  <c r="AA346" i="6"/>
  <c r="AD2444" i="4" l="1"/>
  <c r="AF150" i="5"/>
  <c r="AE150" i="5"/>
  <c r="AC151" i="5" s="1"/>
  <c r="AD151" i="5" s="1"/>
  <c r="AF2527" i="4"/>
  <c r="AE2129" i="4"/>
  <c r="AC2130" i="4" s="1"/>
  <c r="AF2129" i="4"/>
  <c r="Z348" i="6"/>
  <c r="X349" i="6" s="1"/>
  <c r="Y349" i="6" s="1"/>
  <c r="AD2367" i="4"/>
  <c r="AF291" i="5"/>
  <c r="AE291" i="5"/>
  <c r="AD2594" i="4"/>
  <c r="AF556" i="5"/>
  <c r="AE2528" i="4"/>
  <c r="AC2529" i="4" s="1"/>
  <c r="AD2529" i="4" s="1"/>
  <c r="AC2201" i="4"/>
  <c r="AD2201" i="4" s="1"/>
  <c r="AF226" i="6"/>
  <c r="AE226" i="6"/>
  <c r="AC227" i="6" s="1"/>
  <c r="AD227" i="6" s="1"/>
  <c r="AF634" i="5"/>
  <c r="AF2678" i="4"/>
  <c r="AE2678" i="4"/>
  <c r="AC2679" i="4" s="1"/>
  <c r="AD2679" i="4" s="1"/>
  <c r="AF2444" i="4"/>
  <c r="AE2444" i="4"/>
  <c r="AC2445" i="4" s="1"/>
  <c r="AD2445" i="4" s="1"/>
  <c r="AE635" i="5"/>
  <c r="AC636" i="5" s="1"/>
  <c r="AD636" i="5" s="1"/>
  <c r="AE463" i="5"/>
  <c r="AC464" i="5" s="1"/>
  <c r="AF463" i="5"/>
  <c r="Z417" i="5"/>
  <c r="X418" i="5" s="1"/>
  <c r="Y418" i="5" s="1"/>
  <c r="AA347" i="6"/>
  <c r="AE557" i="5"/>
  <c r="AC558" i="5" s="1"/>
  <c r="AD558" i="5" s="1"/>
  <c r="AD691" i="5"/>
  <c r="AF223" i="5"/>
  <c r="AE223" i="5"/>
  <c r="AC224" i="5" s="1"/>
  <c r="AD224" i="5" s="1"/>
  <c r="AF387" i="6"/>
  <c r="AE387" i="6"/>
  <c r="AC388" i="6" s="1"/>
  <c r="AD388" i="6" s="1"/>
  <c r="AF2294" i="4"/>
  <c r="AE2294" i="4"/>
  <c r="AC2295" i="4" s="1"/>
  <c r="AD2295" i="4" s="1"/>
  <c r="AA416" i="5"/>
  <c r="AA417" i="5" l="1"/>
  <c r="AF557" i="5"/>
  <c r="AE558" i="5"/>
  <c r="AC559" i="5" s="1"/>
  <c r="AD559" i="5" s="1"/>
  <c r="AF2367" i="4"/>
  <c r="AE2367" i="4"/>
  <c r="AC2368" i="4" s="1"/>
  <c r="AD2368" i="4" s="1"/>
  <c r="Z418" i="5"/>
  <c r="X419" i="5" s="1"/>
  <c r="Y419" i="5" s="1"/>
  <c r="AC292" i="5"/>
  <c r="AD292" i="5" s="1"/>
  <c r="AF2295" i="4"/>
  <c r="AE2295" i="4"/>
  <c r="AC2296" i="4" s="1"/>
  <c r="AD2296" i="4" s="1"/>
  <c r="AA348" i="6"/>
  <c r="AF2201" i="4"/>
  <c r="AE2201" i="4"/>
  <c r="AC2202" i="4" s="1"/>
  <c r="AD2202" i="4" s="1"/>
  <c r="AF2528" i="4"/>
  <c r="AF2594" i="4"/>
  <c r="AE2594" i="4"/>
  <c r="AC2595" i="4" s="1"/>
  <c r="AE636" i="5"/>
  <c r="AC637" i="5" s="1"/>
  <c r="AD637" i="5" s="1"/>
  <c r="AF635" i="5"/>
  <c r="Z349" i="6"/>
  <c r="X350" i="6" s="1"/>
  <c r="Y350" i="6" s="1"/>
  <c r="AE2679" i="4"/>
  <c r="AC2680" i="4" s="1"/>
  <c r="AF2679" i="4"/>
  <c r="AD2130" i="4"/>
  <c r="AE2529" i="4"/>
  <c r="AC2530" i="4" s="1"/>
  <c r="AD2530" i="4" s="1"/>
  <c r="AD464" i="5"/>
  <c r="AF2445" i="4"/>
  <c r="AE2445" i="4"/>
  <c r="AC2446" i="4" s="1"/>
  <c r="AD2446" i="4" s="1"/>
  <c r="AF388" i="6"/>
  <c r="AE388" i="6"/>
  <c r="AC389" i="6" s="1"/>
  <c r="AD389" i="6" s="1"/>
  <c r="AF224" i="5"/>
  <c r="AE224" i="5"/>
  <c r="AC225" i="5" s="1"/>
  <c r="AD225" i="5" s="1"/>
  <c r="AF227" i="6"/>
  <c r="AE227" i="6"/>
  <c r="AC228" i="6" s="1"/>
  <c r="AD228" i="6" s="1"/>
  <c r="AF151" i="5"/>
  <c r="AE151" i="5"/>
  <c r="AC152" i="5" s="1"/>
  <c r="AF691" i="5"/>
  <c r="AE691" i="5"/>
  <c r="AC692" i="5" s="1"/>
  <c r="AD692" i="5" l="1"/>
  <c r="AE692" i="5" s="1"/>
  <c r="AC693" i="5" s="1"/>
  <c r="AF2529" i="4"/>
  <c r="AF389" i="6"/>
  <c r="AE389" i="6"/>
  <c r="AC390" i="6" s="1"/>
  <c r="AD390" i="6" s="1"/>
  <c r="Z419" i="5"/>
  <c r="X420" i="5" s="1"/>
  <c r="Y420" i="5" s="1"/>
  <c r="AF2130" i="4"/>
  <c r="AE2130" i="4"/>
  <c r="AC2131" i="4" s="1"/>
  <c r="AD2131" i="4" s="1"/>
  <c r="AF292" i="5"/>
  <c r="AE292" i="5"/>
  <c r="AF464" i="5"/>
  <c r="AE464" i="5"/>
  <c r="AC465" i="5" s="1"/>
  <c r="AD465" i="5" s="1"/>
  <c r="AD152" i="5"/>
  <c r="AE559" i="5"/>
  <c r="AC560" i="5" s="1"/>
  <c r="AD560" i="5" s="1"/>
  <c r="AF2202" i="4"/>
  <c r="AE2202" i="4"/>
  <c r="AC2203" i="4" s="1"/>
  <c r="AD2203" i="4" s="1"/>
  <c r="AF2296" i="4"/>
  <c r="AE2296" i="4"/>
  <c r="AC2297" i="4" s="1"/>
  <c r="AD2680" i="4"/>
  <c r="AA418" i="5"/>
  <c r="AA349" i="6"/>
  <c r="AF2368" i="4"/>
  <c r="AE2368" i="4"/>
  <c r="AC2369" i="4" s="1"/>
  <c r="AD2369" i="4" s="1"/>
  <c r="AE225" i="5"/>
  <c r="AC226" i="5" s="1"/>
  <c r="AD226" i="5" s="1"/>
  <c r="AF225" i="5"/>
  <c r="AF636" i="5"/>
  <c r="AF637" i="5" s="1"/>
  <c r="AF558" i="5"/>
  <c r="AF2446" i="4"/>
  <c r="AE2446" i="4"/>
  <c r="AC2447" i="4" s="1"/>
  <c r="AD2447" i="4" s="1"/>
  <c r="AE2530" i="4"/>
  <c r="AC2531" i="4" s="1"/>
  <c r="AD2531" i="4" s="1"/>
  <c r="Z350" i="6"/>
  <c r="W294" i="6" s="1"/>
  <c r="W295" i="6" s="1"/>
  <c r="AF228" i="6"/>
  <c r="AE228" i="6"/>
  <c r="AC229" i="6" s="1"/>
  <c r="AE637" i="5"/>
  <c r="AC638" i="5" s="1"/>
  <c r="AD638" i="5" s="1"/>
  <c r="AD2595" i="4"/>
  <c r="AF692" i="5" l="1"/>
  <c r="AD693" i="5" s="1"/>
  <c r="AD2297" i="4"/>
  <c r="AA350" i="6"/>
  <c r="AD229" i="6"/>
  <c r="AF2447" i="4"/>
  <c r="AE2447" i="4"/>
  <c r="AC2448" i="4" s="1"/>
  <c r="AD2448" i="4" s="1"/>
  <c r="AF559" i="5"/>
  <c r="AF2369" i="4"/>
  <c r="AE2369" i="4"/>
  <c r="AC2370" i="4" s="1"/>
  <c r="AD2370" i="4" s="1"/>
  <c r="AE2203" i="4"/>
  <c r="AC2204" i="4" s="1"/>
  <c r="AF2203" i="4"/>
  <c r="AE465" i="5"/>
  <c r="AC466" i="5" s="1"/>
  <c r="AF465" i="5"/>
  <c r="AF2131" i="4"/>
  <c r="AE2131" i="4"/>
  <c r="AC2132" i="4" s="1"/>
  <c r="AD2132" i="4" s="1"/>
  <c r="AE152" i="5"/>
  <c r="AC153" i="5" s="1"/>
  <c r="AF152" i="5"/>
  <c r="AE560" i="5"/>
  <c r="AC561" i="5" s="1"/>
  <c r="AD561" i="5" s="1"/>
  <c r="AF2595" i="4"/>
  <c r="AE2595" i="4"/>
  <c r="AC2596" i="4" s="1"/>
  <c r="Z420" i="5"/>
  <c r="W364" i="5" s="1"/>
  <c r="W365" i="5" s="1"/>
  <c r="AE2531" i="4"/>
  <c r="AC2532" i="4" s="1"/>
  <c r="AD2532" i="4" s="1"/>
  <c r="AE226" i="5"/>
  <c r="AC227" i="5" s="1"/>
  <c r="AD227" i="5" s="1"/>
  <c r="AF226" i="5"/>
  <c r="AC293" i="5"/>
  <c r="AD293" i="5" s="1"/>
  <c r="AF229" i="6"/>
  <c r="AE229" i="6"/>
  <c r="AC230" i="6" s="1"/>
  <c r="AF390" i="6"/>
  <c r="AE390" i="6"/>
  <c r="AC391" i="6" s="1"/>
  <c r="AD391" i="6" s="1"/>
  <c r="AF2297" i="4"/>
  <c r="AE2297" i="4"/>
  <c r="AC2298" i="4" s="1"/>
  <c r="AD2298" i="4" s="1"/>
  <c r="AE638" i="5"/>
  <c r="AC639" i="5" s="1"/>
  <c r="AD639" i="5" s="1"/>
  <c r="AF2680" i="4"/>
  <c r="AE2680" i="4"/>
  <c r="AC2681" i="4" s="1"/>
  <c r="AD2681" i="4" s="1"/>
  <c r="AA419" i="5"/>
  <c r="AB274" i="6"/>
  <c r="AB275" i="6"/>
  <c r="AF2530" i="4"/>
  <c r="AF2531" i="4" s="1"/>
  <c r="AD466" i="5" l="1"/>
  <c r="AF560" i="5"/>
  <c r="AF391" i="6"/>
  <c r="AE391" i="6"/>
  <c r="AC392" i="6" s="1"/>
  <c r="AD392" i="6" s="1"/>
  <c r="AF2298" i="4"/>
  <c r="AE2298" i="4"/>
  <c r="AC2299" i="4" s="1"/>
  <c r="AD2299" i="4" s="1"/>
  <c r="AF693" i="5"/>
  <c r="AE693" i="5"/>
  <c r="AC694" i="5" s="1"/>
  <c r="AD694" i="5" s="1"/>
  <c r="AF2132" i="4"/>
  <c r="AE2132" i="4"/>
  <c r="AC2133" i="4" s="1"/>
  <c r="AD2133" i="4" s="1"/>
  <c r="AF293" i="5"/>
  <c r="AE293" i="5"/>
  <c r="AC294" i="5" s="1"/>
  <c r="AD294" i="5" s="1"/>
  <c r="AE227" i="5"/>
  <c r="AC228" i="5" s="1"/>
  <c r="AD228" i="5" s="1"/>
  <c r="AB345" i="5"/>
  <c r="AB344" i="5"/>
  <c r="AB346" i="5" s="1"/>
  <c r="AD230" i="6"/>
  <c r="AB276" i="6"/>
  <c r="AE2681" i="4"/>
  <c r="AC2682" i="4" s="1"/>
  <c r="AF2681" i="4"/>
  <c r="AE639" i="5"/>
  <c r="AC640" i="5" s="1"/>
  <c r="AD640" i="5" s="1"/>
  <c r="AF2448" i="4"/>
  <c r="AE2448" i="4"/>
  <c r="AC2449" i="4" s="1"/>
  <c r="AD2449" i="4" s="1"/>
  <c r="AE561" i="5"/>
  <c r="AC562" i="5" s="1"/>
  <c r="AD562" i="5" s="1"/>
  <c r="AD153" i="5"/>
  <c r="AF466" i="5"/>
  <c r="AE466" i="5"/>
  <c r="AC467" i="5" s="1"/>
  <c r="AD2204" i="4"/>
  <c r="AF2370" i="4"/>
  <c r="AE2370" i="4"/>
  <c r="AC2371" i="4" s="1"/>
  <c r="AD2371" i="4" s="1"/>
  <c r="AE2532" i="4"/>
  <c r="AC2533" i="4" s="1"/>
  <c r="AD2533" i="4" s="1"/>
  <c r="AA420" i="5"/>
  <c r="AF638" i="5"/>
  <c r="AD2596" i="4"/>
  <c r="AF2371" i="4" l="1"/>
  <c r="AE2371" i="4"/>
  <c r="AC2372" i="4" s="1"/>
  <c r="AD2372" i="4" s="1"/>
  <c r="AE228" i="5"/>
  <c r="AC229" i="5" s="1"/>
  <c r="AD229" i="5" s="1"/>
  <c r="AB278" i="6"/>
  <c r="AB277" i="6"/>
  <c r="AB279" i="6"/>
  <c r="AB290" i="6"/>
  <c r="AB291" i="6"/>
  <c r="AF230" i="6"/>
  <c r="AE230" i="6"/>
  <c r="AC231" i="6" s="1"/>
  <c r="AD231" i="6" s="1"/>
  <c r="AF227" i="5"/>
  <c r="AB347" i="5"/>
  <c r="AB349" i="5"/>
  <c r="AB348" i="5"/>
  <c r="AB356" i="5" s="1"/>
  <c r="AB357" i="5" s="1"/>
  <c r="AB360" i="5"/>
  <c r="AB361" i="5"/>
  <c r="AD467" i="5"/>
  <c r="AE562" i="5"/>
  <c r="AC563" i="5" s="1"/>
  <c r="AD563" i="5" s="1"/>
  <c r="AE694" i="5"/>
  <c r="AC695" i="5" s="1"/>
  <c r="AF694" i="5"/>
  <c r="AE640" i="5"/>
  <c r="AC641" i="5" s="1"/>
  <c r="AD641" i="5" s="1"/>
  <c r="AF639" i="5"/>
  <c r="AE2204" i="4"/>
  <c r="AC2205" i="4" s="1"/>
  <c r="AF2204" i="4"/>
  <c r="AE153" i="5"/>
  <c r="AC154" i="5" s="1"/>
  <c r="AF153" i="5"/>
  <c r="AF392" i="6"/>
  <c r="AE392" i="6"/>
  <c r="AC393" i="6" s="1"/>
  <c r="AD393" i="6" s="1"/>
  <c r="AE2533" i="4"/>
  <c r="AC2534" i="4" s="1"/>
  <c r="AD2534" i="4" s="1"/>
  <c r="AF2532" i="4"/>
  <c r="AE294" i="5"/>
  <c r="AC295" i="5" s="1"/>
  <c r="AF294" i="5"/>
  <c r="AF2133" i="4"/>
  <c r="AE2133" i="4"/>
  <c r="AC2134" i="4" s="1"/>
  <c r="AD2134" i="4" s="1"/>
  <c r="AF561" i="5"/>
  <c r="AF2449" i="4"/>
  <c r="AE2449" i="4"/>
  <c r="AC2450" i="4" s="1"/>
  <c r="AD2450" i="4" s="1"/>
  <c r="AF2299" i="4"/>
  <c r="AE2299" i="4"/>
  <c r="AC2300" i="4" s="1"/>
  <c r="AD2300" i="4" s="1"/>
  <c r="AF2596" i="4"/>
  <c r="AE2596" i="4"/>
  <c r="AC2597" i="4" s="1"/>
  <c r="AD2597" i="4" s="1"/>
  <c r="AD2682" i="4"/>
  <c r="AD154" i="5" l="1"/>
  <c r="AF2533" i="4"/>
  <c r="AB358" i="5"/>
  <c r="AB359" i="5" s="1"/>
  <c r="AF2682" i="4"/>
  <c r="AE2682" i="4"/>
  <c r="AC2683" i="4" s="1"/>
  <c r="AD2683" i="4" s="1"/>
  <c r="AB352" i="5"/>
  <c r="AB351" i="5"/>
  <c r="AB354" i="5" s="1"/>
  <c r="AC367" i="5" s="1"/>
  <c r="AF154" i="5"/>
  <c r="AE154" i="5"/>
  <c r="AC155" i="5" s="1"/>
  <c r="AD155" i="5" s="1"/>
  <c r="AF2300" i="4"/>
  <c r="AE2300" i="4"/>
  <c r="AC2301" i="4" s="1"/>
  <c r="AD2301" i="4" s="1"/>
  <c r="AE641" i="5"/>
  <c r="AC642" i="5" s="1"/>
  <c r="AD642" i="5" s="1"/>
  <c r="AF2597" i="4"/>
  <c r="AE2597" i="4"/>
  <c r="AC2598" i="4" s="1"/>
  <c r="AF2450" i="4"/>
  <c r="AE2450" i="4"/>
  <c r="AC2451" i="4" s="1"/>
  <c r="AB349" i="6"/>
  <c r="AB344" i="6"/>
  <c r="AB350" i="6"/>
  <c r="AB343" i="6"/>
  <c r="AB292" i="6"/>
  <c r="AB346" i="6"/>
  <c r="AB347" i="6"/>
  <c r="AB345" i="6"/>
  <c r="AB348" i="6"/>
  <c r="AB342" i="6"/>
  <c r="AB340" i="6"/>
  <c r="AB341" i="6"/>
  <c r="AB286" i="6"/>
  <c r="AB287" i="6" s="1"/>
  <c r="AD295" i="5"/>
  <c r="AF562" i="5"/>
  <c r="AF228" i="5"/>
  <c r="AB420" i="5"/>
  <c r="AB415" i="5"/>
  <c r="AB410" i="5"/>
  <c r="AB416" i="5"/>
  <c r="AB411" i="5"/>
  <c r="AB417" i="5"/>
  <c r="AB412" i="5"/>
  <c r="AB418" i="5"/>
  <c r="AB413" i="5"/>
  <c r="AB419" i="5"/>
  <c r="AB362" i="5"/>
  <c r="AB414" i="5"/>
  <c r="AE231" i="6"/>
  <c r="AC232" i="6" s="1"/>
  <c r="AF231" i="6"/>
  <c r="AF640" i="5"/>
  <c r="AB282" i="6"/>
  <c r="AB281" i="6"/>
  <c r="AB284" i="6" s="1"/>
  <c r="AC297" i="6" s="1"/>
  <c r="AE563" i="5"/>
  <c r="AC564" i="5" s="1"/>
  <c r="AD564" i="5" s="1"/>
  <c r="AF2372" i="4"/>
  <c r="AE2372" i="4"/>
  <c r="AC2373" i="4" s="1"/>
  <c r="AD2373" i="4" s="1"/>
  <c r="AE393" i="6"/>
  <c r="AC394" i="6" s="1"/>
  <c r="AF393" i="6"/>
  <c r="AD2205" i="4"/>
  <c r="AF2134" i="4"/>
  <c r="AE2134" i="4"/>
  <c r="AC2135" i="4" s="1"/>
  <c r="AD2135" i="4" s="1"/>
  <c r="AD695" i="5"/>
  <c r="AE229" i="5"/>
  <c r="AC230" i="5" s="1"/>
  <c r="AD230" i="5" s="1"/>
  <c r="AF467" i="5"/>
  <c r="AE467" i="5"/>
  <c r="AC468" i="5" s="1"/>
  <c r="AE2534" i="4"/>
  <c r="AC2535" i="4" s="1"/>
  <c r="AD2535" i="4" s="1"/>
  <c r="AD394" i="6" l="1"/>
  <c r="AB388" i="5"/>
  <c r="AB408" i="5"/>
  <c r="AB380" i="5"/>
  <c r="AB382" i="5"/>
  <c r="AB392" i="5"/>
  <c r="AB385" i="5"/>
  <c r="AB407" i="5"/>
  <c r="AB372" i="5"/>
  <c r="AB395" i="5"/>
  <c r="AB396" i="5"/>
  <c r="AB390" i="5"/>
  <c r="AB367" i="5"/>
  <c r="AD367" i="5" s="1"/>
  <c r="AB394" i="5"/>
  <c r="AB405" i="5"/>
  <c r="AB376" i="5"/>
  <c r="AB381" i="5"/>
  <c r="AB406" i="5"/>
  <c r="AB403" i="5"/>
  <c r="AB399" i="5"/>
  <c r="AB383" i="5"/>
  <c r="AB374" i="5"/>
  <c r="AB387" i="5"/>
  <c r="AB378" i="5"/>
  <c r="AB397" i="5"/>
  <c r="AB401" i="5"/>
  <c r="AB391" i="5"/>
  <c r="AB389" i="5"/>
  <c r="AB379" i="5"/>
  <c r="AB368" i="5"/>
  <c r="AB398" i="5"/>
  <c r="AB373" i="5"/>
  <c r="AB402" i="5"/>
  <c r="AB400" i="5"/>
  <c r="AB404" i="5"/>
  <c r="AB386" i="5"/>
  <c r="AB377" i="5"/>
  <c r="AB384" i="5"/>
  <c r="AB375" i="5"/>
  <c r="AB409" i="5"/>
  <c r="AB371" i="5"/>
  <c r="AB393" i="5"/>
  <c r="AB370" i="5"/>
  <c r="AB369" i="5"/>
  <c r="AE2135" i="4"/>
  <c r="AC2136" i="4" s="1"/>
  <c r="AF2135" i="4"/>
  <c r="AD2451" i="4"/>
  <c r="AD2598" i="4"/>
  <c r="AF641" i="5"/>
  <c r="AE394" i="6"/>
  <c r="AC395" i="6" s="1"/>
  <c r="AF394" i="6"/>
  <c r="AF2301" i="4"/>
  <c r="AE2301" i="4"/>
  <c r="AC2302" i="4" s="1"/>
  <c r="AD2302" i="4" s="1"/>
  <c r="AE564" i="5"/>
  <c r="AC565" i="5" s="1"/>
  <c r="AD565" i="5" s="1"/>
  <c r="AF2205" i="4"/>
  <c r="AE2205" i="4"/>
  <c r="AC2206" i="4" s="1"/>
  <c r="AF2373" i="4"/>
  <c r="AE2373" i="4"/>
  <c r="AC2374" i="4" s="1"/>
  <c r="AD2374" i="4" s="1"/>
  <c r="AB288" i="6"/>
  <c r="AB289" i="6" s="1"/>
  <c r="AF155" i="5"/>
  <c r="AE155" i="5"/>
  <c r="AC156" i="5" s="1"/>
  <c r="AD156" i="5" s="1"/>
  <c r="AE2535" i="4"/>
  <c r="AC2536" i="4" s="1"/>
  <c r="AD2536" i="4" s="1"/>
  <c r="AB283" i="6"/>
  <c r="AB285" i="6" s="1"/>
  <c r="AD468" i="5"/>
  <c r="AB353" i="5"/>
  <c r="AB355" i="5" s="1"/>
  <c r="AE642" i="5"/>
  <c r="AC643" i="5" s="1"/>
  <c r="AD643" i="5" s="1"/>
  <c r="AF642" i="5"/>
  <c r="AF2683" i="4"/>
  <c r="AE2683" i="4"/>
  <c r="AC2684" i="4" s="1"/>
  <c r="AD2684" i="4" s="1"/>
  <c r="AF2534" i="4"/>
  <c r="AE295" i="5"/>
  <c r="AC296" i="5" s="1"/>
  <c r="AF295" i="5"/>
  <c r="AD232" i="6"/>
  <c r="AF229" i="5"/>
  <c r="AF563" i="5"/>
  <c r="AE230" i="5"/>
  <c r="AC231" i="5" s="1"/>
  <c r="AD231" i="5" s="1"/>
  <c r="AF695" i="5"/>
  <c r="AE695" i="5"/>
  <c r="AC696" i="5" s="1"/>
  <c r="AD696" i="5" s="1"/>
  <c r="AB329" i="6" l="1"/>
  <c r="AB314" i="6"/>
  <c r="AB300" i="6"/>
  <c r="AB299" i="6"/>
  <c r="AB334" i="6"/>
  <c r="AB327" i="6"/>
  <c r="AB333" i="6"/>
  <c r="AB322" i="6"/>
  <c r="AB325" i="6"/>
  <c r="AB320" i="6"/>
  <c r="AB298" i="6"/>
  <c r="AB332" i="6"/>
  <c r="AB331" i="6"/>
  <c r="AB304" i="6"/>
  <c r="AB307" i="6"/>
  <c r="AB311" i="6"/>
  <c r="AB297" i="6"/>
  <c r="AD297" i="6" s="1"/>
  <c r="AB310" i="6"/>
  <c r="AB328" i="6"/>
  <c r="AB339" i="6"/>
  <c r="AB309" i="6"/>
  <c r="AB318" i="6"/>
  <c r="AB337" i="6"/>
  <c r="AB302" i="6"/>
  <c r="AB338" i="6"/>
  <c r="AB323" i="6"/>
  <c r="AB326" i="6"/>
  <c r="AB330" i="6"/>
  <c r="AB303" i="6"/>
  <c r="AB324" i="6"/>
  <c r="AB313" i="6"/>
  <c r="AB321" i="6"/>
  <c r="AB305" i="6"/>
  <c r="AB301" i="6"/>
  <c r="AB319" i="6"/>
  <c r="AB306" i="6"/>
  <c r="AB312" i="6"/>
  <c r="AB316" i="6"/>
  <c r="AB317" i="6"/>
  <c r="AB335" i="6"/>
  <c r="AB336" i="6"/>
  <c r="AB315" i="6"/>
  <c r="AB308" i="6"/>
  <c r="AF367" i="5"/>
  <c r="AE367" i="5"/>
  <c r="AF468" i="5"/>
  <c r="AE468" i="5"/>
  <c r="AC469" i="5" s="1"/>
  <c r="AD469" i="5" s="1"/>
  <c r="AF2302" i="4"/>
  <c r="AE2302" i="4"/>
  <c r="AC2303" i="4" s="1"/>
  <c r="AE2598" i="4"/>
  <c r="AC2599" i="4" s="1"/>
  <c r="AF2598" i="4"/>
  <c r="AE2451" i="4"/>
  <c r="AC2452" i="4" s="1"/>
  <c r="AF2451" i="4"/>
  <c r="AF156" i="5"/>
  <c r="AE156" i="5"/>
  <c r="AC157" i="5" s="1"/>
  <c r="AD157" i="5" s="1"/>
  <c r="AF696" i="5"/>
  <c r="AE696" i="5"/>
  <c r="AC697" i="5" s="1"/>
  <c r="AD697" i="5" s="1"/>
  <c r="AF564" i="5"/>
  <c r="AE231" i="5"/>
  <c r="AC232" i="5" s="1"/>
  <c r="AD232" i="5" s="1"/>
  <c r="AE565" i="5"/>
  <c r="AC566" i="5" s="1"/>
  <c r="AD566" i="5" s="1"/>
  <c r="AD2136" i="4"/>
  <c r="AF2684" i="4"/>
  <c r="AE2684" i="4"/>
  <c r="AC2685" i="4" s="1"/>
  <c r="AD2685" i="4" s="1"/>
  <c r="AD395" i="6"/>
  <c r="AF230" i="5"/>
  <c r="AF2374" i="4"/>
  <c r="AE2374" i="4"/>
  <c r="AC2375" i="4" s="1"/>
  <c r="AD2375" i="4" s="1"/>
  <c r="AF2535" i="4"/>
  <c r="AF232" i="6"/>
  <c r="AE232" i="6"/>
  <c r="AC233" i="6" s="1"/>
  <c r="AD233" i="6" s="1"/>
  <c r="AE2536" i="4"/>
  <c r="AC2537" i="4" s="1"/>
  <c r="AD2537" i="4" s="1"/>
  <c r="AF2536" i="4"/>
  <c r="AE643" i="5"/>
  <c r="AC644" i="5" s="1"/>
  <c r="AD644" i="5" s="1"/>
  <c r="AD296" i="5"/>
  <c r="AD2206" i="4"/>
  <c r="AD2452" i="4" l="1"/>
  <c r="AD2599" i="4"/>
  <c r="AD2303" i="4"/>
  <c r="AE2303" i="4" s="1"/>
  <c r="AC2304" i="4" s="1"/>
  <c r="AE2537" i="4"/>
  <c r="AC2538" i="4" s="1"/>
  <c r="AD2538" i="4" s="1"/>
  <c r="AE395" i="6"/>
  <c r="AC396" i="6" s="1"/>
  <c r="AF395" i="6"/>
  <c r="AE232" i="5"/>
  <c r="AC233" i="5" s="1"/>
  <c r="AD233" i="5" s="1"/>
  <c r="AF232" i="5"/>
  <c r="AF233" i="6"/>
  <c r="AE233" i="6"/>
  <c r="AC234" i="6" s="1"/>
  <c r="AD234" i="6" s="1"/>
  <c r="AF469" i="5"/>
  <c r="AE469" i="5"/>
  <c r="AC470" i="5" s="1"/>
  <c r="AF2452" i="4"/>
  <c r="AE2452" i="4"/>
  <c r="AC2453" i="4" s="1"/>
  <c r="AD2453" i="4" s="1"/>
  <c r="AF2685" i="4"/>
  <c r="AE2685" i="4"/>
  <c r="AC2686" i="4" s="1"/>
  <c r="AD2686" i="4" s="1"/>
  <c r="AF231" i="5"/>
  <c r="AF2136" i="4"/>
  <c r="AE2136" i="4"/>
  <c r="AC2137" i="4" s="1"/>
  <c r="AD2137" i="4" s="1"/>
  <c r="AF2206" i="4"/>
  <c r="AE2206" i="4"/>
  <c r="AC2207" i="4" s="1"/>
  <c r="AD2207" i="4" s="1"/>
  <c r="AE644" i="5"/>
  <c r="AC645" i="5" s="1"/>
  <c r="AD645" i="5" s="1"/>
  <c r="AC368" i="5"/>
  <c r="AD368" i="5" s="1"/>
  <c r="AE697" i="5"/>
  <c r="AC698" i="5" s="1"/>
  <c r="AF697" i="5"/>
  <c r="AE2375" i="4"/>
  <c r="AC2376" i="4" s="1"/>
  <c r="AF2375" i="4"/>
  <c r="AF157" i="5"/>
  <c r="AE157" i="5"/>
  <c r="AC158" i="5" s="1"/>
  <c r="AF2599" i="4"/>
  <c r="AE2599" i="4"/>
  <c r="AC2600" i="4" s="1"/>
  <c r="AD2600" i="4" s="1"/>
  <c r="AF2303" i="4"/>
  <c r="AE566" i="5"/>
  <c r="AC567" i="5" s="1"/>
  <c r="AD567" i="5" s="1"/>
  <c r="AE296" i="5"/>
  <c r="AC297" i="5" s="1"/>
  <c r="AF296" i="5"/>
  <c r="AF565" i="5"/>
  <c r="AF643" i="5"/>
  <c r="AF297" i="6"/>
  <c r="AE297" i="6"/>
  <c r="AD2304" i="4" l="1"/>
  <c r="AD2376" i="4"/>
  <c r="AD698" i="5"/>
  <c r="AD396" i="6"/>
  <c r="AE2207" i="4"/>
  <c r="AC2208" i="4" s="1"/>
  <c r="AF2207" i="4"/>
  <c r="AE2453" i="4"/>
  <c r="AC2454" i="4" s="1"/>
  <c r="AF2453" i="4"/>
  <c r="AD297" i="5"/>
  <c r="AE567" i="5"/>
  <c r="AC568" i="5" s="1"/>
  <c r="AD568" i="5" s="1"/>
  <c r="AF2686" i="4"/>
  <c r="AE2686" i="4"/>
  <c r="AC2687" i="4" s="1"/>
  <c r="AD2687" i="4" s="1"/>
  <c r="AE2137" i="4"/>
  <c r="AC2138" i="4" s="1"/>
  <c r="AF2137" i="4"/>
  <c r="AE698" i="5"/>
  <c r="AC699" i="5" s="1"/>
  <c r="AF698" i="5"/>
  <c r="AF566" i="5"/>
  <c r="AE233" i="5"/>
  <c r="AC234" i="5" s="1"/>
  <c r="AD234" i="5" s="1"/>
  <c r="AD470" i="5"/>
  <c r="AF2304" i="4"/>
  <c r="AE2304" i="4"/>
  <c r="AC2305" i="4" s="1"/>
  <c r="AD2305" i="4" s="1"/>
  <c r="AF2376" i="4"/>
  <c r="AE2376" i="4"/>
  <c r="AC2377" i="4" s="1"/>
  <c r="AD2377" i="4" s="1"/>
  <c r="AE2538" i="4"/>
  <c r="AC2539" i="4" s="1"/>
  <c r="AD2539" i="4" s="1"/>
  <c r="AE396" i="6"/>
  <c r="AC397" i="6" s="1"/>
  <c r="AF396" i="6"/>
  <c r="AF2537" i="4"/>
  <c r="AF234" i="6"/>
  <c r="AE234" i="6"/>
  <c r="AC235" i="6" s="1"/>
  <c r="AD235" i="6" s="1"/>
  <c r="AF2600" i="4"/>
  <c r="AE2600" i="4"/>
  <c r="AC2601" i="4" s="1"/>
  <c r="AE645" i="5"/>
  <c r="AC646" i="5" s="1"/>
  <c r="AD646" i="5" s="1"/>
  <c r="AF368" i="5"/>
  <c r="AE368" i="5"/>
  <c r="AC298" i="6"/>
  <c r="AD298" i="6" s="1"/>
  <c r="AD158" i="5"/>
  <c r="AF644" i="5"/>
  <c r="AD2138" i="4" l="1"/>
  <c r="AD699" i="5"/>
  <c r="AF645" i="5"/>
  <c r="AD397" i="6"/>
  <c r="AF397" i="6" s="1"/>
  <c r="AF699" i="5"/>
  <c r="AE699" i="5"/>
  <c r="AC700" i="5" s="1"/>
  <c r="AD700" i="5" s="1"/>
  <c r="AF2138" i="4"/>
  <c r="AE2138" i="4"/>
  <c r="AC2139" i="4" s="1"/>
  <c r="AD2139" i="4" s="1"/>
  <c r="AE646" i="5"/>
  <c r="AC647" i="5" s="1"/>
  <c r="AD647" i="5" s="1"/>
  <c r="AE2539" i="4"/>
  <c r="AC2540" i="4" s="1"/>
  <c r="AD2540" i="4" s="1"/>
  <c r="AD2601" i="4"/>
  <c r="AF567" i="5"/>
  <c r="AF568" i="5" s="1"/>
  <c r="AF298" i="6"/>
  <c r="AE298" i="6"/>
  <c r="AD2454" i="4"/>
  <c r="AF233" i="5"/>
  <c r="AF2377" i="4"/>
  <c r="AE2377" i="4"/>
  <c r="AC2378" i="4" s="1"/>
  <c r="AE234" i="5"/>
  <c r="AC235" i="5" s="1"/>
  <c r="AD235" i="5" s="1"/>
  <c r="AF235" i="6"/>
  <c r="AE235" i="6"/>
  <c r="AC236" i="6" s="1"/>
  <c r="AD236" i="6" s="1"/>
  <c r="AF2687" i="4"/>
  <c r="AE2687" i="4"/>
  <c r="AC2688" i="4" s="1"/>
  <c r="AD2688" i="4" s="1"/>
  <c r="AE568" i="5"/>
  <c r="AC569" i="5" s="1"/>
  <c r="AD569" i="5" s="1"/>
  <c r="AF2538" i="4"/>
  <c r="AF158" i="5"/>
  <c r="AE158" i="5"/>
  <c r="AC159" i="5" s="1"/>
  <c r="AD159" i="5" s="1"/>
  <c r="AF297" i="5"/>
  <c r="AE297" i="5"/>
  <c r="AC298" i="5" s="1"/>
  <c r="AD298" i="5" s="1"/>
  <c r="AF2305" i="4"/>
  <c r="AE2305" i="4"/>
  <c r="AC2306" i="4" s="1"/>
  <c r="AC369" i="5"/>
  <c r="AD369" i="5" s="1"/>
  <c r="AE470" i="5"/>
  <c r="AC471" i="5" s="1"/>
  <c r="AF470" i="5"/>
  <c r="AD2208" i="4"/>
  <c r="AE397" i="6" l="1"/>
  <c r="AC398" i="6" s="1"/>
  <c r="AD398" i="6" s="1"/>
  <c r="AD2378" i="4"/>
  <c r="AF298" i="5"/>
  <c r="AE298" i="5"/>
  <c r="AC299" i="5" s="1"/>
  <c r="AD299" i="5" s="1"/>
  <c r="AF2539" i="4"/>
  <c r="AF159" i="5"/>
  <c r="AE159" i="5"/>
  <c r="AC160" i="5" s="1"/>
  <c r="AD160" i="5" s="1"/>
  <c r="AC299" i="6"/>
  <c r="AD299" i="6" s="1"/>
  <c r="AE2688" i="4"/>
  <c r="AC2689" i="4" s="1"/>
  <c r="AD2689" i="4" s="1"/>
  <c r="AF2688" i="4"/>
  <c r="AE2208" i="4"/>
  <c r="AC2209" i="4" s="1"/>
  <c r="AF2208" i="4"/>
  <c r="AE235" i="5"/>
  <c r="AC236" i="5" s="1"/>
  <c r="AD236" i="5" s="1"/>
  <c r="AF234" i="5"/>
  <c r="AF2454" i="4"/>
  <c r="AE2454" i="4"/>
  <c r="AC2455" i="4" s="1"/>
  <c r="AD2455" i="4" s="1"/>
  <c r="AE2540" i="4"/>
  <c r="AC2541" i="4" s="1"/>
  <c r="AD2541" i="4" s="1"/>
  <c r="AE647" i="5"/>
  <c r="AC648" i="5" s="1"/>
  <c r="AD648" i="5" s="1"/>
  <c r="AD471" i="5"/>
  <c r="AF369" i="5"/>
  <c r="AE369" i="5"/>
  <c r="AF700" i="5"/>
  <c r="AE700" i="5"/>
  <c r="AC701" i="5" s="1"/>
  <c r="AF398" i="6"/>
  <c r="AE398" i="6"/>
  <c r="AC399" i="6" s="1"/>
  <c r="AD399" i="6" s="1"/>
  <c r="AE569" i="5"/>
  <c r="AC570" i="5" s="1"/>
  <c r="AD570" i="5" s="1"/>
  <c r="AF2601" i="4"/>
  <c r="AE2601" i="4"/>
  <c r="AC2602" i="4" s="1"/>
  <c r="AD2602" i="4" s="1"/>
  <c r="AF236" i="6"/>
  <c r="AE236" i="6"/>
  <c r="AC237" i="6" s="1"/>
  <c r="AF646" i="5"/>
  <c r="AF647" i="5" s="1"/>
  <c r="AE2139" i="4"/>
  <c r="AC2140" i="4" s="1"/>
  <c r="AF2139" i="4"/>
  <c r="AF2378" i="4"/>
  <c r="AE2378" i="4"/>
  <c r="AC2379" i="4" s="1"/>
  <c r="AD2379" i="4" s="1"/>
  <c r="AD2306" i="4"/>
  <c r="AD2209" i="4" l="1"/>
  <c r="AE236" i="5"/>
  <c r="AC237" i="5" s="1"/>
  <c r="AD237" i="5" s="1"/>
  <c r="AE570" i="5"/>
  <c r="AC571" i="5" s="1"/>
  <c r="AD571" i="5" s="1"/>
  <c r="AF235" i="5"/>
  <c r="AF2602" i="4"/>
  <c r="AE2602" i="4"/>
  <c r="AC2603" i="4" s="1"/>
  <c r="AD2603" i="4" s="1"/>
  <c r="AE2379" i="4"/>
  <c r="AC2380" i="4" s="1"/>
  <c r="AF2379" i="4"/>
  <c r="AF569" i="5"/>
  <c r="AF570" i="5" s="1"/>
  <c r="AE2689" i="4"/>
  <c r="AC2690" i="4" s="1"/>
  <c r="AD2690" i="4" s="1"/>
  <c r="AC370" i="5"/>
  <c r="AD370" i="5" s="1"/>
  <c r="AF160" i="5"/>
  <c r="AE160" i="5"/>
  <c r="AC161" i="5" s="1"/>
  <c r="AD161" i="5" s="1"/>
  <c r="AE648" i="5"/>
  <c r="AC649" i="5" s="1"/>
  <c r="AD649" i="5" s="1"/>
  <c r="AF399" i="6"/>
  <c r="AE399" i="6"/>
  <c r="AC400" i="6" s="1"/>
  <c r="AD400" i="6" s="1"/>
  <c r="AD701" i="5"/>
  <c r="AF299" i="5"/>
  <c r="AE299" i="5"/>
  <c r="AC300" i="5" s="1"/>
  <c r="AD300" i="5" s="1"/>
  <c r="AF2455" i="4"/>
  <c r="AE2455" i="4"/>
  <c r="AC2456" i="4" s="1"/>
  <c r="AE2209" i="4"/>
  <c r="AC2210" i="4" s="1"/>
  <c r="AF2209" i="4"/>
  <c r="AE2306" i="4"/>
  <c r="AC2307" i="4" s="1"/>
  <c r="AF2306" i="4"/>
  <c r="AE299" i="6"/>
  <c r="AF299" i="6"/>
  <c r="AF471" i="5"/>
  <c r="AE471" i="5"/>
  <c r="AC472" i="5" s="1"/>
  <c r="AD2140" i="4"/>
  <c r="AE2541" i="4"/>
  <c r="AC2542" i="4" s="1"/>
  <c r="AD2542" i="4" s="1"/>
  <c r="AD237" i="6"/>
  <c r="AF2540" i="4"/>
  <c r="AD2380" i="4" l="1"/>
  <c r="AD2307" i="4"/>
  <c r="AD2210" i="4"/>
  <c r="AC300" i="6"/>
  <c r="AD300" i="6" s="1"/>
  <c r="AF2689" i="4"/>
  <c r="AF2210" i="4"/>
  <c r="AE2210" i="4"/>
  <c r="AC2211" i="4" s="1"/>
  <c r="AD2211" i="4" s="1"/>
  <c r="AD2456" i="4"/>
  <c r="AF161" i="5"/>
  <c r="AE161" i="5"/>
  <c r="AC162" i="5" s="1"/>
  <c r="AD162" i="5" s="1"/>
  <c r="AE2380" i="4"/>
  <c r="AC2381" i="4" s="1"/>
  <c r="AF2380" i="4"/>
  <c r="AF2307" i="4"/>
  <c r="AE2307" i="4"/>
  <c r="AC2308" i="4" s="1"/>
  <c r="AD2308" i="4" s="1"/>
  <c r="AF2603" i="4"/>
  <c r="AE2603" i="4"/>
  <c r="AC2604" i="4" s="1"/>
  <c r="AE2690" i="4"/>
  <c r="AC2691" i="4" s="1"/>
  <c r="AD2691" i="4" s="1"/>
  <c r="AF370" i="5"/>
  <c r="AE370" i="5"/>
  <c r="AF300" i="5"/>
  <c r="AE300" i="5"/>
  <c r="AC301" i="5" s="1"/>
  <c r="AD301" i="5" s="1"/>
  <c r="AF237" i="6"/>
  <c r="AE237" i="6"/>
  <c r="AC238" i="6" s="1"/>
  <c r="AD238" i="6" s="1"/>
  <c r="AE571" i="5"/>
  <c r="AC572" i="5" s="1"/>
  <c r="AD572" i="5" s="1"/>
  <c r="AF701" i="5"/>
  <c r="AE701" i="5"/>
  <c r="AC702" i="5" s="1"/>
  <c r="AD702" i="5" s="1"/>
  <c r="AE237" i="5"/>
  <c r="AC238" i="5" s="1"/>
  <c r="AD238" i="5" s="1"/>
  <c r="AE2542" i="4"/>
  <c r="AC2543" i="4" s="1"/>
  <c r="AD2543" i="4" s="1"/>
  <c r="AE400" i="6"/>
  <c r="AC401" i="6" s="1"/>
  <c r="AF400" i="6"/>
  <c r="AF2541" i="4"/>
  <c r="AF2140" i="4"/>
  <c r="AE2140" i="4"/>
  <c r="AC2141" i="4" s="1"/>
  <c r="AE649" i="5"/>
  <c r="AC650" i="5" s="1"/>
  <c r="AD650" i="5" s="1"/>
  <c r="AD472" i="5"/>
  <c r="AF648" i="5"/>
  <c r="AF236" i="5"/>
  <c r="AD2381" i="4" l="1"/>
  <c r="AD2141" i="4"/>
  <c r="AD401" i="6"/>
  <c r="AE2543" i="4"/>
  <c r="AC2544" i="4" s="1"/>
  <c r="AD2544" i="4" s="1"/>
  <c r="AF401" i="6"/>
  <c r="AE401" i="6"/>
  <c r="AC402" i="6" s="1"/>
  <c r="AD402" i="6" s="1"/>
  <c r="AF2542" i="4"/>
  <c r="AE2691" i="4"/>
  <c r="AC2692" i="4" s="1"/>
  <c r="AD2692" i="4" s="1"/>
  <c r="AF2690" i="4"/>
  <c r="AF2691" i="4" s="1"/>
  <c r="AF2381" i="4"/>
  <c r="AE2381" i="4"/>
  <c r="AC2382" i="4" s="1"/>
  <c r="AD2382" i="4" s="1"/>
  <c r="AE2308" i="4"/>
  <c r="AC2309" i="4" s="1"/>
  <c r="AF2308" i="4"/>
  <c r="AE238" i="5"/>
  <c r="AC239" i="5" s="1"/>
  <c r="AD239" i="5" s="1"/>
  <c r="AF237" i="5"/>
  <c r="AF571" i="5"/>
  <c r="AF472" i="5"/>
  <c r="AE472" i="5"/>
  <c r="AC473" i="5" s="1"/>
  <c r="AD473" i="5" s="1"/>
  <c r="AF2456" i="4"/>
  <c r="AE2456" i="4"/>
  <c r="AC2457" i="4" s="1"/>
  <c r="AD2457" i="4" s="1"/>
  <c r="AF649" i="5"/>
  <c r="AE702" i="5"/>
  <c r="AC703" i="5" s="1"/>
  <c r="AF702" i="5"/>
  <c r="AE572" i="5"/>
  <c r="AC573" i="5" s="1"/>
  <c r="AD573" i="5" s="1"/>
  <c r="AE650" i="5"/>
  <c r="AC651" i="5" s="1"/>
  <c r="AD651" i="5" s="1"/>
  <c r="AD2604" i="4"/>
  <c r="AF162" i="5"/>
  <c r="AE162" i="5"/>
  <c r="AC163" i="5" s="1"/>
  <c r="AD163" i="5" s="1"/>
  <c r="AF238" i="6"/>
  <c r="AE238" i="6"/>
  <c r="AC239" i="6" s="1"/>
  <c r="AD239" i="6" s="1"/>
  <c r="AE2211" i="4"/>
  <c r="AC2212" i="4" s="1"/>
  <c r="AF2211" i="4"/>
  <c r="AF301" i="5"/>
  <c r="AE301" i="5"/>
  <c r="AC302" i="5" s="1"/>
  <c r="AD302" i="5" s="1"/>
  <c r="AF2141" i="4"/>
  <c r="AE2141" i="4"/>
  <c r="AC2142" i="4" s="1"/>
  <c r="AD2142" i="4" s="1"/>
  <c r="AC371" i="5"/>
  <c r="AD371" i="5" s="1"/>
  <c r="AF300" i="6"/>
  <c r="AE300" i="6"/>
  <c r="AD2309" i="4" l="1"/>
  <c r="AD703" i="5"/>
  <c r="AE651" i="5"/>
  <c r="AC652" i="5" s="1"/>
  <c r="AD652" i="5" s="1"/>
  <c r="AE239" i="5"/>
  <c r="AC240" i="5" s="1"/>
  <c r="AD240" i="5" s="1"/>
  <c r="AF238" i="5"/>
  <c r="AF239" i="5" s="1"/>
  <c r="AF2604" i="4"/>
  <c r="AE2604" i="4"/>
  <c r="AC2605" i="4" s="1"/>
  <c r="AD2605" i="4" s="1"/>
  <c r="AC301" i="6"/>
  <c r="AD301" i="6" s="1"/>
  <c r="AF371" i="5"/>
  <c r="AE371" i="5"/>
  <c r="AE239" i="6"/>
  <c r="AC240" i="6" s="1"/>
  <c r="AF239" i="6"/>
  <c r="AF163" i="5"/>
  <c r="AE163" i="5"/>
  <c r="AC164" i="5" s="1"/>
  <c r="AD164" i="5" s="1"/>
  <c r="AE573" i="5"/>
  <c r="AC574" i="5" s="1"/>
  <c r="AD574" i="5" s="1"/>
  <c r="AE302" i="5"/>
  <c r="AC303" i="5" s="1"/>
  <c r="AF302" i="5"/>
  <c r="AF2382" i="4"/>
  <c r="AE2382" i="4"/>
  <c r="AC2383" i="4" s="1"/>
  <c r="AD2383" i="4" s="1"/>
  <c r="AF703" i="5"/>
  <c r="AE703" i="5"/>
  <c r="AC704" i="5" s="1"/>
  <c r="AD704" i="5" s="1"/>
  <c r="AF2142" i="4"/>
  <c r="AE2142" i="4"/>
  <c r="AC2143" i="4" s="1"/>
  <c r="AD2143" i="4" s="1"/>
  <c r="AF2457" i="4"/>
  <c r="AE2457" i="4"/>
  <c r="AC2458" i="4" s="1"/>
  <c r="AD2458" i="4" s="1"/>
  <c r="AF473" i="5"/>
  <c r="AE473" i="5"/>
  <c r="AC474" i="5" s="1"/>
  <c r="AD474" i="5" s="1"/>
  <c r="AE2544" i="4"/>
  <c r="AC2545" i="4" s="1"/>
  <c r="AD2545" i="4" s="1"/>
  <c r="AF2309" i="4"/>
  <c r="AE2309" i="4"/>
  <c r="AC2310" i="4" s="1"/>
  <c r="AD2310" i="4" s="1"/>
  <c r="AF650" i="5"/>
  <c r="AF572" i="5"/>
  <c r="AF573" i="5" s="1"/>
  <c r="AE2692" i="4"/>
  <c r="AC2693" i="4" s="1"/>
  <c r="AD2693" i="4" s="1"/>
  <c r="AF402" i="6"/>
  <c r="AE402" i="6"/>
  <c r="AC403" i="6" s="1"/>
  <c r="AD403" i="6" s="1"/>
  <c r="AD2212" i="4"/>
  <c r="AF2543" i="4"/>
  <c r="AD240" i="6" l="1"/>
  <c r="AE164" i="5"/>
  <c r="AC165" i="5" s="1"/>
  <c r="AF164" i="5"/>
  <c r="AE474" i="5"/>
  <c r="AC475" i="5" s="1"/>
  <c r="AF474" i="5"/>
  <c r="AE2458" i="4"/>
  <c r="AC2459" i="4" s="1"/>
  <c r="AF2458" i="4"/>
  <c r="AF403" i="6"/>
  <c r="AE403" i="6"/>
  <c r="AC404" i="6" s="1"/>
  <c r="AD404" i="6" s="1"/>
  <c r="AF2544" i="4"/>
  <c r="AF301" i="6"/>
  <c r="AE301" i="6"/>
  <c r="AE2143" i="4"/>
  <c r="AC2144" i="4" s="1"/>
  <c r="AD2144" i="4" s="1"/>
  <c r="AF2143" i="4"/>
  <c r="AE2545" i="4"/>
  <c r="AC2546" i="4" s="1"/>
  <c r="AD2546" i="4" s="1"/>
  <c r="AF2545" i="4"/>
  <c r="AE2212" i="4"/>
  <c r="AC2213" i="4" s="1"/>
  <c r="AF2212" i="4"/>
  <c r="AF2383" i="4"/>
  <c r="AE2383" i="4"/>
  <c r="AC2384" i="4" s="1"/>
  <c r="AD2384" i="4" s="1"/>
  <c r="AC372" i="5"/>
  <c r="AD372" i="5" s="1"/>
  <c r="AE704" i="5"/>
  <c r="AC705" i="5" s="1"/>
  <c r="AF704" i="5"/>
  <c r="AE652" i="5"/>
  <c r="AC653" i="5" s="1"/>
  <c r="AD653" i="5" s="1"/>
  <c r="AF240" i="6"/>
  <c r="AE240" i="6"/>
  <c r="AC241" i="6" s="1"/>
  <c r="AD241" i="6" s="1"/>
  <c r="AF2605" i="4"/>
  <c r="AE2605" i="4"/>
  <c r="AC2606" i="4" s="1"/>
  <c r="AD2606" i="4" s="1"/>
  <c r="AE2693" i="4"/>
  <c r="AC2694" i="4" s="1"/>
  <c r="AD2694" i="4" s="1"/>
  <c r="AF2692" i="4"/>
  <c r="AE240" i="5"/>
  <c r="AC241" i="5" s="1"/>
  <c r="AD241" i="5" s="1"/>
  <c r="AF240" i="5"/>
  <c r="AD303" i="5"/>
  <c r="AE2310" i="4"/>
  <c r="AC2311" i="4" s="1"/>
  <c r="AD2311" i="4" s="1"/>
  <c r="AE574" i="5"/>
  <c r="AC575" i="5" s="1"/>
  <c r="AD575" i="5" s="1"/>
  <c r="AF651" i="5"/>
  <c r="AD705" i="5" l="1"/>
  <c r="AF574" i="5"/>
  <c r="AD2213" i="4"/>
  <c r="AE2694" i="4"/>
  <c r="AC2695" i="4" s="1"/>
  <c r="AD2695" i="4" s="1"/>
  <c r="AE2546" i="4"/>
  <c r="AC2547" i="4" s="1"/>
  <c r="AD2547" i="4" s="1"/>
  <c r="AE653" i="5"/>
  <c r="AC654" i="5" s="1"/>
  <c r="AD654" i="5" s="1"/>
  <c r="AF653" i="5"/>
  <c r="AF2213" i="4"/>
  <c r="AE2213" i="4"/>
  <c r="AC2214" i="4" s="1"/>
  <c r="AF2693" i="4"/>
  <c r="AE404" i="6"/>
  <c r="AC405" i="6" s="1"/>
  <c r="AF404" i="6"/>
  <c r="AF241" i="6"/>
  <c r="AE241" i="6"/>
  <c r="AC242" i="6" s="1"/>
  <c r="AD242" i="6" s="1"/>
  <c r="AE575" i="5"/>
  <c r="AC576" i="5" s="1"/>
  <c r="AD576" i="5" s="1"/>
  <c r="AF2144" i="4"/>
  <c r="AE2144" i="4"/>
  <c r="AC2145" i="4" s="1"/>
  <c r="AF2606" i="4"/>
  <c r="AE2606" i="4"/>
  <c r="AC2607" i="4" s="1"/>
  <c r="AD2607" i="4" s="1"/>
  <c r="AF652" i="5"/>
  <c r="AD2459" i="4"/>
  <c r="AF705" i="5"/>
  <c r="AE705" i="5"/>
  <c r="AC706" i="5" s="1"/>
  <c r="AD706" i="5" s="1"/>
  <c r="AF2310" i="4"/>
  <c r="AC302" i="6"/>
  <c r="AD302" i="6" s="1"/>
  <c r="AE2311" i="4"/>
  <c r="AC2312" i="4" s="1"/>
  <c r="AD2312" i="4" s="1"/>
  <c r="AF372" i="5"/>
  <c r="AE372" i="5"/>
  <c r="AC373" i="5" s="1"/>
  <c r="AD373" i="5" s="1"/>
  <c r="AF303" i="5"/>
  <c r="AE303" i="5"/>
  <c r="AC304" i="5" s="1"/>
  <c r="AD304" i="5" s="1"/>
  <c r="AD475" i="5"/>
  <c r="AE2384" i="4"/>
  <c r="AC2385" i="4" s="1"/>
  <c r="AF2384" i="4"/>
  <c r="AE241" i="5"/>
  <c r="AC242" i="5" s="1"/>
  <c r="AD242" i="5" s="1"/>
  <c r="AD165" i="5"/>
  <c r="AF2546" i="4" l="1"/>
  <c r="AE304" i="5"/>
  <c r="AC305" i="5" s="1"/>
  <c r="AF304" i="5"/>
  <c r="AF242" i="6"/>
  <c r="AE242" i="6"/>
  <c r="AC243" i="6" s="1"/>
  <c r="AD243" i="6" s="1"/>
  <c r="AD2214" i="4"/>
  <c r="AF706" i="5"/>
  <c r="AE706" i="5"/>
  <c r="AC707" i="5" s="1"/>
  <c r="AD707" i="5" s="1"/>
  <c r="AE2312" i="4"/>
  <c r="AC2313" i="4" s="1"/>
  <c r="AD2313" i="4" s="1"/>
  <c r="AF165" i="5"/>
  <c r="AE165" i="5"/>
  <c r="AC166" i="5" s="1"/>
  <c r="AD166" i="5" s="1"/>
  <c r="AE576" i="5"/>
  <c r="AC577" i="5" s="1"/>
  <c r="AD577" i="5" s="1"/>
  <c r="AE242" i="5"/>
  <c r="AC243" i="5" s="1"/>
  <c r="AD243" i="5" s="1"/>
  <c r="AF242" i="5"/>
  <c r="AE654" i="5"/>
  <c r="AC655" i="5" s="1"/>
  <c r="AD655" i="5" s="1"/>
  <c r="AF373" i="5"/>
  <c r="AE373" i="5"/>
  <c r="AC374" i="5" s="1"/>
  <c r="AD405" i="6"/>
  <c r="AF2459" i="4"/>
  <c r="AE2459" i="4"/>
  <c r="AC2460" i="4" s="1"/>
  <c r="AD2460" i="4" s="1"/>
  <c r="AF241" i="5"/>
  <c r="AE2547" i="4"/>
  <c r="AC2548" i="4" s="1"/>
  <c r="AD2548" i="4" s="1"/>
  <c r="AF2607" i="4"/>
  <c r="AE2607" i="4"/>
  <c r="AC2608" i="4" s="1"/>
  <c r="AD2608" i="4" s="1"/>
  <c r="AF575" i="5"/>
  <c r="AF2311" i="4"/>
  <c r="AF302" i="6"/>
  <c r="AE302" i="6"/>
  <c r="AC303" i="6" s="1"/>
  <c r="AD303" i="6" s="1"/>
  <c r="AD2385" i="4"/>
  <c r="AE2695" i="4"/>
  <c r="AC2696" i="4" s="1"/>
  <c r="AD2696" i="4" s="1"/>
  <c r="AE475" i="5"/>
  <c r="AC476" i="5" s="1"/>
  <c r="AF475" i="5"/>
  <c r="AD2145" i="4"/>
  <c r="AF2694" i="4"/>
  <c r="AF576" i="5" l="1"/>
  <c r="AF2695" i="4"/>
  <c r="AE655" i="5"/>
  <c r="AC656" i="5" s="1"/>
  <c r="AD656" i="5" s="1"/>
  <c r="AE2608" i="4"/>
  <c r="AC2609" i="4" s="1"/>
  <c r="AF2608" i="4"/>
  <c r="AE303" i="6"/>
  <c r="AC304" i="6" s="1"/>
  <c r="AF303" i="6"/>
  <c r="AE2548" i="4"/>
  <c r="AC2549" i="4" s="1"/>
  <c r="AD2549" i="4" s="1"/>
  <c r="AF166" i="5"/>
  <c r="AE166" i="5"/>
  <c r="AC167" i="5" s="1"/>
  <c r="AD167" i="5" s="1"/>
  <c r="AF2547" i="4"/>
  <c r="AE2313" i="4"/>
  <c r="AC2314" i="4" s="1"/>
  <c r="AD2314" i="4" s="1"/>
  <c r="AF243" i="6"/>
  <c r="AE243" i="6"/>
  <c r="AC244" i="6" s="1"/>
  <c r="AD244" i="6" s="1"/>
  <c r="AE243" i="5"/>
  <c r="AC244" i="5" s="1"/>
  <c r="AD244" i="5" s="1"/>
  <c r="AF2312" i="4"/>
  <c r="AF2460" i="4"/>
  <c r="AE2460" i="4"/>
  <c r="AC2461" i="4" s="1"/>
  <c r="AD2461" i="4" s="1"/>
  <c r="AE2145" i="4"/>
  <c r="AC2146" i="4" s="1"/>
  <c r="AF2145" i="4"/>
  <c r="AE405" i="6"/>
  <c r="AC406" i="6" s="1"/>
  <c r="AF405" i="6"/>
  <c r="AD476" i="5"/>
  <c r="AD374" i="5"/>
  <c r="AF2385" i="4"/>
  <c r="AE2385" i="4"/>
  <c r="AC2386" i="4" s="1"/>
  <c r="AD2386" i="4" s="1"/>
  <c r="AE577" i="5"/>
  <c r="AC578" i="5" s="1"/>
  <c r="AD578" i="5" s="1"/>
  <c r="AE707" i="5"/>
  <c r="AC708" i="5" s="1"/>
  <c r="AF707" i="5"/>
  <c r="AF2214" i="4"/>
  <c r="AE2214" i="4"/>
  <c r="AC2215" i="4" s="1"/>
  <c r="AE2696" i="4"/>
  <c r="AC2697" i="4" s="1"/>
  <c r="AD2697" i="4" s="1"/>
  <c r="AF654" i="5"/>
  <c r="AD305" i="5"/>
  <c r="AF243" i="5" l="1"/>
  <c r="AF655" i="5"/>
  <c r="AD2215" i="4"/>
  <c r="AD708" i="5"/>
  <c r="AF708" i="5" s="1"/>
  <c r="AD406" i="6"/>
  <c r="AF2696" i="4"/>
  <c r="AE2386" i="4"/>
  <c r="AC2387" i="4" s="1"/>
  <c r="AF2386" i="4"/>
  <c r="AF476" i="5"/>
  <c r="AE476" i="5"/>
  <c r="AC477" i="5" s="1"/>
  <c r="AF2548" i="4"/>
  <c r="AF406" i="6"/>
  <c r="AE406" i="6"/>
  <c r="AC407" i="6" s="1"/>
  <c r="AD407" i="6" s="1"/>
  <c r="AF2461" i="4"/>
  <c r="AE2461" i="4"/>
  <c r="AC2462" i="4" s="1"/>
  <c r="AD2462" i="4" s="1"/>
  <c r="AE578" i="5"/>
  <c r="AB522" i="5" s="1"/>
  <c r="AB523" i="5" s="1"/>
  <c r="AF374" i="5"/>
  <c r="AE374" i="5"/>
  <c r="AC375" i="5" s="1"/>
  <c r="AD375" i="5" s="1"/>
  <c r="AE2314" i="4"/>
  <c r="AC2315" i="4" s="1"/>
  <c r="AD2315" i="4" s="1"/>
  <c r="AF2313" i="4"/>
  <c r="AE2549" i="4"/>
  <c r="AC2550" i="4" s="1"/>
  <c r="AD2550" i="4" s="1"/>
  <c r="AD304" i="6"/>
  <c r="AF2215" i="4"/>
  <c r="AE2215" i="4"/>
  <c r="AC2216" i="4" s="1"/>
  <c r="AD2216" i="4" s="1"/>
  <c r="AF244" i="6"/>
  <c r="AE244" i="6"/>
  <c r="AC245" i="6" s="1"/>
  <c r="AD245" i="6" s="1"/>
  <c r="AF577" i="5"/>
  <c r="AF167" i="5"/>
  <c r="AE167" i="5"/>
  <c r="AC168" i="5" s="1"/>
  <c r="AD168" i="5" s="1"/>
  <c r="AF305" i="5"/>
  <c r="AE305" i="5"/>
  <c r="AC306" i="5" s="1"/>
  <c r="AD2146" i="4"/>
  <c r="AE2697" i="4"/>
  <c r="AC2698" i="4" s="1"/>
  <c r="AD2698" i="4" s="1"/>
  <c r="AD2609" i="4"/>
  <c r="AE244" i="5"/>
  <c r="AC245" i="5" s="1"/>
  <c r="AD245" i="5" s="1"/>
  <c r="AE656" i="5"/>
  <c r="AC657" i="5" s="1"/>
  <c r="AD657" i="5" s="1"/>
  <c r="AF656" i="5"/>
  <c r="AF2697" i="4" l="1"/>
  <c r="AD306" i="5"/>
  <c r="AF306" i="5" s="1"/>
  <c r="AE708" i="5"/>
  <c r="AC709" i="5" s="1"/>
  <c r="AD709" i="5" s="1"/>
  <c r="AF2314" i="4"/>
  <c r="AE375" i="5"/>
  <c r="AC376" i="5" s="1"/>
  <c r="AF375" i="5"/>
  <c r="AF407" i="6"/>
  <c r="AE407" i="6"/>
  <c r="AC408" i="6" s="1"/>
  <c r="AD408" i="6" s="1"/>
  <c r="AE657" i="5"/>
  <c r="AB601" i="5" s="1"/>
  <c r="AB602" i="5" s="1"/>
  <c r="AE2550" i="4"/>
  <c r="AC2551" i="4" s="1"/>
  <c r="AD2551" i="4" s="1"/>
  <c r="AF2462" i="4"/>
  <c r="AE2462" i="4"/>
  <c r="AC2463" i="4" s="1"/>
  <c r="AD2463" i="4" s="1"/>
  <c r="AF245" i="6"/>
  <c r="AE245" i="6"/>
  <c r="AC246" i="6" s="1"/>
  <c r="AD246" i="6" s="1"/>
  <c r="AE245" i="5"/>
  <c r="AC246" i="5" s="1"/>
  <c r="AD246" i="5" s="1"/>
  <c r="AF2549" i="4"/>
  <c r="AD2387" i="4"/>
  <c r="AF2146" i="4"/>
  <c r="AE2146" i="4"/>
  <c r="AC2147" i="4" s="1"/>
  <c r="AD2147" i="4" s="1"/>
  <c r="AE168" i="5"/>
  <c r="AC169" i="5" s="1"/>
  <c r="AD169" i="5" s="1"/>
  <c r="AF168" i="5"/>
  <c r="AE2216" i="4"/>
  <c r="AC2217" i="4" s="1"/>
  <c r="AF2216" i="4"/>
  <c r="AD477" i="5"/>
  <c r="AF304" i="6"/>
  <c r="AE304" i="6"/>
  <c r="AC305" i="6" s="1"/>
  <c r="AF709" i="5"/>
  <c r="AE709" i="5"/>
  <c r="AC710" i="5" s="1"/>
  <c r="AD710" i="5" s="1"/>
  <c r="AG503" i="5"/>
  <c r="AG502" i="5"/>
  <c r="AG504" i="5" s="1"/>
  <c r="AF578" i="5"/>
  <c r="AF244" i="5"/>
  <c r="AE2609" i="4"/>
  <c r="AC2610" i="4" s="1"/>
  <c r="AF2609" i="4"/>
  <c r="AE2698" i="4"/>
  <c r="AC2699" i="4" s="1"/>
  <c r="AD2699" i="4" s="1"/>
  <c r="AE2315" i="4"/>
  <c r="AC2316" i="4" s="1"/>
  <c r="AD2316" i="4" s="1"/>
  <c r="AD305" i="6" l="1"/>
  <c r="AF2698" i="4"/>
  <c r="AE306" i="5"/>
  <c r="AC307" i="5" s="1"/>
  <c r="AD307" i="5" s="1"/>
  <c r="AF246" i="6"/>
  <c r="AE246" i="6"/>
  <c r="AC247" i="6" s="1"/>
  <c r="AD247" i="6" s="1"/>
  <c r="AE246" i="5"/>
  <c r="AC247" i="5" s="1"/>
  <c r="AD247" i="5" s="1"/>
  <c r="AE710" i="5"/>
  <c r="AC711" i="5" s="1"/>
  <c r="AF710" i="5"/>
  <c r="AD2217" i="4"/>
  <c r="AF2550" i="4"/>
  <c r="AG507" i="5"/>
  <c r="AG505" i="5"/>
  <c r="AG506" i="5"/>
  <c r="AG514" i="5" s="1"/>
  <c r="AG515" i="5" s="1"/>
  <c r="AG508" i="5"/>
  <c r="AG518" i="5"/>
  <c r="AG519" i="5"/>
  <c r="AE2316" i="4"/>
  <c r="AC2317" i="4" s="1"/>
  <c r="AD2317" i="4" s="1"/>
  <c r="AF2315" i="4"/>
  <c r="AE2699" i="4"/>
  <c r="AC2700" i="4" s="1"/>
  <c r="AD2700" i="4" s="1"/>
  <c r="AE169" i="5"/>
  <c r="AC170" i="5" s="1"/>
  <c r="AD170" i="5" s="1"/>
  <c r="AF657" i="5"/>
  <c r="AF305" i="6"/>
  <c r="AE305" i="6"/>
  <c r="AC306" i="6" s="1"/>
  <c r="AD306" i="6" s="1"/>
  <c r="AF477" i="5"/>
  <c r="AE477" i="5"/>
  <c r="AC478" i="5" s="1"/>
  <c r="AD478" i="5" s="1"/>
  <c r="AF408" i="6"/>
  <c r="AE408" i="6"/>
  <c r="AC409" i="6" s="1"/>
  <c r="AD409" i="6" s="1"/>
  <c r="AF245" i="5"/>
  <c r="AE2551" i="4"/>
  <c r="AC2552" i="4" s="1"/>
  <c r="AD2552" i="4" s="1"/>
  <c r="AF307" i="5"/>
  <c r="AE307" i="5"/>
  <c r="AC308" i="5" s="1"/>
  <c r="AF2463" i="4"/>
  <c r="AE2463" i="4"/>
  <c r="AC2464" i="4" s="1"/>
  <c r="AG582" i="5"/>
  <c r="AG581" i="5"/>
  <c r="AG583" i="5" s="1"/>
  <c r="AF2147" i="4"/>
  <c r="AE2147" i="4"/>
  <c r="AC2148" i="4" s="1"/>
  <c r="AD2148" i="4" s="1"/>
  <c r="AD2610" i="4"/>
  <c r="AF2387" i="4"/>
  <c r="AE2387" i="4"/>
  <c r="AC2388" i="4" s="1"/>
  <c r="AD2388" i="4" s="1"/>
  <c r="AD376" i="5"/>
  <c r="AD2464" i="4" l="1"/>
  <c r="AE2552" i="4"/>
  <c r="AC2553" i="4" s="1"/>
  <c r="AD2553" i="4" s="1"/>
  <c r="AE2388" i="4"/>
  <c r="AC2389" i="4" s="1"/>
  <c r="AF2388" i="4"/>
  <c r="AF2316" i="4"/>
  <c r="AF376" i="5"/>
  <c r="AE376" i="5"/>
  <c r="AC377" i="5" s="1"/>
  <c r="AD377" i="5" s="1"/>
  <c r="AG509" i="5"/>
  <c r="AG512" i="5" s="1"/>
  <c r="AH525" i="5" s="1"/>
  <c r="AG510" i="5"/>
  <c r="AE2317" i="4"/>
  <c r="AC2318" i="4" s="1"/>
  <c r="AD2318" i="4" s="1"/>
  <c r="AF2551" i="4"/>
  <c r="AF2552" i="4" s="1"/>
  <c r="AE306" i="6"/>
  <c r="AC307" i="6" s="1"/>
  <c r="AF306" i="6"/>
  <c r="AG576" i="5"/>
  <c r="AG577" i="5"/>
  <c r="AG572" i="5"/>
  <c r="AG567" i="5"/>
  <c r="AG578" i="5"/>
  <c r="AG573" i="5"/>
  <c r="AG568" i="5"/>
  <c r="AG569" i="5"/>
  <c r="AG575" i="5"/>
  <c r="AG574" i="5"/>
  <c r="AG571" i="5"/>
  <c r="AG520" i="5"/>
  <c r="AG570" i="5"/>
  <c r="AF2610" i="4"/>
  <c r="AE2610" i="4"/>
  <c r="AC2611" i="4" s="1"/>
  <c r="AD2611" i="4" s="1"/>
  <c r="AG516" i="5"/>
  <c r="AG517" i="5" s="1"/>
  <c r="AE247" i="5"/>
  <c r="AC248" i="5" s="1"/>
  <c r="AD248" i="5" s="1"/>
  <c r="AE409" i="6"/>
  <c r="AC410" i="6" s="1"/>
  <c r="AF409" i="6"/>
  <c r="AE478" i="5"/>
  <c r="AC479" i="5" s="1"/>
  <c r="AD479" i="5" s="1"/>
  <c r="AF2148" i="4"/>
  <c r="AE2148" i="4"/>
  <c r="AC2149" i="4" s="1"/>
  <c r="AF2217" i="4"/>
  <c r="AE2217" i="4"/>
  <c r="AC2218" i="4" s="1"/>
  <c r="AD2218" i="4" s="1"/>
  <c r="AG586" i="5"/>
  <c r="AG584" i="5"/>
  <c r="AG585" i="5"/>
  <c r="AG593" i="5" s="1"/>
  <c r="AG594" i="5" s="1"/>
  <c r="AG597" i="5"/>
  <c r="AG598" i="5"/>
  <c r="AE170" i="5"/>
  <c r="AC171" i="5" s="1"/>
  <c r="AD171" i="5" s="1"/>
  <c r="AD711" i="5"/>
  <c r="AF169" i="5"/>
  <c r="AE2464" i="4"/>
  <c r="AC2465" i="4" s="1"/>
  <c r="AF2464" i="4"/>
  <c r="AE2700" i="4"/>
  <c r="AC2701" i="4" s="1"/>
  <c r="AD2701" i="4" s="1"/>
  <c r="AF246" i="5"/>
  <c r="AF2699" i="4"/>
  <c r="AE247" i="6"/>
  <c r="AC248" i="6" s="1"/>
  <c r="AF247" i="6"/>
  <c r="AD308" i="5"/>
  <c r="AG511" i="5" l="1"/>
  <c r="AG513" i="5" s="1"/>
  <c r="AD248" i="6"/>
  <c r="AF248" i="6" s="1"/>
  <c r="AD2389" i="4"/>
  <c r="AG544" i="5"/>
  <c r="AG552" i="5"/>
  <c r="AG529" i="5"/>
  <c r="AG532" i="5"/>
  <c r="AG556" i="5"/>
  <c r="AG554" i="5"/>
  <c r="AG534" i="5"/>
  <c r="AG537" i="5"/>
  <c r="AG528" i="5"/>
  <c r="AG553" i="5"/>
  <c r="AG538" i="5"/>
  <c r="AG545" i="5"/>
  <c r="AG549" i="5"/>
  <c r="AG562" i="5"/>
  <c r="AG566" i="5"/>
  <c r="AG555" i="5"/>
  <c r="AG550" i="5"/>
  <c r="AG543" i="5"/>
  <c r="AG539" i="5"/>
  <c r="AG525" i="5"/>
  <c r="AI525" i="5" s="1"/>
  <c r="AG531" i="5"/>
  <c r="AG542" i="5"/>
  <c r="AG557" i="5"/>
  <c r="AG548" i="5"/>
  <c r="AG527" i="5"/>
  <c r="AG540" i="5"/>
  <c r="AG559" i="5"/>
  <c r="AG533" i="5"/>
  <c r="AG565" i="5"/>
  <c r="AG561" i="5"/>
  <c r="AG564" i="5"/>
  <c r="AG535" i="5"/>
  <c r="AG541" i="5"/>
  <c r="AG558" i="5"/>
  <c r="AG546" i="5"/>
  <c r="AG563" i="5"/>
  <c r="AG547" i="5"/>
  <c r="AG551" i="5"/>
  <c r="AG530" i="5"/>
  <c r="AG536" i="5"/>
  <c r="AG560" i="5"/>
  <c r="AG526" i="5"/>
  <c r="AF2317" i="4"/>
  <c r="AE2318" i="4"/>
  <c r="AC2319" i="4" s="1"/>
  <c r="AD2319" i="4" s="1"/>
  <c r="AE479" i="5"/>
  <c r="AC480" i="5" s="1"/>
  <c r="AD480" i="5" s="1"/>
  <c r="AD307" i="6"/>
  <c r="AG647" i="5"/>
  <c r="AG657" i="5"/>
  <c r="AG654" i="5"/>
  <c r="AG646" i="5"/>
  <c r="AG648" i="5"/>
  <c r="AG650" i="5"/>
  <c r="AG652" i="5"/>
  <c r="AG655" i="5"/>
  <c r="AG645" i="5"/>
  <c r="AG656" i="5"/>
  <c r="AG651" i="5"/>
  <c r="AG599" i="5"/>
  <c r="AG653" i="5"/>
  <c r="AG649" i="5"/>
  <c r="AF2611" i="4"/>
  <c r="AE2611" i="4"/>
  <c r="AC2612" i="4" s="1"/>
  <c r="AD2612" i="4" s="1"/>
  <c r="AF377" i="5"/>
  <c r="AE377" i="5"/>
  <c r="AC378" i="5" s="1"/>
  <c r="AD378" i="5" s="1"/>
  <c r="AD410" i="6"/>
  <c r="AG595" i="5"/>
  <c r="AG596" i="5"/>
  <c r="AG624" i="5" s="1"/>
  <c r="AE2701" i="4"/>
  <c r="AC2702" i="4" s="1"/>
  <c r="AD2702" i="4" s="1"/>
  <c r="AF2700" i="4"/>
  <c r="AF478" i="5"/>
  <c r="AE248" i="5"/>
  <c r="AC249" i="5" s="1"/>
  <c r="AD249" i="5" s="1"/>
  <c r="AF308" i="5"/>
  <c r="AE308" i="5"/>
  <c r="AC309" i="5" s="1"/>
  <c r="AD309" i="5" s="1"/>
  <c r="AG589" i="5"/>
  <c r="AG588" i="5"/>
  <c r="AG591" i="5" s="1"/>
  <c r="AH604" i="5" s="1"/>
  <c r="AE171" i="5"/>
  <c r="AC172" i="5" s="1"/>
  <c r="AD172" i="5" s="1"/>
  <c r="AF170" i="5"/>
  <c r="AF711" i="5"/>
  <c r="AE711" i="5"/>
  <c r="AC712" i="5" s="1"/>
  <c r="AF2218" i="4"/>
  <c r="AE2218" i="4"/>
  <c r="AC2219" i="4" s="1"/>
  <c r="AD2219" i="4" s="1"/>
  <c r="AF2389" i="4"/>
  <c r="AE2389" i="4"/>
  <c r="AC2390" i="4" s="1"/>
  <c r="AD2390" i="4" s="1"/>
  <c r="AD2465" i="4"/>
  <c r="AF247" i="5"/>
  <c r="AE248" i="6"/>
  <c r="AC249" i="6" s="1"/>
  <c r="AD2149" i="4"/>
  <c r="AE2553" i="4"/>
  <c r="AB2497" i="4" s="1"/>
  <c r="AB2498" i="4" s="1"/>
  <c r="AG617" i="5" l="1"/>
  <c r="AG638" i="5"/>
  <c r="AG634" i="5"/>
  <c r="AG620" i="5"/>
  <c r="AG640" i="5"/>
  <c r="AG631" i="5"/>
  <c r="AD249" i="6"/>
  <c r="AF249" i="6" s="1"/>
  <c r="AG625" i="5"/>
  <c r="AG644" i="5"/>
  <c r="AG606" i="5"/>
  <c r="AG635" i="5"/>
  <c r="AG609" i="5"/>
  <c r="AG632" i="5"/>
  <c r="AG619" i="5"/>
  <c r="AG636" i="5"/>
  <c r="AG637" i="5"/>
  <c r="AG613" i="5"/>
  <c r="AF248" i="5"/>
  <c r="AF2701" i="4"/>
  <c r="AG611" i="5"/>
  <c r="AG629" i="5"/>
  <c r="AG628" i="5"/>
  <c r="AG612" i="5"/>
  <c r="AG608" i="5"/>
  <c r="AG616" i="5"/>
  <c r="AG607" i="5"/>
  <c r="AG605" i="5"/>
  <c r="AE480" i="5"/>
  <c r="AC481" i="5" s="1"/>
  <c r="AD481" i="5" s="1"/>
  <c r="AE2319" i="4"/>
  <c r="AC2320" i="4" s="1"/>
  <c r="AD2320" i="4" s="1"/>
  <c r="AE172" i="5"/>
  <c r="AC173" i="5" s="1"/>
  <c r="AD173" i="5" s="1"/>
  <c r="AF172" i="5"/>
  <c r="AF309" i="5"/>
  <c r="AE309" i="5"/>
  <c r="AC310" i="5" s="1"/>
  <c r="AF410" i="6"/>
  <c r="AE410" i="6"/>
  <c r="AC411" i="6" s="1"/>
  <c r="AD411" i="6" s="1"/>
  <c r="AG590" i="5"/>
  <c r="AG592" i="5" s="1"/>
  <c r="AE378" i="5"/>
  <c r="AC379" i="5" s="1"/>
  <c r="AF378" i="5"/>
  <c r="AE249" i="5"/>
  <c r="AC250" i="5" s="1"/>
  <c r="AD250" i="5" s="1"/>
  <c r="AG633" i="5"/>
  <c r="AE2219" i="4"/>
  <c r="AC2220" i="4" s="1"/>
  <c r="AF2219" i="4"/>
  <c r="AG2480" i="4"/>
  <c r="AG2481" i="4"/>
  <c r="AF2149" i="4"/>
  <c r="AE2149" i="4"/>
  <c r="AC2150" i="4" s="1"/>
  <c r="AD2150" i="4" s="1"/>
  <c r="AG621" i="5"/>
  <c r="AG614" i="5"/>
  <c r="AG630" i="5"/>
  <c r="AG643" i="5"/>
  <c r="AE2390" i="4"/>
  <c r="AC2391" i="4" s="1"/>
  <c r="AD2391" i="4" s="1"/>
  <c r="AD712" i="5"/>
  <c r="AE2702" i="4"/>
  <c r="AC2703" i="4" s="1"/>
  <c r="AD2703" i="4" s="1"/>
  <c r="AG610" i="5"/>
  <c r="AG618" i="5"/>
  <c r="AG641" i="5"/>
  <c r="AK525" i="5"/>
  <c r="AJ525" i="5"/>
  <c r="AG615" i="5"/>
  <c r="AF2318" i="4"/>
  <c r="AF2612" i="4"/>
  <c r="AE2612" i="4"/>
  <c r="AC2613" i="4" s="1"/>
  <c r="AF2553" i="4"/>
  <c r="AG604" i="5"/>
  <c r="AG642" i="5"/>
  <c r="AG622" i="5"/>
  <c r="AG639" i="5"/>
  <c r="AF307" i="6"/>
  <c r="AE307" i="6"/>
  <c r="AC308" i="6" s="1"/>
  <c r="AF2465" i="4"/>
  <c r="AE2465" i="4"/>
  <c r="AC2466" i="4" s="1"/>
  <c r="AD2466" i="4" s="1"/>
  <c r="AG627" i="5"/>
  <c r="AF171" i="5"/>
  <c r="AG623" i="5"/>
  <c r="AG626" i="5"/>
  <c r="AF479" i="5"/>
  <c r="AD2220" i="4" l="1"/>
  <c r="AE249" i="6"/>
  <c r="AC250" i="6" s="1"/>
  <c r="AD250" i="6" s="1"/>
  <c r="AD310" i="5"/>
  <c r="AI604" i="5"/>
  <c r="AE310" i="5"/>
  <c r="AC311" i="5" s="1"/>
  <c r="AF310" i="5"/>
  <c r="AE173" i="5"/>
  <c r="AC174" i="5" s="1"/>
  <c r="AD174" i="5" s="1"/>
  <c r="AD308" i="6"/>
  <c r="AF250" i="6"/>
  <c r="AE250" i="6"/>
  <c r="AC251" i="6" s="1"/>
  <c r="AD251" i="6" s="1"/>
  <c r="AF2220" i="4"/>
  <c r="AE2220" i="4"/>
  <c r="AC2221" i="4" s="1"/>
  <c r="AD2221" i="4" s="1"/>
  <c r="AE250" i="5"/>
  <c r="AC251" i="5" s="1"/>
  <c r="AD251" i="5" s="1"/>
  <c r="AF249" i="5"/>
  <c r="AE411" i="6"/>
  <c r="AC412" i="6" s="1"/>
  <c r="AF411" i="6"/>
  <c r="AE2320" i="4"/>
  <c r="AC2321" i="4" s="1"/>
  <c r="AD2321" i="4" s="1"/>
  <c r="AF2150" i="4"/>
  <c r="AE2150" i="4"/>
  <c r="AC2151" i="4" s="1"/>
  <c r="AD2151" i="4" s="1"/>
  <c r="AF2319" i="4"/>
  <c r="AK604" i="5"/>
  <c r="AJ604" i="5"/>
  <c r="AF2702" i="4"/>
  <c r="AH526" i="5"/>
  <c r="AI526" i="5" s="1"/>
  <c r="AE481" i="5"/>
  <c r="AC482" i="5" s="1"/>
  <c r="AD482" i="5" s="1"/>
  <c r="AE2703" i="4"/>
  <c r="AC2704" i="4" s="1"/>
  <c r="AD2704" i="4" s="1"/>
  <c r="AG2482" i="4"/>
  <c r="AD379" i="5"/>
  <c r="AF480" i="5"/>
  <c r="AE712" i="5"/>
  <c r="AC713" i="5" s="1"/>
  <c r="AF712" i="5"/>
  <c r="AE2466" i="4"/>
  <c r="AC2467" i="4" s="1"/>
  <c r="AD2467" i="4" s="1"/>
  <c r="AE2391" i="4"/>
  <c r="AC2392" i="4" s="1"/>
  <c r="AD2392" i="4" s="1"/>
  <c r="AD2613" i="4"/>
  <c r="AF2390" i="4"/>
  <c r="AF2391" i="4" s="1"/>
  <c r="AD713" i="5" l="1"/>
  <c r="AF713" i="5"/>
  <c r="AE713" i="5"/>
  <c r="AC714" i="5" s="1"/>
  <c r="AD714" i="5" s="1"/>
  <c r="AF250" i="5"/>
  <c r="AH605" i="5"/>
  <c r="AI605" i="5" s="1"/>
  <c r="AF379" i="5"/>
  <c r="AE379" i="5"/>
  <c r="AC380" i="5" s="1"/>
  <c r="AD380" i="5" s="1"/>
  <c r="AG2484" i="4"/>
  <c r="AG2483" i="4"/>
  <c r="AG2485" i="4"/>
  <c r="AG2493" i="4"/>
  <c r="AG2494" i="4"/>
  <c r="AE251" i="6"/>
  <c r="AC252" i="6" s="1"/>
  <c r="AF251" i="6"/>
  <c r="AE251" i="5"/>
  <c r="AC252" i="5" s="1"/>
  <c r="AD252" i="5" s="1"/>
  <c r="AE2151" i="4"/>
  <c r="AC2152" i="4" s="1"/>
  <c r="AF2151" i="4"/>
  <c r="AF2703" i="4"/>
  <c r="AE2704" i="4"/>
  <c r="AC2705" i="4" s="1"/>
  <c r="AD2705" i="4" s="1"/>
  <c r="AF2320" i="4"/>
  <c r="AF308" i="6"/>
  <c r="AE308" i="6"/>
  <c r="AC309" i="6" s="1"/>
  <c r="AD309" i="6" s="1"/>
  <c r="AF2221" i="4"/>
  <c r="AE2221" i="4"/>
  <c r="AC2222" i="4" s="1"/>
  <c r="AD2222" i="4" s="1"/>
  <c r="AE174" i="5"/>
  <c r="AC175" i="5" s="1"/>
  <c r="AD175" i="5" s="1"/>
  <c r="AE482" i="5"/>
  <c r="AC483" i="5" s="1"/>
  <c r="AD483" i="5" s="1"/>
  <c r="AF2613" i="4"/>
  <c r="AE2613" i="4"/>
  <c r="AC2614" i="4" s="1"/>
  <c r="AD2614" i="4" s="1"/>
  <c r="AF481" i="5"/>
  <c r="AD412" i="6"/>
  <c r="AE2467" i="4"/>
  <c r="AC2468" i="4" s="1"/>
  <c r="AD2468" i="4" s="1"/>
  <c r="AE2321" i="4"/>
  <c r="AC2322" i="4" s="1"/>
  <c r="AD2322" i="4" s="1"/>
  <c r="AE2392" i="4"/>
  <c r="AC2393" i="4" s="1"/>
  <c r="AD2393" i="4" s="1"/>
  <c r="AK526" i="5"/>
  <c r="AJ526" i="5"/>
  <c r="AF173" i="5"/>
  <c r="AF2466" i="4"/>
  <c r="AD311" i="5"/>
  <c r="AD252" i="6" l="1"/>
  <c r="AF2467" i="4"/>
  <c r="AE175" i="5"/>
  <c r="AC176" i="5" s="1"/>
  <c r="AD176" i="5" s="1"/>
  <c r="AF251" i="5"/>
  <c r="AF482" i="5"/>
  <c r="AF309" i="6"/>
  <c r="AE309" i="6"/>
  <c r="AC310" i="6" s="1"/>
  <c r="AD310" i="6" s="1"/>
  <c r="AF252" i="6"/>
  <c r="AE252" i="6"/>
  <c r="AC253" i="6" s="1"/>
  <c r="AD253" i="6" s="1"/>
  <c r="AG2551" i="4"/>
  <c r="AG2548" i="4"/>
  <c r="AG2543" i="4"/>
  <c r="AG2546" i="4"/>
  <c r="AG2552" i="4"/>
  <c r="AG2550" i="4"/>
  <c r="AG2547" i="4"/>
  <c r="AG2495" i="4"/>
  <c r="AG2553" i="4"/>
  <c r="AG2542" i="4"/>
  <c r="AG2545" i="4"/>
  <c r="AG2549" i="4"/>
  <c r="AG2544" i="4"/>
  <c r="AG2486" i="4"/>
  <c r="AH2500" i="4" s="1"/>
  <c r="AG2487" i="4"/>
  <c r="AE2393" i="4"/>
  <c r="AC2394" i="4" s="1"/>
  <c r="AD2394" i="4" s="1"/>
  <c r="AE483" i="5"/>
  <c r="AC484" i="5" s="1"/>
  <c r="AD484" i="5" s="1"/>
  <c r="AE2705" i="4"/>
  <c r="AB2649" i="4" s="1"/>
  <c r="AB2650" i="4" s="1"/>
  <c r="AE2322" i="4"/>
  <c r="AC2323" i="4" s="1"/>
  <c r="AD2323" i="4" s="1"/>
  <c r="AE252" i="5"/>
  <c r="AC253" i="5" s="1"/>
  <c r="AD253" i="5" s="1"/>
  <c r="AF2222" i="4"/>
  <c r="AE2222" i="4"/>
  <c r="AC2223" i="4" s="1"/>
  <c r="AD2223" i="4" s="1"/>
  <c r="AF380" i="5"/>
  <c r="AE380" i="5"/>
  <c r="AC381" i="5" s="1"/>
  <c r="AK605" i="5"/>
  <c r="AJ605" i="5"/>
  <c r="AF412" i="6"/>
  <c r="AE412" i="6"/>
  <c r="AC413" i="6" s="1"/>
  <c r="AD413" i="6" s="1"/>
  <c r="AE714" i="5"/>
  <c r="AC715" i="5" s="1"/>
  <c r="AF714" i="5"/>
  <c r="AF2614" i="4"/>
  <c r="AE2614" i="4"/>
  <c r="AC2615" i="4" s="1"/>
  <c r="AD2615" i="4" s="1"/>
  <c r="AF311" i="5"/>
  <c r="AE311" i="5"/>
  <c r="AC312" i="5" s="1"/>
  <c r="AD312" i="5" s="1"/>
  <c r="AF174" i="5"/>
  <c r="AF175" i="5" s="1"/>
  <c r="AH527" i="5"/>
  <c r="AI527" i="5" s="1"/>
  <c r="AG2489" i="4"/>
  <c r="AG2490" i="4" s="1"/>
  <c r="AF2392" i="4"/>
  <c r="AF2321" i="4"/>
  <c r="AF2322" i="4" s="1"/>
  <c r="AF2704" i="4"/>
  <c r="AE2468" i="4"/>
  <c r="AC2469" i="4" s="1"/>
  <c r="AD2469" i="4" s="1"/>
  <c r="AD2152" i="4"/>
  <c r="AF2705" i="4" l="1"/>
  <c r="AD381" i="5"/>
  <c r="AF2468" i="4"/>
  <c r="AF381" i="5"/>
  <c r="AE381" i="5"/>
  <c r="AC382" i="5" s="1"/>
  <c r="AD382" i="5" s="1"/>
  <c r="AF312" i="5"/>
  <c r="AE312" i="5"/>
  <c r="AC313" i="5" s="1"/>
  <c r="AD313" i="5" s="1"/>
  <c r="AF2223" i="4"/>
  <c r="AE2223" i="4"/>
  <c r="AC2224" i="4" s="1"/>
  <c r="AD2224" i="4" s="1"/>
  <c r="AE253" i="5"/>
  <c r="AC254" i="5" s="1"/>
  <c r="AD254" i="5" s="1"/>
  <c r="AF253" i="6"/>
  <c r="AE253" i="6"/>
  <c r="AC254" i="6" s="1"/>
  <c r="AD254" i="6" s="1"/>
  <c r="AG2632" i="4"/>
  <c r="AG2633" i="4"/>
  <c r="AF310" i="6"/>
  <c r="AE310" i="6"/>
  <c r="AC311" i="6" s="1"/>
  <c r="AG2491" i="4"/>
  <c r="AG2492" i="4" s="1"/>
  <c r="AF2615" i="4"/>
  <c r="AE2615" i="4"/>
  <c r="AC2616" i="4" s="1"/>
  <c r="AD2616" i="4" s="1"/>
  <c r="AF413" i="6"/>
  <c r="AE413" i="6"/>
  <c r="AC414" i="6" s="1"/>
  <c r="AE2394" i="4"/>
  <c r="AC2395" i="4" s="1"/>
  <c r="AD2395" i="4" s="1"/>
  <c r="AK527" i="5"/>
  <c r="AJ527" i="5"/>
  <c r="AF252" i="5"/>
  <c r="AE2323" i="4"/>
  <c r="AC2324" i="4" s="1"/>
  <c r="AD2324" i="4" s="1"/>
  <c r="AD715" i="5"/>
  <c r="AF483" i="5"/>
  <c r="AF2152" i="4"/>
  <c r="AE2152" i="4"/>
  <c r="AC2153" i="4" s="1"/>
  <c r="AE2469" i="4"/>
  <c r="AC2470" i="4" s="1"/>
  <c r="AD2470" i="4" s="1"/>
  <c r="AF2469" i="4"/>
  <c r="AF2393" i="4"/>
  <c r="AE176" i="5"/>
  <c r="AC177" i="5" s="1"/>
  <c r="AD177" i="5" s="1"/>
  <c r="AE484" i="5"/>
  <c r="AC485" i="5" s="1"/>
  <c r="AD485" i="5" s="1"/>
  <c r="AH606" i="5"/>
  <c r="AI606" i="5" s="1"/>
  <c r="AG2488" i="4"/>
  <c r="AF484" i="5" l="1"/>
  <c r="AF2323" i="4"/>
  <c r="AD414" i="6"/>
  <c r="AF176" i="5"/>
  <c r="AG2634" i="4"/>
  <c r="AF2394" i="4"/>
  <c r="AE414" i="6"/>
  <c r="AC415" i="6" s="1"/>
  <c r="AD415" i="6" s="1"/>
  <c r="AF414" i="6"/>
  <c r="AF253" i="5"/>
  <c r="AE254" i="5"/>
  <c r="AC255" i="5" s="1"/>
  <c r="AD255" i="5" s="1"/>
  <c r="AF2224" i="4"/>
  <c r="AE2224" i="4"/>
  <c r="AC2225" i="4" s="1"/>
  <c r="AD2225" i="4" s="1"/>
  <c r="AF2616" i="4"/>
  <c r="AE2616" i="4"/>
  <c r="AC2617" i="4" s="1"/>
  <c r="AD2617" i="4" s="1"/>
  <c r="AH528" i="5"/>
  <c r="AI528" i="5" s="1"/>
  <c r="AD2153" i="4"/>
  <c r="AE177" i="5"/>
  <c r="AC178" i="5" s="1"/>
  <c r="AD178" i="5" s="1"/>
  <c r="AF313" i="5"/>
  <c r="AE313" i="5"/>
  <c r="AC314" i="5" s="1"/>
  <c r="AD314" i="5" s="1"/>
  <c r="AK606" i="5"/>
  <c r="AJ606" i="5"/>
  <c r="AF254" i="6"/>
  <c r="AE254" i="6"/>
  <c r="AC255" i="6" s="1"/>
  <c r="AD255" i="6" s="1"/>
  <c r="AF715" i="5"/>
  <c r="AE715" i="5"/>
  <c r="AC716" i="5" s="1"/>
  <c r="AD716" i="5" s="1"/>
  <c r="AG2541" i="4"/>
  <c r="AG2529" i="4"/>
  <c r="AG2536" i="4"/>
  <c r="AG2527" i="4"/>
  <c r="AG2531" i="4"/>
  <c r="AG2505" i="4"/>
  <c r="AG2504" i="4"/>
  <c r="AG2518" i="4"/>
  <c r="AG2525" i="4"/>
  <c r="AG2517" i="4"/>
  <c r="AG2519" i="4"/>
  <c r="AG2538" i="4"/>
  <c r="AG2540" i="4"/>
  <c r="AG2507" i="4"/>
  <c r="AG2514" i="4"/>
  <c r="AG2524" i="4"/>
  <c r="AG2513" i="4"/>
  <c r="AG2523" i="4"/>
  <c r="AG2521" i="4"/>
  <c r="AG2526" i="4"/>
  <c r="AG2528" i="4"/>
  <c r="AG2520" i="4"/>
  <c r="AG2500" i="4"/>
  <c r="AI2500" i="4" s="1"/>
  <c r="AG2535" i="4"/>
  <c r="AG2516" i="4"/>
  <c r="AG2503" i="4"/>
  <c r="AG2530" i="4"/>
  <c r="AG2508" i="4"/>
  <c r="AG2533" i="4"/>
  <c r="AG2509" i="4"/>
  <c r="AG2511" i="4"/>
  <c r="AG2534" i="4"/>
  <c r="AG2532" i="4"/>
  <c r="AG2539" i="4"/>
  <c r="AG2502" i="4"/>
  <c r="AG2522" i="4"/>
  <c r="AG2506" i="4"/>
  <c r="AG2501" i="4"/>
  <c r="AG2512" i="4"/>
  <c r="AG2515" i="4"/>
  <c r="AG2537" i="4"/>
  <c r="AG2510" i="4"/>
  <c r="AF382" i="5"/>
  <c r="AE382" i="5"/>
  <c r="AC383" i="5" s="1"/>
  <c r="AD383" i="5" s="1"/>
  <c r="AE2395" i="4"/>
  <c r="AC2396" i="4" s="1"/>
  <c r="AD2396" i="4" s="1"/>
  <c r="AE2470" i="4"/>
  <c r="AC2471" i="4" s="1"/>
  <c r="AD2471" i="4" s="1"/>
  <c r="AE485" i="5"/>
  <c r="AC486" i="5" s="1"/>
  <c r="AD486" i="5" s="1"/>
  <c r="AE2324" i="4"/>
  <c r="AC2325" i="4" s="1"/>
  <c r="AD2325" i="4" s="1"/>
  <c r="AD311" i="6"/>
  <c r="AF2395" i="4" l="1"/>
  <c r="AE178" i="5"/>
  <c r="AB122" i="5" s="1"/>
  <c r="AB123" i="5" s="1"/>
  <c r="AF177" i="5"/>
  <c r="AF2617" i="4"/>
  <c r="AE2617" i="4"/>
  <c r="AC2618" i="4" s="1"/>
  <c r="AD2618" i="4" s="1"/>
  <c r="AE255" i="5"/>
  <c r="AC256" i="5" s="1"/>
  <c r="AD256" i="5" s="1"/>
  <c r="AE2396" i="4"/>
  <c r="AC2397" i="4" s="1"/>
  <c r="AD2397" i="4" s="1"/>
  <c r="AE415" i="6"/>
  <c r="AC416" i="6" s="1"/>
  <c r="AD416" i="6" s="1"/>
  <c r="AE311" i="6"/>
  <c r="AC312" i="6" s="1"/>
  <c r="AF311" i="6"/>
  <c r="AF2324" i="4"/>
  <c r="AE486" i="5"/>
  <c r="AC487" i="5" s="1"/>
  <c r="AD487" i="5" s="1"/>
  <c r="AF486" i="5"/>
  <c r="AE2225" i="4"/>
  <c r="AC2226" i="4" s="1"/>
  <c r="AF2225" i="4"/>
  <c r="AF716" i="5"/>
  <c r="AE716" i="5"/>
  <c r="AC717" i="5" s="1"/>
  <c r="AF2470" i="4"/>
  <c r="AE255" i="6"/>
  <c r="AC256" i="6" s="1"/>
  <c r="AF255" i="6"/>
  <c r="AF383" i="5"/>
  <c r="AE383" i="5"/>
  <c r="AC384" i="5" s="1"/>
  <c r="AD384" i="5" s="1"/>
  <c r="AH607" i="5"/>
  <c r="AI607" i="5" s="1"/>
  <c r="AE314" i="5"/>
  <c r="AC315" i="5" s="1"/>
  <c r="AF314" i="5"/>
  <c r="AK2500" i="4"/>
  <c r="AJ2500" i="4"/>
  <c r="AF2153" i="4"/>
  <c r="AE2153" i="4"/>
  <c r="AC2154" i="4" s="1"/>
  <c r="AD2154" i="4" s="1"/>
  <c r="AE2325" i="4"/>
  <c r="AB2269" i="4" s="1"/>
  <c r="AB2270" i="4" s="1"/>
  <c r="AK528" i="5"/>
  <c r="AJ528" i="5"/>
  <c r="AF485" i="5"/>
  <c r="AE2471" i="4"/>
  <c r="AC2472" i="4" s="1"/>
  <c r="AD2472" i="4" s="1"/>
  <c r="AF254" i="5"/>
  <c r="AG2637" i="4"/>
  <c r="AG2635" i="4"/>
  <c r="AG2636" i="4"/>
  <c r="AG2641" i="4" s="1"/>
  <c r="AG2642" i="4" s="1"/>
  <c r="AG2645" i="4"/>
  <c r="AG2646" i="4"/>
  <c r="AD256" i="6" l="1"/>
  <c r="AD717" i="5"/>
  <c r="AH529" i="5"/>
  <c r="AI529" i="5" s="1"/>
  <c r="AE256" i="6"/>
  <c r="AC257" i="6" s="1"/>
  <c r="AF256" i="6"/>
  <c r="AE2397" i="4"/>
  <c r="AC2398" i="4" s="1"/>
  <c r="AD2398" i="4" s="1"/>
  <c r="AE256" i="5"/>
  <c r="AC257" i="5" s="1"/>
  <c r="AD257" i="5" s="1"/>
  <c r="AG2694" i="4"/>
  <c r="AG2705" i="4"/>
  <c r="AG2700" i="4"/>
  <c r="AG2695" i="4"/>
  <c r="AG2701" i="4"/>
  <c r="AG2696" i="4"/>
  <c r="AG2703" i="4"/>
  <c r="AG2702" i="4"/>
  <c r="AG2697" i="4"/>
  <c r="AG2699" i="4"/>
  <c r="AG2647" i="4"/>
  <c r="AG2704" i="4"/>
  <c r="AG2698" i="4"/>
  <c r="AH2501" i="4"/>
  <c r="AI2501" i="4" s="1"/>
  <c r="AG2252" i="4"/>
  <c r="AG2253" i="4"/>
  <c r="AF255" i="5"/>
  <c r="AF2325" i="4"/>
  <c r="AE2618" i="4"/>
  <c r="AC2619" i="4" s="1"/>
  <c r="AD2619" i="4" s="1"/>
  <c r="AE2472" i="4"/>
  <c r="AC2473" i="4" s="1"/>
  <c r="AD2473" i="4" s="1"/>
  <c r="AF2471" i="4"/>
  <c r="AG103" i="5"/>
  <c r="AG102" i="5"/>
  <c r="AG104" i="5" s="1"/>
  <c r="AE487" i="5"/>
  <c r="AC488" i="5" s="1"/>
  <c r="AD488" i="5" s="1"/>
  <c r="AF487" i="5"/>
  <c r="AJ607" i="5"/>
  <c r="AK607" i="5"/>
  <c r="AF2396" i="4"/>
  <c r="AF384" i="5"/>
  <c r="AE384" i="5"/>
  <c r="AC385" i="5" s="1"/>
  <c r="AE2154" i="4"/>
  <c r="AC2155" i="4" s="1"/>
  <c r="AF2154" i="4"/>
  <c r="AD312" i="6"/>
  <c r="AG2643" i="4"/>
  <c r="AG2644" i="4" s="1"/>
  <c r="AF717" i="5"/>
  <c r="AE717" i="5"/>
  <c r="AC718" i="5" s="1"/>
  <c r="AD718" i="5" s="1"/>
  <c r="AG2639" i="4"/>
  <c r="AG2638" i="4"/>
  <c r="AH2652" i="4" s="1"/>
  <c r="AD315" i="5"/>
  <c r="AD2226" i="4"/>
  <c r="AE416" i="6"/>
  <c r="AC417" i="6" s="1"/>
  <c r="AD417" i="6" s="1"/>
  <c r="AF415" i="6"/>
  <c r="AF178" i="5"/>
  <c r="AG2254" i="4" l="1"/>
  <c r="AD2155" i="4"/>
  <c r="AG2654" i="4"/>
  <c r="AG2682" i="4"/>
  <c r="AG2685" i="4"/>
  <c r="AG2662" i="4"/>
  <c r="AG2658" i="4"/>
  <c r="AG2684" i="4"/>
  <c r="AG2674" i="4"/>
  <c r="AG2669" i="4"/>
  <c r="AG2673" i="4"/>
  <c r="AG2681" i="4"/>
  <c r="AG2666" i="4"/>
  <c r="AG2672" i="4"/>
  <c r="AG2688" i="4"/>
  <c r="AG2667" i="4"/>
  <c r="AG2665" i="4"/>
  <c r="AG2671" i="4"/>
  <c r="AG2683" i="4"/>
  <c r="AG2692" i="4"/>
  <c r="AG2664" i="4"/>
  <c r="AG2680" i="4"/>
  <c r="AG2660" i="4"/>
  <c r="AG2675" i="4"/>
  <c r="AG2663" i="4"/>
  <c r="AG2657" i="4"/>
  <c r="AG2655" i="4"/>
  <c r="AG2691" i="4"/>
  <c r="AG2656" i="4"/>
  <c r="AG2652" i="4"/>
  <c r="AI2652" i="4" s="1"/>
  <c r="AG2690" i="4"/>
  <c r="AG2653" i="4"/>
  <c r="AG2686" i="4"/>
  <c r="AG2670" i="4"/>
  <c r="AG2679" i="4"/>
  <c r="AG2687" i="4"/>
  <c r="AG2693" i="4"/>
  <c r="AG2668" i="4"/>
  <c r="AG2678" i="4"/>
  <c r="AG2689" i="4"/>
  <c r="AG2676" i="4"/>
  <c r="AG2677" i="4"/>
  <c r="AG2661" i="4"/>
  <c r="AG2659" i="4"/>
  <c r="AF315" i="5"/>
  <c r="AE315" i="5"/>
  <c r="AC316" i="5" s="1"/>
  <c r="AD316" i="5" s="1"/>
  <c r="AE257" i="5"/>
  <c r="AB201" i="5" s="1"/>
  <c r="AB202" i="5" s="1"/>
  <c r="AF2618" i="4"/>
  <c r="AF256" i="5"/>
  <c r="AE417" i="6"/>
  <c r="AC418" i="6" s="1"/>
  <c r="AD418" i="6" s="1"/>
  <c r="AE2473" i="4"/>
  <c r="AC2474" i="4" s="1"/>
  <c r="AD2474" i="4" s="1"/>
  <c r="AF312" i="6"/>
  <c r="AE312" i="6"/>
  <c r="AC313" i="6" s="1"/>
  <c r="AE2619" i="4"/>
  <c r="AC2620" i="4" s="1"/>
  <c r="AD2620" i="4" s="1"/>
  <c r="AE2398" i="4"/>
  <c r="AC2399" i="4" s="1"/>
  <c r="AD2399" i="4" s="1"/>
  <c r="AG2640" i="4"/>
  <c r="AF2397" i="4"/>
  <c r="AF2398" i="4" s="1"/>
  <c r="AF718" i="5"/>
  <c r="AE718" i="5"/>
  <c r="AC719" i="5" s="1"/>
  <c r="AF2472" i="4"/>
  <c r="AF2473" i="4" s="1"/>
  <c r="AF416" i="6"/>
  <c r="AE488" i="5"/>
  <c r="AC489" i="5" s="1"/>
  <c r="AD489" i="5" s="1"/>
  <c r="AE2155" i="4"/>
  <c r="AC2156" i="4" s="1"/>
  <c r="AF2155" i="4"/>
  <c r="AD385" i="5"/>
  <c r="AD257" i="6"/>
  <c r="AE2226" i="4"/>
  <c r="AC2227" i="4" s="1"/>
  <c r="AF2226" i="4"/>
  <c r="AG106" i="5"/>
  <c r="AG107" i="5"/>
  <c r="AG105" i="5"/>
  <c r="AG118" i="5"/>
  <c r="AG119" i="5"/>
  <c r="AG2256" i="4"/>
  <c r="AG2257" i="4"/>
  <c r="AG2255" i="4"/>
  <c r="AG2265" i="4"/>
  <c r="AG2266" i="4"/>
  <c r="AH608" i="5"/>
  <c r="AI608" i="5" s="1"/>
  <c r="AK2501" i="4"/>
  <c r="AJ2501" i="4"/>
  <c r="AJ529" i="5"/>
  <c r="AK529" i="5"/>
  <c r="AF488" i="5" l="1"/>
  <c r="AG2261" i="4"/>
  <c r="AG2262" i="4" s="1"/>
  <c r="AG114" i="5"/>
  <c r="AG115" i="5" s="1"/>
  <c r="AG116" i="5" s="1"/>
  <c r="AG117" i="5" s="1"/>
  <c r="AK608" i="5"/>
  <c r="AJ608" i="5"/>
  <c r="AG2323" i="4"/>
  <c r="AG2318" i="4"/>
  <c r="AG2314" i="4"/>
  <c r="AG2320" i="4"/>
  <c r="AG2319" i="4"/>
  <c r="AG2267" i="4"/>
  <c r="AG2321" i="4"/>
  <c r="AG2325" i="4"/>
  <c r="AG2317" i="4"/>
  <c r="AG2316" i="4"/>
  <c r="AG2315" i="4"/>
  <c r="AG2322" i="4"/>
  <c r="AG2324" i="4"/>
  <c r="AH2502" i="4"/>
  <c r="AI2502" i="4" s="1"/>
  <c r="AD2227" i="4"/>
  <c r="AG2258" i="4"/>
  <c r="AH2272" i="4" s="1"/>
  <c r="AG2259" i="4"/>
  <c r="AD2156" i="4"/>
  <c r="AG181" i="5"/>
  <c r="AG182" i="5"/>
  <c r="AG2263" i="4"/>
  <c r="AG2264" i="4" s="1"/>
  <c r="AE489" i="5"/>
  <c r="AC490" i="5" s="1"/>
  <c r="AD490" i="5" s="1"/>
  <c r="AF489" i="5"/>
  <c r="AE2399" i="4"/>
  <c r="AC2400" i="4" s="1"/>
  <c r="AD2400" i="4" s="1"/>
  <c r="AF257" i="5"/>
  <c r="AE316" i="5"/>
  <c r="AC317" i="5" s="1"/>
  <c r="AF316" i="5"/>
  <c r="AK2652" i="4"/>
  <c r="AJ2652" i="4"/>
  <c r="AE2620" i="4"/>
  <c r="AC2621" i="4" s="1"/>
  <c r="AD2621" i="4" s="1"/>
  <c r="AG174" i="5"/>
  <c r="AG169" i="5"/>
  <c r="AG170" i="5"/>
  <c r="AG176" i="5"/>
  <c r="AG172" i="5"/>
  <c r="AG173" i="5"/>
  <c r="AG175" i="5"/>
  <c r="AG171" i="5"/>
  <c r="AG178" i="5"/>
  <c r="AG177" i="5"/>
  <c r="AG120" i="5"/>
  <c r="AF2619" i="4"/>
  <c r="AH530" i="5"/>
  <c r="AI530" i="5" s="1"/>
  <c r="AG109" i="5"/>
  <c r="AG112" i="5" s="1"/>
  <c r="AH125" i="5" s="1"/>
  <c r="AG110" i="5"/>
  <c r="AG111" i="5" s="1"/>
  <c r="AG113" i="5" s="1"/>
  <c r="AD719" i="5"/>
  <c r="AD313" i="6"/>
  <c r="AE2474" i="4"/>
  <c r="AC2475" i="4" s="1"/>
  <c r="AD2475" i="4" s="1"/>
  <c r="AF257" i="6"/>
  <c r="AE257" i="6"/>
  <c r="AC258" i="6" s="1"/>
  <c r="AD258" i="6" s="1"/>
  <c r="AE418" i="6"/>
  <c r="AC419" i="6" s="1"/>
  <c r="AD419" i="6" s="1"/>
  <c r="AF385" i="5"/>
  <c r="AE385" i="5"/>
  <c r="AC386" i="5" s="1"/>
  <c r="AD386" i="5" s="1"/>
  <c r="AF417" i="6"/>
  <c r="AG142" i="5" l="1"/>
  <c r="AG140" i="5"/>
  <c r="AG143" i="5"/>
  <c r="AG133" i="5"/>
  <c r="AG136" i="5"/>
  <c r="AG167" i="5"/>
  <c r="AG162" i="5"/>
  <c r="AG164" i="5"/>
  <c r="AG145" i="5"/>
  <c r="AG146" i="5"/>
  <c r="AG135" i="5"/>
  <c r="AG159" i="5"/>
  <c r="AG155" i="5"/>
  <c r="AG131" i="5"/>
  <c r="AG158" i="5"/>
  <c r="AD317" i="5"/>
  <c r="AF317" i="5" s="1"/>
  <c r="AG126" i="5"/>
  <c r="AG134" i="5"/>
  <c r="AG2301" i="4"/>
  <c r="AG2293" i="4"/>
  <c r="AG2273" i="4"/>
  <c r="AG2297" i="4"/>
  <c r="AG2308" i="4"/>
  <c r="AG2288" i="4"/>
  <c r="AG2282" i="4"/>
  <c r="AG2312" i="4"/>
  <c r="AG2300" i="4"/>
  <c r="AG2310" i="4"/>
  <c r="AG2296" i="4"/>
  <c r="AG2275" i="4"/>
  <c r="AG2283" i="4"/>
  <c r="AG2274" i="4"/>
  <c r="AG2306" i="4"/>
  <c r="AG2303" i="4"/>
  <c r="AG2280" i="4"/>
  <c r="AG2276" i="4"/>
  <c r="AG2292" i="4"/>
  <c r="AG2298" i="4"/>
  <c r="AG2307" i="4"/>
  <c r="AG2299" i="4"/>
  <c r="AG2287" i="4"/>
  <c r="AG2285" i="4"/>
  <c r="AG2295" i="4"/>
  <c r="AG2289" i="4"/>
  <c r="AG2291" i="4"/>
  <c r="AG2277" i="4"/>
  <c r="AG2305" i="4"/>
  <c r="AG2311" i="4"/>
  <c r="AG2272" i="4"/>
  <c r="AG2284" i="4"/>
  <c r="AG2302" i="4"/>
  <c r="AG2290" i="4"/>
  <c r="AG2313" i="4"/>
  <c r="AG2286" i="4"/>
  <c r="AG2304" i="4"/>
  <c r="AG2281" i="4"/>
  <c r="AG2294" i="4"/>
  <c r="AG2309" i="4"/>
  <c r="AG2279" i="4"/>
  <c r="AG2278" i="4"/>
  <c r="AE2400" i="4"/>
  <c r="AC2401" i="4" s="1"/>
  <c r="AD2401" i="4" s="1"/>
  <c r="AF2399" i="4"/>
  <c r="AE2227" i="4"/>
  <c r="AC2228" i="4" s="1"/>
  <c r="AF2227" i="4"/>
  <c r="AE2621" i="4"/>
  <c r="AC2622" i="4" s="1"/>
  <c r="AD2622" i="4" s="1"/>
  <c r="AF2620" i="4"/>
  <c r="AK2502" i="4"/>
  <c r="AJ2502" i="4"/>
  <c r="AE2475" i="4"/>
  <c r="AC2476" i="4" s="1"/>
  <c r="AD2476" i="4" s="1"/>
  <c r="AG128" i="5"/>
  <c r="AF418" i="6"/>
  <c r="AH2653" i="4"/>
  <c r="AI2653" i="4" s="1"/>
  <c r="AJ530" i="5"/>
  <c r="AH531" i="5" s="1"/>
  <c r="AK530" i="5"/>
  <c r="AE419" i="6"/>
  <c r="AC420" i="6" s="1"/>
  <c r="AD420" i="6" s="1"/>
  <c r="AG149" i="5"/>
  <c r="AF2474" i="4"/>
  <c r="AF2475" i="4" s="1"/>
  <c r="AG141" i="5"/>
  <c r="AG137" i="5"/>
  <c r="AG147" i="5"/>
  <c r="AG144" i="5"/>
  <c r="AF386" i="5"/>
  <c r="AE386" i="5"/>
  <c r="AC387" i="5" s="1"/>
  <c r="AD387" i="5" s="1"/>
  <c r="AG154" i="5"/>
  <c r="AG156" i="5"/>
  <c r="AG129" i="5"/>
  <c r="AG163" i="5"/>
  <c r="AG183" i="5"/>
  <c r="AF719" i="5"/>
  <c r="AE719" i="5"/>
  <c r="AC720" i="5" s="1"/>
  <c r="AD720" i="5" s="1"/>
  <c r="AG157" i="5"/>
  <c r="AG132" i="5"/>
  <c r="AG138" i="5"/>
  <c r="AG150" i="5"/>
  <c r="AG165" i="5"/>
  <c r="AG130" i="5"/>
  <c r="AG152" i="5"/>
  <c r="AG139" i="5"/>
  <c r="AG125" i="5"/>
  <c r="AI125" i="5" s="1"/>
  <c r="AG153" i="5"/>
  <c r="AH609" i="5"/>
  <c r="AI609" i="5" s="1"/>
  <c r="AF313" i="6"/>
  <c r="AE313" i="6"/>
  <c r="AC314" i="6" s="1"/>
  <c r="AG168" i="5"/>
  <c r="AF2156" i="4"/>
  <c r="AE2156" i="4"/>
  <c r="AC2157" i="4" s="1"/>
  <c r="AD2157" i="4" s="1"/>
  <c r="AE490" i="5"/>
  <c r="AC491" i="5" s="1"/>
  <c r="AD491" i="5" s="1"/>
  <c r="AG160" i="5"/>
  <c r="AG166" i="5"/>
  <c r="AE258" i="6"/>
  <c r="AC259" i="6" s="1"/>
  <c r="AF258" i="6"/>
  <c r="AG151" i="5"/>
  <c r="AG148" i="5"/>
  <c r="AG127" i="5"/>
  <c r="AG161" i="5"/>
  <c r="AG2260" i="4"/>
  <c r="AE317" i="5" l="1"/>
  <c r="AC318" i="5" s="1"/>
  <c r="AD318" i="5" s="1"/>
  <c r="AF2400" i="4"/>
  <c r="AD259" i="6"/>
  <c r="AD2228" i="4"/>
  <c r="AH2503" i="4"/>
  <c r="AI2503" i="4" s="1"/>
  <c r="AK609" i="5"/>
  <c r="AJ609" i="5"/>
  <c r="AH610" i="5" s="1"/>
  <c r="AI610" i="5" s="1"/>
  <c r="AG185" i="5"/>
  <c r="AG184" i="5"/>
  <c r="AG186" i="5"/>
  <c r="AG197" i="5"/>
  <c r="AG198" i="5"/>
  <c r="AI2272" i="4"/>
  <c r="AE420" i="6"/>
  <c r="AC421" i="6" s="1"/>
  <c r="AD421" i="6" s="1"/>
  <c r="AF419" i="6"/>
  <c r="AE2401" i="4"/>
  <c r="AB2345" i="4" s="1"/>
  <c r="AB2346" i="4" s="1"/>
  <c r="AE2622" i="4"/>
  <c r="AC2623" i="4" s="1"/>
  <c r="AD2623" i="4" s="1"/>
  <c r="AJ2653" i="4"/>
  <c r="AK2653" i="4"/>
  <c r="AF2621" i="4"/>
  <c r="AE387" i="5"/>
  <c r="AC388" i="5" s="1"/>
  <c r="AF387" i="5"/>
  <c r="AK125" i="5"/>
  <c r="AJ125" i="5"/>
  <c r="AF720" i="5"/>
  <c r="AE720" i="5"/>
  <c r="AC721" i="5" s="1"/>
  <c r="AD721" i="5" s="1"/>
  <c r="AF2157" i="4"/>
  <c r="AE2157" i="4"/>
  <c r="AC2158" i="4" s="1"/>
  <c r="AD2158" i="4" s="1"/>
  <c r="AE491" i="5"/>
  <c r="AC492" i="5" s="1"/>
  <c r="AD492" i="5" s="1"/>
  <c r="AF490" i="5"/>
  <c r="AF259" i="6"/>
  <c r="AE259" i="6"/>
  <c r="AC260" i="6" s="1"/>
  <c r="AD260" i="6" s="1"/>
  <c r="AI531" i="5"/>
  <c r="AE318" i="5"/>
  <c r="AC319" i="5" s="1"/>
  <c r="AF318" i="5"/>
  <c r="AD314" i="6"/>
  <c r="AE2476" i="4"/>
  <c r="AC2477" i="4" s="1"/>
  <c r="AD2477" i="4" s="1"/>
  <c r="AF2228" i="4"/>
  <c r="AE2228" i="4"/>
  <c r="AC2229" i="4" s="1"/>
  <c r="AD2229" i="4" s="1"/>
  <c r="AD388" i="5" l="1"/>
  <c r="AK2272" i="4"/>
  <c r="AJ2272" i="4"/>
  <c r="AE2623" i="4"/>
  <c r="AC2624" i="4" s="1"/>
  <c r="AD2624" i="4" s="1"/>
  <c r="AF2622" i="4"/>
  <c r="AF2623" i="4" s="1"/>
  <c r="AG254" i="5"/>
  <c r="AG248" i="5"/>
  <c r="AG199" i="5"/>
  <c r="AG250" i="5"/>
  <c r="AG252" i="5"/>
  <c r="AG255" i="5"/>
  <c r="AG257" i="5"/>
  <c r="AG256" i="5"/>
  <c r="AG253" i="5"/>
  <c r="AG249" i="5"/>
  <c r="AG251" i="5"/>
  <c r="AG188" i="5"/>
  <c r="AG191" i="5" s="1"/>
  <c r="AH204" i="5" s="1"/>
  <c r="AG189" i="5"/>
  <c r="AG190" i="5" s="1"/>
  <c r="AG192" i="5" s="1"/>
  <c r="AF2158" i="4"/>
  <c r="AE2158" i="4"/>
  <c r="AC2159" i="4" s="1"/>
  <c r="AD2159" i="4" s="1"/>
  <c r="AF420" i="6"/>
  <c r="AF2229" i="4"/>
  <c r="AE2229" i="4"/>
  <c r="AC2230" i="4" s="1"/>
  <c r="AD2230" i="4" s="1"/>
  <c r="AE421" i="6"/>
  <c r="AC422" i="6" s="1"/>
  <c r="AD422" i="6" s="1"/>
  <c r="AF721" i="5"/>
  <c r="AE721" i="5"/>
  <c r="AC722" i="5" s="1"/>
  <c r="AK531" i="5"/>
  <c r="AJ531" i="5"/>
  <c r="AH532" i="5" s="1"/>
  <c r="AI532" i="5" s="1"/>
  <c r="AF388" i="5"/>
  <c r="AE388" i="5"/>
  <c r="AC389" i="5" s="1"/>
  <c r="AD389" i="5" s="1"/>
  <c r="AG2329" i="4"/>
  <c r="AG2328" i="4"/>
  <c r="AG2330" i="4" s="1"/>
  <c r="AF314" i="6"/>
  <c r="AE314" i="6"/>
  <c r="AC315" i="6" s="1"/>
  <c r="AD315" i="6" s="1"/>
  <c r="AD319" i="5"/>
  <c r="AG193" i="5"/>
  <c r="AG194" i="5" s="1"/>
  <c r="AK610" i="5"/>
  <c r="AJ610" i="5"/>
  <c r="AH611" i="5" s="1"/>
  <c r="AI611" i="5" s="1"/>
  <c r="AH2654" i="4"/>
  <c r="AI2654" i="4" s="1"/>
  <c r="AF2401" i="4"/>
  <c r="AE492" i="5"/>
  <c r="AC493" i="5" s="1"/>
  <c r="AD493" i="5" s="1"/>
  <c r="AE260" i="6"/>
  <c r="AC261" i="6" s="1"/>
  <c r="AD261" i="6" s="1"/>
  <c r="AF491" i="5"/>
  <c r="AH126" i="5"/>
  <c r="AI126" i="5" s="1"/>
  <c r="AE2477" i="4"/>
  <c r="AB2421" i="4" s="1"/>
  <c r="AB2422" i="4" s="1"/>
  <c r="AJ2503" i="4"/>
  <c r="AK2503" i="4"/>
  <c r="AF2476" i="4"/>
  <c r="AD722" i="5" l="1"/>
  <c r="AF421" i="6"/>
  <c r="AF2159" i="4"/>
  <c r="AE2159" i="4"/>
  <c r="AC2160" i="4" s="1"/>
  <c r="AD2160" i="4" s="1"/>
  <c r="AG2405" i="4"/>
  <c r="AG2404" i="4"/>
  <c r="AF319" i="5"/>
  <c r="AE319" i="5"/>
  <c r="AC320" i="5" s="1"/>
  <c r="AD320" i="5" s="1"/>
  <c r="AF2477" i="4"/>
  <c r="AE261" i="6"/>
  <c r="AC262" i="6" s="1"/>
  <c r="AD262" i="6" s="1"/>
  <c r="AH2504" i="4"/>
  <c r="AI2504" i="4" s="1"/>
  <c r="AF315" i="6"/>
  <c r="AE315" i="6"/>
  <c r="AC316" i="6" s="1"/>
  <c r="AD316" i="6" s="1"/>
  <c r="AF389" i="5"/>
  <c r="AE389" i="5"/>
  <c r="AC390" i="5" s="1"/>
  <c r="AK532" i="5"/>
  <c r="AJ532" i="5"/>
  <c r="AH533" i="5" s="1"/>
  <c r="AF722" i="5"/>
  <c r="AE722" i="5"/>
  <c r="AC723" i="5" s="1"/>
  <c r="AD723" i="5" s="1"/>
  <c r="AJ126" i="5"/>
  <c r="AK126" i="5"/>
  <c r="AE493" i="5"/>
  <c r="AC494" i="5" s="1"/>
  <c r="AD494" i="5" s="1"/>
  <c r="AF492" i="5"/>
  <c r="AE422" i="6"/>
  <c r="AC423" i="6" s="1"/>
  <c r="AD423" i="6" s="1"/>
  <c r="AF260" i="6"/>
  <c r="AK2654" i="4"/>
  <c r="AJ2654" i="4"/>
  <c r="AE2624" i="4"/>
  <c r="AC2625" i="4" s="1"/>
  <c r="AD2625" i="4" s="1"/>
  <c r="AF2230" i="4"/>
  <c r="AE2230" i="4"/>
  <c r="AC2231" i="4" s="1"/>
  <c r="AD2231" i="4" s="1"/>
  <c r="AG2333" i="4"/>
  <c r="AG2332" i="4"/>
  <c r="AG2337" i="4" s="1"/>
  <c r="AG2338" i="4" s="1"/>
  <c r="AG2331" i="4"/>
  <c r="AG2341" i="4"/>
  <c r="AG2342" i="4"/>
  <c r="AJ611" i="5"/>
  <c r="AH612" i="5" s="1"/>
  <c r="AK611" i="5"/>
  <c r="AH2273" i="4"/>
  <c r="AI2273" i="4" s="1"/>
  <c r="AG195" i="5"/>
  <c r="AG196" i="5" s="1"/>
  <c r="AI533" i="5" l="1"/>
  <c r="AG2339" i="4"/>
  <c r="AG2340" i="4" s="1"/>
  <c r="AF493" i="5"/>
  <c r="AK2504" i="4"/>
  <c r="AJ2504" i="4"/>
  <c r="AE423" i="6"/>
  <c r="AC424" i="6" s="1"/>
  <c r="AD424" i="6" s="1"/>
  <c r="AG2401" i="4"/>
  <c r="AG2396" i="4"/>
  <c r="AG2397" i="4"/>
  <c r="AG2392" i="4"/>
  <c r="AG2398" i="4"/>
  <c r="AG2394" i="4"/>
  <c r="AG2393" i="4"/>
  <c r="AG2400" i="4"/>
  <c r="AG2390" i="4"/>
  <c r="AG2343" i="4"/>
  <c r="AG2391" i="4"/>
  <c r="AG2395" i="4"/>
  <c r="AG2399" i="4"/>
  <c r="AE262" i="6"/>
  <c r="AC263" i="6" s="1"/>
  <c r="AD263" i="6" s="1"/>
  <c r="AH127" i="5"/>
  <c r="AI127" i="5" s="1"/>
  <c r="AF261" i="6"/>
  <c r="AF316" i="6"/>
  <c r="AE316" i="6"/>
  <c r="AC317" i="6" s="1"/>
  <c r="AD317" i="6" s="1"/>
  <c r="AF422" i="6"/>
  <c r="AF423" i="6" s="1"/>
  <c r="AF2231" i="4"/>
  <c r="AE2231" i="4"/>
  <c r="AC2232" i="4" s="1"/>
  <c r="AF320" i="5"/>
  <c r="AE320" i="5"/>
  <c r="AC321" i="5" s="1"/>
  <c r="AD321" i="5" s="1"/>
  <c r="AI612" i="5"/>
  <c r="AG2335" i="4"/>
  <c r="AG2334" i="4"/>
  <c r="AH2348" i="4" s="1"/>
  <c r="AG234" i="5"/>
  <c r="AG243" i="5"/>
  <c r="AG215" i="5"/>
  <c r="AG212" i="5"/>
  <c r="AG222" i="5"/>
  <c r="AG211" i="5"/>
  <c r="AG226" i="5"/>
  <c r="AG237" i="5"/>
  <c r="AG240" i="5"/>
  <c r="AG236" i="5"/>
  <c r="AG219" i="5"/>
  <c r="AG242" i="5"/>
  <c r="AG232" i="5"/>
  <c r="AG246" i="5"/>
  <c r="AG209" i="5"/>
  <c r="AG205" i="5"/>
  <c r="AG244" i="5"/>
  <c r="AG216" i="5"/>
  <c r="AG210" i="5"/>
  <c r="AG207" i="5"/>
  <c r="AG241" i="5"/>
  <c r="AG230" i="5"/>
  <c r="AG228" i="5"/>
  <c r="AG239" i="5"/>
  <c r="AG229" i="5"/>
  <c r="AG217" i="5"/>
  <c r="AG238" i="5"/>
  <c r="AG227" i="5"/>
  <c r="AG223" i="5"/>
  <c r="AG206" i="5"/>
  <c r="AG204" i="5"/>
  <c r="AI204" i="5" s="1"/>
  <c r="AG245" i="5"/>
  <c r="AG214" i="5"/>
  <c r="AG221" i="5"/>
  <c r="AG220" i="5"/>
  <c r="AG208" i="5"/>
  <c r="AG224" i="5"/>
  <c r="AG233" i="5"/>
  <c r="AG218" i="5"/>
  <c r="AG247" i="5"/>
  <c r="AG235" i="5"/>
  <c r="AG231" i="5"/>
  <c r="AG213" i="5"/>
  <c r="AG225" i="5"/>
  <c r="AE723" i="5"/>
  <c r="AC724" i="5" s="1"/>
  <c r="AD724" i="5" s="1"/>
  <c r="AF2624" i="4"/>
  <c r="AG2406" i="4"/>
  <c r="AE2625" i="4"/>
  <c r="AC2626" i="4" s="1"/>
  <c r="AD2626" i="4" s="1"/>
  <c r="AK533" i="5"/>
  <c r="AJ533" i="5"/>
  <c r="AH534" i="5" s="1"/>
  <c r="AE494" i="5"/>
  <c r="AC495" i="5" s="1"/>
  <c r="AD495" i="5" s="1"/>
  <c r="AK2273" i="4"/>
  <c r="AJ2273" i="4"/>
  <c r="AH2655" i="4"/>
  <c r="AI2655" i="4" s="1"/>
  <c r="AF2160" i="4"/>
  <c r="AE2160" i="4"/>
  <c r="AC2161" i="4" s="1"/>
  <c r="AD2161" i="4" s="1"/>
  <c r="AD390" i="5"/>
  <c r="AG2382" i="4" l="1"/>
  <c r="AG2373" i="4"/>
  <c r="AG2354" i="4"/>
  <c r="AG2352" i="4"/>
  <c r="AG2378" i="4"/>
  <c r="AG2381" i="4"/>
  <c r="AG2361" i="4"/>
  <c r="AG2358" i="4"/>
  <c r="AG2351" i="4"/>
  <c r="AG2386" i="4"/>
  <c r="AG2364" i="4"/>
  <c r="AG2368" i="4"/>
  <c r="AG2375" i="4"/>
  <c r="AG2348" i="4"/>
  <c r="AG2365" i="4"/>
  <c r="AG2359" i="4"/>
  <c r="AG2384" i="4"/>
  <c r="AG2355" i="4"/>
  <c r="AG2377" i="4"/>
  <c r="AG2388" i="4"/>
  <c r="AG2363" i="4"/>
  <c r="AG2380" i="4"/>
  <c r="AG2356" i="4"/>
  <c r="AG2371" i="4"/>
  <c r="AG2369" i="4"/>
  <c r="AG2362" i="4"/>
  <c r="AG2366" i="4"/>
  <c r="AG2379" i="4"/>
  <c r="AG2360" i="4"/>
  <c r="AG2357" i="4"/>
  <c r="AG2372" i="4"/>
  <c r="AG2353" i="4"/>
  <c r="AG2367" i="4"/>
  <c r="AG2376" i="4"/>
  <c r="AG2389" i="4"/>
  <c r="AG2370" i="4"/>
  <c r="AG2383" i="4"/>
  <c r="AG2387" i="4"/>
  <c r="AG2385" i="4"/>
  <c r="AG2350" i="4"/>
  <c r="AG2374" i="4"/>
  <c r="AG2349" i="4"/>
  <c r="AE2626" i="4"/>
  <c r="AC2627" i="4" s="1"/>
  <c r="AD2627" i="4" s="1"/>
  <c r="AK204" i="5"/>
  <c r="AJ204" i="5"/>
  <c r="AK612" i="5"/>
  <c r="AJ612" i="5"/>
  <c r="AH613" i="5" s="1"/>
  <c r="AI613" i="5" s="1"/>
  <c r="AE321" i="5"/>
  <c r="AC322" i="5" s="1"/>
  <c r="AD322" i="5" s="1"/>
  <c r="AE263" i="6"/>
  <c r="AC264" i="6" s="1"/>
  <c r="AD264" i="6" s="1"/>
  <c r="AD2232" i="4"/>
  <c r="AF2161" i="4"/>
  <c r="AE2161" i="4"/>
  <c r="AC2162" i="4" s="1"/>
  <c r="AD2162" i="4" s="1"/>
  <c r="AE424" i="6"/>
  <c r="AC425" i="6" s="1"/>
  <c r="AD425" i="6" s="1"/>
  <c r="AG2408" i="4"/>
  <c r="AG2409" i="4"/>
  <c r="AG2407" i="4"/>
  <c r="AG2417" i="4"/>
  <c r="AG2418" i="4"/>
  <c r="AF317" i="6"/>
  <c r="AE317" i="6"/>
  <c r="AC318" i="6" s="1"/>
  <c r="AD318" i="6" s="1"/>
  <c r="AH2505" i="4"/>
  <c r="AI2505" i="4" s="1"/>
  <c r="AF390" i="5"/>
  <c r="AE390" i="5"/>
  <c r="AC391" i="5" s="1"/>
  <c r="AK2655" i="4"/>
  <c r="AJ2655" i="4"/>
  <c r="AE724" i="5"/>
  <c r="AC725" i="5" s="1"/>
  <c r="AD725" i="5" s="1"/>
  <c r="AF2625" i="4"/>
  <c r="AF262" i="6"/>
  <c r="AF263" i="6" s="1"/>
  <c r="AF723" i="5"/>
  <c r="AF724" i="5" s="1"/>
  <c r="AH2274" i="4"/>
  <c r="AI2274" i="4" s="1"/>
  <c r="AG2336" i="4"/>
  <c r="AE495" i="5"/>
  <c r="AC496" i="5" s="1"/>
  <c r="AD496" i="5" s="1"/>
  <c r="AF494" i="5"/>
  <c r="AF495" i="5" s="1"/>
  <c r="AI534" i="5"/>
  <c r="AK127" i="5"/>
  <c r="AJ127" i="5"/>
  <c r="AI2348" i="4" l="1"/>
  <c r="AK2348" i="4"/>
  <c r="AJ2348" i="4"/>
  <c r="AF2626" i="4"/>
  <c r="AF2162" i="4"/>
  <c r="AE2162" i="4"/>
  <c r="AC2163" i="4" s="1"/>
  <c r="AD2163" i="4" s="1"/>
  <c r="AF318" i="6"/>
  <c r="AE318" i="6"/>
  <c r="AC319" i="6" s="1"/>
  <c r="AD319" i="6" s="1"/>
  <c r="AE322" i="5"/>
  <c r="AC323" i="5" s="1"/>
  <c r="AD323" i="5" s="1"/>
  <c r="AK2505" i="4"/>
  <c r="AJ2505" i="4"/>
  <c r="AH2506" i="4" s="1"/>
  <c r="AI2506" i="4" s="1"/>
  <c r="AF321" i="5"/>
  <c r="AE496" i="5"/>
  <c r="AC497" i="5" s="1"/>
  <c r="AD497" i="5" s="1"/>
  <c r="AH2656" i="4"/>
  <c r="AI2656" i="4" s="1"/>
  <c r="AF2232" i="4"/>
  <c r="AE2232" i="4"/>
  <c r="AC2233" i="4" s="1"/>
  <c r="AD2233" i="4" s="1"/>
  <c r="AE2627" i="4"/>
  <c r="AC2628" i="4" s="1"/>
  <c r="AD2628" i="4" s="1"/>
  <c r="AF424" i="6"/>
  <c r="AG2473" i="4"/>
  <c r="AG2467" i="4"/>
  <c r="AG2470" i="4"/>
  <c r="AG2476" i="4"/>
  <c r="AG2474" i="4"/>
  <c r="AG2419" i="4"/>
  <c r="AG2477" i="4"/>
  <c r="AG2472" i="4"/>
  <c r="AG2475" i="4"/>
  <c r="AG2466" i="4"/>
  <c r="AG2469" i="4"/>
  <c r="AG2468" i="4"/>
  <c r="AG2471" i="4"/>
  <c r="AK613" i="5"/>
  <c r="AJ613" i="5"/>
  <c r="AH614" i="5" s="1"/>
  <c r="AE425" i="6"/>
  <c r="AC426" i="6" s="1"/>
  <c r="AD426" i="6" s="1"/>
  <c r="AF425" i="6"/>
  <c r="AK2274" i="4"/>
  <c r="AJ2274" i="4"/>
  <c r="AD391" i="5"/>
  <c r="AG2410" i="4"/>
  <c r="AH2424" i="4" s="1"/>
  <c r="AG2411" i="4"/>
  <c r="AG2412" i="4" s="1"/>
  <c r="AE264" i="6"/>
  <c r="AC265" i="6" s="1"/>
  <c r="AD265" i="6" s="1"/>
  <c r="AH128" i="5"/>
  <c r="AI128" i="5" s="1"/>
  <c r="AH205" i="5"/>
  <c r="AI205" i="5" s="1"/>
  <c r="AK534" i="5"/>
  <c r="AJ534" i="5"/>
  <c r="AH535" i="5" s="1"/>
  <c r="AI535" i="5" s="1"/>
  <c r="AE725" i="5"/>
  <c r="AC726" i="5" s="1"/>
  <c r="AD726" i="5" s="1"/>
  <c r="AG2413" i="4"/>
  <c r="AG2414" i="4" s="1"/>
  <c r="AI614" i="5" l="1"/>
  <c r="AF2627" i="4"/>
  <c r="AK2656" i="4"/>
  <c r="AJ2656" i="4"/>
  <c r="AE497" i="5"/>
  <c r="AC498" i="5" s="1"/>
  <c r="AD498" i="5" s="1"/>
  <c r="AG2415" i="4"/>
  <c r="AG2416" i="4" s="1"/>
  <c r="AF496" i="5"/>
  <c r="AJ2506" i="4"/>
  <c r="AH2507" i="4" s="1"/>
  <c r="AK2506" i="4"/>
  <c r="AE323" i="5"/>
  <c r="AC324" i="5" s="1"/>
  <c r="AD324" i="5" s="1"/>
  <c r="AJ614" i="5"/>
  <c r="AH615" i="5" s="1"/>
  <c r="AI615" i="5" s="1"/>
  <c r="AK614" i="5"/>
  <c r="AF322" i="5"/>
  <c r="AK535" i="5"/>
  <c r="AJ535" i="5"/>
  <c r="AH536" i="5" s="1"/>
  <c r="AI536" i="5" s="1"/>
  <c r="AK205" i="5"/>
  <c r="AJ205" i="5"/>
  <c r="AF319" i="6"/>
  <c r="AE319" i="6"/>
  <c r="AC320" i="6" s="1"/>
  <c r="AD320" i="6" s="1"/>
  <c r="AF264" i="6"/>
  <c r="AE726" i="5"/>
  <c r="AC727" i="5" s="1"/>
  <c r="AD727" i="5" s="1"/>
  <c r="AE2163" i="4"/>
  <c r="AC2164" i="4" s="1"/>
  <c r="AD2164" i="4" s="1"/>
  <c r="AE2628" i="4"/>
  <c r="AC2629" i="4" s="1"/>
  <c r="AD2629" i="4" s="1"/>
  <c r="AK128" i="5"/>
  <c r="AJ128" i="5"/>
  <c r="AE426" i="6"/>
  <c r="AC427" i="6" s="1"/>
  <c r="AD427" i="6" s="1"/>
  <c r="AF725" i="5"/>
  <c r="AF726" i="5" s="1"/>
  <c r="AF2233" i="4"/>
  <c r="AE2233" i="4"/>
  <c r="AC2234" i="4" s="1"/>
  <c r="AD2234" i="4" s="1"/>
  <c r="AH2349" i="4"/>
  <c r="AI2349" i="4" s="1"/>
  <c r="AE265" i="6"/>
  <c r="AC266" i="6" s="1"/>
  <c r="AD266" i="6" s="1"/>
  <c r="AF391" i="5"/>
  <c r="AE391" i="5"/>
  <c r="AC392" i="5" s="1"/>
  <c r="AH2275" i="4"/>
  <c r="AI2275" i="4" s="1"/>
  <c r="AD392" i="5" l="1"/>
  <c r="AF2163" i="4"/>
  <c r="AE324" i="5"/>
  <c r="AC325" i="5" s="1"/>
  <c r="AD325" i="5" s="1"/>
  <c r="AF320" i="6"/>
  <c r="AE320" i="6"/>
  <c r="AC321" i="6" s="1"/>
  <c r="AI2507" i="4"/>
  <c r="AE727" i="5"/>
  <c r="AC728" i="5" s="1"/>
  <c r="AD728" i="5" s="1"/>
  <c r="AF727" i="5"/>
  <c r="AE266" i="6"/>
  <c r="AC267" i="6" s="1"/>
  <c r="AD267" i="6" s="1"/>
  <c r="AF265" i="6"/>
  <c r="AH206" i="5"/>
  <c r="AI206" i="5" s="1"/>
  <c r="AG2464" i="4"/>
  <c r="AG2424" i="4"/>
  <c r="AI2424" i="4" s="1"/>
  <c r="AG2432" i="4"/>
  <c r="AG2454" i="4"/>
  <c r="AG2448" i="4"/>
  <c r="AG2462" i="4"/>
  <c r="AG2427" i="4"/>
  <c r="AG2453" i="4"/>
  <c r="AG2456" i="4"/>
  <c r="AG2459" i="4"/>
  <c r="AG2441" i="4"/>
  <c r="AG2461" i="4"/>
  <c r="AG2444" i="4"/>
  <c r="AG2435" i="4"/>
  <c r="AG2443" i="4"/>
  <c r="AG2455" i="4"/>
  <c r="AG2440" i="4"/>
  <c r="AG2428" i="4"/>
  <c r="AG2425" i="4"/>
  <c r="AG2449" i="4"/>
  <c r="AG2437" i="4"/>
  <c r="AG2450" i="4"/>
  <c r="AG2430" i="4"/>
  <c r="AG2458" i="4"/>
  <c r="AG2457" i="4"/>
  <c r="AG2439" i="4"/>
  <c r="AG2436" i="4"/>
  <c r="AG2446" i="4"/>
  <c r="AG2434" i="4"/>
  <c r="AG2426" i="4"/>
  <c r="AG2465" i="4"/>
  <c r="AG2451" i="4"/>
  <c r="AG2438" i="4"/>
  <c r="AG2442" i="4"/>
  <c r="AG2431" i="4"/>
  <c r="AG2460" i="4"/>
  <c r="AG2463" i="4"/>
  <c r="AG2447" i="4"/>
  <c r="AG2452" i="4"/>
  <c r="AG2429" i="4"/>
  <c r="AG2445" i="4"/>
  <c r="AG2433" i="4"/>
  <c r="AF426" i="6"/>
  <c r="AF323" i="5"/>
  <c r="AE2164" i="4"/>
  <c r="AC2165" i="4" s="1"/>
  <c r="AD2165" i="4" s="1"/>
  <c r="AH129" i="5"/>
  <c r="AI129" i="5" s="1"/>
  <c r="AE2629" i="4"/>
  <c r="AB2573" i="4" s="1"/>
  <c r="AB2574" i="4" s="1"/>
  <c r="AF2628" i="4"/>
  <c r="AK536" i="5"/>
  <c r="AJ536" i="5"/>
  <c r="AH537" i="5" s="1"/>
  <c r="AE498" i="5"/>
  <c r="AC499" i="5" s="1"/>
  <c r="AD499" i="5" s="1"/>
  <c r="AE427" i="6"/>
  <c r="AC428" i="6" s="1"/>
  <c r="AD428" i="6" s="1"/>
  <c r="AF2234" i="4"/>
  <c r="AE2234" i="4"/>
  <c r="AC2235" i="4" s="1"/>
  <c r="AF497" i="5"/>
  <c r="AK615" i="5"/>
  <c r="AJ615" i="5"/>
  <c r="AH616" i="5" s="1"/>
  <c r="AI616" i="5" s="1"/>
  <c r="AK2275" i="4"/>
  <c r="AJ2275" i="4"/>
  <c r="AJ2349" i="4"/>
  <c r="AK2349" i="4"/>
  <c r="AH2657" i="4"/>
  <c r="AI2657" i="4" s="1"/>
  <c r="AF392" i="5"/>
  <c r="AE392" i="5"/>
  <c r="AC393" i="5" s="1"/>
  <c r="AD393" i="5" s="1"/>
  <c r="AD2235" i="4" l="1"/>
  <c r="AD321" i="6"/>
  <c r="AK206" i="5"/>
  <c r="AJ206" i="5"/>
  <c r="AG2557" i="4"/>
  <c r="AG2556" i="4"/>
  <c r="AG2558" i="4" s="1"/>
  <c r="AH2276" i="4"/>
  <c r="AI2276" i="4" s="1"/>
  <c r="AH2350" i="4"/>
  <c r="AI2350" i="4" s="1"/>
  <c r="AF2629" i="4"/>
  <c r="AF266" i="6"/>
  <c r="AE267" i="6"/>
  <c r="AC268" i="6" s="1"/>
  <c r="AD268" i="6" s="1"/>
  <c r="AE728" i="5"/>
  <c r="AC729" i="5" s="1"/>
  <c r="AD729" i="5" s="1"/>
  <c r="AE428" i="6"/>
  <c r="AC429" i="6" s="1"/>
  <c r="AD429" i="6" s="1"/>
  <c r="AK2507" i="4"/>
  <c r="AJ2507" i="4"/>
  <c r="AH2508" i="4" s="1"/>
  <c r="AI2508" i="4" s="1"/>
  <c r="AK2424" i="4"/>
  <c r="AJ2424" i="4"/>
  <c r="AK616" i="5"/>
  <c r="AJ616" i="5"/>
  <c r="AH617" i="5" s="1"/>
  <c r="AI617" i="5" s="1"/>
  <c r="AF2164" i="4"/>
  <c r="AF427" i="6"/>
  <c r="AE321" i="6"/>
  <c r="AC322" i="6" s="1"/>
  <c r="AF321" i="6"/>
  <c r="AE2165" i="4"/>
  <c r="AC2166" i="4" s="1"/>
  <c r="AD2166" i="4" s="1"/>
  <c r="AF2235" i="4"/>
  <c r="AE2235" i="4"/>
  <c r="AC2236" i="4" s="1"/>
  <c r="AD2236" i="4" s="1"/>
  <c r="AE499" i="5"/>
  <c r="AB443" i="5" s="1"/>
  <c r="AB444" i="5" s="1"/>
  <c r="AF498" i="5"/>
  <c r="AE325" i="5"/>
  <c r="AC326" i="5" s="1"/>
  <c r="AD326" i="5" s="1"/>
  <c r="AJ2657" i="4"/>
  <c r="AH2658" i="4" s="1"/>
  <c r="AK2657" i="4"/>
  <c r="AJ129" i="5"/>
  <c r="AK129" i="5"/>
  <c r="AF393" i="5"/>
  <c r="AE393" i="5"/>
  <c r="AC394" i="5" s="1"/>
  <c r="AD394" i="5" s="1"/>
  <c r="AI537" i="5"/>
  <c r="AF324" i="5"/>
  <c r="AD322" i="6" l="1"/>
  <c r="AF2165" i="4"/>
  <c r="AE429" i="6"/>
  <c r="AC430" i="6" s="1"/>
  <c r="AD430" i="6" s="1"/>
  <c r="AE729" i="5"/>
  <c r="AC730" i="5" s="1"/>
  <c r="AD730" i="5" s="1"/>
  <c r="AF728" i="5"/>
  <c r="AJ537" i="5"/>
  <c r="AH538" i="5" s="1"/>
  <c r="AK537" i="5"/>
  <c r="AK2276" i="4"/>
  <c r="AJ2276" i="4"/>
  <c r="AE322" i="6"/>
  <c r="AC323" i="6" s="1"/>
  <c r="AD323" i="6" s="1"/>
  <c r="AF322" i="6"/>
  <c r="AG2561" i="4"/>
  <c r="AG2560" i="4"/>
  <c r="AG2565" i="4" s="1"/>
  <c r="AG2566" i="4" s="1"/>
  <c r="AG2559" i="4"/>
  <c r="AG2569" i="4"/>
  <c r="AG2570" i="4"/>
  <c r="AG423" i="5"/>
  <c r="AG424" i="5"/>
  <c r="AF499" i="5"/>
  <c r="AE268" i="6"/>
  <c r="AC269" i="6" s="1"/>
  <c r="AD269" i="6" s="1"/>
  <c r="AE2166" i="4"/>
  <c r="AC2167" i="4" s="1"/>
  <c r="AD2167" i="4" s="1"/>
  <c r="AF2166" i="4"/>
  <c r="AF428" i="6"/>
  <c r="AE394" i="5"/>
  <c r="AC395" i="5" s="1"/>
  <c r="AF394" i="5"/>
  <c r="AK617" i="5"/>
  <c r="AJ617" i="5"/>
  <c r="AH618" i="5" s="1"/>
  <c r="AI618" i="5" s="1"/>
  <c r="AH130" i="5"/>
  <c r="AI130" i="5" s="1"/>
  <c r="AH2425" i="4"/>
  <c r="AI2425" i="4" s="1"/>
  <c r="AJ2508" i="4"/>
  <c r="AH2509" i="4" s="1"/>
  <c r="AK2508" i="4"/>
  <c r="AH207" i="5"/>
  <c r="AI207" i="5" s="1"/>
  <c r="AK2350" i="4"/>
  <c r="AJ2350" i="4"/>
  <c r="AF2236" i="4"/>
  <c r="AE2236" i="4"/>
  <c r="AC2237" i="4" s="1"/>
  <c r="AD2237" i="4" s="1"/>
  <c r="AF267" i="6"/>
  <c r="AI2658" i="4"/>
  <c r="AE326" i="5"/>
  <c r="AC327" i="5" s="1"/>
  <c r="AD327" i="5" s="1"/>
  <c r="AF325" i="5"/>
  <c r="AF326" i="5" s="1"/>
  <c r="AD395" i="5" l="1"/>
  <c r="AI538" i="5"/>
  <c r="AK618" i="5"/>
  <c r="AJ618" i="5"/>
  <c r="AH619" i="5" s="1"/>
  <c r="AI619" i="5" s="1"/>
  <c r="AG2626" i="4"/>
  <c r="AG2621" i="4"/>
  <c r="AG2627" i="4"/>
  <c r="AG2622" i="4"/>
  <c r="AG2628" i="4"/>
  <c r="AG2571" i="4"/>
  <c r="AG2623" i="4"/>
  <c r="AG2624" i="4"/>
  <c r="AG2625" i="4"/>
  <c r="AG2618" i="4"/>
  <c r="AG2629" i="4"/>
  <c r="AG2619" i="4"/>
  <c r="AG2620" i="4"/>
  <c r="AF323" i="6"/>
  <c r="AE323" i="6"/>
  <c r="AC324" i="6" s="1"/>
  <c r="AD324" i="6" s="1"/>
  <c r="AK2425" i="4"/>
  <c r="AJ2425" i="4"/>
  <c r="AG2562" i="4"/>
  <c r="AH2576" i="4" s="1"/>
  <c r="AG2563" i="4"/>
  <c r="AG2564" i="4" s="1"/>
  <c r="AK538" i="5"/>
  <c r="AJ538" i="5"/>
  <c r="AH539" i="5" s="1"/>
  <c r="AK130" i="5"/>
  <c r="AJ130" i="5"/>
  <c r="AH131" i="5" s="1"/>
  <c r="AE2237" i="4"/>
  <c r="AC2238" i="4" s="1"/>
  <c r="AD2238" i="4" s="1"/>
  <c r="AG2567" i="4"/>
  <c r="AG2568" i="4" s="1"/>
  <c r="AF395" i="5"/>
  <c r="AE395" i="5"/>
  <c r="AC396" i="5" s="1"/>
  <c r="AE2167" i="4"/>
  <c r="AC2168" i="4" s="1"/>
  <c r="AD2168" i="4" s="1"/>
  <c r="AK207" i="5"/>
  <c r="AJ207" i="5"/>
  <c r="AF729" i="5"/>
  <c r="AE269" i="6"/>
  <c r="AC270" i="6" s="1"/>
  <c r="AD270" i="6" s="1"/>
  <c r="AE327" i="5"/>
  <c r="AC328" i="5" s="1"/>
  <c r="AD328" i="5" s="1"/>
  <c r="AK2658" i="4"/>
  <c r="AJ2658" i="4"/>
  <c r="AH2659" i="4" s="1"/>
  <c r="AI2659" i="4" s="1"/>
  <c r="AH2277" i="4"/>
  <c r="AI2277" i="4" s="1"/>
  <c r="AH2351" i="4"/>
  <c r="AI2351" i="4" s="1"/>
  <c r="AF268" i="6"/>
  <c r="AF269" i="6" s="1"/>
  <c r="AE730" i="5"/>
  <c r="AC731" i="5" s="1"/>
  <c r="AD731" i="5" s="1"/>
  <c r="AE430" i="6"/>
  <c r="AC431" i="6" s="1"/>
  <c r="AD431" i="6" s="1"/>
  <c r="AI2509" i="4"/>
  <c r="AG425" i="5"/>
  <c r="AF429" i="6"/>
  <c r="AF730" i="5" l="1"/>
  <c r="AD396" i="5"/>
  <c r="AE396" i="5" s="1"/>
  <c r="AC397" i="5" s="1"/>
  <c r="AG2595" i="4"/>
  <c r="AG2587" i="4"/>
  <c r="AG2579" i="4"/>
  <c r="AG2614" i="4"/>
  <c r="AG2577" i="4"/>
  <c r="AG2592" i="4"/>
  <c r="AG2609" i="4"/>
  <c r="AG2616" i="4"/>
  <c r="AG2600" i="4"/>
  <c r="AG2591" i="4"/>
  <c r="AG2615" i="4"/>
  <c r="AG2598" i="4"/>
  <c r="AG2613" i="4"/>
  <c r="AG2582" i="4"/>
  <c r="AG2597" i="4"/>
  <c r="AG2610" i="4"/>
  <c r="AG2601" i="4"/>
  <c r="AG2608" i="4"/>
  <c r="AG2584" i="4"/>
  <c r="AG2599" i="4"/>
  <c r="AG2606" i="4"/>
  <c r="AG2603" i="4"/>
  <c r="AG2583" i="4"/>
  <c r="AG2590" i="4"/>
  <c r="AG2581" i="4"/>
  <c r="AG2596" i="4"/>
  <c r="AG2617" i="4"/>
  <c r="AG2588" i="4"/>
  <c r="AG2580" i="4"/>
  <c r="AG2594" i="4"/>
  <c r="AG2585" i="4"/>
  <c r="AG2576" i="4"/>
  <c r="AI2576" i="4" s="1"/>
  <c r="AG2604" i="4"/>
  <c r="AG2586" i="4"/>
  <c r="AG2578" i="4"/>
  <c r="AG2612" i="4"/>
  <c r="AG2602" i="4"/>
  <c r="AG2607" i="4"/>
  <c r="AG2605" i="4"/>
  <c r="AG2589" i="4"/>
  <c r="AG2593" i="4"/>
  <c r="AG2611" i="4"/>
  <c r="AE324" i="6"/>
  <c r="AC325" i="6" s="1"/>
  <c r="AF324" i="6"/>
  <c r="AF430" i="6"/>
  <c r="AF396" i="5"/>
  <c r="AE270" i="6"/>
  <c r="AC271" i="6" s="1"/>
  <c r="AD271" i="6" s="1"/>
  <c r="AE2168" i="4"/>
  <c r="AC2169" i="4" s="1"/>
  <c r="AD2169" i="4" s="1"/>
  <c r="AH2426" i="4"/>
  <c r="AI2426" i="4" s="1"/>
  <c r="AG427" i="5"/>
  <c r="AG428" i="5"/>
  <c r="AG426" i="5"/>
  <c r="AG439" i="5"/>
  <c r="AG440" i="5"/>
  <c r="AK2509" i="4"/>
  <c r="AJ2509" i="4"/>
  <c r="AH2510" i="4" s="1"/>
  <c r="AI2510" i="4" s="1"/>
  <c r="AH208" i="5"/>
  <c r="AI208" i="5" s="1"/>
  <c r="AK2351" i="4"/>
  <c r="AJ2351" i="4"/>
  <c r="AE2238" i="4"/>
  <c r="AC2239" i="4" s="1"/>
  <c r="AD2239" i="4" s="1"/>
  <c r="AE731" i="5"/>
  <c r="AC732" i="5" s="1"/>
  <c r="AD732" i="5" s="1"/>
  <c r="AK2277" i="4"/>
  <c r="AJ2277" i="4"/>
  <c r="AH2278" i="4" s="1"/>
  <c r="AK2659" i="4"/>
  <c r="AJ2659" i="4"/>
  <c r="AH2660" i="4" s="1"/>
  <c r="AF2237" i="4"/>
  <c r="AI131" i="5"/>
  <c r="AE431" i="6"/>
  <c r="AC432" i="6" s="1"/>
  <c r="AD432" i="6" s="1"/>
  <c r="AF2167" i="4"/>
  <c r="AF2168" i="4" s="1"/>
  <c r="AE328" i="5"/>
  <c r="AC329" i="5" s="1"/>
  <c r="AD329" i="5" s="1"/>
  <c r="AK619" i="5"/>
  <c r="AJ619" i="5"/>
  <c r="AH620" i="5" s="1"/>
  <c r="AI620" i="5" s="1"/>
  <c r="AF327" i="5"/>
  <c r="AI539" i="5"/>
  <c r="AF731" i="5" l="1"/>
  <c r="AK2576" i="4"/>
  <c r="AJ2576" i="4"/>
  <c r="AE2239" i="4"/>
  <c r="AC2240" i="4" s="1"/>
  <c r="AD2240" i="4" s="1"/>
  <c r="AK620" i="5"/>
  <c r="AJ620" i="5"/>
  <c r="AH621" i="5" s="1"/>
  <c r="AI621" i="5" s="1"/>
  <c r="AF2238" i="4"/>
  <c r="AD325" i="6"/>
  <c r="AK2426" i="4"/>
  <c r="AJ2426" i="4"/>
  <c r="AK208" i="5"/>
  <c r="AJ208" i="5"/>
  <c r="AE432" i="6"/>
  <c r="AB376" i="6" s="1"/>
  <c r="AB377" i="6" s="1"/>
  <c r="AF270" i="6"/>
  <c r="AJ131" i="5"/>
  <c r="AH132" i="5" s="1"/>
  <c r="AK131" i="5"/>
  <c r="AK2510" i="4"/>
  <c r="AJ2510" i="4"/>
  <c r="AH2511" i="4" s="1"/>
  <c r="AI2511" i="4" s="1"/>
  <c r="AI2660" i="4"/>
  <c r="AD397" i="5"/>
  <c r="AE2169" i="4"/>
  <c r="AC2170" i="4" s="1"/>
  <c r="AD2170" i="4" s="1"/>
  <c r="AH2352" i="4"/>
  <c r="AI2352" i="4" s="1"/>
  <c r="AE329" i="5"/>
  <c r="AC330" i="5" s="1"/>
  <c r="AD330" i="5" s="1"/>
  <c r="AE271" i="6"/>
  <c r="AB215" i="6" s="1"/>
  <c r="AB216" i="6" s="1"/>
  <c r="AI2278" i="4"/>
  <c r="AG430" i="5"/>
  <c r="AG433" i="5" s="1"/>
  <c r="AH446" i="5" s="1"/>
  <c r="AG431" i="5"/>
  <c r="AG432" i="5" s="1"/>
  <c r="AG434" i="5" s="1"/>
  <c r="AF328" i="5"/>
  <c r="AF431" i="6"/>
  <c r="AG498" i="5"/>
  <c r="AG493" i="5"/>
  <c r="AG488" i="5"/>
  <c r="AG494" i="5"/>
  <c r="AG489" i="5"/>
  <c r="AG499" i="5"/>
  <c r="AG495" i="5"/>
  <c r="AG492" i="5"/>
  <c r="AG497" i="5"/>
  <c r="AG490" i="5"/>
  <c r="AG491" i="5"/>
  <c r="AG496" i="5"/>
  <c r="AG441" i="5"/>
  <c r="AK539" i="5"/>
  <c r="AJ539" i="5"/>
  <c r="AH540" i="5" s="1"/>
  <c r="AI540" i="5" s="1"/>
  <c r="AE732" i="5"/>
  <c r="AC733" i="5" s="1"/>
  <c r="AD733" i="5" s="1"/>
  <c r="AG435" i="5"/>
  <c r="AG436" i="5" s="1"/>
  <c r="AF432" i="6" l="1"/>
  <c r="AF732" i="5"/>
  <c r="AF2169" i="4"/>
  <c r="AI132" i="5"/>
  <c r="AG353" i="6"/>
  <c r="AG354" i="6"/>
  <c r="AF325" i="6"/>
  <c r="AE325" i="6"/>
  <c r="AC326" i="6" s="1"/>
  <c r="AD326" i="6" s="1"/>
  <c r="AK621" i="5"/>
  <c r="AJ621" i="5"/>
  <c r="AH622" i="5" s="1"/>
  <c r="AI622" i="5" s="1"/>
  <c r="AF397" i="5"/>
  <c r="AE397" i="5"/>
  <c r="AC398" i="5" s="1"/>
  <c r="AD398" i="5" s="1"/>
  <c r="AK2278" i="4"/>
  <c r="AJ2278" i="4"/>
  <c r="AH2279" i="4" s="1"/>
  <c r="AI2279" i="4" s="1"/>
  <c r="AK540" i="5"/>
  <c r="AJ540" i="5"/>
  <c r="AH541" i="5" s="1"/>
  <c r="AI541" i="5" s="1"/>
  <c r="AK2660" i="4"/>
  <c r="AJ2660" i="4"/>
  <c r="AH2661" i="4" s="1"/>
  <c r="AI2661" i="4" s="1"/>
  <c r="AF271" i="6"/>
  <c r="AG190" i="6"/>
  <c r="AG189" i="6"/>
  <c r="AG191" i="6" s="1"/>
  <c r="AE2240" i="4"/>
  <c r="AC2241" i="4" s="1"/>
  <c r="AD2241" i="4" s="1"/>
  <c r="AF329" i="5"/>
  <c r="AF2239" i="4"/>
  <c r="AH2427" i="4"/>
  <c r="AI2427" i="4" s="1"/>
  <c r="AE2170" i="4"/>
  <c r="AC2171" i="4" s="1"/>
  <c r="AD2171" i="4" s="1"/>
  <c r="AE330" i="5"/>
  <c r="AC331" i="5" s="1"/>
  <c r="AD331" i="5" s="1"/>
  <c r="AH209" i="5"/>
  <c r="AI209" i="5" s="1"/>
  <c r="AK2511" i="4"/>
  <c r="AJ2511" i="4"/>
  <c r="AH2512" i="4" s="1"/>
  <c r="AI2512" i="4" s="1"/>
  <c r="AG437" i="5"/>
  <c r="AG438" i="5" s="1"/>
  <c r="AH2577" i="4"/>
  <c r="AI2577" i="4" s="1"/>
  <c r="AE733" i="5"/>
  <c r="AC734" i="5" s="1"/>
  <c r="AD734" i="5" s="1"/>
  <c r="AK2352" i="4"/>
  <c r="AJ2352" i="4"/>
  <c r="AF330" i="5" l="1"/>
  <c r="AG355" i="6"/>
  <c r="AG194" i="6"/>
  <c r="AG192" i="6"/>
  <c r="AG193" i="6"/>
  <c r="AG201" i="6" s="1"/>
  <c r="AG211" i="6"/>
  <c r="AG205" i="6"/>
  <c r="AK209" i="5"/>
  <c r="AJ209" i="5"/>
  <c r="AH210" i="5" s="1"/>
  <c r="AI210" i="5" s="1"/>
  <c r="AF398" i="5"/>
  <c r="AE398" i="5"/>
  <c r="AC399" i="5" s="1"/>
  <c r="AD399" i="5" s="1"/>
  <c r="AE2241" i="4"/>
  <c r="AC2242" i="4" s="1"/>
  <c r="AD2242" i="4" s="1"/>
  <c r="AF2241" i="4"/>
  <c r="AH2353" i="4"/>
  <c r="AI2353" i="4" s="1"/>
  <c r="AK2661" i="4"/>
  <c r="AJ2661" i="4"/>
  <c r="AH2662" i="4" s="1"/>
  <c r="AI2662" i="4" s="1"/>
  <c r="AF326" i="6"/>
  <c r="AE326" i="6"/>
  <c r="AC327" i="6" s="1"/>
  <c r="AJ2512" i="4"/>
  <c r="AH2513" i="4" s="1"/>
  <c r="AK2512" i="4"/>
  <c r="AE734" i="5"/>
  <c r="AC735" i="5" s="1"/>
  <c r="AD735" i="5" s="1"/>
  <c r="AF2240" i="4"/>
  <c r="AE2171" i="4"/>
  <c r="AC2172" i="4" s="1"/>
  <c r="AD2172" i="4" s="1"/>
  <c r="AJ622" i="5"/>
  <c r="AH623" i="5" s="1"/>
  <c r="AI623" i="5" s="1"/>
  <c r="AF733" i="5"/>
  <c r="AG357" i="6"/>
  <c r="AG356" i="6"/>
  <c r="AG358" i="6"/>
  <c r="AG372" i="6"/>
  <c r="AG368" i="6"/>
  <c r="AG373" i="6"/>
  <c r="AK2577" i="4"/>
  <c r="AJ2577" i="4"/>
  <c r="AG480" i="5"/>
  <c r="AG486" i="5"/>
  <c r="AG453" i="5"/>
  <c r="AG455" i="5"/>
  <c r="AG457" i="5"/>
  <c r="AG448" i="5"/>
  <c r="AG485" i="5"/>
  <c r="AG482" i="5"/>
  <c r="AG447" i="5"/>
  <c r="AG473" i="5"/>
  <c r="AG472" i="5"/>
  <c r="AG466" i="5"/>
  <c r="AG469" i="5"/>
  <c r="AG449" i="5"/>
  <c r="AG461" i="5"/>
  <c r="AG458" i="5"/>
  <c r="AG464" i="5"/>
  <c r="AG487" i="5"/>
  <c r="AG481" i="5"/>
  <c r="AG475" i="5"/>
  <c r="AG454" i="5"/>
  <c r="AG452" i="5"/>
  <c r="AG477" i="5"/>
  <c r="AG456" i="5"/>
  <c r="AG474" i="5"/>
  <c r="AG450" i="5"/>
  <c r="AG479" i="5"/>
  <c r="AG468" i="5"/>
  <c r="AG459" i="5"/>
  <c r="AG483" i="5"/>
  <c r="AG484" i="5"/>
  <c r="AG476" i="5"/>
  <c r="AG451" i="5"/>
  <c r="AG463" i="5"/>
  <c r="AG460" i="5"/>
  <c r="AG471" i="5"/>
  <c r="AG478" i="5"/>
  <c r="AG467" i="5"/>
  <c r="AG465" i="5"/>
  <c r="AG470" i="5"/>
  <c r="AG462" i="5"/>
  <c r="AG446" i="5"/>
  <c r="AI446" i="5" s="1"/>
  <c r="AK541" i="5"/>
  <c r="AJ541" i="5"/>
  <c r="AH542" i="5" s="1"/>
  <c r="AI542" i="5" s="1"/>
  <c r="AJ2427" i="4"/>
  <c r="AK2427" i="4"/>
  <c r="AK2279" i="4"/>
  <c r="AJ2279" i="4"/>
  <c r="AH2280" i="4" s="1"/>
  <c r="AK132" i="5"/>
  <c r="AJ132" i="5"/>
  <c r="AH133" i="5" s="1"/>
  <c r="AI133" i="5" s="1"/>
  <c r="AE331" i="5"/>
  <c r="AC332" i="5" s="1"/>
  <c r="AD332" i="5" s="1"/>
  <c r="AF2170" i="4"/>
  <c r="AF2171" i="4" l="1"/>
  <c r="AI2280" i="4"/>
  <c r="AG431" i="6"/>
  <c r="AG426" i="6"/>
  <c r="AG421" i="6"/>
  <c r="AG432" i="6"/>
  <c r="AG427" i="6"/>
  <c r="AG422" i="6"/>
  <c r="AG423" i="6"/>
  <c r="AG424" i="6"/>
  <c r="AG429" i="6"/>
  <c r="AG430" i="6"/>
  <c r="AG428" i="6"/>
  <c r="AG425" i="6"/>
  <c r="AG374" i="6"/>
  <c r="AE2242" i="4"/>
  <c r="AC2243" i="4" s="1"/>
  <c r="AD2243" i="4" s="1"/>
  <c r="AG365" i="6"/>
  <c r="AG366" i="6" s="1"/>
  <c r="AF399" i="5"/>
  <c r="AE399" i="5"/>
  <c r="AC400" i="5" s="1"/>
  <c r="AJ542" i="5"/>
  <c r="AH543" i="5" s="1"/>
  <c r="AK542" i="5"/>
  <c r="AK2662" i="4"/>
  <c r="AJ2662" i="4"/>
  <c r="AH2663" i="4" s="1"/>
  <c r="AI2663" i="4" s="1"/>
  <c r="AE332" i="5"/>
  <c r="AC333" i="5" s="1"/>
  <c r="AD333" i="5" s="1"/>
  <c r="AE2172" i="4"/>
  <c r="AC2173" i="4" s="1"/>
  <c r="AD2173" i="4" s="1"/>
  <c r="AK210" i="5"/>
  <c r="AJ210" i="5"/>
  <c r="AH211" i="5" s="1"/>
  <c r="AI211" i="5" s="1"/>
  <c r="AK622" i="5"/>
  <c r="AF331" i="5"/>
  <c r="AF332" i="5" s="1"/>
  <c r="AE735" i="5"/>
  <c r="AC736" i="5" s="1"/>
  <c r="AD736" i="5" s="1"/>
  <c r="AJ446" i="5"/>
  <c r="AK446" i="5"/>
  <c r="AG361" i="6"/>
  <c r="AG360" i="6"/>
  <c r="AG363" i="6" s="1"/>
  <c r="AH379" i="6" s="1"/>
  <c r="AF734" i="5"/>
  <c r="AG261" i="6"/>
  <c r="AG264" i="6"/>
  <c r="AG267" i="6"/>
  <c r="AG270" i="6"/>
  <c r="AG262" i="6"/>
  <c r="AG213" i="6"/>
  <c r="AG268" i="6"/>
  <c r="AG265" i="6"/>
  <c r="AG263" i="6"/>
  <c r="AG260" i="6"/>
  <c r="AG266" i="6"/>
  <c r="AG271" i="6"/>
  <c r="AG269" i="6"/>
  <c r="AJ623" i="5"/>
  <c r="AH624" i="5" s="1"/>
  <c r="AI624" i="5" s="1"/>
  <c r="AG202" i="6"/>
  <c r="AG203" i="6"/>
  <c r="AG206" i="6" s="1"/>
  <c r="AH2428" i="4"/>
  <c r="AI2428" i="4" s="1"/>
  <c r="AJ2353" i="4"/>
  <c r="AH2354" i="4" s="1"/>
  <c r="AK2353" i="4"/>
  <c r="AJ2280" i="4"/>
  <c r="AH2281" i="4" s="1"/>
  <c r="AK2280" i="4"/>
  <c r="AI2513" i="4"/>
  <c r="AG196" i="6"/>
  <c r="AG199" i="6" s="1"/>
  <c r="AH218" i="6" s="1"/>
  <c r="AG197" i="6"/>
  <c r="AG198" i="6" s="1"/>
  <c r="AG200" i="6" s="1"/>
  <c r="AK133" i="5"/>
  <c r="AJ133" i="5"/>
  <c r="AH134" i="5" s="1"/>
  <c r="AI134" i="5" s="1"/>
  <c r="AH2578" i="4"/>
  <c r="AI2578" i="4" s="1"/>
  <c r="AD327" i="6"/>
  <c r="AG208" i="6" l="1"/>
  <c r="AG212" i="6" s="1"/>
  <c r="AG207" i="6"/>
  <c r="AK2578" i="4"/>
  <c r="AJ2578" i="4"/>
  <c r="AE736" i="5"/>
  <c r="AB680" i="5" s="1"/>
  <c r="AB681" i="5" s="1"/>
  <c r="AK211" i="5"/>
  <c r="AJ211" i="5"/>
  <c r="AH212" i="5" s="1"/>
  <c r="AG367" i="6"/>
  <c r="AG369" i="6" s="1"/>
  <c r="AK2513" i="4"/>
  <c r="AJ2513" i="4"/>
  <c r="AH2514" i="4" s="1"/>
  <c r="AI2514" i="4" s="1"/>
  <c r="AJ624" i="5"/>
  <c r="AH625" i="5" s="1"/>
  <c r="AI625" i="5" s="1"/>
  <c r="AI2281" i="4"/>
  <c r="AK623" i="5"/>
  <c r="AK624" i="5" s="1"/>
  <c r="AF2242" i="4"/>
  <c r="AF2243" i="4" s="1"/>
  <c r="AK134" i="5"/>
  <c r="AJ134" i="5"/>
  <c r="AH135" i="5" s="1"/>
  <c r="AI135" i="5" s="1"/>
  <c r="AE2243" i="4"/>
  <c r="AC2244" i="4" s="1"/>
  <c r="AD2244" i="4" s="1"/>
  <c r="AE333" i="5"/>
  <c r="AC334" i="5" s="1"/>
  <c r="AD334" i="5" s="1"/>
  <c r="AK2663" i="4"/>
  <c r="AJ2663" i="4"/>
  <c r="AH2664" i="4" s="1"/>
  <c r="AI2664" i="4" s="1"/>
  <c r="AE2173" i="4"/>
  <c r="AB2117" i="4" s="1"/>
  <c r="AB2118" i="4" s="1"/>
  <c r="AF2172" i="4"/>
  <c r="AG362" i="6"/>
  <c r="AG364" i="6" s="1"/>
  <c r="AH447" i="5"/>
  <c r="AI447" i="5" s="1"/>
  <c r="AI2354" i="4"/>
  <c r="AF735" i="5"/>
  <c r="AI543" i="5"/>
  <c r="AE327" i="6"/>
  <c r="AC328" i="6" s="1"/>
  <c r="AF327" i="6"/>
  <c r="AK2428" i="4"/>
  <c r="AJ2428" i="4"/>
  <c r="AD400" i="5"/>
  <c r="AG370" i="6" l="1"/>
  <c r="AG371" i="6" s="1"/>
  <c r="AG661" i="5"/>
  <c r="AG660" i="5"/>
  <c r="AG662" i="5" s="1"/>
  <c r="AG2101" i="4"/>
  <c r="AG2100" i="4"/>
  <c r="AG2102" i="4" s="1"/>
  <c r="AH2579" i="4"/>
  <c r="AI2579" i="4" s="1"/>
  <c r="AK2354" i="4"/>
  <c r="AJ2354" i="4"/>
  <c r="AH2355" i="4" s="1"/>
  <c r="AI2355" i="4" s="1"/>
  <c r="AJ2281" i="4"/>
  <c r="AH2282" i="4" s="1"/>
  <c r="AK2281" i="4"/>
  <c r="AF736" i="5"/>
  <c r="AF400" i="5"/>
  <c r="AE400" i="5"/>
  <c r="AC401" i="5" s="1"/>
  <c r="AD401" i="5" s="1"/>
  <c r="AJ2664" i="4"/>
  <c r="AH2665" i="4" s="1"/>
  <c r="AK2664" i="4"/>
  <c r="AH2429" i="4"/>
  <c r="AI2429" i="4" s="1"/>
  <c r="AJ625" i="5"/>
  <c r="AH626" i="5" s="1"/>
  <c r="AI626" i="5" s="1"/>
  <c r="AK625" i="5"/>
  <c r="AK135" i="5"/>
  <c r="AJ135" i="5"/>
  <c r="AH136" i="5" s="1"/>
  <c r="AI136" i="5" s="1"/>
  <c r="AF333" i="5"/>
  <c r="AF2173" i="4"/>
  <c r="AE334" i="5"/>
  <c r="AC335" i="5" s="1"/>
  <c r="AD335" i="5" s="1"/>
  <c r="AF334" i="5"/>
  <c r="AD328" i="6"/>
  <c r="AE2244" i="4"/>
  <c r="AC2245" i="4" s="1"/>
  <c r="AD2245" i="4" s="1"/>
  <c r="AG209" i="6"/>
  <c r="AG210" i="6" s="1"/>
  <c r="AJ2514" i="4"/>
  <c r="AH2515" i="4" s="1"/>
  <c r="AK2514" i="4"/>
  <c r="AK447" i="5"/>
  <c r="AJ447" i="5"/>
  <c r="AK543" i="5"/>
  <c r="AJ543" i="5"/>
  <c r="AH544" i="5" s="1"/>
  <c r="AI212" i="5"/>
  <c r="AI2665" i="4" l="1"/>
  <c r="AI544" i="5"/>
  <c r="AG252" i="6"/>
  <c r="AG230" i="6"/>
  <c r="AG232" i="6"/>
  <c r="AG239" i="6"/>
  <c r="AG220" i="6"/>
  <c r="AG243" i="6"/>
  <c r="AG255" i="6"/>
  <c r="AG251" i="6"/>
  <c r="AG245" i="6"/>
  <c r="AG233" i="6"/>
  <c r="AG231" i="6"/>
  <c r="AG229" i="6"/>
  <c r="AG223" i="6"/>
  <c r="AG228" i="6"/>
  <c r="AG250" i="6"/>
  <c r="AG222" i="6"/>
  <c r="AG238" i="6"/>
  <c r="AG226" i="6"/>
  <c r="AG236" i="6"/>
  <c r="AG257" i="6"/>
  <c r="AG249" i="6"/>
  <c r="AG235" i="6"/>
  <c r="AG219" i="6"/>
  <c r="AG246" i="6"/>
  <c r="AG242" i="6"/>
  <c r="AG254" i="6"/>
  <c r="AG234" i="6"/>
  <c r="AG218" i="6"/>
  <c r="AI218" i="6" s="1"/>
  <c r="AG221" i="6"/>
  <c r="AG237" i="6"/>
  <c r="AG259" i="6"/>
  <c r="AG244" i="6"/>
  <c r="AG248" i="6"/>
  <c r="AG240" i="6"/>
  <c r="AG241" i="6"/>
  <c r="AG247" i="6"/>
  <c r="AG225" i="6"/>
  <c r="AG258" i="6"/>
  <c r="AG253" i="6"/>
  <c r="AG224" i="6"/>
  <c r="AG227" i="6"/>
  <c r="AG256" i="6"/>
  <c r="AG379" i="6"/>
  <c r="AI379" i="6" s="1"/>
  <c r="AG408" i="6"/>
  <c r="AG418" i="6"/>
  <c r="AG395" i="6"/>
  <c r="AG415" i="6"/>
  <c r="AG398" i="6"/>
  <c r="AG403" i="6"/>
  <c r="AG387" i="6"/>
  <c r="AG384" i="6"/>
  <c r="AG413" i="6"/>
  <c r="AG383" i="6"/>
  <c r="AG410" i="6"/>
  <c r="AG391" i="6"/>
  <c r="AG389" i="6"/>
  <c r="AG419" i="6"/>
  <c r="AG386" i="6"/>
  <c r="AG417" i="6"/>
  <c r="AG396" i="6"/>
  <c r="AG412" i="6"/>
  <c r="AG405" i="6"/>
  <c r="AG400" i="6"/>
  <c r="AG404" i="6"/>
  <c r="AG381" i="6"/>
  <c r="AG388" i="6"/>
  <c r="AG397" i="6"/>
  <c r="AG390" i="6"/>
  <c r="AG409" i="6"/>
  <c r="AG414" i="6"/>
  <c r="AG382" i="6"/>
  <c r="AG420" i="6"/>
  <c r="AG380" i="6"/>
  <c r="AG416" i="6"/>
  <c r="AG385" i="6"/>
  <c r="AG411" i="6"/>
  <c r="AG394" i="6"/>
  <c r="AG393" i="6"/>
  <c r="AG402" i="6"/>
  <c r="AG401" i="6"/>
  <c r="AG392" i="6"/>
  <c r="AG399" i="6"/>
  <c r="AG406" i="6"/>
  <c r="AG407" i="6"/>
  <c r="AE2245" i="4"/>
  <c r="AC2246" i="4" s="1"/>
  <c r="AD2246" i="4" s="1"/>
  <c r="AK2355" i="4"/>
  <c r="AJ2355" i="4"/>
  <c r="AH2356" i="4" s="1"/>
  <c r="AI2356" i="4" s="1"/>
  <c r="AK2579" i="4"/>
  <c r="AJ2579" i="4"/>
  <c r="AG2104" i="4"/>
  <c r="AG2103" i="4"/>
  <c r="AG2105" i="4"/>
  <c r="AG2113" i="4"/>
  <c r="AG2114" i="4"/>
  <c r="AH448" i="5"/>
  <c r="AI448" i="5" s="1"/>
  <c r="AG663" i="5"/>
  <c r="AG665" i="5"/>
  <c r="AG664" i="5"/>
  <c r="AG676" i="5"/>
  <c r="AG677" i="5"/>
  <c r="AK2665" i="4"/>
  <c r="AJ2665" i="4"/>
  <c r="AH2666" i="4" s="1"/>
  <c r="AF401" i="5"/>
  <c r="AE401" i="5"/>
  <c r="AC402" i="5" s="1"/>
  <c r="AF2244" i="4"/>
  <c r="AF328" i="6"/>
  <c r="AE328" i="6"/>
  <c r="AC329" i="6" s="1"/>
  <c r="AD329" i="6" s="1"/>
  <c r="AI2282" i="4"/>
  <c r="AE335" i="5"/>
  <c r="AC336" i="5" s="1"/>
  <c r="AD336" i="5" s="1"/>
  <c r="AK212" i="5"/>
  <c r="AJ212" i="5"/>
  <c r="AH213" i="5" s="1"/>
  <c r="AJ136" i="5"/>
  <c r="AH137" i="5" s="1"/>
  <c r="AK136" i="5"/>
  <c r="AJ544" i="5"/>
  <c r="AH545" i="5" s="1"/>
  <c r="AK544" i="5"/>
  <c r="AJ626" i="5"/>
  <c r="AH627" i="5" s="1"/>
  <c r="AI627" i="5" s="1"/>
  <c r="AK2429" i="4"/>
  <c r="AJ2429" i="4"/>
  <c r="AH2430" i="4" s="1"/>
  <c r="AI2515" i="4"/>
  <c r="AI545" i="5" l="1"/>
  <c r="AI2430" i="4"/>
  <c r="AI2666" i="4"/>
  <c r="AI137" i="5"/>
  <c r="AI213" i="5"/>
  <c r="AK213" i="5" s="1"/>
  <c r="AE336" i="5"/>
  <c r="AC337" i="5" s="1"/>
  <c r="AD337" i="5" s="1"/>
  <c r="AG2106" i="4"/>
  <c r="AH2120" i="4" s="1"/>
  <c r="AG2107" i="4"/>
  <c r="AG2108" i="4" s="1"/>
  <c r="AK379" i="6"/>
  <c r="AJ379" i="6"/>
  <c r="AK2356" i="4"/>
  <c r="AJ2356" i="4"/>
  <c r="AH2357" i="4" s="1"/>
  <c r="AK2666" i="4"/>
  <c r="AJ2666" i="4"/>
  <c r="AH2667" i="4" s="1"/>
  <c r="AK626" i="5"/>
  <c r="AF335" i="5"/>
  <c r="AG2109" i="4"/>
  <c r="AG2110" i="4" s="1"/>
  <c r="AK2282" i="4"/>
  <c r="AJ2282" i="4"/>
  <c r="AH2283" i="4" s="1"/>
  <c r="AI2283" i="4" s="1"/>
  <c r="AE2246" i="4"/>
  <c r="AC2247" i="4" s="1"/>
  <c r="AD2247" i="4" s="1"/>
  <c r="AG733" i="5"/>
  <c r="AG726" i="5"/>
  <c r="AG732" i="5"/>
  <c r="AG731" i="5"/>
  <c r="AG734" i="5"/>
  <c r="AG736" i="5"/>
  <c r="AG724" i="5"/>
  <c r="AG735" i="5"/>
  <c r="AG730" i="5"/>
  <c r="AG728" i="5"/>
  <c r="AG727" i="5"/>
  <c r="AG729" i="5"/>
  <c r="AG678" i="5"/>
  <c r="AG725" i="5"/>
  <c r="AF2245" i="4"/>
  <c r="AG2169" i="4"/>
  <c r="AG2164" i="4"/>
  <c r="AG2167" i="4"/>
  <c r="AG2170" i="4"/>
  <c r="AG2173" i="4"/>
  <c r="AG2165" i="4"/>
  <c r="AG2171" i="4"/>
  <c r="AG2166" i="4"/>
  <c r="AG2172" i="4"/>
  <c r="AG2168" i="4"/>
  <c r="AG2115" i="4"/>
  <c r="AG2163" i="4"/>
  <c r="AK218" i="6"/>
  <c r="AJ218" i="6"/>
  <c r="AJ627" i="5"/>
  <c r="AH628" i="5" s="1"/>
  <c r="AI628" i="5" s="1"/>
  <c r="AG672" i="5"/>
  <c r="AG673" i="5" s="1"/>
  <c r="AF329" i="6"/>
  <c r="AE329" i="6"/>
  <c r="AC330" i="6" s="1"/>
  <c r="AD330" i="6" s="1"/>
  <c r="AK2430" i="4"/>
  <c r="AJ2430" i="4"/>
  <c r="AH2431" i="4" s="1"/>
  <c r="AI2431" i="4" s="1"/>
  <c r="AH2580" i="4"/>
  <c r="AI2580" i="4" s="1"/>
  <c r="AK448" i="5"/>
  <c r="AJ448" i="5"/>
  <c r="AK2515" i="4"/>
  <c r="AJ2515" i="4"/>
  <c r="AH2516" i="4" s="1"/>
  <c r="AI2516" i="4" s="1"/>
  <c r="AD402" i="5"/>
  <c r="AK137" i="5"/>
  <c r="AJ137" i="5"/>
  <c r="AH138" i="5" s="1"/>
  <c r="AI138" i="5" s="1"/>
  <c r="AG667" i="5"/>
  <c r="AG670" i="5" s="1"/>
  <c r="AH683" i="5" s="1"/>
  <c r="AG668" i="5"/>
  <c r="AJ545" i="5"/>
  <c r="AH546" i="5" s="1"/>
  <c r="AK545" i="5"/>
  <c r="AJ213" i="5"/>
  <c r="AH214" i="5" s="1"/>
  <c r="AI214" i="5" l="1"/>
  <c r="AG669" i="5"/>
  <c r="AG671" i="5" s="1"/>
  <c r="AI546" i="5"/>
  <c r="AI2667" i="4"/>
  <c r="AF330" i="6"/>
  <c r="AE330" i="6"/>
  <c r="AC331" i="6" s="1"/>
  <c r="AD331" i="6" s="1"/>
  <c r="AG2111" i="4"/>
  <c r="AG2112" i="4" s="1"/>
  <c r="AH380" i="6"/>
  <c r="AI380" i="6" s="1"/>
  <c r="AH219" i="6"/>
  <c r="AI219" i="6" s="1"/>
  <c r="AH449" i="5"/>
  <c r="AI449" i="5" s="1"/>
  <c r="AI2357" i="4"/>
  <c r="AE2247" i="4"/>
  <c r="AC2248" i="4" s="1"/>
  <c r="AD2248" i="4" s="1"/>
  <c r="AG674" i="5"/>
  <c r="AG675" i="5" s="1"/>
  <c r="AF2246" i="4"/>
  <c r="AJ546" i="5"/>
  <c r="AH547" i="5" s="1"/>
  <c r="AK546" i="5"/>
  <c r="AJ2580" i="4"/>
  <c r="AK2580" i="4"/>
  <c r="AJ628" i="5"/>
  <c r="AH629" i="5" s="1"/>
  <c r="AI629" i="5" s="1"/>
  <c r="AK2516" i="4"/>
  <c r="AJ2516" i="4"/>
  <c r="AH2517" i="4" s="1"/>
  <c r="AI2517" i="4" s="1"/>
  <c r="AK627" i="5"/>
  <c r="AF402" i="5"/>
  <c r="AE402" i="5"/>
  <c r="AC403" i="5" s="1"/>
  <c r="AD403" i="5" s="1"/>
  <c r="AK214" i="5"/>
  <c r="AJ214" i="5"/>
  <c r="AH215" i="5" s="1"/>
  <c r="AI215" i="5" s="1"/>
  <c r="AK2283" i="4"/>
  <c r="AJ2283" i="4"/>
  <c r="AH2284" i="4" s="1"/>
  <c r="AE337" i="5"/>
  <c r="AC338" i="5" s="1"/>
  <c r="AD338" i="5" s="1"/>
  <c r="AJ138" i="5"/>
  <c r="AH139" i="5" s="1"/>
  <c r="AK138" i="5"/>
  <c r="AK2431" i="4"/>
  <c r="AJ2431" i="4"/>
  <c r="AH2432" i="4" s="1"/>
  <c r="AF336" i="5"/>
  <c r="AI547" i="5" l="1"/>
  <c r="AI139" i="5"/>
  <c r="AI2432" i="4"/>
  <c r="AJ2432" i="4" s="1"/>
  <c r="AH2433" i="4" s="1"/>
  <c r="AI2433" i="4" s="1"/>
  <c r="AG2147" i="4"/>
  <c r="AG2156" i="4"/>
  <c r="AG2144" i="4"/>
  <c r="AG2125" i="4"/>
  <c r="AG2139" i="4"/>
  <c r="AG2136" i="4"/>
  <c r="AG2131" i="4"/>
  <c r="AG2134" i="4"/>
  <c r="AG2149" i="4"/>
  <c r="AG2154" i="4"/>
  <c r="AG2129" i="4"/>
  <c r="AG2141" i="4"/>
  <c r="AG2121" i="4"/>
  <c r="AG2128" i="4"/>
  <c r="AG2126" i="4"/>
  <c r="AG2140" i="4"/>
  <c r="AG2123" i="4"/>
  <c r="AG2159" i="4"/>
  <c r="AG2158" i="4"/>
  <c r="AG2161" i="4"/>
  <c r="AG2146" i="4"/>
  <c r="AG2142" i="4"/>
  <c r="AG2130" i="4"/>
  <c r="AG2132" i="4"/>
  <c r="AG2151" i="4"/>
  <c r="AG2153" i="4"/>
  <c r="AG2122" i="4"/>
  <c r="AG2150" i="4"/>
  <c r="AG2124" i="4"/>
  <c r="AG2135" i="4"/>
  <c r="AG2137" i="4"/>
  <c r="AG2160" i="4"/>
  <c r="AG2133" i="4"/>
  <c r="AG2138" i="4"/>
  <c r="AG2155" i="4"/>
  <c r="AG2120" i="4"/>
  <c r="AI2120" i="4" s="1"/>
  <c r="AG2162" i="4"/>
  <c r="AG2127" i="4"/>
  <c r="AG2157" i="4"/>
  <c r="AG2148" i="4"/>
  <c r="AG2152" i="4"/>
  <c r="AG2143" i="4"/>
  <c r="AG2145" i="4"/>
  <c r="AF2247" i="4"/>
  <c r="AK2432" i="4"/>
  <c r="AH2581" i="4"/>
  <c r="AI2581" i="4" s="1"/>
  <c r="AJ629" i="5"/>
  <c r="AH630" i="5" s="1"/>
  <c r="AI630" i="5" s="1"/>
  <c r="AK139" i="5"/>
  <c r="AJ139" i="5"/>
  <c r="AH140" i="5" s="1"/>
  <c r="AK449" i="5"/>
  <c r="AJ449" i="5"/>
  <c r="AK2357" i="4"/>
  <c r="AJ2357" i="4"/>
  <c r="AH2358" i="4" s="1"/>
  <c r="AI2358" i="4" s="1"/>
  <c r="AF331" i="6"/>
  <c r="AE331" i="6"/>
  <c r="AC332" i="6" s="1"/>
  <c r="AE2248" i="4"/>
  <c r="AC2249" i="4" s="1"/>
  <c r="AD2249" i="4" s="1"/>
  <c r="AK628" i="5"/>
  <c r="AK215" i="5"/>
  <c r="AJ215" i="5"/>
  <c r="AH216" i="5" s="1"/>
  <c r="AF403" i="5"/>
  <c r="AE403" i="5"/>
  <c r="AC404" i="5" s="1"/>
  <c r="AE338" i="5"/>
  <c r="AC339" i="5" s="1"/>
  <c r="AD339" i="5" s="1"/>
  <c r="AF337" i="5"/>
  <c r="AG722" i="5"/>
  <c r="AG712" i="5"/>
  <c r="AG691" i="5"/>
  <c r="AG686" i="5"/>
  <c r="AG697" i="5"/>
  <c r="AG723" i="5"/>
  <c r="AG713" i="5"/>
  <c r="AG719" i="5"/>
  <c r="AG685" i="5"/>
  <c r="AG693" i="5"/>
  <c r="AG696" i="5"/>
  <c r="AG690" i="5"/>
  <c r="AG720" i="5"/>
  <c r="AG714" i="5"/>
  <c r="AG687" i="5"/>
  <c r="AG694" i="5"/>
  <c r="AG707" i="5"/>
  <c r="AG706" i="5"/>
  <c r="AG710" i="5"/>
  <c r="AG703" i="5"/>
  <c r="AG708" i="5"/>
  <c r="AG683" i="5"/>
  <c r="AI683" i="5" s="1"/>
  <c r="AG698" i="5"/>
  <c r="AG711" i="5"/>
  <c r="AG715" i="5"/>
  <c r="AG688" i="5"/>
  <c r="AG695" i="5"/>
  <c r="AG701" i="5"/>
  <c r="AG709" i="5"/>
  <c r="AG705" i="5"/>
  <c r="AG684" i="5"/>
  <c r="AG699" i="5"/>
  <c r="AG692" i="5"/>
  <c r="AG702" i="5"/>
  <c r="AG718" i="5"/>
  <c r="AG716" i="5"/>
  <c r="AG721" i="5"/>
  <c r="AG689" i="5"/>
  <c r="AG704" i="5"/>
  <c r="AG700" i="5"/>
  <c r="AG717" i="5"/>
  <c r="AK2667" i="4"/>
  <c r="AJ2667" i="4"/>
  <c r="AH2668" i="4" s="1"/>
  <c r="AI2668" i="4" s="1"/>
  <c r="AK380" i="6"/>
  <c r="AJ380" i="6"/>
  <c r="AK547" i="5"/>
  <c r="AJ547" i="5"/>
  <c r="AH548" i="5" s="1"/>
  <c r="AK219" i="6"/>
  <c r="AJ219" i="6"/>
  <c r="AK2517" i="4"/>
  <c r="AJ2517" i="4"/>
  <c r="AH2518" i="4" s="1"/>
  <c r="AI2518" i="4" s="1"/>
  <c r="AI2284" i="4"/>
  <c r="AH220" i="6" l="1"/>
  <c r="AI220" i="6" s="1"/>
  <c r="AI548" i="5"/>
  <c r="AI216" i="5"/>
  <c r="AK2581" i="4"/>
  <c r="AJ2581" i="4"/>
  <c r="AH2582" i="4" s="1"/>
  <c r="AI2582" i="4" s="1"/>
  <c r="AK2358" i="4"/>
  <c r="AJ2358" i="4"/>
  <c r="AH2359" i="4" s="1"/>
  <c r="AI2359" i="4" s="1"/>
  <c r="AK2284" i="4"/>
  <c r="AJ2284" i="4"/>
  <c r="AH2285" i="4" s="1"/>
  <c r="AI2285" i="4" s="1"/>
  <c r="AK2433" i="4"/>
  <c r="AJ2433" i="4"/>
  <c r="AH2434" i="4" s="1"/>
  <c r="AK2668" i="4"/>
  <c r="AJ2668" i="4"/>
  <c r="AH2669" i="4" s="1"/>
  <c r="AI2669" i="4" s="1"/>
  <c r="AE2249" i="4"/>
  <c r="AB2193" i="4" s="1"/>
  <c r="AB2194" i="4" s="1"/>
  <c r="AI140" i="5"/>
  <c r="AF2248" i="4"/>
  <c r="AK2518" i="4"/>
  <c r="AJ2518" i="4"/>
  <c r="AH2519" i="4" s="1"/>
  <c r="AI2519" i="4" s="1"/>
  <c r="AK683" i="5"/>
  <c r="AJ683" i="5"/>
  <c r="AD332" i="6"/>
  <c r="AH450" i="5"/>
  <c r="AI450" i="5" s="1"/>
  <c r="AJ2120" i="4"/>
  <c r="AK2120" i="4"/>
  <c r="AE339" i="5"/>
  <c r="AC340" i="5" s="1"/>
  <c r="AD340" i="5" s="1"/>
  <c r="AJ630" i="5"/>
  <c r="AH631" i="5" s="1"/>
  <c r="AI631" i="5" s="1"/>
  <c r="AF338" i="5"/>
  <c r="AF339" i="5" s="1"/>
  <c r="AH381" i="6"/>
  <c r="AI381" i="6" s="1"/>
  <c r="AD404" i="5"/>
  <c r="AK629" i="5"/>
  <c r="AK630" i="5" l="1"/>
  <c r="AK2582" i="4"/>
  <c r="AJ2582" i="4"/>
  <c r="AH2583" i="4" s="1"/>
  <c r="AI2583" i="4" s="1"/>
  <c r="AK548" i="5"/>
  <c r="AJ548" i="5"/>
  <c r="AH549" i="5" s="1"/>
  <c r="AI549" i="5" s="1"/>
  <c r="AJ2519" i="4"/>
  <c r="AH2520" i="4" s="1"/>
  <c r="AK2519" i="4"/>
  <c r="AK216" i="5"/>
  <c r="AJ216" i="5"/>
  <c r="AH217" i="5" s="1"/>
  <c r="AI217" i="5" s="1"/>
  <c r="AK381" i="6"/>
  <c r="AJ381" i="6"/>
  <c r="AK2285" i="4"/>
  <c r="AJ2285" i="4"/>
  <c r="AH2286" i="4" s="1"/>
  <c r="AI2286" i="4" s="1"/>
  <c r="AK2359" i="4"/>
  <c r="AJ2359" i="4"/>
  <c r="AH2360" i="4" s="1"/>
  <c r="AI2360" i="4" s="1"/>
  <c r="AH2121" i="4"/>
  <c r="AI2121" i="4" s="1"/>
  <c r="AK2669" i="4"/>
  <c r="AJ2669" i="4"/>
  <c r="AH2670" i="4" s="1"/>
  <c r="AJ631" i="5"/>
  <c r="AH632" i="5" s="1"/>
  <c r="AI632" i="5" s="1"/>
  <c r="AF332" i="6"/>
  <c r="AE332" i="6"/>
  <c r="AC333" i="6" s="1"/>
  <c r="AK450" i="5"/>
  <c r="AJ450" i="5"/>
  <c r="AG2176" i="4"/>
  <c r="AG2177" i="4"/>
  <c r="AF2249" i="4"/>
  <c r="AJ220" i="6"/>
  <c r="AK220" i="6"/>
  <c r="AF404" i="5"/>
  <c r="AE404" i="5"/>
  <c r="AC405" i="5" s="1"/>
  <c r="AD405" i="5" s="1"/>
  <c r="AH684" i="5"/>
  <c r="AI684" i="5" s="1"/>
  <c r="AF340" i="5"/>
  <c r="AE340" i="5"/>
  <c r="AC341" i="5" s="1"/>
  <c r="AD341" i="5" s="1"/>
  <c r="AK140" i="5"/>
  <c r="AJ140" i="5"/>
  <c r="AH141" i="5" s="1"/>
  <c r="AI141" i="5" s="1"/>
  <c r="AI2434" i="4"/>
  <c r="AD333" i="6" l="1"/>
  <c r="AI2670" i="4"/>
  <c r="AK2121" i="4"/>
  <c r="AJ2121" i="4"/>
  <c r="AK549" i="5"/>
  <c r="AJ549" i="5"/>
  <c r="AH550" i="5" s="1"/>
  <c r="AI550" i="5" s="1"/>
  <c r="AF405" i="5"/>
  <c r="AE405" i="5"/>
  <c r="AC406" i="5" s="1"/>
  <c r="AD406" i="5" s="1"/>
  <c r="AK2286" i="4"/>
  <c r="AJ2286" i="4"/>
  <c r="AH2287" i="4" s="1"/>
  <c r="AI2287" i="4" s="1"/>
  <c r="AG2178" i="4"/>
  <c r="AH451" i="5"/>
  <c r="AI451" i="5" s="1"/>
  <c r="AJ2434" i="4"/>
  <c r="AH2435" i="4" s="1"/>
  <c r="AK2434" i="4"/>
  <c r="AJ141" i="5"/>
  <c r="AH142" i="5" s="1"/>
  <c r="AK141" i="5"/>
  <c r="AJ632" i="5"/>
  <c r="AH633" i="5" s="1"/>
  <c r="AI633" i="5" s="1"/>
  <c r="AE341" i="5"/>
  <c r="AB285" i="5" s="1"/>
  <c r="AB286" i="5" s="1"/>
  <c r="AK631" i="5"/>
  <c r="AK2360" i="4"/>
  <c r="AJ2360" i="4"/>
  <c r="AH2361" i="4" s="1"/>
  <c r="AI2361" i="4" s="1"/>
  <c r="AH221" i="6"/>
  <c r="AI221" i="6" s="1"/>
  <c r="AK217" i="5"/>
  <c r="AJ217" i="5"/>
  <c r="AH218" i="5" s="1"/>
  <c r="AI218" i="5" s="1"/>
  <c r="AJ2670" i="4"/>
  <c r="AH2671" i="4" s="1"/>
  <c r="AK2670" i="4"/>
  <c r="AJ2583" i="4"/>
  <c r="AH2584" i="4" s="1"/>
  <c r="AK2583" i="4"/>
  <c r="AH382" i="6"/>
  <c r="AI382" i="6" s="1"/>
  <c r="AF333" i="6"/>
  <c r="AE333" i="6"/>
  <c r="AC334" i="6" s="1"/>
  <c r="AD334" i="6" s="1"/>
  <c r="AI2520" i="4"/>
  <c r="AK684" i="5"/>
  <c r="AJ684" i="5"/>
  <c r="AI2671" i="4" l="1"/>
  <c r="AK221" i="6"/>
  <c r="AJ221" i="6"/>
  <c r="AK2671" i="4"/>
  <c r="AJ2671" i="4"/>
  <c r="AH2672" i="4" s="1"/>
  <c r="AI2672" i="4" s="1"/>
  <c r="AK451" i="5"/>
  <c r="AJ451" i="5"/>
  <c r="AH452" i="5" s="1"/>
  <c r="AI452" i="5" s="1"/>
  <c r="AK2287" i="4"/>
  <c r="AJ2287" i="4"/>
  <c r="AH2288" i="4" s="1"/>
  <c r="AI2288" i="4" s="1"/>
  <c r="AG261" i="5"/>
  <c r="AG260" i="5"/>
  <c r="AG262" i="5" s="1"/>
  <c r="AJ218" i="5"/>
  <c r="AH219" i="5" s="1"/>
  <c r="AK218" i="5"/>
  <c r="AJ2361" i="4"/>
  <c r="AH2362" i="4" s="1"/>
  <c r="AI2362" i="4" s="1"/>
  <c r="AK2361" i="4"/>
  <c r="AH685" i="5"/>
  <c r="AI685" i="5" s="1"/>
  <c r="AK2520" i="4"/>
  <c r="AJ2520" i="4"/>
  <c r="AH2521" i="4" s="1"/>
  <c r="AI2521" i="4" s="1"/>
  <c r="AH2122" i="4"/>
  <c r="AI2122" i="4" s="1"/>
  <c r="AJ633" i="5"/>
  <c r="AH634" i="5" s="1"/>
  <c r="AI634" i="5" s="1"/>
  <c r="AK382" i="6"/>
  <c r="AJ382" i="6"/>
  <c r="AI142" i="5"/>
  <c r="AI2584" i="4"/>
  <c r="AI2435" i="4"/>
  <c r="AG2180" i="4"/>
  <c r="AG2181" i="4"/>
  <c r="AG2179" i="4"/>
  <c r="AG2189" i="4"/>
  <c r="AG2190" i="4"/>
  <c r="AE406" i="5"/>
  <c r="AC407" i="5" s="1"/>
  <c r="AD407" i="5" s="1"/>
  <c r="AK550" i="5"/>
  <c r="AJ550" i="5"/>
  <c r="AH551" i="5" s="1"/>
  <c r="AE334" i="6"/>
  <c r="AC335" i="6" s="1"/>
  <c r="AF334" i="6"/>
  <c r="AF341" i="5"/>
  <c r="AK632" i="5"/>
  <c r="AI219" i="5" l="1"/>
  <c r="AI551" i="5"/>
  <c r="AG2183" i="4"/>
  <c r="AG2182" i="4"/>
  <c r="AH2196" i="4" s="1"/>
  <c r="AK2288" i="4"/>
  <c r="AJ2288" i="4"/>
  <c r="AH2289" i="4" s="1"/>
  <c r="AI2289" i="4" s="1"/>
  <c r="AG2249" i="4"/>
  <c r="AG2244" i="4"/>
  <c r="AG2239" i="4"/>
  <c r="AG2245" i="4"/>
  <c r="AG2240" i="4"/>
  <c r="AG2246" i="4"/>
  <c r="AG2241" i="4"/>
  <c r="AG2247" i="4"/>
  <c r="AG2242" i="4"/>
  <c r="AG2238" i="4"/>
  <c r="AG2248" i="4"/>
  <c r="AG2191" i="4"/>
  <c r="AG2243" i="4"/>
  <c r="AK142" i="5"/>
  <c r="AJ142" i="5"/>
  <c r="AH143" i="5" s="1"/>
  <c r="AI143" i="5" s="1"/>
  <c r="AJ685" i="5"/>
  <c r="AK685" i="5"/>
  <c r="AJ219" i="5"/>
  <c r="AH220" i="5" s="1"/>
  <c r="AI220" i="5" s="1"/>
  <c r="AK219" i="5"/>
  <c r="AG2185" i="4"/>
  <c r="AG2186" i="4" s="1"/>
  <c r="AK2362" i="4"/>
  <c r="AJ2362" i="4"/>
  <c r="AH2363" i="4" s="1"/>
  <c r="AI2363" i="4" s="1"/>
  <c r="AJ2584" i="4"/>
  <c r="AH2585" i="4" s="1"/>
  <c r="AK2584" i="4"/>
  <c r="AD335" i="6"/>
  <c r="AK2435" i="4"/>
  <c r="AJ2435" i="4"/>
  <c r="AH2436" i="4" s="1"/>
  <c r="AJ634" i="5"/>
  <c r="AH635" i="5" s="1"/>
  <c r="AI635" i="5" s="1"/>
  <c r="AK633" i="5"/>
  <c r="AE407" i="5"/>
  <c r="AC408" i="5" s="1"/>
  <c r="AD408" i="5" s="1"/>
  <c r="AH222" i="6"/>
  <c r="AI222" i="6" s="1"/>
  <c r="AG265" i="5"/>
  <c r="AG263" i="5"/>
  <c r="AG264" i="5"/>
  <c r="AG281" i="5"/>
  <c r="AG282" i="5"/>
  <c r="AH383" i="6"/>
  <c r="AI383" i="6" s="1"/>
  <c r="AK452" i="5"/>
  <c r="AJ452" i="5"/>
  <c r="AH453" i="5" s="1"/>
  <c r="AI453" i="5" s="1"/>
  <c r="AJ551" i="5"/>
  <c r="AH552" i="5" s="1"/>
  <c r="AK551" i="5"/>
  <c r="AK2672" i="4"/>
  <c r="AJ2672" i="4"/>
  <c r="AH2673" i="4" s="1"/>
  <c r="AK2122" i="4"/>
  <c r="AJ2122" i="4"/>
  <c r="AK2521" i="4"/>
  <c r="AJ2521" i="4"/>
  <c r="AH2522" i="4" s="1"/>
  <c r="AF406" i="5"/>
  <c r="AI2673" i="4" l="1"/>
  <c r="AI2436" i="4"/>
  <c r="AK220" i="5"/>
  <c r="AJ220" i="5"/>
  <c r="AH221" i="5" s="1"/>
  <c r="AI221" i="5" s="1"/>
  <c r="AK222" i="6"/>
  <c r="AJ222" i="6"/>
  <c r="AK2673" i="4"/>
  <c r="AJ2673" i="4"/>
  <c r="AH2674" i="4" s="1"/>
  <c r="AI2674" i="4" s="1"/>
  <c r="AK453" i="5"/>
  <c r="AJ453" i="5"/>
  <c r="AH454" i="5" s="1"/>
  <c r="AF335" i="6"/>
  <c r="AE335" i="6"/>
  <c r="AC336" i="6" s="1"/>
  <c r="AD336" i="6" s="1"/>
  <c r="AK2363" i="4"/>
  <c r="AJ2363" i="4"/>
  <c r="AH2364" i="4" s="1"/>
  <c r="AI2364" i="4" s="1"/>
  <c r="AG277" i="5"/>
  <c r="AG278" i="5" s="1"/>
  <c r="AG271" i="5"/>
  <c r="AG270" i="5"/>
  <c r="AH2123" i="4"/>
  <c r="AI2123" i="4" s="1"/>
  <c r="AH686" i="5"/>
  <c r="AI686" i="5" s="1"/>
  <c r="AF407" i="5"/>
  <c r="AJ635" i="5"/>
  <c r="AH636" i="5" s="1"/>
  <c r="AI636" i="5" s="1"/>
  <c r="AK634" i="5"/>
  <c r="AK635" i="5" s="1"/>
  <c r="AK2436" i="4"/>
  <c r="AJ2436" i="4"/>
  <c r="AH2437" i="4" s="1"/>
  <c r="AI2437" i="4" s="1"/>
  <c r="AK383" i="6"/>
  <c r="AJ383" i="6"/>
  <c r="AI2585" i="4"/>
  <c r="AG340" i="5"/>
  <c r="AG335" i="5"/>
  <c r="AG336" i="5"/>
  <c r="AG283" i="5"/>
  <c r="AG338" i="5"/>
  <c r="AG337" i="5"/>
  <c r="AG339" i="5"/>
  <c r="AG334" i="5"/>
  <c r="AG333" i="5"/>
  <c r="AG332" i="5"/>
  <c r="AG341" i="5"/>
  <c r="AG2187" i="4"/>
  <c r="AG2188" i="4" s="1"/>
  <c r="AE408" i="5"/>
  <c r="AC409" i="5" s="1"/>
  <c r="AD409" i="5" s="1"/>
  <c r="AJ143" i="5"/>
  <c r="AH144" i="5" s="1"/>
  <c r="AK143" i="5"/>
  <c r="AI552" i="5"/>
  <c r="AK2289" i="4"/>
  <c r="AJ2289" i="4"/>
  <c r="AH2290" i="4" s="1"/>
  <c r="AI2290" i="4" s="1"/>
  <c r="AG267" i="5"/>
  <c r="AG268" i="5"/>
  <c r="AG269" i="5" s="1"/>
  <c r="AI2522" i="4"/>
  <c r="AG2184" i="4"/>
  <c r="AI144" i="5" l="1"/>
  <c r="AK144" i="5" s="1"/>
  <c r="AG2226" i="4"/>
  <c r="AG2205" i="4"/>
  <c r="AG2224" i="4"/>
  <c r="AG2237" i="4"/>
  <c r="AG2217" i="4"/>
  <c r="AG2202" i="4"/>
  <c r="AG2204" i="4"/>
  <c r="AG2201" i="4"/>
  <c r="AG2235" i="4"/>
  <c r="AG2221" i="4"/>
  <c r="AG2216" i="4"/>
  <c r="AG2228" i="4"/>
  <c r="AG2230" i="4"/>
  <c r="AG2232" i="4"/>
  <c r="AG2236" i="4"/>
  <c r="AG2200" i="4"/>
  <c r="AG2196" i="4"/>
  <c r="AI2196" i="4" s="1"/>
  <c r="AG2211" i="4"/>
  <c r="AG2209" i="4"/>
  <c r="AG2203" i="4"/>
  <c r="AG2229" i="4"/>
  <c r="AG2210" i="4"/>
  <c r="AG2215" i="4"/>
  <c r="AG2227" i="4"/>
  <c r="AG2198" i="4"/>
  <c r="AG2223" i="4"/>
  <c r="AG2231" i="4"/>
  <c r="AG2218" i="4"/>
  <c r="AG2213" i="4"/>
  <c r="AG2220" i="4"/>
  <c r="AG2214" i="4"/>
  <c r="AG2197" i="4"/>
  <c r="AG2222" i="4"/>
  <c r="AG2233" i="4"/>
  <c r="AG2206" i="4"/>
  <c r="AG2208" i="4"/>
  <c r="AG2212" i="4"/>
  <c r="AG2219" i="4"/>
  <c r="AG2225" i="4"/>
  <c r="AG2207" i="4"/>
  <c r="AG2234" i="4"/>
  <c r="AG2199" i="4"/>
  <c r="AK2364" i="4"/>
  <c r="AJ2364" i="4"/>
  <c r="AH2365" i="4" s="1"/>
  <c r="AI2365" i="4" s="1"/>
  <c r="AF336" i="6"/>
  <c r="AE336" i="6"/>
  <c r="AC337" i="6" s="1"/>
  <c r="AD337" i="6" s="1"/>
  <c r="AG272" i="5"/>
  <c r="AG273" i="5" s="1"/>
  <c r="AG274" i="5"/>
  <c r="AG275" i="5" s="1"/>
  <c r="AH288" i="5" s="1"/>
  <c r="AJ686" i="5"/>
  <c r="AK686" i="5"/>
  <c r="AI454" i="5"/>
  <c r="AJ636" i="5"/>
  <c r="AH637" i="5" s="1"/>
  <c r="AI637" i="5" s="1"/>
  <c r="AG279" i="5"/>
  <c r="AG280" i="5" s="1"/>
  <c r="AK2585" i="4"/>
  <c r="AJ2585" i="4"/>
  <c r="AH2586" i="4" s="1"/>
  <c r="AK2674" i="4"/>
  <c r="AJ2674" i="4"/>
  <c r="AH2675" i="4" s="1"/>
  <c r="AI2675" i="4" s="1"/>
  <c r="AH384" i="6"/>
  <c r="AI384" i="6" s="1"/>
  <c r="AJ2522" i="4"/>
  <c r="AH2523" i="4" s="1"/>
  <c r="AK2522" i="4"/>
  <c r="AH223" i="6"/>
  <c r="AI223" i="6" s="1"/>
  <c r="AK552" i="5"/>
  <c r="AJ552" i="5"/>
  <c r="AH553" i="5" s="1"/>
  <c r="AK2123" i="4"/>
  <c r="AJ2123" i="4"/>
  <c r="AE409" i="5"/>
  <c r="AC410" i="5" s="1"/>
  <c r="AD410" i="5" s="1"/>
  <c r="AF408" i="5"/>
  <c r="AJ2290" i="4"/>
  <c r="AH2291" i="4" s="1"/>
  <c r="AK2290" i="4"/>
  <c r="AK2437" i="4"/>
  <c r="AJ2437" i="4"/>
  <c r="AH2438" i="4" s="1"/>
  <c r="AI2438" i="4" s="1"/>
  <c r="AK221" i="5"/>
  <c r="AJ221" i="5"/>
  <c r="AH222" i="5" s="1"/>
  <c r="AJ144" i="5" l="1"/>
  <c r="AH145" i="5" s="1"/>
  <c r="AI145" i="5" s="1"/>
  <c r="AI2291" i="4"/>
  <c r="AG276" i="5"/>
  <c r="AI2523" i="4"/>
  <c r="AH687" i="5"/>
  <c r="AI687" i="5" s="1"/>
  <c r="AK2438" i="4"/>
  <c r="AJ2438" i="4"/>
  <c r="AH2439" i="4" s="1"/>
  <c r="AI2439" i="4" s="1"/>
  <c r="AG302" i="5"/>
  <c r="AG328" i="5"/>
  <c r="AG289" i="5"/>
  <c r="AG321" i="5"/>
  <c r="AG304" i="5"/>
  <c r="AG294" i="5"/>
  <c r="AG319" i="5"/>
  <c r="AG325" i="5"/>
  <c r="AG293" i="5"/>
  <c r="AG318" i="5"/>
  <c r="AG330" i="5"/>
  <c r="AG288" i="5"/>
  <c r="AI288" i="5" s="1"/>
  <c r="AG313" i="5"/>
  <c r="AG308" i="5"/>
  <c r="AG326" i="5"/>
  <c r="AG305" i="5"/>
  <c r="AG292" i="5"/>
  <c r="AG310" i="5"/>
  <c r="AG296" i="5"/>
  <c r="AG299" i="5"/>
  <c r="AG312" i="5"/>
  <c r="AG329" i="5"/>
  <c r="AG301" i="5"/>
  <c r="AG309" i="5"/>
  <c r="AG322" i="5"/>
  <c r="AG306" i="5"/>
  <c r="AG331" i="5"/>
  <c r="AG290" i="5"/>
  <c r="AG314" i="5"/>
  <c r="AG291" i="5"/>
  <c r="AG311" i="5"/>
  <c r="AG316" i="5"/>
  <c r="AG303" i="5"/>
  <c r="AG307" i="5"/>
  <c r="AG315" i="5"/>
  <c r="AG324" i="5"/>
  <c r="AG327" i="5"/>
  <c r="AG297" i="5"/>
  <c r="AG298" i="5"/>
  <c r="AG323" i="5"/>
  <c r="AG295" i="5"/>
  <c r="AG320" i="5"/>
  <c r="AG300" i="5"/>
  <c r="AG317" i="5"/>
  <c r="AF337" i="6"/>
  <c r="AE337" i="6"/>
  <c r="AC338" i="6" s="1"/>
  <c r="AD338" i="6" s="1"/>
  <c r="AK223" i="6"/>
  <c r="AJ223" i="6"/>
  <c r="AH224" i="6" s="1"/>
  <c r="AI224" i="6" s="1"/>
  <c r="AK2291" i="4"/>
  <c r="AJ2291" i="4"/>
  <c r="AH2292" i="4" s="1"/>
  <c r="AI2292" i="4" s="1"/>
  <c r="AJ2523" i="4"/>
  <c r="AH2524" i="4" s="1"/>
  <c r="AK2523" i="4"/>
  <c r="AK636" i="5"/>
  <c r="AK2365" i="4"/>
  <c r="AJ2365" i="4"/>
  <c r="AH2366" i="4" s="1"/>
  <c r="AI2366" i="4" s="1"/>
  <c r="AE410" i="5"/>
  <c r="AC411" i="5" s="1"/>
  <c r="AD411" i="5" s="1"/>
  <c r="AK454" i="5"/>
  <c r="AJ454" i="5"/>
  <c r="AH455" i="5" s="1"/>
  <c r="AJ637" i="5"/>
  <c r="AH638" i="5" s="1"/>
  <c r="AI638" i="5" s="1"/>
  <c r="AJ384" i="6"/>
  <c r="AH385" i="6" s="1"/>
  <c r="AK384" i="6"/>
  <c r="AJ145" i="5"/>
  <c r="AH146" i="5" s="1"/>
  <c r="AK145" i="5"/>
  <c r="AH2124" i="4"/>
  <c r="AI2124" i="4" s="1"/>
  <c r="AF409" i="5"/>
  <c r="AI553" i="5"/>
  <c r="AK2675" i="4"/>
  <c r="AJ2675" i="4"/>
  <c r="AH2676" i="4" s="1"/>
  <c r="AI2676" i="4" s="1"/>
  <c r="AI222" i="5"/>
  <c r="AI2586" i="4"/>
  <c r="AK2196" i="4"/>
  <c r="AJ2196" i="4"/>
  <c r="AI455" i="5" l="1"/>
  <c r="AI2524" i="4"/>
  <c r="AF410" i="5"/>
  <c r="AI146" i="5"/>
  <c r="AK2524" i="4"/>
  <c r="AJ2524" i="4"/>
  <c r="AH2525" i="4" s="1"/>
  <c r="AI2525" i="4" s="1"/>
  <c r="AK2292" i="4"/>
  <c r="AJ2292" i="4"/>
  <c r="AH2293" i="4" s="1"/>
  <c r="AI2293" i="4" s="1"/>
  <c r="AJ638" i="5"/>
  <c r="AH639" i="5" s="1"/>
  <c r="AI639" i="5" s="1"/>
  <c r="AK2439" i="4"/>
  <c r="AJ2439" i="4"/>
  <c r="AH2440" i="4" s="1"/>
  <c r="AI2440" i="4" s="1"/>
  <c r="AK637" i="5"/>
  <c r="AI385" i="6"/>
  <c r="AE411" i="5"/>
  <c r="AC412" i="5" s="1"/>
  <c r="AD412" i="5" s="1"/>
  <c r="AK455" i="5"/>
  <c r="AJ455" i="5"/>
  <c r="AH456" i="5" s="1"/>
  <c r="AI456" i="5" s="1"/>
  <c r="AK2586" i="4"/>
  <c r="AJ2586" i="4"/>
  <c r="AH2587" i="4" s="1"/>
  <c r="AF338" i="6"/>
  <c r="AE338" i="6"/>
  <c r="AC339" i="6" s="1"/>
  <c r="AJ2124" i="4"/>
  <c r="AK2124" i="4"/>
  <c r="AK553" i="5"/>
  <c r="AJ553" i="5"/>
  <c r="AH554" i="5" s="1"/>
  <c r="AI554" i="5" s="1"/>
  <c r="AK288" i="5"/>
  <c r="AJ288" i="5"/>
  <c r="AJ224" i="6"/>
  <c r="AH225" i="6" s="1"/>
  <c r="AK224" i="6"/>
  <c r="AH2197" i="4"/>
  <c r="AI2197" i="4" s="1"/>
  <c r="AK222" i="5"/>
  <c r="AJ222" i="5"/>
  <c r="AH223" i="5" s="1"/>
  <c r="AI223" i="5" s="1"/>
  <c r="AK2676" i="4"/>
  <c r="AJ2676" i="4"/>
  <c r="AH2677" i="4" s="1"/>
  <c r="AK2366" i="4"/>
  <c r="AJ2366" i="4"/>
  <c r="AH2367" i="4" s="1"/>
  <c r="AI2367" i="4" s="1"/>
  <c r="AK687" i="5"/>
  <c r="AJ687" i="5"/>
  <c r="AI2677" i="4" l="1"/>
  <c r="AI225" i="6"/>
  <c r="AI2587" i="4"/>
  <c r="AK2293" i="4"/>
  <c r="AJ2293" i="4"/>
  <c r="AH2294" i="4" s="1"/>
  <c r="AI2294" i="4" s="1"/>
  <c r="AK225" i="6"/>
  <c r="AJ225" i="6"/>
  <c r="AH226" i="6" s="1"/>
  <c r="AK2587" i="4"/>
  <c r="AJ2587" i="4"/>
  <c r="AH2588" i="4" s="1"/>
  <c r="AK2440" i="4"/>
  <c r="AJ2440" i="4"/>
  <c r="AH2441" i="4" s="1"/>
  <c r="AI2441" i="4" s="1"/>
  <c r="AJ2525" i="4"/>
  <c r="AH2526" i="4" s="1"/>
  <c r="AK2525" i="4"/>
  <c r="AJ554" i="5"/>
  <c r="AH555" i="5" s="1"/>
  <c r="AK554" i="5"/>
  <c r="AK2677" i="4"/>
  <c r="AJ2677" i="4"/>
  <c r="AH2678" i="4" s="1"/>
  <c r="AF411" i="5"/>
  <c r="AH688" i="5"/>
  <c r="AI688" i="5" s="1"/>
  <c r="AH289" i="5"/>
  <c r="AI289" i="5" s="1"/>
  <c r="AK2367" i="4"/>
  <c r="AJ2367" i="4"/>
  <c r="AH2368" i="4" s="1"/>
  <c r="AI2368" i="4" s="1"/>
  <c r="AE412" i="5"/>
  <c r="AC413" i="5" s="1"/>
  <c r="AD413" i="5" s="1"/>
  <c r="AH2125" i="4"/>
  <c r="AI2125" i="4" s="1"/>
  <c r="AJ385" i="6"/>
  <c r="AH386" i="6" s="1"/>
  <c r="AK385" i="6"/>
  <c r="AK638" i="5"/>
  <c r="AK146" i="5"/>
  <c r="AJ146" i="5"/>
  <c r="AH147" i="5" s="1"/>
  <c r="AD339" i="6"/>
  <c r="AJ456" i="5"/>
  <c r="AH457" i="5" s="1"/>
  <c r="AK456" i="5"/>
  <c r="AK223" i="5"/>
  <c r="AJ223" i="5"/>
  <c r="AH224" i="5" s="1"/>
  <c r="AK2197" i="4"/>
  <c r="AJ2197" i="4"/>
  <c r="AJ639" i="5"/>
  <c r="AH640" i="5" s="1"/>
  <c r="AI640" i="5" s="1"/>
  <c r="AI457" i="5" l="1"/>
  <c r="AI555" i="5"/>
  <c r="AK555" i="5" s="1"/>
  <c r="AI2526" i="4"/>
  <c r="AI224" i="5"/>
  <c r="AK457" i="5"/>
  <c r="AJ457" i="5"/>
  <c r="AH458" i="5" s="1"/>
  <c r="AI458" i="5" s="1"/>
  <c r="AE339" i="6"/>
  <c r="AC340" i="6" s="1"/>
  <c r="AD340" i="6" s="1"/>
  <c r="AF339" i="6"/>
  <c r="AK688" i="5"/>
  <c r="AJ688" i="5"/>
  <c r="AH689" i="5" s="1"/>
  <c r="AI689" i="5" s="1"/>
  <c r="AI147" i="5"/>
  <c r="AI2678" i="4"/>
  <c r="AK2294" i="4"/>
  <c r="AJ2294" i="4"/>
  <c r="AH2295" i="4" s="1"/>
  <c r="AI2295" i="4" s="1"/>
  <c r="AK224" i="5"/>
  <c r="AJ224" i="5"/>
  <c r="AH225" i="5" s="1"/>
  <c r="AI225" i="5" s="1"/>
  <c r="AJ555" i="5"/>
  <c r="AH556" i="5" s="1"/>
  <c r="AI386" i="6"/>
  <c r="AK2526" i="4"/>
  <c r="AJ2526" i="4"/>
  <c r="AH2527" i="4" s="1"/>
  <c r="AK2441" i="4"/>
  <c r="AJ2441" i="4"/>
  <c r="AH2442" i="4" s="1"/>
  <c r="AI2442" i="4" s="1"/>
  <c r="AK2125" i="4"/>
  <c r="AJ2125" i="4"/>
  <c r="AH2126" i="4" s="1"/>
  <c r="AI2126" i="4" s="1"/>
  <c r="AE413" i="5"/>
  <c r="AC414" i="5" s="1"/>
  <c r="AD414" i="5" s="1"/>
  <c r="AK639" i="5"/>
  <c r="AF412" i="5"/>
  <c r="AI2588" i="4"/>
  <c r="AK2368" i="4"/>
  <c r="AJ2368" i="4"/>
  <c r="AH2369" i="4" s="1"/>
  <c r="AI2369" i="4" s="1"/>
  <c r="AJ640" i="5"/>
  <c r="AH641" i="5" s="1"/>
  <c r="AI641" i="5" s="1"/>
  <c r="AH2198" i="4"/>
  <c r="AI2198" i="4" s="1"/>
  <c r="AI226" i="6"/>
  <c r="AK289" i="5"/>
  <c r="AJ289" i="5"/>
  <c r="AI556" i="5" l="1"/>
  <c r="AJ2369" i="4"/>
  <c r="AH2370" i="4" s="1"/>
  <c r="AK2369" i="4"/>
  <c r="AJ386" i="6"/>
  <c r="AH387" i="6" s="1"/>
  <c r="AK386" i="6"/>
  <c r="AK640" i="5"/>
  <c r="AK2678" i="4"/>
  <c r="AJ2678" i="4"/>
  <c r="AH2679" i="4" s="1"/>
  <c r="AI2679" i="4" s="1"/>
  <c r="AK2588" i="4"/>
  <c r="AJ2588" i="4"/>
  <c r="AH2589" i="4" s="1"/>
  <c r="AI2589" i="4" s="1"/>
  <c r="AK225" i="5"/>
  <c r="AJ225" i="5"/>
  <c r="AH226" i="5" s="1"/>
  <c r="AI226" i="5" s="1"/>
  <c r="AJ2126" i="4"/>
  <c r="AH2127" i="4" s="1"/>
  <c r="AK2126" i="4"/>
  <c r="AK556" i="5"/>
  <c r="AJ556" i="5"/>
  <c r="AH557" i="5" s="1"/>
  <c r="AI557" i="5" s="1"/>
  <c r="AK689" i="5"/>
  <c r="AJ689" i="5"/>
  <c r="AH690" i="5" s="1"/>
  <c r="AK2442" i="4"/>
  <c r="AJ2442" i="4"/>
  <c r="AH2443" i="4" s="1"/>
  <c r="AI2443" i="4" s="1"/>
  <c r="AE340" i="6"/>
  <c r="AC341" i="6" s="1"/>
  <c r="AD341" i="6" s="1"/>
  <c r="AJ2198" i="4"/>
  <c r="AK2198" i="4"/>
  <c r="AK2295" i="4"/>
  <c r="AJ2295" i="4"/>
  <c r="AH2296" i="4" s="1"/>
  <c r="AI2296" i="4" s="1"/>
  <c r="AK147" i="5"/>
  <c r="AJ147" i="5"/>
  <c r="AH148" i="5" s="1"/>
  <c r="AI148" i="5" s="1"/>
  <c r="AK458" i="5"/>
  <c r="AJ458" i="5"/>
  <c r="AH459" i="5" s="1"/>
  <c r="AI459" i="5" s="1"/>
  <c r="AJ641" i="5"/>
  <c r="AH642" i="5" s="1"/>
  <c r="AI642" i="5" s="1"/>
  <c r="AE414" i="5"/>
  <c r="AC415" i="5" s="1"/>
  <c r="AD415" i="5" s="1"/>
  <c r="AF413" i="5"/>
  <c r="AH290" i="5"/>
  <c r="AI290" i="5" s="1"/>
  <c r="AK226" i="6"/>
  <c r="AJ226" i="6"/>
  <c r="AH227" i="6" s="1"/>
  <c r="AI227" i="6" s="1"/>
  <c r="AI2527" i="4"/>
  <c r="AF414" i="5" l="1"/>
  <c r="AI2127" i="4"/>
  <c r="AI387" i="6"/>
  <c r="AK387" i="6" s="1"/>
  <c r="AK641" i="5"/>
  <c r="AK2527" i="4"/>
  <c r="AJ2527" i="4"/>
  <c r="AH2528" i="4" s="1"/>
  <c r="AI2528" i="4" s="1"/>
  <c r="AJ642" i="5"/>
  <c r="AH643" i="5" s="1"/>
  <c r="AI643" i="5" s="1"/>
  <c r="AJ148" i="5"/>
  <c r="AH149" i="5" s="1"/>
  <c r="AK148" i="5"/>
  <c r="AH2199" i="4"/>
  <c r="AI2199" i="4" s="1"/>
  <c r="AK557" i="5"/>
  <c r="AJ557" i="5"/>
  <c r="AH558" i="5" s="1"/>
  <c r="AI558" i="5" s="1"/>
  <c r="AK2589" i="4"/>
  <c r="AJ2589" i="4"/>
  <c r="AH2590" i="4" s="1"/>
  <c r="AI2590" i="4" s="1"/>
  <c r="AK226" i="5"/>
  <c r="AJ226" i="5"/>
  <c r="AH227" i="5" s="1"/>
  <c r="AJ2679" i="4"/>
  <c r="AH2680" i="4" s="1"/>
  <c r="AK2679" i="4"/>
  <c r="AJ387" i="6"/>
  <c r="AH388" i="6" s="1"/>
  <c r="AK459" i="5"/>
  <c r="AJ459" i="5"/>
  <c r="AH460" i="5" s="1"/>
  <c r="AI460" i="5" s="1"/>
  <c r="AK2296" i="4"/>
  <c r="AJ2296" i="4"/>
  <c r="AH2297" i="4" s="1"/>
  <c r="AI2297" i="4" s="1"/>
  <c r="AE341" i="6"/>
  <c r="AC342" i="6" s="1"/>
  <c r="AD342" i="6" s="1"/>
  <c r="AJ2443" i="4"/>
  <c r="AH2444" i="4" s="1"/>
  <c r="AK2443" i="4"/>
  <c r="AK2127" i="4"/>
  <c r="AJ2127" i="4"/>
  <c r="AH2128" i="4" s="1"/>
  <c r="AI2128" i="4" s="1"/>
  <c r="AJ227" i="6"/>
  <c r="AH228" i="6" s="1"/>
  <c r="AK227" i="6"/>
  <c r="AF340" i="6"/>
  <c r="AK290" i="5"/>
  <c r="AJ290" i="5"/>
  <c r="AE415" i="5"/>
  <c r="AC416" i="5" s="1"/>
  <c r="AD416" i="5" s="1"/>
  <c r="AI690" i="5"/>
  <c r="AI2370" i="4"/>
  <c r="AI2444" i="4" l="1"/>
  <c r="AI2680" i="4"/>
  <c r="AK642" i="5"/>
  <c r="AI388" i="6"/>
  <c r="AI227" i="5"/>
  <c r="AK227" i="5"/>
  <c r="AJ227" i="5"/>
  <c r="AH228" i="5" s="1"/>
  <c r="AI228" i="5" s="1"/>
  <c r="AK2199" i="4"/>
  <c r="AJ2199" i="4"/>
  <c r="AJ2128" i="4"/>
  <c r="AH2129" i="4" s="1"/>
  <c r="AK2128" i="4"/>
  <c r="AE342" i="6"/>
  <c r="AC343" i="6" s="1"/>
  <c r="AD343" i="6" s="1"/>
  <c r="AI149" i="5"/>
  <c r="AK2680" i="4"/>
  <c r="AJ2680" i="4"/>
  <c r="AH2681" i="4" s="1"/>
  <c r="AI2681" i="4" s="1"/>
  <c r="AK2444" i="4"/>
  <c r="AJ2444" i="4"/>
  <c r="AH2445" i="4" s="1"/>
  <c r="AK460" i="5"/>
  <c r="AJ460" i="5"/>
  <c r="AH461" i="5" s="1"/>
  <c r="AJ643" i="5"/>
  <c r="AH644" i="5" s="1"/>
  <c r="AI644" i="5" s="1"/>
  <c r="AJ558" i="5"/>
  <c r="AH559" i="5" s="1"/>
  <c r="AK558" i="5"/>
  <c r="AK2590" i="4"/>
  <c r="AJ2590" i="4"/>
  <c r="AH2591" i="4" s="1"/>
  <c r="AF341" i="6"/>
  <c r="AK2528" i="4"/>
  <c r="AJ2528" i="4"/>
  <c r="AH2529" i="4" s="1"/>
  <c r="AI2529" i="4" s="1"/>
  <c r="AI228" i="6"/>
  <c r="AJ2297" i="4"/>
  <c r="AH2298" i="4" s="1"/>
  <c r="AI2298" i="4" s="1"/>
  <c r="AK2297" i="4"/>
  <c r="AE416" i="5"/>
  <c r="AC417" i="5" s="1"/>
  <c r="AD417" i="5" s="1"/>
  <c r="AF415" i="5"/>
  <c r="AH291" i="5"/>
  <c r="AI291" i="5" s="1"/>
  <c r="AK2370" i="4"/>
  <c r="AJ2370" i="4"/>
  <c r="AH2371" i="4" s="1"/>
  <c r="AI2371" i="4" s="1"/>
  <c r="AJ690" i="5"/>
  <c r="AH691" i="5" s="1"/>
  <c r="AK690" i="5"/>
  <c r="AJ388" i="6"/>
  <c r="AH389" i="6" s="1"/>
  <c r="AK388" i="6"/>
  <c r="AI2445" i="4" l="1"/>
  <c r="AI389" i="6"/>
  <c r="AK643" i="5"/>
  <c r="AI461" i="5"/>
  <c r="AK461" i="5"/>
  <c r="AJ461" i="5"/>
  <c r="AH462" i="5" s="1"/>
  <c r="AI462" i="5" s="1"/>
  <c r="AF416" i="5"/>
  <c r="AK291" i="5"/>
  <c r="AJ291" i="5"/>
  <c r="AK2298" i="4"/>
  <c r="AJ2298" i="4"/>
  <c r="AH2299" i="4" s="1"/>
  <c r="AI2299" i="4" s="1"/>
  <c r="AK2681" i="4"/>
  <c r="AJ2681" i="4"/>
  <c r="AH2682" i="4" s="1"/>
  <c r="AI2682" i="4" s="1"/>
  <c r="AE417" i="5"/>
  <c r="AC418" i="5" s="1"/>
  <c r="AD418" i="5" s="1"/>
  <c r="AK2445" i="4"/>
  <c r="AJ2445" i="4"/>
  <c r="AH2446" i="4" s="1"/>
  <c r="AI2446" i="4" s="1"/>
  <c r="AK228" i="6"/>
  <c r="AJ228" i="6"/>
  <c r="AH229" i="6" s="1"/>
  <c r="AF342" i="6"/>
  <c r="AK149" i="5"/>
  <c r="AJ149" i="5"/>
  <c r="AH150" i="5" s="1"/>
  <c r="AI150" i="5" s="1"/>
  <c r="AE343" i="6"/>
  <c r="AC344" i="6" s="1"/>
  <c r="AD344" i="6" s="1"/>
  <c r="AI2129" i="4"/>
  <c r="AK2529" i="4"/>
  <c r="AJ2529" i="4"/>
  <c r="AH2530" i="4" s="1"/>
  <c r="AI2530" i="4" s="1"/>
  <c r="AH2200" i="4"/>
  <c r="AI2200" i="4" s="1"/>
  <c r="AK389" i="6"/>
  <c r="AJ389" i="6"/>
  <c r="AH390" i="6" s="1"/>
  <c r="AI390" i="6" s="1"/>
  <c r="AK228" i="5"/>
  <c r="AJ228" i="5"/>
  <c r="AH229" i="5" s="1"/>
  <c r="AI229" i="5" s="1"/>
  <c r="AI2591" i="4"/>
  <c r="AI691" i="5"/>
  <c r="AK2371" i="4"/>
  <c r="AJ2371" i="4"/>
  <c r="AH2372" i="4" s="1"/>
  <c r="AI559" i="5"/>
  <c r="AJ644" i="5"/>
  <c r="AH645" i="5" s="1"/>
  <c r="AI645" i="5" s="1"/>
  <c r="AK644" i="5"/>
  <c r="AI229" i="6" l="1"/>
  <c r="AK2446" i="4"/>
  <c r="AJ2446" i="4"/>
  <c r="AH2447" i="4" s="1"/>
  <c r="AI2447" i="4" s="1"/>
  <c r="AE418" i="5"/>
  <c r="AC419" i="5" s="1"/>
  <c r="AD419" i="5" s="1"/>
  <c r="AJ2682" i="4"/>
  <c r="AH2683" i="4" s="1"/>
  <c r="AK2682" i="4"/>
  <c r="AJ2200" i="4"/>
  <c r="AK2200" i="4"/>
  <c r="AK2129" i="4"/>
  <c r="AJ2129" i="4"/>
  <c r="AH2130" i="4" s="1"/>
  <c r="AI2130" i="4" s="1"/>
  <c r="AH292" i="5"/>
  <c r="AI292" i="5" s="1"/>
  <c r="AK2591" i="4"/>
  <c r="AJ2591" i="4"/>
  <c r="AH2592" i="4" s="1"/>
  <c r="AI2592" i="4" s="1"/>
  <c r="AJ390" i="6"/>
  <c r="AH391" i="6" s="1"/>
  <c r="AK390" i="6"/>
  <c r="AJ2299" i="4"/>
  <c r="AH2300" i="4" s="1"/>
  <c r="AK2299" i="4"/>
  <c r="AK691" i="5"/>
  <c r="AJ691" i="5"/>
  <c r="AH692" i="5" s="1"/>
  <c r="AI692" i="5" s="1"/>
  <c r="AF417" i="5"/>
  <c r="AJ2530" i="4"/>
  <c r="AH2531" i="4" s="1"/>
  <c r="AK2530" i="4"/>
  <c r="AE344" i="6"/>
  <c r="AC345" i="6" s="1"/>
  <c r="AD345" i="6" s="1"/>
  <c r="AJ645" i="5"/>
  <c r="AH646" i="5" s="1"/>
  <c r="AI646" i="5" s="1"/>
  <c r="AF343" i="6"/>
  <c r="AK229" i="5"/>
  <c r="AJ229" i="5"/>
  <c r="AH230" i="5" s="1"/>
  <c r="AI230" i="5" s="1"/>
  <c r="AK559" i="5"/>
  <c r="AJ559" i="5"/>
  <c r="AH560" i="5" s="1"/>
  <c r="AI560" i="5" s="1"/>
  <c r="AJ462" i="5"/>
  <c r="AH463" i="5" s="1"/>
  <c r="AK462" i="5"/>
  <c r="AK229" i="6"/>
  <c r="AJ229" i="6"/>
  <c r="AH230" i="6" s="1"/>
  <c r="AJ150" i="5"/>
  <c r="AH151" i="5" s="1"/>
  <c r="AK150" i="5"/>
  <c r="AI2372" i="4"/>
  <c r="AI391" i="6" l="1"/>
  <c r="AI151" i="5"/>
  <c r="AI230" i="6"/>
  <c r="AK560" i="5"/>
  <c r="AJ560" i="5"/>
  <c r="AH561" i="5" s="1"/>
  <c r="AI561" i="5" s="1"/>
  <c r="AJ230" i="5"/>
  <c r="AH231" i="5" s="1"/>
  <c r="AK230" i="5"/>
  <c r="AK292" i="5"/>
  <c r="AJ292" i="5"/>
  <c r="AK645" i="5"/>
  <c r="AF344" i="6"/>
  <c r="AK391" i="6"/>
  <c r="AJ391" i="6"/>
  <c r="AH392" i="6" s="1"/>
  <c r="AI392" i="6" s="1"/>
  <c r="AK151" i="5"/>
  <c r="AJ151" i="5"/>
  <c r="AH152" i="5" s="1"/>
  <c r="AI152" i="5" s="1"/>
  <c r="AJ646" i="5"/>
  <c r="AH647" i="5" s="1"/>
  <c r="AI647" i="5" s="1"/>
  <c r="AH2201" i="4"/>
  <c r="AI2201" i="4" s="1"/>
  <c r="AJ692" i="5"/>
  <c r="AH693" i="5" s="1"/>
  <c r="AK692" i="5"/>
  <c r="AJ2130" i="4"/>
  <c r="AH2131" i="4" s="1"/>
  <c r="AK2130" i="4"/>
  <c r="AJ2372" i="4"/>
  <c r="AH2373" i="4" s="1"/>
  <c r="AK2372" i="4"/>
  <c r="AK2592" i="4"/>
  <c r="AJ2592" i="4"/>
  <c r="AH2593" i="4" s="1"/>
  <c r="AI2593" i="4" s="1"/>
  <c r="AE345" i="6"/>
  <c r="AC346" i="6" s="1"/>
  <c r="AD346" i="6" s="1"/>
  <c r="AI2531" i="4"/>
  <c r="AI2683" i="4"/>
  <c r="AJ230" i="6"/>
  <c r="AH231" i="6" s="1"/>
  <c r="AK230" i="6"/>
  <c r="AE419" i="5"/>
  <c r="AC420" i="5" s="1"/>
  <c r="AD420" i="5" s="1"/>
  <c r="AF418" i="5"/>
  <c r="AK2447" i="4"/>
  <c r="AJ2447" i="4"/>
  <c r="AH2448" i="4" s="1"/>
  <c r="AI463" i="5"/>
  <c r="AI2300" i="4"/>
  <c r="AF345" i="6" l="1"/>
  <c r="AF419" i="5"/>
  <c r="AK152" i="5"/>
  <c r="AJ152" i="5"/>
  <c r="AH153" i="5" s="1"/>
  <c r="AI153" i="5" s="1"/>
  <c r="AK2531" i="4"/>
  <c r="AJ2531" i="4"/>
  <c r="AH2532" i="4" s="1"/>
  <c r="AI2532" i="4" s="1"/>
  <c r="AE420" i="5"/>
  <c r="AB364" i="5" s="1"/>
  <c r="AB365" i="5" s="1"/>
  <c r="AK392" i="6"/>
  <c r="AJ392" i="6"/>
  <c r="AH393" i="6" s="1"/>
  <c r="AI393" i="6" s="1"/>
  <c r="AK2201" i="4"/>
  <c r="AJ2201" i="4"/>
  <c r="AH2202" i="4" s="1"/>
  <c r="AI2202" i="4" s="1"/>
  <c r="AE346" i="6"/>
  <c r="AC347" i="6" s="1"/>
  <c r="AD347" i="6" s="1"/>
  <c r="AJ647" i="5"/>
  <c r="AH648" i="5" s="1"/>
  <c r="AI648" i="5" s="1"/>
  <c r="AK2683" i="4"/>
  <c r="AJ2683" i="4"/>
  <c r="AH2684" i="4" s="1"/>
  <c r="AH293" i="5"/>
  <c r="AI293" i="5" s="1"/>
  <c r="AK2300" i="4"/>
  <c r="AJ2300" i="4"/>
  <c r="AH2301" i="4" s="1"/>
  <c r="AK463" i="5"/>
  <c r="AJ463" i="5"/>
  <c r="AH464" i="5" s="1"/>
  <c r="AI464" i="5" s="1"/>
  <c r="AI2448" i="4"/>
  <c r="AI2131" i="4"/>
  <c r="AI231" i="5"/>
  <c r="AI231" i="6"/>
  <c r="AK646" i="5"/>
  <c r="AK2593" i="4"/>
  <c r="AJ2593" i="4"/>
  <c r="AH2594" i="4" s="1"/>
  <c r="AI2373" i="4"/>
  <c r="AJ561" i="5"/>
  <c r="AH562" i="5" s="1"/>
  <c r="AI562" i="5" s="1"/>
  <c r="AI693" i="5"/>
  <c r="AI2594" i="4" l="1"/>
  <c r="AK2594" i="4"/>
  <c r="AJ2594" i="4"/>
  <c r="AH2595" i="4" s="1"/>
  <c r="AI2595" i="4" s="1"/>
  <c r="AF346" i="6"/>
  <c r="AK647" i="5"/>
  <c r="AJ2202" i="4"/>
  <c r="AH2203" i="4" s="1"/>
  <c r="AK2202" i="4"/>
  <c r="AK464" i="5"/>
  <c r="AJ464" i="5"/>
  <c r="AH465" i="5" s="1"/>
  <c r="AI465" i="5" s="1"/>
  <c r="AJ562" i="5"/>
  <c r="AH563" i="5" s="1"/>
  <c r="AI563" i="5" s="1"/>
  <c r="AJ231" i="6"/>
  <c r="AH232" i="6" s="1"/>
  <c r="AK231" i="6"/>
  <c r="AF420" i="5"/>
  <c r="AE347" i="6"/>
  <c r="AC348" i="6" s="1"/>
  <c r="AD348" i="6" s="1"/>
  <c r="AK231" i="5"/>
  <c r="AJ231" i="5"/>
  <c r="AH232" i="5" s="1"/>
  <c r="AK2448" i="4"/>
  <c r="AJ2448" i="4"/>
  <c r="AH2449" i="4" s="1"/>
  <c r="AK2373" i="4"/>
  <c r="AJ2373" i="4"/>
  <c r="AH2374" i="4" s="1"/>
  <c r="AI2374" i="4" s="1"/>
  <c r="AK393" i="6"/>
  <c r="AJ393" i="6"/>
  <c r="AH394" i="6" s="1"/>
  <c r="AI394" i="6" s="1"/>
  <c r="AK2131" i="4"/>
  <c r="AJ2131" i="4"/>
  <c r="AH2132" i="4" s="1"/>
  <c r="AI2132" i="4" s="1"/>
  <c r="AK2532" i="4"/>
  <c r="AJ2532" i="4"/>
  <c r="AH2533" i="4" s="1"/>
  <c r="AI2533" i="4" s="1"/>
  <c r="AJ648" i="5"/>
  <c r="AH649" i="5" s="1"/>
  <c r="AI649" i="5" s="1"/>
  <c r="AK648" i="5"/>
  <c r="AG345" i="5"/>
  <c r="AG344" i="5"/>
  <c r="AG346" i="5" s="1"/>
  <c r="AI2301" i="4"/>
  <c r="AK153" i="5"/>
  <c r="AJ153" i="5"/>
  <c r="AH154" i="5" s="1"/>
  <c r="AJ293" i="5"/>
  <c r="AH294" i="5" s="1"/>
  <c r="AK293" i="5"/>
  <c r="AK693" i="5"/>
  <c r="AJ693" i="5"/>
  <c r="AH694" i="5" s="1"/>
  <c r="AI694" i="5" s="1"/>
  <c r="AK561" i="5"/>
  <c r="AI2684" i="4"/>
  <c r="AI154" i="5" l="1"/>
  <c r="AI232" i="6"/>
  <c r="AK2301" i="4"/>
  <c r="AJ2301" i="4"/>
  <c r="AH2302" i="4" s="1"/>
  <c r="AI2302" i="4" s="1"/>
  <c r="AF347" i="6"/>
  <c r="AJ2533" i="4"/>
  <c r="AH2534" i="4" s="1"/>
  <c r="AI2534" i="4" s="1"/>
  <c r="AK2684" i="4"/>
  <c r="AJ2684" i="4"/>
  <c r="AH2685" i="4" s="1"/>
  <c r="AI2685" i="4" s="1"/>
  <c r="AI2203" i="4"/>
  <c r="AE348" i="6"/>
  <c r="AC349" i="6" s="1"/>
  <c r="AD349" i="6" s="1"/>
  <c r="AK2132" i="4"/>
  <c r="AJ2132" i="4"/>
  <c r="AH2133" i="4" s="1"/>
  <c r="AI2133" i="4" s="1"/>
  <c r="AK562" i="5"/>
  <c r="AK394" i="6"/>
  <c r="AJ394" i="6"/>
  <c r="AH395" i="6" s="1"/>
  <c r="AI395" i="6" s="1"/>
  <c r="AK2374" i="4"/>
  <c r="AJ2374" i="4"/>
  <c r="AH2375" i="4" s="1"/>
  <c r="AI294" i="5"/>
  <c r="AI2449" i="4"/>
  <c r="AK232" i="6"/>
  <c r="AJ232" i="6"/>
  <c r="AH233" i="6" s="1"/>
  <c r="AI233" i="6" s="1"/>
  <c r="AJ694" i="5"/>
  <c r="AH695" i="5" s="1"/>
  <c r="AK694" i="5"/>
  <c r="AG347" i="5"/>
  <c r="AG348" i="5"/>
  <c r="AG349" i="5"/>
  <c r="AG360" i="5"/>
  <c r="AG361" i="5"/>
  <c r="AJ649" i="5"/>
  <c r="AH650" i="5" s="1"/>
  <c r="AI650" i="5" s="1"/>
  <c r="AJ563" i="5"/>
  <c r="AH564" i="5" s="1"/>
  <c r="AI564" i="5" s="1"/>
  <c r="AK465" i="5"/>
  <c r="AJ465" i="5"/>
  <c r="AH466" i="5" s="1"/>
  <c r="AI466" i="5" s="1"/>
  <c r="AK154" i="5"/>
  <c r="AJ154" i="5"/>
  <c r="AH155" i="5" s="1"/>
  <c r="AK2595" i="4"/>
  <c r="AJ2595" i="4"/>
  <c r="AH2596" i="4" s="1"/>
  <c r="AI2596" i="4" s="1"/>
  <c r="AI232" i="5"/>
  <c r="AG356" i="5" l="1"/>
  <c r="AG357" i="5" s="1"/>
  <c r="AI695" i="5"/>
  <c r="AI155" i="5"/>
  <c r="AG358" i="5"/>
  <c r="AG359" i="5" s="1"/>
  <c r="AJ2133" i="4"/>
  <c r="AH2134" i="4" s="1"/>
  <c r="AK2133" i="4"/>
  <c r="AK2203" i="4"/>
  <c r="AJ2203" i="4"/>
  <c r="AH2204" i="4" s="1"/>
  <c r="AI2204" i="4" s="1"/>
  <c r="AJ564" i="5"/>
  <c r="AH565" i="5" s="1"/>
  <c r="AI565" i="5" s="1"/>
  <c r="AG416" i="5"/>
  <c r="AG411" i="5"/>
  <c r="AG417" i="5"/>
  <c r="AG412" i="5"/>
  <c r="AG418" i="5"/>
  <c r="AG413" i="5"/>
  <c r="AG419" i="5"/>
  <c r="AG414" i="5"/>
  <c r="AG420" i="5"/>
  <c r="AG415" i="5"/>
  <c r="AG362" i="5"/>
  <c r="AG410" i="5"/>
  <c r="AK2685" i="4"/>
  <c r="AJ2685" i="4"/>
  <c r="AH2686" i="4" s="1"/>
  <c r="AK232" i="5"/>
  <c r="AJ232" i="5"/>
  <c r="AH233" i="5" s="1"/>
  <c r="AI233" i="5" s="1"/>
  <c r="AK2533" i="4"/>
  <c r="AK563" i="5"/>
  <c r="AE349" i="6"/>
  <c r="AC350" i="6" s="1"/>
  <c r="AD350" i="6" s="1"/>
  <c r="AF348" i="6"/>
  <c r="AK2596" i="4"/>
  <c r="AJ2596" i="4"/>
  <c r="AH2597" i="4" s="1"/>
  <c r="AI2597" i="4" s="1"/>
  <c r="AK233" i="6"/>
  <c r="AJ233" i="6"/>
  <c r="AH234" i="6" s="1"/>
  <c r="AJ395" i="6"/>
  <c r="AH396" i="6" s="1"/>
  <c r="AK395" i="6"/>
  <c r="AJ650" i="5"/>
  <c r="AH651" i="5" s="1"/>
  <c r="AI651" i="5" s="1"/>
  <c r="AK649" i="5"/>
  <c r="AK650" i="5" s="1"/>
  <c r="AG352" i="5"/>
  <c r="AG351" i="5"/>
  <c r="AG354" i="5" s="1"/>
  <c r="AH367" i="5" s="1"/>
  <c r="AK695" i="5"/>
  <c r="AJ695" i="5"/>
  <c r="AH696" i="5" s="1"/>
  <c r="AI696" i="5" s="1"/>
  <c r="AJ2534" i="4"/>
  <c r="AH2535" i="4" s="1"/>
  <c r="AI2535" i="4" s="1"/>
  <c r="AK155" i="5"/>
  <c r="AJ155" i="5"/>
  <c r="AH156" i="5" s="1"/>
  <c r="AI156" i="5" s="1"/>
  <c r="AK2449" i="4"/>
  <c r="AJ2449" i="4"/>
  <c r="AH2450" i="4" s="1"/>
  <c r="AI2450" i="4" s="1"/>
  <c r="AK466" i="5"/>
  <c r="AJ466" i="5"/>
  <c r="AH467" i="5" s="1"/>
  <c r="AK294" i="5"/>
  <c r="AJ294" i="5"/>
  <c r="AH295" i="5" s="1"/>
  <c r="AI295" i="5" s="1"/>
  <c r="AK2302" i="4"/>
  <c r="AJ2302" i="4"/>
  <c r="AH2303" i="4" s="1"/>
  <c r="AI2375" i="4"/>
  <c r="AI2134" i="4" l="1"/>
  <c r="AI467" i="5"/>
  <c r="AI234" i="6"/>
  <c r="AG390" i="5"/>
  <c r="AG381" i="5"/>
  <c r="AG371" i="5"/>
  <c r="AG391" i="5"/>
  <c r="AG370" i="5"/>
  <c r="AG394" i="5"/>
  <c r="AG373" i="5"/>
  <c r="AG374" i="5"/>
  <c r="AG408" i="5"/>
  <c r="AG378" i="5"/>
  <c r="AG392" i="5"/>
  <c r="AG376" i="5"/>
  <c r="AG395" i="5"/>
  <c r="AG401" i="5"/>
  <c r="AG403" i="5"/>
  <c r="AG380" i="5"/>
  <c r="AG372" i="5"/>
  <c r="AG382" i="5"/>
  <c r="AG367" i="5"/>
  <c r="AG385" i="5"/>
  <c r="AG398" i="5"/>
  <c r="AG397" i="5"/>
  <c r="AG369" i="5"/>
  <c r="AG409" i="5"/>
  <c r="AG386" i="5"/>
  <c r="AG399" i="5"/>
  <c r="AG389" i="5"/>
  <c r="AG384" i="5"/>
  <c r="AG375" i="5"/>
  <c r="AG387" i="5"/>
  <c r="AG393" i="5"/>
  <c r="AG396" i="5"/>
  <c r="AG383" i="5"/>
  <c r="AG404" i="5"/>
  <c r="AG407" i="5"/>
  <c r="AG405" i="5"/>
  <c r="AG368" i="5"/>
  <c r="AG388" i="5"/>
  <c r="AG402" i="5"/>
  <c r="AG406" i="5"/>
  <c r="AG377" i="5"/>
  <c r="AG400" i="5"/>
  <c r="AG379" i="5"/>
  <c r="AK234" i="6"/>
  <c r="AJ234" i="6"/>
  <c r="AH235" i="6" s="1"/>
  <c r="AI235" i="6" s="1"/>
  <c r="AK156" i="5"/>
  <c r="AJ156" i="5"/>
  <c r="AH157" i="5" s="1"/>
  <c r="AJ295" i="5"/>
  <c r="AH296" i="5" s="1"/>
  <c r="AK295" i="5"/>
  <c r="AK467" i="5"/>
  <c r="AJ467" i="5"/>
  <c r="AH468" i="5" s="1"/>
  <c r="AI468" i="5" s="1"/>
  <c r="AJ565" i="5"/>
  <c r="AH566" i="5" s="1"/>
  <c r="AI566" i="5" s="1"/>
  <c r="AK564" i="5"/>
  <c r="AK565" i="5" s="1"/>
  <c r="AJ2535" i="4"/>
  <c r="AH2536" i="4" s="1"/>
  <c r="AI2536" i="4" s="1"/>
  <c r="AK2534" i="4"/>
  <c r="AF349" i="6"/>
  <c r="AF350" i="6" s="1"/>
  <c r="AK2204" i="4"/>
  <c r="AJ2204" i="4"/>
  <c r="AH2205" i="4" s="1"/>
  <c r="AI2205" i="4" s="1"/>
  <c r="AK2597" i="4"/>
  <c r="AJ2597" i="4"/>
  <c r="AH2598" i="4" s="1"/>
  <c r="AI2598" i="4" s="1"/>
  <c r="AK696" i="5"/>
  <c r="AJ696" i="5"/>
  <c r="AH697" i="5" s="1"/>
  <c r="AK2450" i="4"/>
  <c r="AJ2450" i="4"/>
  <c r="AH2451" i="4" s="1"/>
  <c r="AI2451" i="4" s="1"/>
  <c r="AE350" i="6"/>
  <c r="AB294" i="6" s="1"/>
  <c r="AB295" i="6" s="1"/>
  <c r="AJ651" i="5"/>
  <c r="AH652" i="5" s="1"/>
  <c r="AI652" i="5" s="1"/>
  <c r="AJ2134" i="4"/>
  <c r="AH2135" i="4" s="1"/>
  <c r="AK2134" i="4"/>
  <c r="AG353" i="5"/>
  <c r="AG355" i="5" s="1"/>
  <c r="AI396" i="6"/>
  <c r="AK233" i="5"/>
  <c r="AJ233" i="5"/>
  <c r="AH234" i="5" s="1"/>
  <c r="AI234" i="5" s="1"/>
  <c r="AK2375" i="4"/>
  <c r="AJ2375" i="4"/>
  <c r="AH2376" i="4" s="1"/>
  <c r="AI2376" i="4" s="1"/>
  <c r="AI2303" i="4"/>
  <c r="AI2686" i="4"/>
  <c r="AI697" i="5" l="1"/>
  <c r="AI296" i="5"/>
  <c r="AI157" i="5"/>
  <c r="AK296" i="5"/>
  <c r="AJ296" i="5"/>
  <c r="AH297" i="5" s="1"/>
  <c r="AI297" i="5" s="1"/>
  <c r="AJ2686" i="4"/>
  <c r="AH2687" i="4" s="1"/>
  <c r="AK2686" i="4"/>
  <c r="AK2535" i="4"/>
  <c r="AK2376" i="4"/>
  <c r="AJ2376" i="4"/>
  <c r="AH2377" i="4" s="1"/>
  <c r="AI2377" i="4" s="1"/>
  <c r="AJ157" i="5"/>
  <c r="AH158" i="5" s="1"/>
  <c r="AI158" i="5" s="1"/>
  <c r="AK157" i="5"/>
  <c r="AG274" i="6"/>
  <c r="AG275" i="6"/>
  <c r="AK235" i="6"/>
  <c r="AJ235" i="6"/>
  <c r="AH236" i="6" s="1"/>
  <c r="AI236" i="6" s="1"/>
  <c r="AJ566" i="5"/>
  <c r="AH567" i="5" s="1"/>
  <c r="AI567" i="5" s="1"/>
  <c r="AK2451" i="4"/>
  <c r="AJ2451" i="4"/>
  <c r="AH2452" i="4" s="1"/>
  <c r="AI2452" i="4" s="1"/>
  <c r="AK234" i="5"/>
  <c r="AJ234" i="5"/>
  <c r="AH235" i="5" s="1"/>
  <c r="AI235" i="5" s="1"/>
  <c r="AK396" i="6"/>
  <c r="AJ396" i="6"/>
  <c r="AH397" i="6" s="1"/>
  <c r="AI397" i="6" s="1"/>
  <c r="AJ2536" i="4"/>
  <c r="AH2537" i="4" s="1"/>
  <c r="AI2537" i="4" s="1"/>
  <c r="AK2303" i="4"/>
  <c r="AJ2303" i="4"/>
  <c r="AH2304" i="4" s="1"/>
  <c r="AI2304" i="4" s="1"/>
  <c r="AK697" i="5"/>
  <c r="AJ697" i="5"/>
  <c r="AH698" i="5" s="1"/>
  <c r="AI698" i="5" s="1"/>
  <c r="AK2598" i="4"/>
  <c r="AJ2598" i="4"/>
  <c r="AH2599" i="4" s="1"/>
  <c r="AI2599" i="4" s="1"/>
  <c r="AI2135" i="4"/>
  <c r="AK2205" i="4"/>
  <c r="AJ2205" i="4"/>
  <c r="AH2206" i="4" s="1"/>
  <c r="AJ652" i="5"/>
  <c r="AH653" i="5" s="1"/>
  <c r="AI653" i="5" s="1"/>
  <c r="AK468" i="5"/>
  <c r="AJ468" i="5"/>
  <c r="AH469" i="5" s="1"/>
  <c r="AI469" i="5" s="1"/>
  <c r="AI367" i="5"/>
  <c r="AK651" i="5"/>
  <c r="AI2206" i="4" l="1"/>
  <c r="AJ2452" i="4"/>
  <c r="AH2453" i="4" s="1"/>
  <c r="AK2452" i="4"/>
  <c r="AJ2377" i="4"/>
  <c r="AH2378" i="4" s="1"/>
  <c r="AK2377" i="4"/>
  <c r="AJ2537" i="4"/>
  <c r="AH2538" i="4" s="1"/>
  <c r="AI2538" i="4" s="1"/>
  <c r="AJ158" i="5"/>
  <c r="AH159" i="5" s="1"/>
  <c r="AI159" i="5" s="1"/>
  <c r="AK236" i="6"/>
  <c r="AJ236" i="6"/>
  <c r="AH237" i="6" s="1"/>
  <c r="AI237" i="6" s="1"/>
  <c r="AK2536" i="4"/>
  <c r="AK2304" i="4"/>
  <c r="AJ2304" i="4"/>
  <c r="AH2305" i="4" s="1"/>
  <c r="AI2305" i="4" s="1"/>
  <c r="AJ367" i="5"/>
  <c r="AK367" i="5"/>
  <c r="AG276" i="6"/>
  <c r="AK566" i="5"/>
  <c r="AI2687" i="4"/>
  <c r="AK698" i="5"/>
  <c r="AJ698" i="5"/>
  <c r="AH699" i="5" s="1"/>
  <c r="AI699" i="5" s="1"/>
  <c r="AJ653" i="5"/>
  <c r="AH654" i="5" s="1"/>
  <c r="AI654" i="5" s="1"/>
  <c r="AK652" i="5"/>
  <c r="AJ397" i="6"/>
  <c r="AH398" i="6" s="1"/>
  <c r="AK397" i="6"/>
  <c r="AK297" i="5"/>
  <c r="AJ297" i="5"/>
  <c r="AH298" i="5" s="1"/>
  <c r="AI298" i="5" s="1"/>
  <c r="AJ2599" i="4"/>
  <c r="AH2600" i="4" s="1"/>
  <c r="AK2599" i="4"/>
  <c r="AK469" i="5"/>
  <c r="AJ469" i="5"/>
  <c r="AH470" i="5" s="1"/>
  <c r="AI470" i="5" s="1"/>
  <c r="AJ567" i="5"/>
  <c r="AH568" i="5" s="1"/>
  <c r="AI568" i="5" s="1"/>
  <c r="AK2206" i="4"/>
  <c r="AJ2206" i="4"/>
  <c r="AH2207" i="4" s="1"/>
  <c r="AI2207" i="4" s="1"/>
  <c r="AK2135" i="4"/>
  <c r="AJ2135" i="4"/>
  <c r="AH2136" i="4" s="1"/>
  <c r="AJ235" i="5"/>
  <c r="AH236" i="5" s="1"/>
  <c r="AI236" i="5" s="1"/>
  <c r="AI2600" i="4" l="1"/>
  <c r="AI2136" i="4"/>
  <c r="AK298" i="5"/>
  <c r="AJ298" i="5"/>
  <c r="AH299" i="5" s="1"/>
  <c r="AI299" i="5" s="1"/>
  <c r="AK237" i="6"/>
  <c r="AJ237" i="6"/>
  <c r="AH238" i="6" s="1"/>
  <c r="AI238" i="6" s="1"/>
  <c r="AJ159" i="5"/>
  <c r="AH160" i="5" s="1"/>
  <c r="AI160" i="5" s="1"/>
  <c r="AK2305" i="4"/>
  <c r="AJ2305" i="4"/>
  <c r="AH2306" i="4" s="1"/>
  <c r="AI2306" i="4" s="1"/>
  <c r="AJ2538" i="4"/>
  <c r="AH2539" i="4" s="1"/>
  <c r="AI2539" i="4" s="1"/>
  <c r="AH368" i="5"/>
  <c r="AI368" i="5" s="1"/>
  <c r="AI398" i="6"/>
  <c r="AJ2136" i="4"/>
  <c r="AH2137" i="4" s="1"/>
  <c r="AK2136" i="4"/>
  <c r="AK653" i="5"/>
  <c r="AK2537" i="4"/>
  <c r="AJ2600" i="4"/>
  <c r="AH2601" i="4" s="1"/>
  <c r="AK2600" i="4"/>
  <c r="AK158" i="5"/>
  <c r="AJ568" i="5"/>
  <c r="AH569" i="5" s="1"/>
  <c r="AI569" i="5" s="1"/>
  <c r="AK235" i="5"/>
  <c r="AI2378" i="4"/>
  <c r="AK470" i="5"/>
  <c r="AJ470" i="5"/>
  <c r="AH471" i="5" s="1"/>
  <c r="AI471" i="5" s="1"/>
  <c r="AK699" i="5"/>
  <c r="AJ699" i="5"/>
  <c r="AH700" i="5" s="1"/>
  <c r="AI700" i="5" s="1"/>
  <c r="AG278" i="6"/>
  <c r="AG277" i="6"/>
  <c r="AG279" i="6"/>
  <c r="AG290" i="6"/>
  <c r="AG291" i="6"/>
  <c r="AJ236" i="5"/>
  <c r="AH237" i="5" s="1"/>
  <c r="AI237" i="5" s="1"/>
  <c r="AJ654" i="5"/>
  <c r="AH655" i="5" s="1"/>
  <c r="AI655" i="5" s="1"/>
  <c r="AK2207" i="4"/>
  <c r="AJ2207" i="4"/>
  <c r="AH2208" i="4" s="1"/>
  <c r="AI2208" i="4" s="1"/>
  <c r="AK2687" i="4"/>
  <c r="AJ2687" i="4"/>
  <c r="AH2688" i="4" s="1"/>
  <c r="AI2688" i="4" s="1"/>
  <c r="AK567" i="5"/>
  <c r="AK568" i="5" s="1"/>
  <c r="AI2453" i="4"/>
  <c r="AG286" i="6" l="1"/>
  <c r="AG287" i="6" s="1"/>
  <c r="AG340" i="6"/>
  <c r="AG346" i="6"/>
  <c r="AG349" i="6"/>
  <c r="AG347" i="6"/>
  <c r="AG350" i="6"/>
  <c r="AG341" i="6"/>
  <c r="AG348" i="6"/>
  <c r="AG342" i="6"/>
  <c r="AG343" i="6"/>
  <c r="AG345" i="6"/>
  <c r="AG344" i="6"/>
  <c r="AG292" i="6"/>
  <c r="AG288" i="6"/>
  <c r="AG289" i="6" s="1"/>
  <c r="AJ2539" i="4"/>
  <c r="AH2540" i="4" s="1"/>
  <c r="AI2540" i="4" s="1"/>
  <c r="AG282" i="6"/>
  <c r="AG281" i="6"/>
  <c r="AG284" i="6" s="1"/>
  <c r="AH297" i="6" s="1"/>
  <c r="AK2306" i="4"/>
  <c r="AJ2306" i="4"/>
  <c r="AH2307" i="4" s="1"/>
  <c r="AI2307" i="4" s="1"/>
  <c r="AK2688" i="4"/>
  <c r="AJ2688" i="4"/>
  <c r="AH2689" i="4" s="1"/>
  <c r="AK471" i="5"/>
  <c r="AJ471" i="5"/>
  <c r="AH472" i="5" s="1"/>
  <c r="AI472" i="5" s="1"/>
  <c r="AJ569" i="5"/>
  <c r="AH570" i="5" s="1"/>
  <c r="AI570" i="5" s="1"/>
  <c r="AK159" i="5"/>
  <c r="AK368" i="5"/>
  <c r="AJ368" i="5"/>
  <c r="AJ160" i="5"/>
  <c r="AH161" i="5" s="1"/>
  <c r="AI161" i="5" s="1"/>
  <c r="AK160" i="5"/>
  <c r="AJ700" i="5"/>
  <c r="AH701" i="5" s="1"/>
  <c r="AK700" i="5"/>
  <c r="AK2538" i="4"/>
  <c r="AK654" i="5"/>
  <c r="AK238" i="6"/>
  <c r="AJ238" i="6"/>
  <c r="AH239" i="6" s="1"/>
  <c r="AI239" i="6" s="1"/>
  <c r="AI2137" i="4"/>
  <c r="AK2453" i="4"/>
  <c r="AJ2453" i="4"/>
  <c r="AH2454" i="4" s="1"/>
  <c r="AI2454" i="4" s="1"/>
  <c r="AK2378" i="4"/>
  <c r="AJ2378" i="4"/>
  <c r="AH2379" i="4" s="1"/>
  <c r="AI2379" i="4" s="1"/>
  <c r="AK398" i="6"/>
  <c r="AJ398" i="6"/>
  <c r="AH399" i="6" s="1"/>
  <c r="AI399" i="6" s="1"/>
  <c r="AJ655" i="5"/>
  <c r="AH656" i="5" s="1"/>
  <c r="AI656" i="5" s="1"/>
  <c r="AK299" i="5"/>
  <c r="AJ299" i="5"/>
  <c r="AH300" i="5" s="1"/>
  <c r="AI300" i="5" s="1"/>
  <c r="AK2208" i="4"/>
  <c r="AJ2208" i="4"/>
  <c r="AH2209" i="4" s="1"/>
  <c r="AI2209" i="4" s="1"/>
  <c r="AJ237" i="5"/>
  <c r="AH238" i="5" s="1"/>
  <c r="AI238" i="5" s="1"/>
  <c r="AK236" i="5"/>
  <c r="AI2601" i="4"/>
  <c r="AK237" i="5" l="1"/>
  <c r="AG303" i="6"/>
  <c r="AG316" i="6"/>
  <c r="AG310" i="6"/>
  <c r="AG318" i="6"/>
  <c r="AG330" i="6"/>
  <c r="AG308" i="6"/>
  <c r="AG304" i="6"/>
  <c r="AG322" i="6"/>
  <c r="AG325" i="6"/>
  <c r="AG298" i="6"/>
  <c r="AG333" i="6"/>
  <c r="AG332" i="6"/>
  <c r="AG331" i="6"/>
  <c r="AG307" i="6"/>
  <c r="AG309" i="6"/>
  <c r="AG306" i="6"/>
  <c r="AG320" i="6"/>
  <c r="AG311" i="6"/>
  <c r="AG326" i="6"/>
  <c r="AG324" i="6"/>
  <c r="AG338" i="6"/>
  <c r="AG319" i="6"/>
  <c r="AG315" i="6"/>
  <c r="AG336" i="6"/>
  <c r="AG317" i="6"/>
  <c r="AG328" i="6"/>
  <c r="AG305" i="6"/>
  <c r="AG334" i="6"/>
  <c r="AG323" i="6"/>
  <c r="AG299" i="6"/>
  <c r="AG312" i="6"/>
  <c r="AG300" i="6"/>
  <c r="AG313" i="6"/>
  <c r="AG339" i="6"/>
  <c r="AG314" i="6"/>
  <c r="AG297" i="6"/>
  <c r="AG335" i="6"/>
  <c r="AG337" i="6"/>
  <c r="AG302" i="6"/>
  <c r="AG327" i="6"/>
  <c r="AG329" i="6"/>
  <c r="AG321" i="6"/>
  <c r="AG301" i="6"/>
  <c r="AJ2540" i="4"/>
  <c r="AH2541" i="4" s="1"/>
  <c r="AI2541" i="4" s="1"/>
  <c r="AK399" i="6"/>
  <c r="AJ399" i="6"/>
  <c r="AH400" i="6" s="1"/>
  <c r="AI400" i="6" s="1"/>
  <c r="AJ2379" i="4"/>
  <c r="AH2380" i="4" s="1"/>
  <c r="AK2379" i="4"/>
  <c r="AK569" i="5"/>
  <c r="AK2307" i="4"/>
  <c r="AJ2307" i="4"/>
  <c r="AH2308" i="4" s="1"/>
  <c r="AK2209" i="4"/>
  <c r="AJ2209" i="4"/>
  <c r="AH2210" i="4" s="1"/>
  <c r="AI2210" i="4" s="1"/>
  <c r="AG283" i="6"/>
  <c r="AG285" i="6" s="1"/>
  <c r="AK300" i="5"/>
  <c r="AJ300" i="5"/>
  <c r="AH301" i="5" s="1"/>
  <c r="AI301" i="5" s="1"/>
  <c r="AJ656" i="5"/>
  <c r="AH657" i="5" s="1"/>
  <c r="AI657" i="5" s="1"/>
  <c r="AH369" i="5"/>
  <c r="AI369" i="5" s="1"/>
  <c r="AJ570" i="5"/>
  <c r="AH571" i="5" s="1"/>
  <c r="AI571" i="5" s="1"/>
  <c r="AK472" i="5"/>
  <c r="AJ472" i="5"/>
  <c r="AH473" i="5" s="1"/>
  <c r="AI473" i="5" s="1"/>
  <c r="AK239" i="6"/>
  <c r="AJ239" i="6"/>
  <c r="AH240" i="6" s="1"/>
  <c r="AI240" i="6" s="1"/>
  <c r="AJ238" i="5"/>
  <c r="AH239" i="5" s="1"/>
  <c r="AI239" i="5" s="1"/>
  <c r="AI701" i="5"/>
  <c r="AK2539" i="4"/>
  <c r="AJ161" i="5"/>
  <c r="AH162" i="5" s="1"/>
  <c r="AI162" i="5" s="1"/>
  <c r="AK655" i="5"/>
  <c r="AK2454" i="4"/>
  <c r="AJ2454" i="4"/>
  <c r="AH2455" i="4" s="1"/>
  <c r="AI2455" i="4" s="1"/>
  <c r="AK2601" i="4"/>
  <c r="AJ2601" i="4"/>
  <c r="AH2602" i="4" s="1"/>
  <c r="AI2602" i="4" s="1"/>
  <c r="AK2137" i="4"/>
  <c r="AJ2137" i="4"/>
  <c r="AH2138" i="4" s="1"/>
  <c r="AI2138" i="4" s="1"/>
  <c r="AI2689" i="4"/>
  <c r="AJ2541" i="4" l="1"/>
  <c r="AH2542" i="4" s="1"/>
  <c r="AI2542" i="4" s="1"/>
  <c r="AK2138" i="4"/>
  <c r="AJ2138" i="4"/>
  <c r="AH2139" i="4" s="1"/>
  <c r="AI2139" i="4" s="1"/>
  <c r="AK2540" i="4"/>
  <c r="AK2541" i="4" s="1"/>
  <c r="AK301" i="5"/>
  <c r="AJ301" i="5"/>
  <c r="AH302" i="5" s="1"/>
  <c r="AI302" i="5" s="1"/>
  <c r="AJ657" i="5"/>
  <c r="AG601" i="5" s="1"/>
  <c r="AG602" i="5" s="1"/>
  <c r="AK656" i="5"/>
  <c r="AK657" i="5" s="1"/>
  <c r="AJ2210" i="4"/>
  <c r="AH2211" i="4" s="1"/>
  <c r="AK2210" i="4"/>
  <c r="AJ162" i="5"/>
  <c r="AH163" i="5" s="1"/>
  <c r="AI163" i="5" s="1"/>
  <c r="AJ701" i="5"/>
  <c r="AH702" i="5" s="1"/>
  <c r="AK701" i="5"/>
  <c r="AJ571" i="5"/>
  <c r="AH572" i="5" s="1"/>
  <c r="AI572" i="5" s="1"/>
  <c r="AJ369" i="5"/>
  <c r="AK369" i="5"/>
  <c r="AK240" i="6"/>
  <c r="AJ240" i="6"/>
  <c r="AH241" i="6" s="1"/>
  <c r="AI241" i="6" s="1"/>
  <c r="AI2308" i="4"/>
  <c r="AK2689" i="4"/>
  <c r="AJ2689" i="4"/>
  <c r="AH2690" i="4" s="1"/>
  <c r="AI2690" i="4" s="1"/>
  <c r="AI297" i="6"/>
  <c r="AJ473" i="5"/>
  <c r="AH474" i="5" s="1"/>
  <c r="AK473" i="5"/>
  <c r="AK2455" i="4"/>
  <c r="AJ2455" i="4"/>
  <c r="AH2456" i="4" s="1"/>
  <c r="AI2456" i="4" s="1"/>
  <c r="AJ400" i="6"/>
  <c r="AH401" i="6" s="1"/>
  <c r="AK400" i="6"/>
  <c r="AK161" i="5"/>
  <c r="AK2602" i="4"/>
  <c r="AJ2602" i="4"/>
  <c r="AH2603" i="4" s="1"/>
  <c r="AJ239" i="5"/>
  <c r="AH240" i="5" s="1"/>
  <c r="AI240" i="5" s="1"/>
  <c r="AK238" i="5"/>
  <c r="AK570" i="5"/>
  <c r="AI2380" i="4"/>
  <c r="AK239" i="5" l="1"/>
  <c r="AK162" i="5"/>
  <c r="AK571" i="5"/>
  <c r="AI474" i="5"/>
  <c r="AI2603" i="4"/>
  <c r="AK2139" i="4"/>
  <c r="AJ2139" i="4"/>
  <c r="AH2140" i="4" s="1"/>
  <c r="AI2140" i="4" s="1"/>
  <c r="AK474" i="5"/>
  <c r="AJ474" i="5"/>
  <c r="AH475" i="5" s="1"/>
  <c r="AI475" i="5" s="1"/>
  <c r="AK2380" i="4"/>
  <c r="AJ2380" i="4"/>
  <c r="AH2381" i="4" s="1"/>
  <c r="AI2381" i="4" s="1"/>
  <c r="AJ240" i="5"/>
  <c r="AH241" i="5" s="1"/>
  <c r="AI241" i="5" s="1"/>
  <c r="AJ572" i="5"/>
  <c r="AH573" i="5" s="1"/>
  <c r="AI573" i="5" s="1"/>
  <c r="AJ2542" i="4"/>
  <c r="AH2543" i="4" s="1"/>
  <c r="AI2543" i="4" s="1"/>
  <c r="AK2308" i="4"/>
  <c r="AJ2308" i="4"/>
  <c r="AH2309" i="4" s="1"/>
  <c r="AI2309" i="4" s="1"/>
  <c r="AL582" i="5"/>
  <c r="AL581" i="5"/>
  <c r="AK302" i="5"/>
  <c r="AJ302" i="5"/>
  <c r="AH303" i="5" s="1"/>
  <c r="AI303" i="5" s="1"/>
  <c r="AK2603" i="4"/>
  <c r="AJ2603" i="4"/>
  <c r="AH2604" i="4" s="1"/>
  <c r="AK241" i="6"/>
  <c r="AJ241" i="6"/>
  <c r="AH242" i="6" s="1"/>
  <c r="AI242" i="6" s="1"/>
  <c r="AH370" i="5"/>
  <c r="AI370" i="5" s="1"/>
  <c r="AJ297" i="6"/>
  <c r="AK297" i="6"/>
  <c r="AK2456" i="4"/>
  <c r="AJ2456" i="4"/>
  <c r="AH2457" i="4" s="1"/>
  <c r="AI2211" i="4"/>
  <c r="AK2690" i="4"/>
  <c r="AJ2690" i="4"/>
  <c r="AH2691" i="4" s="1"/>
  <c r="AI2691" i="4" s="1"/>
  <c r="AI401" i="6"/>
  <c r="AI702" i="5"/>
  <c r="AJ163" i="5"/>
  <c r="AH164" i="5" s="1"/>
  <c r="AI164" i="5" s="1"/>
  <c r="AI2457" i="4" l="1"/>
  <c r="AL583" i="5"/>
  <c r="AJ2457" i="4"/>
  <c r="AH2458" i="4" s="1"/>
  <c r="AK2457" i="4"/>
  <c r="AL586" i="5"/>
  <c r="AL584" i="5"/>
  <c r="AL585" i="5"/>
  <c r="AL593" i="5" s="1"/>
  <c r="AL594" i="5" s="1"/>
  <c r="AL597" i="5"/>
  <c r="AL598" i="5"/>
  <c r="AJ2543" i="4"/>
  <c r="AH2544" i="4" s="1"/>
  <c r="AI2544" i="4" s="1"/>
  <c r="AK370" i="5"/>
  <c r="AJ370" i="5"/>
  <c r="AJ475" i="5"/>
  <c r="AH476" i="5" s="1"/>
  <c r="AK475" i="5"/>
  <c r="AK2691" i="4"/>
  <c r="AJ2691" i="4"/>
  <c r="AH2692" i="4" s="1"/>
  <c r="AI2692" i="4" s="1"/>
  <c r="AK2542" i="4"/>
  <c r="AH298" i="6"/>
  <c r="AI298" i="6" s="1"/>
  <c r="AK240" i="5"/>
  <c r="AK401" i="6"/>
  <c r="AJ401" i="6"/>
  <c r="AH402" i="6" s="1"/>
  <c r="AI402" i="6" s="1"/>
  <c r="AJ2211" i="4"/>
  <c r="AH2212" i="4" s="1"/>
  <c r="AK2211" i="4"/>
  <c r="AK572" i="5"/>
  <c r="AJ242" i="6"/>
  <c r="AH243" i="6" s="1"/>
  <c r="AK242" i="6"/>
  <c r="AK2140" i="4"/>
  <c r="AJ2140" i="4"/>
  <c r="AH2141" i="4" s="1"/>
  <c r="AK2309" i="4"/>
  <c r="AJ2309" i="4"/>
  <c r="AH2310" i="4" s="1"/>
  <c r="AI2310" i="4" s="1"/>
  <c r="AJ573" i="5"/>
  <c r="AH574" i="5" s="1"/>
  <c r="AI574" i="5" s="1"/>
  <c r="AJ241" i="5"/>
  <c r="AH242" i="5" s="1"/>
  <c r="AI242" i="5" s="1"/>
  <c r="AK2381" i="4"/>
  <c r="AJ2381" i="4"/>
  <c r="AH2382" i="4" s="1"/>
  <c r="AI2382" i="4" s="1"/>
  <c r="AI2604" i="4"/>
  <c r="AJ164" i="5"/>
  <c r="AH165" i="5" s="1"/>
  <c r="AI165" i="5" s="1"/>
  <c r="AK163" i="5"/>
  <c r="AJ303" i="5"/>
  <c r="AH304" i="5" s="1"/>
  <c r="AK303" i="5"/>
  <c r="AJ702" i="5"/>
  <c r="AH703" i="5" s="1"/>
  <c r="AK702" i="5"/>
  <c r="AI476" i="5" l="1"/>
  <c r="AI703" i="5"/>
  <c r="AI304" i="5"/>
  <c r="AK304" i="5" s="1"/>
  <c r="AI2212" i="4"/>
  <c r="AK2212" i="4" s="1"/>
  <c r="AK2543" i="4"/>
  <c r="AK2310" i="4"/>
  <c r="AJ2310" i="4"/>
  <c r="AH2311" i="4" s="1"/>
  <c r="AI2311" i="4" s="1"/>
  <c r="AJ574" i="5"/>
  <c r="AH575" i="5" s="1"/>
  <c r="AI575" i="5" s="1"/>
  <c r="AJ476" i="5"/>
  <c r="AH477" i="5" s="1"/>
  <c r="AK476" i="5"/>
  <c r="AL657" i="5"/>
  <c r="AL654" i="5"/>
  <c r="AL650" i="5"/>
  <c r="AL652" i="5"/>
  <c r="AL599" i="5"/>
  <c r="AL645" i="5"/>
  <c r="AL655" i="5"/>
  <c r="AL647" i="5"/>
  <c r="AL649" i="5"/>
  <c r="AL651" i="5"/>
  <c r="AL653" i="5"/>
  <c r="AL646" i="5"/>
  <c r="AL656" i="5"/>
  <c r="AL648" i="5"/>
  <c r="AI2141" i="4"/>
  <c r="AH371" i="5"/>
  <c r="AI371" i="5" s="1"/>
  <c r="AL595" i="5"/>
  <c r="AL596" i="5" s="1"/>
  <c r="AL621" i="5" s="1"/>
  <c r="AK2604" i="4"/>
  <c r="AJ2604" i="4"/>
  <c r="AH2605" i="4" s="1"/>
  <c r="AI2605" i="4" s="1"/>
  <c r="AK2692" i="4"/>
  <c r="AJ2692" i="4"/>
  <c r="AH2693" i="4" s="1"/>
  <c r="AI2693" i="4" s="1"/>
  <c r="AJ2544" i="4"/>
  <c r="AH2545" i="4" s="1"/>
  <c r="AI2545" i="4" s="1"/>
  <c r="AJ304" i="5"/>
  <c r="AH305" i="5" s="1"/>
  <c r="AJ165" i="5"/>
  <c r="AH166" i="5" s="1"/>
  <c r="AI166" i="5" s="1"/>
  <c r="AK164" i="5"/>
  <c r="AK2382" i="4"/>
  <c r="AJ2382" i="4"/>
  <c r="AH2383" i="4" s="1"/>
  <c r="AI2383" i="4" s="1"/>
  <c r="AK298" i="6"/>
  <c r="AJ298" i="6"/>
  <c r="AK573" i="5"/>
  <c r="AK703" i="5"/>
  <c r="AJ703" i="5"/>
  <c r="AH704" i="5" s="1"/>
  <c r="AI704" i="5" s="1"/>
  <c r="AI243" i="6"/>
  <c r="AK402" i="6"/>
  <c r="AJ402" i="6"/>
  <c r="AH403" i="6" s="1"/>
  <c r="AI403" i="6" s="1"/>
  <c r="AL588" i="5"/>
  <c r="AL591" i="5" s="1"/>
  <c r="AM604" i="5" s="1"/>
  <c r="AL589" i="5"/>
  <c r="AJ242" i="5"/>
  <c r="AH243" i="5" s="1"/>
  <c r="AI243" i="5" s="1"/>
  <c r="AK241" i="5"/>
  <c r="AK242" i="5" s="1"/>
  <c r="AI2458" i="4"/>
  <c r="AI305" i="5" l="1"/>
  <c r="AL590" i="5"/>
  <c r="AL592" i="5" s="1"/>
  <c r="AL607" i="5"/>
  <c r="AL635" i="5"/>
  <c r="AL622" i="5"/>
  <c r="AL634" i="5"/>
  <c r="AL612" i="5"/>
  <c r="AL636" i="5"/>
  <c r="AL623" i="5"/>
  <c r="AL638" i="5"/>
  <c r="AL628" i="5"/>
  <c r="AL619" i="5"/>
  <c r="AL618" i="5"/>
  <c r="AL642" i="5"/>
  <c r="AL609" i="5"/>
  <c r="AL625" i="5"/>
  <c r="AL626" i="5"/>
  <c r="AL613" i="5"/>
  <c r="AL632" i="5"/>
  <c r="AL614" i="5"/>
  <c r="AL643" i="5"/>
  <c r="AL629" i="5"/>
  <c r="AL606" i="5"/>
  <c r="AL608" i="5"/>
  <c r="AL637" i="5"/>
  <c r="AL630" i="5"/>
  <c r="AL605" i="5"/>
  <c r="AL624" i="5"/>
  <c r="AL610" i="5"/>
  <c r="AL611" i="5"/>
  <c r="AL604" i="5"/>
  <c r="AN604" i="5" s="1"/>
  <c r="AO604" i="5" s="1"/>
  <c r="AM605" i="5" s="1"/>
  <c r="AJ2212" i="4"/>
  <c r="AH2213" i="4" s="1"/>
  <c r="AI2213" i="4" s="1"/>
  <c r="AJ2213" i="4" s="1"/>
  <c r="AH2214" i="4" s="1"/>
  <c r="AL620" i="5"/>
  <c r="AL633" i="5"/>
  <c r="AL640" i="5"/>
  <c r="AL627" i="5"/>
  <c r="AL631" i="5"/>
  <c r="AL617" i="5"/>
  <c r="AL639" i="5"/>
  <c r="AJ2458" i="4"/>
  <c r="AH2459" i="4" s="1"/>
  <c r="AK2458" i="4"/>
  <c r="AK165" i="5"/>
  <c r="AJ2141" i="4"/>
  <c r="AH2142" i="4" s="1"/>
  <c r="AK2141" i="4"/>
  <c r="AJ243" i="5"/>
  <c r="AH244" i="5" s="1"/>
  <c r="AI244" i="5" s="1"/>
  <c r="AJ2545" i="4"/>
  <c r="AH2546" i="4" s="1"/>
  <c r="AI2546" i="4" s="1"/>
  <c r="AK2383" i="4"/>
  <c r="AJ2383" i="4"/>
  <c r="AH2384" i="4" s="1"/>
  <c r="AI2384" i="4" s="1"/>
  <c r="AJ403" i="6"/>
  <c r="AH404" i="6" s="1"/>
  <c r="AK403" i="6"/>
  <c r="AI477" i="5"/>
  <c r="AK305" i="5"/>
  <c r="AJ305" i="5"/>
  <c r="AH306" i="5" s="1"/>
  <c r="AI306" i="5" s="1"/>
  <c r="AK704" i="5"/>
  <c r="AJ704" i="5"/>
  <c r="AH705" i="5" s="1"/>
  <c r="AI705" i="5" s="1"/>
  <c r="AJ575" i="5"/>
  <c r="AH576" i="5" s="1"/>
  <c r="AI576" i="5" s="1"/>
  <c r="AK2693" i="4"/>
  <c r="AJ2693" i="4"/>
  <c r="AH2694" i="4" s="1"/>
  <c r="AI2694" i="4" s="1"/>
  <c r="AL615" i="5"/>
  <c r="AK574" i="5"/>
  <c r="AL616" i="5"/>
  <c r="AL644" i="5"/>
  <c r="AL641" i="5"/>
  <c r="AK2311" i="4"/>
  <c r="AJ2311" i="4"/>
  <c r="AH2312" i="4" s="1"/>
  <c r="AK371" i="5"/>
  <c r="AJ371" i="5"/>
  <c r="AJ166" i="5"/>
  <c r="AH167" i="5" s="1"/>
  <c r="AI167" i="5" s="1"/>
  <c r="AK2544" i="4"/>
  <c r="AK243" i="6"/>
  <c r="AJ243" i="6"/>
  <c r="AH244" i="6" s="1"/>
  <c r="AI244" i="6" s="1"/>
  <c r="AK2605" i="4"/>
  <c r="AJ2605" i="4"/>
  <c r="AH2606" i="4" s="1"/>
  <c r="AI2606" i="4" s="1"/>
  <c r="AH299" i="6"/>
  <c r="AI299" i="6" s="1"/>
  <c r="AI2312" i="4" l="1"/>
  <c r="AK2213" i="4"/>
  <c r="AI2214" i="4" s="1"/>
  <c r="AP604" i="5"/>
  <c r="AN605" i="5" s="1"/>
  <c r="AI404" i="6"/>
  <c r="AK2545" i="4"/>
  <c r="AJ404" i="6"/>
  <c r="AH405" i="6" s="1"/>
  <c r="AK404" i="6"/>
  <c r="AK705" i="5"/>
  <c r="AJ705" i="5"/>
  <c r="AH706" i="5" s="1"/>
  <c r="AK306" i="5"/>
  <c r="AJ306" i="5"/>
  <c r="AH307" i="5" s="1"/>
  <c r="AI307" i="5" s="1"/>
  <c r="AK2606" i="4"/>
  <c r="AJ2606" i="4"/>
  <c r="AH2607" i="4" s="1"/>
  <c r="AI2607" i="4" s="1"/>
  <c r="AK244" i="6"/>
  <c r="AJ244" i="6"/>
  <c r="AH245" i="6" s="1"/>
  <c r="AI245" i="6" s="1"/>
  <c r="AK575" i="5"/>
  <c r="AJ167" i="5"/>
  <c r="AH168" i="5" s="1"/>
  <c r="AI168" i="5" s="1"/>
  <c r="AJ2546" i="4"/>
  <c r="AH2547" i="4" s="1"/>
  <c r="AI2547" i="4" s="1"/>
  <c r="AJ2694" i="4"/>
  <c r="AH2695" i="4" s="1"/>
  <c r="AI2695" i="4" s="1"/>
  <c r="AK2694" i="4"/>
  <c r="AJ244" i="5"/>
  <c r="AH245" i="5" s="1"/>
  <c r="AI245" i="5" s="1"/>
  <c r="AK243" i="5"/>
  <c r="AI2459" i="4"/>
  <c r="AJ576" i="5"/>
  <c r="AH577" i="5" s="1"/>
  <c r="AI577" i="5" s="1"/>
  <c r="AI2142" i="4"/>
  <c r="AK166" i="5"/>
  <c r="AK2384" i="4"/>
  <c r="AJ2384" i="4"/>
  <c r="AH2385" i="4" s="1"/>
  <c r="AI2385" i="4" s="1"/>
  <c r="AJ299" i="6"/>
  <c r="AK299" i="6"/>
  <c r="AH372" i="5"/>
  <c r="AI372" i="5" s="1"/>
  <c r="AK2312" i="4"/>
  <c r="AJ2312" i="4"/>
  <c r="AH2313" i="4" s="1"/>
  <c r="AK477" i="5"/>
  <c r="AJ477" i="5"/>
  <c r="AH478" i="5" s="1"/>
  <c r="AI2313" i="4" l="1"/>
  <c r="AO605" i="5"/>
  <c r="AM606" i="5" s="1"/>
  <c r="AP605" i="5"/>
  <c r="AK2214" i="4"/>
  <c r="AJ2214" i="4"/>
  <c r="AH2215" i="4" s="1"/>
  <c r="AI2215" i="4" s="1"/>
  <c r="AJ2215" i="4" s="1"/>
  <c r="AH2216" i="4" s="1"/>
  <c r="AJ168" i="5"/>
  <c r="AH169" i="5" s="1"/>
  <c r="AI169" i="5" s="1"/>
  <c r="AJ577" i="5"/>
  <c r="AH578" i="5" s="1"/>
  <c r="AI578" i="5" s="1"/>
  <c r="AJ2142" i="4"/>
  <c r="AH2143" i="4" s="1"/>
  <c r="AK2142" i="4"/>
  <c r="AJ245" i="6"/>
  <c r="AH246" i="6" s="1"/>
  <c r="AK245" i="6"/>
  <c r="AI478" i="5"/>
  <c r="AK244" i="5"/>
  <c r="AK2607" i="4"/>
  <c r="AJ2607" i="4"/>
  <c r="AH2608" i="4" s="1"/>
  <c r="AI2608" i="4" s="1"/>
  <c r="AK576" i="5"/>
  <c r="AK577" i="5" s="1"/>
  <c r="AK2459" i="4"/>
  <c r="AJ2459" i="4"/>
  <c r="AH2460" i="4" s="1"/>
  <c r="AJ307" i="5"/>
  <c r="AH308" i="5" s="1"/>
  <c r="AK307" i="5"/>
  <c r="AI706" i="5"/>
  <c r="AJ2313" i="4"/>
  <c r="AH2314" i="4" s="1"/>
  <c r="AI2314" i="4" s="1"/>
  <c r="AK2313" i="4"/>
  <c r="AJ2385" i="4"/>
  <c r="AH2386" i="4" s="1"/>
  <c r="AK2385" i="4"/>
  <c r="AK167" i="5"/>
  <c r="AJ245" i="5"/>
  <c r="AH246" i="5" s="1"/>
  <c r="AI246" i="5" s="1"/>
  <c r="AJ2547" i="4"/>
  <c r="AH2548" i="4" s="1"/>
  <c r="AI2548" i="4" s="1"/>
  <c r="AK372" i="5"/>
  <c r="AJ372" i="5"/>
  <c r="AH373" i="5" s="1"/>
  <c r="AI373" i="5" s="1"/>
  <c r="AK2546" i="4"/>
  <c r="AI405" i="6"/>
  <c r="AJ2695" i="4"/>
  <c r="AH2696" i="4" s="1"/>
  <c r="AI2696" i="4" s="1"/>
  <c r="AK2695" i="4"/>
  <c r="AH300" i="6"/>
  <c r="AI300" i="6" s="1"/>
  <c r="AK2215" i="4" l="1"/>
  <c r="AI246" i="6"/>
  <c r="AI308" i="5"/>
  <c r="AI2460" i="4"/>
  <c r="AN606" i="5"/>
  <c r="AK2608" i="4"/>
  <c r="AJ2608" i="4"/>
  <c r="AH2609" i="4" s="1"/>
  <c r="AI2609" i="4" s="1"/>
  <c r="AK2460" i="4"/>
  <c r="AJ2460" i="4"/>
  <c r="AH2461" i="4" s="1"/>
  <c r="AI2461" i="4" s="1"/>
  <c r="AK405" i="6"/>
  <c r="AJ405" i="6"/>
  <c r="AH406" i="6" s="1"/>
  <c r="AI406" i="6" s="1"/>
  <c r="AJ246" i="6"/>
  <c r="AH247" i="6" s="1"/>
  <c r="AI247" i="6" s="1"/>
  <c r="AK246" i="6"/>
  <c r="AJ2548" i="4"/>
  <c r="AH2549" i="4" s="1"/>
  <c r="AI2549" i="4" s="1"/>
  <c r="AK373" i="5"/>
  <c r="AJ373" i="5"/>
  <c r="AH374" i="5" s="1"/>
  <c r="AK2547" i="4"/>
  <c r="AJ478" i="5"/>
  <c r="AH479" i="5" s="1"/>
  <c r="AK478" i="5"/>
  <c r="AI2386" i="4"/>
  <c r="AK300" i="6"/>
  <c r="AJ300" i="6"/>
  <c r="AJ2314" i="4"/>
  <c r="AH2315" i="4" s="1"/>
  <c r="AI2315" i="4" s="1"/>
  <c r="AJ2696" i="4"/>
  <c r="AH2697" i="4" s="1"/>
  <c r="AI2697" i="4" s="1"/>
  <c r="AK706" i="5"/>
  <c r="AJ706" i="5"/>
  <c r="AH707" i="5" s="1"/>
  <c r="AI707" i="5" s="1"/>
  <c r="AJ169" i="5"/>
  <c r="AH170" i="5" s="1"/>
  <c r="AI170" i="5" s="1"/>
  <c r="AK308" i="5"/>
  <c r="AJ308" i="5"/>
  <c r="AH309" i="5" s="1"/>
  <c r="AI309" i="5" s="1"/>
  <c r="AJ246" i="5"/>
  <c r="AH247" i="5" s="1"/>
  <c r="AI247" i="5" s="1"/>
  <c r="AK245" i="5"/>
  <c r="AI2143" i="4"/>
  <c r="AJ578" i="5"/>
  <c r="AG522" i="5" s="1"/>
  <c r="AG523" i="5" s="1"/>
  <c r="AI2216" i="4"/>
  <c r="AK168" i="5"/>
  <c r="AO606" i="5" l="1"/>
  <c r="AM607" i="5" s="1"/>
  <c r="AP606" i="5"/>
  <c r="AI479" i="5"/>
  <c r="AI374" i="5"/>
  <c r="AJ247" i="5"/>
  <c r="AH248" i="5" s="1"/>
  <c r="AI248" i="5" s="1"/>
  <c r="AK479" i="5"/>
  <c r="AJ479" i="5"/>
  <c r="AH480" i="5" s="1"/>
  <c r="AI480" i="5" s="1"/>
  <c r="AJ2549" i="4"/>
  <c r="AH2550" i="4" s="1"/>
  <c r="AI2550" i="4" s="1"/>
  <c r="AK2549" i="4"/>
  <c r="AK2696" i="4"/>
  <c r="AK374" i="5"/>
  <c r="AJ374" i="5"/>
  <c r="AH375" i="5" s="1"/>
  <c r="AI375" i="5" s="1"/>
  <c r="AK406" i="6"/>
  <c r="AJ406" i="6"/>
  <c r="AH407" i="6" s="1"/>
  <c r="AI407" i="6" s="1"/>
  <c r="AJ2697" i="4"/>
  <c r="AH2698" i="4" s="1"/>
  <c r="AI2698" i="4" s="1"/>
  <c r="AK169" i="5"/>
  <c r="AK2548" i="4"/>
  <c r="AJ2216" i="4"/>
  <c r="AH2217" i="4" s="1"/>
  <c r="AK2216" i="4"/>
  <c r="AK578" i="5"/>
  <c r="AK2461" i="4"/>
  <c r="AJ2461" i="4"/>
  <c r="AH2462" i="4" s="1"/>
  <c r="AI2462" i="4" s="1"/>
  <c r="AK246" i="5"/>
  <c r="AK707" i="5"/>
  <c r="AJ707" i="5"/>
  <c r="AH708" i="5" s="1"/>
  <c r="AI708" i="5" s="1"/>
  <c r="AJ2315" i="4"/>
  <c r="AH2316" i="4" s="1"/>
  <c r="AI2316" i="4" s="1"/>
  <c r="AK2315" i="4"/>
  <c r="AJ170" i="5"/>
  <c r="AH171" i="5" s="1"/>
  <c r="AI171" i="5" s="1"/>
  <c r="AJ247" i="6"/>
  <c r="AH248" i="6" s="1"/>
  <c r="AK247" i="6"/>
  <c r="AJ2386" i="4"/>
  <c r="AH2387" i="4" s="1"/>
  <c r="AK2386" i="4"/>
  <c r="AJ309" i="5"/>
  <c r="AH310" i="5" s="1"/>
  <c r="AK309" i="5"/>
  <c r="AL503" i="5"/>
  <c r="AL502" i="5"/>
  <c r="AK2314" i="4"/>
  <c r="AH301" i="6"/>
  <c r="AI301" i="6" s="1"/>
  <c r="AK2143" i="4"/>
  <c r="AJ2143" i="4"/>
  <c r="AH2144" i="4" s="1"/>
  <c r="AI2144" i="4" s="1"/>
  <c r="AJ2609" i="4"/>
  <c r="AH2610" i="4" s="1"/>
  <c r="AK2609" i="4"/>
  <c r="AI248" i="6" l="1"/>
  <c r="AI310" i="5"/>
  <c r="AI2217" i="4"/>
  <c r="AL504" i="5"/>
  <c r="AL518" i="5" s="1"/>
  <c r="AI2387" i="4"/>
  <c r="AN607" i="5"/>
  <c r="AK407" i="6"/>
  <c r="AJ407" i="6"/>
  <c r="AH408" i="6" s="1"/>
  <c r="AI408" i="6" s="1"/>
  <c r="AK248" i="6"/>
  <c r="AJ248" i="6"/>
  <c r="AH249" i="6" s="1"/>
  <c r="AI249" i="6" s="1"/>
  <c r="AJ2387" i="4"/>
  <c r="AH2388" i="4" s="1"/>
  <c r="AK2387" i="4"/>
  <c r="AJ2550" i="4"/>
  <c r="AH2551" i="4" s="1"/>
  <c r="AI2551" i="4" s="1"/>
  <c r="AI2610" i="4"/>
  <c r="AJ480" i="5"/>
  <c r="AH481" i="5" s="1"/>
  <c r="AK480" i="5"/>
  <c r="AK708" i="5"/>
  <c r="AJ708" i="5"/>
  <c r="AH709" i="5" s="1"/>
  <c r="AI709" i="5" s="1"/>
  <c r="AJ171" i="5"/>
  <c r="AH172" i="5" s="1"/>
  <c r="AI172" i="5" s="1"/>
  <c r="AK375" i="5"/>
  <c r="AJ375" i="5"/>
  <c r="AH376" i="5" s="1"/>
  <c r="AJ2462" i="4"/>
  <c r="AH2463" i="4" s="1"/>
  <c r="AI2463" i="4" s="1"/>
  <c r="AK2462" i="4"/>
  <c r="AK247" i="5"/>
  <c r="AJ2698" i="4"/>
  <c r="AH2699" i="4" s="1"/>
  <c r="AI2699" i="4" s="1"/>
  <c r="AK2697" i="4"/>
  <c r="AK170" i="5"/>
  <c r="AK171" i="5" s="1"/>
  <c r="AJ2144" i="4"/>
  <c r="AH2145" i="4" s="1"/>
  <c r="AI2145" i="4" s="1"/>
  <c r="AK2144" i="4"/>
  <c r="AL506" i="5"/>
  <c r="AL507" i="5"/>
  <c r="AL505" i="5"/>
  <c r="AK310" i="5"/>
  <c r="AJ310" i="5"/>
  <c r="AH311" i="5" s="1"/>
  <c r="AI311" i="5" s="1"/>
  <c r="AJ2316" i="4"/>
  <c r="AH2317" i="4" s="1"/>
  <c r="AI2317" i="4" s="1"/>
  <c r="AK301" i="6"/>
  <c r="AJ301" i="6"/>
  <c r="AJ248" i="5"/>
  <c r="AH249" i="5" s="1"/>
  <c r="AI249" i="5" s="1"/>
  <c r="AK2217" i="4"/>
  <c r="AJ2217" i="4"/>
  <c r="AH2218" i="4" s="1"/>
  <c r="AI2218" i="4" s="1"/>
  <c r="AL519" i="5" l="1"/>
  <c r="AL508" i="5"/>
  <c r="AP607" i="5"/>
  <c r="AO607" i="5"/>
  <c r="AM608" i="5" s="1"/>
  <c r="AN608" i="5" s="1"/>
  <c r="AJ172" i="5"/>
  <c r="AH173" i="5" s="1"/>
  <c r="AI173" i="5" s="1"/>
  <c r="AK2145" i="4"/>
  <c r="AJ2145" i="4"/>
  <c r="AH2146" i="4" s="1"/>
  <c r="AI2146" i="4" s="1"/>
  <c r="AK2550" i="4"/>
  <c r="AL567" i="5"/>
  <c r="AL573" i="5"/>
  <c r="AL568" i="5"/>
  <c r="AL574" i="5"/>
  <c r="AL569" i="5"/>
  <c r="AL575" i="5"/>
  <c r="AL576" i="5"/>
  <c r="AL578" i="5"/>
  <c r="AL577" i="5"/>
  <c r="AL572" i="5"/>
  <c r="AL520" i="5"/>
  <c r="AL571" i="5"/>
  <c r="AL570" i="5"/>
  <c r="AL509" i="5"/>
  <c r="AL512" i="5" s="1"/>
  <c r="AM525" i="5" s="1"/>
  <c r="AL510" i="5"/>
  <c r="AL511" i="5" s="1"/>
  <c r="AL513" i="5" s="1"/>
  <c r="AJ2218" i="4"/>
  <c r="AH2219" i="4" s="1"/>
  <c r="AK2218" i="4"/>
  <c r="AI481" i="5"/>
  <c r="AK248" i="5"/>
  <c r="AJ2551" i="4"/>
  <c r="AH2552" i="4" s="1"/>
  <c r="AI2552" i="4" s="1"/>
  <c r="AJ2317" i="4"/>
  <c r="AH2318" i="4" s="1"/>
  <c r="AI2318" i="4" s="1"/>
  <c r="AK2316" i="4"/>
  <c r="AK2698" i="4"/>
  <c r="AK249" i="6"/>
  <c r="AJ249" i="6"/>
  <c r="AH250" i="6" s="1"/>
  <c r="AJ2463" i="4"/>
  <c r="AH2464" i="4" s="1"/>
  <c r="AI2464" i="4" s="1"/>
  <c r="AK408" i="6"/>
  <c r="AJ408" i="6"/>
  <c r="AH409" i="6" s="1"/>
  <c r="AI409" i="6" s="1"/>
  <c r="AJ709" i="5"/>
  <c r="AH710" i="5" s="1"/>
  <c r="AK709" i="5"/>
  <c r="AL514" i="5"/>
  <c r="AL515" i="5" s="1"/>
  <c r="AJ249" i="5"/>
  <c r="AH250" i="5" s="1"/>
  <c r="AI250" i="5" s="1"/>
  <c r="AK2610" i="4"/>
  <c r="AJ2610" i="4"/>
  <c r="AH2611" i="4" s="1"/>
  <c r="AI2611" i="4" s="1"/>
  <c r="AH302" i="6"/>
  <c r="AI302" i="6" s="1"/>
  <c r="AJ2699" i="4"/>
  <c r="AH2700" i="4" s="1"/>
  <c r="AI2700" i="4" s="1"/>
  <c r="AI2388" i="4"/>
  <c r="AJ311" i="5"/>
  <c r="AH312" i="5" s="1"/>
  <c r="AK311" i="5"/>
  <c r="AI376" i="5"/>
  <c r="AI312" i="5" l="1"/>
  <c r="AI250" i="6"/>
  <c r="AK2699" i="4"/>
  <c r="AK2317" i="4"/>
  <c r="AK249" i="5"/>
  <c r="AP608" i="5"/>
  <c r="AO608" i="5"/>
  <c r="AM609" i="5" s="1"/>
  <c r="AN609" i="5" s="1"/>
  <c r="AJ312" i="5"/>
  <c r="AH313" i="5" s="1"/>
  <c r="AK312" i="5"/>
  <c r="AI710" i="5"/>
  <c r="AJ2464" i="4"/>
  <c r="AH2465" i="4" s="1"/>
  <c r="AI2465" i="4" s="1"/>
  <c r="AK2388" i="4"/>
  <c r="AJ2388" i="4"/>
  <c r="AH2389" i="4" s="1"/>
  <c r="AI2389" i="4" s="1"/>
  <c r="AK2463" i="4"/>
  <c r="AJ2700" i="4"/>
  <c r="AH2701" i="4" s="1"/>
  <c r="AI2701" i="4" s="1"/>
  <c r="AK302" i="6"/>
  <c r="AJ302" i="6"/>
  <c r="AH303" i="6" s="1"/>
  <c r="AJ2318" i="4"/>
  <c r="AH2319" i="4" s="1"/>
  <c r="AI2319" i="4" s="1"/>
  <c r="AK376" i="5"/>
  <c r="AJ376" i="5"/>
  <c r="AH377" i="5" s="1"/>
  <c r="AI377" i="5" s="1"/>
  <c r="AJ2552" i="4"/>
  <c r="AH2553" i="4" s="1"/>
  <c r="AI2553" i="4" s="1"/>
  <c r="AK2146" i="4"/>
  <c r="AJ2146" i="4"/>
  <c r="AH2147" i="4" s="1"/>
  <c r="AI2147" i="4" s="1"/>
  <c r="AK409" i="6"/>
  <c r="AJ409" i="6"/>
  <c r="AH410" i="6" s="1"/>
  <c r="AI410" i="6" s="1"/>
  <c r="AK2611" i="4"/>
  <c r="AJ2611" i="4"/>
  <c r="AH2612" i="4" s="1"/>
  <c r="AI2612" i="4" s="1"/>
  <c r="AJ250" i="5"/>
  <c r="AH251" i="5" s="1"/>
  <c r="AI251" i="5" s="1"/>
  <c r="AK2551" i="4"/>
  <c r="AK2552" i="4" s="1"/>
  <c r="AI2219" i="4"/>
  <c r="AK250" i="6"/>
  <c r="AJ250" i="6"/>
  <c r="AH251" i="6" s="1"/>
  <c r="AJ173" i="5"/>
  <c r="AH174" i="5" s="1"/>
  <c r="AI174" i="5" s="1"/>
  <c r="AL516" i="5"/>
  <c r="AL517" i="5" s="1"/>
  <c r="AJ481" i="5"/>
  <c r="AH482" i="5" s="1"/>
  <c r="AK481" i="5"/>
  <c r="AK172" i="5"/>
  <c r="AI303" i="6" l="1"/>
  <c r="AK2700" i="4"/>
  <c r="AO609" i="5"/>
  <c r="AM610" i="5" s="1"/>
  <c r="AP609" i="5"/>
  <c r="AI482" i="5"/>
  <c r="AK482" i="5" s="1"/>
  <c r="AI251" i="6"/>
  <c r="AJ251" i="6" s="1"/>
  <c r="AH252" i="6" s="1"/>
  <c r="AL548" i="5"/>
  <c r="AL532" i="5"/>
  <c r="AL536" i="5"/>
  <c r="AL561" i="5"/>
  <c r="AL525" i="5"/>
  <c r="AN525" i="5" s="1"/>
  <c r="AL555" i="5"/>
  <c r="AL549" i="5"/>
  <c r="AL559" i="5"/>
  <c r="AL553" i="5"/>
  <c r="AL560" i="5"/>
  <c r="AL529" i="5"/>
  <c r="AL543" i="5"/>
  <c r="AL541" i="5"/>
  <c r="AL534" i="5"/>
  <c r="AL545" i="5"/>
  <c r="AL539" i="5"/>
  <c r="AL550" i="5"/>
  <c r="AL554" i="5"/>
  <c r="AL563" i="5"/>
  <c r="AL556" i="5"/>
  <c r="AL538" i="5"/>
  <c r="AL526" i="5"/>
  <c r="AL527" i="5"/>
  <c r="AL540" i="5"/>
  <c r="AL542" i="5"/>
  <c r="AL537" i="5"/>
  <c r="AL551" i="5"/>
  <c r="AL528" i="5"/>
  <c r="AL535" i="5"/>
  <c r="AL562" i="5"/>
  <c r="AL531" i="5"/>
  <c r="AL558" i="5"/>
  <c r="AL547" i="5"/>
  <c r="AL564" i="5"/>
  <c r="AL552" i="5"/>
  <c r="AL565" i="5"/>
  <c r="AL546" i="5"/>
  <c r="AL533" i="5"/>
  <c r="AL557" i="5"/>
  <c r="AL566" i="5"/>
  <c r="AL544" i="5"/>
  <c r="AL530" i="5"/>
  <c r="AK377" i="5"/>
  <c r="AJ377" i="5"/>
  <c r="AH378" i="5" s="1"/>
  <c r="AI378" i="5" s="1"/>
  <c r="AJ2219" i="4"/>
  <c r="AH2220" i="4" s="1"/>
  <c r="AK2219" i="4"/>
  <c r="AJ2701" i="4"/>
  <c r="AH2702" i="4" s="1"/>
  <c r="AI2702" i="4" s="1"/>
  <c r="AK2389" i="4"/>
  <c r="AJ2389" i="4"/>
  <c r="AH2390" i="4" s="1"/>
  <c r="AI2390" i="4" s="1"/>
  <c r="AJ251" i="5"/>
  <c r="AH252" i="5" s="1"/>
  <c r="AI252" i="5" s="1"/>
  <c r="AK250" i="5"/>
  <c r="AK2318" i="4"/>
  <c r="AK2612" i="4"/>
  <c r="AJ2612" i="4"/>
  <c r="AH2613" i="4" s="1"/>
  <c r="AI2613" i="4" s="1"/>
  <c r="AJ2465" i="4"/>
  <c r="AH2466" i="4" s="1"/>
  <c r="AI2466" i="4" s="1"/>
  <c r="AK2464" i="4"/>
  <c r="AK710" i="5"/>
  <c r="AJ710" i="5"/>
  <c r="AH711" i="5" s="1"/>
  <c r="AK410" i="6"/>
  <c r="AJ410" i="6"/>
  <c r="AH411" i="6" s="1"/>
  <c r="AI411" i="6" s="1"/>
  <c r="AK303" i="6"/>
  <c r="AJ303" i="6"/>
  <c r="AH304" i="6" s="1"/>
  <c r="AI304" i="6" s="1"/>
  <c r="AK2147" i="4"/>
  <c r="AJ2147" i="4"/>
  <c r="AH2148" i="4" s="1"/>
  <c r="AI2148" i="4" s="1"/>
  <c r="AI313" i="5"/>
  <c r="AJ2319" i="4"/>
  <c r="AH2320" i="4" s="1"/>
  <c r="AI2320" i="4" s="1"/>
  <c r="AJ174" i="5"/>
  <c r="AH175" i="5" s="1"/>
  <c r="AI175" i="5" s="1"/>
  <c r="AK173" i="5"/>
  <c r="AJ2553" i="4"/>
  <c r="AG2497" i="4" s="1"/>
  <c r="AG2498" i="4" s="1"/>
  <c r="AN610" i="5" l="1"/>
  <c r="AK2553" i="4"/>
  <c r="AI711" i="5"/>
  <c r="AK711" i="5" s="1"/>
  <c r="AK251" i="6"/>
  <c r="AI252" i="6" s="1"/>
  <c r="AJ482" i="5"/>
  <c r="AH483" i="5" s="1"/>
  <c r="AP610" i="5"/>
  <c r="AO610" i="5"/>
  <c r="AM611" i="5" s="1"/>
  <c r="AN611" i="5" s="1"/>
  <c r="AJ2320" i="4"/>
  <c r="AH2321" i="4" s="1"/>
  <c r="AI2321" i="4" s="1"/>
  <c r="AK2319" i="4"/>
  <c r="AK2320" i="4" s="1"/>
  <c r="AJ2466" i="4"/>
  <c r="AH2467" i="4" s="1"/>
  <c r="AI2467" i="4" s="1"/>
  <c r="AK304" i="6"/>
  <c r="AJ304" i="6"/>
  <c r="AH305" i="6" s="1"/>
  <c r="AI305" i="6" s="1"/>
  <c r="AK251" i="5"/>
  <c r="AJ175" i="5"/>
  <c r="AH176" i="5" s="1"/>
  <c r="AI176" i="5" s="1"/>
  <c r="AJ252" i="5"/>
  <c r="AH253" i="5" s="1"/>
  <c r="AI253" i="5" s="1"/>
  <c r="AJ2390" i="4"/>
  <c r="AH2391" i="4" s="1"/>
  <c r="AI2391" i="4" s="1"/>
  <c r="AK378" i="5"/>
  <c r="AJ378" i="5"/>
  <c r="AH379" i="5" s="1"/>
  <c r="AP525" i="5"/>
  <c r="AO525" i="5"/>
  <c r="AJ2702" i="4"/>
  <c r="AH2703" i="4" s="1"/>
  <c r="AI2703" i="4" s="1"/>
  <c r="AK2613" i="4"/>
  <c r="AJ2613" i="4"/>
  <c r="AH2614" i="4" s="1"/>
  <c r="AI2614" i="4" s="1"/>
  <c r="AK313" i="5"/>
  <c r="AJ313" i="5"/>
  <c r="AH314" i="5" s="1"/>
  <c r="AI314" i="5" s="1"/>
  <c r="AJ411" i="6"/>
  <c r="AH412" i="6" s="1"/>
  <c r="AK411" i="6"/>
  <c r="AJ711" i="5"/>
  <c r="AH712" i="5" s="1"/>
  <c r="AK2701" i="4"/>
  <c r="AK174" i="5"/>
  <c r="AK2465" i="4"/>
  <c r="AK2148" i="4"/>
  <c r="AJ2148" i="4"/>
  <c r="AH2149" i="4" s="1"/>
  <c r="AI2149" i="4" s="1"/>
  <c r="AL2480" i="4"/>
  <c r="AL2481" i="4"/>
  <c r="AI483" i="5"/>
  <c r="AI2220" i="4"/>
  <c r="AK252" i="6" l="1"/>
  <c r="AJ252" i="6"/>
  <c r="AH253" i="6" s="1"/>
  <c r="AI253" i="6" s="1"/>
  <c r="AK2702" i="4"/>
  <c r="AK175" i="5"/>
  <c r="AI712" i="5"/>
  <c r="AK712" i="5" s="1"/>
  <c r="AI412" i="6"/>
  <c r="AJ412" i="6" s="1"/>
  <c r="AH413" i="6" s="1"/>
  <c r="AP611" i="5"/>
  <c r="AO611" i="5"/>
  <c r="AM612" i="5" s="1"/>
  <c r="AN612" i="5" s="1"/>
  <c r="AI379" i="5"/>
  <c r="AK379" i="5" s="1"/>
  <c r="AK252" i="5"/>
  <c r="AK2466" i="4"/>
  <c r="AJ483" i="5"/>
  <c r="AH484" i="5" s="1"/>
  <c r="AK483" i="5"/>
  <c r="AJ2703" i="4"/>
  <c r="AH2704" i="4" s="1"/>
  <c r="AI2704" i="4" s="1"/>
  <c r="AJ176" i="5"/>
  <c r="AH177" i="5" s="1"/>
  <c r="AI177" i="5" s="1"/>
  <c r="AK305" i="6"/>
  <c r="AJ305" i="6"/>
  <c r="AH306" i="6" s="1"/>
  <c r="AK2149" i="4"/>
  <c r="AJ2149" i="4"/>
  <c r="AH2150" i="4" s="1"/>
  <c r="AJ2467" i="4"/>
  <c r="AH2468" i="4" s="1"/>
  <c r="AI2468" i="4" s="1"/>
  <c r="AM526" i="5"/>
  <c r="AN526" i="5" s="1"/>
  <c r="AJ253" i="5"/>
  <c r="AH254" i="5" s="1"/>
  <c r="AI254" i="5" s="1"/>
  <c r="AJ314" i="5"/>
  <c r="AH315" i="5" s="1"/>
  <c r="AK314" i="5"/>
  <c r="AK253" i="6"/>
  <c r="AJ253" i="6"/>
  <c r="AH254" i="6" s="1"/>
  <c r="AI254" i="6" s="1"/>
  <c r="AL2482" i="4"/>
  <c r="AK2220" i="4"/>
  <c r="AJ2220" i="4"/>
  <c r="AH2221" i="4" s="1"/>
  <c r="AI2221" i="4" s="1"/>
  <c r="AJ2614" i="4"/>
  <c r="AH2615" i="4" s="1"/>
  <c r="AI2615" i="4" s="1"/>
  <c r="AJ2391" i="4"/>
  <c r="AH2392" i="4" s="1"/>
  <c r="AI2392" i="4" s="1"/>
  <c r="AJ2321" i="4"/>
  <c r="AH2322" i="4" s="1"/>
  <c r="AI2322" i="4" s="1"/>
  <c r="AK2390" i="4"/>
  <c r="AK2391" i="4" s="1"/>
  <c r="AJ712" i="5" l="1"/>
  <c r="AH713" i="5" s="1"/>
  <c r="AI713" i="5" s="1"/>
  <c r="AJ379" i="5"/>
  <c r="AH380" i="5" s="1"/>
  <c r="AK412" i="6"/>
  <c r="AI413" i="6" s="1"/>
  <c r="AI306" i="6"/>
  <c r="AI380" i="5"/>
  <c r="AK380" i="5" s="1"/>
  <c r="AO612" i="5"/>
  <c r="AM613" i="5" s="1"/>
  <c r="AP612" i="5"/>
  <c r="AI2150" i="4"/>
  <c r="AJ2392" i="4"/>
  <c r="AH2393" i="4" s="1"/>
  <c r="AI2393" i="4" s="1"/>
  <c r="AK2467" i="4"/>
  <c r="AK2150" i="4"/>
  <c r="AJ2150" i="4"/>
  <c r="AH2151" i="4" s="1"/>
  <c r="AI2151" i="4" s="1"/>
  <c r="AK306" i="6"/>
  <c r="AJ306" i="6"/>
  <c r="AH307" i="6" s="1"/>
  <c r="AI307" i="6" s="1"/>
  <c r="AJ254" i="6"/>
  <c r="AH255" i="6" s="1"/>
  <c r="AK254" i="6"/>
  <c r="AK176" i="5"/>
  <c r="AK713" i="5"/>
  <c r="AJ713" i="5"/>
  <c r="AH714" i="5" s="1"/>
  <c r="AI714" i="5" s="1"/>
  <c r="AJ2704" i="4"/>
  <c r="AH2705" i="4" s="1"/>
  <c r="AI2705" i="4" s="1"/>
  <c r="AJ2615" i="4"/>
  <c r="AH2616" i="4" s="1"/>
  <c r="AI2616" i="4" s="1"/>
  <c r="AK2614" i="4"/>
  <c r="AJ177" i="5"/>
  <c r="AH178" i="5" s="1"/>
  <c r="AI178" i="5" s="1"/>
  <c r="AJ2322" i="4"/>
  <c r="AH2323" i="4" s="1"/>
  <c r="AI2323" i="4" s="1"/>
  <c r="AK2221" i="4"/>
  <c r="AJ2221" i="4"/>
  <c r="AH2222" i="4" s="1"/>
  <c r="AI2222" i="4" s="1"/>
  <c r="AL2484" i="4"/>
  <c r="AL2485" i="4"/>
  <c r="AL2483" i="4"/>
  <c r="AL2493" i="4"/>
  <c r="AL2494" i="4"/>
  <c r="AK2321" i="4"/>
  <c r="AI315" i="5"/>
  <c r="AK2703" i="4"/>
  <c r="AJ254" i="5"/>
  <c r="AH255" i="5" s="1"/>
  <c r="AI255" i="5" s="1"/>
  <c r="AK253" i="5"/>
  <c r="AI484" i="5"/>
  <c r="AJ2468" i="4"/>
  <c r="AH2469" i="4" s="1"/>
  <c r="AI2469" i="4" s="1"/>
  <c r="AP526" i="5"/>
  <c r="AO526" i="5"/>
  <c r="AK413" i="6" l="1"/>
  <c r="AJ413" i="6"/>
  <c r="AH414" i="6" s="1"/>
  <c r="AI414" i="6" s="1"/>
  <c r="AJ380" i="5"/>
  <c r="AH381" i="5" s="1"/>
  <c r="AI381" i="5"/>
  <c r="AK381" i="5" s="1"/>
  <c r="AN613" i="5"/>
  <c r="AJ714" i="5"/>
  <c r="AH715" i="5" s="1"/>
  <c r="AK714" i="5"/>
  <c r="AJ2469" i="4"/>
  <c r="AH2470" i="4" s="1"/>
  <c r="AI2470" i="4" s="1"/>
  <c r="AK2468" i="4"/>
  <c r="AJ2616" i="4"/>
  <c r="AH2617" i="4" s="1"/>
  <c r="AI2617" i="4" s="1"/>
  <c r="AK2616" i="4"/>
  <c r="AK414" i="6"/>
  <c r="AJ414" i="6"/>
  <c r="AH415" i="6" s="1"/>
  <c r="AI415" i="6" s="1"/>
  <c r="AK2222" i="4"/>
  <c r="AJ2222" i="4"/>
  <c r="AH2223" i="4" s="1"/>
  <c r="AI2223" i="4" s="1"/>
  <c r="AK484" i="5"/>
  <c r="AJ484" i="5"/>
  <c r="AH485" i="5" s="1"/>
  <c r="AK2704" i="4"/>
  <c r="AL2549" i="4"/>
  <c r="AL2550" i="4"/>
  <c r="AL2547" i="4"/>
  <c r="AL2544" i="4"/>
  <c r="AL2495" i="4"/>
  <c r="AL2553" i="4"/>
  <c r="AL2551" i="4"/>
  <c r="AL2548" i="4"/>
  <c r="AL2545" i="4"/>
  <c r="AL2543" i="4"/>
  <c r="AL2546" i="4"/>
  <c r="AL2542" i="4"/>
  <c r="AL2552" i="4"/>
  <c r="AL2486" i="4"/>
  <c r="AM2500" i="4" s="1"/>
  <c r="AL2487" i="4"/>
  <c r="AL2488" i="4" s="1"/>
  <c r="AI255" i="6"/>
  <c r="AJ2151" i="4"/>
  <c r="AH2152" i="4" s="1"/>
  <c r="AK2151" i="4"/>
  <c r="AJ2705" i="4"/>
  <c r="AG2649" i="4" s="1"/>
  <c r="AG2650" i="4" s="1"/>
  <c r="AM527" i="5"/>
  <c r="AN527" i="5" s="1"/>
  <c r="AL2489" i="4"/>
  <c r="AL2490" i="4" s="1"/>
  <c r="AJ307" i="6"/>
  <c r="AH308" i="6" s="1"/>
  <c r="AK307" i="6"/>
  <c r="AJ2323" i="4"/>
  <c r="AH2324" i="4" s="1"/>
  <c r="AI2324" i="4" s="1"/>
  <c r="AK2322" i="4"/>
  <c r="AJ255" i="5"/>
  <c r="AH256" i="5" s="1"/>
  <c r="AI256" i="5" s="1"/>
  <c r="AJ178" i="5"/>
  <c r="AG122" i="5" s="1"/>
  <c r="AG123" i="5" s="1"/>
  <c r="AK254" i="5"/>
  <c r="AK255" i="5" s="1"/>
  <c r="AK177" i="5"/>
  <c r="AJ2393" i="4"/>
  <c r="AH2394" i="4" s="1"/>
  <c r="AI2394" i="4" s="1"/>
  <c r="AK315" i="5"/>
  <c r="AJ315" i="5"/>
  <c r="AH316" i="5" s="1"/>
  <c r="AI316" i="5" s="1"/>
  <c r="AK2615" i="4"/>
  <c r="AK2392" i="4"/>
  <c r="AK2393" i="4" s="1"/>
  <c r="AI308" i="6" l="1"/>
  <c r="AJ381" i="5"/>
  <c r="AH382" i="5" s="1"/>
  <c r="AI485" i="5"/>
  <c r="AP613" i="5"/>
  <c r="AO613" i="5"/>
  <c r="AM614" i="5" s="1"/>
  <c r="AN614" i="5" s="1"/>
  <c r="AL2632" i="4"/>
  <c r="AL2633" i="4"/>
  <c r="AK2223" i="4"/>
  <c r="AJ2223" i="4"/>
  <c r="AH2224" i="4" s="1"/>
  <c r="AI2224" i="4" s="1"/>
  <c r="AK415" i="6"/>
  <c r="AJ415" i="6"/>
  <c r="AH416" i="6" s="1"/>
  <c r="AJ2324" i="4"/>
  <c r="AH2325" i="4" s="1"/>
  <c r="AI2325" i="4" s="1"/>
  <c r="AK308" i="6"/>
  <c r="AJ308" i="6"/>
  <c r="AH309" i="6" s="1"/>
  <c r="AI309" i="6" s="1"/>
  <c r="AJ2470" i="4"/>
  <c r="AH2471" i="4" s="1"/>
  <c r="AI2471" i="4" s="1"/>
  <c r="AL102" i="5"/>
  <c r="AL103" i="5"/>
  <c r="AK2323" i="4"/>
  <c r="AL2491" i="4"/>
  <c r="AL2492" i="4" s="1"/>
  <c r="AK2469" i="4"/>
  <c r="AK485" i="5"/>
  <c r="AJ485" i="5"/>
  <c r="AH486" i="5" s="1"/>
  <c r="AI486" i="5" s="1"/>
  <c r="AJ256" i="5"/>
  <c r="AH257" i="5" s="1"/>
  <c r="AI257" i="5" s="1"/>
  <c r="AJ2394" i="4"/>
  <c r="AH2395" i="4" s="1"/>
  <c r="AI2395" i="4" s="1"/>
  <c r="AK2705" i="4"/>
  <c r="AI2152" i="4"/>
  <c r="AK255" i="6"/>
  <c r="AJ255" i="6"/>
  <c r="AH256" i="6" s="1"/>
  <c r="AI256" i="6" s="1"/>
  <c r="AK178" i="5"/>
  <c r="AJ2617" i="4"/>
  <c r="AH2618" i="4" s="1"/>
  <c r="AI2618" i="4" s="1"/>
  <c r="AK316" i="5"/>
  <c r="AJ316" i="5"/>
  <c r="AH317" i="5" s="1"/>
  <c r="AP527" i="5"/>
  <c r="AO527" i="5"/>
  <c r="AI382" i="5"/>
  <c r="AI715" i="5"/>
  <c r="AL104" i="5" l="1"/>
  <c r="AK2394" i="4"/>
  <c r="AL2634" i="4"/>
  <c r="AL2635" i="4" s="1"/>
  <c r="AP614" i="5"/>
  <c r="AO614" i="5"/>
  <c r="AM615" i="5" s="1"/>
  <c r="AN615" i="5" s="1"/>
  <c r="AL2537" i="4"/>
  <c r="AL2511" i="4"/>
  <c r="AL2531" i="4"/>
  <c r="AL2509" i="4"/>
  <c r="AL2528" i="4"/>
  <c r="AL2536" i="4"/>
  <c r="AL2525" i="4"/>
  <c r="AL2541" i="4"/>
  <c r="AL2504" i="4"/>
  <c r="AL2517" i="4"/>
  <c r="AL2506" i="4"/>
  <c r="AL2505" i="4"/>
  <c r="AL2518" i="4"/>
  <c r="AL2530" i="4"/>
  <c r="AL2507" i="4"/>
  <c r="AL2519" i="4"/>
  <c r="AL2501" i="4"/>
  <c r="AL2521" i="4"/>
  <c r="AL2540" i="4"/>
  <c r="AL2522" i="4"/>
  <c r="AL2524" i="4"/>
  <c r="AL2500" i="4"/>
  <c r="AN2500" i="4" s="1"/>
  <c r="AL2508" i="4"/>
  <c r="AL2512" i="4"/>
  <c r="AL2514" i="4"/>
  <c r="AL2535" i="4"/>
  <c r="AL2503" i="4"/>
  <c r="AL2527" i="4"/>
  <c r="AL2529" i="4"/>
  <c r="AL2513" i="4"/>
  <c r="AL2526" i="4"/>
  <c r="AL2533" i="4"/>
  <c r="AL2539" i="4"/>
  <c r="AL2532" i="4"/>
  <c r="AL2534" i="4"/>
  <c r="AL2502" i="4"/>
  <c r="AL2515" i="4"/>
  <c r="AL2516" i="4"/>
  <c r="AL2523" i="4"/>
  <c r="AL2538" i="4"/>
  <c r="AL2510" i="4"/>
  <c r="AL2520" i="4"/>
  <c r="AK309" i="6"/>
  <c r="AJ309" i="6"/>
  <c r="AH310" i="6" s="1"/>
  <c r="AJ257" i="5"/>
  <c r="AG201" i="5" s="1"/>
  <c r="AG202" i="5" s="1"/>
  <c r="AJ2471" i="4"/>
  <c r="AH2472" i="4" s="1"/>
  <c r="AI2472" i="4" s="1"/>
  <c r="AJ256" i="6"/>
  <c r="AH257" i="6" s="1"/>
  <c r="AK256" i="6"/>
  <c r="AK2324" i="4"/>
  <c r="AJ2618" i="4"/>
  <c r="AH2619" i="4" s="1"/>
  <c r="AI2619" i="4" s="1"/>
  <c r="AJ2325" i="4"/>
  <c r="AG2269" i="4" s="1"/>
  <c r="AG2270" i="4" s="1"/>
  <c r="AJ382" i="5"/>
  <c r="AH383" i="5" s="1"/>
  <c r="AK382" i="5"/>
  <c r="AJ2152" i="4"/>
  <c r="AH2153" i="4" s="1"/>
  <c r="AK2152" i="4"/>
  <c r="AI416" i="6"/>
  <c r="AL106" i="5"/>
  <c r="AL105" i="5"/>
  <c r="AL107" i="5"/>
  <c r="AL118" i="5"/>
  <c r="AL119" i="5"/>
  <c r="AK2470" i="4"/>
  <c r="AK2471" i="4" s="1"/>
  <c r="AK2617" i="4"/>
  <c r="AJ715" i="5"/>
  <c r="AH716" i="5" s="1"/>
  <c r="AK715" i="5"/>
  <c r="AM528" i="5"/>
  <c r="AN528" i="5" s="1"/>
  <c r="AK2224" i="4"/>
  <c r="AJ2224" i="4"/>
  <c r="AH2225" i="4" s="1"/>
  <c r="AI2225" i="4" s="1"/>
  <c r="AI317" i="5"/>
  <c r="AJ2395" i="4"/>
  <c r="AH2396" i="4" s="1"/>
  <c r="AI2396" i="4" s="1"/>
  <c r="AK2395" i="4"/>
  <c r="AK486" i="5"/>
  <c r="AJ486" i="5"/>
  <c r="AH487" i="5" s="1"/>
  <c r="AI487" i="5" s="1"/>
  <c r="AK256" i="5"/>
  <c r="AL2637" i="4"/>
  <c r="AL2645" i="4"/>
  <c r="AL2646" i="4"/>
  <c r="AI2153" i="4" l="1"/>
  <c r="AL2636" i="4"/>
  <c r="AL2641" i="4" s="1"/>
  <c r="AL2642" i="4" s="1"/>
  <c r="AO615" i="5"/>
  <c r="AM616" i="5" s="1"/>
  <c r="AP615" i="5"/>
  <c r="AK2618" i="4"/>
  <c r="AI716" i="5"/>
  <c r="AI310" i="6"/>
  <c r="AK310" i="6" s="1"/>
  <c r="AL176" i="5"/>
  <c r="AL177" i="5"/>
  <c r="AL172" i="5"/>
  <c r="AL175" i="5"/>
  <c r="AL171" i="5"/>
  <c r="AL178" i="5"/>
  <c r="AL174" i="5"/>
  <c r="AL120" i="5"/>
  <c r="AL173" i="5"/>
  <c r="AL170" i="5"/>
  <c r="AL169" i="5"/>
  <c r="AL2252" i="4"/>
  <c r="AL2253" i="4"/>
  <c r="AL182" i="5"/>
  <c r="AL181" i="5"/>
  <c r="AL183" i="5" s="1"/>
  <c r="AJ416" i="6"/>
  <c r="AH417" i="6" s="1"/>
  <c r="AK416" i="6"/>
  <c r="AI383" i="5"/>
  <c r="AO528" i="5"/>
  <c r="AP528" i="5"/>
  <c r="AK2325" i="4"/>
  <c r="AP2500" i="4"/>
  <c r="AO2500" i="4"/>
  <c r="AL109" i="5"/>
  <c r="AL112" i="5" s="1"/>
  <c r="AM125" i="5" s="1"/>
  <c r="AL110" i="5"/>
  <c r="AL111" i="5" s="1"/>
  <c r="AL113" i="5" s="1"/>
  <c r="AJ2396" i="4"/>
  <c r="AH2397" i="4" s="1"/>
  <c r="AI2397" i="4" s="1"/>
  <c r="AK2225" i="4"/>
  <c r="AJ2225" i="4"/>
  <c r="AH2226" i="4" s="1"/>
  <c r="AI2226" i="4" s="1"/>
  <c r="AL2701" i="4"/>
  <c r="AL2696" i="4"/>
  <c r="AL2702" i="4"/>
  <c r="AL2703" i="4"/>
  <c r="AL2699" i="4"/>
  <c r="AL2700" i="4"/>
  <c r="AL2697" i="4"/>
  <c r="AL2694" i="4"/>
  <c r="AL2705" i="4"/>
  <c r="AL2698" i="4"/>
  <c r="AL2704" i="4"/>
  <c r="AL2695" i="4"/>
  <c r="AL2647" i="4"/>
  <c r="AJ2619" i="4"/>
  <c r="AH2620" i="4" s="1"/>
  <c r="AI2620" i="4" s="1"/>
  <c r="AJ487" i="5"/>
  <c r="AH488" i="5" s="1"/>
  <c r="AI488" i="5" s="1"/>
  <c r="AK487" i="5"/>
  <c r="AK317" i="5"/>
  <c r="AJ317" i="5"/>
  <c r="AH318" i="5" s="1"/>
  <c r="AJ716" i="5"/>
  <c r="AH717" i="5" s="1"/>
  <c r="AK716" i="5"/>
  <c r="AJ2472" i="4"/>
  <c r="AH2473" i="4" s="1"/>
  <c r="AI2473" i="4" s="1"/>
  <c r="AK2472" i="4"/>
  <c r="AL114" i="5"/>
  <c r="AL115" i="5" s="1"/>
  <c r="AL2643" i="4"/>
  <c r="AL2644" i="4" s="1"/>
  <c r="AK257" i="5"/>
  <c r="AK2153" i="4"/>
  <c r="AJ2153" i="4"/>
  <c r="AH2154" i="4" s="1"/>
  <c r="AI2154" i="4" s="1"/>
  <c r="AL2639" i="4"/>
  <c r="AL2638" i="4"/>
  <c r="AM2652" i="4" s="1"/>
  <c r="AI257" i="6"/>
  <c r="AJ310" i="6" l="1"/>
  <c r="AH311" i="6" s="1"/>
  <c r="AI311" i="6" s="1"/>
  <c r="AI717" i="5"/>
  <c r="AN616" i="5"/>
  <c r="AL2654" i="4"/>
  <c r="AL2662" i="4"/>
  <c r="AL2659" i="4"/>
  <c r="AL2685" i="4"/>
  <c r="AL2667" i="4"/>
  <c r="AL2664" i="4"/>
  <c r="AL2680" i="4"/>
  <c r="AL2665" i="4"/>
  <c r="AL2687" i="4"/>
  <c r="AL2672" i="4"/>
  <c r="AL2669" i="4"/>
  <c r="AL2684" i="4"/>
  <c r="AL2657" i="4"/>
  <c r="AL2683" i="4"/>
  <c r="AL2660" i="4"/>
  <c r="AL2690" i="4"/>
  <c r="AL2666" i="4"/>
  <c r="AL2678" i="4"/>
  <c r="AL2692" i="4"/>
  <c r="AL2658" i="4"/>
  <c r="AL2676" i="4"/>
  <c r="AL2663" i="4"/>
  <c r="AL2691" i="4"/>
  <c r="AL2693" i="4"/>
  <c r="AL2673" i="4"/>
  <c r="AL2679" i="4"/>
  <c r="AL2661" i="4"/>
  <c r="AL2653" i="4"/>
  <c r="AL2675" i="4"/>
  <c r="AL2671" i="4"/>
  <c r="AL2668" i="4"/>
  <c r="AL2674" i="4"/>
  <c r="AL2670" i="4"/>
  <c r="AL2689" i="4"/>
  <c r="AL2681" i="4"/>
  <c r="AL2655" i="4"/>
  <c r="AL2688" i="4"/>
  <c r="AL2686" i="4"/>
  <c r="AL2656" i="4"/>
  <c r="AL2677" i="4"/>
  <c r="AL2682" i="4"/>
  <c r="AL2652" i="4"/>
  <c r="AL2254" i="4"/>
  <c r="AM529" i="5"/>
  <c r="AN529" i="5" s="1"/>
  <c r="AK311" i="6"/>
  <c r="AJ311" i="6"/>
  <c r="AH312" i="6" s="1"/>
  <c r="AJ488" i="5"/>
  <c r="AH489" i="5" s="1"/>
  <c r="AI489" i="5" s="1"/>
  <c r="AL116" i="5"/>
  <c r="AL117" i="5" s="1"/>
  <c r="AL2640" i="4"/>
  <c r="AJ2473" i="4"/>
  <c r="AH2474" i="4" s="1"/>
  <c r="AI2474" i="4" s="1"/>
  <c r="AI417" i="6"/>
  <c r="AJ2397" i="4"/>
  <c r="AH2398" i="4" s="1"/>
  <c r="AI2398" i="4" s="1"/>
  <c r="AK2154" i="4"/>
  <c r="AJ2154" i="4"/>
  <c r="AH2155" i="4" s="1"/>
  <c r="AI2155" i="4" s="1"/>
  <c r="AK257" i="6"/>
  <c r="AJ257" i="6"/>
  <c r="AH258" i="6" s="1"/>
  <c r="AI258" i="6" s="1"/>
  <c r="AL186" i="5"/>
  <c r="AL185" i="5"/>
  <c r="AL193" i="5" s="1"/>
  <c r="AL194" i="5" s="1"/>
  <c r="AL184" i="5"/>
  <c r="AL197" i="5"/>
  <c r="AL198" i="5"/>
  <c r="AK2226" i="4"/>
  <c r="AJ2226" i="4"/>
  <c r="AH2227" i="4" s="1"/>
  <c r="AI2227" i="4" s="1"/>
  <c r="AK2396" i="4"/>
  <c r="AK383" i="5"/>
  <c r="AJ383" i="5"/>
  <c r="AH384" i="5" s="1"/>
  <c r="AI384" i="5" s="1"/>
  <c r="AJ2620" i="4"/>
  <c r="AH2621" i="4" s="1"/>
  <c r="AI2621" i="4" s="1"/>
  <c r="AK2619" i="4"/>
  <c r="AM2501" i="4"/>
  <c r="AN2501" i="4" s="1"/>
  <c r="AJ717" i="5"/>
  <c r="AH718" i="5" s="1"/>
  <c r="AK717" i="5"/>
  <c r="AI318" i="5"/>
  <c r="AI718" i="5" l="1"/>
  <c r="AO616" i="5"/>
  <c r="AM617" i="5" s="1"/>
  <c r="AP616" i="5"/>
  <c r="AI312" i="6"/>
  <c r="AK312" i="6" s="1"/>
  <c r="AL165" i="5"/>
  <c r="AL137" i="5"/>
  <c r="AL162" i="5"/>
  <c r="AL135" i="5"/>
  <c r="AL149" i="5"/>
  <c r="AL164" i="5"/>
  <c r="AL128" i="5"/>
  <c r="AL146" i="5"/>
  <c r="AL129" i="5"/>
  <c r="AL152" i="5"/>
  <c r="AL143" i="5"/>
  <c r="AL157" i="5"/>
  <c r="AL168" i="5"/>
  <c r="AL150" i="5"/>
  <c r="AL160" i="5"/>
  <c r="AL147" i="5"/>
  <c r="AL133" i="5"/>
  <c r="AL126" i="5"/>
  <c r="AL132" i="5"/>
  <c r="AL127" i="5"/>
  <c r="AL161" i="5"/>
  <c r="AL141" i="5"/>
  <c r="AL148" i="5"/>
  <c r="AL131" i="5"/>
  <c r="AL144" i="5"/>
  <c r="AL166" i="5"/>
  <c r="AL156" i="5"/>
  <c r="AL167" i="5"/>
  <c r="AL142" i="5"/>
  <c r="AL136" i="5"/>
  <c r="AL163" i="5"/>
  <c r="AL151" i="5"/>
  <c r="AL140" i="5"/>
  <c r="AL130" i="5"/>
  <c r="AL159" i="5"/>
  <c r="AL134" i="5"/>
  <c r="AL155" i="5"/>
  <c r="AL139" i="5"/>
  <c r="AL158" i="5"/>
  <c r="AL154" i="5"/>
  <c r="AL145" i="5"/>
  <c r="AL138" i="5"/>
  <c r="AL125" i="5"/>
  <c r="AN125" i="5" s="1"/>
  <c r="AL153" i="5"/>
  <c r="AK384" i="5"/>
  <c r="AJ384" i="5"/>
  <c r="AH385" i="5" s="1"/>
  <c r="AP529" i="5"/>
  <c r="AO529" i="5"/>
  <c r="AL188" i="5"/>
  <c r="AL191" i="5" s="1"/>
  <c r="AM204" i="5" s="1"/>
  <c r="AL189" i="5"/>
  <c r="AL190" i="5" s="1"/>
  <c r="AL192" i="5" s="1"/>
  <c r="AK318" i="5"/>
  <c r="AJ318" i="5"/>
  <c r="AH319" i="5" s="1"/>
  <c r="AI319" i="5" s="1"/>
  <c r="AK258" i="6"/>
  <c r="AJ258" i="6"/>
  <c r="AH259" i="6" s="1"/>
  <c r="AI259" i="6" s="1"/>
  <c r="AL2256" i="4"/>
  <c r="AL2257" i="4"/>
  <c r="AL2255" i="4"/>
  <c r="AL2265" i="4"/>
  <c r="AL2266" i="4"/>
  <c r="AK718" i="5"/>
  <c r="AJ718" i="5"/>
  <c r="AH719" i="5" s="1"/>
  <c r="AN2652" i="4"/>
  <c r="AJ312" i="6"/>
  <c r="AH313" i="6" s="1"/>
  <c r="AK2155" i="4"/>
  <c r="AJ2155" i="4"/>
  <c r="AH2156" i="4" s="1"/>
  <c r="AI2156" i="4" s="1"/>
  <c r="AJ2474" i="4"/>
  <c r="AH2475" i="4" s="1"/>
  <c r="AI2475" i="4" s="1"/>
  <c r="AK2474" i="4"/>
  <c r="AJ489" i="5"/>
  <c r="AH490" i="5" s="1"/>
  <c r="AI490" i="5" s="1"/>
  <c r="AL257" i="5"/>
  <c r="AL252" i="5"/>
  <c r="AL255" i="5"/>
  <c r="AL199" i="5"/>
  <c r="AL254" i="5"/>
  <c r="AL249" i="5"/>
  <c r="AL250" i="5"/>
  <c r="AL253" i="5"/>
  <c r="AL256" i="5"/>
  <c r="AL251" i="5"/>
  <c r="AL248" i="5"/>
  <c r="AK2227" i="4"/>
  <c r="AJ2227" i="4"/>
  <c r="AH2228" i="4" s="1"/>
  <c r="AI2228" i="4" s="1"/>
  <c r="AK488" i="5"/>
  <c r="AL195" i="5"/>
  <c r="AL196" i="5" s="1"/>
  <c r="AO2501" i="4"/>
  <c r="AP2501" i="4"/>
  <c r="AK2397" i="4"/>
  <c r="AK417" i="6"/>
  <c r="AJ417" i="6"/>
  <c r="AH418" i="6" s="1"/>
  <c r="AI418" i="6" s="1"/>
  <c r="AJ2398" i="4"/>
  <c r="AH2399" i="4" s="1"/>
  <c r="AI2399" i="4" s="1"/>
  <c r="AJ2621" i="4"/>
  <c r="AH2622" i="4" s="1"/>
  <c r="AI2622" i="4" s="1"/>
  <c r="AK2620" i="4"/>
  <c r="AK2621" i="4" s="1"/>
  <c r="AK2473" i="4"/>
  <c r="AI719" i="5" l="1"/>
  <c r="AL243" i="5"/>
  <c r="AL239" i="5"/>
  <c r="AL222" i="5"/>
  <c r="AL241" i="5"/>
  <c r="AL227" i="5"/>
  <c r="AL220" i="5"/>
  <c r="AL217" i="5"/>
  <c r="AL209" i="5"/>
  <c r="AL211" i="5"/>
  <c r="AL207" i="5"/>
  <c r="AL208" i="5"/>
  <c r="AL213" i="5"/>
  <c r="AL233" i="5"/>
  <c r="AL218" i="5"/>
  <c r="AL206" i="5"/>
  <c r="AL237" i="5"/>
  <c r="AL223" i="5"/>
  <c r="AL225" i="5"/>
  <c r="AL247" i="5"/>
  <c r="AL226" i="5"/>
  <c r="AL219" i="5"/>
  <c r="AL246" i="5"/>
  <c r="AL228" i="5"/>
  <c r="AL238" i="5"/>
  <c r="AL205" i="5"/>
  <c r="AL229" i="5"/>
  <c r="AL234" i="5"/>
  <c r="AL236" i="5"/>
  <c r="AL214" i="5"/>
  <c r="AL212" i="5"/>
  <c r="AL204" i="5"/>
  <c r="AN204" i="5" s="1"/>
  <c r="AO204" i="5" s="1"/>
  <c r="AM205" i="5" s="1"/>
  <c r="AL245" i="5"/>
  <c r="AL224" i="5"/>
  <c r="AL210" i="5"/>
  <c r="AL221" i="5"/>
  <c r="AL216" i="5"/>
  <c r="AK489" i="5"/>
  <c r="AI385" i="5"/>
  <c r="AN617" i="5"/>
  <c r="AJ385" i="5"/>
  <c r="AH386" i="5" s="1"/>
  <c r="AK385" i="5"/>
  <c r="AP125" i="5"/>
  <c r="AO125" i="5"/>
  <c r="AL2261" i="4"/>
  <c r="AL2262" i="4" s="1"/>
  <c r="AJ2156" i="4"/>
  <c r="AH2157" i="4" s="1"/>
  <c r="AK2156" i="4"/>
  <c r="AJ2399" i="4"/>
  <c r="AH2400" i="4" s="1"/>
  <c r="AI2400" i="4" s="1"/>
  <c r="AJ2475" i="4"/>
  <c r="AH2476" i="4" s="1"/>
  <c r="AI2476" i="4" s="1"/>
  <c r="AK319" i="5"/>
  <c r="AJ319" i="5"/>
  <c r="AH320" i="5" s="1"/>
  <c r="AI320" i="5" s="1"/>
  <c r="AK259" i="6"/>
  <c r="AJ259" i="6"/>
  <c r="AH260" i="6" s="1"/>
  <c r="AI260" i="6" s="1"/>
  <c r="AJ2228" i="4"/>
  <c r="AH2229" i="4" s="1"/>
  <c r="AK2228" i="4"/>
  <c r="AP2652" i="4"/>
  <c r="AO2652" i="4"/>
  <c r="AM530" i="5"/>
  <c r="AN530" i="5" s="1"/>
  <c r="AK418" i="6"/>
  <c r="AJ418" i="6"/>
  <c r="AH419" i="6" s="1"/>
  <c r="AI419" i="6" s="1"/>
  <c r="AL244" i="5"/>
  <c r="AI313" i="6"/>
  <c r="AJ719" i="5"/>
  <c r="AH720" i="5" s="1"/>
  <c r="AK719" i="5"/>
  <c r="AM2502" i="4"/>
  <c r="AN2502" i="4" s="1"/>
  <c r="AL242" i="5"/>
  <c r="AL232" i="5"/>
  <c r="AJ2622" i="4"/>
  <c r="AH2623" i="4" s="1"/>
  <c r="AI2623" i="4" s="1"/>
  <c r="AL235" i="5"/>
  <c r="AL231" i="5"/>
  <c r="AL215" i="5"/>
  <c r="AL230" i="5"/>
  <c r="AL2319" i="4"/>
  <c r="AL2314" i="4"/>
  <c r="AL2325" i="4"/>
  <c r="AL2321" i="4"/>
  <c r="AL2316" i="4"/>
  <c r="AL2267" i="4"/>
  <c r="AL2322" i="4"/>
  <c r="AL2315" i="4"/>
  <c r="AL2323" i="4"/>
  <c r="AL2324" i="4"/>
  <c r="AL2317" i="4"/>
  <c r="AL2318" i="4"/>
  <c r="AL2320" i="4"/>
  <c r="AK2398" i="4"/>
  <c r="AL240" i="5"/>
  <c r="AJ490" i="5"/>
  <c r="AH491" i="5" s="1"/>
  <c r="AI491" i="5" s="1"/>
  <c r="AL2258" i="4"/>
  <c r="AM2272" i="4" s="1"/>
  <c r="AL2259" i="4"/>
  <c r="AI2229" i="4" l="1"/>
  <c r="AI2157" i="4"/>
  <c r="AK2622" i="4"/>
  <c r="AP204" i="5"/>
  <c r="AN205" i="5" s="1"/>
  <c r="AI720" i="5"/>
  <c r="AK720" i="5" s="1"/>
  <c r="AO617" i="5"/>
  <c r="AM618" i="5" s="1"/>
  <c r="AP617" i="5"/>
  <c r="AI386" i="5"/>
  <c r="AK320" i="5"/>
  <c r="AJ320" i="5"/>
  <c r="AH321" i="5" s="1"/>
  <c r="AI321" i="5" s="1"/>
  <c r="AK2157" i="4"/>
  <c r="AJ2157" i="4"/>
  <c r="AH2158" i="4" s="1"/>
  <c r="AI2158" i="4" s="1"/>
  <c r="AJ2476" i="4"/>
  <c r="AH2477" i="4" s="1"/>
  <c r="AI2477" i="4" s="1"/>
  <c r="AK2475" i="4"/>
  <c r="AJ491" i="5"/>
  <c r="AH492" i="5" s="1"/>
  <c r="AI492" i="5" s="1"/>
  <c r="AL2263" i="4"/>
  <c r="AL2264" i="4" s="1"/>
  <c r="AL2260" i="4"/>
  <c r="AP2502" i="4"/>
  <c r="AO2502" i="4"/>
  <c r="AJ313" i="6"/>
  <c r="AH314" i="6" s="1"/>
  <c r="AK313" i="6"/>
  <c r="AJ2623" i="4"/>
  <c r="AH2624" i="4" s="1"/>
  <c r="AI2624" i="4" s="1"/>
  <c r="AM2653" i="4"/>
  <c r="AN2653" i="4" s="1"/>
  <c r="AM126" i="5"/>
  <c r="AN126" i="5" s="1"/>
  <c r="AK2229" i="4"/>
  <c r="AJ2229" i="4"/>
  <c r="AH2230" i="4" s="1"/>
  <c r="AI2230" i="4" s="1"/>
  <c r="AK490" i="5"/>
  <c r="AP530" i="5"/>
  <c r="AO530" i="5"/>
  <c r="AM531" i="5" s="1"/>
  <c r="AJ260" i="6"/>
  <c r="AH261" i="6" s="1"/>
  <c r="AI261" i="6" s="1"/>
  <c r="AK260" i="6"/>
  <c r="AJ419" i="6"/>
  <c r="AH420" i="6" s="1"/>
  <c r="AK419" i="6"/>
  <c r="AJ2400" i="4"/>
  <c r="AH2401" i="4" s="1"/>
  <c r="AI2401" i="4" s="1"/>
  <c r="AK2399" i="4"/>
  <c r="AN618" i="5" l="1"/>
  <c r="AJ720" i="5"/>
  <c r="AH721" i="5" s="1"/>
  <c r="AI721" i="5" s="1"/>
  <c r="AP205" i="5"/>
  <c r="AO205" i="5"/>
  <c r="AM206" i="5" s="1"/>
  <c r="AN206" i="5" s="1"/>
  <c r="AP618" i="5"/>
  <c r="AO618" i="5"/>
  <c r="AM619" i="5" s="1"/>
  <c r="AN619" i="5" s="1"/>
  <c r="AI420" i="6"/>
  <c r="AL2303" i="4"/>
  <c r="AL2283" i="4"/>
  <c r="AL2294" i="4"/>
  <c r="AL2275" i="4"/>
  <c r="AL2281" i="4"/>
  <c r="AL2285" i="4"/>
  <c r="AL2292" i="4"/>
  <c r="AL2298" i="4"/>
  <c r="AL2280" i="4"/>
  <c r="AL2306" i="4"/>
  <c r="AL2274" i="4"/>
  <c r="AL2286" i="4"/>
  <c r="AL2287" i="4"/>
  <c r="AL2299" i="4"/>
  <c r="AL2301" i="4"/>
  <c r="AL2305" i="4"/>
  <c r="AL2289" i="4"/>
  <c r="AL2278" i="4"/>
  <c r="AL2312" i="4"/>
  <c r="AL2290" i="4"/>
  <c r="AL2311" i="4"/>
  <c r="AL2307" i="4"/>
  <c r="AL2295" i="4"/>
  <c r="AL2282" i="4"/>
  <c r="AL2309" i="4"/>
  <c r="AL2297" i="4"/>
  <c r="AL2302" i="4"/>
  <c r="AL2272" i="4"/>
  <c r="AN2272" i="4" s="1"/>
  <c r="AL2277" i="4"/>
  <c r="AL2296" i="4"/>
  <c r="AL2310" i="4"/>
  <c r="AL2273" i="4"/>
  <c r="AL2308" i="4"/>
  <c r="AL2276" i="4"/>
  <c r="AL2279" i="4"/>
  <c r="AL2293" i="4"/>
  <c r="AL2284" i="4"/>
  <c r="AL2313" i="4"/>
  <c r="AL2304" i="4"/>
  <c r="AL2291" i="4"/>
  <c r="AL2300" i="4"/>
  <c r="AL2288" i="4"/>
  <c r="AJ321" i="5"/>
  <c r="AH322" i="5" s="1"/>
  <c r="AK321" i="5"/>
  <c r="AP2653" i="4"/>
  <c r="AO2653" i="4"/>
  <c r="AJ2477" i="4"/>
  <c r="AG2421" i="4" s="1"/>
  <c r="AG2422" i="4" s="1"/>
  <c r="AK2230" i="4"/>
  <c r="AJ2230" i="4"/>
  <c r="AH2231" i="4" s="1"/>
  <c r="AI2231" i="4" s="1"/>
  <c r="AK420" i="6"/>
  <c r="AJ420" i="6"/>
  <c r="AH421" i="6" s="1"/>
  <c r="AI421" i="6" s="1"/>
  <c r="AK721" i="5"/>
  <c r="AJ721" i="5"/>
  <c r="AH722" i="5" s="1"/>
  <c r="AK2400" i="4"/>
  <c r="AJ2401" i="4"/>
  <c r="AG2345" i="4" s="1"/>
  <c r="AG2346" i="4" s="1"/>
  <c r="AK2476" i="4"/>
  <c r="AJ2158" i="4"/>
  <c r="AH2159" i="4" s="1"/>
  <c r="AK2158" i="4"/>
  <c r="AJ261" i="6"/>
  <c r="AH262" i="6" s="1"/>
  <c r="AI262" i="6" s="1"/>
  <c r="AK491" i="5"/>
  <c r="AP126" i="5"/>
  <c r="AO126" i="5"/>
  <c r="AK386" i="5"/>
  <c r="AJ386" i="5"/>
  <c r="AH387" i="5" s="1"/>
  <c r="AI387" i="5" s="1"/>
  <c r="AJ2624" i="4"/>
  <c r="AH2625" i="4" s="1"/>
  <c r="AI2625" i="4" s="1"/>
  <c r="AK2623" i="4"/>
  <c r="AK2624" i="4" s="1"/>
  <c r="AP206" i="5"/>
  <c r="AO206" i="5"/>
  <c r="AM207" i="5" s="1"/>
  <c r="AN207" i="5" s="1"/>
  <c r="AM2503" i="4"/>
  <c r="AN2503" i="4" s="1"/>
  <c r="AJ492" i="5"/>
  <c r="AH493" i="5" s="1"/>
  <c r="AI493" i="5" s="1"/>
  <c r="AN531" i="5"/>
  <c r="AI314" i="6"/>
  <c r="AO619" i="5" l="1"/>
  <c r="AM620" i="5" s="1"/>
  <c r="AP619" i="5"/>
  <c r="AI2159" i="4"/>
  <c r="AK2159" i="4" s="1"/>
  <c r="AK492" i="5"/>
  <c r="AM2654" i="4"/>
  <c r="AN2654" i="4" s="1"/>
  <c r="AL2404" i="4"/>
  <c r="AL2405" i="4"/>
  <c r="AO2272" i="4"/>
  <c r="AP2272" i="4"/>
  <c r="AL2329" i="4"/>
  <c r="AL2328" i="4"/>
  <c r="AL2330" i="4" s="1"/>
  <c r="AJ262" i="6"/>
  <c r="AH263" i="6" s="1"/>
  <c r="AI263" i="6" s="1"/>
  <c r="AJ493" i="5"/>
  <c r="AH494" i="5" s="1"/>
  <c r="AI494" i="5" s="1"/>
  <c r="AK493" i="5"/>
  <c r="AP2503" i="4"/>
  <c r="AO2503" i="4"/>
  <c r="AJ2625" i="4"/>
  <c r="AH2626" i="4" s="1"/>
  <c r="AI2626" i="4" s="1"/>
  <c r="AK261" i="6"/>
  <c r="AJ421" i="6"/>
  <c r="AH422" i="6" s="1"/>
  <c r="AI422" i="6" s="1"/>
  <c r="AK421" i="6"/>
  <c r="AM127" i="5"/>
  <c r="AN127" i="5" s="1"/>
  <c r="AK314" i="6"/>
  <c r="AJ314" i="6"/>
  <c r="AH315" i="6" s="1"/>
  <c r="AI315" i="6" s="1"/>
  <c r="AP531" i="5"/>
  <c r="AO531" i="5"/>
  <c r="AM532" i="5" s="1"/>
  <c r="AN532" i="5" s="1"/>
  <c r="AI322" i="5"/>
  <c r="AI722" i="5"/>
  <c r="AK2231" i="4"/>
  <c r="AJ2231" i="4"/>
  <c r="AH2232" i="4" s="1"/>
  <c r="AK2477" i="4"/>
  <c r="AP207" i="5"/>
  <c r="AO207" i="5"/>
  <c r="AM208" i="5" s="1"/>
  <c r="AN208" i="5" s="1"/>
  <c r="AK2401" i="4"/>
  <c r="AK387" i="5"/>
  <c r="AJ387" i="5"/>
  <c r="AH388" i="5" s="1"/>
  <c r="AJ2159" i="4" l="1"/>
  <c r="AH2160" i="4" s="1"/>
  <c r="AI2160" i="4" s="1"/>
  <c r="AI2232" i="4"/>
  <c r="AN620" i="5"/>
  <c r="AO127" i="5"/>
  <c r="AP127" i="5"/>
  <c r="AJ2232" i="4"/>
  <c r="AH2233" i="4" s="1"/>
  <c r="AK2232" i="4"/>
  <c r="AM2504" i="4"/>
  <c r="AN2504" i="4" s="1"/>
  <c r="AJ422" i="6"/>
  <c r="AH423" i="6" s="1"/>
  <c r="AI423" i="6" s="1"/>
  <c r="AK322" i="5"/>
  <c r="AJ322" i="5"/>
  <c r="AH323" i="5" s="1"/>
  <c r="AI323" i="5" s="1"/>
  <c r="AJ2626" i="4"/>
  <c r="AH2627" i="4" s="1"/>
  <c r="AI2627" i="4" s="1"/>
  <c r="AL2333" i="4"/>
  <c r="AL2332" i="4"/>
  <c r="AL2337" i="4" s="1"/>
  <c r="AL2338" i="4" s="1"/>
  <c r="AL2331" i="4"/>
  <c r="AL2341" i="4"/>
  <c r="AL2342" i="4"/>
  <c r="AK722" i="5"/>
  <c r="AJ722" i="5"/>
  <c r="AH723" i="5" s="1"/>
  <c r="AI723" i="5" s="1"/>
  <c r="AP208" i="5"/>
  <c r="AO208" i="5"/>
  <c r="AM2273" i="4"/>
  <c r="AN2273" i="4" s="1"/>
  <c r="AK2160" i="4"/>
  <c r="AJ2160" i="4"/>
  <c r="AH2161" i="4" s="1"/>
  <c r="AI2161" i="4" s="1"/>
  <c r="AK315" i="6"/>
  <c r="AJ315" i="6"/>
  <c r="AH316" i="6" s="1"/>
  <c r="AI316" i="6" s="1"/>
  <c r="AJ263" i="6"/>
  <c r="AH264" i="6" s="1"/>
  <c r="AI264" i="6" s="1"/>
  <c r="AI388" i="5"/>
  <c r="AO532" i="5"/>
  <c r="AM533" i="5" s="1"/>
  <c r="AP532" i="5"/>
  <c r="AJ494" i="5"/>
  <c r="AH495" i="5" s="1"/>
  <c r="AI495" i="5" s="1"/>
  <c r="AL2406" i="4"/>
  <c r="AK2625" i="4"/>
  <c r="AK262" i="6"/>
  <c r="AP2654" i="4"/>
  <c r="AO2654" i="4"/>
  <c r="AP620" i="5" l="1"/>
  <c r="AO620" i="5"/>
  <c r="AM621" i="5" s="1"/>
  <c r="AN621" i="5" s="1"/>
  <c r="AK494" i="5"/>
  <c r="AJ2627" i="4"/>
  <c r="AH2628" i="4" s="1"/>
  <c r="AI2628" i="4" s="1"/>
  <c r="AK2626" i="4"/>
  <c r="AK388" i="5"/>
  <c r="AJ388" i="5"/>
  <c r="AH389" i="5" s="1"/>
  <c r="AI389" i="5" s="1"/>
  <c r="AM2655" i="4"/>
  <c r="AN2655" i="4" s="1"/>
  <c r="AK323" i="5"/>
  <c r="AJ323" i="5"/>
  <c r="AH324" i="5" s="1"/>
  <c r="AI324" i="5" s="1"/>
  <c r="AL2339" i="4"/>
  <c r="AL2340" i="4" s="1"/>
  <c r="AK263" i="6"/>
  <c r="AP2504" i="4"/>
  <c r="AO2504" i="4"/>
  <c r="AJ423" i="6"/>
  <c r="AH424" i="6" s="1"/>
  <c r="AI424" i="6" s="1"/>
  <c r="AK2161" i="4"/>
  <c r="AJ2161" i="4"/>
  <c r="AH2162" i="4" s="1"/>
  <c r="AK422" i="6"/>
  <c r="AM209" i="5"/>
  <c r="AN209" i="5" s="1"/>
  <c r="AJ316" i="6"/>
  <c r="AH317" i="6" s="1"/>
  <c r="AK316" i="6"/>
  <c r="AP2273" i="4"/>
  <c r="AO2273" i="4"/>
  <c r="AL2407" i="4"/>
  <c r="AL2408" i="4"/>
  <c r="AL2409" i="4"/>
  <c r="AL2417" i="4"/>
  <c r="AL2418" i="4"/>
  <c r="AK723" i="5"/>
  <c r="AJ723" i="5"/>
  <c r="AH724" i="5" s="1"/>
  <c r="AI724" i="5" s="1"/>
  <c r="AJ264" i="6"/>
  <c r="AH265" i="6" s="1"/>
  <c r="AI265" i="6" s="1"/>
  <c r="AI2233" i="4"/>
  <c r="AJ495" i="5"/>
  <c r="AH496" i="5" s="1"/>
  <c r="AI496" i="5" s="1"/>
  <c r="AL2392" i="4"/>
  <c r="AL2399" i="4"/>
  <c r="AL2394" i="4"/>
  <c r="AL2401" i="4"/>
  <c r="AL2390" i="4"/>
  <c r="AL2391" i="4"/>
  <c r="AL2395" i="4"/>
  <c r="AL2343" i="4"/>
  <c r="AL2396" i="4"/>
  <c r="AL2398" i="4"/>
  <c r="AL2393" i="4"/>
  <c r="AL2400" i="4"/>
  <c r="AL2397" i="4"/>
  <c r="AN533" i="5"/>
  <c r="AL2334" i="4"/>
  <c r="AM2348" i="4" s="1"/>
  <c r="AL2335" i="4"/>
  <c r="AM128" i="5"/>
  <c r="AN128" i="5" s="1"/>
  <c r="AL2413" i="4" l="1"/>
  <c r="AL2414" i="4" s="1"/>
  <c r="AO621" i="5"/>
  <c r="AM622" i="5" s="1"/>
  <c r="AP621" i="5"/>
  <c r="AI2162" i="4"/>
  <c r="AL2377" i="4"/>
  <c r="AL2355" i="4"/>
  <c r="AL2385" i="4"/>
  <c r="AL2358" i="4"/>
  <c r="AL2353" i="4"/>
  <c r="AL2362" i="4"/>
  <c r="AL2356" i="4"/>
  <c r="AL2354" i="4"/>
  <c r="AL2368" i="4"/>
  <c r="AL2352" i="4"/>
  <c r="AL2373" i="4"/>
  <c r="AL2370" i="4"/>
  <c r="AL2349" i="4"/>
  <c r="AL2381" i="4"/>
  <c r="AL2366" i="4"/>
  <c r="AL2357" i="4"/>
  <c r="AL2379" i="4"/>
  <c r="AL2360" i="4"/>
  <c r="AL2371" i="4"/>
  <c r="AL2372" i="4"/>
  <c r="AL2369" i="4"/>
  <c r="AL2367" i="4"/>
  <c r="AL2383" i="4"/>
  <c r="AL2364" i="4"/>
  <c r="AL2389" i="4"/>
  <c r="AL2351" i="4"/>
  <c r="AL2348" i="4"/>
  <c r="AL2359" i="4"/>
  <c r="AL2376" i="4"/>
  <c r="AL2382" i="4"/>
  <c r="AL2361" i="4"/>
  <c r="AL2363" i="4"/>
  <c r="AL2365" i="4"/>
  <c r="AL2388" i="4"/>
  <c r="AL2387" i="4"/>
  <c r="AL2386" i="4"/>
  <c r="AL2384" i="4"/>
  <c r="AL2350" i="4"/>
  <c r="AL2378" i="4"/>
  <c r="AL2375" i="4"/>
  <c r="AL2374" i="4"/>
  <c r="AL2380" i="4"/>
  <c r="AK423" i="6"/>
  <c r="AM2505" i="4"/>
  <c r="AN2505" i="4" s="1"/>
  <c r="AL2415" i="4"/>
  <c r="AL2416" i="4" s="1"/>
  <c r="AJ724" i="5"/>
  <c r="AH725" i="5" s="1"/>
  <c r="AI725" i="5" s="1"/>
  <c r="AL2410" i="4"/>
  <c r="AM2424" i="4" s="1"/>
  <c r="AL2411" i="4"/>
  <c r="AL2412" i="4" s="1"/>
  <c r="AK324" i="5"/>
  <c r="AJ324" i="5"/>
  <c r="AH325" i="5" s="1"/>
  <c r="AI325" i="5" s="1"/>
  <c r="AJ424" i="6"/>
  <c r="AH425" i="6" s="1"/>
  <c r="AI425" i="6" s="1"/>
  <c r="AL2468" i="4"/>
  <c r="AL2474" i="4"/>
  <c r="AL2477" i="4"/>
  <c r="AL2472" i="4"/>
  <c r="AL2419" i="4"/>
  <c r="AL2466" i="4"/>
  <c r="AL2473" i="4"/>
  <c r="AL2469" i="4"/>
  <c r="AL2471" i="4"/>
  <c r="AL2467" i="4"/>
  <c r="AL2475" i="4"/>
  <c r="AL2470" i="4"/>
  <c r="AL2476" i="4"/>
  <c r="AK495" i="5"/>
  <c r="AI317" i="6"/>
  <c r="AO2655" i="4"/>
  <c r="AP2655" i="4"/>
  <c r="AJ496" i="5"/>
  <c r="AH497" i="5" s="1"/>
  <c r="AI497" i="5" s="1"/>
  <c r="AK2233" i="4"/>
  <c r="AJ2233" i="4"/>
  <c r="AH2234" i="4" s="1"/>
  <c r="AK389" i="5"/>
  <c r="AJ389" i="5"/>
  <c r="AH390" i="5" s="1"/>
  <c r="AI390" i="5" s="1"/>
  <c r="AP533" i="5"/>
  <c r="AO533" i="5"/>
  <c r="AM534" i="5" s="1"/>
  <c r="AN534" i="5" s="1"/>
  <c r="AM2274" i="4"/>
  <c r="AN2274" i="4" s="1"/>
  <c r="AJ265" i="6"/>
  <c r="AH266" i="6" s="1"/>
  <c r="AI266" i="6" s="1"/>
  <c r="AP209" i="5"/>
  <c r="AO209" i="5"/>
  <c r="AM210" i="5" s="1"/>
  <c r="AN210" i="5" s="1"/>
  <c r="AK264" i="6"/>
  <c r="AP128" i="5"/>
  <c r="AO128" i="5"/>
  <c r="AJ2628" i="4"/>
  <c r="AH2629" i="4" s="1"/>
  <c r="AI2629" i="4" s="1"/>
  <c r="AK2162" i="4"/>
  <c r="AJ2162" i="4"/>
  <c r="AH2163" i="4" s="1"/>
  <c r="AI2163" i="4" s="1"/>
  <c r="AL2336" i="4"/>
  <c r="AK2627" i="4"/>
  <c r="AK496" i="5" l="1"/>
  <c r="AK265" i="6"/>
  <c r="AN622" i="5"/>
  <c r="AL2445" i="4"/>
  <c r="AL2459" i="4"/>
  <c r="AL2440" i="4"/>
  <c r="AL2431" i="4"/>
  <c r="AL2434" i="4"/>
  <c r="AL2424" i="4"/>
  <c r="AN2424" i="4" s="1"/>
  <c r="AL2446" i="4"/>
  <c r="AL2425" i="4"/>
  <c r="AL2450" i="4"/>
  <c r="AL2439" i="4"/>
  <c r="AL2442" i="4"/>
  <c r="AL2460" i="4"/>
  <c r="AL2448" i="4"/>
  <c r="AL2463" i="4"/>
  <c r="AL2426" i="4"/>
  <c r="AL2443" i="4"/>
  <c r="AL2428" i="4"/>
  <c r="AL2435" i="4"/>
  <c r="AL2462" i="4"/>
  <c r="AL2454" i="4"/>
  <c r="AL2458" i="4"/>
  <c r="AL2449" i="4"/>
  <c r="AL2433" i="4"/>
  <c r="AL2436" i="4"/>
  <c r="AL2430" i="4"/>
  <c r="AL2437" i="4"/>
  <c r="AL2441" i="4"/>
  <c r="AL2453" i="4"/>
  <c r="AL2465" i="4"/>
  <c r="AL2455" i="4"/>
  <c r="AL2456" i="4"/>
  <c r="AL2427" i="4"/>
  <c r="AL2464" i="4"/>
  <c r="AL2451" i="4"/>
  <c r="AL2461" i="4"/>
  <c r="AL2438" i="4"/>
  <c r="AL2452" i="4"/>
  <c r="AL2457" i="4"/>
  <c r="AL2447" i="4"/>
  <c r="AL2432" i="4"/>
  <c r="AL2444" i="4"/>
  <c r="AL2429" i="4"/>
  <c r="AP2274" i="4"/>
  <c r="AO2274" i="4"/>
  <c r="AJ725" i="5"/>
  <c r="AH726" i="5" s="1"/>
  <c r="AI726" i="5" s="1"/>
  <c r="AN2348" i="4"/>
  <c r="AK2628" i="4"/>
  <c r="AI2234" i="4"/>
  <c r="AJ425" i="6"/>
  <c r="AH426" i="6" s="1"/>
  <c r="AI426" i="6" s="1"/>
  <c r="AJ2629" i="4"/>
  <c r="AG2573" i="4" s="1"/>
  <c r="AG2574" i="4" s="1"/>
  <c r="AM129" i="5"/>
  <c r="AN129" i="5" s="1"/>
  <c r="AJ497" i="5"/>
  <c r="AH498" i="5" s="1"/>
  <c r="AI498" i="5" s="1"/>
  <c r="AK424" i="6"/>
  <c r="AP2505" i="4"/>
  <c r="AO2505" i="4"/>
  <c r="AM2506" i="4" s="1"/>
  <c r="AN2506" i="4" s="1"/>
  <c r="AJ325" i="5"/>
  <c r="AH326" i="5" s="1"/>
  <c r="AI326" i="5" s="1"/>
  <c r="AK325" i="5"/>
  <c r="AJ2163" i="4"/>
  <c r="AH2164" i="4" s="1"/>
  <c r="AI2164" i="4" s="1"/>
  <c r="AP534" i="5"/>
  <c r="AO534" i="5"/>
  <c r="AM535" i="5" s="1"/>
  <c r="AK390" i="5"/>
  <c r="AJ390" i="5"/>
  <c r="AH391" i="5" s="1"/>
  <c r="AM2656" i="4"/>
  <c r="AN2656" i="4" s="1"/>
  <c r="AK317" i="6"/>
  <c r="AJ317" i="6"/>
  <c r="AH318" i="6" s="1"/>
  <c r="AI318" i="6" s="1"/>
  <c r="AK724" i="5"/>
  <c r="AO210" i="5"/>
  <c r="AM211" i="5" s="1"/>
  <c r="AP210" i="5"/>
  <c r="AJ266" i="6"/>
  <c r="AH267" i="6" s="1"/>
  <c r="AI267" i="6" s="1"/>
  <c r="AI391" i="5" l="1"/>
  <c r="AK2163" i="4"/>
  <c r="AP622" i="5"/>
  <c r="AO622" i="5"/>
  <c r="AM623" i="5" s="1"/>
  <c r="AN623" i="5" s="1"/>
  <c r="AK725" i="5"/>
  <c r="AN535" i="5"/>
  <c r="AP535" i="5" s="1"/>
  <c r="AJ2164" i="4"/>
  <c r="AH2165" i="4" s="1"/>
  <c r="AI2165" i="4" s="1"/>
  <c r="AK2164" i="4"/>
  <c r="AJ326" i="5"/>
  <c r="AH327" i="5" s="1"/>
  <c r="AI327" i="5" s="1"/>
  <c r="AO2506" i="4"/>
  <c r="AM2507" i="4" s="1"/>
  <c r="AP2506" i="4"/>
  <c r="AM2275" i="4"/>
  <c r="AN2275" i="4" s="1"/>
  <c r="AJ426" i="6"/>
  <c r="AH427" i="6" s="1"/>
  <c r="AI427" i="6" s="1"/>
  <c r="AK425" i="6"/>
  <c r="AP2348" i="4"/>
  <c r="AO2348" i="4"/>
  <c r="AK391" i="5"/>
  <c r="AJ391" i="5"/>
  <c r="AH392" i="5" s="1"/>
  <c r="AJ498" i="5"/>
  <c r="AH499" i="5" s="1"/>
  <c r="AI499" i="5" s="1"/>
  <c r="AK497" i="5"/>
  <c r="AK498" i="5" s="1"/>
  <c r="AO2424" i="4"/>
  <c r="AP2424" i="4"/>
  <c r="AP2656" i="4"/>
  <c r="AO2656" i="4"/>
  <c r="AJ267" i="6"/>
  <c r="AH268" i="6" s="1"/>
  <c r="AI268" i="6" s="1"/>
  <c r="AK266" i="6"/>
  <c r="AK267" i="6" s="1"/>
  <c r="AO129" i="5"/>
  <c r="AP129" i="5"/>
  <c r="AJ2234" i="4"/>
  <c r="AH2235" i="4" s="1"/>
  <c r="AK2234" i="4"/>
  <c r="AN211" i="5"/>
  <c r="AJ726" i="5"/>
  <c r="AH727" i="5" s="1"/>
  <c r="AI727" i="5" s="1"/>
  <c r="AK318" i="6"/>
  <c r="AJ318" i="6"/>
  <c r="AH319" i="6" s="1"/>
  <c r="AI319" i="6" s="1"/>
  <c r="AL2557" i="4"/>
  <c r="AL2556" i="4"/>
  <c r="AL2558" i="4" s="1"/>
  <c r="AK2629" i="4"/>
  <c r="AI2235" i="4" l="1"/>
  <c r="AO535" i="5"/>
  <c r="AM536" i="5" s="1"/>
  <c r="AN536" i="5" s="1"/>
  <c r="AK426" i="6"/>
  <c r="AK726" i="5"/>
  <c r="AO623" i="5"/>
  <c r="AM624" i="5" s="1"/>
  <c r="AN624" i="5" s="1"/>
  <c r="AP623" i="5"/>
  <c r="AM2657" i="4"/>
  <c r="AN2657" i="4" s="1"/>
  <c r="AK2235" i="4"/>
  <c r="AJ2235" i="4"/>
  <c r="AH2236" i="4" s="1"/>
  <c r="AI2236" i="4" s="1"/>
  <c r="AO2275" i="4"/>
  <c r="AP2275" i="4"/>
  <c r="AJ327" i="5"/>
  <c r="AH328" i="5" s="1"/>
  <c r="AI328" i="5" s="1"/>
  <c r="AO536" i="5"/>
  <c r="AM537" i="5" s="1"/>
  <c r="AP536" i="5"/>
  <c r="AK326" i="5"/>
  <c r="AL2561" i="4"/>
  <c r="AL2559" i="4"/>
  <c r="AL2560" i="4"/>
  <c r="AL2569" i="4"/>
  <c r="AL2570" i="4"/>
  <c r="AM2425" i="4"/>
  <c r="AN2425" i="4" s="1"/>
  <c r="AM130" i="5"/>
  <c r="AN130" i="5" s="1"/>
  <c r="AJ499" i="5"/>
  <c r="AG443" i="5" s="1"/>
  <c r="AG444" i="5" s="1"/>
  <c r="AN2507" i="4"/>
  <c r="AK319" i="6"/>
  <c r="AJ319" i="6"/>
  <c r="AH320" i="6" s="1"/>
  <c r="AI320" i="6" s="1"/>
  <c r="AI392" i="5"/>
  <c r="AJ427" i="6"/>
  <c r="AH428" i="6" s="1"/>
  <c r="AI428" i="6" s="1"/>
  <c r="AJ2165" i="4"/>
  <c r="AH2166" i="4" s="1"/>
  <c r="AI2166" i="4" s="1"/>
  <c r="AP211" i="5"/>
  <c r="AO211" i="5"/>
  <c r="AM212" i="5" s="1"/>
  <c r="AJ727" i="5"/>
  <c r="AH728" i="5" s="1"/>
  <c r="AI728" i="5" s="1"/>
  <c r="AJ268" i="6"/>
  <c r="AH269" i="6" s="1"/>
  <c r="AI269" i="6" s="1"/>
  <c r="AM2349" i="4"/>
  <c r="AN2349" i="4" s="1"/>
  <c r="AL2565" i="4" l="1"/>
  <c r="AL2566" i="4" s="1"/>
  <c r="AN537" i="5"/>
  <c r="AO624" i="5"/>
  <c r="AM625" i="5" s="1"/>
  <c r="AN625" i="5" s="1"/>
  <c r="AP624" i="5"/>
  <c r="AK727" i="5"/>
  <c r="AP2657" i="4"/>
  <c r="AO2657" i="4"/>
  <c r="AM2658" i="4" s="1"/>
  <c r="AN2658" i="4" s="1"/>
  <c r="AK327" i="5"/>
  <c r="AL2562" i="4"/>
  <c r="AM2576" i="4" s="1"/>
  <c r="AL2563" i="4"/>
  <c r="AL2564" i="4" s="1"/>
  <c r="AK427" i="6"/>
  <c r="AP2507" i="4"/>
  <c r="AO2507" i="4"/>
  <c r="AM2508" i="4" s="1"/>
  <c r="AN2508" i="4" s="1"/>
  <c r="AK499" i="5"/>
  <c r="AK320" i="6"/>
  <c r="AJ320" i="6"/>
  <c r="AH321" i="6" s="1"/>
  <c r="AL2567" i="4"/>
  <c r="AL2568" i="4" s="1"/>
  <c r="AL423" i="5"/>
  <c r="AL424" i="5"/>
  <c r="AP130" i="5"/>
  <c r="AO130" i="5"/>
  <c r="AM131" i="5" s="1"/>
  <c r="AN131" i="5" s="1"/>
  <c r="AM2276" i="4"/>
  <c r="AN2276" i="4" s="1"/>
  <c r="AJ2166" i="4"/>
  <c r="AH2167" i="4" s="1"/>
  <c r="AI2167" i="4" s="1"/>
  <c r="AK2165" i="4"/>
  <c r="AK392" i="5"/>
  <c r="AJ392" i="5"/>
  <c r="AH393" i="5" s="1"/>
  <c r="AI393" i="5" s="1"/>
  <c r="AJ328" i="5"/>
  <c r="AH329" i="5" s="1"/>
  <c r="AI329" i="5" s="1"/>
  <c r="AJ269" i="6"/>
  <c r="AH270" i="6" s="1"/>
  <c r="AI270" i="6" s="1"/>
  <c r="AK268" i="6"/>
  <c r="AJ728" i="5"/>
  <c r="AH729" i="5" s="1"/>
  <c r="AI729" i="5" s="1"/>
  <c r="AO2425" i="4"/>
  <c r="AP2425" i="4"/>
  <c r="AP537" i="5"/>
  <c r="AO537" i="5"/>
  <c r="AM538" i="5" s="1"/>
  <c r="AK2236" i="4"/>
  <c r="AJ2236" i="4"/>
  <c r="AH2237" i="4" s="1"/>
  <c r="AI2237" i="4" s="1"/>
  <c r="AP2349" i="4"/>
  <c r="AO2349" i="4"/>
  <c r="AN212" i="5"/>
  <c r="AJ428" i="6"/>
  <c r="AH429" i="6" s="1"/>
  <c r="AI429" i="6" s="1"/>
  <c r="AL2622" i="4"/>
  <c r="AL2628" i="4"/>
  <c r="AL2623" i="4"/>
  <c r="AL2618" i="4"/>
  <c r="AL2629" i="4"/>
  <c r="AL2624" i="4"/>
  <c r="AL2619" i="4"/>
  <c r="AL2626" i="4"/>
  <c r="AL2621" i="4"/>
  <c r="AL2620" i="4"/>
  <c r="AL2571" i="4"/>
  <c r="AL2627" i="4"/>
  <c r="AL2625" i="4"/>
  <c r="AO625" i="5" l="1"/>
  <c r="AM626" i="5" s="1"/>
  <c r="AN626" i="5" s="1"/>
  <c r="AP625" i="5"/>
  <c r="AN538" i="5"/>
  <c r="AI321" i="6"/>
  <c r="AJ321" i="6" s="1"/>
  <c r="AH322" i="6" s="1"/>
  <c r="AL2617" i="4"/>
  <c r="AL2581" i="4"/>
  <c r="AL2610" i="4"/>
  <c r="AL2616" i="4"/>
  <c r="AL2601" i="4"/>
  <c r="AL2604" i="4"/>
  <c r="AL2585" i="4"/>
  <c r="AL2608" i="4"/>
  <c r="AL2588" i="4"/>
  <c r="AL2592" i="4"/>
  <c r="AL2584" i="4"/>
  <c r="AL2576" i="4"/>
  <c r="AN2576" i="4" s="1"/>
  <c r="AL2578" i="4"/>
  <c r="AL2596" i="4"/>
  <c r="AL2580" i="4"/>
  <c r="AL2611" i="4"/>
  <c r="AL2587" i="4"/>
  <c r="AL2614" i="4"/>
  <c r="AL2602" i="4"/>
  <c r="AL2586" i="4"/>
  <c r="AL2595" i="4"/>
  <c r="AL2612" i="4"/>
  <c r="AL2598" i="4"/>
  <c r="AL2582" i="4"/>
  <c r="AL2603" i="4"/>
  <c r="AL2599" i="4"/>
  <c r="AL2607" i="4"/>
  <c r="AL2600" i="4"/>
  <c r="AL2590" i="4"/>
  <c r="AL2591" i="4"/>
  <c r="AL2593" i="4"/>
  <c r="AL2577" i="4"/>
  <c r="AL2615" i="4"/>
  <c r="AL2579" i="4"/>
  <c r="AL2609" i="4"/>
  <c r="AL2583" i="4"/>
  <c r="AL2606" i="4"/>
  <c r="AL2613" i="4"/>
  <c r="AL2605" i="4"/>
  <c r="AL2594" i="4"/>
  <c r="AL2597" i="4"/>
  <c r="AL2589" i="4"/>
  <c r="AJ270" i="6"/>
  <c r="AH271" i="6" s="1"/>
  <c r="AI271" i="6" s="1"/>
  <c r="AK321" i="6"/>
  <c r="AJ429" i="6"/>
  <c r="AH430" i="6" s="1"/>
  <c r="AI430" i="6" s="1"/>
  <c r="AK393" i="5"/>
  <c r="AJ393" i="5"/>
  <c r="AH394" i="5" s="1"/>
  <c r="AK2237" i="4"/>
  <c r="AJ2237" i="4"/>
  <c r="AH2238" i="4" s="1"/>
  <c r="AI2238" i="4" s="1"/>
  <c r="AK269" i="6"/>
  <c r="AJ329" i="5"/>
  <c r="AH330" i="5" s="1"/>
  <c r="AI330" i="5" s="1"/>
  <c r="AM2350" i="4"/>
  <c r="AN2350" i="4" s="1"/>
  <c r="AP538" i="5"/>
  <c r="AO538" i="5"/>
  <c r="AM539" i="5" s="1"/>
  <c r="AN539" i="5" s="1"/>
  <c r="AJ2167" i="4"/>
  <c r="AH2168" i="4" s="1"/>
  <c r="AI2168" i="4" s="1"/>
  <c r="AK428" i="6"/>
  <c r="AK328" i="5"/>
  <c r="AP212" i="5"/>
  <c r="AO212" i="5"/>
  <c r="AM213" i="5" s="1"/>
  <c r="AN213" i="5" s="1"/>
  <c r="AP2508" i="4"/>
  <c r="AO2508" i="4"/>
  <c r="AM2509" i="4" s="1"/>
  <c r="AK2166" i="4"/>
  <c r="AP2276" i="4"/>
  <c r="AO2276" i="4"/>
  <c r="AP131" i="5"/>
  <c r="AO131" i="5"/>
  <c r="AM132" i="5" s="1"/>
  <c r="AN132" i="5" s="1"/>
  <c r="AM2426" i="4"/>
  <c r="AN2426" i="4" s="1"/>
  <c r="AJ729" i="5"/>
  <c r="AH730" i="5" s="1"/>
  <c r="AI730" i="5" s="1"/>
  <c r="AP2658" i="4"/>
  <c r="AO2658" i="4"/>
  <c r="AM2659" i="4" s="1"/>
  <c r="AK728" i="5"/>
  <c r="AL425" i="5"/>
  <c r="AI322" i="6" l="1"/>
  <c r="AN2509" i="4"/>
  <c r="AO626" i="5"/>
  <c r="AM627" i="5" s="1"/>
  <c r="AN627" i="5" s="1"/>
  <c r="AP626" i="5"/>
  <c r="AP2576" i="4"/>
  <c r="AO2576" i="4"/>
  <c r="AK729" i="5"/>
  <c r="AP2350" i="4"/>
  <c r="AO2350" i="4"/>
  <c r="AJ271" i="6"/>
  <c r="AG215" i="6" s="1"/>
  <c r="AG216" i="6" s="1"/>
  <c r="AP2509" i="4"/>
  <c r="AO2509" i="4"/>
  <c r="AM2510" i="4" s="1"/>
  <c r="AN2510" i="4" s="1"/>
  <c r="AJ730" i="5"/>
  <c r="AH731" i="5" s="1"/>
  <c r="AI731" i="5" s="1"/>
  <c r="AP2426" i="4"/>
  <c r="AO2426" i="4"/>
  <c r="AK270" i="6"/>
  <c r="AK271" i="6" s="1"/>
  <c r="AJ330" i="5"/>
  <c r="AH331" i="5" s="1"/>
  <c r="AI331" i="5" s="1"/>
  <c r="AK329" i="5"/>
  <c r="AK2167" i="4"/>
  <c r="AI394" i="5"/>
  <c r="AJ322" i="6"/>
  <c r="AH323" i="6" s="1"/>
  <c r="AK322" i="6"/>
  <c r="AP213" i="5"/>
  <c r="AO213" i="5"/>
  <c r="AM214" i="5" s="1"/>
  <c r="AP132" i="5"/>
  <c r="AO132" i="5"/>
  <c r="AM133" i="5" s="1"/>
  <c r="AN133" i="5" s="1"/>
  <c r="AP539" i="5"/>
  <c r="AO539" i="5"/>
  <c r="AM540" i="5" s="1"/>
  <c r="AN540" i="5" s="1"/>
  <c r="AJ2238" i="4"/>
  <c r="AH2239" i="4" s="1"/>
  <c r="AI2239" i="4" s="1"/>
  <c r="AL428" i="5"/>
  <c r="AL426" i="5"/>
  <c r="AL427" i="5"/>
  <c r="AL439" i="5"/>
  <c r="AL440" i="5"/>
  <c r="AJ2168" i="4"/>
  <c r="AH2169" i="4" s="1"/>
  <c r="AI2169" i="4" s="1"/>
  <c r="AM2277" i="4"/>
  <c r="AN2277" i="4" s="1"/>
  <c r="AJ430" i="6"/>
  <c r="AH431" i="6" s="1"/>
  <c r="AI431" i="6" s="1"/>
  <c r="AN2659" i="4"/>
  <c r="AK429" i="6"/>
  <c r="AI323" i="6" l="1"/>
  <c r="AK2238" i="4"/>
  <c r="AL435" i="5"/>
  <c r="AL436" i="5" s="1"/>
  <c r="AL437" i="5" s="1"/>
  <c r="AL438" i="5" s="1"/>
  <c r="AO627" i="5"/>
  <c r="AM628" i="5" s="1"/>
  <c r="AN628" i="5" s="1"/>
  <c r="AP627" i="5"/>
  <c r="AJ431" i="6"/>
  <c r="AH432" i="6" s="1"/>
  <c r="AI432" i="6" s="1"/>
  <c r="AP2510" i="4"/>
  <c r="AO2510" i="4"/>
  <c r="AM2511" i="4" s="1"/>
  <c r="AP2277" i="4"/>
  <c r="AO2277" i="4"/>
  <c r="AM2278" i="4" s="1"/>
  <c r="AN2278" i="4" s="1"/>
  <c r="AJ394" i="5"/>
  <c r="AH395" i="5" s="1"/>
  <c r="AK394" i="5"/>
  <c r="AJ331" i="5"/>
  <c r="AH332" i="5" s="1"/>
  <c r="AI332" i="5" s="1"/>
  <c r="AL190" i="6"/>
  <c r="AL189" i="6"/>
  <c r="AL191" i="6" s="1"/>
  <c r="AP133" i="5"/>
  <c r="AO133" i="5"/>
  <c r="AM134" i="5" s="1"/>
  <c r="AN214" i="5"/>
  <c r="AK330" i="5"/>
  <c r="AP2659" i="4"/>
  <c r="AO2659" i="4"/>
  <c r="AM2660" i="4" s="1"/>
  <c r="AN2660" i="4" s="1"/>
  <c r="AO540" i="5"/>
  <c r="AM541" i="5" s="1"/>
  <c r="AP540" i="5"/>
  <c r="AM2427" i="4"/>
  <c r="AN2427" i="4" s="1"/>
  <c r="AM2351" i="4"/>
  <c r="AN2351" i="4" s="1"/>
  <c r="AJ731" i="5"/>
  <c r="AH732" i="5" s="1"/>
  <c r="AI732" i="5" s="1"/>
  <c r="AK731" i="5"/>
  <c r="AJ2169" i="4"/>
  <c r="AH2170" i="4" s="1"/>
  <c r="AI2170" i="4" s="1"/>
  <c r="AK2168" i="4"/>
  <c r="AK323" i="6"/>
  <c r="AJ323" i="6"/>
  <c r="AH324" i="6" s="1"/>
  <c r="AI324" i="6" s="1"/>
  <c r="AM2577" i="4"/>
  <c r="AN2577" i="4" s="1"/>
  <c r="AK430" i="6"/>
  <c r="AL430" i="5"/>
  <c r="AL433" i="5" s="1"/>
  <c r="AM446" i="5" s="1"/>
  <c r="AL431" i="5"/>
  <c r="AL432" i="5" s="1"/>
  <c r="AL434" i="5" s="1"/>
  <c r="AK730" i="5"/>
  <c r="AL499" i="5"/>
  <c r="AL495" i="5"/>
  <c r="AL490" i="5"/>
  <c r="AL496" i="5"/>
  <c r="AL491" i="5"/>
  <c r="AL489" i="5"/>
  <c r="AL441" i="5"/>
  <c r="AL493" i="5"/>
  <c r="AL498" i="5"/>
  <c r="AL488" i="5"/>
  <c r="AL497" i="5"/>
  <c r="AL492" i="5"/>
  <c r="AL494" i="5"/>
  <c r="AJ2239" i="4"/>
  <c r="AH2240" i="4" s="1"/>
  <c r="AI2240" i="4" s="1"/>
  <c r="AO628" i="5" l="1"/>
  <c r="AM629" i="5" s="1"/>
  <c r="AN629" i="5" s="1"/>
  <c r="AP628" i="5"/>
  <c r="AN134" i="5"/>
  <c r="AP134" i="5" s="1"/>
  <c r="AL485" i="5"/>
  <c r="AL453" i="5"/>
  <c r="AL454" i="5"/>
  <c r="AL456" i="5"/>
  <c r="AL467" i="5"/>
  <c r="AL475" i="5"/>
  <c r="AL448" i="5"/>
  <c r="AL462" i="5"/>
  <c r="AL455" i="5"/>
  <c r="AL477" i="5"/>
  <c r="AL484" i="5"/>
  <c r="AL482" i="5"/>
  <c r="AL458" i="5"/>
  <c r="AL487" i="5"/>
  <c r="AL478" i="5"/>
  <c r="AL463" i="5"/>
  <c r="AL460" i="5"/>
  <c r="AL480" i="5"/>
  <c r="AL459" i="5"/>
  <c r="AL483" i="5"/>
  <c r="AL476" i="5"/>
  <c r="AL473" i="5"/>
  <c r="AL474" i="5"/>
  <c r="AL469" i="5"/>
  <c r="AL450" i="5"/>
  <c r="AL481" i="5"/>
  <c r="AL486" i="5"/>
  <c r="AL464" i="5"/>
  <c r="AL466" i="5"/>
  <c r="AL468" i="5"/>
  <c r="AL465" i="5"/>
  <c r="AL479" i="5"/>
  <c r="AL470" i="5"/>
  <c r="AL446" i="5"/>
  <c r="AN446" i="5" s="1"/>
  <c r="AL452" i="5"/>
  <c r="AL471" i="5"/>
  <c r="AL451" i="5"/>
  <c r="AL457" i="5"/>
  <c r="AL449" i="5"/>
  <c r="AL461" i="5"/>
  <c r="AL472" i="5"/>
  <c r="AL447" i="5"/>
  <c r="AJ332" i="5"/>
  <c r="AH333" i="5" s="1"/>
  <c r="AI333" i="5" s="1"/>
  <c r="AJ732" i="5"/>
  <c r="AH733" i="5" s="1"/>
  <c r="AI733" i="5" s="1"/>
  <c r="AK331" i="5"/>
  <c r="AL194" i="6"/>
  <c r="AL192" i="6"/>
  <c r="AL193" i="6"/>
  <c r="AL201" i="6" s="1"/>
  <c r="AL211" i="6"/>
  <c r="AL205" i="6"/>
  <c r="AP2351" i="4"/>
  <c r="AO2351" i="4"/>
  <c r="AI395" i="5"/>
  <c r="AJ2170" i="4"/>
  <c r="AH2171" i="4" s="1"/>
  <c r="AI2171" i="4" s="1"/>
  <c r="AO2278" i="4"/>
  <c r="AM2279" i="4" s="1"/>
  <c r="AP2278" i="4"/>
  <c r="AK2169" i="4"/>
  <c r="AK2170" i="4" s="1"/>
  <c r="AP2427" i="4"/>
  <c r="AO2427" i="4"/>
  <c r="AN2511" i="4"/>
  <c r="AJ324" i="6"/>
  <c r="AH325" i="6" s="1"/>
  <c r="AK324" i="6"/>
  <c r="AJ2240" i="4"/>
  <c r="AH2241" i="4" s="1"/>
  <c r="AI2241" i="4" s="1"/>
  <c r="AO2660" i="4"/>
  <c r="AM2661" i="4" s="1"/>
  <c r="AP2660" i="4"/>
  <c r="AJ432" i="6"/>
  <c r="AG376" i="6" s="1"/>
  <c r="AG377" i="6" s="1"/>
  <c r="AO214" i="5"/>
  <c r="AM215" i="5" s="1"/>
  <c r="AP214" i="5"/>
  <c r="AN541" i="5"/>
  <c r="AK2239" i="4"/>
  <c r="AK2240" i="4" s="1"/>
  <c r="AP2577" i="4"/>
  <c r="AO2577" i="4"/>
  <c r="AK431" i="6"/>
  <c r="AO134" i="5" l="1"/>
  <c r="AM135" i="5" s="1"/>
  <c r="AK432" i="6"/>
  <c r="AI325" i="6"/>
  <c r="AN2279" i="4"/>
  <c r="AO629" i="5"/>
  <c r="AM630" i="5" s="1"/>
  <c r="AN630" i="5" s="1"/>
  <c r="AP629" i="5"/>
  <c r="AP2279" i="4"/>
  <c r="AO2279" i="4"/>
  <c r="AM2280" i="4" s="1"/>
  <c r="AN2280" i="4" s="1"/>
  <c r="AJ733" i="5"/>
  <c r="AH734" i="5" s="1"/>
  <c r="AI734" i="5" s="1"/>
  <c r="AJ333" i="5"/>
  <c r="AH334" i="5" s="1"/>
  <c r="AI334" i="5" s="1"/>
  <c r="AN215" i="5"/>
  <c r="AJ325" i="6"/>
  <c r="AH326" i="6" s="1"/>
  <c r="AK325" i="6"/>
  <c r="AK732" i="5"/>
  <c r="AK332" i="5"/>
  <c r="AL268" i="6"/>
  <c r="AL262" i="6"/>
  <c r="AL265" i="6"/>
  <c r="AL271" i="6"/>
  <c r="AL260" i="6"/>
  <c r="AL267" i="6"/>
  <c r="AL270" i="6"/>
  <c r="AL264" i="6"/>
  <c r="AL261" i="6"/>
  <c r="AL213" i="6"/>
  <c r="AL269" i="6"/>
  <c r="AL263" i="6"/>
  <c r="AL266" i="6"/>
  <c r="AL353" i="6"/>
  <c r="AL354" i="6"/>
  <c r="AL196" i="6"/>
  <c r="AL199" i="6" s="1"/>
  <c r="AM218" i="6" s="1"/>
  <c r="AL197" i="6"/>
  <c r="AK395" i="5"/>
  <c r="AJ395" i="5"/>
  <c r="AH396" i="5" s="1"/>
  <c r="AI396" i="5" s="1"/>
  <c r="AM2352" i="4"/>
  <c r="AN2352" i="4" s="1"/>
  <c r="AM2428" i="4"/>
  <c r="AN2428" i="4" s="1"/>
  <c r="AL202" i="6"/>
  <c r="AL203" i="6"/>
  <c r="AL206" i="6" s="1"/>
  <c r="AM2578" i="4"/>
  <c r="AN2578" i="4" s="1"/>
  <c r="AN2661" i="4"/>
  <c r="AP541" i="5"/>
  <c r="AO541" i="5"/>
  <c r="AM542" i="5" s="1"/>
  <c r="AN542" i="5" s="1"/>
  <c r="AJ2171" i="4"/>
  <c r="AH2172" i="4" s="1"/>
  <c r="AI2172" i="4" s="1"/>
  <c r="AP2511" i="4"/>
  <c r="AO2511" i="4"/>
  <c r="AM2512" i="4" s="1"/>
  <c r="AN2512" i="4" s="1"/>
  <c r="AP446" i="5"/>
  <c r="AO446" i="5"/>
  <c r="AJ2241" i="4"/>
  <c r="AH2242" i="4" s="1"/>
  <c r="AI2242" i="4" s="1"/>
  <c r="AN135" i="5"/>
  <c r="AL198" i="6" l="1"/>
  <c r="AL200" i="6" s="1"/>
  <c r="AI326" i="6"/>
  <c r="AO630" i="5"/>
  <c r="AM631" i="5" s="1"/>
  <c r="AN631" i="5" s="1"/>
  <c r="AP630" i="5"/>
  <c r="AJ734" i="5"/>
  <c r="AH735" i="5" s="1"/>
  <c r="AI735" i="5" s="1"/>
  <c r="AM447" i="5"/>
  <c r="AN447" i="5" s="1"/>
  <c r="AL207" i="6"/>
  <c r="AL208" i="6"/>
  <c r="AL212" i="6" s="1"/>
  <c r="AP2280" i="4"/>
  <c r="AO2280" i="4"/>
  <c r="AM2281" i="4" s="1"/>
  <c r="AN2281" i="4" s="1"/>
  <c r="AK326" i="6"/>
  <c r="AJ326" i="6"/>
  <c r="AH327" i="6" s="1"/>
  <c r="AI327" i="6" s="1"/>
  <c r="AK333" i="5"/>
  <c r="AJ334" i="5"/>
  <c r="AH335" i="5" s="1"/>
  <c r="AI335" i="5" s="1"/>
  <c r="AJ2172" i="4"/>
  <c r="AH2173" i="4" s="1"/>
  <c r="AI2173" i="4" s="1"/>
  <c r="AK733" i="5"/>
  <c r="AK734" i="5" s="1"/>
  <c r="AK2171" i="4"/>
  <c r="AK396" i="5"/>
  <c r="AJ396" i="5"/>
  <c r="AH397" i="5" s="1"/>
  <c r="AP2428" i="4"/>
  <c r="AO2428" i="4"/>
  <c r="AL355" i="6"/>
  <c r="AP542" i="5"/>
  <c r="AO542" i="5"/>
  <c r="AM543" i="5" s="1"/>
  <c r="AP135" i="5"/>
  <c r="AO135" i="5"/>
  <c r="AM136" i="5" s="1"/>
  <c r="AN136" i="5" s="1"/>
  <c r="AP2661" i="4"/>
  <c r="AO2661" i="4"/>
  <c r="AM2662" i="4" s="1"/>
  <c r="AN2662" i="4" s="1"/>
  <c r="AK2241" i="4"/>
  <c r="AK2242" i="4" s="1"/>
  <c r="AO2512" i="4"/>
  <c r="AM2513" i="4" s="1"/>
  <c r="AP2512" i="4"/>
  <c r="AP215" i="5"/>
  <c r="AO215" i="5"/>
  <c r="AM216" i="5" s="1"/>
  <c r="AO2352" i="4"/>
  <c r="AP2352" i="4"/>
  <c r="AJ2242" i="4"/>
  <c r="AH2243" i="4" s="1"/>
  <c r="AI2243" i="4" s="1"/>
  <c r="AP2578" i="4"/>
  <c r="AO2578" i="4"/>
  <c r="AN216" i="5" l="1"/>
  <c r="AN2513" i="4"/>
  <c r="AI397" i="5"/>
  <c r="AJ397" i="5" s="1"/>
  <c r="AH398" i="5" s="1"/>
  <c r="AO631" i="5"/>
  <c r="AM632" i="5" s="1"/>
  <c r="AN632" i="5" s="1"/>
  <c r="AP631" i="5"/>
  <c r="AO2513" i="4"/>
  <c r="AM2514" i="4" s="1"/>
  <c r="AP2513" i="4"/>
  <c r="AJ335" i="5"/>
  <c r="AH336" i="5" s="1"/>
  <c r="AI336" i="5" s="1"/>
  <c r="AL357" i="6"/>
  <c r="AL356" i="6"/>
  <c r="AL358" i="6"/>
  <c r="AL372" i="6"/>
  <c r="AL368" i="6"/>
  <c r="AL373" i="6"/>
  <c r="AM2429" i="4"/>
  <c r="AN2429" i="4" s="1"/>
  <c r="AP216" i="5"/>
  <c r="AO216" i="5"/>
  <c r="AM217" i="5" s="1"/>
  <c r="AJ2173" i="4"/>
  <c r="AG2117" i="4" s="1"/>
  <c r="AG2118" i="4" s="1"/>
  <c r="AL209" i="6"/>
  <c r="AL210" i="6" s="1"/>
  <c r="AO447" i="5"/>
  <c r="AP447" i="5"/>
  <c r="AK327" i="6"/>
  <c r="AJ327" i="6"/>
  <c r="AH328" i="6" s="1"/>
  <c r="AI328" i="6" s="1"/>
  <c r="AP2281" i="4"/>
  <c r="AO2281" i="4"/>
  <c r="AM2282" i="4" s="1"/>
  <c r="AN2282" i="4" s="1"/>
  <c r="AP2662" i="4"/>
  <c r="AO2662" i="4"/>
  <c r="AM2663" i="4" s="1"/>
  <c r="AN2663" i="4" s="1"/>
  <c r="AP136" i="5"/>
  <c r="AO136" i="5"/>
  <c r="AM137" i="5" s="1"/>
  <c r="AM2353" i="4"/>
  <c r="AN2353" i="4" s="1"/>
  <c r="AK397" i="5"/>
  <c r="AK2172" i="4"/>
  <c r="AJ2243" i="4"/>
  <c r="AH2244" i="4" s="1"/>
  <c r="AI2244" i="4" s="1"/>
  <c r="AK334" i="5"/>
  <c r="AM2579" i="4"/>
  <c r="AN2579" i="4" s="1"/>
  <c r="AN543" i="5"/>
  <c r="AJ735" i="5"/>
  <c r="AH736" i="5" s="1"/>
  <c r="AI736" i="5" s="1"/>
  <c r="AN217" i="5" l="1"/>
  <c r="AO632" i="5"/>
  <c r="AM633" i="5" s="1"/>
  <c r="AN633" i="5" s="1"/>
  <c r="AP632" i="5"/>
  <c r="AI398" i="5"/>
  <c r="AK398" i="5" s="1"/>
  <c r="AK2243" i="4"/>
  <c r="AP2353" i="4"/>
  <c r="AO2353" i="4"/>
  <c r="AM2354" i="4" s="1"/>
  <c r="AN2354" i="4" s="1"/>
  <c r="AL2101" i="4"/>
  <c r="AL2100" i="4"/>
  <c r="AL2102" i="4" s="1"/>
  <c r="AK2173" i="4"/>
  <c r="AP2429" i="4"/>
  <c r="AO2429" i="4"/>
  <c r="AM2430" i="4" s="1"/>
  <c r="AN2430" i="4" s="1"/>
  <c r="AP2663" i="4"/>
  <c r="AO2663" i="4"/>
  <c r="AM2664" i="4" s="1"/>
  <c r="AN2664" i="4" s="1"/>
  <c r="AP217" i="5"/>
  <c r="AO217" i="5"/>
  <c r="AM218" i="5" s="1"/>
  <c r="AN218" i="5" s="1"/>
  <c r="AP2282" i="4"/>
  <c r="AO2282" i="4"/>
  <c r="AM2283" i="4" s="1"/>
  <c r="AL422" i="6"/>
  <c r="AL428" i="6"/>
  <c r="AL423" i="6"/>
  <c r="AL425" i="6"/>
  <c r="AL427" i="6"/>
  <c r="AL432" i="6"/>
  <c r="AL430" i="6"/>
  <c r="AL431" i="6"/>
  <c r="AL429" i="6"/>
  <c r="AL424" i="6"/>
  <c r="AL374" i="6"/>
  <c r="AL421" i="6"/>
  <c r="AL426" i="6"/>
  <c r="AL223" i="6"/>
  <c r="AL255" i="6"/>
  <c r="AL233" i="6"/>
  <c r="AL228" i="6"/>
  <c r="AL253" i="6"/>
  <c r="AL218" i="6"/>
  <c r="AN218" i="6" s="1"/>
  <c r="AL227" i="6"/>
  <c r="AL256" i="6"/>
  <c r="AL245" i="6"/>
  <c r="AL236" i="6"/>
  <c r="AL241" i="6"/>
  <c r="AL247" i="6"/>
  <c r="AL237" i="6"/>
  <c r="AL225" i="6"/>
  <c r="AL232" i="6"/>
  <c r="AL240" i="6"/>
  <c r="AL243" i="6"/>
  <c r="AL224" i="6"/>
  <c r="AL226" i="6"/>
  <c r="AL249" i="6"/>
  <c r="AL231" i="6"/>
  <c r="AL258" i="6"/>
  <c r="AL244" i="6"/>
  <c r="AL248" i="6"/>
  <c r="AL229" i="6"/>
  <c r="AL219" i="6"/>
  <c r="AL250" i="6"/>
  <c r="AL234" i="6"/>
  <c r="AL252" i="6"/>
  <c r="AL251" i="6"/>
  <c r="AL238" i="6"/>
  <c r="AL221" i="6"/>
  <c r="AL254" i="6"/>
  <c r="AL239" i="6"/>
  <c r="AL235" i="6"/>
  <c r="AL230" i="6"/>
  <c r="AL220" i="6"/>
  <c r="AL257" i="6"/>
  <c r="AL246" i="6"/>
  <c r="AL222" i="6"/>
  <c r="AL242" i="6"/>
  <c r="AL259" i="6"/>
  <c r="AN137" i="5"/>
  <c r="AK735" i="5"/>
  <c r="AP2579" i="4"/>
  <c r="AO2579" i="4"/>
  <c r="AK328" i="6"/>
  <c r="AJ328" i="6"/>
  <c r="AH329" i="6" s="1"/>
  <c r="AI329" i="6" s="1"/>
  <c r="AL361" i="6"/>
  <c r="AL360" i="6"/>
  <c r="AL363" i="6" s="1"/>
  <c r="AM379" i="6" s="1"/>
  <c r="AP543" i="5"/>
  <c r="AO543" i="5"/>
  <c r="AM544" i="5" s="1"/>
  <c r="AN544" i="5" s="1"/>
  <c r="AL365" i="6"/>
  <c r="AL366" i="6" s="1"/>
  <c r="AJ736" i="5"/>
  <c r="AG680" i="5" s="1"/>
  <c r="AG681" i="5" s="1"/>
  <c r="AK335" i="5"/>
  <c r="AJ2244" i="4"/>
  <c r="AH2245" i="4" s="1"/>
  <c r="AI2245" i="4" s="1"/>
  <c r="AM448" i="5"/>
  <c r="AN448" i="5" s="1"/>
  <c r="AJ336" i="5"/>
  <c r="AH337" i="5" s="1"/>
  <c r="AI337" i="5" s="1"/>
  <c r="AN2514" i="4"/>
  <c r="AJ398" i="5" l="1"/>
  <c r="AH399" i="5" s="1"/>
  <c r="AI399" i="5" s="1"/>
  <c r="AN2283" i="4"/>
  <c r="AO633" i="5"/>
  <c r="AM634" i="5" s="1"/>
  <c r="AN634" i="5" s="1"/>
  <c r="AP2283" i="4"/>
  <c r="AO2283" i="4"/>
  <c r="AM2284" i="4" s="1"/>
  <c r="AN2284" i="4" s="1"/>
  <c r="AO218" i="6"/>
  <c r="AP218" i="6"/>
  <c r="AP544" i="5"/>
  <c r="AO544" i="5"/>
  <c r="AM545" i="5" s="1"/>
  <c r="AN545" i="5" s="1"/>
  <c r="AP2664" i="4"/>
  <c r="AO2664" i="4"/>
  <c r="AM2665" i="4" s="1"/>
  <c r="AN2665" i="4" s="1"/>
  <c r="AL367" i="6"/>
  <c r="AL369" i="6" s="1"/>
  <c r="AP2430" i="4"/>
  <c r="AO2430" i="4"/>
  <c r="AM2431" i="4" s="1"/>
  <c r="AN2431" i="4" s="1"/>
  <c r="AP218" i="5"/>
  <c r="AO218" i="5"/>
  <c r="AM219" i="5" s="1"/>
  <c r="AL661" i="5"/>
  <c r="AL660" i="5"/>
  <c r="AL662" i="5" s="1"/>
  <c r="AP2514" i="4"/>
  <c r="AO2514" i="4"/>
  <c r="AM2515" i="4" s="1"/>
  <c r="AN2515" i="4" s="1"/>
  <c r="AL362" i="6"/>
  <c r="AL364" i="6" s="1"/>
  <c r="AK736" i="5"/>
  <c r="AK329" i="6"/>
  <c r="AJ329" i="6"/>
  <c r="AH330" i="6" s="1"/>
  <c r="AI330" i="6" s="1"/>
  <c r="AL2104" i="4"/>
  <c r="AL2105" i="4"/>
  <c r="AL2103" i="4"/>
  <c r="AL2114" i="4"/>
  <c r="AL2113" i="4"/>
  <c r="AP448" i="5"/>
  <c r="AO448" i="5"/>
  <c r="AP137" i="5"/>
  <c r="AO137" i="5"/>
  <c r="AM138" i="5" s="1"/>
  <c r="AK399" i="5"/>
  <c r="AJ399" i="5"/>
  <c r="AH400" i="5" s="1"/>
  <c r="AI400" i="5" s="1"/>
  <c r="AJ2245" i="4"/>
  <c r="AH2246" i="4" s="1"/>
  <c r="AI2246" i="4" s="1"/>
  <c r="AP2354" i="4"/>
  <c r="AO2354" i="4"/>
  <c r="AM2355" i="4" s="1"/>
  <c r="AN2355" i="4" s="1"/>
  <c r="AJ337" i="5"/>
  <c r="AH338" i="5" s="1"/>
  <c r="AI338" i="5" s="1"/>
  <c r="AK336" i="5"/>
  <c r="AK337" i="5" s="1"/>
  <c r="AK2244" i="4"/>
  <c r="AM2580" i="4"/>
  <c r="AN2580" i="4" s="1"/>
  <c r="AN138" i="5" l="1"/>
  <c r="AP138" i="5" s="1"/>
  <c r="AO634" i="5"/>
  <c r="AM635" i="5" s="1"/>
  <c r="AN635" i="5" s="1"/>
  <c r="AO635" i="5" s="1"/>
  <c r="AM636" i="5" s="1"/>
  <c r="AN636" i="5" s="1"/>
  <c r="AP633" i="5"/>
  <c r="AP634" i="5" s="1"/>
  <c r="AP635" i="5" s="1"/>
  <c r="AK330" i="6"/>
  <c r="AJ330" i="6"/>
  <c r="AH331" i="6" s="1"/>
  <c r="AI331" i="6" s="1"/>
  <c r="AL665" i="5"/>
  <c r="AL663" i="5"/>
  <c r="AL664" i="5"/>
  <c r="AL672" i="5" s="1"/>
  <c r="AL673" i="5" s="1"/>
  <c r="AL676" i="5"/>
  <c r="AL677" i="5"/>
  <c r="AN219" i="5"/>
  <c r="AP2284" i="4"/>
  <c r="AO2284" i="4"/>
  <c r="AM2285" i="4" s="1"/>
  <c r="AN2285" i="4" s="1"/>
  <c r="AK400" i="5"/>
  <c r="AJ400" i="5"/>
  <c r="AH401" i="5" s="1"/>
  <c r="AP2355" i="4"/>
  <c r="AO2355" i="4"/>
  <c r="AM2356" i="4" s="1"/>
  <c r="AP2515" i="4"/>
  <c r="AO2515" i="4"/>
  <c r="AM2516" i="4" s="1"/>
  <c r="AP2580" i="4"/>
  <c r="AO2580" i="4"/>
  <c r="AL370" i="6"/>
  <c r="AL371" i="6" s="1"/>
  <c r="AP2665" i="4"/>
  <c r="AO2665" i="4"/>
  <c r="AM2666" i="4" s="1"/>
  <c r="AL2106" i="4"/>
  <c r="AM2120" i="4" s="1"/>
  <c r="AL2107" i="4"/>
  <c r="AL2108" i="4" s="1"/>
  <c r="AL2109" i="4"/>
  <c r="AL2110" i="4" s="1"/>
  <c r="AP2431" i="4"/>
  <c r="AO2431" i="4"/>
  <c r="AM2432" i="4" s="1"/>
  <c r="AN2432" i="4" s="1"/>
  <c r="AJ338" i="5"/>
  <c r="AH339" i="5" s="1"/>
  <c r="AI339" i="5" s="1"/>
  <c r="AM219" i="6"/>
  <c r="AN219" i="6" s="1"/>
  <c r="AM449" i="5"/>
  <c r="AN449" i="5" s="1"/>
  <c r="AJ2246" i="4"/>
  <c r="AH2247" i="4" s="1"/>
  <c r="AI2247" i="4" s="1"/>
  <c r="AL2173" i="4"/>
  <c r="AL2165" i="4"/>
  <c r="AL2168" i="4"/>
  <c r="AL2172" i="4"/>
  <c r="AL2163" i="4"/>
  <c r="AL2164" i="4"/>
  <c r="AL2167" i="4"/>
  <c r="AL2170" i="4"/>
  <c r="AL2166" i="4"/>
  <c r="AL2169" i="4"/>
  <c r="AL2171" i="4"/>
  <c r="AL2115" i="4"/>
  <c r="AO545" i="5"/>
  <c r="AM546" i="5" s="1"/>
  <c r="AP545" i="5"/>
  <c r="AK2245" i="4"/>
  <c r="AN546" i="5" l="1"/>
  <c r="AO138" i="5"/>
  <c r="AM139" i="5" s="1"/>
  <c r="AN139" i="5" s="1"/>
  <c r="AI401" i="5"/>
  <c r="AO636" i="5"/>
  <c r="AM637" i="5" s="1"/>
  <c r="AN637" i="5" s="1"/>
  <c r="AO637" i="5" s="1"/>
  <c r="AM638" i="5" s="1"/>
  <c r="AN638" i="5" s="1"/>
  <c r="AP636" i="5"/>
  <c r="AP637" i="5" s="1"/>
  <c r="AJ401" i="5"/>
  <c r="AH402" i="5" s="1"/>
  <c r="AK401" i="5"/>
  <c r="AP2285" i="4"/>
  <c r="AO2285" i="4"/>
  <c r="AM2286" i="4" s="1"/>
  <c r="AN2286" i="4" s="1"/>
  <c r="AL2111" i="4"/>
  <c r="AL2112" i="4" s="1"/>
  <c r="AP2432" i="4"/>
  <c r="AO2432" i="4"/>
  <c r="AM2433" i="4" s="1"/>
  <c r="AN2433" i="4" s="1"/>
  <c r="AP219" i="5"/>
  <c r="AO219" i="5"/>
  <c r="AM220" i="5" s="1"/>
  <c r="AN220" i="5" s="1"/>
  <c r="AP139" i="5"/>
  <c r="AO139" i="5"/>
  <c r="AM140" i="5" s="1"/>
  <c r="AN140" i="5" s="1"/>
  <c r="AN2666" i="4"/>
  <c r="AL730" i="5"/>
  <c r="AL727" i="5"/>
  <c r="AL733" i="5"/>
  <c r="AL736" i="5"/>
  <c r="AL724" i="5"/>
  <c r="AL729" i="5"/>
  <c r="AL732" i="5"/>
  <c r="AL726" i="5"/>
  <c r="AL734" i="5"/>
  <c r="AL735" i="5"/>
  <c r="AL678" i="5"/>
  <c r="AL731" i="5"/>
  <c r="AL728" i="5"/>
  <c r="AL725" i="5"/>
  <c r="AJ2247" i="4"/>
  <c r="AH2248" i="4" s="1"/>
  <c r="AI2248" i="4" s="1"/>
  <c r="AL674" i="5"/>
  <c r="AL675" i="5" s="1"/>
  <c r="AK2246" i="4"/>
  <c r="AL667" i="5"/>
  <c r="AL670" i="5" s="1"/>
  <c r="AM683" i="5" s="1"/>
  <c r="AL668" i="5"/>
  <c r="AL412" i="6"/>
  <c r="AL410" i="6"/>
  <c r="AL406" i="6"/>
  <c r="AL379" i="6"/>
  <c r="AN379" i="6" s="1"/>
  <c r="AL408" i="6"/>
  <c r="AL416" i="6"/>
  <c r="AL405" i="6"/>
  <c r="AL409" i="6"/>
  <c r="AL418" i="6"/>
  <c r="AL402" i="6"/>
  <c r="AL404" i="6"/>
  <c r="AL394" i="6"/>
  <c r="AL395" i="6"/>
  <c r="AL391" i="6"/>
  <c r="AL393" i="6"/>
  <c r="AL389" i="6"/>
  <c r="AL417" i="6"/>
  <c r="AL403" i="6"/>
  <c r="AL387" i="6"/>
  <c r="AL388" i="6"/>
  <c r="AL384" i="6"/>
  <c r="AL400" i="6"/>
  <c r="AL399" i="6"/>
  <c r="AL414" i="6"/>
  <c r="AL382" i="6"/>
  <c r="AL407" i="6"/>
  <c r="AL411" i="6"/>
  <c r="AL390" i="6"/>
  <c r="AL415" i="6"/>
  <c r="AL385" i="6"/>
  <c r="AL386" i="6"/>
  <c r="AL413" i="6"/>
  <c r="AL398" i="6"/>
  <c r="AL381" i="6"/>
  <c r="AL397" i="6"/>
  <c r="AL380" i="6"/>
  <c r="AL392" i="6"/>
  <c r="AL419" i="6"/>
  <c r="AL401" i="6"/>
  <c r="AL383" i="6"/>
  <c r="AL396" i="6"/>
  <c r="AL420" i="6"/>
  <c r="AP546" i="5"/>
  <c r="AO546" i="5"/>
  <c r="AM547" i="5" s="1"/>
  <c r="AN547" i="5" s="1"/>
  <c r="AP449" i="5"/>
  <c r="AO449" i="5"/>
  <c r="AM2581" i="4"/>
  <c r="AN2581" i="4" s="1"/>
  <c r="AK331" i="6"/>
  <c r="AJ331" i="6"/>
  <c r="AH332" i="6" s="1"/>
  <c r="AI332" i="6" s="1"/>
  <c r="AP219" i="6"/>
  <c r="AO219" i="6"/>
  <c r="AN2516" i="4"/>
  <c r="AJ339" i="5"/>
  <c r="AH340" i="5" s="1"/>
  <c r="AI340" i="5" s="1"/>
  <c r="AK338" i="5"/>
  <c r="AN2356" i="4"/>
  <c r="AK339" i="5" l="1"/>
  <c r="AO638" i="5"/>
  <c r="AM639" i="5" s="1"/>
  <c r="AN639" i="5" s="1"/>
  <c r="AP638" i="5"/>
  <c r="AL2143" i="4"/>
  <c r="AL2127" i="4"/>
  <c r="AL2140" i="4"/>
  <c r="AL2130" i="4"/>
  <c r="AL2135" i="4"/>
  <c r="AL2155" i="4"/>
  <c r="AL2134" i="4"/>
  <c r="AL2121" i="4"/>
  <c r="AL2157" i="4"/>
  <c r="AL2123" i="4"/>
  <c r="AL2136" i="4"/>
  <c r="AL2131" i="4"/>
  <c r="AL2125" i="4"/>
  <c r="AL2120" i="4"/>
  <c r="AN2120" i="4" s="1"/>
  <c r="AL2129" i="4"/>
  <c r="AL2137" i="4"/>
  <c r="AL2154" i="4"/>
  <c r="AL2151" i="4"/>
  <c r="AL2126" i="4"/>
  <c r="AL2148" i="4"/>
  <c r="AL2150" i="4"/>
  <c r="AL2141" i="4"/>
  <c r="AL2144" i="4"/>
  <c r="AL2132" i="4"/>
  <c r="AL2138" i="4"/>
  <c r="AL2147" i="4"/>
  <c r="AL2139" i="4"/>
  <c r="AL2128" i="4"/>
  <c r="AL2124" i="4"/>
  <c r="AL2152" i="4"/>
  <c r="AL2122" i="4"/>
  <c r="AL2153" i="4"/>
  <c r="AL2161" i="4"/>
  <c r="AL2162" i="4"/>
  <c r="AL2159" i="4"/>
  <c r="AL2160" i="4"/>
  <c r="AL2149" i="4"/>
  <c r="AL2156" i="4"/>
  <c r="AL2145" i="4"/>
  <c r="AL2142" i="4"/>
  <c r="AL2158" i="4"/>
  <c r="AL2133" i="4"/>
  <c r="AL2146" i="4"/>
  <c r="AL723" i="5"/>
  <c r="AL694" i="5"/>
  <c r="AL697" i="5"/>
  <c r="AL690" i="5"/>
  <c r="AL722" i="5"/>
  <c r="AL685" i="5"/>
  <c r="AL712" i="5"/>
  <c r="AL707" i="5"/>
  <c r="AL692" i="5"/>
  <c r="AL691" i="5"/>
  <c r="AL710" i="5"/>
  <c r="AL721" i="5"/>
  <c r="AL699" i="5"/>
  <c r="AL698" i="5"/>
  <c r="AL719" i="5"/>
  <c r="AL687" i="5"/>
  <c r="AL718" i="5"/>
  <c r="AL714" i="5"/>
  <c r="AL701" i="5"/>
  <c r="AL709" i="5"/>
  <c r="AL705" i="5"/>
  <c r="AL695" i="5"/>
  <c r="AL702" i="5"/>
  <c r="AL704" i="5"/>
  <c r="AL688" i="5"/>
  <c r="AL686" i="5"/>
  <c r="AL696" i="5"/>
  <c r="AL708" i="5"/>
  <c r="AL720" i="5"/>
  <c r="AL716" i="5"/>
  <c r="AL684" i="5"/>
  <c r="AL713" i="5"/>
  <c r="AL689" i="5"/>
  <c r="AL693" i="5"/>
  <c r="AL703" i="5"/>
  <c r="AL700" i="5"/>
  <c r="AL706" i="5"/>
  <c r="AL715" i="5"/>
  <c r="AL683" i="5"/>
  <c r="AL711" i="5"/>
  <c r="AL717" i="5"/>
  <c r="AP2581" i="4"/>
  <c r="AO2581" i="4"/>
  <c r="AM2582" i="4" s="1"/>
  <c r="AL669" i="5"/>
  <c r="AL671" i="5" s="1"/>
  <c r="AP2666" i="4"/>
  <c r="AO2666" i="4"/>
  <c r="AM2667" i="4" s="1"/>
  <c r="AN2667" i="4" s="1"/>
  <c r="AP140" i="5"/>
  <c r="AO140" i="5"/>
  <c r="AM141" i="5" s="1"/>
  <c r="AN141" i="5" s="1"/>
  <c r="AP220" i="5"/>
  <c r="AO220" i="5"/>
  <c r="AM221" i="5" s="1"/>
  <c r="AN221" i="5" s="1"/>
  <c r="AP547" i="5"/>
  <c r="AO547" i="5"/>
  <c r="AM548" i="5" s="1"/>
  <c r="AN548" i="5" s="1"/>
  <c r="AJ2248" i="4"/>
  <c r="AH2249" i="4" s="1"/>
  <c r="AI2249" i="4" s="1"/>
  <c r="AP2433" i="4"/>
  <c r="AO2433" i="4"/>
  <c r="AM2434" i="4" s="1"/>
  <c r="AK2247" i="4"/>
  <c r="AK2248" i="4" s="1"/>
  <c r="AP2356" i="4"/>
  <c r="AO2356" i="4"/>
  <c r="AM2357" i="4" s="1"/>
  <c r="AM220" i="6"/>
  <c r="AN220" i="6" s="1"/>
  <c r="AM450" i="5"/>
  <c r="AN450" i="5" s="1"/>
  <c r="AP379" i="6"/>
  <c r="AO379" i="6"/>
  <c r="AP2286" i="4"/>
  <c r="AO2286" i="4"/>
  <c r="AM2287" i="4" s="1"/>
  <c r="AP2516" i="4"/>
  <c r="AO2516" i="4"/>
  <c r="AM2517" i="4" s="1"/>
  <c r="AN2517" i="4" s="1"/>
  <c r="AK332" i="6"/>
  <c r="AJ332" i="6"/>
  <c r="AH333" i="6" s="1"/>
  <c r="AJ340" i="5"/>
  <c r="AH341" i="5" s="1"/>
  <c r="AI341" i="5" s="1"/>
  <c r="AI402" i="5"/>
  <c r="AO639" i="5" l="1"/>
  <c r="AM640" i="5" s="1"/>
  <c r="AN640" i="5" s="1"/>
  <c r="AO640" i="5" s="1"/>
  <c r="AM641" i="5" s="1"/>
  <c r="AN641" i="5" s="1"/>
  <c r="AO641" i="5" s="1"/>
  <c r="AM642" i="5" s="1"/>
  <c r="AN642" i="5" s="1"/>
  <c r="AP2667" i="4"/>
  <c r="AO2667" i="4"/>
  <c r="AM2668" i="4" s="1"/>
  <c r="AN2668" i="4" s="1"/>
  <c r="AP2120" i="4"/>
  <c r="AO2120" i="4"/>
  <c r="AP450" i="5"/>
  <c r="AO450" i="5"/>
  <c r="AI333" i="6"/>
  <c r="AN2582" i="4"/>
  <c r="AO642" i="5"/>
  <c r="AM643" i="5" s="1"/>
  <c r="AN643" i="5" s="1"/>
  <c r="AK402" i="5"/>
  <c r="AJ402" i="5"/>
  <c r="AH403" i="5" s="1"/>
  <c r="AI403" i="5" s="1"/>
  <c r="AP141" i="5"/>
  <c r="AO141" i="5"/>
  <c r="AM142" i="5" s="1"/>
  <c r="AN142" i="5" s="1"/>
  <c r="AP548" i="5"/>
  <c r="AO548" i="5"/>
  <c r="AM549" i="5" s="1"/>
  <c r="AN2287" i="4"/>
  <c r="AN2434" i="4"/>
  <c r="AO2517" i="4"/>
  <c r="AM2518" i="4" s="1"/>
  <c r="AP2517" i="4"/>
  <c r="AJ341" i="5"/>
  <c r="AG285" i="5" s="1"/>
  <c r="AG286" i="5" s="1"/>
  <c r="AP221" i="5"/>
  <c r="AO221" i="5"/>
  <c r="AM222" i="5" s="1"/>
  <c r="AN222" i="5" s="1"/>
  <c r="AN683" i="5"/>
  <c r="AK340" i="5"/>
  <c r="AK341" i="5" s="1"/>
  <c r="AP220" i="6"/>
  <c r="AO220" i="6"/>
  <c r="AM380" i="6"/>
  <c r="AN380" i="6" s="1"/>
  <c r="AN2357" i="4"/>
  <c r="AJ2249" i="4"/>
  <c r="AG2193" i="4" s="1"/>
  <c r="AG2194" i="4" s="1"/>
  <c r="AP639" i="5" l="1"/>
  <c r="AP640" i="5" s="1"/>
  <c r="AP641" i="5" s="1"/>
  <c r="AN549" i="5"/>
  <c r="AN2518" i="4"/>
  <c r="AM2121" i="4"/>
  <c r="AN2121" i="4" s="1"/>
  <c r="AK333" i="6"/>
  <c r="AJ333" i="6"/>
  <c r="AH334" i="6" s="1"/>
  <c r="AI334" i="6" s="1"/>
  <c r="AL2176" i="4"/>
  <c r="AL2177" i="4"/>
  <c r="AP2287" i="4"/>
  <c r="AO2287" i="4"/>
  <c r="AM2288" i="4" s="1"/>
  <c r="AN2288" i="4" s="1"/>
  <c r="AP683" i="5"/>
  <c r="AO683" i="5"/>
  <c r="AP2668" i="4"/>
  <c r="AO2668" i="4"/>
  <c r="AM2669" i="4" s="1"/>
  <c r="AN2669" i="4" s="1"/>
  <c r="AP642" i="5"/>
  <c r="AO2434" i="4"/>
  <c r="AM2435" i="4" s="1"/>
  <c r="AP2434" i="4"/>
  <c r="AP380" i="6"/>
  <c r="AO380" i="6"/>
  <c r="AK403" i="5"/>
  <c r="AJ403" i="5"/>
  <c r="AH404" i="5" s="1"/>
  <c r="AI404" i="5" s="1"/>
  <c r="AP142" i="5"/>
  <c r="AO142" i="5"/>
  <c r="AM143" i="5" s="1"/>
  <c r="AN143" i="5" s="1"/>
  <c r="AM221" i="6"/>
  <c r="AN221" i="6" s="1"/>
  <c r="AP2582" i="4"/>
  <c r="AO2582" i="4"/>
  <c r="AM2583" i="4" s="1"/>
  <c r="AN2583" i="4" s="1"/>
  <c r="AP222" i="5"/>
  <c r="AO222" i="5"/>
  <c r="AM223" i="5" s="1"/>
  <c r="AN223" i="5" s="1"/>
  <c r="AO549" i="5"/>
  <c r="AM550" i="5" s="1"/>
  <c r="AP549" i="5"/>
  <c r="AM451" i="5"/>
  <c r="AN451" i="5" s="1"/>
  <c r="AO643" i="5"/>
  <c r="AM644" i="5" s="1"/>
  <c r="AN644" i="5" s="1"/>
  <c r="AK2249" i="4"/>
  <c r="AP2357" i="4"/>
  <c r="AO2357" i="4"/>
  <c r="AM2358" i="4" s="1"/>
  <c r="AL260" i="5"/>
  <c r="AL261" i="5"/>
  <c r="AP643" i="5" l="1"/>
  <c r="AN2435" i="4"/>
  <c r="AP2435" i="4" s="1"/>
  <c r="AN550" i="5"/>
  <c r="AP451" i="5"/>
  <c r="AO451" i="5"/>
  <c r="AM452" i="5" s="1"/>
  <c r="AN452" i="5" s="1"/>
  <c r="AO2288" i="4"/>
  <c r="AM2289" i="4" s="1"/>
  <c r="AP2288" i="4"/>
  <c r="AO2669" i="4"/>
  <c r="AM2670" i="4" s="1"/>
  <c r="AP2669" i="4"/>
  <c r="AM684" i="5"/>
  <c r="AN684" i="5" s="1"/>
  <c r="AL262" i="5"/>
  <c r="AL2178" i="4"/>
  <c r="AO550" i="5"/>
  <c r="AM551" i="5" s="1"/>
  <c r="AP550" i="5"/>
  <c r="AK334" i="6"/>
  <c r="AJ334" i="6"/>
  <c r="AH335" i="6" s="1"/>
  <c r="AI335" i="6" s="1"/>
  <c r="AP223" i="5"/>
  <c r="AO223" i="5"/>
  <c r="AM224" i="5" s="1"/>
  <c r="AN224" i="5" s="1"/>
  <c r="AP143" i="5"/>
  <c r="AO143" i="5"/>
  <c r="AM144" i="5" s="1"/>
  <c r="AN144" i="5" s="1"/>
  <c r="AK404" i="5"/>
  <c r="AJ404" i="5"/>
  <c r="AH405" i="5" s="1"/>
  <c r="AI405" i="5" s="1"/>
  <c r="AO2121" i="4"/>
  <c r="AP2121" i="4"/>
  <c r="AP2583" i="4"/>
  <c r="AO2583" i="4"/>
  <c r="AM2584" i="4" s="1"/>
  <c r="AN2584" i="4" s="1"/>
  <c r="AO221" i="6"/>
  <c r="AP221" i="6"/>
  <c r="AN2358" i="4"/>
  <c r="AM381" i="6"/>
  <c r="AN381" i="6" s="1"/>
  <c r="AO644" i="5"/>
  <c r="AM645" i="5" s="1"/>
  <c r="AN645" i="5" s="1"/>
  <c r="AP2518" i="4"/>
  <c r="AO2518" i="4"/>
  <c r="AM2519" i="4" s="1"/>
  <c r="AN2519" i="4" s="1"/>
  <c r="AO2435" i="4" l="1"/>
  <c r="AM2436" i="4" s="1"/>
  <c r="AP644" i="5"/>
  <c r="AL263" i="5"/>
  <c r="AL265" i="5"/>
  <c r="AL264" i="5"/>
  <c r="AL281" i="5"/>
  <c r="AL282" i="5"/>
  <c r="AK335" i="6"/>
  <c r="AJ335" i="6"/>
  <c r="AH336" i="6" s="1"/>
  <c r="AI336" i="6" s="1"/>
  <c r="AL2179" i="4"/>
  <c r="AL2181" i="4"/>
  <c r="AL2180" i="4"/>
  <c r="AL2185" i="4" s="1"/>
  <c r="AL2186" i="4" s="1"/>
  <c r="AL2190" i="4"/>
  <c r="AL2189" i="4"/>
  <c r="AM2122" i="4"/>
  <c r="AN2122" i="4" s="1"/>
  <c r="AN2436" i="4"/>
  <c r="AO2584" i="4"/>
  <c r="AM2585" i="4" s="1"/>
  <c r="AP2584" i="4"/>
  <c r="AK405" i="5"/>
  <c r="AJ405" i="5"/>
  <c r="AH406" i="5" s="1"/>
  <c r="AI406" i="5" s="1"/>
  <c r="AP2519" i="4"/>
  <c r="AO2519" i="4"/>
  <c r="AM2520" i="4" s="1"/>
  <c r="AN2520" i="4" s="1"/>
  <c r="AN2289" i="4"/>
  <c r="AP381" i="6"/>
  <c r="AO381" i="6"/>
  <c r="AN551" i="5"/>
  <c r="AP684" i="5"/>
  <c r="AO684" i="5"/>
  <c r="AN2670" i="4"/>
  <c r="AP224" i="5"/>
  <c r="AO224" i="5"/>
  <c r="AM225" i="5" s="1"/>
  <c r="AN225" i="5" s="1"/>
  <c r="AP452" i="5"/>
  <c r="AO452" i="5"/>
  <c r="AM453" i="5" s="1"/>
  <c r="AP2358" i="4"/>
  <c r="AO2358" i="4"/>
  <c r="AM2359" i="4" s="1"/>
  <c r="AN2359" i="4" s="1"/>
  <c r="AM222" i="6"/>
  <c r="AN222" i="6" s="1"/>
  <c r="AP144" i="5"/>
  <c r="AO144" i="5"/>
  <c r="AM145" i="5" s="1"/>
  <c r="AN145" i="5" s="1"/>
  <c r="AO645" i="5"/>
  <c r="AM646" i="5" s="1"/>
  <c r="AN646" i="5" s="1"/>
  <c r="AN2585" i="4" l="1"/>
  <c r="AN453" i="5"/>
  <c r="AP225" i="5"/>
  <c r="AO225" i="5"/>
  <c r="AM226" i="5" s="1"/>
  <c r="AN226" i="5" s="1"/>
  <c r="AO453" i="5"/>
  <c r="AM454" i="5" s="1"/>
  <c r="AP453" i="5"/>
  <c r="AM685" i="5"/>
  <c r="AN685" i="5" s="1"/>
  <c r="AP2585" i="4"/>
  <c r="AO2585" i="4"/>
  <c r="AM2586" i="4" s="1"/>
  <c r="AL2240" i="4"/>
  <c r="AL2246" i="4"/>
  <c r="AL2241" i="4"/>
  <c r="AL2247" i="4"/>
  <c r="AL2242" i="4"/>
  <c r="AL2248" i="4"/>
  <c r="AL2238" i="4"/>
  <c r="AL2249" i="4"/>
  <c r="AL2239" i="4"/>
  <c r="AL2191" i="4"/>
  <c r="AL2243" i="4"/>
  <c r="AL2244" i="4"/>
  <c r="AL2245" i="4"/>
  <c r="AP2122" i="4"/>
  <c r="AO2122" i="4"/>
  <c r="AP551" i="5"/>
  <c r="AO551" i="5"/>
  <c r="AM552" i="5" s="1"/>
  <c r="AL2187" i="4"/>
  <c r="AL2188" i="4" s="1"/>
  <c r="AO646" i="5"/>
  <c r="AM647" i="5" s="1"/>
  <c r="AN647" i="5" s="1"/>
  <c r="AO2670" i="4"/>
  <c r="AM2671" i="4" s="1"/>
  <c r="AP2670" i="4"/>
  <c r="AP645" i="5"/>
  <c r="AP2436" i="4"/>
  <c r="AO2436" i="4"/>
  <c r="AM2437" i="4" s="1"/>
  <c r="AM382" i="6"/>
  <c r="AN382" i="6" s="1"/>
  <c r="AP2520" i="4"/>
  <c r="AO2520" i="4"/>
  <c r="AM2521" i="4" s="1"/>
  <c r="AN2521" i="4" s="1"/>
  <c r="AP2289" i="4"/>
  <c r="AO2289" i="4"/>
  <c r="AM2290" i="4" s="1"/>
  <c r="AN2290" i="4" s="1"/>
  <c r="AL338" i="5"/>
  <c r="AL339" i="5"/>
  <c r="AL337" i="5"/>
  <c r="AL340" i="5"/>
  <c r="AL341" i="5"/>
  <c r="AL336" i="5"/>
  <c r="AL335" i="5"/>
  <c r="AL333" i="5"/>
  <c r="AL332" i="5"/>
  <c r="AL283" i="5"/>
  <c r="AL334" i="5"/>
  <c r="AP145" i="5"/>
  <c r="AO145" i="5"/>
  <c r="AM146" i="5" s="1"/>
  <c r="AN146" i="5" s="1"/>
  <c r="AK406" i="5"/>
  <c r="AJ406" i="5"/>
  <c r="AH407" i="5" s="1"/>
  <c r="AI407" i="5" s="1"/>
  <c r="AL277" i="5"/>
  <c r="AL278" i="5" s="1"/>
  <c r="AL271" i="5"/>
  <c r="AL270" i="5"/>
  <c r="AJ336" i="6"/>
  <c r="AH337" i="6" s="1"/>
  <c r="AI337" i="6" s="1"/>
  <c r="AP222" i="6"/>
  <c r="AO222" i="6"/>
  <c r="AL2183" i="4"/>
  <c r="AL2182" i="4"/>
  <c r="AM2196" i="4" s="1"/>
  <c r="AP2359" i="4"/>
  <c r="AO2359" i="4"/>
  <c r="AM2360" i="4" s="1"/>
  <c r="AL267" i="5"/>
  <c r="AL268" i="5"/>
  <c r="AL269" i="5" l="1"/>
  <c r="AN2437" i="4"/>
  <c r="AN2671" i="4"/>
  <c r="AL2184" i="4"/>
  <c r="AL2225" i="4"/>
  <c r="AL2222" i="4"/>
  <c r="AL2214" i="4"/>
  <c r="AL2219" i="4"/>
  <c r="AL2207" i="4"/>
  <c r="AL2236" i="4"/>
  <c r="AL2229" i="4"/>
  <c r="AL2203" i="4"/>
  <c r="AL2220" i="4"/>
  <c r="AL2233" i="4"/>
  <c r="AL2210" i="4"/>
  <c r="AL2231" i="4"/>
  <c r="AL2204" i="4"/>
  <c r="AL2217" i="4"/>
  <c r="AL2197" i="4"/>
  <c r="AL2201" i="4"/>
  <c r="AL2227" i="4"/>
  <c r="AL2205" i="4"/>
  <c r="AL2232" i="4"/>
  <c r="AL2215" i="4"/>
  <c r="AL2206" i="4"/>
  <c r="AL2196" i="4"/>
  <c r="AN2196" i="4" s="1"/>
  <c r="AL2199" i="4"/>
  <c r="AL2202" i="4"/>
  <c r="AL2211" i="4"/>
  <c r="AL2212" i="4"/>
  <c r="AL2224" i="4"/>
  <c r="AL2198" i="4"/>
  <c r="AL2228" i="4"/>
  <c r="AL2208" i="4"/>
  <c r="AL2226" i="4"/>
  <c r="AL2234" i="4"/>
  <c r="AL2235" i="4"/>
  <c r="AL2237" i="4"/>
  <c r="AL2213" i="4"/>
  <c r="AL2218" i="4"/>
  <c r="AL2216" i="4"/>
  <c r="AL2223" i="4"/>
  <c r="AL2209" i="4"/>
  <c r="AL2230" i="4"/>
  <c r="AL2200" i="4"/>
  <c r="AL2221" i="4"/>
  <c r="AP2521" i="4"/>
  <c r="AO2521" i="4"/>
  <c r="AM2522" i="4" s="1"/>
  <c r="AN2522" i="4" s="1"/>
  <c r="AP2437" i="4"/>
  <c r="AO2437" i="4"/>
  <c r="AM2438" i="4" s="1"/>
  <c r="AN2438" i="4" s="1"/>
  <c r="AP146" i="5"/>
  <c r="AO146" i="5"/>
  <c r="AM147" i="5" s="1"/>
  <c r="AN147" i="5" s="1"/>
  <c r="AL279" i="5"/>
  <c r="AL280" i="5"/>
  <c r="AL272" i="5"/>
  <c r="AL273" i="5" s="1"/>
  <c r="AL274" i="5" s="1"/>
  <c r="AL275" i="5" s="1"/>
  <c r="AN2360" i="4"/>
  <c r="AP2671" i="4"/>
  <c r="AO2671" i="4"/>
  <c r="AM2672" i="4" s="1"/>
  <c r="AN2672" i="4" s="1"/>
  <c r="AN2586" i="4"/>
  <c r="AP646" i="5"/>
  <c r="AK407" i="5"/>
  <c r="AJ407" i="5"/>
  <c r="AH408" i="5" s="1"/>
  <c r="AI408" i="5" s="1"/>
  <c r="AO685" i="5"/>
  <c r="AP685" i="5"/>
  <c r="AP382" i="6"/>
  <c r="AO382" i="6"/>
  <c r="AO647" i="5"/>
  <c r="AM648" i="5" s="1"/>
  <c r="AN648" i="5" s="1"/>
  <c r="AM223" i="6"/>
  <c r="AN223" i="6" s="1"/>
  <c r="AN552" i="5"/>
  <c r="AN454" i="5"/>
  <c r="AJ337" i="6"/>
  <c r="AH338" i="6" s="1"/>
  <c r="AI338" i="6" s="1"/>
  <c r="AO2290" i="4"/>
  <c r="AM2291" i="4" s="1"/>
  <c r="AP2290" i="4"/>
  <c r="AP226" i="5"/>
  <c r="AO226" i="5"/>
  <c r="AM227" i="5" s="1"/>
  <c r="AN227" i="5" s="1"/>
  <c r="AK336" i="6"/>
  <c r="AM2123" i="4"/>
  <c r="AN2123" i="4" s="1"/>
  <c r="AN2291" i="4" l="1"/>
  <c r="AM288" i="5"/>
  <c r="AL276" i="5"/>
  <c r="AP2438" i="4"/>
  <c r="AO2438" i="4"/>
  <c r="AM2439" i="4" s="1"/>
  <c r="AN2439" i="4" s="1"/>
  <c r="AK408" i="5"/>
  <c r="AJ408" i="5"/>
  <c r="AH409" i="5" s="1"/>
  <c r="AI409" i="5" s="1"/>
  <c r="AO552" i="5"/>
  <c r="AM553" i="5" s="1"/>
  <c r="AP552" i="5"/>
  <c r="AP2522" i="4"/>
  <c r="AO2522" i="4"/>
  <c r="AM2523" i="4" s="1"/>
  <c r="AN2523" i="4" s="1"/>
  <c r="AP2586" i="4"/>
  <c r="AO2586" i="4"/>
  <c r="AM2587" i="4" s="1"/>
  <c r="AN2587" i="4" s="1"/>
  <c r="AP2672" i="4"/>
  <c r="AO2672" i="4"/>
  <c r="AM2673" i="4" s="1"/>
  <c r="AN2673" i="4" s="1"/>
  <c r="AO223" i="6"/>
  <c r="AM224" i="6" s="1"/>
  <c r="AP223" i="6"/>
  <c r="AP2123" i="4"/>
  <c r="AO2123" i="4"/>
  <c r="AJ338" i="6"/>
  <c r="AH339" i="6" s="1"/>
  <c r="AI339" i="6" s="1"/>
  <c r="AP454" i="5"/>
  <c r="AO454" i="5"/>
  <c r="AM455" i="5" s="1"/>
  <c r="AN455" i="5" s="1"/>
  <c r="AO648" i="5"/>
  <c r="AM649" i="5" s="1"/>
  <c r="AN649" i="5" s="1"/>
  <c r="AP647" i="5"/>
  <c r="AP648" i="5" s="1"/>
  <c r="AO2360" i="4"/>
  <c r="AM2361" i="4" s="1"/>
  <c r="AP2360" i="4"/>
  <c r="AL323" i="5"/>
  <c r="AL321" i="5"/>
  <c r="AL324" i="5"/>
  <c r="AL302" i="5"/>
  <c r="AL310" i="5"/>
  <c r="AL314" i="5"/>
  <c r="AL306" i="5"/>
  <c r="AL295" i="5"/>
  <c r="AL292" i="5"/>
  <c r="AL317" i="5"/>
  <c r="AL331" i="5"/>
  <c r="AL294" i="5"/>
  <c r="AL307" i="5"/>
  <c r="AL320" i="5"/>
  <c r="AL304" i="5"/>
  <c r="AL301" i="5"/>
  <c r="AL315" i="5"/>
  <c r="AL319" i="5"/>
  <c r="AL288" i="5"/>
  <c r="AL289" i="5"/>
  <c r="AL326" i="5"/>
  <c r="AL313" i="5"/>
  <c r="AL291" i="5"/>
  <c r="AL298" i="5"/>
  <c r="AL328" i="5"/>
  <c r="AL327" i="5"/>
  <c r="AL305" i="5"/>
  <c r="AL308" i="5"/>
  <c r="AL330" i="5"/>
  <c r="AL299" i="5"/>
  <c r="AL322" i="5"/>
  <c r="AL296" i="5"/>
  <c r="AL290" i="5"/>
  <c r="AL316" i="5"/>
  <c r="AL325" i="5"/>
  <c r="AL329" i="5"/>
  <c r="AL303" i="5"/>
  <c r="AL318" i="5"/>
  <c r="AL297" i="5"/>
  <c r="AL312" i="5"/>
  <c r="AL309" i="5"/>
  <c r="AL300" i="5"/>
  <c r="AL293" i="5"/>
  <c r="AL311" i="5"/>
  <c r="AO227" i="5"/>
  <c r="AM228" i="5" s="1"/>
  <c r="AP227" i="5"/>
  <c r="AM383" i="6"/>
  <c r="AN383" i="6" s="1"/>
  <c r="AP2196" i="4"/>
  <c r="AO2196" i="4"/>
  <c r="AP2291" i="4"/>
  <c r="AO2291" i="4"/>
  <c r="AM2292" i="4" s="1"/>
  <c r="AN2292" i="4" s="1"/>
  <c r="AP147" i="5"/>
  <c r="AO147" i="5"/>
  <c r="AM148" i="5" s="1"/>
  <c r="AK337" i="6"/>
  <c r="AM686" i="5"/>
  <c r="AN686" i="5" s="1"/>
  <c r="AN553" i="5" l="1"/>
  <c r="AN224" i="6"/>
  <c r="AN228" i="5"/>
  <c r="AM2197" i="4"/>
  <c r="AN2197" i="4" s="1"/>
  <c r="AO2523" i="4"/>
  <c r="AM2524" i="4" s="1"/>
  <c r="AP2523" i="4"/>
  <c r="AN2361" i="4"/>
  <c r="AP224" i="6"/>
  <c r="AO224" i="6"/>
  <c r="AM225" i="6" s="1"/>
  <c r="AN225" i="6" s="1"/>
  <c r="AP553" i="5"/>
  <c r="AO553" i="5"/>
  <c r="AM554" i="5" s="1"/>
  <c r="AN554" i="5" s="1"/>
  <c r="AO649" i="5"/>
  <c r="AM650" i="5" s="1"/>
  <c r="AN650" i="5" s="1"/>
  <c r="AP455" i="5"/>
  <c r="AO455" i="5"/>
  <c r="AM456" i="5" s="1"/>
  <c r="AN456" i="5" s="1"/>
  <c r="AK409" i="5"/>
  <c r="AJ409" i="5"/>
  <c r="AH410" i="5" s="1"/>
  <c r="AI410" i="5" s="1"/>
  <c r="AJ339" i="6"/>
  <c r="AH340" i="6" s="1"/>
  <c r="AI340" i="6" s="1"/>
  <c r="AK338" i="6"/>
  <c r="AP2673" i="4"/>
  <c r="AO2673" i="4"/>
  <c r="AM2674" i="4" s="1"/>
  <c r="AN2674" i="4" s="1"/>
  <c r="AP383" i="6"/>
  <c r="AO383" i="6"/>
  <c r="AP2439" i="4"/>
  <c r="AO2439" i="4"/>
  <c r="AM2440" i="4" s="1"/>
  <c r="AN148" i="5"/>
  <c r="AP686" i="5"/>
  <c r="AO686" i="5"/>
  <c r="AN288" i="5"/>
  <c r="AP2292" i="4"/>
  <c r="AO2292" i="4"/>
  <c r="AM2293" i="4" s="1"/>
  <c r="AN2293" i="4" s="1"/>
  <c r="AM2124" i="4"/>
  <c r="AN2124" i="4" s="1"/>
  <c r="AO2587" i="4"/>
  <c r="AM2588" i="4" s="1"/>
  <c r="AP2587" i="4"/>
  <c r="AP228" i="5"/>
  <c r="AO228" i="5"/>
  <c r="AM229" i="5" s="1"/>
  <c r="AP649" i="5" l="1"/>
  <c r="AN229" i="5"/>
  <c r="AP2361" i="4"/>
  <c r="AO2361" i="4"/>
  <c r="AM2362" i="4" s="1"/>
  <c r="AN2362" i="4" s="1"/>
  <c r="AM384" i="6"/>
  <c r="AN384" i="6" s="1"/>
  <c r="AP229" i="5"/>
  <c r="AO229" i="5"/>
  <c r="AM230" i="5" s="1"/>
  <c r="AN230" i="5" s="1"/>
  <c r="AP288" i="5"/>
  <c r="AO288" i="5"/>
  <c r="AP2674" i="4"/>
  <c r="AO2674" i="4"/>
  <c r="AM2675" i="4" s="1"/>
  <c r="AN2675" i="4" s="1"/>
  <c r="AM687" i="5"/>
  <c r="AN687" i="5" s="1"/>
  <c r="AP554" i="5"/>
  <c r="AO554" i="5"/>
  <c r="AM555" i="5" s="1"/>
  <c r="AN555" i="5" s="1"/>
  <c r="AN2588" i="4"/>
  <c r="AP225" i="6"/>
  <c r="AO225" i="6"/>
  <c r="AM226" i="6" s="1"/>
  <c r="AP2124" i="4"/>
  <c r="AO2124" i="4"/>
  <c r="AJ340" i="6"/>
  <c r="AH341" i="6" s="1"/>
  <c r="AI341" i="6" s="1"/>
  <c r="AP148" i="5"/>
  <c r="AO148" i="5"/>
  <c r="AM149" i="5" s="1"/>
  <c r="AN149" i="5" s="1"/>
  <c r="AK339" i="6"/>
  <c r="AN2524" i="4"/>
  <c r="AJ410" i="5"/>
  <c r="AH411" i="5" s="1"/>
  <c r="AI411" i="5" s="1"/>
  <c r="AP2293" i="4"/>
  <c r="AO2293" i="4"/>
  <c r="AM2294" i="4" s="1"/>
  <c r="AP456" i="5"/>
  <c r="AO456" i="5"/>
  <c r="AM457" i="5" s="1"/>
  <c r="AP2197" i="4"/>
  <c r="AO2197" i="4"/>
  <c r="AN2440" i="4"/>
  <c r="AO650" i="5"/>
  <c r="AM651" i="5" s="1"/>
  <c r="AN651" i="5" s="1"/>
  <c r="AN2294" i="4" l="1"/>
  <c r="AN457" i="5"/>
  <c r="AJ411" i="5"/>
  <c r="AH412" i="5" s="1"/>
  <c r="AI412" i="5" s="1"/>
  <c r="AP2675" i="4"/>
  <c r="AO2675" i="4"/>
  <c r="AM2676" i="4" s="1"/>
  <c r="AN2676" i="4" s="1"/>
  <c r="AP2588" i="4"/>
  <c r="AO2588" i="4"/>
  <c r="AM2589" i="4" s="1"/>
  <c r="AP555" i="5"/>
  <c r="AO555" i="5"/>
  <c r="AM556" i="5" s="1"/>
  <c r="AN556" i="5" s="1"/>
  <c r="AP149" i="5"/>
  <c r="AO149" i="5"/>
  <c r="AM150" i="5" s="1"/>
  <c r="AN150" i="5" s="1"/>
  <c r="AP687" i="5"/>
  <c r="AO687" i="5"/>
  <c r="AP2294" i="4"/>
  <c r="AO2294" i="4"/>
  <c r="AM2295" i="4" s="1"/>
  <c r="AN2295" i="4" s="1"/>
  <c r="AJ341" i="6"/>
  <c r="AH342" i="6" s="1"/>
  <c r="AI342" i="6" s="1"/>
  <c r="AK340" i="6"/>
  <c r="AP2524" i="4"/>
  <c r="AO2524" i="4"/>
  <c r="AM2525" i="4" s="1"/>
  <c r="AP384" i="6"/>
  <c r="AO384" i="6"/>
  <c r="AM385" i="6" s="1"/>
  <c r="AN385" i="6" s="1"/>
  <c r="AO457" i="5"/>
  <c r="AM458" i="5" s="1"/>
  <c r="AP457" i="5"/>
  <c r="AM289" i="5"/>
  <c r="AN289" i="5" s="1"/>
  <c r="AO651" i="5"/>
  <c r="AM652" i="5" s="1"/>
  <c r="AN652" i="5" s="1"/>
  <c r="AK410" i="5"/>
  <c r="AO230" i="5"/>
  <c r="AM231" i="5" s="1"/>
  <c r="AP230" i="5"/>
  <c r="AP650" i="5"/>
  <c r="AP651" i="5" s="1"/>
  <c r="AM2125" i="4"/>
  <c r="AN2125" i="4" s="1"/>
  <c r="AP2440" i="4"/>
  <c r="AO2440" i="4"/>
  <c r="AM2441" i="4" s="1"/>
  <c r="AP2362" i="4"/>
  <c r="AO2362" i="4"/>
  <c r="AM2363" i="4" s="1"/>
  <c r="AN2363" i="4" s="1"/>
  <c r="AM2198" i="4"/>
  <c r="AN2198" i="4" s="1"/>
  <c r="AN226" i="6"/>
  <c r="AN231" i="5" l="1"/>
  <c r="AN458" i="5"/>
  <c r="AO458" i="5" s="1"/>
  <c r="AM459" i="5" s="1"/>
  <c r="AO2125" i="4"/>
  <c r="AM2126" i="4" s="1"/>
  <c r="AP2125" i="4"/>
  <c r="AM688" i="5"/>
  <c r="AN688" i="5" s="1"/>
  <c r="AO231" i="5"/>
  <c r="AM232" i="5" s="1"/>
  <c r="AP231" i="5"/>
  <c r="AO556" i="5"/>
  <c r="AM557" i="5" s="1"/>
  <c r="AP556" i="5"/>
  <c r="AO652" i="5"/>
  <c r="AM653" i="5" s="1"/>
  <c r="AN653" i="5" s="1"/>
  <c r="AP226" i="6"/>
  <c r="AO226" i="6"/>
  <c r="AM227" i="6" s="1"/>
  <c r="AK341" i="6"/>
  <c r="AO150" i="5"/>
  <c r="AM151" i="5" s="1"/>
  <c r="AP150" i="5"/>
  <c r="AP458" i="5"/>
  <c r="AN2589" i="4"/>
  <c r="AP2676" i="4"/>
  <c r="AO2676" i="4"/>
  <c r="AM2677" i="4" s="1"/>
  <c r="AN2677" i="4" s="1"/>
  <c r="AP2295" i="4"/>
  <c r="AO2295" i="4"/>
  <c r="AM2296" i="4" s="1"/>
  <c r="AN2296" i="4" s="1"/>
  <c r="AO2198" i="4"/>
  <c r="AP2198" i="4"/>
  <c r="AP385" i="6"/>
  <c r="AO385" i="6"/>
  <c r="AM386" i="6" s="1"/>
  <c r="AN386" i="6" s="1"/>
  <c r="AN2441" i="4"/>
  <c r="AN2525" i="4"/>
  <c r="AJ412" i="5"/>
  <c r="AH413" i="5" s="1"/>
  <c r="AI413" i="5" s="1"/>
  <c r="AJ342" i="6"/>
  <c r="AH343" i="6" s="1"/>
  <c r="AI343" i="6" s="1"/>
  <c r="AP289" i="5"/>
  <c r="AO289" i="5"/>
  <c r="AP2363" i="4"/>
  <c r="AO2363" i="4"/>
  <c r="AM2364" i="4" s="1"/>
  <c r="AK411" i="5"/>
  <c r="AN2364" i="4" l="1"/>
  <c r="AN227" i="6"/>
  <c r="AP227" i="6" s="1"/>
  <c r="AN151" i="5"/>
  <c r="AO151" i="5" s="1"/>
  <c r="AM152" i="5" s="1"/>
  <c r="AN152" i="5" s="1"/>
  <c r="AJ413" i="5"/>
  <c r="AH414" i="5" s="1"/>
  <c r="AI414" i="5" s="1"/>
  <c r="AP2525" i="4"/>
  <c r="AO2525" i="4"/>
  <c r="AM2526" i="4" s="1"/>
  <c r="AN2526" i="4" s="1"/>
  <c r="AK412" i="5"/>
  <c r="AO2441" i="4"/>
  <c r="AM2442" i="4" s="1"/>
  <c r="AP2441" i="4"/>
  <c r="AP652" i="5"/>
  <c r="AJ343" i="6"/>
  <c r="AH344" i="6" s="1"/>
  <c r="AI344" i="6" s="1"/>
  <c r="AK342" i="6"/>
  <c r="AO653" i="5"/>
  <c r="AM654" i="5" s="1"/>
  <c r="AN654" i="5" s="1"/>
  <c r="AM2199" i="4"/>
  <c r="AN2199" i="4" s="1"/>
  <c r="AN557" i="5"/>
  <c r="AP151" i="5"/>
  <c r="AP2296" i="4"/>
  <c r="AO2296" i="4"/>
  <c r="AM2297" i="4" s="1"/>
  <c r="AN2297" i="4" s="1"/>
  <c r="AP2364" i="4"/>
  <c r="AO2364" i="4"/>
  <c r="AM2365" i="4" s="1"/>
  <c r="AN2365" i="4" s="1"/>
  <c r="AO386" i="6"/>
  <c r="AM387" i="6" s="1"/>
  <c r="AP386" i="6"/>
  <c r="AN232" i="5"/>
  <c r="AO2677" i="4"/>
  <c r="AM2678" i="4" s="1"/>
  <c r="AP2677" i="4"/>
  <c r="AP688" i="5"/>
  <c r="AO688" i="5"/>
  <c r="AM689" i="5" s="1"/>
  <c r="AM290" i="5"/>
  <c r="AN290" i="5" s="1"/>
  <c r="AP2589" i="4"/>
  <c r="AO2589" i="4"/>
  <c r="AM2590" i="4" s="1"/>
  <c r="AN2590" i="4" s="1"/>
  <c r="AN459" i="5"/>
  <c r="AN2126" i="4"/>
  <c r="AN387" i="6" l="1"/>
  <c r="AP653" i="5"/>
  <c r="AO227" i="6"/>
  <c r="AM228" i="6" s="1"/>
  <c r="AN228" i="6" s="1"/>
  <c r="AP2199" i="4"/>
  <c r="AO2199" i="4"/>
  <c r="AP232" i="5"/>
  <c r="AO232" i="5"/>
  <c r="AM233" i="5" s="1"/>
  <c r="AN689" i="5"/>
  <c r="AP228" i="6"/>
  <c r="AO228" i="6"/>
  <c r="AM229" i="6" s="1"/>
  <c r="AN229" i="6" s="1"/>
  <c r="AP2365" i="4"/>
  <c r="AO2365" i="4"/>
  <c r="AM2366" i="4" s="1"/>
  <c r="AN2366" i="4" s="1"/>
  <c r="AP290" i="5"/>
  <c r="AO290" i="5"/>
  <c r="AJ344" i="6"/>
  <c r="AH345" i="6" s="1"/>
  <c r="AI345" i="6" s="1"/>
  <c r="AP387" i="6"/>
  <c r="AO387" i="6"/>
  <c r="AM388" i="6" s="1"/>
  <c r="AO2297" i="4"/>
  <c r="AM2298" i="4" s="1"/>
  <c r="AP2297" i="4"/>
  <c r="AO2126" i="4"/>
  <c r="AM2127" i="4" s="1"/>
  <c r="AP2126" i="4"/>
  <c r="AP2526" i="4"/>
  <c r="AO2526" i="4"/>
  <c r="AM2527" i="4" s="1"/>
  <c r="AN2527" i="4" s="1"/>
  <c r="AO654" i="5"/>
  <c r="AM655" i="5" s="1"/>
  <c r="AN655" i="5" s="1"/>
  <c r="AN2678" i="4"/>
  <c r="AK343" i="6"/>
  <c r="AN2442" i="4"/>
  <c r="AP459" i="5"/>
  <c r="AO459" i="5"/>
  <c r="AM460" i="5" s="1"/>
  <c r="AN460" i="5" s="1"/>
  <c r="AP152" i="5"/>
  <c r="AO152" i="5"/>
  <c r="AM153" i="5" s="1"/>
  <c r="AN153" i="5" s="1"/>
  <c r="AO2590" i="4"/>
  <c r="AM2591" i="4" s="1"/>
  <c r="AN2591" i="4" s="1"/>
  <c r="AP2590" i="4"/>
  <c r="AP557" i="5"/>
  <c r="AO557" i="5"/>
  <c r="AM558" i="5" s="1"/>
  <c r="AN558" i="5" s="1"/>
  <c r="AJ414" i="5"/>
  <c r="AH415" i="5" s="1"/>
  <c r="AI415" i="5" s="1"/>
  <c r="AK413" i="5"/>
  <c r="AK414" i="5" s="1"/>
  <c r="AN388" i="6" l="1"/>
  <c r="AN2298" i="4"/>
  <c r="AO2591" i="4"/>
  <c r="AM2592" i="4" s="1"/>
  <c r="AP2591" i="4"/>
  <c r="AP2442" i="4"/>
  <c r="AO2442" i="4"/>
  <c r="AM2443" i="4" s="1"/>
  <c r="AN2443" i="4" s="1"/>
  <c r="AP153" i="5"/>
  <c r="AO153" i="5"/>
  <c r="AM154" i="5" s="1"/>
  <c r="AN154" i="5" s="1"/>
  <c r="AM291" i="5"/>
  <c r="AN291" i="5" s="1"/>
  <c r="AP2678" i="4"/>
  <c r="AO2678" i="4"/>
  <c r="AM2679" i="4" s="1"/>
  <c r="AN2679" i="4" s="1"/>
  <c r="AP460" i="5"/>
  <c r="AO460" i="5"/>
  <c r="AM461" i="5" s="1"/>
  <c r="AN461" i="5" s="1"/>
  <c r="AK344" i="6"/>
  <c r="AK345" i="6" s="1"/>
  <c r="AP2366" i="4"/>
  <c r="AO2366" i="4"/>
  <c r="AM2367" i="4" s="1"/>
  <c r="AN2367" i="4" s="1"/>
  <c r="AP2527" i="4"/>
  <c r="AO2527" i="4"/>
  <c r="AM2528" i="4" s="1"/>
  <c r="AP689" i="5"/>
  <c r="AO689" i="5"/>
  <c r="AM690" i="5" s="1"/>
  <c r="AN690" i="5" s="1"/>
  <c r="AJ415" i="5"/>
  <c r="AH416" i="5" s="1"/>
  <c r="AI416" i="5" s="1"/>
  <c r="AN233" i="5"/>
  <c r="AP2298" i="4"/>
  <c r="AO2298" i="4"/>
  <c r="AM2299" i="4" s="1"/>
  <c r="AN2299" i="4" s="1"/>
  <c r="AJ345" i="6"/>
  <c r="AH346" i="6" s="1"/>
  <c r="AI346" i="6" s="1"/>
  <c r="AO655" i="5"/>
  <c r="AM656" i="5" s="1"/>
  <c r="AN656" i="5" s="1"/>
  <c r="AN2127" i="4"/>
  <c r="AM2200" i="4"/>
  <c r="AN2200" i="4" s="1"/>
  <c r="AO388" i="6"/>
  <c r="AM389" i="6" s="1"/>
  <c r="AP388" i="6"/>
  <c r="AO229" i="6"/>
  <c r="AM230" i="6" s="1"/>
  <c r="AP229" i="6"/>
  <c r="AP654" i="5"/>
  <c r="AP655" i="5" s="1"/>
  <c r="AO558" i="5"/>
  <c r="AM559" i="5" s="1"/>
  <c r="AP558" i="5"/>
  <c r="AN389" i="6" l="1"/>
  <c r="AO2127" i="4"/>
  <c r="AM2128" i="4" s="1"/>
  <c r="AP2127" i="4"/>
  <c r="AO461" i="5"/>
  <c r="AM462" i="5" s="1"/>
  <c r="AN462" i="5" s="1"/>
  <c r="AP461" i="5"/>
  <c r="AP291" i="5"/>
  <c r="AO291" i="5"/>
  <c r="AO656" i="5"/>
  <c r="AM657" i="5" s="1"/>
  <c r="AN657" i="5" s="1"/>
  <c r="AO154" i="5"/>
  <c r="AM155" i="5" s="1"/>
  <c r="AP154" i="5"/>
  <c r="AP2367" i="4"/>
  <c r="AO2367" i="4"/>
  <c r="AM2368" i="4" s="1"/>
  <c r="AN2368" i="4" s="1"/>
  <c r="AJ346" i="6"/>
  <c r="AH347" i="6" s="1"/>
  <c r="AI347" i="6" s="1"/>
  <c r="AN559" i="5"/>
  <c r="AK415" i="5"/>
  <c r="AP690" i="5"/>
  <c r="AO690" i="5"/>
  <c r="AM691" i="5" s="1"/>
  <c r="AP389" i="6"/>
  <c r="AO389" i="6"/>
  <c r="AM390" i="6" s="1"/>
  <c r="AN390" i="6" s="1"/>
  <c r="AP2200" i="4"/>
  <c r="AO2200" i="4"/>
  <c r="AP2679" i="4"/>
  <c r="AO2679" i="4"/>
  <c r="AM2680" i="4" s="1"/>
  <c r="AN2680" i="4" s="1"/>
  <c r="AP2299" i="4"/>
  <c r="AO2299" i="4"/>
  <c r="AM2300" i="4" s="1"/>
  <c r="AN2300" i="4" s="1"/>
  <c r="AP233" i="5"/>
  <c r="AO233" i="5"/>
  <c r="AM234" i="5" s="1"/>
  <c r="AN234" i="5" s="1"/>
  <c r="AJ416" i="5"/>
  <c r="AH417" i="5" s="1"/>
  <c r="AI417" i="5" s="1"/>
  <c r="AP2443" i="4"/>
  <c r="AO2443" i="4"/>
  <c r="AM2444" i="4" s="1"/>
  <c r="AN2444" i="4" s="1"/>
  <c r="AN230" i="6"/>
  <c r="AN2528" i="4"/>
  <c r="AN2592" i="4"/>
  <c r="AN2128" i="4" l="1"/>
  <c r="AP234" i="5"/>
  <c r="AO234" i="5"/>
  <c r="AM235" i="5" s="1"/>
  <c r="AN235" i="5" s="1"/>
  <c r="AN155" i="5"/>
  <c r="AM292" i="5"/>
  <c r="AN292" i="5" s="1"/>
  <c r="AP2444" i="4"/>
  <c r="AO2444" i="4"/>
  <c r="AM2445" i="4" s="1"/>
  <c r="AN2445" i="4" s="1"/>
  <c r="AJ417" i="5"/>
  <c r="AH418" i="5" s="1"/>
  <c r="AI418" i="5" s="1"/>
  <c r="AK417" i="5"/>
  <c r="AO657" i="5"/>
  <c r="AL601" i="5" s="1"/>
  <c r="AL602" i="5" s="1"/>
  <c r="AM2201" i="4"/>
  <c r="AN2201" i="4" s="1"/>
  <c r="AP462" i="5"/>
  <c r="AO462" i="5"/>
  <c r="AM463" i="5" s="1"/>
  <c r="AN463" i="5" s="1"/>
  <c r="AP559" i="5"/>
  <c r="AO559" i="5"/>
  <c r="AM560" i="5" s="1"/>
  <c r="AJ347" i="6"/>
  <c r="AH348" i="6" s="1"/>
  <c r="AI348" i="6" s="1"/>
  <c r="AK416" i="5"/>
  <c r="AK346" i="6"/>
  <c r="AO2368" i="4"/>
  <c r="AM2369" i="4" s="1"/>
  <c r="AP2368" i="4"/>
  <c r="AP2300" i="4"/>
  <c r="AO2300" i="4"/>
  <c r="AM2301" i="4" s="1"/>
  <c r="AP2680" i="4"/>
  <c r="AO2680" i="4"/>
  <c r="AM2681" i="4" s="1"/>
  <c r="AN2681" i="4" s="1"/>
  <c r="AP656" i="5"/>
  <c r="AP390" i="6"/>
  <c r="AO390" i="6"/>
  <c r="AM391" i="6" s="1"/>
  <c r="AN391" i="6" s="1"/>
  <c r="AP2592" i="4"/>
  <c r="AO2592" i="4"/>
  <c r="AM2593" i="4" s="1"/>
  <c r="AN2593" i="4" s="1"/>
  <c r="AO2528" i="4"/>
  <c r="AM2529" i="4" s="1"/>
  <c r="AP2528" i="4"/>
  <c r="AN691" i="5"/>
  <c r="AP230" i="6"/>
  <c r="AO230" i="6"/>
  <c r="AM231" i="6" s="1"/>
  <c r="AN231" i="6" s="1"/>
  <c r="AP2128" i="4"/>
  <c r="AO2128" i="4"/>
  <c r="AM2129" i="4" s="1"/>
  <c r="AN2129" i="4" s="1"/>
  <c r="AP391" i="6" l="1"/>
  <c r="AO391" i="6"/>
  <c r="AM392" i="6" s="1"/>
  <c r="AN392" i="6" s="1"/>
  <c r="AP2445" i="4"/>
  <c r="AO2445" i="4"/>
  <c r="AM2446" i="4" s="1"/>
  <c r="AN2446" i="4" s="1"/>
  <c r="AP2681" i="4"/>
  <c r="AO2681" i="4"/>
  <c r="AM2682" i="4" s="1"/>
  <c r="AN2682" i="4" s="1"/>
  <c r="AP2129" i="4"/>
  <c r="AO2129" i="4"/>
  <c r="AM2130" i="4" s="1"/>
  <c r="AN2130" i="4" s="1"/>
  <c r="AP2593" i="4"/>
  <c r="AO2593" i="4"/>
  <c r="AM2594" i="4" s="1"/>
  <c r="AN2594" i="4" s="1"/>
  <c r="AN2301" i="4"/>
  <c r="AP231" i="6"/>
  <c r="AO231" i="6"/>
  <c r="AM232" i="6" s="1"/>
  <c r="AN232" i="6" s="1"/>
  <c r="AJ348" i="6"/>
  <c r="AH349" i="6" s="1"/>
  <c r="AI349" i="6" s="1"/>
  <c r="AP155" i="5"/>
  <c r="AO155" i="5"/>
  <c r="AM156" i="5" s="1"/>
  <c r="AO463" i="5"/>
  <c r="AM464" i="5" s="1"/>
  <c r="AP463" i="5"/>
  <c r="AO2201" i="4"/>
  <c r="AM2202" i="4" s="1"/>
  <c r="AP2201" i="4"/>
  <c r="AJ418" i="5"/>
  <c r="AH419" i="5" s="1"/>
  <c r="AI419" i="5" s="1"/>
  <c r="AP292" i="5"/>
  <c r="AO292" i="5"/>
  <c r="AK347" i="6"/>
  <c r="AP235" i="5"/>
  <c r="AO235" i="5"/>
  <c r="AM236" i="5" s="1"/>
  <c r="AN236" i="5" s="1"/>
  <c r="AQ582" i="5"/>
  <c r="AQ581" i="5"/>
  <c r="AP657" i="5"/>
  <c r="AN2369" i="4"/>
  <c r="AP691" i="5"/>
  <c r="AO691" i="5"/>
  <c r="AM692" i="5" s="1"/>
  <c r="AN692" i="5" s="1"/>
  <c r="AN2529" i="4"/>
  <c r="AN560" i="5"/>
  <c r="AN464" i="5" l="1"/>
  <c r="AP236" i="5"/>
  <c r="AO236" i="5"/>
  <c r="AM237" i="5" s="1"/>
  <c r="AN237" i="5" s="1"/>
  <c r="AP2130" i="4"/>
  <c r="AO2130" i="4"/>
  <c r="AM2131" i="4" s="1"/>
  <c r="AN2131" i="4" s="1"/>
  <c r="AJ419" i="5"/>
  <c r="AH420" i="5" s="1"/>
  <c r="AI420" i="5" s="1"/>
  <c r="AP232" i="6"/>
  <c r="AO232" i="6"/>
  <c r="AM233" i="6" s="1"/>
  <c r="AN233" i="6" s="1"/>
  <c r="AP2301" i="4"/>
  <c r="AO2301" i="4"/>
  <c r="AM2302" i="4" s="1"/>
  <c r="AN2302" i="4" s="1"/>
  <c r="AP2682" i="4"/>
  <c r="AO2682" i="4"/>
  <c r="AM2683" i="4" s="1"/>
  <c r="AN2683" i="4" s="1"/>
  <c r="AP2594" i="4"/>
  <c r="AO2594" i="4"/>
  <c r="AM2595" i="4" s="1"/>
  <c r="AN2595" i="4" s="1"/>
  <c r="AM293" i="5"/>
  <c r="AN293" i="5" s="1"/>
  <c r="AJ349" i="6"/>
  <c r="AH350" i="6" s="1"/>
  <c r="AI350" i="6" s="1"/>
  <c r="AK348" i="6"/>
  <c r="AK418" i="5"/>
  <c r="AP560" i="5"/>
  <c r="AO560" i="5"/>
  <c r="AM561" i="5" s="1"/>
  <c r="AN561" i="5" s="1"/>
  <c r="AN2202" i="4"/>
  <c r="AP2446" i="4"/>
  <c r="AO2446" i="4"/>
  <c r="AM2447" i="4" s="1"/>
  <c r="AN2447" i="4" s="1"/>
  <c r="AO2529" i="4"/>
  <c r="AM2530" i="4" s="1"/>
  <c r="AP2529" i="4"/>
  <c r="AP2369" i="4"/>
  <c r="AO2369" i="4"/>
  <c r="AM2370" i="4" s="1"/>
  <c r="AN2370" i="4" s="1"/>
  <c r="AQ583" i="5"/>
  <c r="AO692" i="5"/>
  <c r="AM693" i="5" s="1"/>
  <c r="AP692" i="5"/>
  <c r="AP464" i="5"/>
  <c r="AO464" i="5"/>
  <c r="AM465" i="5" s="1"/>
  <c r="AN465" i="5" s="1"/>
  <c r="AO392" i="6"/>
  <c r="AM393" i="6" s="1"/>
  <c r="AP392" i="6"/>
  <c r="AN156" i="5"/>
  <c r="AP2370" i="4" l="1"/>
  <c r="AO2370" i="4"/>
  <c r="AM2371" i="4" s="1"/>
  <c r="AN2371" i="4" s="1"/>
  <c r="AP2595" i="4"/>
  <c r="AO2595" i="4"/>
  <c r="AM2596" i="4" s="1"/>
  <c r="AN2596" i="4" s="1"/>
  <c r="AP293" i="5"/>
  <c r="AO293" i="5"/>
  <c r="AM294" i="5" s="1"/>
  <c r="AN294" i="5" s="1"/>
  <c r="AP2302" i="4"/>
  <c r="AO2302" i="4"/>
  <c r="AM2303" i="4" s="1"/>
  <c r="AN2303" i="4" s="1"/>
  <c r="AN693" i="5"/>
  <c r="AP2447" i="4"/>
  <c r="AO2447" i="4"/>
  <c r="AM2448" i="4" s="1"/>
  <c r="AN2448" i="4" s="1"/>
  <c r="AO2131" i="4"/>
  <c r="AM2132" i="4" s="1"/>
  <c r="AP2131" i="4"/>
  <c r="AP561" i="5"/>
  <c r="AO561" i="5"/>
  <c r="AM562" i="5" s="1"/>
  <c r="AN562" i="5" s="1"/>
  <c r="AQ584" i="5"/>
  <c r="AQ586" i="5"/>
  <c r="AQ585" i="5"/>
  <c r="AQ593" i="5" s="1"/>
  <c r="AQ594" i="5" s="1"/>
  <c r="AQ597" i="5"/>
  <c r="AQ598" i="5"/>
  <c r="AP233" i="6"/>
  <c r="AO233" i="6"/>
  <c r="AM234" i="6" s="1"/>
  <c r="AN234" i="6" s="1"/>
  <c r="AO2202" i="4"/>
  <c r="AM2203" i="4" s="1"/>
  <c r="AP2202" i="4"/>
  <c r="AP156" i="5"/>
  <c r="AO156" i="5"/>
  <c r="AM157" i="5" s="1"/>
  <c r="AN157" i="5" s="1"/>
  <c r="AK419" i="5"/>
  <c r="AO237" i="5"/>
  <c r="AM238" i="5" s="1"/>
  <c r="AP237" i="5"/>
  <c r="AP2683" i="4"/>
  <c r="AO2683" i="4"/>
  <c r="AM2684" i="4" s="1"/>
  <c r="AN2684" i="4" s="1"/>
  <c r="AN2530" i="4"/>
  <c r="AJ420" i="5"/>
  <c r="AG364" i="5" s="1"/>
  <c r="AG365" i="5" s="1"/>
  <c r="AN393" i="6"/>
  <c r="AP465" i="5"/>
  <c r="AO465" i="5"/>
  <c r="AM466" i="5" s="1"/>
  <c r="AJ350" i="6"/>
  <c r="AG294" i="6" s="1"/>
  <c r="AG295" i="6" s="1"/>
  <c r="AK349" i="6"/>
  <c r="AN2132" i="4" l="1"/>
  <c r="AN238" i="5"/>
  <c r="AN2203" i="4"/>
  <c r="AQ589" i="5"/>
  <c r="AQ588" i="5"/>
  <c r="AQ591" i="5" s="1"/>
  <c r="AR604" i="5" s="1"/>
  <c r="AP2684" i="4"/>
  <c r="AO2684" i="4"/>
  <c r="AM2685" i="4" s="1"/>
  <c r="AP562" i="5"/>
  <c r="AO562" i="5"/>
  <c r="AM563" i="5" s="1"/>
  <c r="AN563" i="5" s="1"/>
  <c r="AP2530" i="4"/>
  <c r="AO2530" i="4"/>
  <c r="AM2531" i="4" s="1"/>
  <c r="AN2531" i="4" s="1"/>
  <c r="AP238" i="5"/>
  <c r="AO238" i="5"/>
  <c r="AM239" i="5" s="1"/>
  <c r="AN239" i="5" s="1"/>
  <c r="AL274" i="6"/>
  <c r="AL275" i="6"/>
  <c r="AP2303" i="4"/>
  <c r="AO2303" i="4"/>
  <c r="AM2304" i="4" s="1"/>
  <c r="AK350" i="6"/>
  <c r="AO294" i="5"/>
  <c r="AM295" i="5" s="1"/>
  <c r="AP294" i="5"/>
  <c r="AP157" i="5"/>
  <c r="AO157" i="5"/>
  <c r="AM158" i="5" s="1"/>
  <c r="AN158" i="5" s="1"/>
  <c r="AP234" i="6"/>
  <c r="AO234" i="6"/>
  <c r="AM235" i="6" s="1"/>
  <c r="AN235" i="6" s="1"/>
  <c r="AN466" i="5"/>
  <c r="AP2448" i="4"/>
  <c r="AO2448" i="4"/>
  <c r="AM2449" i="4" s="1"/>
  <c r="AN2449" i="4" s="1"/>
  <c r="AP2596" i="4"/>
  <c r="AO2596" i="4"/>
  <c r="AM2597" i="4" s="1"/>
  <c r="AN2597" i="4" s="1"/>
  <c r="AP2132" i="4"/>
  <c r="AO2132" i="4"/>
  <c r="AM2133" i="4" s="1"/>
  <c r="AN2133" i="4" s="1"/>
  <c r="AQ645" i="5"/>
  <c r="AQ656" i="5"/>
  <c r="AQ647" i="5"/>
  <c r="AQ654" i="5"/>
  <c r="AQ649" i="5"/>
  <c r="AQ655" i="5"/>
  <c r="AQ651" i="5"/>
  <c r="AQ653" i="5"/>
  <c r="AQ646" i="5"/>
  <c r="AQ652" i="5"/>
  <c r="AQ650" i="5"/>
  <c r="AQ599" i="5"/>
  <c r="AQ657" i="5"/>
  <c r="AQ648" i="5"/>
  <c r="AP693" i="5"/>
  <c r="AO693" i="5"/>
  <c r="AM694" i="5" s="1"/>
  <c r="AN694" i="5" s="1"/>
  <c r="AQ595" i="5"/>
  <c r="AQ596" i="5" s="1"/>
  <c r="AP2371" i="4"/>
  <c r="AO2371" i="4"/>
  <c r="AM2372" i="4" s="1"/>
  <c r="AP2203" i="4"/>
  <c r="AO2203" i="4"/>
  <c r="AM2204" i="4" s="1"/>
  <c r="AN2204" i="4" s="1"/>
  <c r="AP393" i="6"/>
  <c r="AO393" i="6"/>
  <c r="AM394" i="6" s="1"/>
  <c r="AN394" i="6" s="1"/>
  <c r="AL345" i="5"/>
  <c r="AL344" i="5"/>
  <c r="AL346" i="5" s="1"/>
  <c r="AK420" i="5"/>
  <c r="AN295" i="5" l="1"/>
  <c r="AN2372" i="4"/>
  <c r="AN2304" i="4"/>
  <c r="AQ631" i="5"/>
  <c r="AQ610" i="5"/>
  <c r="AQ615" i="5"/>
  <c r="AQ611" i="5"/>
  <c r="AQ627" i="5"/>
  <c r="AQ618" i="5"/>
  <c r="AQ636" i="5"/>
  <c r="AQ625" i="5"/>
  <c r="AQ606" i="5"/>
  <c r="AQ643" i="5"/>
  <c r="AQ642" i="5"/>
  <c r="AQ644" i="5"/>
  <c r="AQ621" i="5"/>
  <c r="AQ617" i="5"/>
  <c r="AQ616" i="5"/>
  <c r="AQ619" i="5"/>
  <c r="AQ634" i="5"/>
  <c r="AQ639" i="5"/>
  <c r="AQ613" i="5"/>
  <c r="AQ640" i="5"/>
  <c r="AQ629" i="5"/>
  <c r="AQ628" i="5"/>
  <c r="AQ605" i="5"/>
  <c r="AQ622" i="5"/>
  <c r="AQ609" i="5"/>
  <c r="AQ637" i="5"/>
  <c r="AQ632" i="5"/>
  <c r="AQ626" i="5"/>
  <c r="AQ630" i="5"/>
  <c r="AQ633" i="5"/>
  <c r="AQ624" i="5"/>
  <c r="AQ604" i="5"/>
  <c r="AQ638" i="5"/>
  <c r="AQ620" i="5"/>
  <c r="AQ612" i="5"/>
  <c r="AQ608" i="5"/>
  <c r="AQ635" i="5"/>
  <c r="AQ623" i="5"/>
  <c r="AQ614" i="5"/>
  <c r="AQ607" i="5"/>
  <c r="AQ641" i="5"/>
  <c r="AO2133" i="4"/>
  <c r="AM2134" i="4" s="1"/>
  <c r="AP2133" i="4"/>
  <c r="AP239" i="5"/>
  <c r="AO239" i="5"/>
  <c r="AM240" i="5" s="1"/>
  <c r="AN240" i="5" s="1"/>
  <c r="AL347" i="5"/>
  <c r="AL349" i="5"/>
  <c r="AL348" i="5"/>
  <c r="AL360" i="5"/>
  <c r="AL361" i="5"/>
  <c r="AO2449" i="4"/>
  <c r="AM2450" i="4" s="1"/>
  <c r="AP2449" i="4"/>
  <c r="AP2531" i="4"/>
  <c r="AO2531" i="4"/>
  <c r="AM2532" i="4" s="1"/>
  <c r="AN2532" i="4" s="1"/>
  <c r="AP2204" i="4"/>
  <c r="AO2204" i="4"/>
  <c r="AM2205" i="4" s="1"/>
  <c r="AN2205" i="4" s="1"/>
  <c r="AP466" i="5"/>
  <c r="AO466" i="5"/>
  <c r="AM467" i="5" s="1"/>
  <c r="AN467" i="5" s="1"/>
  <c r="AP563" i="5"/>
  <c r="AO563" i="5"/>
  <c r="AM564" i="5" s="1"/>
  <c r="AN564" i="5" s="1"/>
  <c r="AP394" i="6"/>
  <c r="AO394" i="6"/>
  <c r="AM395" i="6" s="1"/>
  <c r="AL276" i="6"/>
  <c r="AP235" i="6"/>
  <c r="AO235" i="6"/>
  <c r="AM236" i="6" s="1"/>
  <c r="AN236" i="6" s="1"/>
  <c r="AP2372" i="4"/>
  <c r="AO2372" i="4"/>
  <c r="AM2373" i="4" s="1"/>
  <c r="AN2373" i="4" s="1"/>
  <c r="AP694" i="5"/>
  <c r="AO694" i="5"/>
  <c r="AM695" i="5" s="1"/>
  <c r="AN2685" i="4"/>
  <c r="AP158" i="5"/>
  <c r="AO158" i="5"/>
  <c r="AM159" i="5" s="1"/>
  <c r="AN159" i="5" s="1"/>
  <c r="AO2304" i="4"/>
  <c r="AM2305" i="4" s="1"/>
  <c r="AP2304" i="4"/>
  <c r="AP295" i="5"/>
  <c r="AO295" i="5"/>
  <c r="AM296" i="5" s="1"/>
  <c r="AN296" i="5" s="1"/>
  <c r="AP2597" i="4"/>
  <c r="AO2597" i="4"/>
  <c r="AM2598" i="4" s="1"/>
  <c r="AQ590" i="5"/>
  <c r="AQ592" i="5" s="1"/>
  <c r="AN2134" i="4" l="1"/>
  <c r="AN2598" i="4"/>
  <c r="AN395" i="6"/>
  <c r="AN2450" i="4"/>
  <c r="AS604" i="5"/>
  <c r="AT604" i="5"/>
  <c r="AU604" i="5"/>
  <c r="AP2134" i="4"/>
  <c r="AO2134" i="4"/>
  <c r="AM2135" i="4" s="1"/>
  <c r="AN2135" i="4" s="1"/>
  <c r="AP296" i="5"/>
  <c r="AO296" i="5"/>
  <c r="AM297" i="5" s="1"/>
  <c r="AN297" i="5" s="1"/>
  <c r="AP2532" i="4"/>
  <c r="AO2532" i="4"/>
  <c r="AM2533" i="4" s="1"/>
  <c r="AN2533" i="4" s="1"/>
  <c r="AP236" i="6"/>
  <c r="AO236" i="6"/>
  <c r="AM237" i="6" s="1"/>
  <c r="AN237" i="6" s="1"/>
  <c r="AP2373" i="4"/>
  <c r="AO2373" i="4"/>
  <c r="AM2374" i="4" s="1"/>
  <c r="AL278" i="6"/>
  <c r="AL277" i="6"/>
  <c r="AL279" i="6"/>
  <c r="AL290" i="6"/>
  <c r="AL291" i="6"/>
  <c r="AN2305" i="4"/>
  <c r="AP2450" i="4"/>
  <c r="AO2450" i="4"/>
  <c r="AM2451" i="4" s="1"/>
  <c r="AP395" i="6"/>
  <c r="AO395" i="6"/>
  <c r="AM396" i="6" s="1"/>
  <c r="AN396" i="6" s="1"/>
  <c r="AP2598" i="4"/>
  <c r="AO2598" i="4"/>
  <c r="AM2599" i="4" s="1"/>
  <c r="AP564" i="5"/>
  <c r="AO564" i="5"/>
  <c r="AM565" i="5" s="1"/>
  <c r="AN565" i="5" s="1"/>
  <c r="AP467" i="5"/>
  <c r="AO467" i="5"/>
  <c r="AM468" i="5" s="1"/>
  <c r="AP240" i="5"/>
  <c r="AO240" i="5"/>
  <c r="AM241" i="5" s="1"/>
  <c r="AN241" i="5" s="1"/>
  <c r="AP159" i="5"/>
  <c r="AO159" i="5"/>
  <c r="AM160" i="5" s="1"/>
  <c r="AN160" i="5" s="1"/>
  <c r="AP2685" i="4"/>
  <c r="AO2685" i="4"/>
  <c r="AM2686" i="4" s="1"/>
  <c r="AL418" i="5"/>
  <c r="AL413" i="5"/>
  <c r="AL419" i="5"/>
  <c r="AL414" i="5"/>
  <c r="AL420" i="5"/>
  <c r="AL415" i="5"/>
  <c r="AL410" i="5"/>
  <c r="AL416" i="5"/>
  <c r="AL411" i="5"/>
  <c r="AL417" i="5"/>
  <c r="AL362" i="5"/>
  <c r="AL412" i="5"/>
  <c r="AL352" i="5"/>
  <c r="AL351" i="5"/>
  <c r="AL354" i="5" s="1"/>
  <c r="AM367" i="5" s="1"/>
  <c r="AO2205" i="4"/>
  <c r="AM2206" i="4" s="1"/>
  <c r="AP2205" i="4"/>
  <c r="AN695" i="5"/>
  <c r="AL356" i="5"/>
  <c r="AL357" i="5" s="1"/>
  <c r="AL286" i="6" l="1"/>
  <c r="AL287" i="6" s="1"/>
  <c r="AN468" i="5"/>
  <c r="AN2374" i="4"/>
  <c r="AL288" i="6"/>
  <c r="AL289" i="6" s="1"/>
  <c r="AP396" i="6"/>
  <c r="AO396" i="6"/>
  <c r="AM397" i="6" s="1"/>
  <c r="AN397" i="6" s="1"/>
  <c r="AP2374" i="4"/>
  <c r="AO2374" i="4"/>
  <c r="AM2375" i="4" s="1"/>
  <c r="AP297" i="5"/>
  <c r="AO297" i="5"/>
  <c r="AM298" i="5" s="1"/>
  <c r="AN298" i="5" s="1"/>
  <c r="AP241" i="5"/>
  <c r="AO241" i="5"/>
  <c r="AM242" i="5" s="1"/>
  <c r="AN242" i="5" s="1"/>
  <c r="AP160" i="5"/>
  <c r="AO160" i="5"/>
  <c r="AM161" i="5" s="1"/>
  <c r="AN161" i="5" s="1"/>
  <c r="AN2451" i="4"/>
  <c r="AO237" i="6"/>
  <c r="AM238" i="6" s="1"/>
  <c r="AP237" i="6"/>
  <c r="AO2135" i="4"/>
  <c r="AM2136" i="4" s="1"/>
  <c r="AP2135" i="4"/>
  <c r="AO468" i="5"/>
  <c r="AM469" i="5" s="1"/>
  <c r="AP468" i="5"/>
  <c r="AP2305" i="4"/>
  <c r="AO2305" i="4"/>
  <c r="AM2306" i="4" s="1"/>
  <c r="AN2206" i="4"/>
  <c r="AL358" i="5"/>
  <c r="AL359" i="5" s="1"/>
  <c r="AN2599" i="4"/>
  <c r="AR605" i="5"/>
  <c r="AS605" i="5" s="1"/>
  <c r="AO695" i="5"/>
  <c r="AM696" i="5" s="1"/>
  <c r="AP695" i="5"/>
  <c r="AL347" i="6"/>
  <c r="AL342" i="6"/>
  <c r="AL341" i="6"/>
  <c r="AL344" i="6"/>
  <c r="AL343" i="6"/>
  <c r="AL340" i="6"/>
  <c r="AL348" i="6"/>
  <c r="AL349" i="6"/>
  <c r="AL350" i="6"/>
  <c r="AL346" i="6"/>
  <c r="AL345" i="6"/>
  <c r="AL292" i="6"/>
  <c r="AO2533" i="4"/>
  <c r="AM2534" i="4" s="1"/>
  <c r="AP2533" i="4"/>
  <c r="AL353" i="5"/>
  <c r="AL355" i="5" s="1"/>
  <c r="AP565" i="5"/>
  <c r="AO565" i="5"/>
  <c r="AM566" i="5" s="1"/>
  <c r="AN566" i="5" s="1"/>
  <c r="AN2686" i="4"/>
  <c r="AL282" i="6"/>
  <c r="AL281" i="6"/>
  <c r="AL284" i="6" s="1"/>
  <c r="AM297" i="6" s="1"/>
  <c r="AN2136" i="4" l="1"/>
  <c r="AN2534" i="4"/>
  <c r="AL376" i="5"/>
  <c r="AL383" i="5"/>
  <c r="AL379" i="5"/>
  <c r="AL400" i="5"/>
  <c r="AL402" i="5"/>
  <c r="AL380" i="5"/>
  <c r="AL378" i="5"/>
  <c r="AL368" i="5"/>
  <c r="AL392" i="5"/>
  <c r="AL403" i="5"/>
  <c r="AL405" i="5"/>
  <c r="AL369" i="5"/>
  <c r="AL387" i="5"/>
  <c r="AL389" i="5"/>
  <c r="AL401" i="5"/>
  <c r="AL409" i="5"/>
  <c r="AL374" i="5"/>
  <c r="AL373" i="5"/>
  <c r="AL397" i="5"/>
  <c r="AL407" i="5"/>
  <c r="AL371" i="5"/>
  <c r="AL377" i="5"/>
  <c r="AL391" i="5"/>
  <c r="AL399" i="5"/>
  <c r="AL375" i="5"/>
  <c r="AL398" i="5"/>
  <c r="AL395" i="5"/>
  <c r="AL385" i="5"/>
  <c r="AL382" i="5"/>
  <c r="AL394" i="5"/>
  <c r="AL386" i="5"/>
  <c r="AL393" i="5"/>
  <c r="AL370" i="5"/>
  <c r="AL384" i="5"/>
  <c r="AL367" i="5"/>
  <c r="AN367" i="5" s="1"/>
  <c r="AL404" i="5"/>
  <c r="AL388" i="5"/>
  <c r="AL396" i="5"/>
  <c r="AL381" i="5"/>
  <c r="AL372" i="5"/>
  <c r="AL406" i="5"/>
  <c r="AL408" i="5"/>
  <c r="AL390" i="5"/>
  <c r="AL332" i="6"/>
  <c r="AL330" i="6"/>
  <c r="AL304" i="6"/>
  <c r="AL305" i="6"/>
  <c r="AL324" i="6"/>
  <c r="AL322" i="6"/>
  <c r="AL315" i="6"/>
  <c r="AL317" i="6"/>
  <c r="AL306" i="6"/>
  <c r="AL333" i="6"/>
  <c r="AL321" i="6"/>
  <c r="AL300" i="6"/>
  <c r="AL307" i="6"/>
  <c r="AL339" i="6"/>
  <c r="AL320" i="6"/>
  <c r="AL338" i="6"/>
  <c r="AL323" i="6"/>
  <c r="AL310" i="6"/>
  <c r="AL336" i="6"/>
  <c r="AL303" i="6"/>
  <c r="AL298" i="6"/>
  <c r="AL316" i="6"/>
  <c r="AL329" i="6"/>
  <c r="AL325" i="6"/>
  <c r="AL299" i="6"/>
  <c r="AL308" i="6"/>
  <c r="AL318" i="6"/>
  <c r="AL331" i="6"/>
  <c r="AL328" i="6"/>
  <c r="AL313" i="6"/>
  <c r="AL334" i="6"/>
  <c r="AL335" i="6"/>
  <c r="AL314" i="6"/>
  <c r="AL327" i="6"/>
  <c r="AL302" i="6"/>
  <c r="AL297" i="6"/>
  <c r="AL312" i="6"/>
  <c r="AL319" i="6"/>
  <c r="AL337" i="6"/>
  <c r="AL326" i="6"/>
  <c r="AL301" i="6"/>
  <c r="AL311" i="6"/>
  <c r="AL309" i="6"/>
  <c r="AN2306" i="4"/>
  <c r="AP161" i="5"/>
  <c r="AO161" i="5"/>
  <c r="AM162" i="5" s="1"/>
  <c r="AN162" i="5" s="1"/>
  <c r="AP242" i="5"/>
  <c r="AO242" i="5"/>
  <c r="AM243" i="5" s="1"/>
  <c r="AN243" i="5" s="1"/>
  <c r="AP2534" i="4"/>
  <c r="AO2534" i="4"/>
  <c r="AM2535" i="4" s="1"/>
  <c r="AN2535" i="4" s="1"/>
  <c r="AP298" i="5"/>
  <c r="AO298" i="5"/>
  <c r="AM299" i="5" s="1"/>
  <c r="AN469" i="5"/>
  <c r="AN2375" i="4"/>
  <c r="AL283" i="6"/>
  <c r="AL285" i="6" s="1"/>
  <c r="AO2686" i="4"/>
  <c r="AM2687" i="4" s="1"/>
  <c r="AP2686" i="4"/>
  <c r="AN696" i="5"/>
  <c r="AP2206" i="4"/>
  <c r="AO2206" i="4"/>
  <c r="AM2207" i="4" s="1"/>
  <c r="AN2207" i="4" s="1"/>
  <c r="AU605" i="5"/>
  <c r="AT605" i="5"/>
  <c r="AP2136" i="4"/>
  <c r="AO2136" i="4"/>
  <c r="AM2137" i="4" s="1"/>
  <c r="AN2137" i="4" s="1"/>
  <c r="AP397" i="6"/>
  <c r="AO397" i="6"/>
  <c r="AM398" i="6" s="1"/>
  <c r="AN398" i="6" s="1"/>
  <c r="AP566" i="5"/>
  <c r="AO566" i="5"/>
  <c r="AM567" i="5" s="1"/>
  <c r="AN567" i="5" s="1"/>
  <c r="AP2599" i="4"/>
  <c r="AO2599" i="4"/>
  <c r="AM2600" i="4" s="1"/>
  <c r="AN238" i="6"/>
  <c r="AO2451" i="4"/>
  <c r="AM2452" i="4" s="1"/>
  <c r="AP2451" i="4"/>
  <c r="AN299" i="5" l="1"/>
  <c r="AN297" i="6"/>
  <c r="AO297" i="6" s="1"/>
  <c r="AN2600" i="4"/>
  <c r="AP2207" i="4"/>
  <c r="AO2207" i="4"/>
  <c r="AM2208" i="4" s="1"/>
  <c r="AN2208" i="4" s="1"/>
  <c r="AO238" i="6"/>
  <c r="AM239" i="6" s="1"/>
  <c r="AP238" i="6"/>
  <c r="AP2600" i="4"/>
  <c r="AO2600" i="4"/>
  <c r="AM2601" i="4" s="1"/>
  <c r="AN2601" i="4" s="1"/>
  <c r="AO162" i="5"/>
  <c r="AM163" i="5" s="1"/>
  <c r="AP162" i="5"/>
  <c r="AO2306" i="4"/>
  <c r="AM2307" i="4" s="1"/>
  <c r="AP2306" i="4"/>
  <c r="AO2137" i="4"/>
  <c r="AM2138" i="4" s="1"/>
  <c r="AP2137" i="4"/>
  <c r="AP297" i="6"/>
  <c r="AP696" i="5"/>
  <c r="AO696" i="5"/>
  <c r="AM697" i="5" s="1"/>
  <c r="AO567" i="5"/>
  <c r="AM568" i="5" s="1"/>
  <c r="AN568" i="5" s="1"/>
  <c r="AP367" i="5"/>
  <c r="AO367" i="5"/>
  <c r="AO2375" i="4"/>
  <c r="AM2376" i="4" s="1"/>
  <c r="AP2375" i="4"/>
  <c r="AP2535" i="4"/>
  <c r="AO2535" i="4"/>
  <c r="AM2536" i="4" s="1"/>
  <c r="AN2536" i="4" s="1"/>
  <c r="AN2687" i="4"/>
  <c r="AP243" i="5"/>
  <c r="AO243" i="5"/>
  <c r="AM244" i="5" s="1"/>
  <c r="AN244" i="5" s="1"/>
  <c r="AP469" i="5"/>
  <c r="AO469" i="5"/>
  <c r="AM470" i="5" s="1"/>
  <c r="AP398" i="6"/>
  <c r="AO398" i="6"/>
  <c r="AM399" i="6" s="1"/>
  <c r="AN2452" i="4"/>
  <c r="AR606" i="5"/>
  <c r="AS606" i="5" s="1"/>
  <c r="AP299" i="5"/>
  <c r="AO299" i="5"/>
  <c r="AM300" i="5" s="1"/>
  <c r="AN300" i="5" s="1"/>
  <c r="AN163" i="5" l="1"/>
  <c r="AN2376" i="4"/>
  <c r="AN2307" i="4"/>
  <c r="AN399" i="6"/>
  <c r="AN239" i="6"/>
  <c r="AN697" i="5"/>
  <c r="AP697" i="5" s="1"/>
  <c r="AP163" i="5"/>
  <c r="AO163" i="5"/>
  <c r="AM164" i="5" s="1"/>
  <c r="AN164" i="5" s="1"/>
  <c r="AN2138" i="4"/>
  <c r="AO568" i="5"/>
  <c r="AM569" i="5" s="1"/>
  <c r="AN569" i="5" s="1"/>
  <c r="AP2687" i="4"/>
  <c r="AO2687" i="4"/>
  <c r="AM2688" i="4" s="1"/>
  <c r="AN2688" i="4" s="1"/>
  <c r="AM368" i="5"/>
  <c r="AN368" i="5" s="1"/>
  <c r="AP239" i="6"/>
  <c r="AO239" i="6"/>
  <c r="AM240" i="6" s="1"/>
  <c r="AN240" i="6" s="1"/>
  <c r="AP2452" i="4"/>
  <c r="AO2452" i="4"/>
  <c r="AM2453" i="4" s="1"/>
  <c r="AP2601" i="4"/>
  <c r="AO2601" i="4"/>
  <c r="AM2602" i="4" s="1"/>
  <c r="AN2602" i="4" s="1"/>
  <c r="AU606" i="5"/>
  <c r="AT606" i="5"/>
  <c r="AP2376" i="4"/>
  <c r="AO2376" i="4"/>
  <c r="AM2377" i="4" s="1"/>
  <c r="AN2377" i="4" s="1"/>
  <c r="AP2307" i="4"/>
  <c r="AO2307" i="4"/>
  <c r="AM2308" i="4" s="1"/>
  <c r="AN2308" i="4" s="1"/>
  <c r="AO244" i="5"/>
  <c r="AM245" i="5" s="1"/>
  <c r="AP244" i="5"/>
  <c r="AP399" i="6"/>
  <c r="AO399" i="6"/>
  <c r="AM400" i="6" s="1"/>
  <c r="AN400" i="6" s="1"/>
  <c r="AP567" i="5"/>
  <c r="AP568" i="5" s="1"/>
  <c r="AP2536" i="4"/>
  <c r="AO2536" i="4"/>
  <c r="AM2537" i="4" s="1"/>
  <c r="AN2537" i="4" s="1"/>
  <c r="AO300" i="5"/>
  <c r="AM301" i="5" s="1"/>
  <c r="AP300" i="5"/>
  <c r="AP2208" i="4"/>
  <c r="AO2208" i="4"/>
  <c r="AM2209" i="4" s="1"/>
  <c r="AN2209" i="4" s="1"/>
  <c r="AN470" i="5"/>
  <c r="AM298" i="6"/>
  <c r="AN298" i="6" s="1"/>
  <c r="AO697" i="5" l="1"/>
  <c r="AM698" i="5" s="1"/>
  <c r="AN245" i="5"/>
  <c r="AN2453" i="4"/>
  <c r="AN301" i="5"/>
  <c r="AN698" i="5"/>
  <c r="AO240" i="6"/>
  <c r="AM241" i="6" s="1"/>
  <c r="AP240" i="6"/>
  <c r="AP301" i="5"/>
  <c r="AO301" i="5"/>
  <c r="AM302" i="5" s="1"/>
  <c r="AO2453" i="4"/>
  <c r="AM2454" i="4" s="1"/>
  <c r="AP2453" i="4"/>
  <c r="AP2688" i="4"/>
  <c r="AO2688" i="4"/>
  <c r="AM2689" i="4" s="1"/>
  <c r="AN2689" i="4" s="1"/>
  <c r="AP245" i="5"/>
  <c r="AO245" i="5"/>
  <c r="AM246" i="5" s="1"/>
  <c r="AN246" i="5" s="1"/>
  <c r="AO368" i="5"/>
  <c r="AP368" i="5"/>
  <c r="AP2602" i="4"/>
  <c r="AO2602" i="4"/>
  <c r="AM2603" i="4" s="1"/>
  <c r="AN2603" i="4" s="1"/>
  <c r="AP400" i="6"/>
  <c r="AO400" i="6"/>
  <c r="AM401" i="6" s="1"/>
  <c r="AP2138" i="4"/>
  <c r="AO2138" i="4"/>
  <c r="AM2139" i="4" s="1"/>
  <c r="AN2139" i="4" s="1"/>
  <c r="AO2537" i="4"/>
  <c r="AM2538" i="4" s="1"/>
  <c r="AP2537" i="4"/>
  <c r="AP298" i="6"/>
  <c r="AO298" i="6"/>
  <c r="AP470" i="5"/>
  <c r="AO470" i="5"/>
  <c r="AM471" i="5" s="1"/>
  <c r="AN471" i="5" s="1"/>
  <c r="AO164" i="5"/>
  <c r="AM165" i="5" s="1"/>
  <c r="AP164" i="5"/>
  <c r="AP2308" i="4"/>
  <c r="AO2308" i="4"/>
  <c r="AM2309" i="4" s="1"/>
  <c r="AO569" i="5"/>
  <c r="AM570" i="5" s="1"/>
  <c r="AN570" i="5" s="1"/>
  <c r="AO2377" i="4"/>
  <c r="AM2378" i="4" s="1"/>
  <c r="AP2377" i="4"/>
  <c r="AO2209" i="4"/>
  <c r="AM2210" i="4" s="1"/>
  <c r="AP2209" i="4"/>
  <c r="AR607" i="5"/>
  <c r="AS607" i="5" s="1"/>
  <c r="AN302" i="5" l="1"/>
  <c r="AN2378" i="4"/>
  <c r="AN2309" i="4"/>
  <c r="AN165" i="5"/>
  <c r="AO165" i="5" s="1"/>
  <c r="AM166" i="5" s="1"/>
  <c r="AN2454" i="4"/>
  <c r="AO246" i="5"/>
  <c r="AM247" i="5" s="1"/>
  <c r="AP246" i="5"/>
  <c r="AP2378" i="4"/>
  <c r="AO2378" i="4"/>
  <c r="AM2379" i="4" s="1"/>
  <c r="AN2379" i="4" s="1"/>
  <c r="AP2454" i="4"/>
  <c r="AO2454" i="4"/>
  <c r="AM2455" i="4" s="1"/>
  <c r="AN2455" i="4" s="1"/>
  <c r="AP2603" i="4"/>
  <c r="AO2603" i="4"/>
  <c r="AM2604" i="4" s="1"/>
  <c r="AN2604" i="4" s="1"/>
  <c r="AM369" i="5"/>
  <c r="AN369" i="5" s="1"/>
  <c r="AP2309" i="4"/>
  <c r="AO2309" i="4"/>
  <c r="AM2310" i="4" s="1"/>
  <c r="AN2310" i="4" s="1"/>
  <c r="AP2689" i="4"/>
  <c r="AO2689" i="4"/>
  <c r="AM2690" i="4" s="1"/>
  <c r="AN2690" i="4" s="1"/>
  <c r="AM299" i="6"/>
  <c r="AN299" i="6" s="1"/>
  <c r="AO302" i="5"/>
  <c r="AM303" i="5" s="1"/>
  <c r="AP302" i="5"/>
  <c r="AU607" i="5"/>
  <c r="AT607" i="5"/>
  <c r="AN2538" i="4"/>
  <c r="AP569" i="5"/>
  <c r="AP471" i="5"/>
  <c r="AO471" i="5"/>
  <c r="AM472" i="5" s="1"/>
  <c r="AN472" i="5" s="1"/>
  <c r="AP2139" i="4"/>
  <c r="AO2139" i="4"/>
  <c r="AM2140" i="4" s="1"/>
  <c r="AN2140" i="4" s="1"/>
  <c r="AN241" i="6"/>
  <c r="AO570" i="5"/>
  <c r="AM571" i="5" s="1"/>
  <c r="AN571" i="5" s="1"/>
  <c r="AP165" i="5"/>
  <c r="AN2210" i="4"/>
  <c r="AN401" i="6"/>
  <c r="AP698" i="5"/>
  <c r="AO698" i="5"/>
  <c r="AM699" i="5" s="1"/>
  <c r="AN699" i="5" s="1"/>
  <c r="AN303" i="5" l="1"/>
  <c r="AP299" i="6"/>
  <c r="AO299" i="6"/>
  <c r="AP2140" i="4"/>
  <c r="AO2140" i="4"/>
  <c r="AM2141" i="4" s="1"/>
  <c r="AN2141" i="4" s="1"/>
  <c r="AO571" i="5"/>
  <c r="AM572" i="5" s="1"/>
  <c r="AN572" i="5" s="1"/>
  <c r="AN166" i="5"/>
  <c r="AP570" i="5"/>
  <c r="AP571" i="5" s="1"/>
  <c r="AP2379" i="4"/>
  <c r="AO2379" i="4"/>
  <c r="AM2380" i="4" s="1"/>
  <c r="AN2380" i="4" s="1"/>
  <c r="AP2690" i="4"/>
  <c r="AO2690" i="4"/>
  <c r="AM2691" i="4" s="1"/>
  <c r="AN2691" i="4" s="1"/>
  <c r="AP241" i="6"/>
  <c r="AO241" i="6"/>
  <c r="AM242" i="6" s="1"/>
  <c r="AN242" i="6" s="1"/>
  <c r="AP472" i="5"/>
  <c r="AO472" i="5"/>
  <c r="AM473" i="5" s="1"/>
  <c r="AP699" i="5"/>
  <c r="AO699" i="5"/>
  <c r="AM700" i="5" s="1"/>
  <c r="AN700" i="5" s="1"/>
  <c r="AP2210" i="4"/>
  <c r="AO2210" i="4"/>
  <c r="AM2211" i="4" s="1"/>
  <c r="AN2211" i="4" s="1"/>
  <c r="AP2310" i="4"/>
  <c r="AO2310" i="4"/>
  <c r="AM2311" i="4" s="1"/>
  <c r="AP369" i="5"/>
  <c r="AO369" i="5"/>
  <c r="AO2538" i="4"/>
  <c r="AM2539" i="4" s="1"/>
  <c r="AP2538" i="4"/>
  <c r="AR608" i="5"/>
  <c r="AS608" i="5" s="1"/>
  <c r="AP2604" i="4"/>
  <c r="AO2604" i="4"/>
  <c r="AM2605" i="4" s="1"/>
  <c r="AN2605" i="4" s="1"/>
  <c r="AP2455" i="4"/>
  <c r="AO2455" i="4"/>
  <c r="AM2456" i="4" s="1"/>
  <c r="AN2456" i="4" s="1"/>
  <c r="AO401" i="6"/>
  <c r="AM402" i="6" s="1"/>
  <c r="AP401" i="6"/>
  <c r="AP303" i="5"/>
  <c r="AO303" i="5"/>
  <c r="AM304" i="5" s="1"/>
  <c r="AN247" i="5"/>
  <c r="AN2539" i="4" l="1"/>
  <c r="AN304" i="5"/>
  <c r="AN473" i="5"/>
  <c r="AP473" i="5" s="1"/>
  <c r="AO2605" i="4"/>
  <c r="AM2606" i="4" s="1"/>
  <c r="AP2605" i="4"/>
  <c r="AP242" i="6"/>
  <c r="AO242" i="6"/>
  <c r="AM243" i="6" s="1"/>
  <c r="AN243" i="6" s="1"/>
  <c r="AP2380" i="4"/>
  <c r="AO2380" i="4"/>
  <c r="AM2381" i="4" s="1"/>
  <c r="AN2381" i="4" s="1"/>
  <c r="AP2691" i="4"/>
  <c r="AO2691" i="4"/>
  <c r="AM2692" i="4" s="1"/>
  <c r="AN2692" i="4" s="1"/>
  <c r="AP2539" i="4"/>
  <c r="AO2539" i="4"/>
  <c r="AM2540" i="4" s="1"/>
  <c r="AN2540" i="4" s="1"/>
  <c r="AM370" i="5"/>
  <c r="AN370" i="5" s="1"/>
  <c r="AO166" i="5"/>
  <c r="AM167" i="5" s="1"/>
  <c r="AP166" i="5"/>
  <c r="AU608" i="5"/>
  <c r="AT608" i="5"/>
  <c r="AN2311" i="4"/>
  <c r="AO572" i="5"/>
  <c r="AM573" i="5" s="1"/>
  <c r="AN573" i="5" s="1"/>
  <c r="AP2456" i="4"/>
  <c r="AO2456" i="4"/>
  <c r="AM2457" i="4" s="1"/>
  <c r="AN2457" i="4" s="1"/>
  <c r="AP247" i="5"/>
  <c r="AO247" i="5"/>
  <c r="AM248" i="5" s="1"/>
  <c r="AN248" i="5" s="1"/>
  <c r="AP2141" i="4"/>
  <c r="AO2141" i="4"/>
  <c r="AM2142" i="4" s="1"/>
  <c r="AN2142" i="4" s="1"/>
  <c r="AP2211" i="4"/>
  <c r="AO2211" i="4"/>
  <c r="AM2212" i="4" s="1"/>
  <c r="AN2212" i="4" s="1"/>
  <c r="AP700" i="5"/>
  <c r="AO700" i="5"/>
  <c r="AM701" i="5" s="1"/>
  <c r="AN701" i="5" s="1"/>
  <c r="AM300" i="6"/>
  <c r="AN300" i="6" s="1"/>
  <c r="AP304" i="5"/>
  <c r="AO304" i="5"/>
  <c r="AM305" i="5" s="1"/>
  <c r="AN402" i="6"/>
  <c r="AO473" i="5" l="1"/>
  <c r="AM474" i="5" s="1"/>
  <c r="AN474" i="5" s="1"/>
  <c r="AN305" i="5"/>
  <c r="AP305" i="5" s="1"/>
  <c r="AP701" i="5"/>
  <c r="AO701" i="5"/>
  <c r="AM702" i="5" s="1"/>
  <c r="AN702" i="5" s="1"/>
  <c r="AP370" i="5"/>
  <c r="AO370" i="5"/>
  <c r="AP2540" i="4"/>
  <c r="AO2540" i="4"/>
  <c r="AM2541" i="4" s="1"/>
  <c r="AN2541" i="4" s="1"/>
  <c r="AP474" i="5"/>
  <c r="AO474" i="5"/>
  <c r="AM475" i="5" s="1"/>
  <c r="AP243" i="6"/>
  <c r="AO243" i="6"/>
  <c r="AM244" i="6" s="1"/>
  <c r="AN244" i="6" s="1"/>
  <c r="AN167" i="5"/>
  <c r="AO248" i="5"/>
  <c r="AM249" i="5" s="1"/>
  <c r="AN249" i="5" s="1"/>
  <c r="AP2381" i="4"/>
  <c r="AO2381" i="4"/>
  <c r="AM2382" i="4" s="1"/>
  <c r="AN2382" i="4" s="1"/>
  <c r="AO305" i="5"/>
  <c r="AM306" i="5" s="1"/>
  <c r="AP2311" i="4"/>
  <c r="AO2311" i="4"/>
  <c r="AM2312" i="4" s="1"/>
  <c r="AP300" i="6"/>
  <c r="AO300" i="6"/>
  <c r="AP2142" i="4"/>
  <c r="AO2142" i="4"/>
  <c r="AM2143" i="4" s="1"/>
  <c r="AN2143" i="4" s="1"/>
  <c r="AP2457" i="4"/>
  <c r="AO2457" i="4"/>
  <c r="AM2458" i="4" s="1"/>
  <c r="AN2458" i="4" s="1"/>
  <c r="AO573" i="5"/>
  <c r="AM574" i="5" s="1"/>
  <c r="AN574" i="5" s="1"/>
  <c r="AP2212" i="4"/>
  <c r="AO2212" i="4"/>
  <c r="AM2213" i="4" s="1"/>
  <c r="AN2213" i="4" s="1"/>
  <c r="AO2692" i="4"/>
  <c r="AM2693" i="4" s="1"/>
  <c r="AN2693" i="4" s="1"/>
  <c r="AO402" i="6"/>
  <c r="AM403" i="6" s="1"/>
  <c r="AP402" i="6"/>
  <c r="AP572" i="5"/>
  <c r="AR609" i="5"/>
  <c r="AS609" i="5" s="1"/>
  <c r="AN2606" i="4"/>
  <c r="AN403" i="6" l="1"/>
  <c r="AP2213" i="4"/>
  <c r="AO2213" i="4"/>
  <c r="AM2214" i="4" s="1"/>
  <c r="AN2214" i="4" s="1"/>
  <c r="AP2541" i="4"/>
  <c r="AO2541" i="4"/>
  <c r="AM2542" i="4" s="1"/>
  <c r="AN2542" i="4" s="1"/>
  <c r="AO574" i="5"/>
  <c r="AM575" i="5" s="1"/>
  <c r="AN575" i="5" s="1"/>
  <c r="AO2606" i="4"/>
  <c r="AM2607" i="4" s="1"/>
  <c r="AP2606" i="4"/>
  <c r="AO403" i="6"/>
  <c r="AM404" i="6" s="1"/>
  <c r="AP403" i="6"/>
  <c r="AP2458" i="4"/>
  <c r="AO2458" i="4"/>
  <c r="AM2459" i="4" s="1"/>
  <c r="AN2459" i="4" s="1"/>
  <c r="AO2693" i="4"/>
  <c r="AM2694" i="4" s="1"/>
  <c r="AN2694" i="4" s="1"/>
  <c r="AP2692" i="4"/>
  <c r="AP244" i="6"/>
  <c r="AO244" i="6"/>
  <c r="AM245" i="6" s="1"/>
  <c r="AU609" i="5"/>
  <c r="AT609" i="5"/>
  <c r="AR610" i="5" s="1"/>
  <c r="AN2312" i="4"/>
  <c r="AO249" i="5"/>
  <c r="AM250" i="5" s="1"/>
  <c r="AN250" i="5" s="1"/>
  <c r="AP248" i="5"/>
  <c r="AN475" i="5"/>
  <c r="AP702" i="5"/>
  <c r="AO702" i="5"/>
  <c r="AM703" i="5" s="1"/>
  <c r="AN703" i="5" s="1"/>
  <c r="AP2382" i="4"/>
  <c r="AO2382" i="4"/>
  <c r="AM2383" i="4" s="1"/>
  <c r="AN2383" i="4" s="1"/>
  <c r="AP167" i="5"/>
  <c r="AO167" i="5"/>
  <c r="AM168" i="5" s="1"/>
  <c r="AN168" i="5" s="1"/>
  <c r="AP573" i="5"/>
  <c r="AP574" i="5" s="1"/>
  <c r="AO2143" i="4"/>
  <c r="AM2144" i="4" s="1"/>
  <c r="AP2143" i="4"/>
  <c r="AM301" i="6"/>
  <c r="AN301" i="6" s="1"/>
  <c r="AM371" i="5"/>
  <c r="AN371" i="5" s="1"/>
  <c r="AN306" i="5"/>
  <c r="AN404" i="6" l="1"/>
  <c r="AN2607" i="4"/>
  <c r="AO2607" i="4" s="1"/>
  <c r="AM2608" i="4" s="1"/>
  <c r="AN2144" i="4"/>
  <c r="AP2144" i="4" s="1"/>
  <c r="AS610" i="5"/>
  <c r="AP2383" i="4"/>
  <c r="AO2383" i="4"/>
  <c r="AM2384" i="4" s="1"/>
  <c r="AN2384" i="4" s="1"/>
  <c r="AO2694" i="4"/>
  <c r="AM2695" i="4" s="1"/>
  <c r="AN2695" i="4" s="1"/>
  <c r="AP2459" i="4"/>
  <c r="AO2459" i="4"/>
  <c r="AM2460" i="4" s="1"/>
  <c r="AN2460" i="4" s="1"/>
  <c r="AO250" i="5"/>
  <c r="AM251" i="5" s="1"/>
  <c r="AN251" i="5" s="1"/>
  <c r="AP703" i="5"/>
  <c r="AO703" i="5"/>
  <c r="AM704" i="5" s="1"/>
  <c r="AN704" i="5" s="1"/>
  <c r="AP249" i="5"/>
  <c r="AO575" i="5"/>
  <c r="AM576" i="5" s="1"/>
  <c r="AN576" i="5" s="1"/>
  <c r="AO2542" i="4"/>
  <c r="AM2543" i="4" s="1"/>
  <c r="AN2543" i="4" s="1"/>
  <c r="AP168" i="5"/>
  <c r="AO168" i="5"/>
  <c r="AM169" i="5" s="1"/>
  <c r="AN169" i="5" s="1"/>
  <c r="AP475" i="5"/>
  <c r="AO475" i="5"/>
  <c r="AM476" i="5" s="1"/>
  <c r="AN476" i="5" s="1"/>
  <c r="AO2144" i="4"/>
  <c r="AM2145" i="4" s="1"/>
  <c r="AP404" i="6"/>
  <c r="AO404" i="6"/>
  <c r="AM405" i="6" s="1"/>
  <c r="AP306" i="5"/>
  <c r="AO306" i="5"/>
  <c r="AM307" i="5" s="1"/>
  <c r="AN307" i="5" s="1"/>
  <c r="AP2312" i="4"/>
  <c r="AO2312" i="4"/>
  <c r="AM2313" i="4" s="1"/>
  <c r="AN2313" i="4" s="1"/>
  <c r="AP301" i="6"/>
  <c r="AO301" i="6"/>
  <c r="AP2214" i="4"/>
  <c r="AO2214" i="4"/>
  <c r="AM2215" i="4" s="1"/>
  <c r="AN2215" i="4" s="1"/>
  <c r="AP2693" i="4"/>
  <c r="AP371" i="5"/>
  <c r="AO371" i="5"/>
  <c r="AU610" i="5"/>
  <c r="AT610" i="5"/>
  <c r="AR611" i="5" s="1"/>
  <c r="AN245" i="6"/>
  <c r="AP2607" i="4" l="1"/>
  <c r="AO576" i="5"/>
  <c r="AM577" i="5" s="1"/>
  <c r="AN577" i="5" s="1"/>
  <c r="AP575" i="5"/>
  <c r="AM372" i="5"/>
  <c r="AN372" i="5" s="1"/>
  <c r="AO2543" i="4"/>
  <c r="AM2544" i="4" s="1"/>
  <c r="AN2544" i="4" s="1"/>
  <c r="AM302" i="6"/>
  <c r="AN302" i="6" s="1"/>
  <c r="AP704" i="5"/>
  <c r="AO704" i="5"/>
  <c r="AM705" i="5" s="1"/>
  <c r="AN705" i="5" s="1"/>
  <c r="AP2215" i="4"/>
  <c r="AO2215" i="4"/>
  <c r="AM2216" i="4" s="1"/>
  <c r="AP2542" i="4"/>
  <c r="AP307" i="5"/>
  <c r="AO307" i="5"/>
  <c r="AM308" i="5" s="1"/>
  <c r="AN308" i="5" s="1"/>
  <c r="AS611" i="5"/>
  <c r="AP2313" i="4"/>
  <c r="AO2313" i="4"/>
  <c r="AM2314" i="4" s="1"/>
  <c r="AN2314" i="4" s="1"/>
  <c r="AO251" i="5"/>
  <c r="AM252" i="5" s="1"/>
  <c r="AN252" i="5" s="1"/>
  <c r="AO245" i="6"/>
  <c r="AM246" i="6" s="1"/>
  <c r="AP245" i="6"/>
  <c r="AN405" i="6"/>
  <c r="AP250" i="5"/>
  <c r="AP2460" i="4"/>
  <c r="AO2460" i="4"/>
  <c r="AM2461" i="4" s="1"/>
  <c r="AN2461" i="4" s="1"/>
  <c r="AN2145" i="4"/>
  <c r="AO2695" i="4"/>
  <c r="AM2696" i="4" s="1"/>
  <c r="AN2696" i="4" s="1"/>
  <c r="AP476" i="5"/>
  <c r="AO476" i="5"/>
  <c r="AM477" i="5" s="1"/>
  <c r="AN477" i="5" s="1"/>
  <c r="AP2694" i="4"/>
  <c r="AP2695" i="4" s="1"/>
  <c r="AO2384" i="4"/>
  <c r="AM2385" i="4" s="1"/>
  <c r="AP2384" i="4"/>
  <c r="AN2608" i="4"/>
  <c r="AO169" i="5"/>
  <c r="AM170" i="5" s="1"/>
  <c r="AN170" i="5" s="1"/>
  <c r="AN2216" i="4" l="1"/>
  <c r="AO2696" i="4"/>
  <c r="AM2697" i="4" s="1"/>
  <c r="AN2697" i="4" s="1"/>
  <c r="AP2145" i="4"/>
  <c r="AO2145" i="4"/>
  <c r="AM2146" i="4" s="1"/>
  <c r="AN2146" i="4" s="1"/>
  <c r="AP2216" i="4"/>
  <c r="AO2216" i="4"/>
  <c r="AM2217" i="4" s="1"/>
  <c r="AN2217" i="4" s="1"/>
  <c r="AN246" i="6"/>
  <c r="AP372" i="5"/>
  <c r="AO372" i="5"/>
  <c r="AM373" i="5" s="1"/>
  <c r="AN373" i="5" s="1"/>
  <c r="AO308" i="5"/>
  <c r="AM309" i="5" s="1"/>
  <c r="AP308" i="5"/>
  <c r="AP705" i="5"/>
  <c r="AO705" i="5"/>
  <c r="AM706" i="5" s="1"/>
  <c r="AP405" i="6"/>
  <c r="AO405" i="6"/>
  <c r="AM406" i="6" s="1"/>
  <c r="AN406" i="6" s="1"/>
  <c r="AP2544" i="4"/>
  <c r="AO2544" i="4"/>
  <c r="AM2545" i="4" s="1"/>
  <c r="AN2545" i="4" s="1"/>
  <c r="AO252" i="5"/>
  <c r="AM253" i="5" s="1"/>
  <c r="AN253" i="5" s="1"/>
  <c r="AP251" i="5"/>
  <c r="AO2314" i="4"/>
  <c r="AM2315" i="4" s="1"/>
  <c r="AN2315" i="4" s="1"/>
  <c r="AP477" i="5"/>
  <c r="AO477" i="5"/>
  <c r="AM478" i="5" s="1"/>
  <c r="AN478" i="5" s="1"/>
  <c r="AP2461" i="4"/>
  <c r="AO2461" i="4"/>
  <c r="AM2462" i="4" s="1"/>
  <c r="AN2462" i="4" s="1"/>
  <c r="AN2385" i="4"/>
  <c r="AO577" i="5"/>
  <c r="AM578" i="5" s="1"/>
  <c r="AN578" i="5" s="1"/>
  <c r="AP302" i="6"/>
  <c r="AO302" i="6"/>
  <c r="AM303" i="6" s="1"/>
  <c r="AN303" i="6" s="1"/>
  <c r="AO170" i="5"/>
  <c r="AM171" i="5" s="1"/>
  <c r="AN171" i="5" s="1"/>
  <c r="AP2543" i="4"/>
  <c r="AP169" i="5"/>
  <c r="AP2608" i="4"/>
  <c r="AO2608" i="4"/>
  <c r="AM2609" i="4" s="1"/>
  <c r="AU611" i="5"/>
  <c r="AT611" i="5"/>
  <c r="AR612" i="5" s="1"/>
  <c r="AS612" i="5" s="1"/>
  <c r="AP576" i="5"/>
  <c r="AN2609" i="4" l="1"/>
  <c r="AP170" i="5"/>
  <c r="AO578" i="5"/>
  <c r="AL522" i="5" s="1"/>
  <c r="AL523" i="5" s="1"/>
  <c r="AP2462" i="4"/>
  <c r="AO2462" i="4"/>
  <c r="AM2463" i="4" s="1"/>
  <c r="AN2463" i="4" s="1"/>
  <c r="AO2217" i="4"/>
  <c r="AM2218" i="4" s="1"/>
  <c r="AP2217" i="4"/>
  <c r="AP303" i="6"/>
  <c r="AO303" i="6"/>
  <c r="AM304" i="6" s="1"/>
  <c r="AN304" i="6" s="1"/>
  <c r="AP577" i="5"/>
  <c r="AP478" i="5"/>
  <c r="AO478" i="5"/>
  <c r="AM479" i="5" s="1"/>
  <c r="AN479" i="5" s="1"/>
  <c r="AP246" i="6"/>
  <c r="AO246" i="6"/>
  <c r="AM247" i="6" s="1"/>
  <c r="AN247" i="6" s="1"/>
  <c r="AP2146" i="4"/>
  <c r="AO2146" i="4"/>
  <c r="AM2147" i="4" s="1"/>
  <c r="AN2147" i="4" s="1"/>
  <c r="AP406" i="6"/>
  <c r="AO406" i="6"/>
  <c r="AM407" i="6" s="1"/>
  <c r="AP2385" i="4"/>
  <c r="AO2385" i="4"/>
  <c r="AM2386" i="4" s="1"/>
  <c r="AN2386" i="4" s="1"/>
  <c r="AO373" i="5"/>
  <c r="AM374" i="5" s="1"/>
  <c r="AP373" i="5"/>
  <c r="AO2315" i="4"/>
  <c r="AM2316" i="4" s="1"/>
  <c r="AN2316" i="4" s="1"/>
  <c r="AP2314" i="4"/>
  <c r="AN706" i="5"/>
  <c r="AN309" i="5"/>
  <c r="AT612" i="5"/>
  <c r="AR613" i="5" s="1"/>
  <c r="AU612" i="5"/>
  <c r="AP2609" i="4"/>
  <c r="AO2609" i="4"/>
  <c r="AM2610" i="4" s="1"/>
  <c r="AN2610" i="4" s="1"/>
  <c r="AO253" i="5"/>
  <c r="AM254" i="5" s="1"/>
  <c r="AN254" i="5" s="1"/>
  <c r="AP252" i="5"/>
  <c r="AO2697" i="4"/>
  <c r="AM2698" i="4" s="1"/>
  <c r="AN2698" i="4" s="1"/>
  <c r="AO171" i="5"/>
  <c r="AM172" i="5" s="1"/>
  <c r="AN172" i="5" s="1"/>
  <c r="AO2545" i="4"/>
  <c r="AM2546" i="4" s="1"/>
  <c r="AN2546" i="4" s="1"/>
  <c r="AP2696" i="4"/>
  <c r="AS613" i="5" l="1"/>
  <c r="AP2147" i="4"/>
  <c r="AO2147" i="4"/>
  <c r="AM2148" i="4" s="1"/>
  <c r="AN2148" i="4" s="1"/>
  <c r="AP2610" i="4"/>
  <c r="AO2610" i="4"/>
  <c r="AM2611" i="4" s="1"/>
  <c r="AN2611" i="4" s="1"/>
  <c r="AN2218" i="4"/>
  <c r="AP253" i="5"/>
  <c r="AP706" i="5"/>
  <c r="AO706" i="5"/>
  <c r="AM707" i="5" s="1"/>
  <c r="AN707" i="5" s="1"/>
  <c r="AP2463" i="4"/>
  <c r="AO2463" i="4"/>
  <c r="AM2464" i="4" s="1"/>
  <c r="AN2464" i="4" s="1"/>
  <c r="AP479" i="5"/>
  <c r="AO479" i="5"/>
  <c r="AM480" i="5" s="1"/>
  <c r="AN480" i="5" s="1"/>
  <c r="AO2316" i="4"/>
  <c r="AM2317" i="4" s="1"/>
  <c r="AN2317" i="4" s="1"/>
  <c r="AP2545" i="4"/>
  <c r="AO2386" i="4"/>
  <c r="AM2387" i="4" s="1"/>
  <c r="AN2387" i="4" s="1"/>
  <c r="AP2386" i="4"/>
  <c r="AP247" i="6"/>
  <c r="AO247" i="6"/>
  <c r="AM248" i="6" s="1"/>
  <c r="AN248" i="6" s="1"/>
  <c r="AP309" i="5"/>
  <c r="AO309" i="5"/>
  <c r="AM310" i="5" s="1"/>
  <c r="AN310" i="5" s="1"/>
  <c r="AO2546" i="4"/>
  <c r="AM2547" i="4" s="1"/>
  <c r="AN2547" i="4" s="1"/>
  <c r="AO172" i="5"/>
  <c r="AM173" i="5" s="1"/>
  <c r="AN173" i="5" s="1"/>
  <c r="AP171" i="5"/>
  <c r="AQ503" i="5"/>
  <c r="AQ502" i="5"/>
  <c r="AQ504" i="5" s="1"/>
  <c r="AO254" i="5"/>
  <c r="AM255" i="5" s="1"/>
  <c r="AN255" i="5" s="1"/>
  <c r="AU613" i="5"/>
  <c r="AT613" i="5"/>
  <c r="AR614" i="5" s="1"/>
  <c r="AS614" i="5" s="1"/>
  <c r="AO304" i="6"/>
  <c r="AM305" i="6" s="1"/>
  <c r="AP304" i="6"/>
  <c r="AP2315" i="4"/>
  <c r="AN374" i="5"/>
  <c r="AO2698" i="4"/>
  <c r="AM2699" i="4" s="1"/>
  <c r="AN2699" i="4" s="1"/>
  <c r="AP2697" i="4"/>
  <c r="AN407" i="6"/>
  <c r="AP578" i="5"/>
  <c r="AP2387" i="4" l="1"/>
  <c r="AO2387" i="4"/>
  <c r="AM2388" i="4" s="1"/>
  <c r="AN2388" i="4" s="1"/>
  <c r="AQ507" i="5"/>
  <c r="AQ505" i="5"/>
  <c r="AQ506" i="5"/>
  <c r="AQ514" i="5" s="1"/>
  <c r="AQ515" i="5" s="1"/>
  <c r="AQ508" i="5"/>
  <c r="AQ518" i="5"/>
  <c r="AQ519" i="5"/>
  <c r="AO173" i="5"/>
  <c r="AM174" i="5" s="1"/>
  <c r="AN174" i="5" s="1"/>
  <c r="AO255" i="5"/>
  <c r="AM256" i="5" s="1"/>
  <c r="AN256" i="5" s="1"/>
  <c r="AP2464" i="4"/>
  <c r="AO2464" i="4"/>
  <c r="AM2465" i="4" s="1"/>
  <c r="AN2465" i="4" s="1"/>
  <c r="AO2317" i="4"/>
  <c r="AM2318" i="4" s="1"/>
  <c r="AN2318" i="4" s="1"/>
  <c r="AP254" i="5"/>
  <c r="AP407" i="6"/>
  <c r="AO407" i="6"/>
  <c r="AM408" i="6" s="1"/>
  <c r="AN408" i="6" s="1"/>
  <c r="AP172" i="5"/>
  <c r="AP2218" i="4"/>
  <c r="AO2218" i="4"/>
  <c r="AM2219" i="4" s="1"/>
  <c r="AN2219" i="4" s="1"/>
  <c r="AP2316" i="4"/>
  <c r="AO2547" i="4"/>
  <c r="AM2548" i="4" s="1"/>
  <c r="AN2548" i="4" s="1"/>
  <c r="AU614" i="5"/>
  <c r="AT614" i="5"/>
  <c r="AR615" i="5" s="1"/>
  <c r="AS615" i="5" s="1"/>
  <c r="AP480" i="5"/>
  <c r="AO480" i="5"/>
  <c r="AM481" i="5" s="1"/>
  <c r="AP707" i="5"/>
  <c r="AO707" i="5"/>
  <c r="AM708" i="5" s="1"/>
  <c r="AN708" i="5" s="1"/>
  <c r="AO2699" i="4"/>
  <c r="AM2700" i="4" s="1"/>
  <c r="AN2700" i="4" s="1"/>
  <c r="AP2546" i="4"/>
  <c r="AP2698" i="4"/>
  <c r="AP2611" i="4"/>
  <c r="AO2611" i="4"/>
  <c r="AM2612" i="4" s="1"/>
  <c r="AP2148" i="4"/>
  <c r="AO2148" i="4"/>
  <c r="AM2149" i="4" s="1"/>
  <c r="AN2149" i="4" s="1"/>
  <c r="AO310" i="5"/>
  <c r="AM311" i="5" s="1"/>
  <c r="AP310" i="5"/>
  <c r="AP374" i="5"/>
  <c r="AO374" i="5"/>
  <c r="AM375" i="5" s="1"/>
  <c r="AN375" i="5" s="1"/>
  <c r="AP248" i="6"/>
  <c r="AO248" i="6"/>
  <c r="AM249" i="6" s="1"/>
  <c r="AN249" i="6" s="1"/>
  <c r="AN305" i="6"/>
  <c r="AP2699" i="4" l="1"/>
  <c r="AN2612" i="4"/>
  <c r="AO708" i="5"/>
  <c r="AM709" i="5" s="1"/>
  <c r="AP708" i="5"/>
  <c r="AO174" i="5"/>
  <c r="AM175" i="5" s="1"/>
  <c r="AN175" i="5" s="1"/>
  <c r="AP2547" i="4"/>
  <c r="AO2318" i="4"/>
  <c r="AM2319" i="4" s="1"/>
  <c r="AN2319" i="4" s="1"/>
  <c r="AP305" i="6"/>
  <c r="AO305" i="6"/>
  <c r="AM306" i="6" s="1"/>
  <c r="AN306" i="6" s="1"/>
  <c r="AQ574" i="5"/>
  <c r="AQ575" i="5"/>
  <c r="AQ570" i="5"/>
  <c r="AQ576" i="5"/>
  <c r="AQ571" i="5"/>
  <c r="AQ577" i="5"/>
  <c r="AQ573" i="5"/>
  <c r="AQ572" i="5"/>
  <c r="AQ568" i="5"/>
  <c r="AQ520" i="5"/>
  <c r="AQ569" i="5"/>
  <c r="AQ578" i="5"/>
  <c r="AQ567" i="5"/>
  <c r="AP2317" i="4"/>
  <c r="AP173" i="5"/>
  <c r="AO2465" i="4"/>
  <c r="AM2466" i="4" s="1"/>
  <c r="AN2466" i="4" s="1"/>
  <c r="AP2465" i="4"/>
  <c r="AP375" i="5"/>
  <c r="AO375" i="5"/>
  <c r="AM376" i="5" s="1"/>
  <c r="AN376" i="5" s="1"/>
  <c r="AN311" i="5"/>
  <c r="AP408" i="6"/>
  <c r="AO408" i="6"/>
  <c r="AM409" i="6" s="1"/>
  <c r="AN409" i="6" s="1"/>
  <c r="AO249" i="6"/>
  <c r="AM250" i="6" s="1"/>
  <c r="AP249" i="6"/>
  <c r="AO256" i="5"/>
  <c r="AM257" i="5" s="1"/>
  <c r="AN257" i="5" s="1"/>
  <c r="AP255" i="5"/>
  <c r="AP256" i="5" s="1"/>
  <c r="AQ516" i="5"/>
  <c r="AQ517" i="5" s="1"/>
  <c r="AP2388" i="4"/>
  <c r="AO2388" i="4"/>
  <c r="AM2389" i="4" s="1"/>
  <c r="AN2389" i="4" s="1"/>
  <c r="AN481" i="5"/>
  <c r="AT615" i="5"/>
  <c r="AR616" i="5" s="1"/>
  <c r="AU615" i="5"/>
  <c r="AO2548" i="4"/>
  <c r="AM2549" i="4" s="1"/>
  <c r="AN2549" i="4" s="1"/>
  <c r="AO2149" i="4"/>
  <c r="AM2150" i="4" s="1"/>
  <c r="AP2149" i="4"/>
  <c r="AP2219" i="4"/>
  <c r="AO2219" i="4"/>
  <c r="AM2220" i="4" s="1"/>
  <c r="AN2220" i="4" s="1"/>
  <c r="AP2612" i="4"/>
  <c r="AO2612" i="4"/>
  <c r="AM2613" i="4" s="1"/>
  <c r="AN2613" i="4" s="1"/>
  <c r="AQ509" i="5"/>
  <c r="AQ512" i="5" s="1"/>
  <c r="AR525" i="5" s="1"/>
  <c r="AQ510" i="5"/>
  <c r="AQ511" i="5" s="1"/>
  <c r="AQ513" i="5" s="1"/>
  <c r="AO2700" i="4"/>
  <c r="AM2701" i="4" s="1"/>
  <c r="AN2701" i="4" s="1"/>
  <c r="AQ559" i="5" l="1"/>
  <c r="AQ553" i="5"/>
  <c r="AQ531" i="5"/>
  <c r="AQ544" i="5"/>
  <c r="AQ555" i="5"/>
  <c r="AQ550" i="5"/>
  <c r="AQ558" i="5"/>
  <c r="AQ532" i="5"/>
  <c r="AQ543" i="5"/>
  <c r="AQ529" i="5"/>
  <c r="AQ546" i="5"/>
  <c r="AQ549" i="5"/>
  <c r="AQ537" i="5"/>
  <c r="AQ566" i="5"/>
  <c r="AQ547" i="5"/>
  <c r="AQ536" i="5"/>
  <c r="AQ542" i="5"/>
  <c r="AQ525" i="5"/>
  <c r="AS525" i="5" s="1"/>
  <c r="AQ526" i="5"/>
  <c r="AQ541" i="5"/>
  <c r="AQ527" i="5"/>
  <c r="AQ551" i="5"/>
  <c r="AQ554" i="5"/>
  <c r="AQ530" i="5"/>
  <c r="AQ534" i="5"/>
  <c r="AQ565" i="5"/>
  <c r="AQ563" i="5"/>
  <c r="AQ528" i="5"/>
  <c r="AQ533" i="5"/>
  <c r="AQ545" i="5"/>
  <c r="AQ557" i="5"/>
  <c r="AQ552" i="5"/>
  <c r="AQ538" i="5"/>
  <c r="AQ535" i="5"/>
  <c r="AQ556" i="5"/>
  <c r="AQ540" i="5"/>
  <c r="AQ564" i="5"/>
  <c r="AQ562" i="5"/>
  <c r="AQ561" i="5"/>
  <c r="AQ548" i="5"/>
  <c r="AQ560" i="5"/>
  <c r="AQ539" i="5"/>
  <c r="AN2150" i="4"/>
  <c r="AO2549" i="4"/>
  <c r="AM2550" i="4" s="1"/>
  <c r="AN2550" i="4" s="1"/>
  <c r="AP311" i="5"/>
  <c r="AO311" i="5"/>
  <c r="AM312" i="5" s="1"/>
  <c r="AO376" i="5"/>
  <c r="AM377" i="5" s="1"/>
  <c r="AP376" i="5"/>
  <c r="AO2466" i="4"/>
  <c r="AM2467" i="4" s="1"/>
  <c r="AN2467" i="4" s="1"/>
  <c r="AP174" i="5"/>
  <c r="AO2701" i="4"/>
  <c r="AM2702" i="4" s="1"/>
  <c r="AN2702" i="4" s="1"/>
  <c r="AN250" i="6"/>
  <c r="AP409" i="6"/>
  <c r="AO409" i="6"/>
  <c r="AM410" i="6" s="1"/>
  <c r="AO2319" i="4"/>
  <c r="AM2320" i="4" s="1"/>
  <c r="AN2320" i="4" s="1"/>
  <c r="AP2318" i="4"/>
  <c r="AP2389" i="4"/>
  <c r="AO2389" i="4"/>
  <c r="AM2390" i="4" s="1"/>
  <c r="AN2390" i="4" s="1"/>
  <c r="AP2613" i="4"/>
  <c r="AO2613" i="4"/>
  <c r="AM2614" i="4" s="1"/>
  <c r="AN2614" i="4" s="1"/>
  <c r="AO257" i="5"/>
  <c r="AL201" i="5" s="1"/>
  <c r="AL202" i="5" s="1"/>
  <c r="AP2220" i="4"/>
  <c r="AO2220" i="4"/>
  <c r="AM2221" i="4" s="1"/>
  <c r="AN2221" i="4" s="1"/>
  <c r="AP306" i="6"/>
  <c r="AO306" i="6"/>
  <c r="AM307" i="6" s="1"/>
  <c r="AP2548" i="4"/>
  <c r="AS616" i="5"/>
  <c r="AO175" i="5"/>
  <c r="AM176" i="5" s="1"/>
  <c r="AN176" i="5" s="1"/>
  <c r="AP481" i="5"/>
  <c r="AO481" i="5"/>
  <c r="AM482" i="5" s="1"/>
  <c r="AN482" i="5" s="1"/>
  <c r="AP2700" i="4"/>
  <c r="AP2701" i="4" s="1"/>
  <c r="AN709" i="5"/>
  <c r="AN377" i="5" l="1"/>
  <c r="AN307" i="6"/>
  <c r="AP709" i="5"/>
  <c r="AO709" i="5"/>
  <c r="AM710" i="5" s="1"/>
  <c r="AN710" i="5" s="1"/>
  <c r="AP482" i="5"/>
  <c r="AO482" i="5"/>
  <c r="AM483" i="5" s="1"/>
  <c r="AN483" i="5" s="1"/>
  <c r="AP175" i="5"/>
  <c r="AP307" i="6"/>
  <c r="AO307" i="6"/>
  <c r="AM308" i="6" s="1"/>
  <c r="AN308" i="6" s="1"/>
  <c r="AO2320" i="4"/>
  <c r="AM2321" i="4" s="1"/>
  <c r="AN2321" i="4" s="1"/>
  <c r="AP2319" i="4"/>
  <c r="AP2320" i="4" s="1"/>
  <c r="AO176" i="5"/>
  <c r="AM177" i="5" s="1"/>
  <c r="AN177" i="5" s="1"/>
  <c r="AO2702" i="4"/>
  <c r="AM2703" i="4" s="1"/>
  <c r="AN2703" i="4" s="1"/>
  <c r="AP2702" i="4"/>
  <c r="AP2221" i="4"/>
  <c r="AO2221" i="4"/>
  <c r="AM2222" i="4" s="1"/>
  <c r="AU616" i="5"/>
  <c r="AT616" i="5"/>
  <c r="AR617" i="5" s="1"/>
  <c r="AP2549" i="4"/>
  <c r="AQ181" i="5"/>
  <c r="AQ182" i="5"/>
  <c r="AO2550" i="4"/>
  <c r="AM2551" i="4" s="1"/>
  <c r="AN2551" i="4" s="1"/>
  <c r="AP2550" i="4"/>
  <c r="AP2150" i="4"/>
  <c r="AO2150" i="4"/>
  <c r="AM2151" i="4" s="1"/>
  <c r="AN2151" i="4" s="1"/>
  <c r="AN410" i="6"/>
  <c r="AP257" i="5"/>
  <c r="AP2466" i="4"/>
  <c r="AP250" i="6"/>
  <c r="AO250" i="6"/>
  <c r="AM251" i="6" s="1"/>
  <c r="AN251" i="6" s="1"/>
  <c r="AO2467" i="4"/>
  <c r="AM2468" i="4" s="1"/>
  <c r="AN2468" i="4" s="1"/>
  <c r="AP377" i="5"/>
  <c r="AO377" i="5"/>
  <c r="AM378" i="5" s="1"/>
  <c r="AN378" i="5" s="1"/>
  <c r="AU525" i="5"/>
  <c r="AT525" i="5"/>
  <c r="AP2614" i="4"/>
  <c r="AO2614" i="4"/>
  <c r="AM2615" i="4" s="1"/>
  <c r="AN2615" i="4" s="1"/>
  <c r="AO2390" i="4"/>
  <c r="AM2391" i="4" s="1"/>
  <c r="AN2391" i="4" s="1"/>
  <c r="AN312" i="5"/>
  <c r="AP2467" i="4" l="1"/>
  <c r="AO2391" i="4"/>
  <c r="AM2392" i="4" s="1"/>
  <c r="AN2392" i="4" s="1"/>
  <c r="AP2390" i="4"/>
  <c r="AP312" i="5"/>
  <c r="AO312" i="5"/>
  <c r="AM313" i="5" s="1"/>
  <c r="AN313" i="5" s="1"/>
  <c r="AO2321" i="4"/>
  <c r="AM2322" i="4" s="1"/>
  <c r="AN2322" i="4" s="1"/>
  <c r="AP308" i="6"/>
  <c r="AO308" i="6"/>
  <c r="AM309" i="6" s="1"/>
  <c r="AN309" i="6" s="1"/>
  <c r="AP483" i="5"/>
  <c r="AO483" i="5"/>
  <c r="AM484" i="5" s="1"/>
  <c r="AN484" i="5" s="1"/>
  <c r="AP378" i="5"/>
  <c r="AO378" i="5"/>
  <c r="AM379" i="5" s="1"/>
  <c r="AN379" i="5" s="1"/>
  <c r="AS617" i="5"/>
  <c r="AP176" i="5"/>
  <c r="AO410" i="6"/>
  <c r="AM411" i="6" s="1"/>
  <c r="AP410" i="6"/>
  <c r="AP2151" i="4"/>
  <c r="AO2151" i="4"/>
  <c r="AM2152" i="4" s="1"/>
  <c r="AN2152" i="4" s="1"/>
  <c r="AP2615" i="4"/>
  <c r="AO2615" i="4"/>
  <c r="AM2616" i="4" s="1"/>
  <c r="AN2616" i="4" s="1"/>
  <c r="AO177" i="5"/>
  <c r="AM178" i="5" s="1"/>
  <c r="AN178" i="5" s="1"/>
  <c r="AO710" i="5"/>
  <c r="AM711" i="5" s="1"/>
  <c r="AP710" i="5"/>
  <c r="AO2468" i="4"/>
  <c r="AM2469" i="4" s="1"/>
  <c r="AN2469" i="4" s="1"/>
  <c r="AP251" i="6"/>
  <c r="AO251" i="6"/>
  <c r="AM252" i="6" s="1"/>
  <c r="AN252" i="6" s="1"/>
  <c r="AO2551" i="4"/>
  <c r="AM2552" i="4" s="1"/>
  <c r="AN2552" i="4" s="1"/>
  <c r="AP2551" i="4"/>
  <c r="AQ183" i="5"/>
  <c r="AR526" i="5"/>
  <c r="AS526" i="5" s="1"/>
  <c r="AO2703" i="4"/>
  <c r="AM2704" i="4" s="1"/>
  <c r="AN2704" i="4" s="1"/>
  <c r="AN2222" i="4"/>
  <c r="AN411" i="6" l="1"/>
  <c r="AQ186" i="5"/>
  <c r="AQ185" i="5"/>
  <c r="AQ193" i="5" s="1"/>
  <c r="AQ194" i="5" s="1"/>
  <c r="AQ184" i="5"/>
  <c r="AQ197" i="5"/>
  <c r="AQ198" i="5"/>
  <c r="AP411" i="6"/>
  <c r="AO411" i="6"/>
  <c r="AM412" i="6" s="1"/>
  <c r="AN412" i="6" s="1"/>
  <c r="AO2552" i="4"/>
  <c r="AM2553" i="4" s="1"/>
  <c r="AN2553" i="4" s="1"/>
  <c r="AP2552" i="4"/>
  <c r="AU617" i="5"/>
  <c r="AT617" i="5"/>
  <c r="AR618" i="5" s="1"/>
  <c r="AS618" i="5" s="1"/>
  <c r="AO252" i="6"/>
  <c r="AM253" i="6" s="1"/>
  <c r="AP252" i="6"/>
  <c r="AP379" i="5"/>
  <c r="AO379" i="5"/>
  <c r="AM380" i="5" s="1"/>
  <c r="AN380" i="5" s="1"/>
  <c r="AO2469" i="4"/>
  <c r="AM2470" i="4" s="1"/>
  <c r="AN2470" i="4" s="1"/>
  <c r="AO484" i="5"/>
  <c r="AM485" i="5" s="1"/>
  <c r="AP484" i="5"/>
  <c r="AP2468" i="4"/>
  <c r="AO309" i="6"/>
  <c r="AM310" i="6" s="1"/>
  <c r="AP309" i="6"/>
  <c r="AN711" i="5"/>
  <c r="AO178" i="5"/>
  <c r="AL122" i="5" s="1"/>
  <c r="AL123" i="5" s="1"/>
  <c r="AO2322" i="4"/>
  <c r="AM2323" i="4" s="1"/>
  <c r="AN2323" i="4" s="1"/>
  <c r="AP177" i="5"/>
  <c r="AP178" i="5" s="1"/>
  <c r="AP2321" i="4"/>
  <c r="AP2222" i="4"/>
  <c r="AO2222" i="4"/>
  <c r="AM2223" i="4" s="1"/>
  <c r="AN2223" i="4" s="1"/>
  <c r="AO2616" i="4"/>
  <c r="AM2617" i="4" s="1"/>
  <c r="AP2616" i="4"/>
  <c r="AP313" i="5"/>
  <c r="AO313" i="5"/>
  <c r="AM314" i="5" s="1"/>
  <c r="AO2704" i="4"/>
  <c r="AM2705" i="4" s="1"/>
  <c r="AN2705" i="4" s="1"/>
  <c r="AP2703" i="4"/>
  <c r="AP2152" i="4"/>
  <c r="AO2152" i="4"/>
  <c r="AM2153" i="4" s="1"/>
  <c r="AN2153" i="4" s="1"/>
  <c r="AT526" i="5"/>
  <c r="AU526" i="5"/>
  <c r="AO2392" i="4"/>
  <c r="AM2393" i="4" s="1"/>
  <c r="AN2393" i="4" s="1"/>
  <c r="AP2391" i="4"/>
  <c r="AP2392" i="4" s="1"/>
  <c r="AN314" i="5" l="1"/>
  <c r="AN485" i="5"/>
  <c r="AN2617" i="4"/>
  <c r="AP2469" i="4"/>
  <c r="AP2617" i="4"/>
  <c r="AO2617" i="4"/>
  <c r="AM2618" i="4" s="1"/>
  <c r="AN2618" i="4" s="1"/>
  <c r="AP412" i="6"/>
  <c r="AO412" i="6"/>
  <c r="AM413" i="6" s="1"/>
  <c r="AN413" i="6" s="1"/>
  <c r="AO2223" i="4"/>
  <c r="AM2224" i="4" s="1"/>
  <c r="AP2223" i="4"/>
  <c r="AO2393" i="4"/>
  <c r="AM2394" i="4" s="1"/>
  <c r="AN2394" i="4" s="1"/>
  <c r="AP2393" i="4"/>
  <c r="AP2153" i="4"/>
  <c r="AO2153" i="4"/>
  <c r="AM2154" i="4" s="1"/>
  <c r="AN2154" i="4" s="1"/>
  <c r="AU618" i="5"/>
  <c r="AT618" i="5"/>
  <c r="AR619" i="5" s="1"/>
  <c r="AS619" i="5" s="1"/>
  <c r="AO2553" i="4"/>
  <c r="AL2497" i="4" s="1"/>
  <c r="AL2498" i="4" s="1"/>
  <c r="AQ252" i="5"/>
  <c r="AQ254" i="5"/>
  <c r="AQ199" i="5"/>
  <c r="AQ249" i="5"/>
  <c r="AQ251" i="5"/>
  <c r="AQ257" i="5"/>
  <c r="AQ253" i="5"/>
  <c r="AQ256" i="5"/>
  <c r="AQ255" i="5"/>
  <c r="AQ233" i="5"/>
  <c r="AQ246" i="5"/>
  <c r="AQ224" i="5"/>
  <c r="AQ248" i="5"/>
  <c r="AQ250" i="5"/>
  <c r="AO2323" i="4"/>
  <c r="AM2324" i="4" s="1"/>
  <c r="AN2324" i="4" s="1"/>
  <c r="AR527" i="5"/>
  <c r="AS527" i="5" s="1"/>
  <c r="AP711" i="5"/>
  <c r="AO711" i="5"/>
  <c r="AM712" i="5" s="1"/>
  <c r="AN712" i="5" s="1"/>
  <c r="AO2705" i="4"/>
  <c r="AL2649" i="4" s="1"/>
  <c r="AL2650" i="4" s="1"/>
  <c r="AP314" i="5"/>
  <c r="AO314" i="5"/>
  <c r="AM315" i="5" s="1"/>
  <c r="AN315" i="5" s="1"/>
  <c r="AQ188" i="5"/>
  <c r="AQ191" i="5" s="1"/>
  <c r="AR204" i="5" s="1"/>
  <c r="AQ189" i="5"/>
  <c r="AP380" i="5"/>
  <c r="AO380" i="5"/>
  <c r="AM381" i="5" s="1"/>
  <c r="AP2322" i="4"/>
  <c r="AO485" i="5"/>
  <c r="AM486" i="5" s="1"/>
  <c r="AP485" i="5"/>
  <c r="AN253" i="6"/>
  <c r="AQ102" i="5"/>
  <c r="AQ103" i="5"/>
  <c r="AN310" i="6"/>
  <c r="AP2704" i="4"/>
  <c r="AQ195" i="5"/>
  <c r="AQ196" i="5"/>
  <c r="AQ243" i="5" s="1"/>
  <c r="AO2470" i="4"/>
  <c r="AM2471" i="4" s="1"/>
  <c r="AN2471" i="4" s="1"/>
  <c r="AN2224" i="4" l="1"/>
  <c r="AQ225" i="5"/>
  <c r="AQ236" i="5"/>
  <c r="AQ240" i="5"/>
  <c r="AQ217" i="5"/>
  <c r="AQ232" i="5"/>
  <c r="AQ219" i="5"/>
  <c r="AP2470" i="4"/>
  <c r="AO2471" i="4"/>
  <c r="AM2472" i="4" s="1"/>
  <c r="AN2472" i="4" s="1"/>
  <c r="AP2471" i="4"/>
  <c r="AP315" i="5"/>
  <c r="AO315" i="5"/>
  <c r="AM316" i="5" s="1"/>
  <c r="AN316" i="5" s="1"/>
  <c r="AU619" i="5"/>
  <c r="AT619" i="5"/>
  <c r="AR620" i="5" s="1"/>
  <c r="AS620" i="5" s="1"/>
  <c r="AQ2480" i="4"/>
  <c r="AQ2481" i="4"/>
  <c r="AQ245" i="5"/>
  <c r="AP2705" i="4"/>
  <c r="AP712" i="5"/>
  <c r="AO712" i="5"/>
  <c r="AM713" i="5" s="1"/>
  <c r="AN713" i="5" s="1"/>
  <c r="AQ222" i="5"/>
  <c r="AP310" i="6"/>
  <c r="AO310" i="6"/>
  <c r="AM311" i="6" s="1"/>
  <c r="AN311" i="6" s="1"/>
  <c r="AQ220" i="5"/>
  <c r="AQ238" i="5"/>
  <c r="AQ213" i="5"/>
  <c r="AQ211" i="5"/>
  <c r="AT527" i="5"/>
  <c r="AU527" i="5"/>
  <c r="AQ231" i="5"/>
  <c r="AO2324" i="4"/>
  <c r="AM2325" i="4" s="1"/>
  <c r="AN2325" i="4" s="1"/>
  <c r="AQ230" i="5"/>
  <c r="AQ244" i="5"/>
  <c r="AQ208" i="5"/>
  <c r="AQ216" i="5"/>
  <c r="AQ204" i="5"/>
  <c r="AQ210" i="5"/>
  <c r="AQ207" i="5"/>
  <c r="AQ228" i="5"/>
  <c r="AQ209" i="5"/>
  <c r="AQ235" i="5"/>
  <c r="AQ223" i="5"/>
  <c r="AQ234" i="5"/>
  <c r="AP413" i="6"/>
  <c r="AO413" i="6"/>
  <c r="AM414" i="6" s="1"/>
  <c r="AN414" i="6" s="1"/>
  <c r="AN381" i="5"/>
  <c r="AQ227" i="5"/>
  <c r="AQ242" i="5"/>
  <c r="AQ247" i="5"/>
  <c r="AQ214" i="5"/>
  <c r="AP2553" i="4"/>
  <c r="AQ237" i="5"/>
  <c r="AQ206" i="5"/>
  <c r="AP2154" i="4"/>
  <c r="AO2154" i="4"/>
  <c r="AM2155" i="4" s="1"/>
  <c r="AN2155" i="4" s="1"/>
  <c r="AQ104" i="5"/>
  <c r="AP2323" i="4"/>
  <c r="AN486" i="5"/>
  <c r="AQ239" i="5"/>
  <c r="AQ205" i="5"/>
  <c r="AQ212" i="5"/>
  <c r="AO2618" i="4"/>
  <c r="AM2619" i="4" s="1"/>
  <c r="AN2619" i="4" s="1"/>
  <c r="AQ2632" i="4"/>
  <c r="AQ2633" i="4"/>
  <c r="AQ218" i="5"/>
  <c r="AQ229" i="5"/>
  <c r="AQ215" i="5"/>
  <c r="AO253" i="6"/>
  <c r="AM254" i="6" s="1"/>
  <c r="AP253" i="6"/>
  <c r="AO2394" i="4"/>
  <c r="AM2395" i="4" s="1"/>
  <c r="AN2395" i="4" s="1"/>
  <c r="AP2224" i="4"/>
  <c r="AO2224" i="4"/>
  <c r="AM2225" i="4" s="1"/>
  <c r="AN2225" i="4" s="1"/>
  <c r="AQ190" i="5"/>
  <c r="AQ192" i="5" s="1"/>
  <c r="AQ221" i="5"/>
  <c r="AQ241" i="5"/>
  <c r="AQ226" i="5"/>
  <c r="AP2324" i="4" l="1"/>
  <c r="AN254" i="6"/>
  <c r="AQ2482" i="4"/>
  <c r="AO2225" i="4"/>
  <c r="AM2226" i="4" s="1"/>
  <c r="AP2225" i="4"/>
  <c r="AO316" i="5"/>
  <c r="AM317" i="5" s="1"/>
  <c r="AP316" i="5"/>
  <c r="AP414" i="6"/>
  <c r="AO414" i="6"/>
  <c r="AM415" i="6" s="1"/>
  <c r="AN415" i="6" s="1"/>
  <c r="AO2619" i="4"/>
  <c r="AM2620" i="4" s="1"/>
  <c r="AN2620" i="4" s="1"/>
  <c r="AP486" i="5"/>
  <c r="AO486" i="5"/>
  <c r="AM487" i="5" s="1"/>
  <c r="AN487" i="5" s="1"/>
  <c r="AP2155" i="4"/>
  <c r="AO2155" i="4"/>
  <c r="AM2156" i="4" s="1"/>
  <c r="AN2156" i="4" s="1"/>
  <c r="AP2618" i="4"/>
  <c r="AO311" i="6"/>
  <c r="AM312" i="6" s="1"/>
  <c r="AP311" i="6"/>
  <c r="AS204" i="5"/>
  <c r="AO2472" i="4"/>
  <c r="AM2473" i="4" s="1"/>
  <c r="AN2473" i="4" s="1"/>
  <c r="AP2394" i="4"/>
  <c r="AU620" i="5"/>
  <c r="AT620" i="5"/>
  <c r="AR621" i="5" s="1"/>
  <c r="AS621" i="5" s="1"/>
  <c r="AO713" i="5"/>
  <c r="AM714" i="5" s="1"/>
  <c r="AP713" i="5"/>
  <c r="AR528" i="5"/>
  <c r="AS528" i="5" s="1"/>
  <c r="AO2395" i="4"/>
  <c r="AM2396" i="4" s="1"/>
  <c r="AN2396" i="4" s="1"/>
  <c r="AP254" i="6"/>
  <c r="AO254" i="6"/>
  <c r="AM255" i="6" s="1"/>
  <c r="AN255" i="6" s="1"/>
  <c r="AQ2634" i="4"/>
  <c r="AQ106" i="5"/>
  <c r="AQ107" i="5"/>
  <c r="AQ105" i="5"/>
  <c r="AQ118" i="5"/>
  <c r="AQ119" i="5"/>
  <c r="AP381" i="5"/>
  <c r="AO381" i="5"/>
  <c r="AM382" i="5" s="1"/>
  <c r="AN382" i="5" s="1"/>
  <c r="AO2325" i="4"/>
  <c r="AL2269" i="4" s="1"/>
  <c r="AL2270" i="4" s="1"/>
  <c r="AQ114" i="5" l="1"/>
  <c r="AQ115" i="5" s="1"/>
  <c r="AQ116" i="5" s="1"/>
  <c r="AQ117" i="5" s="1"/>
  <c r="AN317" i="5"/>
  <c r="AP415" i="6"/>
  <c r="AO415" i="6"/>
  <c r="AM416" i="6" s="1"/>
  <c r="AN416" i="6" s="1"/>
  <c r="AP255" i="6"/>
  <c r="AO255" i="6"/>
  <c r="AM256" i="6" s="1"/>
  <c r="AN256" i="6" s="1"/>
  <c r="AO2620" i="4"/>
  <c r="AM2621" i="4" s="1"/>
  <c r="AN2621" i="4" s="1"/>
  <c r="AN714" i="5"/>
  <c r="AQ2637" i="4"/>
  <c r="AQ2635" i="4"/>
  <c r="AQ2636" i="4"/>
  <c r="AQ2641" i="4" s="1"/>
  <c r="AQ2642" i="4" s="1"/>
  <c r="AQ2645" i="4"/>
  <c r="AQ2646" i="4"/>
  <c r="AU204" i="5"/>
  <c r="AT204" i="5"/>
  <c r="AP382" i="5"/>
  <c r="AO382" i="5"/>
  <c r="AM383" i="5" s="1"/>
  <c r="AP2156" i="4"/>
  <c r="AO2156" i="4"/>
  <c r="AM2157" i="4" s="1"/>
  <c r="AN2157" i="4" s="1"/>
  <c r="AO2473" i="4"/>
  <c r="AM2474" i="4" s="1"/>
  <c r="AN2474" i="4" s="1"/>
  <c r="AU528" i="5"/>
  <c r="AT528" i="5"/>
  <c r="AU621" i="5"/>
  <c r="AT621" i="5"/>
  <c r="AR622" i="5" s="1"/>
  <c r="AS622" i="5" s="1"/>
  <c r="AQ2252" i="4"/>
  <c r="AQ2253" i="4"/>
  <c r="AP2325" i="4"/>
  <c r="AP317" i="5"/>
  <c r="AO317" i="5"/>
  <c r="AM318" i="5" s="1"/>
  <c r="AN318" i="5" s="1"/>
  <c r="AP2395" i="4"/>
  <c r="AO487" i="5"/>
  <c r="AM488" i="5" s="1"/>
  <c r="AN488" i="5" s="1"/>
  <c r="AP487" i="5"/>
  <c r="AN2226" i="4"/>
  <c r="AP2472" i="4"/>
  <c r="AP2619" i="4"/>
  <c r="AN312" i="6"/>
  <c r="AQ172" i="5"/>
  <c r="AQ178" i="5"/>
  <c r="AQ174" i="5"/>
  <c r="AQ177" i="5"/>
  <c r="AQ169" i="5"/>
  <c r="AQ171" i="5"/>
  <c r="AQ170" i="5"/>
  <c r="AQ173" i="5"/>
  <c r="AQ176" i="5"/>
  <c r="AQ175" i="5"/>
  <c r="AQ120" i="5"/>
  <c r="AO2396" i="4"/>
  <c r="AM2397" i="4" s="1"/>
  <c r="AN2397" i="4" s="1"/>
  <c r="AQ109" i="5"/>
  <c r="AQ112" i="5" s="1"/>
  <c r="AR125" i="5" s="1"/>
  <c r="AQ110" i="5"/>
  <c r="AQ2484" i="4"/>
  <c r="AQ2483" i="4"/>
  <c r="AQ2485" i="4"/>
  <c r="AQ2493" i="4"/>
  <c r="AQ2494" i="4"/>
  <c r="AN383" i="5" l="1"/>
  <c r="AQ164" i="5"/>
  <c r="AQ140" i="5"/>
  <c r="AQ154" i="5"/>
  <c r="AQ134" i="5"/>
  <c r="AQ165" i="5"/>
  <c r="AQ146" i="5"/>
  <c r="AQ133" i="5"/>
  <c r="AQ145" i="5"/>
  <c r="AQ160" i="5"/>
  <c r="AQ166" i="5"/>
  <c r="AQ132" i="5"/>
  <c r="AQ155" i="5"/>
  <c r="AQ126" i="5"/>
  <c r="AQ139" i="5"/>
  <c r="AQ135" i="5"/>
  <c r="AQ153" i="5"/>
  <c r="AQ156" i="5"/>
  <c r="AQ148" i="5"/>
  <c r="AQ161" i="5"/>
  <c r="AQ149" i="5"/>
  <c r="AQ167" i="5"/>
  <c r="AQ159" i="5"/>
  <c r="AQ152" i="5"/>
  <c r="AQ151" i="5"/>
  <c r="AQ143" i="5"/>
  <c r="AQ128" i="5"/>
  <c r="AQ130" i="5"/>
  <c r="AQ138" i="5"/>
  <c r="AQ150" i="5"/>
  <c r="AQ136" i="5"/>
  <c r="AQ168" i="5"/>
  <c r="AQ129" i="5"/>
  <c r="AQ163" i="5"/>
  <c r="AQ144" i="5"/>
  <c r="AQ131" i="5"/>
  <c r="AQ125" i="5"/>
  <c r="AQ162" i="5"/>
  <c r="AQ157" i="5"/>
  <c r="AQ158" i="5"/>
  <c r="AQ137" i="5"/>
  <c r="AQ147" i="5"/>
  <c r="AQ142" i="5"/>
  <c r="AQ127" i="5"/>
  <c r="AQ141" i="5"/>
  <c r="AP383" i="5"/>
  <c r="AO383" i="5"/>
  <c r="AM384" i="5" s="1"/>
  <c r="AN384" i="5" s="1"/>
  <c r="AO2397" i="4"/>
  <c r="AM2398" i="4" s="1"/>
  <c r="AN2398" i="4" s="1"/>
  <c r="AO488" i="5"/>
  <c r="AM489" i="5" s="1"/>
  <c r="AN489" i="5" s="1"/>
  <c r="AP2396" i="4"/>
  <c r="AR205" i="5"/>
  <c r="AS205" i="5" s="1"/>
  <c r="AO318" i="5"/>
  <c r="AM319" i="5" s="1"/>
  <c r="AP318" i="5"/>
  <c r="AQ2703" i="4"/>
  <c r="AQ2698" i="4"/>
  <c r="AQ2699" i="4"/>
  <c r="AQ2694" i="4"/>
  <c r="AQ2701" i="4"/>
  <c r="AQ2702" i="4"/>
  <c r="AQ2697" i="4"/>
  <c r="AQ2705" i="4"/>
  <c r="AQ2695" i="4"/>
  <c r="AQ2704" i="4"/>
  <c r="AQ2700" i="4"/>
  <c r="AQ2696" i="4"/>
  <c r="AQ2647" i="4"/>
  <c r="AQ2643" i="4"/>
  <c r="AQ2644" i="4" s="1"/>
  <c r="AQ2254" i="4"/>
  <c r="AQ2639" i="4"/>
  <c r="AQ2638" i="4"/>
  <c r="AR2652" i="4" s="1"/>
  <c r="AT622" i="5"/>
  <c r="AR623" i="5" s="1"/>
  <c r="AS623" i="5" s="1"/>
  <c r="AP714" i="5"/>
  <c r="AO714" i="5"/>
  <c r="AM715" i="5" s="1"/>
  <c r="AO312" i="6"/>
  <c r="AM313" i="6" s="1"/>
  <c r="AP312" i="6"/>
  <c r="AR529" i="5"/>
  <c r="AS529" i="5" s="1"/>
  <c r="AO2621" i="4"/>
  <c r="AM2622" i="4" s="1"/>
  <c r="AN2622" i="4" s="1"/>
  <c r="AQ2549" i="4"/>
  <c r="AQ2546" i="4"/>
  <c r="AQ2553" i="4"/>
  <c r="AQ2547" i="4"/>
  <c r="AQ2495" i="4"/>
  <c r="AQ2551" i="4"/>
  <c r="AQ2548" i="4"/>
  <c r="AQ2543" i="4"/>
  <c r="AQ2544" i="4"/>
  <c r="AQ2542" i="4"/>
  <c r="AQ2545" i="4"/>
  <c r="AQ2552" i="4"/>
  <c r="AQ2550" i="4"/>
  <c r="AP2620" i="4"/>
  <c r="AO2474" i="4"/>
  <c r="AM2475" i="4" s="1"/>
  <c r="AN2475" i="4" s="1"/>
  <c r="AO256" i="6"/>
  <c r="AM257" i="6" s="1"/>
  <c r="AP256" i="6"/>
  <c r="AQ2487" i="4"/>
  <c r="AQ2486" i="4"/>
  <c r="AR2500" i="4" s="1"/>
  <c r="AP2473" i="4"/>
  <c r="AQ2489" i="4"/>
  <c r="AQ2490" i="4" s="1"/>
  <c r="AP2157" i="4"/>
  <c r="AO2157" i="4"/>
  <c r="AM2158" i="4" s="1"/>
  <c r="AN2158" i="4" s="1"/>
  <c r="AP416" i="6"/>
  <c r="AO416" i="6"/>
  <c r="AM417" i="6" s="1"/>
  <c r="AN417" i="6" s="1"/>
  <c r="AQ111" i="5"/>
  <c r="AQ113" i="5" s="1"/>
  <c r="AP2226" i="4"/>
  <c r="AO2226" i="4"/>
  <c r="AM2227" i="4" s="1"/>
  <c r="AN2227" i="4" s="1"/>
  <c r="AQ2682" i="4" l="1"/>
  <c r="AQ2661" i="4"/>
  <c r="AQ2688" i="4"/>
  <c r="AQ2660" i="4"/>
  <c r="AQ2677" i="4"/>
  <c r="AQ2668" i="4"/>
  <c r="AQ2669" i="4"/>
  <c r="AQ2652" i="4"/>
  <c r="AQ2687" i="4"/>
  <c r="AQ2663" i="4"/>
  <c r="AQ2686" i="4"/>
  <c r="AQ2658" i="4"/>
  <c r="AQ2689" i="4"/>
  <c r="AQ2656" i="4"/>
  <c r="AQ2684" i="4"/>
  <c r="AQ2685" i="4"/>
  <c r="AQ2659" i="4"/>
  <c r="AQ2692" i="4"/>
  <c r="AQ2655" i="4"/>
  <c r="AQ2676" i="4"/>
  <c r="AQ2666" i="4"/>
  <c r="AQ2680" i="4"/>
  <c r="AQ2670" i="4"/>
  <c r="AQ2665" i="4"/>
  <c r="AN257" i="6"/>
  <c r="AN313" i="6"/>
  <c r="AP488" i="5"/>
  <c r="AQ2488" i="4"/>
  <c r="AO2398" i="4"/>
  <c r="AM2399" i="4" s="1"/>
  <c r="AN2399" i="4" s="1"/>
  <c r="AP417" i="6"/>
  <c r="AO417" i="6"/>
  <c r="AM418" i="6" s="1"/>
  <c r="AN418" i="6" s="1"/>
  <c r="AP2397" i="4"/>
  <c r="AU622" i="5"/>
  <c r="AO2158" i="4"/>
  <c r="AM2159" i="4" s="1"/>
  <c r="AP2158" i="4"/>
  <c r="AQ2640" i="4"/>
  <c r="AQ2256" i="4"/>
  <c r="AQ2255" i="4"/>
  <c r="AQ2257" i="4"/>
  <c r="AQ2265" i="4"/>
  <c r="AQ2266" i="4"/>
  <c r="AP2621" i="4"/>
  <c r="AP2622" i="4" s="1"/>
  <c r="AQ2654" i="4"/>
  <c r="AQ2673" i="4"/>
  <c r="AQ2678" i="4"/>
  <c r="AN319" i="5"/>
  <c r="AP384" i="5"/>
  <c r="AO384" i="5"/>
  <c r="AM385" i="5" s="1"/>
  <c r="AN385" i="5" s="1"/>
  <c r="AO2622" i="4"/>
  <c r="AM2623" i="4" s="1"/>
  <c r="AN2623" i="4" s="1"/>
  <c r="AU529" i="5"/>
  <c r="AT529" i="5"/>
  <c r="AQ2690" i="4"/>
  <c r="AU205" i="5"/>
  <c r="AT205" i="5"/>
  <c r="AQ2491" i="4"/>
  <c r="AQ2492" i="4" s="1"/>
  <c r="AQ2672" i="4"/>
  <c r="AQ2657" i="4"/>
  <c r="AQ2667" i="4"/>
  <c r="AT623" i="5"/>
  <c r="AR624" i="5" s="1"/>
  <c r="AS624" i="5" s="1"/>
  <c r="AP257" i="6"/>
  <c r="AO257" i="6"/>
  <c r="AM258" i="6" s="1"/>
  <c r="AN258" i="6" s="1"/>
  <c r="AP313" i="6"/>
  <c r="AO313" i="6"/>
  <c r="AM314" i="6" s="1"/>
  <c r="AN314" i="6" s="1"/>
  <c r="AQ2679" i="4"/>
  <c r="AQ2674" i="4"/>
  <c r="AQ2683" i="4"/>
  <c r="AS125" i="5"/>
  <c r="AP2227" i="4"/>
  <c r="AO2227" i="4"/>
  <c r="AM2228" i="4" s="1"/>
  <c r="AN2228" i="4" s="1"/>
  <c r="AQ2691" i="4"/>
  <c r="AQ2681" i="4"/>
  <c r="AQ2664" i="4"/>
  <c r="AQ2662" i="4"/>
  <c r="AQ2693" i="4"/>
  <c r="AO2475" i="4"/>
  <c r="AM2476" i="4" s="1"/>
  <c r="AN2476" i="4" s="1"/>
  <c r="AP2474" i="4"/>
  <c r="AN715" i="5"/>
  <c r="AQ2671" i="4"/>
  <c r="AQ2653" i="4"/>
  <c r="AQ2675" i="4"/>
  <c r="AO489" i="5"/>
  <c r="AM490" i="5" s="1"/>
  <c r="AN490" i="5" s="1"/>
  <c r="AS2652" i="4" l="1"/>
  <c r="AQ2536" i="4"/>
  <c r="AQ2531" i="4"/>
  <c r="AQ2520" i="4"/>
  <c r="AQ2535" i="4"/>
  <c r="AQ2510" i="4"/>
  <c r="AQ2527" i="4"/>
  <c r="AQ2534" i="4"/>
  <c r="AQ2537" i="4"/>
  <c r="AQ2512" i="4"/>
  <c r="AQ2538" i="4"/>
  <c r="AQ2514" i="4"/>
  <c r="AQ2516" i="4"/>
  <c r="AQ2526" i="4"/>
  <c r="AQ2522" i="4"/>
  <c r="AQ2523" i="4"/>
  <c r="AQ2505" i="4"/>
  <c r="AQ2533" i="4"/>
  <c r="AQ2506" i="4"/>
  <c r="AQ2530" i="4"/>
  <c r="AQ2528" i="4"/>
  <c r="AQ2500" i="4"/>
  <c r="AS2500" i="4" s="1"/>
  <c r="AQ2529" i="4"/>
  <c r="AQ2539" i="4"/>
  <c r="AQ2508" i="4"/>
  <c r="AQ2517" i="4"/>
  <c r="AQ2515" i="4"/>
  <c r="AQ2507" i="4"/>
  <c r="AQ2540" i="4"/>
  <c r="AQ2509" i="4"/>
  <c r="AQ2501" i="4"/>
  <c r="AQ2518" i="4"/>
  <c r="AQ2511" i="4"/>
  <c r="AQ2532" i="4"/>
  <c r="AQ2521" i="4"/>
  <c r="AQ2504" i="4"/>
  <c r="AQ2503" i="4"/>
  <c r="AQ2519" i="4"/>
  <c r="AQ2513" i="4"/>
  <c r="AQ2541" i="4"/>
  <c r="AQ2525" i="4"/>
  <c r="AQ2524" i="4"/>
  <c r="AQ2502" i="4"/>
  <c r="AU2652" i="4"/>
  <c r="AT2652" i="4"/>
  <c r="AO2399" i="4"/>
  <c r="AM2400" i="4" s="1"/>
  <c r="AN2400" i="4" s="1"/>
  <c r="AP2398" i="4"/>
  <c r="AP418" i="6"/>
  <c r="AO418" i="6"/>
  <c r="AM419" i="6" s="1"/>
  <c r="AN419" i="6" s="1"/>
  <c r="AP314" i="6"/>
  <c r="AO314" i="6"/>
  <c r="AM315" i="6" s="1"/>
  <c r="AN315" i="6" s="1"/>
  <c r="AO490" i="5"/>
  <c r="AM491" i="5" s="1"/>
  <c r="AN491" i="5" s="1"/>
  <c r="AO2623" i="4"/>
  <c r="AM2624" i="4" s="1"/>
  <c r="AN2624" i="4" s="1"/>
  <c r="AP2623" i="4"/>
  <c r="AQ2261" i="4"/>
  <c r="AQ2262" i="4" s="1"/>
  <c r="AO715" i="5"/>
  <c r="AM716" i="5" s="1"/>
  <c r="AP715" i="5"/>
  <c r="AR530" i="5"/>
  <c r="AS530" i="5" s="1"/>
  <c r="AP385" i="5"/>
  <c r="AO385" i="5"/>
  <c r="AM386" i="5" s="1"/>
  <c r="AN386" i="5" s="1"/>
  <c r="AT624" i="5"/>
  <c r="AR625" i="5" s="1"/>
  <c r="AS625" i="5" s="1"/>
  <c r="AQ2321" i="4"/>
  <c r="AQ2316" i="4"/>
  <c r="AQ2324" i="4"/>
  <c r="AQ2322" i="4"/>
  <c r="AQ2315" i="4"/>
  <c r="AQ2323" i="4"/>
  <c r="AQ2318" i="4"/>
  <c r="AQ2319" i="4"/>
  <c r="AQ2317" i="4"/>
  <c r="AQ2267" i="4"/>
  <c r="AQ2325" i="4"/>
  <c r="AQ2320" i="4"/>
  <c r="AQ2258" i="4"/>
  <c r="AR2272" i="4" s="1"/>
  <c r="AQ2259" i="4"/>
  <c r="AP489" i="5"/>
  <c r="AP2228" i="4"/>
  <c r="AO2228" i="4"/>
  <c r="AM2229" i="4" s="1"/>
  <c r="AN2229" i="4" s="1"/>
  <c r="AN2159" i="4"/>
  <c r="AP258" i="6"/>
  <c r="AO258" i="6"/>
  <c r="AM259" i="6" s="1"/>
  <c r="AP319" i="5"/>
  <c r="AO319" i="5"/>
  <c r="AM320" i="5" s="1"/>
  <c r="AN320" i="5" s="1"/>
  <c r="AU623" i="5"/>
  <c r="AP2475" i="4"/>
  <c r="AU125" i="5"/>
  <c r="AT125" i="5"/>
  <c r="AO2476" i="4"/>
  <c r="AM2477" i="4" s="1"/>
  <c r="AN2477" i="4" s="1"/>
  <c r="AR206" i="5"/>
  <c r="AS206" i="5" s="1"/>
  <c r="AN716" i="5" l="1"/>
  <c r="AN259" i="6"/>
  <c r="AP2399" i="4"/>
  <c r="AO2400" i="4"/>
  <c r="AM2401" i="4" s="1"/>
  <c r="AN2401" i="4" s="1"/>
  <c r="AP259" i="6"/>
  <c r="AO259" i="6"/>
  <c r="AM260" i="6" s="1"/>
  <c r="AN260" i="6" s="1"/>
  <c r="AR2653" i="4"/>
  <c r="AS2653" i="4" s="1"/>
  <c r="AO491" i="5"/>
  <c r="AM492" i="5" s="1"/>
  <c r="AN492" i="5" s="1"/>
  <c r="AU206" i="5"/>
  <c r="AT206" i="5"/>
  <c r="AO2159" i="4"/>
  <c r="AM2160" i="4" s="1"/>
  <c r="AP2159" i="4"/>
  <c r="AP490" i="5"/>
  <c r="AP315" i="6"/>
  <c r="AO315" i="6"/>
  <c r="AM316" i="6" s="1"/>
  <c r="AN316" i="6" s="1"/>
  <c r="AU624" i="5"/>
  <c r="AT2500" i="4"/>
  <c r="AU2500" i="4"/>
  <c r="AP320" i="5"/>
  <c r="AO320" i="5"/>
  <c r="AM321" i="5" s="1"/>
  <c r="AN321" i="5" s="1"/>
  <c r="AP386" i="5"/>
  <c r="AO386" i="5"/>
  <c r="AM387" i="5" s="1"/>
  <c r="AT625" i="5"/>
  <c r="AR626" i="5" s="1"/>
  <c r="AS626" i="5" s="1"/>
  <c r="AP716" i="5"/>
  <c r="AO716" i="5"/>
  <c r="AM717" i="5" s="1"/>
  <c r="AN717" i="5" s="1"/>
  <c r="AP2229" i="4"/>
  <c r="AO2229" i="4"/>
  <c r="AM2230" i="4" s="1"/>
  <c r="AN2230" i="4" s="1"/>
  <c r="AO419" i="6"/>
  <c r="AM420" i="6" s="1"/>
  <c r="AN420" i="6" s="1"/>
  <c r="AQ2263" i="4"/>
  <c r="AQ2264" i="4" s="1"/>
  <c r="AO2624" i="4"/>
  <c r="AM2625" i="4" s="1"/>
  <c r="AN2625" i="4" s="1"/>
  <c r="AO2477" i="4"/>
  <c r="AL2421" i="4" s="1"/>
  <c r="AL2422" i="4" s="1"/>
  <c r="AP2476" i="4"/>
  <c r="AR126" i="5"/>
  <c r="AS126" i="5" s="1"/>
  <c r="AQ2260" i="4"/>
  <c r="AT530" i="5"/>
  <c r="AR531" i="5" s="1"/>
  <c r="AU530" i="5"/>
  <c r="AP419" i="6" l="1"/>
  <c r="AN2160" i="4"/>
  <c r="AS531" i="5"/>
  <c r="AP2400" i="4"/>
  <c r="AO492" i="5"/>
  <c r="AM493" i="5" s="1"/>
  <c r="AN493" i="5" s="1"/>
  <c r="AP2230" i="4"/>
  <c r="AO2230" i="4"/>
  <c r="AM2231" i="4" s="1"/>
  <c r="AN2231" i="4" s="1"/>
  <c r="AP717" i="5"/>
  <c r="AO717" i="5"/>
  <c r="AM718" i="5" s="1"/>
  <c r="AN718" i="5" s="1"/>
  <c r="AP491" i="5"/>
  <c r="AU2653" i="4"/>
  <c r="AT2653" i="4"/>
  <c r="AU531" i="5"/>
  <c r="AT531" i="5"/>
  <c r="AR532" i="5" s="1"/>
  <c r="AP321" i="5"/>
  <c r="AO321" i="5"/>
  <c r="AM322" i="5" s="1"/>
  <c r="AP316" i="6"/>
  <c r="AO316" i="6"/>
  <c r="AM317" i="6" s="1"/>
  <c r="AN317" i="6" s="1"/>
  <c r="AT126" i="5"/>
  <c r="AU126" i="5"/>
  <c r="AO2625" i="4"/>
  <c r="AM2626" i="4" s="1"/>
  <c r="AN2626" i="4" s="1"/>
  <c r="AP2624" i="4"/>
  <c r="AP2625" i="4" s="1"/>
  <c r="AT626" i="5"/>
  <c r="AR627" i="5" s="1"/>
  <c r="AS627" i="5" s="1"/>
  <c r="AU625" i="5"/>
  <c r="AO260" i="6"/>
  <c r="AM261" i="6" s="1"/>
  <c r="AN261" i="6" s="1"/>
  <c r="AN387" i="5"/>
  <c r="AP2160" i="4"/>
  <c r="AO2160" i="4"/>
  <c r="AM2161" i="4" s="1"/>
  <c r="AN2161" i="4" s="1"/>
  <c r="AQ2404" i="4"/>
  <c r="AQ2405" i="4"/>
  <c r="AP2477" i="4"/>
  <c r="AR2501" i="4"/>
  <c r="AS2501" i="4" s="1"/>
  <c r="AQ2312" i="4"/>
  <c r="AQ2311" i="4"/>
  <c r="AQ2308" i="4"/>
  <c r="AQ2302" i="4"/>
  <c r="AQ2282" i="4"/>
  <c r="AQ2274" i="4"/>
  <c r="AQ2283" i="4"/>
  <c r="AQ2287" i="4"/>
  <c r="AQ2277" i="4"/>
  <c r="AQ2296" i="4"/>
  <c r="AQ2306" i="4"/>
  <c r="AQ2293" i="4"/>
  <c r="AQ2301" i="4"/>
  <c r="AQ2288" i="4"/>
  <c r="AQ2278" i="4"/>
  <c r="AQ2299" i="4"/>
  <c r="AQ2313" i="4"/>
  <c r="AQ2309" i="4"/>
  <c r="AQ2307" i="4"/>
  <c r="AQ2276" i="4"/>
  <c r="AQ2292" i="4"/>
  <c r="AQ2310" i="4"/>
  <c r="AQ2291" i="4"/>
  <c r="AQ2298" i="4"/>
  <c r="AQ2295" i="4"/>
  <c r="AQ2285" i="4"/>
  <c r="AQ2300" i="4"/>
  <c r="AQ2303" i="4"/>
  <c r="AQ2272" i="4"/>
  <c r="AS2272" i="4" s="1"/>
  <c r="AQ2279" i="4"/>
  <c r="AQ2314" i="4"/>
  <c r="AQ2273" i="4"/>
  <c r="AQ2297" i="4"/>
  <c r="AQ2284" i="4"/>
  <c r="AQ2280" i="4"/>
  <c r="AQ2294" i="4"/>
  <c r="AQ2286" i="4"/>
  <c r="AQ2275" i="4"/>
  <c r="AQ2281" i="4"/>
  <c r="AQ2290" i="4"/>
  <c r="AQ2289" i="4"/>
  <c r="AQ2305" i="4"/>
  <c r="AQ2304" i="4"/>
  <c r="AO420" i="6"/>
  <c r="AM421" i="6" s="1"/>
  <c r="AN421" i="6" s="1"/>
  <c r="AR207" i="5"/>
  <c r="AS207" i="5" s="1"/>
  <c r="AO2401" i="4"/>
  <c r="AL2345" i="4" s="1"/>
  <c r="AL2346" i="4" s="1"/>
  <c r="AU2272" i="4" l="1"/>
  <c r="AT2272" i="4"/>
  <c r="AO421" i="6"/>
  <c r="AM422" i="6" s="1"/>
  <c r="AN422" i="6" s="1"/>
  <c r="AP420" i="6"/>
  <c r="AQ2406" i="4"/>
  <c r="AN322" i="5"/>
  <c r="AO2161" i="4"/>
  <c r="AM2162" i="4" s="1"/>
  <c r="AN2162" i="4" s="1"/>
  <c r="AP2161" i="4"/>
  <c r="AS532" i="5"/>
  <c r="AP317" i="6"/>
  <c r="AO317" i="6"/>
  <c r="AM318" i="6" s="1"/>
  <c r="AN318" i="6" s="1"/>
  <c r="AP387" i="5"/>
  <c r="AO387" i="5"/>
  <c r="AM388" i="5" s="1"/>
  <c r="AN388" i="5" s="1"/>
  <c r="AR2654" i="4"/>
  <c r="AS2654" i="4" s="1"/>
  <c r="AU207" i="5"/>
  <c r="AT207" i="5"/>
  <c r="AP260" i="6"/>
  <c r="AR127" i="5"/>
  <c r="AS127" i="5" s="1"/>
  <c r="AO261" i="6"/>
  <c r="AM262" i="6" s="1"/>
  <c r="AN262" i="6" s="1"/>
  <c r="AO718" i="5"/>
  <c r="AM719" i="5" s="1"/>
  <c r="AP718" i="5"/>
  <c r="AT627" i="5"/>
  <c r="AR628" i="5" s="1"/>
  <c r="AS628" i="5" s="1"/>
  <c r="AU626" i="5"/>
  <c r="AP2231" i="4"/>
  <c r="AO2231" i="4"/>
  <c r="AM2232" i="4" s="1"/>
  <c r="AN2232" i="4" s="1"/>
  <c r="AO2626" i="4"/>
  <c r="AM2627" i="4" s="1"/>
  <c r="AN2627" i="4" s="1"/>
  <c r="AQ2329" i="4"/>
  <c r="AQ2328" i="4"/>
  <c r="AQ2330" i="4" s="1"/>
  <c r="AO493" i="5"/>
  <c r="AM494" i="5" s="1"/>
  <c r="AN494" i="5" s="1"/>
  <c r="AP2401" i="4"/>
  <c r="AU2501" i="4"/>
  <c r="AT2501" i="4"/>
  <c r="AP492" i="5"/>
  <c r="AN719" i="5" l="1"/>
  <c r="AP261" i="6"/>
  <c r="AR208" i="5"/>
  <c r="AS208" i="5" s="1"/>
  <c r="AQ2408" i="4"/>
  <c r="AQ2407" i="4"/>
  <c r="AQ2409" i="4"/>
  <c r="AQ2417" i="4"/>
  <c r="AQ2418" i="4"/>
  <c r="AO2627" i="4"/>
  <c r="AM2628" i="4" s="1"/>
  <c r="AN2628" i="4" s="1"/>
  <c r="AP2626" i="4"/>
  <c r="AP322" i="5"/>
  <c r="AO322" i="5"/>
  <c r="AM323" i="5" s="1"/>
  <c r="AN323" i="5" s="1"/>
  <c r="AP388" i="5"/>
  <c r="AO388" i="5"/>
  <c r="AM389" i="5" s="1"/>
  <c r="AN389" i="5" s="1"/>
  <c r="AQ2333" i="4"/>
  <c r="AQ2331" i="4"/>
  <c r="AQ2332" i="4"/>
  <c r="AQ2341" i="4"/>
  <c r="AQ2342" i="4"/>
  <c r="AU627" i="5"/>
  <c r="AP719" i="5"/>
  <c r="AO719" i="5"/>
  <c r="AM720" i="5" s="1"/>
  <c r="AN720" i="5" s="1"/>
  <c r="AO2162" i="4"/>
  <c r="AM2163" i="4" s="1"/>
  <c r="AN2163" i="4" s="1"/>
  <c r="AU2654" i="4"/>
  <c r="AT2654" i="4"/>
  <c r="AO422" i="6"/>
  <c r="AM423" i="6" s="1"/>
  <c r="AN423" i="6" s="1"/>
  <c r="AP2232" i="4"/>
  <c r="AO2232" i="4"/>
  <c r="AM2233" i="4" s="1"/>
  <c r="AN2233" i="4" s="1"/>
  <c r="AP318" i="6"/>
  <c r="AO318" i="6"/>
  <c r="AM319" i="6" s="1"/>
  <c r="AN319" i="6" s="1"/>
  <c r="AU532" i="5"/>
  <c r="AT532" i="5"/>
  <c r="AR533" i="5" s="1"/>
  <c r="AS533" i="5" s="1"/>
  <c r="AP421" i="6"/>
  <c r="AR2273" i="4"/>
  <c r="AS2273" i="4" s="1"/>
  <c r="AT628" i="5"/>
  <c r="AR629" i="5" s="1"/>
  <c r="AS629" i="5" s="1"/>
  <c r="AO262" i="6"/>
  <c r="AM263" i="6" s="1"/>
  <c r="AN263" i="6" s="1"/>
  <c r="AT127" i="5"/>
  <c r="AU127" i="5"/>
  <c r="AO494" i="5"/>
  <c r="AM495" i="5" s="1"/>
  <c r="AN495" i="5" s="1"/>
  <c r="AR2502" i="4"/>
  <c r="AS2502" i="4" s="1"/>
  <c r="AP493" i="5"/>
  <c r="AU2502" i="4" l="1"/>
  <c r="AT2502" i="4"/>
  <c r="AP319" i="6"/>
  <c r="AO319" i="6"/>
  <c r="AM320" i="6" s="1"/>
  <c r="AN320" i="6" s="1"/>
  <c r="AP323" i="5"/>
  <c r="AO323" i="5"/>
  <c r="AM324" i="5" s="1"/>
  <c r="AN324" i="5" s="1"/>
  <c r="AR2655" i="4"/>
  <c r="AS2655" i="4" s="1"/>
  <c r="AT629" i="5"/>
  <c r="AR630" i="5" s="1"/>
  <c r="AS630" i="5" s="1"/>
  <c r="AQ2471" i="4"/>
  <c r="AQ2477" i="4"/>
  <c r="AQ2466" i="4"/>
  <c r="AQ2475" i="4"/>
  <c r="AQ2468" i="4"/>
  <c r="AQ2476" i="4"/>
  <c r="AQ2474" i="4"/>
  <c r="AQ2470" i="4"/>
  <c r="AQ2472" i="4"/>
  <c r="AQ2419" i="4"/>
  <c r="AQ2473" i="4"/>
  <c r="AQ2469" i="4"/>
  <c r="AQ2467" i="4"/>
  <c r="AP2233" i="4"/>
  <c r="AO2233" i="4"/>
  <c r="AM2234" i="4" s="1"/>
  <c r="AN2234" i="4" s="1"/>
  <c r="AO263" i="6"/>
  <c r="AM264" i="6" s="1"/>
  <c r="AN264" i="6" s="1"/>
  <c r="AP262" i="6"/>
  <c r="AO495" i="5"/>
  <c r="AM496" i="5" s="1"/>
  <c r="AN496" i="5" s="1"/>
  <c r="AP494" i="5"/>
  <c r="AP422" i="6"/>
  <c r="AP423" i="6" s="1"/>
  <c r="AO2628" i="4"/>
  <c r="AM2629" i="4" s="1"/>
  <c r="AN2629" i="4" s="1"/>
  <c r="AP720" i="5"/>
  <c r="AO720" i="5"/>
  <c r="AM721" i="5" s="1"/>
  <c r="AN721" i="5" s="1"/>
  <c r="AQ2410" i="4"/>
  <c r="AR2424" i="4" s="1"/>
  <c r="AQ2411" i="4"/>
  <c r="AQ2413" i="4"/>
  <c r="AQ2414" i="4" s="1"/>
  <c r="AQ2335" i="4"/>
  <c r="AQ2334" i="4"/>
  <c r="AR2348" i="4" s="1"/>
  <c r="AO423" i="6"/>
  <c r="AM424" i="6" s="1"/>
  <c r="AN424" i="6" s="1"/>
  <c r="AR128" i="5"/>
  <c r="AS128" i="5" s="1"/>
  <c r="AP2627" i="4"/>
  <c r="AU533" i="5"/>
  <c r="AT533" i="5"/>
  <c r="AR534" i="5" s="1"/>
  <c r="AS534" i="5" s="1"/>
  <c r="AQ2399" i="4"/>
  <c r="AQ2394" i="4"/>
  <c r="AQ2395" i="4"/>
  <c r="AQ2390" i="4"/>
  <c r="AQ2401" i="4"/>
  <c r="AQ2396" i="4"/>
  <c r="AQ2392" i="4"/>
  <c r="AQ2391" i="4"/>
  <c r="AQ2397" i="4"/>
  <c r="AQ2343" i="4"/>
  <c r="AQ2398" i="4"/>
  <c r="AQ2393" i="4"/>
  <c r="AQ2400" i="4"/>
  <c r="AO389" i="5"/>
  <c r="AM390" i="5" s="1"/>
  <c r="AP389" i="5"/>
  <c r="AO2163" i="4"/>
  <c r="AM2164" i="4" s="1"/>
  <c r="AN2164" i="4" s="1"/>
  <c r="AP2162" i="4"/>
  <c r="AU628" i="5"/>
  <c r="AU2273" i="4"/>
  <c r="AT2273" i="4"/>
  <c r="AQ2337" i="4"/>
  <c r="AQ2338" i="4" s="1"/>
  <c r="AU208" i="5"/>
  <c r="AT208" i="5"/>
  <c r="AQ2412" i="4" l="1"/>
  <c r="AP2628" i="4"/>
  <c r="AO2629" i="4"/>
  <c r="AL2573" i="4" s="1"/>
  <c r="AL2574" i="4" s="1"/>
  <c r="AO721" i="5"/>
  <c r="AM722" i="5" s="1"/>
  <c r="AP721" i="5"/>
  <c r="AU534" i="5"/>
  <c r="AT534" i="5"/>
  <c r="AR535" i="5" s="1"/>
  <c r="AS535" i="5" s="1"/>
  <c r="AT630" i="5"/>
  <c r="AR631" i="5" s="1"/>
  <c r="AS631" i="5" s="1"/>
  <c r="AU629" i="5"/>
  <c r="AU630" i="5" s="1"/>
  <c r="AR209" i="5"/>
  <c r="AS209" i="5" s="1"/>
  <c r="AO496" i="5"/>
  <c r="AM497" i="5" s="1"/>
  <c r="AN497" i="5" s="1"/>
  <c r="AQ2339" i="4"/>
  <c r="AQ2340" i="4" s="1"/>
  <c r="AR2274" i="4"/>
  <c r="AS2274" i="4" s="1"/>
  <c r="AP495" i="5"/>
  <c r="AT2655" i="4"/>
  <c r="AU2655" i="4"/>
  <c r="AU128" i="5"/>
  <c r="AT128" i="5"/>
  <c r="AP324" i="5"/>
  <c r="AO324" i="5"/>
  <c r="AM325" i="5" s="1"/>
  <c r="AN325" i="5" s="1"/>
  <c r="AO2164" i="4"/>
  <c r="AM2165" i="4" s="1"/>
  <c r="AN2165" i="4" s="1"/>
  <c r="AO264" i="6"/>
  <c r="AM265" i="6" s="1"/>
  <c r="AN265" i="6" s="1"/>
  <c r="AP2163" i="4"/>
  <c r="AO424" i="6"/>
  <c r="AM425" i="6" s="1"/>
  <c r="AN425" i="6" s="1"/>
  <c r="AP263" i="6"/>
  <c r="AO320" i="6"/>
  <c r="AM321" i="6" s="1"/>
  <c r="AP320" i="6"/>
  <c r="AP2234" i="4"/>
  <c r="AO2234" i="4"/>
  <c r="AM2235" i="4" s="1"/>
  <c r="AN2235" i="4" s="1"/>
  <c r="AR2503" i="4"/>
  <c r="AS2503" i="4" s="1"/>
  <c r="AN390" i="5"/>
  <c r="AQ2336" i="4"/>
  <c r="AQ2415" i="4"/>
  <c r="AQ2416" i="4"/>
  <c r="AP2629" i="4" l="1"/>
  <c r="AQ2356" i="4"/>
  <c r="AQ2368" i="4"/>
  <c r="AQ2385" i="4"/>
  <c r="AQ2387" i="4"/>
  <c r="AQ2359" i="4"/>
  <c r="AQ2389" i="4"/>
  <c r="AQ2388" i="4"/>
  <c r="AQ2384" i="4"/>
  <c r="AQ2366" i="4"/>
  <c r="AQ2350" i="4"/>
  <c r="AQ2351" i="4"/>
  <c r="AQ2377" i="4"/>
  <c r="AQ2348" i="4"/>
  <c r="AS2348" i="4" s="1"/>
  <c r="AQ2380" i="4"/>
  <c r="AQ2354" i="4"/>
  <c r="AQ2371" i="4"/>
  <c r="AQ2379" i="4"/>
  <c r="AQ2367" i="4"/>
  <c r="AQ2382" i="4"/>
  <c r="AQ2370" i="4"/>
  <c r="AQ2383" i="4"/>
  <c r="AQ2373" i="4"/>
  <c r="AQ2376" i="4"/>
  <c r="AQ2365" i="4"/>
  <c r="AQ2381" i="4"/>
  <c r="AQ2374" i="4"/>
  <c r="AQ2358" i="4"/>
  <c r="AQ2349" i="4"/>
  <c r="AQ2362" i="4"/>
  <c r="AQ2360" i="4"/>
  <c r="AQ2375" i="4"/>
  <c r="AQ2372" i="4"/>
  <c r="AQ2386" i="4"/>
  <c r="AQ2369" i="4"/>
  <c r="AQ2363" i="4"/>
  <c r="AQ2353" i="4"/>
  <c r="AQ2357" i="4"/>
  <c r="AQ2355" i="4"/>
  <c r="AQ2378" i="4"/>
  <c r="AQ2364" i="4"/>
  <c r="AQ2361" i="4"/>
  <c r="AQ2352" i="4"/>
  <c r="AQ2557" i="4"/>
  <c r="AQ2556" i="4"/>
  <c r="AQ2558" i="4" s="1"/>
  <c r="AU2503" i="4"/>
  <c r="AT2503" i="4"/>
  <c r="AN722" i="5"/>
  <c r="AO2165" i="4"/>
  <c r="AM2166" i="4" s="1"/>
  <c r="AN2166" i="4" s="1"/>
  <c r="AU535" i="5"/>
  <c r="AT535" i="5"/>
  <c r="AR536" i="5" s="1"/>
  <c r="AS536" i="5" s="1"/>
  <c r="AP2235" i="4"/>
  <c r="AO2235" i="4"/>
  <c r="AM2236" i="4" s="1"/>
  <c r="AN2236" i="4" s="1"/>
  <c r="AP2164" i="4"/>
  <c r="AO497" i="5"/>
  <c r="AM498" i="5" s="1"/>
  <c r="AN498" i="5" s="1"/>
  <c r="AU2274" i="4"/>
  <c r="AT2274" i="4"/>
  <c r="AN321" i="6"/>
  <c r="AP496" i="5"/>
  <c r="AP325" i="5"/>
  <c r="AO325" i="5"/>
  <c r="AM326" i="5" s="1"/>
  <c r="AN326" i="5" s="1"/>
  <c r="AQ2459" i="4"/>
  <c r="AQ2461" i="4"/>
  <c r="AQ2430" i="4"/>
  <c r="AQ2433" i="4"/>
  <c r="AQ2454" i="4"/>
  <c r="AQ2446" i="4"/>
  <c r="AQ2442" i="4"/>
  <c r="AQ2450" i="4"/>
  <c r="AQ2426" i="4"/>
  <c r="AQ2447" i="4"/>
  <c r="AQ2436" i="4"/>
  <c r="AQ2462" i="4"/>
  <c r="AQ2444" i="4"/>
  <c r="AQ2463" i="4"/>
  <c r="AQ2437" i="4"/>
  <c r="AQ2428" i="4"/>
  <c r="AQ2451" i="4"/>
  <c r="AQ2449" i="4"/>
  <c r="AQ2464" i="4"/>
  <c r="AQ2439" i="4"/>
  <c r="AQ2432" i="4"/>
  <c r="AQ2456" i="4"/>
  <c r="AQ2465" i="4"/>
  <c r="AQ2457" i="4"/>
  <c r="AQ2429" i="4"/>
  <c r="AQ2452" i="4"/>
  <c r="AQ2445" i="4"/>
  <c r="AQ2453" i="4"/>
  <c r="AQ2443" i="4"/>
  <c r="AQ2440" i="4"/>
  <c r="AQ2441" i="4"/>
  <c r="AQ2455" i="4"/>
  <c r="AQ2427" i="4"/>
  <c r="AQ2424" i="4"/>
  <c r="AS2424" i="4" s="1"/>
  <c r="AQ2425" i="4"/>
  <c r="AQ2458" i="4"/>
  <c r="AQ2435" i="4"/>
  <c r="AQ2438" i="4"/>
  <c r="AQ2460" i="4"/>
  <c r="AQ2434" i="4"/>
  <c r="AQ2431" i="4"/>
  <c r="AQ2448" i="4"/>
  <c r="AP264" i="6"/>
  <c r="AO425" i="6"/>
  <c r="AM426" i="6" s="1"/>
  <c r="AN426" i="6" s="1"/>
  <c r="AU209" i="5"/>
  <c r="AT209" i="5"/>
  <c r="AR210" i="5" s="1"/>
  <c r="AS210" i="5" s="1"/>
  <c r="AR2656" i="4"/>
  <c r="AS2656" i="4" s="1"/>
  <c r="AP424" i="6"/>
  <c r="AO265" i="6"/>
  <c r="AM266" i="6" s="1"/>
  <c r="AN266" i="6" s="1"/>
  <c r="AP390" i="5"/>
  <c r="AO390" i="5"/>
  <c r="AM391" i="5" s="1"/>
  <c r="AR129" i="5"/>
  <c r="AS129" i="5" s="1"/>
  <c r="AT631" i="5"/>
  <c r="AR632" i="5" s="1"/>
  <c r="AS632" i="5" s="1"/>
  <c r="AN391" i="5" l="1"/>
  <c r="AP2165" i="4"/>
  <c r="AP722" i="5"/>
  <c r="AO722" i="5"/>
  <c r="AM723" i="5" s="1"/>
  <c r="AN723" i="5" s="1"/>
  <c r="AQ2559" i="4"/>
  <c r="AQ2560" i="4"/>
  <c r="AQ2561" i="4"/>
  <c r="AQ2569" i="4"/>
  <c r="AQ2570" i="4"/>
  <c r="AP321" i="6"/>
  <c r="AO321" i="6"/>
  <c r="AM322" i="6" s="1"/>
  <c r="AN322" i="6" s="1"/>
  <c r="AR2275" i="4"/>
  <c r="AS2275" i="4" s="1"/>
  <c r="AU2424" i="4"/>
  <c r="AT2424" i="4"/>
  <c r="AR2504" i="4"/>
  <c r="AS2504" i="4" s="1"/>
  <c r="AU2656" i="4"/>
  <c r="AT2656" i="4"/>
  <c r="AO426" i="6"/>
  <c r="AM427" i="6" s="1"/>
  <c r="AN427" i="6" s="1"/>
  <c r="AO498" i="5"/>
  <c r="AM499" i="5" s="1"/>
  <c r="AN499" i="5" s="1"/>
  <c r="AP326" i="5"/>
  <c r="AO326" i="5"/>
  <c r="AM327" i="5" s="1"/>
  <c r="AP425" i="6"/>
  <c r="AP426" i="6" s="1"/>
  <c r="AT632" i="5"/>
  <c r="AR633" i="5" s="1"/>
  <c r="AS633" i="5" s="1"/>
  <c r="AU631" i="5"/>
  <c r="AP497" i="5"/>
  <c r="AU210" i="5"/>
  <c r="AT210" i="5"/>
  <c r="AR211" i="5" s="1"/>
  <c r="AS211" i="5" s="1"/>
  <c r="AP2236" i="4"/>
  <c r="AO2236" i="4"/>
  <c r="AM2237" i="4" s="1"/>
  <c r="AN2237" i="4" s="1"/>
  <c r="AU129" i="5"/>
  <c r="AT129" i="5"/>
  <c r="AU536" i="5"/>
  <c r="AT536" i="5"/>
  <c r="AR537" i="5" s="1"/>
  <c r="AU2348" i="4"/>
  <c r="AT2348" i="4"/>
  <c r="AP391" i="5"/>
  <c r="AO391" i="5"/>
  <c r="AM392" i="5" s="1"/>
  <c r="AN392" i="5" s="1"/>
  <c r="AO266" i="6"/>
  <c r="AM267" i="6" s="1"/>
  <c r="AN267" i="6" s="1"/>
  <c r="AP265" i="6"/>
  <c r="AO2166" i="4"/>
  <c r="AM2167" i="4" s="1"/>
  <c r="AN2167" i="4" s="1"/>
  <c r="AP266" i="6" l="1"/>
  <c r="AS537" i="5"/>
  <c r="AO267" i="6"/>
  <c r="AM268" i="6" s="1"/>
  <c r="AN268" i="6" s="1"/>
  <c r="AU211" i="5"/>
  <c r="AT211" i="5"/>
  <c r="AR212" i="5" s="1"/>
  <c r="AS212" i="5" s="1"/>
  <c r="AQ2629" i="4"/>
  <c r="AQ2624" i="4"/>
  <c r="AQ2619" i="4"/>
  <c r="AQ2625" i="4"/>
  <c r="AQ2620" i="4"/>
  <c r="AQ2571" i="4"/>
  <c r="AQ2626" i="4"/>
  <c r="AQ2621" i="4"/>
  <c r="AQ2622" i="4"/>
  <c r="AQ2628" i="4"/>
  <c r="AQ2618" i="4"/>
  <c r="AQ2627" i="4"/>
  <c r="AQ2623" i="4"/>
  <c r="AT633" i="5"/>
  <c r="AR634" i="5" s="1"/>
  <c r="AS634" i="5" s="1"/>
  <c r="AU632" i="5"/>
  <c r="AR2657" i="4"/>
  <c r="AS2657" i="4" s="1"/>
  <c r="AQ2563" i="4"/>
  <c r="AQ2562" i="4"/>
  <c r="AR2576" i="4" s="1"/>
  <c r="AR2349" i="4"/>
  <c r="AS2349" i="4" s="1"/>
  <c r="AQ2565" i="4"/>
  <c r="AQ2566" i="4" s="1"/>
  <c r="AN327" i="5"/>
  <c r="AU2275" i="4"/>
  <c r="AT2275" i="4"/>
  <c r="AP2166" i="4"/>
  <c r="AO2167" i="4"/>
  <c r="AM2168" i="4" s="1"/>
  <c r="AN2168" i="4" s="1"/>
  <c r="AP2167" i="4"/>
  <c r="AT2504" i="4"/>
  <c r="AU2504" i="4"/>
  <c r="AO322" i="6"/>
  <c r="AM323" i="6" s="1"/>
  <c r="AP322" i="6"/>
  <c r="AO392" i="5"/>
  <c r="AM393" i="5" s="1"/>
  <c r="AP392" i="5"/>
  <c r="AO427" i="6"/>
  <c r="AM428" i="6" s="1"/>
  <c r="AN428" i="6" s="1"/>
  <c r="AP723" i="5"/>
  <c r="AO723" i="5"/>
  <c r="AM724" i="5" s="1"/>
  <c r="AN724" i="5" s="1"/>
  <c r="AP2237" i="4"/>
  <c r="AO2237" i="4"/>
  <c r="AM2238" i="4" s="1"/>
  <c r="AN2238" i="4" s="1"/>
  <c r="AP498" i="5"/>
  <c r="AR2425" i="4"/>
  <c r="AS2425" i="4" s="1"/>
  <c r="AU537" i="5"/>
  <c r="AT537" i="5"/>
  <c r="AR538" i="5" s="1"/>
  <c r="AS538" i="5" s="1"/>
  <c r="AO499" i="5"/>
  <c r="AL443" i="5" s="1"/>
  <c r="AL444" i="5" s="1"/>
  <c r="AP499" i="5"/>
  <c r="AR130" i="5"/>
  <c r="AS130" i="5" s="1"/>
  <c r="AN393" i="5" l="1"/>
  <c r="AP393" i="5"/>
  <c r="AO393" i="5"/>
  <c r="AM394" i="5" s="1"/>
  <c r="AN394" i="5" s="1"/>
  <c r="AU538" i="5"/>
  <c r="AT538" i="5"/>
  <c r="AR539" i="5" s="1"/>
  <c r="AS539" i="5" s="1"/>
  <c r="AR2276" i="4"/>
  <c r="AS2276" i="4" s="1"/>
  <c r="AQ423" i="5"/>
  <c r="AQ424" i="5"/>
  <c r="AU212" i="5"/>
  <c r="AT212" i="5"/>
  <c r="AR213" i="5" s="1"/>
  <c r="AS213" i="5" s="1"/>
  <c r="AU130" i="5"/>
  <c r="AT130" i="5"/>
  <c r="AR131" i="5" s="1"/>
  <c r="AS131" i="5" s="1"/>
  <c r="AT634" i="5"/>
  <c r="AR635" i="5" s="1"/>
  <c r="AS635" i="5" s="1"/>
  <c r="AO2168" i="4"/>
  <c r="AM2169" i="4" s="1"/>
  <c r="AN2169" i="4" s="1"/>
  <c r="AP2168" i="4"/>
  <c r="AU2657" i="4"/>
  <c r="AT2657" i="4"/>
  <c r="AR2658" i="4" s="1"/>
  <c r="AU633" i="5"/>
  <c r="AT2425" i="4"/>
  <c r="AU2425" i="4"/>
  <c r="AO2238" i="4"/>
  <c r="AM2239" i="4" s="1"/>
  <c r="AN2239" i="4" s="1"/>
  <c r="AQ2567" i="4"/>
  <c r="AQ2568" i="4" s="1"/>
  <c r="AO428" i="6"/>
  <c r="AM429" i="6" s="1"/>
  <c r="AN429" i="6" s="1"/>
  <c r="AO268" i="6"/>
  <c r="AM269" i="6" s="1"/>
  <c r="AN269" i="6" s="1"/>
  <c r="AN323" i="6"/>
  <c r="AR2505" i="4"/>
  <c r="AS2505" i="4" s="1"/>
  <c r="AP327" i="5"/>
  <c r="AO327" i="5"/>
  <c r="AM328" i="5" s="1"/>
  <c r="AO724" i="5"/>
  <c r="AM725" i="5" s="1"/>
  <c r="AN725" i="5" s="1"/>
  <c r="AP724" i="5"/>
  <c r="AU2349" i="4"/>
  <c r="AT2349" i="4"/>
  <c r="AP427" i="6"/>
  <c r="AQ2564" i="4"/>
  <c r="AP267" i="6"/>
  <c r="AS2658" i="4" l="1"/>
  <c r="AQ2598" i="4"/>
  <c r="AQ2582" i="4"/>
  <c r="AQ2609" i="4"/>
  <c r="AQ2585" i="4"/>
  <c r="AQ2581" i="4"/>
  <c r="AQ2600" i="4"/>
  <c r="AQ2599" i="4"/>
  <c r="AQ2580" i="4"/>
  <c r="AQ2602" i="4"/>
  <c r="AQ2603" i="4"/>
  <c r="AQ2590" i="4"/>
  <c r="AQ2614" i="4"/>
  <c r="AQ2617" i="4"/>
  <c r="AQ2605" i="4"/>
  <c r="AQ2591" i="4"/>
  <c r="AQ2606" i="4"/>
  <c r="AQ2616" i="4"/>
  <c r="AQ2586" i="4"/>
  <c r="AQ2584" i="4"/>
  <c r="AQ2610" i="4"/>
  <c r="AQ2594" i="4"/>
  <c r="AQ2589" i="4"/>
  <c r="AQ2596" i="4"/>
  <c r="AQ2611" i="4"/>
  <c r="AQ2608" i="4"/>
  <c r="AQ2587" i="4"/>
  <c r="AQ2593" i="4"/>
  <c r="AQ2612" i="4"/>
  <c r="AQ2597" i="4"/>
  <c r="AQ2576" i="4"/>
  <c r="AS2576" i="4" s="1"/>
  <c r="AQ2601" i="4"/>
  <c r="AQ2577" i="4"/>
  <c r="AQ2613" i="4"/>
  <c r="AQ2604" i="4"/>
  <c r="AQ2588" i="4"/>
  <c r="AQ2595" i="4"/>
  <c r="AQ2615" i="4"/>
  <c r="AQ2592" i="4"/>
  <c r="AQ2607" i="4"/>
  <c r="AQ2583" i="4"/>
  <c r="AQ2579" i="4"/>
  <c r="AQ2578" i="4"/>
  <c r="AQ425" i="5"/>
  <c r="AO429" i="6"/>
  <c r="AM430" i="6" s="1"/>
  <c r="AN430" i="6" s="1"/>
  <c r="AO323" i="6"/>
  <c r="AM324" i="6" s="1"/>
  <c r="AP323" i="6"/>
  <c r="AP428" i="6"/>
  <c r="AO2169" i="4"/>
  <c r="AM2170" i="4" s="1"/>
  <c r="AN2170" i="4" s="1"/>
  <c r="AT2276" i="4"/>
  <c r="AU2276" i="4"/>
  <c r="AT2505" i="4"/>
  <c r="AR2506" i="4" s="1"/>
  <c r="AU2505" i="4"/>
  <c r="AU539" i="5"/>
  <c r="AT539" i="5"/>
  <c r="AR540" i="5" s="1"/>
  <c r="AS540" i="5" s="1"/>
  <c r="AU2658" i="4"/>
  <c r="AT2658" i="4"/>
  <c r="AR2659" i="4" s="1"/>
  <c r="AT635" i="5"/>
  <c r="AR636" i="5" s="1"/>
  <c r="AS636" i="5" s="1"/>
  <c r="AR2350" i="4"/>
  <c r="AS2350" i="4" s="1"/>
  <c r="AU634" i="5"/>
  <c r="AO269" i="6"/>
  <c r="AM270" i="6" s="1"/>
  <c r="AN270" i="6" s="1"/>
  <c r="AU131" i="5"/>
  <c r="AT131" i="5"/>
  <c r="AR132" i="5" s="1"/>
  <c r="AS132" i="5" s="1"/>
  <c r="AO725" i="5"/>
  <c r="AM726" i="5" s="1"/>
  <c r="AN726" i="5" s="1"/>
  <c r="AP2238" i="4"/>
  <c r="AP394" i="5"/>
  <c r="AO394" i="5"/>
  <c r="AM395" i="5" s="1"/>
  <c r="AN395" i="5" s="1"/>
  <c r="AR2426" i="4"/>
  <c r="AS2426" i="4" s="1"/>
  <c r="AP268" i="6"/>
  <c r="AO2239" i="4"/>
  <c r="AM2240" i="4" s="1"/>
  <c r="AN2240" i="4" s="1"/>
  <c r="AP2239" i="4"/>
  <c r="AU213" i="5"/>
  <c r="AT213" i="5"/>
  <c r="AR214" i="5" s="1"/>
  <c r="AS214" i="5" s="1"/>
  <c r="AN328" i="5"/>
  <c r="AS2506" i="4" l="1"/>
  <c r="AU2506" i="4" s="1"/>
  <c r="AO328" i="5"/>
  <c r="AM329" i="5" s="1"/>
  <c r="AN329" i="5" s="1"/>
  <c r="AP328" i="5"/>
  <c r="AN324" i="6"/>
  <c r="AU214" i="5"/>
  <c r="AT214" i="5"/>
  <c r="AR215" i="5" s="1"/>
  <c r="AS215" i="5" s="1"/>
  <c r="AS2659" i="4"/>
  <c r="AO2240" i="4"/>
  <c r="AM2241" i="4" s="1"/>
  <c r="AN2241" i="4" s="1"/>
  <c r="AP429" i="6"/>
  <c r="AU635" i="5"/>
  <c r="AU2576" i="4"/>
  <c r="AT2576" i="4"/>
  <c r="AO270" i="6"/>
  <c r="AM271" i="6" s="1"/>
  <c r="AN271" i="6" s="1"/>
  <c r="AU540" i="5"/>
  <c r="AT540" i="5"/>
  <c r="AR541" i="5" s="1"/>
  <c r="AS541" i="5" s="1"/>
  <c r="AO430" i="6"/>
  <c r="AM431" i="6" s="1"/>
  <c r="AN431" i="6" s="1"/>
  <c r="AU2350" i="4"/>
  <c r="AT2350" i="4"/>
  <c r="AQ428" i="5"/>
  <c r="AQ426" i="5"/>
  <c r="AQ427" i="5"/>
  <c r="AQ435" i="5" s="1"/>
  <c r="AQ436" i="5" s="1"/>
  <c r="AQ439" i="5"/>
  <c r="AQ440" i="5"/>
  <c r="AP395" i="5"/>
  <c r="AO395" i="5"/>
  <c r="AM396" i="5" s="1"/>
  <c r="AN396" i="5" s="1"/>
  <c r="AO726" i="5"/>
  <c r="AM727" i="5" s="1"/>
  <c r="AN727" i="5" s="1"/>
  <c r="AP725" i="5"/>
  <c r="AU2426" i="4"/>
  <c r="AT2426" i="4"/>
  <c r="AU132" i="5"/>
  <c r="AT132" i="5"/>
  <c r="AR133" i="5" s="1"/>
  <c r="AS133" i="5" s="1"/>
  <c r="AO2170" i="4"/>
  <c r="AM2171" i="4" s="1"/>
  <c r="AN2171" i="4" s="1"/>
  <c r="AT636" i="5"/>
  <c r="AR637" i="5" s="1"/>
  <c r="AS637" i="5" s="1"/>
  <c r="AR2277" i="4"/>
  <c r="AS2277" i="4" s="1"/>
  <c r="AP269" i="6"/>
  <c r="AP2169" i="4"/>
  <c r="AT2506" i="4" l="1"/>
  <c r="AR2507" i="4" s="1"/>
  <c r="AS2507" i="4" s="1"/>
  <c r="AT133" i="5"/>
  <c r="AR134" i="5" s="1"/>
  <c r="AU133" i="5"/>
  <c r="AU2659" i="4"/>
  <c r="AT2659" i="4"/>
  <c r="AR2660" i="4" s="1"/>
  <c r="AS2660" i="4" s="1"/>
  <c r="AP396" i="5"/>
  <c r="AO396" i="5"/>
  <c r="AM397" i="5" s="1"/>
  <c r="AN397" i="5" s="1"/>
  <c r="AU2507" i="4"/>
  <c r="AT2507" i="4"/>
  <c r="AR2508" i="4" s="1"/>
  <c r="AS2508" i="4" s="1"/>
  <c r="AP2170" i="4"/>
  <c r="AP2240" i="4"/>
  <c r="AP2241" i="4" s="1"/>
  <c r="AQ430" i="5"/>
  <c r="AQ433" i="5" s="1"/>
  <c r="AR446" i="5" s="1"/>
  <c r="AQ431" i="5"/>
  <c r="AQ432" i="5" s="1"/>
  <c r="AQ434" i="5" s="1"/>
  <c r="AR2351" i="4"/>
  <c r="AS2351" i="4" s="1"/>
  <c r="AO727" i="5"/>
  <c r="AM728" i="5" s="1"/>
  <c r="AN728" i="5" s="1"/>
  <c r="AP727" i="5"/>
  <c r="AU2277" i="4"/>
  <c r="AT2277" i="4"/>
  <c r="AR2278" i="4" s="1"/>
  <c r="AP324" i="6"/>
  <c r="AO324" i="6"/>
  <c r="AM325" i="6" s="1"/>
  <c r="AN325" i="6" s="1"/>
  <c r="AO2171" i="4"/>
  <c r="AM2172" i="4" s="1"/>
  <c r="AN2172" i="4" s="1"/>
  <c r="AU215" i="5"/>
  <c r="AT215" i="5"/>
  <c r="AR216" i="5" s="1"/>
  <c r="AS216" i="5" s="1"/>
  <c r="AP270" i="6"/>
  <c r="AR2577" i="4"/>
  <c r="AS2577" i="4" s="1"/>
  <c r="AO2241" i="4"/>
  <c r="AM2242" i="4" s="1"/>
  <c r="AN2242" i="4" s="1"/>
  <c r="AQ498" i="5"/>
  <c r="AQ491" i="5"/>
  <c r="AQ497" i="5"/>
  <c r="AQ492" i="5"/>
  <c r="AQ493" i="5"/>
  <c r="AQ490" i="5"/>
  <c r="AQ495" i="5"/>
  <c r="AQ488" i="5"/>
  <c r="AQ489" i="5"/>
  <c r="AQ441" i="5"/>
  <c r="AQ496" i="5"/>
  <c r="AQ499" i="5"/>
  <c r="AQ494" i="5"/>
  <c r="AU541" i="5"/>
  <c r="AT541" i="5"/>
  <c r="AR542" i="5" s="1"/>
  <c r="AS542" i="5" s="1"/>
  <c r="AT637" i="5"/>
  <c r="AR638" i="5" s="1"/>
  <c r="AS638" i="5" s="1"/>
  <c r="AQ437" i="5"/>
  <c r="AQ438" i="5" s="1"/>
  <c r="AO271" i="6"/>
  <c r="AL215" i="6" s="1"/>
  <c r="AL216" i="6" s="1"/>
  <c r="AR2427" i="4"/>
  <c r="AS2427" i="4" s="1"/>
  <c r="AO329" i="5"/>
  <c r="AM330" i="5" s="1"/>
  <c r="AN330" i="5" s="1"/>
  <c r="AU636" i="5"/>
  <c r="AO431" i="6"/>
  <c r="AM432" i="6" s="1"/>
  <c r="AN432" i="6" s="1"/>
  <c r="AP430" i="6"/>
  <c r="AP726" i="5"/>
  <c r="AP431" i="6" l="1"/>
  <c r="AS2278" i="4"/>
  <c r="AQ486" i="5"/>
  <c r="AQ449" i="5"/>
  <c r="AQ458" i="5"/>
  <c r="AQ448" i="5"/>
  <c r="AQ477" i="5"/>
  <c r="AQ478" i="5"/>
  <c r="AQ463" i="5"/>
  <c r="AQ464" i="5"/>
  <c r="AQ461" i="5"/>
  <c r="AQ487" i="5"/>
  <c r="AQ471" i="5"/>
  <c r="AQ453" i="5"/>
  <c r="AQ473" i="5"/>
  <c r="AQ482" i="5"/>
  <c r="AQ468" i="5"/>
  <c r="AQ457" i="5"/>
  <c r="AQ481" i="5"/>
  <c r="AQ474" i="5"/>
  <c r="AQ466" i="5"/>
  <c r="AQ447" i="5"/>
  <c r="AQ470" i="5"/>
  <c r="AQ469" i="5"/>
  <c r="AQ480" i="5"/>
  <c r="AQ479" i="5"/>
  <c r="AQ483" i="5"/>
  <c r="AQ450" i="5"/>
  <c r="AQ452" i="5"/>
  <c r="AQ476" i="5"/>
  <c r="AQ460" i="5"/>
  <c r="AQ484" i="5"/>
  <c r="AQ485" i="5"/>
  <c r="AQ454" i="5"/>
  <c r="AQ446" i="5"/>
  <c r="AS446" i="5" s="1"/>
  <c r="AQ465" i="5"/>
  <c r="AQ472" i="5"/>
  <c r="AQ467" i="5"/>
  <c r="AQ455" i="5"/>
  <c r="AQ462" i="5"/>
  <c r="AQ451" i="5"/>
  <c r="AQ456" i="5"/>
  <c r="AQ459" i="5"/>
  <c r="AQ475" i="5"/>
  <c r="AO330" i="5"/>
  <c r="AM331" i="5" s="1"/>
  <c r="AN331" i="5" s="1"/>
  <c r="AU2508" i="4"/>
  <c r="AT2508" i="4"/>
  <c r="AR2509" i="4" s="1"/>
  <c r="AS2509" i="4" s="1"/>
  <c r="AU637" i="5"/>
  <c r="AU638" i="5" s="1"/>
  <c r="AQ190" i="6"/>
  <c r="AQ189" i="6"/>
  <c r="AQ191" i="6" s="1"/>
  <c r="AU2577" i="4"/>
  <c r="AT2577" i="4"/>
  <c r="AP397" i="5"/>
  <c r="AO397" i="5"/>
  <c r="AM398" i="5" s="1"/>
  <c r="AN398" i="5" s="1"/>
  <c r="AO2242" i="4"/>
  <c r="AM2243" i="4" s="1"/>
  <c r="AN2243" i="4" s="1"/>
  <c r="AO2172" i="4"/>
  <c r="AM2173" i="4" s="1"/>
  <c r="AN2173" i="4" s="1"/>
  <c r="AP2171" i="4"/>
  <c r="AO728" i="5"/>
  <c r="AM729" i="5" s="1"/>
  <c r="AN729" i="5" s="1"/>
  <c r="AP271" i="6"/>
  <c r="AU2660" i="4"/>
  <c r="AT2660" i="4"/>
  <c r="AR2661" i="4" s="1"/>
  <c r="AS2661" i="4" s="1"/>
  <c r="AP329" i="5"/>
  <c r="AT2351" i="4"/>
  <c r="AU2351" i="4"/>
  <c r="AU216" i="5"/>
  <c r="AT216" i="5"/>
  <c r="AR217" i="5" s="1"/>
  <c r="AS217" i="5" s="1"/>
  <c r="AP325" i="6"/>
  <c r="AO325" i="6"/>
  <c r="AM326" i="6" s="1"/>
  <c r="AN326" i="6" s="1"/>
  <c r="AO432" i="6"/>
  <c r="AL376" i="6" s="1"/>
  <c r="AL377" i="6" s="1"/>
  <c r="AU2427" i="4"/>
  <c r="AT2427" i="4"/>
  <c r="AT638" i="5"/>
  <c r="AR639" i="5" s="1"/>
  <c r="AS639" i="5" s="1"/>
  <c r="AU542" i="5"/>
  <c r="AT542" i="5"/>
  <c r="AR543" i="5" s="1"/>
  <c r="AS543" i="5" s="1"/>
  <c r="AT2278" i="4"/>
  <c r="AR2279" i="4" s="1"/>
  <c r="AU2278" i="4"/>
  <c r="AS134" i="5"/>
  <c r="AS2279" i="4" l="1"/>
  <c r="AT134" i="5"/>
  <c r="AR135" i="5" s="1"/>
  <c r="AU134" i="5"/>
  <c r="AU2509" i="4"/>
  <c r="AT2509" i="4"/>
  <c r="AR2510" i="4" s="1"/>
  <c r="AS2510" i="4" s="1"/>
  <c r="AO331" i="5"/>
  <c r="AM332" i="5" s="1"/>
  <c r="AN332" i="5" s="1"/>
  <c r="AT2279" i="4"/>
  <c r="AR2280" i="4" s="1"/>
  <c r="AU2279" i="4"/>
  <c r="AO2243" i="4"/>
  <c r="AM2244" i="4" s="1"/>
  <c r="AN2244" i="4" s="1"/>
  <c r="AP330" i="5"/>
  <c r="AT217" i="5"/>
  <c r="AR218" i="5" s="1"/>
  <c r="AU217" i="5"/>
  <c r="AP398" i="5"/>
  <c r="AO398" i="5"/>
  <c r="AM399" i="5" s="1"/>
  <c r="AN399" i="5" s="1"/>
  <c r="AU2661" i="4"/>
  <c r="AT2661" i="4"/>
  <c r="AR2662" i="4" s="1"/>
  <c r="AR2428" i="4"/>
  <c r="AS2428" i="4" s="1"/>
  <c r="AT543" i="5"/>
  <c r="AR544" i="5" s="1"/>
  <c r="AU543" i="5"/>
  <c r="AP2242" i="4"/>
  <c r="AR2578" i="4"/>
  <c r="AS2578" i="4" s="1"/>
  <c r="AR2352" i="4"/>
  <c r="AS2352" i="4" s="1"/>
  <c r="AQ354" i="6"/>
  <c r="AQ353" i="6"/>
  <c r="AQ355" i="6" s="1"/>
  <c r="AP432" i="6"/>
  <c r="AO2173" i="4"/>
  <c r="AL2117" i="4" s="1"/>
  <c r="AL2118" i="4" s="1"/>
  <c r="AP2172" i="4"/>
  <c r="AP2173" i="4" s="1"/>
  <c r="AP326" i="6"/>
  <c r="AO326" i="6"/>
  <c r="AM327" i="6" s="1"/>
  <c r="AN327" i="6" s="1"/>
  <c r="AQ194" i="6"/>
  <c r="AQ192" i="6"/>
  <c r="AQ193" i="6"/>
  <c r="AQ211" i="6"/>
  <c r="AQ205" i="6"/>
  <c r="AT639" i="5"/>
  <c r="AR640" i="5" s="1"/>
  <c r="AS640" i="5" s="1"/>
  <c r="AO729" i="5"/>
  <c r="AM730" i="5" s="1"/>
  <c r="AN730" i="5" s="1"/>
  <c r="AP728" i="5"/>
  <c r="AU446" i="5"/>
  <c r="AT446" i="5"/>
  <c r="AS218" i="5" l="1"/>
  <c r="AP2243" i="4"/>
  <c r="AQ201" i="6"/>
  <c r="AQ203" i="6" s="1"/>
  <c r="AQ206" i="6" s="1"/>
  <c r="AS2662" i="4"/>
  <c r="AT2662" i="4" s="1"/>
  <c r="AR2663" i="4" s="1"/>
  <c r="AP729" i="5"/>
  <c r="AO332" i="5"/>
  <c r="AM333" i="5" s="1"/>
  <c r="AN333" i="5" s="1"/>
  <c r="AU218" i="5"/>
  <c r="AT218" i="5"/>
  <c r="AR219" i="5" s="1"/>
  <c r="AS219" i="5" s="1"/>
  <c r="AQ2100" i="4"/>
  <c r="AQ2101" i="4"/>
  <c r="AU639" i="5"/>
  <c r="AS544" i="5"/>
  <c r="AS2280" i="4"/>
  <c r="AP331" i="5"/>
  <c r="AP332" i="5" s="1"/>
  <c r="AQ357" i="6"/>
  <c r="AQ356" i="6"/>
  <c r="AQ358" i="6"/>
  <c r="AQ372" i="6"/>
  <c r="AQ368" i="6"/>
  <c r="AQ373" i="6"/>
  <c r="AQ271" i="6"/>
  <c r="AQ260" i="6"/>
  <c r="AQ263" i="6"/>
  <c r="AQ266" i="6"/>
  <c r="AQ269" i="6"/>
  <c r="AQ270" i="6"/>
  <c r="AQ262" i="6"/>
  <c r="AQ265" i="6"/>
  <c r="AQ268" i="6"/>
  <c r="AQ267" i="6"/>
  <c r="AQ261" i="6"/>
  <c r="AQ213" i="6"/>
  <c r="AQ264" i="6"/>
  <c r="AT640" i="5"/>
  <c r="AR641" i="5" s="1"/>
  <c r="AS641" i="5" s="1"/>
  <c r="AU2352" i="4"/>
  <c r="AT2352" i="4"/>
  <c r="AO730" i="5"/>
  <c r="AM731" i="5" s="1"/>
  <c r="AN731" i="5" s="1"/>
  <c r="AP730" i="5"/>
  <c r="AT2578" i="4"/>
  <c r="AU2578" i="4"/>
  <c r="AU2428" i="4"/>
  <c r="AT2428" i="4"/>
  <c r="AP399" i="5"/>
  <c r="AO399" i="5"/>
  <c r="AM400" i="5" s="1"/>
  <c r="AN400" i="5" s="1"/>
  <c r="AU2510" i="4"/>
  <c r="AT2510" i="4"/>
  <c r="AR2511" i="4" s="1"/>
  <c r="AS2511" i="4" s="1"/>
  <c r="AR447" i="5"/>
  <c r="AS447" i="5" s="1"/>
  <c r="AQ202" i="6"/>
  <c r="AQ197" i="6"/>
  <c r="AQ196" i="6"/>
  <c r="AQ199" i="6" s="1"/>
  <c r="AR218" i="6" s="1"/>
  <c r="AP327" i="6"/>
  <c r="AO327" i="6"/>
  <c r="AM328" i="6" s="1"/>
  <c r="AN328" i="6" s="1"/>
  <c r="AS135" i="5"/>
  <c r="AO2244" i="4"/>
  <c r="AM2245" i="4" s="1"/>
  <c r="AN2245" i="4" s="1"/>
  <c r="AU2662" i="4" l="1"/>
  <c r="AU640" i="5"/>
  <c r="AP328" i="6"/>
  <c r="AO328" i="6"/>
  <c r="AM329" i="6" s="1"/>
  <c r="AN329" i="6" s="1"/>
  <c r="AQ429" i="6"/>
  <c r="AQ424" i="6"/>
  <c r="AQ430" i="6"/>
  <c r="AQ425" i="6"/>
  <c r="AQ427" i="6"/>
  <c r="AQ428" i="6"/>
  <c r="AQ432" i="6"/>
  <c r="AQ431" i="6"/>
  <c r="AQ422" i="6"/>
  <c r="AQ421" i="6"/>
  <c r="AQ423" i="6"/>
  <c r="AQ374" i="6"/>
  <c r="AQ426" i="6"/>
  <c r="AU544" i="5"/>
  <c r="AT544" i="5"/>
  <c r="AR545" i="5" s="1"/>
  <c r="AS545" i="5" s="1"/>
  <c r="AQ198" i="6"/>
  <c r="AQ200" i="6" s="1"/>
  <c r="AR2353" i="4"/>
  <c r="AS2353" i="4" s="1"/>
  <c r="AU447" i="5"/>
  <c r="AT447" i="5"/>
  <c r="AQ360" i="6"/>
  <c r="AQ363" i="6" s="1"/>
  <c r="AR379" i="6" s="1"/>
  <c r="AQ361" i="6"/>
  <c r="AT641" i="5"/>
  <c r="AR642" i="5" s="1"/>
  <c r="AS642" i="5" s="1"/>
  <c r="AO731" i="5"/>
  <c r="AM732" i="5" s="1"/>
  <c r="AN732" i="5" s="1"/>
  <c r="AS2663" i="4"/>
  <c r="AQ2102" i="4"/>
  <c r="AU219" i="5"/>
  <c r="AT219" i="5"/>
  <c r="AR220" i="5" s="1"/>
  <c r="AS220" i="5" s="1"/>
  <c r="AQ207" i="6"/>
  <c r="AQ208" i="6"/>
  <c r="AQ212" i="6" s="1"/>
  <c r="AU2280" i="4"/>
  <c r="AT2280" i="4"/>
  <c r="AR2281" i="4" s="1"/>
  <c r="AS2281" i="4" s="1"/>
  <c r="AP400" i="5"/>
  <c r="AO400" i="5"/>
  <c r="AM401" i="5" s="1"/>
  <c r="AN401" i="5" s="1"/>
  <c r="AR2579" i="4"/>
  <c r="AS2579" i="4" s="1"/>
  <c r="AQ365" i="6"/>
  <c r="AQ366" i="6" s="1"/>
  <c r="AT2511" i="4"/>
  <c r="AR2512" i="4" s="1"/>
  <c r="AU2511" i="4"/>
  <c r="AO2245" i="4"/>
  <c r="AM2246" i="4" s="1"/>
  <c r="AN2246" i="4" s="1"/>
  <c r="AO333" i="5"/>
  <c r="AM334" i="5" s="1"/>
  <c r="AN334" i="5" s="1"/>
  <c r="AP2244" i="4"/>
  <c r="AR2429" i="4"/>
  <c r="AS2429" i="4" s="1"/>
  <c r="AU135" i="5"/>
  <c r="AT135" i="5"/>
  <c r="AR136" i="5" s="1"/>
  <c r="AP333" i="5" l="1"/>
  <c r="AU641" i="5"/>
  <c r="AS2512" i="4"/>
  <c r="AT2512" i="4" s="1"/>
  <c r="AR2513" i="4" s="1"/>
  <c r="AS136" i="5"/>
  <c r="AR448" i="5"/>
  <c r="AS448" i="5" s="1"/>
  <c r="AO732" i="5"/>
  <c r="AM733" i="5" s="1"/>
  <c r="AN733" i="5" s="1"/>
  <c r="AQ367" i="6"/>
  <c r="AQ369" i="6" s="1"/>
  <c r="AP401" i="5"/>
  <c r="AO401" i="5"/>
  <c r="AM402" i="5" s="1"/>
  <c r="AN402" i="5" s="1"/>
  <c r="AU2281" i="4"/>
  <c r="AT2281" i="4"/>
  <c r="AR2282" i="4" s="1"/>
  <c r="AU2429" i="4"/>
  <c r="AT2429" i="4"/>
  <c r="AR2430" i="4" s="1"/>
  <c r="AS2430" i="4" s="1"/>
  <c r="AU2663" i="4"/>
  <c r="AT2663" i="4"/>
  <c r="AR2664" i="4" s="1"/>
  <c r="AS2664" i="4" s="1"/>
  <c r="AP731" i="5"/>
  <c r="AP732" i="5" s="1"/>
  <c r="AU545" i="5"/>
  <c r="AT545" i="5"/>
  <c r="AR546" i="5" s="1"/>
  <c r="AS546" i="5" s="1"/>
  <c r="AO334" i="5"/>
  <c r="AM335" i="5" s="1"/>
  <c r="AN335" i="5" s="1"/>
  <c r="AQ209" i="6"/>
  <c r="AQ210" i="6" s="1"/>
  <c r="AT642" i="5"/>
  <c r="AR643" i="5" s="1"/>
  <c r="AS643" i="5" s="1"/>
  <c r="AU136" i="5"/>
  <c r="AT136" i="5"/>
  <c r="AR137" i="5" s="1"/>
  <c r="AU2353" i="4"/>
  <c r="AT2353" i="4"/>
  <c r="AR2354" i="4" s="1"/>
  <c r="AS2354" i="4" s="1"/>
  <c r="AQ362" i="6"/>
  <c r="AQ364" i="6" s="1"/>
  <c r="AU220" i="5"/>
  <c r="AT220" i="5"/>
  <c r="AR221" i="5" s="1"/>
  <c r="AS221" i="5" s="1"/>
  <c r="AP2245" i="4"/>
  <c r="AP329" i="6"/>
  <c r="AO329" i="6"/>
  <c r="AM330" i="6" s="1"/>
  <c r="AN330" i="6" s="1"/>
  <c r="AU2512" i="4"/>
  <c r="AU2579" i="4"/>
  <c r="AT2579" i="4"/>
  <c r="AO2246" i="4"/>
  <c r="AM2247" i="4" s="1"/>
  <c r="AN2247" i="4" s="1"/>
  <c r="AQ2104" i="4"/>
  <c r="AQ2103" i="4"/>
  <c r="AQ2105" i="4"/>
  <c r="AQ2114" i="4"/>
  <c r="AQ2113" i="4"/>
  <c r="AQ235" i="6" l="1"/>
  <c r="AQ239" i="6"/>
  <c r="AQ233" i="6"/>
  <c r="AQ222" i="6"/>
  <c r="AQ251" i="6"/>
  <c r="AQ237" i="6"/>
  <c r="AQ228" i="6"/>
  <c r="AQ246" i="6"/>
  <c r="AQ244" i="6"/>
  <c r="AQ248" i="6"/>
  <c r="AQ259" i="6"/>
  <c r="AQ224" i="6"/>
  <c r="AQ230" i="6"/>
  <c r="AQ243" i="6"/>
  <c r="AQ223" i="6"/>
  <c r="AQ220" i="6"/>
  <c r="AQ247" i="6"/>
  <c r="AQ242" i="6"/>
  <c r="AQ252" i="6"/>
  <c r="AQ232" i="6"/>
  <c r="AQ234" i="6"/>
  <c r="AQ221" i="6"/>
  <c r="AQ227" i="6"/>
  <c r="AQ257" i="6"/>
  <c r="AQ219" i="6"/>
  <c r="AQ253" i="6"/>
  <c r="AQ236" i="6"/>
  <c r="AQ238" i="6"/>
  <c r="AQ240" i="6"/>
  <c r="AQ255" i="6"/>
  <c r="AQ241" i="6"/>
  <c r="AQ226" i="6"/>
  <c r="AQ258" i="6"/>
  <c r="AQ218" i="6"/>
  <c r="AS218" i="6" s="1"/>
  <c r="AQ249" i="6"/>
  <c r="AQ250" i="6"/>
  <c r="AQ225" i="6"/>
  <c r="AQ245" i="6"/>
  <c r="AQ256" i="6"/>
  <c r="AQ231" i="6"/>
  <c r="AQ254" i="6"/>
  <c r="AQ229" i="6"/>
  <c r="AQ370" i="6"/>
  <c r="AQ371" i="6" s="1"/>
  <c r="AU2430" i="4"/>
  <c r="AT2430" i="4"/>
  <c r="AR2431" i="4" s="1"/>
  <c r="AS2431" i="4" s="1"/>
  <c r="AS2513" i="4"/>
  <c r="AU642" i="5"/>
  <c r="AO330" i="6"/>
  <c r="AM331" i="6" s="1"/>
  <c r="AP330" i="6"/>
  <c r="AT643" i="5"/>
  <c r="AR644" i="5" s="1"/>
  <c r="AS644" i="5" s="1"/>
  <c r="AS2282" i="4"/>
  <c r="AO402" i="5"/>
  <c r="AM403" i="5" s="1"/>
  <c r="AP402" i="5"/>
  <c r="AO335" i="5"/>
  <c r="AM336" i="5" s="1"/>
  <c r="AN336" i="5" s="1"/>
  <c r="AP334" i="5"/>
  <c r="AO2247" i="4"/>
  <c r="AM2248" i="4" s="1"/>
  <c r="AN2248" i="4" s="1"/>
  <c r="AQ2167" i="4"/>
  <c r="AQ2173" i="4"/>
  <c r="AQ2168" i="4"/>
  <c r="AQ2172" i="4"/>
  <c r="AQ2163" i="4"/>
  <c r="AQ2171" i="4"/>
  <c r="AQ2166" i="4"/>
  <c r="AQ2169" i="4"/>
  <c r="AQ2164" i="4"/>
  <c r="AQ2115" i="4"/>
  <c r="AQ2170" i="4"/>
  <c r="AQ2165" i="4"/>
  <c r="AT221" i="5"/>
  <c r="AR222" i="5" s="1"/>
  <c r="AU221" i="5"/>
  <c r="AR2580" i="4"/>
  <c r="AS2580" i="4" s="1"/>
  <c r="AO733" i="5"/>
  <c r="AM734" i="5" s="1"/>
  <c r="AN734" i="5" s="1"/>
  <c r="AU2664" i="4"/>
  <c r="AT2664" i="4"/>
  <c r="AR2665" i="4" s="1"/>
  <c r="AS2665" i="4" s="1"/>
  <c r="AQ2107" i="4"/>
  <c r="AQ2106" i="4"/>
  <c r="AR2120" i="4" s="1"/>
  <c r="AQ2109" i="4"/>
  <c r="AQ2110" i="4" s="1"/>
  <c r="AP2246" i="4"/>
  <c r="AU546" i="5"/>
  <c r="AT546" i="5"/>
  <c r="AR547" i="5" s="1"/>
  <c r="AU2354" i="4"/>
  <c r="AT2354" i="4"/>
  <c r="AR2355" i="4" s="1"/>
  <c r="AS137" i="5"/>
  <c r="AU448" i="5"/>
  <c r="AT448" i="5"/>
  <c r="AS2355" i="4" l="1"/>
  <c r="AS222" i="5"/>
  <c r="AP733" i="5"/>
  <c r="AQ382" i="6"/>
  <c r="AQ404" i="6"/>
  <c r="AQ398" i="6"/>
  <c r="AQ416" i="6"/>
  <c r="AQ393" i="6"/>
  <c r="AQ399" i="6"/>
  <c r="AQ412" i="6"/>
  <c r="AQ397" i="6"/>
  <c r="AQ383" i="6"/>
  <c r="AQ413" i="6"/>
  <c r="AQ396" i="6"/>
  <c r="AQ420" i="6"/>
  <c r="AQ417" i="6"/>
  <c r="AQ410" i="6"/>
  <c r="AQ411" i="6"/>
  <c r="AQ388" i="6"/>
  <c r="AQ387" i="6"/>
  <c r="AQ395" i="6"/>
  <c r="AQ400" i="6"/>
  <c r="AQ408" i="6"/>
  <c r="AQ384" i="6"/>
  <c r="AQ386" i="6"/>
  <c r="AQ403" i="6"/>
  <c r="AQ419" i="6"/>
  <c r="AQ405" i="6"/>
  <c r="AQ381" i="6"/>
  <c r="AQ379" i="6"/>
  <c r="AS379" i="6" s="1"/>
  <c r="AQ389" i="6"/>
  <c r="AQ407" i="6"/>
  <c r="AQ414" i="6"/>
  <c r="AQ418" i="6"/>
  <c r="AQ390" i="6"/>
  <c r="AQ394" i="6"/>
  <c r="AQ385" i="6"/>
  <c r="AQ380" i="6"/>
  <c r="AQ391" i="6"/>
  <c r="AQ402" i="6"/>
  <c r="AQ409" i="6"/>
  <c r="AQ392" i="6"/>
  <c r="AQ415" i="6"/>
  <c r="AQ406" i="6"/>
  <c r="AQ401" i="6"/>
  <c r="AU2513" i="4"/>
  <c r="AT2513" i="4"/>
  <c r="AR2514" i="4" s="1"/>
  <c r="AS2514" i="4" s="1"/>
  <c r="AP2247" i="4"/>
  <c r="AQ2111" i="4"/>
  <c r="AQ2112" i="4" s="1"/>
  <c r="AQ2108" i="4"/>
  <c r="AP335" i="5"/>
  <c r="AO734" i="5"/>
  <c r="AM735" i="5" s="1"/>
  <c r="AN735" i="5" s="1"/>
  <c r="AU2665" i="4"/>
  <c r="AT2665" i="4"/>
  <c r="AR2666" i="4" s="1"/>
  <c r="AS2666" i="4" s="1"/>
  <c r="AT2580" i="4"/>
  <c r="AU2580" i="4"/>
  <c r="AN403" i="5"/>
  <c r="AU2431" i="4"/>
  <c r="AT2431" i="4"/>
  <c r="AR2432" i="4" s="1"/>
  <c r="AS2432" i="4" s="1"/>
  <c r="AU2282" i="4"/>
  <c r="AT2282" i="4"/>
  <c r="AR2283" i="4" s="1"/>
  <c r="AS2283" i="4" s="1"/>
  <c r="AO2248" i="4"/>
  <c r="AM2249" i="4" s="1"/>
  <c r="AN2249" i="4" s="1"/>
  <c r="AU222" i="5"/>
  <c r="AT222" i="5"/>
  <c r="AR223" i="5" s="1"/>
  <c r="AS223" i="5" s="1"/>
  <c r="AU643" i="5"/>
  <c r="AO336" i="5"/>
  <c r="AM337" i="5" s="1"/>
  <c r="AN337" i="5" s="1"/>
  <c r="AT137" i="5"/>
  <c r="AR138" i="5" s="1"/>
  <c r="AU137" i="5"/>
  <c r="AT644" i="5"/>
  <c r="AR645" i="5" s="1"/>
  <c r="AS645" i="5" s="1"/>
  <c r="AU218" i="6"/>
  <c r="AT218" i="6"/>
  <c r="AR449" i="5"/>
  <c r="AS449" i="5" s="1"/>
  <c r="AU2355" i="4"/>
  <c r="AT2355" i="4"/>
  <c r="AR2356" i="4" s="1"/>
  <c r="AS2356" i="4" s="1"/>
  <c r="AS547" i="5"/>
  <c r="AN331" i="6"/>
  <c r="AP336" i="5" l="1"/>
  <c r="AQ2133" i="4"/>
  <c r="AQ2159" i="4"/>
  <c r="AQ2126" i="4"/>
  <c r="AQ2160" i="4"/>
  <c r="AQ2151" i="4"/>
  <c r="AQ2121" i="4"/>
  <c r="AQ2137" i="4"/>
  <c r="AQ2148" i="4"/>
  <c r="AQ2127" i="4"/>
  <c r="AQ2138" i="4"/>
  <c r="AQ2144" i="4"/>
  <c r="AQ2131" i="4"/>
  <c r="AQ2155" i="4"/>
  <c r="AQ2146" i="4"/>
  <c r="AQ2162" i="4"/>
  <c r="AQ2143" i="4"/>
  <c r="AQ2128" i="4"/>
  <c r="AQ2139" i="4"/>
  <c r="AQ2161" i="4"/>
  <c r="AQ2130" i="4"/>
  <c r="AQ2135" i="4"/>
  <c r="AQ2123" i="4"/>
  <c r="AQ2157" i="4"/>
  <c r="AQ2120" i="4"/>
  <c r="AS2120" i="4" s="1"/>
  <c r="AQ2134" i="4"/>
  <c r="AQ2141" i="4"/>
  <c r="AQ2122" i="4"/>
  <c r="AQ2145" i="4"/>
  <c r="AQ2156" i="4"/>
  <c r="AQ2142" i="4"/>
  <c r="AQ2125" i="4"/>
  <c r="AQ2153" i="4"/>
  <c r="AQ2150" i="4"/>
  <c r="AQ2158" i="4"/>
  <c r="AQ2154" i="4"/>
  <c r="AQ2132" i="4"/>
  <c r="AQ2149" i="4"/>
  <c r="AQ2124" i="4"/>
  <c r="AQ2129" i="4"/>
  <c r="AQ2136" i="4"/>
  <c r="AQ2152" i="4"/>
  <c r="AQ2140" i="4"/>
  <c r="AQ2147" i="4"/>
  <c r="AU2514" i="4"/>
  <c r="AT2514" i="4"/>
  <c r="AR2515" i="4" s="1"/>
  <c r="AS2515" i="4" s="1"/>
  <c r="AO735" i="5"/>
  <c r="AM736" i="5" s="1"/>
  <c r="AN736" i="5" s="1"/>
  <c r="AU379" i="6"/>
  <c r="AT379" i="6"/>
  <c r="AU449" i="5"/>
  <c r="AT449" i="5"/>
  <c r="AP734" i="5"/>
  <c r="AP2248" i="4"/>
  <c r="AT645" i="5"/>
  <c r="AR646" i="5" s="1"/>
  <c r="AS646" i="5" s="1"/>
  <c r="AU2283" i="4"/>
  <c r="AT2283" i="4"/>
  <c r="AR2284" i="4" s="1"/>
  <c r="AS2284" i="4" s="1"/>
  <c r="AR2581" i="4"/>
  <c r="AS2581" i="4" s="1"/>
  <c r="AU2356" i="4"/>
  <c r="AT2356" i="4"/>
  <c r="AR2357" i="4" s="1"/>
  <c r="AS2357" i="4" s="1"/>
  <c r="AT2432" i="4"/>
  <c r="AR2433" i="4" s="1"/>
  <c r="AU2432" i="4"/>
  <c r="AU223" i="5"/>
  <c r="AT223" i="5"/>
  <c r="AR224" i="5" s="1"/>
  <c r="AS224" i="5" s="1"/>
  <c r="AR219" i="6"/>
  <c r="AS219" i="6" s="1"/>
  <c r="AO2249" i="4"/>
  <c r="AL2193" i="4" s="1"/>
  <c r="AL2194" i="4" s="1"/>
  <c r="AP403" i="5"/>
  <c r="AO403" i="5"/>
  <c r="AM404" i="5" s="1"/>
  <c r="AP331" i="6"/>
  <c r="AO331" i="6"/>
  <c r="AM332" i="6" s="1"/>
  <c r="AN332" i="6" s="1"/>
  <c r="AU644" i="5"/>
  <c r="AU547" i="5"/>
  <c r="AT547" i="5"/>
  <c r="AR548" i="5" s="1"/>
  <c r="AS548" i="5" s="1"/>
  <c r="AU2666" i="4"/>
  <c r="AT2666" i="4"/>
  <c r="AR2667" i="4" s="1"/>
  <c r="AS2667" i="4" s="1"/>
  <c r="AS138" i="5"/>
  <c r="AO337" i="5"/>
  <c r="AM338" i="5" s="1"/>
  <c r="AN338" i="5" s="1"/>
  <c r="AS2433" i="4" l="1"/>
  <c r="AP2249" i="4"/>
  <c r="AN404" i="5"/>
  <c r="AU2581" i="4"/>
  <c r="AT2581" i="4"/>
  <c r="AR2582" i="4" s="1"/>
  <c r="AT646" i="5"/>
  <c r="AR647" i="5" s="1"/>
  <c r="AS647" i="5" s="1"/>
  <c r="AO736" i="5"/>
  <c r="AL680" i="5" s="1"/>
  <c r="AL681" i="5" s="1"/>
  <c r="AU2284" i="4"/>
  <c r="AT2284" i="4"/>
  <c r="AR2285" i="4" s="1"/>
  <c r="AS2285" i="4" s="1"/>
  <c r="AU2515" i="4"/>
  <c r="AT2515" i="4"/>
  <c r="AR2516" i="4" s="1"/>
  <c r="AS2516" i="4" s="1"/>
  <c r="AP404" i="5"/>
  <c r="AO404" i="5"/>
  <c r="AM405" i="5" s="1"/>
  <c r="AN405" i="5" s="1"/>
  <c r="AR450" i="5"/>
  <c r="AS450" i="5" s="1"/>
  <c r="AU2433" i="4"/>
  <c r="AT2433" i="4"/>
  <c r="AR2434" i="4" s="1"/>
  <c r="AS2434" i="4" s="1"/>
  <c r="AQ2176" i="4"/>
  <c r="AQ2177" i="4"/>
  <c r="AT2667" i="4"/>
  <c r="AR2668" i="4" s="1"/>
  <c r="AU2667" i="4"/>
  <c r="AO332" i="6"/>
  <c r="AM333" i="6" s="1"/>
  <c r="AP332" i="6"/>
  <c r="AO338" i="5"/>
  <c r="AM339" i="5" s="1"/>
  <c r="AN339" i="5" s="1"/>
  <c r="AU2357" i="4"/>
  <c r="AT2357" i="4"/>
  <c r="AR2358" i="4" s="1"/>
  <c r="AS2358" i="4" s="1"/>
  <c r="AU2120" i="4"/>
  <c r="AT2120" i="4"/>
  <c r="AU138" i="5"/>
  <c r="AT138" i="5"/>
  <c r="AR139" i="5" s="1"/>
  <c r="AS139" i="5" s="1"/>
  <c r="AU224" i="5"/>
  <c r="AT224" i="5"/>
  <c r="AR225" i="5" s="1"/>
  <c r="AS225" i="5" s="1"/>
  <c r="AP735" i="5"/>
  <c r="AU645" i="5"/>
  <c r="AP337" i="5"/>
  <c r="AR380" i="6"/>
  <c r="AS380" i="6" s="1"/>
  <c r="AU548" i="5"/>
  <c r="AT548" i="5"/>
  <c r="AR549" i="5" s="1"/>
  <c r="AS549" i="5" s="1"/>
  <c r="AU219" i="6"/>
  <c r="AT219" i="6"/>
  <c r="AN333" i="6" l="1"/>
  <c r="AS2668" i="4"/>
  <c r="AU139" i="5"/>
  <c r="AT139" i="5"/>
  <c r="AR140" i="5" s="1"/>
  <c r="AS140" i="5" s="1"/>
  <c r="AR220" i="6"/>
  <c r="AS220" i="6" s="1"/>
  <c r="AT2668" i="4"/>
  <c r="AR2669" i="4" s="1"/>
  <c r="AU2668" i="4"/>
  <c r="AU2285" i="4"/>
  <c r="AT2285" i="4"/>
  <c r="AR2286" i="4" s="1"/>
  <c r="AS2286" i="4" s="1"/>
  <c r="AP405" i="5"/>
  <c r="AO405" i="5"/>
  <c r="AM406" i="5" s="1"/>
  <c r="AN406" i="5" s="1"/>
  <c r="AS2582" i="4"/>
  <c r="AP333" i="6"/>
  <c r="AO333" i="6"/>
  <c r="AM334" i="6" s="1"/>
  <c r="AN334" i="6" s="1"/>
  <c r="AU380" i="6"/>
  <c r="AT380" i="6"/>
  <c r="AU450" i="5"/>
  <c r="AT450" i="5"/>
  <c r="AT647" i="5"/>
  <c r="AR648" i="5" s="1"/>
  <c r="AS648" i="5" s="1"/>
  <c r="AQ661" i="5"/>
  <c r="AQ660" i="5"/>
  <c r="AQ662" i="5" s="1"/>
  <c r="AP736" i="5"/>
  <c r="AU646" i="5"/>
  <c r="AO339" i="5"/>
  <c r="AM340" i="5" s="1"/>
  <c r="AN340" i="5" s="1"/>
  <c r="AP338" i="5"/>
  <c r="AT2516" i="4"/>
  <c r="AR2517" i="4" s="1"/>
  <c r="AU2516" i="4"/>
  <c r="AT549" i="5"/>
  <c r="AR550" i="5" s="1"/>
  <c r="AU549" i="5"/>
  <c r="AR2121" i="4"/>
  <c r="AS2121" i="4" s="1"/>
  <c r="AU2358" i="4"/>
  <c r="AT2358" i="4"/>
  <c r="AR2359" i="4" s="1"/>
  <c r="AS2359" i="4" s="1"/>
  <c r="AQ2178" i="4"/>
  <c r="AU225" i="5"/>
  <c r="AT225" i="5"/>
  <c r="AR226" i="5" s="1"/>
  <c r="AS226" i="5" s="1"/>
  <c r="AU2434" i="4"/>
  <c r="AT2434" i="4"/>
  <c r="AR2435" i="4" s="1"/>
  <c r="AS2435" i="4" s="1"/>
  <c r="AS550" i="5" l="1"/>
  <c r="AT550" i="5" s="1"/>
  <c r="AR551" i="5" s="1"/>
  <c r="AU550" i="5"/>
  <c r="AO406" i="5"/>
  <c r="AM407" i="5" s="1"/>
  <c r="AP406" i="5"/>
  <c r="AU2286" i="4"/>
  <c r="AT2286" i="4"/>
  <c r="AR2287" i="4" s="1"/>
  <c r="AS2287" i="4" s="1"/>
  <c r="AU2121" i="4"/>
  <c r="AT2121" i="4"/>
  <c r="AS2517" i="4"/>
  <c r="AQ665" i="5"/>
  <c r="AQ663" i="5"/>
  <c r="AQ664" i="5"/>
  <c r="AQ672" i="5" s="1"/>
  <c r="AQ673" i="5" s="1"/>
  <c r="AQ676" i="5"/>
  <c r="AQ677" i="5"/>
  <c r="AT648" i="5"/>
  <c r="AR649" i="5" s="1"/>
  <c r="AS649" i="5" s="1"/>
  <c r="AU220" i="6"/>
  <c r="AT220" i="6"/>
  <c r="AO334" i="6"/>
  <c r="AM335" i="6" s="1"/>
  <c r="AP334" i="6"/>
  <c r="AO340" i="5"/>
  <c r="AM341" i="5" s="1"/>
  <c r="AN341" i="5" s="1"/>
  <c r="AP339" i="5"/>
  <c r="AP340" i="5" s="1"/>
  <c r="AS2669" i="4"/>
  <c r="AU140" i="5"/>
  <c r="AT140" i="5"/>
  <c r="AR141" i="5" s="1"/>
  <c r="AS141" i="5" s="1"/>
  <c r="AR381" i="6"/>
  <c r="AS381" i="6" s="1"/>
  <c r="AT2582" i="4"/>
  <c r="AR2583" i="4" s="1"/>
  <c r="AU2582" i="4"/>
  <c r="AT2435" i="4"/>
  <c r="AR2436" i="4" s="1"/>
  <c r="AU2435" i="4"/>
  <c r="AU226" i="5"/>
  <c r="AT226" i="5"/>
  <c r="AR227" i="5" s="1"/>
  <c r="AS227" i="5" s="1"/>
  <c r="AQ2181" i="4"/>
  <c r="AQ2179" i="4"/>
  <c r="AQ2180" i="4"/>
  <c r="AQ2190" i="4"/>
  <c r="AQ2189" i="4"/>
  <c r="AT2359" i="4"/>
  <c r="AR2360" i="4" s="1"/>
  <c r="AU2359" i="4"/>
  <c r="AU647" i="5"/>
  <c r="AR451" i="5"/>
  <c r="AS451" i="5" s="1"/>
  <c r="AQ2185" i="4" l="1"/>
  <c r="AQ2186" i="4" s="1"/>
  <c r="AU648" i="5"/>
  <c r="AQ731" i="5"/>
  <c r="AQ728" i="5"/>
  <c r="AQ736" i="5"/>
  <c r="AQ725" i="5"/>
  <c r="AQ729" i="5"/>
  <c r="AQ732" i="5"/>
  <c r="AQ730" i="5"/>
  <c r="AQ734" i="5"/>
  <c r="AQ724" i="5"/>
  <c r="AQ726" i="5"/>
  <c r="AQ678" i="5"/>
  <c r="AQ733" i="5"/>
  <c r="AQ735" i="5"/>
  <c r="AQ727" i="5"/>
  <c r="AU381" i="6"/>
  <c r="AT381" i="6"/>
  <c r="AU2517" i="4"/>
  <c r="AT2517" i="4"/>
  <c r="AR2518" i="4" s="1"/>
  <c r="AS2518" i="4" s="1"/>
  <c r="AU2669" i="4"/>
  <c r="AT2669" i="4"/>
  <c r="AR2670" i="4" s="1"/>
  <c r="AS2670" i="4" s="1"/>
  <c r="AR2122" i="4"/>
  <c r="AS2122" i="4" s="1"/>
  <c r="AQ2247" i="4"/>
  <c r="AQ2242" i="4"/>
  <c r="AQ2248" i="4"/>
  <c r="AQ2243" i="4"/>
  <c r="AQ2249" i="4"/>
  <c r="AQ2244" i="4"/>
  <c r="AQ2239" i="4"/>
  <c r="AQ2245" i="4"/>
  <c r="AQ2240" i="4"/>
  <c r="AQ2241" i="4"/>
  <c r="AQ2191" i="4"/>
  <c r="AQ2246" i="4"/>
  <c r="AS2436" i="4"/>
  <c r="AS2583" i="4"/>
  <c r="AQ2187" i="4"/>
  <c r="AQ2188" i="4" s="1"/>
  <c r="AN335" i="6"/>
  <c r="AN407" i="5"/>
  <c r="AQ674" i="5"/>
  <c r="AQ675" i="5" s="1"/>
  <c r="AT649" i="5"/>
  <c r="AR650" i="5" s="1"/>
  <c r="AS650" i="5" s="1"/>
  <c r="AU451" i="5"/>
  <c r="AT451" i="5"/>
  <c r="AR452" i="5" s="1"/>
  <c r="AS452" i="5" s="1"/>
  <c r="AQ668" i="5"/>
  <c r="AQ667" i="5"/>
  <c r="AQ670" i="5" s="1"/>
  <c r="AR683" i="5" s="1"/>
  <c r="AT141" i="5"/>
  <c r="AR142" i="5" s="1"/>
  <c r="AU141" i="5"/>
  <c r="AS2360" i="4"/>
  <c r="AU2287" i="4"/>
  <c r="AT2287" i="4"/>
  <c r="AR2288" i="4" s="1"/>
  <c r="AS2288" i="4" s="1"/>
  <c r="AO341" i="5"/>
  <c r="AL285" i="5" s="1"/>
  <c r="AL286" i="5" s="1"/>
  <c r="AQ2183" i="4"/>
  <c r="AQ2182" i="4"/>
  <c r="AR2196" i="4" s="1"/>
  <c r="AU227" i="5"/>
  <c r="AT227" i="5"/>
  <c r="AR228" i="5" s="1"/>
  <c r="AS228" i="5" s="1"/>
  <c r="AR221" i="6"/>
  <c r="AS221" i="6" s="1"/>
  <c r="AS551" i="5"/>
  <c r="AS142" i="5" l="1"/>
  <c r="AU649" i="5"/>
  <c r="AQ707" i="5"/>
  <c r="AQ716" i="5"/>
  <c r="AQ705" i="5"/>
  <c r="AQ723" i="5"/>
  <c r="AQ696" i="5"/>
  <c r="AQ703" i="5"/>
  <c r="AQ704" i="5"/>
  <c r="AQ691" i="5"/>
  <c r="AQ712" i="5"/>
  <c r="AQ714" i="5"/>
  <c r="AQ702" i="5"/>
  <c r="AQ701" i="5"/>
  <c r="AQ718" i="5"/>
  <c r="AQ700" i="5"/>
  <c r="AQ690" i="5"/>
  <c r="AQ683" i="5"/>
  <c r="AQ698" i="5"/>
  <c r="AQ719" i="5"/>
  <c r="AQ695" i="5"/>
  <c r="AQ717" i="5"/>
  <c r="AQ711" i="5"/>
  <c r="AQ688" i="5"/>
  <c r="AQ706" i="5"/>
  <c r="AQ684" i="5"/>
  <c r="AQ715" i="5"/>
  <c r="AQ721" i="5"/>
  <c r="AQ713" i="5"/>
  <c r="AQ694" i="5"/>
  <c r="AQ708" i="5"/>
  <c r="AQ709" i="5"/>
  <c r="AQ699" i="5"/>
  <c r="AQ692" i="5"/>
  <c r="AQ686" i="5"/>
  <c r="AQ685" i="5"/>
  <c r="AQ693" i="5"/>
  <c r="AQ697" i="5"/>
  <c r="AQ722" i="5"/>
  <c r="AQ710" i="5"/>
  <c r="AQ720" i="5"/>
  <c r="AQ689" i="5"/>
  <c r="AQ687" i="5"/>
  <c r="AQ2222" i="4"/>
  <c r="AQ2220" i="4"/>
  <c r="AQ2236" i="4"/>
  <c r="AQ2204" i="4"/>
  <c r="AQ2235" i="4"/>
  <c r="AQ2231" i="4"/>
  <c r="AQ2206" i="4"/>
  <c r="AQ2214" i="4"/>
  <c r="AQ2205" i="4"/>
  <c r="AQ2233" i="4"/>
  <c r="AQ2221" i="4"/>
  <c r="AQ2215" i="4"/>
  <c r="AQ2234" i="4"/>
  <c r="AQ2201" i="4"/>
  <c r="AQ2197" i="4"/>
  <c r="AQ2213" i="4"/>
  <c r="AQ2224" i="4"/>
  <c r="AQ2199" i="4"/>
  <c r="AQ2225" i="4"/>
  <c r="AQ2229" i="4"/>
  <c r="AQ2202" i="4"/>
  <c r="AQ2230" i="4"/>
  <c r="AQ2212" i="4"/>
  <c r="AQ2226" i="4"/>
  <c r="AQ2228" i="4"/>
  <c r="AQ2200" i="4"/>
  <c r="AQ2209" i="4"/>
  <c r="AQ2232" i="4"/>
  <c r="AQ2216" i="4"/>
  <c r="AQ2210" i="4"/>
  <c r="AQ2196" i="4"/>
  <c r="AQ2218" i="4"/>
  <c r="AQ2219" i="4"/>
  <c r="AQ2237" i="4"/>
  <c r="AQ2223" i="4"/>
  <c r="AQ2208" i="4"/>
  <c r="AQ2211" i="4"/>
  <c r="AQ2238" i="4"/>
  <c r="AQ2207" i="4"/>
  <c r="AQ2227" i="4"/>
  <c r="AQ2217" i="4"/>
  <c r="AQ2203" i="4"/>
  <c r="AQ2198" i="4"/>
  <c r="AP335" i="6"/>
  <c r="AO335" i="6"/>
  <c r="AM336" i="6" s="1"/>
  <c r="AN336" i="6" s="1"/>
  <c r="AR382" i="6"/>
  <c r="AS382" i="6" s="1"/>
  <c r="AU2122" i="4"/>
  <c r="AT2122" i="4"/>
  <c r="AU228" i="5"/>
  <c r="AT228" i="5"/>
  <c r="AR229" i="5" s="1"/>
  <c r="AS229" i="5" s="1"/>
  <c r="AU2518" i="4"/>
  <c r="AT2518" i="4"/>
  <c r="AR2519" i="4" s="1"/>
  <c r="AS2519" i="4" s="1"/>
  <c r="AQ2184" i="4"/>
  <c r="AU142" i="5"/>
  <c r="AT142" i="5"/>
  <c r="AR143" i="5" s="1"/>
  <c r="AS143" i="5" s="1"/>
  <c r="AU2670" i="4"/>
  <c r="AT2670" i="4"/>
  <c r="AR2671" i="4" s="1"/>
  <c r="AS2671" i="4" s="1"/>
  <c r="AP341" i="5"/>
  <c r="AP407" i="5"/>
  <c r="AO407" i="5"/>
  <c r="AM408" i="5" s="1"/>
  <c r="AN408" i="5" s="1"/>
  <c r="AU2288" i="4"/>
  <c r="AT2288" i="4"/>
  <c r="AR2289" i="4" s="1"/>
  <c r="AU2583" i="4"/>
  <c r="AT2583" i="4"/>
  <c r="AR2584" i="4" s="1"/>
  <c r="AS2584" i="4" s="1"/>
  <c r="AU2360" i="4"/>
  <c r="AT2360" i="4"/>
  <c r="AR2361" i="4" s="1"/>
  <c r="AS2361" i="4" s="1"/>
  <c r="AU452" i="5"/>
  <c r="AT452" i="5"/>
  <c r="AR453" i="5" s="1"/>
  <c r="AS453" i="5" s="1"/>
  <c r="AQ261" i="5"/>
  <c r="AQ260" i="5"/>
  <c r="AU2436" i="4"/>
  <c r="AT2436" i="4"/>
  <c r="AR2437" i="4" s="1"/>
  <c r="AS2437" i="4" s="1"/>
  <c r="AQ669" i="5"/>
  <c r="AQ671" i="5" s="1"/>
  <c r="AU551" i="5"/>
  <c r="AT551" i="5"/>
  <c r="AR552" i="5" s="1"/>
  <c r="AS552" i="5" s="1"/>
  <c r="AU221" i="6"/>
  <c r="AT221" i="6"/>
  <c r="AT650" i="5"/>
  <c r="AR651" i="5" s="1"/>
  <c r="AS651" i="5" s="1"/>
  <c r="AS683" i="5" l="1"/>
  <c r="AS2196" i="4"/>
  <c r="AQ262" i="5"/>
  <c r="AQ282" i="5" s="1"/>
  <c r="AU382" i="6"/>
  <c r="AT382" i="6"/>
  <c r="AT683" i="5"/>
  <c r="AU683" i="5"/>
  <c r="AU2437" i="4"/>
  <c r="AT2437" i="4"/>
  <c r="AR2438" i="4" s="1"/>
  <c r="AS2438" i="4" s="1"/>
  <c r="AT651" i="5"/>
  <c r="AR652" i="5" s="1"/>
  <c r="AS652" i="5" s="1"/>
  <c r="AT2196" i="4"/>
  <c r="AU2196" i="4"/>
  <c r="AU453" i="5"/>
  <c r="AT453" i="5"/>
  <c r="AR454" i="5" s="1"/>
  <c r="AS454" i="5" s="1"/>
  <c r="AU650" i="5"/>
  <c r="AO408" i="5"/>
  <c r="AM409" i="5" s="1"/>
  <c r="AP408" i="5"/>
  <c r="AU2671" i="4"/>
  <c r="AT2671" i="4"/>
  <c r="AR2672" i="4" s="1"/>
  <c r="AS2672" i="4" s="1"/>
  <c r="AP336" i="6"/>
  <c r="AO336" i="6"/>
  <c r="AM337" i="6" s="1"/>
  <c r="AN337" i="6" s="1"/>
  <c r="AR222" i="6"/>
  <c r="AS222" i="6" s="1"/>
  <c r="AU2361" i="4"/>
  <c r="AT2361" i="4"/>
  <c r="AR2362" i="4" s="1"/>
  <c r="AS2362" i="4" s="1"/>
  <c r="AU2584" i="4"/>
  <c r="AT2584" i="4"/>
  <c r="AR2585" i="4" s="1"/>
  <c r="AS2585" i="4" s="1"/>
  <c r="AU2519" i="4"/>
  <c r="AT2519" i="4"/>
  <c r="AR2520" i="4" s="1"/>
  <c r="AS2520" i="4" s="1"/>
  <c r="AQ263" i="5"/>
  <c r="AQ265" i="5"/>
  <c r="AQ264" i="5"/>
  <c r="AQ281" i="5"/>
  <c r="AU229" i="5"/>
  <c r="AT229" i="5"/>
  <c r="AR230" i="5" s="1"/>
  <c r="AS230" i="5" s="1"/>
  <c r="AU552" i="5"/>
  <c r="AT552" i="5"/>
  <c r="AR553" i="5" s="1"/>
  <c r="AS553" i="5" s="1"/>
  <c r="AT143" i="5"/>
  <c r="AR144" i="5" s="1"/>
  <c r="AU143" i="5"/>
  <c r="AR2123" i="4"/>
  <c r="AS2123" i="4" s="1"/>
  <c r="AS2289" i="4"/>
  <c r="AT2520" i="4" l="1"/>
  <c r="AR2521" i="4" s="1"/>
  <c r="AU2520" i="4"/>
  <c r="AU2672" i="4"/>
  <c r="AT2672" i="4"/>
  <c r="AR2673" i="4" s="1"/>
  <c r="AS2673" i="4" s="1"/>
  <c r="AN409" i="5"/>
  <c r="AU230" i="5"/>
  <c r="AT230" i="5"/>
  <c r="AR231" i="5" s="1"/>
  <c r="AS231" i="5" s="1"/>
  <c r="AU2362" i="4"/>
  <c r="AT2362" i="4"/>
  <c r="AR2363" i="4" s="1"/>
  <c r="AS2363" i="4" s="1"/>
  <c r="AQ338" i="5"/>
  <c r="AQ333" i="5"/>
  <c r="AQ334" i="5"/>
  <c r="AQ341" i="5"/>
  <c r="AQ336" i="5"/>
  <c r="AQ283" i="5"/>
  <c r="AQ335" i="5"/>
  <c r="AQ332" i="5"/>
  <c r="AQ340" i="5"/>
  <c r="AQ339" i="5"/>
  <c r="AQ337" i="5"/>
  <c r="AR383" i="6"/>
  <c r="AS383" i="6" s="1"/>
  <c r="AQ267" i="5"/>
  <c r="AQ268" i="5"/>
  <c r="AQ269" i="5" s="1"/>
  <c r="AR684" i="5"/>
  <c r="AS684" i="5" s="1"/>
  <c r="AT454" i="5"/>
  <c r="AR455" i="5" s="1"/>
  <c r="AU454" i="5"/>
  <c r="AT553" i="5"/>
  <c r="AR554" i="5" s="1"/>
  <c r="AU553" i="5"/>
  <c r="AP337" i="6"/>
  <c r="AO337" i="6"/>
  <c r="AM338" i="6" s="1"/>
  <c r="AN338" i="6" s="1"/>
  <c r="AU2438" i="4"/>
  <c r="AT2438" i="4"/>
  <c r="AR2439" i="4" s="1"/>
  <c r="AS2439" i="4" s="1"/>
  <c r="AU2585" i="4"/>
  <c r="AT2585" i="4"/>
  <c r="AR2586" i="4" s="1"/>
  <c r="AS2586" i="4" s="1"/>
  <c r="AU2289" i="4"/>
  <c r="AT2289" i="4"/>
  <c r="AR2290" i="4" s="1"/>
  <c r="AS2290" i="4" s="1"/>
  <c r="AU2123" i="4"/>
  <c r="AT2123" i="4"/>
  <c r="AR2197" i="4"/>
  <c r="AS2197" i="4" s="1"/>
  <c r="AT652" i="5"/>
  <c r="AR653" i="5" s="1"/>
  <c r="AS653" i="5" s="1"/>
  <c r="AS144" i="5"/>
  <c r="AQ270" i="5"/>
  <c r="AQ277" i="5"/>
  <c r="AQ278" i="5" s="1"/>
  <c r="AQ271" i="5"/>
  <c r="AT222" i="6"/>
  <c r="AU222" i="6"/>
  <c r="AU651" i="5"/>
  <c r="AU2439" i="4" l="1"/>
  <c r="AT2439" i="4"/>
  <c r="AR2440" i="4" s="1"/>
  <c r="AS2440" i="4" s="1"/>
  <c r="AR223" i="6"/>
  <c r="AS223" i="6" s="1"/>
  <c r="AU2363" i="4"/>
  <c r="AT2363" i="4"/>
  <c r="AR2364" i="4" s="1"/>
  <c r="AS2364" i="4" s="1"/>
  <c r="AT2586" i="4"/>
  <c r="AR2587" i="4" s="1"/>
  <c r="AU2586" i="4"/>
  <c r="AQ274" i="5"/>
  <c r="AQ275" i="5" s="1"/>
  <c r="AQ272" i="5"/>
  <c r="AQ273" i="5" s="1"/>
  <c r="AU652" i="5"/>
  <c r="AU231" i="5"/>
  <c r="AT231" i="5"/>
  <c r="AR232" i="5" s="1"/>
  <c r="AS232" i="5" s="1"/>
  <c r="AS455" i="5"/>
  <c r="AU2197" i="4"/>
  <c r="AT2197" i="4"/>
  <c r="AU684" i="5"/>
  <c r="AT684" i="5"/>
  <c r="AP409" i="5"/>
  <c r="AO409" i="5"/>
  <c r="AM410" i="5" s="1"/>
  <c r="AN410" i="5" s="1"/>
  <c r="AT653" i="5"/>
  <c r="AR654" i="5" s="1"/>
  <c r="AS654" i="5" s="1"/>
  <c r="AU2673" i="4"/>
  <c r="AT2673" i="4"/>
  <c r="AR2674" i="4" s="1"/>
  <c r="AS2674" i="4" s="1"/>
  <c r="AQ279" i="5"/>
  <c r="AQ280" i="5" s="1"/>
  <c r="AT144" i="5"/>
  <c r="AR145" i="5" s="1"/>
  <c r="AU144" i="5"/>
  <c r="AU2290" i="4"/>
  <c r="AT2290" i="4"/>
  <c r="AR2291" i="4" s="1"/>
  <c r="AS2291" i="4" s="1"/>
  <c r="AO338" i="6"/>
  <c r="AM339" i="6" s="1"/>
  <c r="AN339" i="6" s="1"/>
  <c r="AS554" i="5"/>
  <c r="AR2124" i="4"/>
  <c r="AS2124" i="4" s="1"/>
  <c r="AT383" i="6"/>
  <c r="AU383" i="6"/>
  <c r="AS2521" i="4"/>
  <c r="AS145" i="5" l="1"/>
  <c r="AS2587" i="4"/>
  <c r="AR288" i="5"/>
  <c r="AQ276" i="5"/>
  <c r="AU2364" i="4"/>
  <c r="AT2364" i="4"/>
  <c r="AR2365" i="4" s="1"/>
  <c r="AS2365" i="4" s="1"/>
  <c r="AU2291" i="4"/>
  <c r="AT2291" i="4"/>
  <c r="AR2292" i="4" s="1"/>
  <c r="AS2292" i="4" s="1"/>
  <c r="AR685" i="5"/>
  <c r="AS685" i="5" s="1"/>
  <c r="AU2587" i="4"/>
  <c r="AT2587" i="4"/>
  <c r="AR2588" i="4" s="1"/>
  <c r="AS2588" i="4" s="1"/>
  <c r="AO339" i="6"/>
  <c r="AM340" i="6" s="1"/>
  <c r="AN340" i="6" s="1"/>
  <c r="AP338" i="6"/>
  <c r="AR2198" i="4"/>
  <c r="AS2198" i="4" s="1"/>
  <c r="AT654" i="5"/>
  <c r="AR655" i="5" s="1"/>
  <c r="AS655" i="5" s="1"/>
  <c r="AU554" i="5"/>
  <c r="AT554" i="5"/>
  <c r="AR555" i="5" s="1"/>
  <c r="AR384" i="6"/>
  <c r="AS384" i="6" s="1"/>
  <c r="AU223" i="6"/>
  <c r="AT223" i="6"/>
  <c r="AR224" i="6" s="1"/>
  <c r="AS224" i="6" s="1"/>
  <c r="AU2674" i="4"/>
  <c r="AT2674" i="4"/>
  <c r="AR2675" i="4" s="1"/>
  <c r="AS2675" i="4" s="1"/>
  <c r="AO410" i="5"/>
  <c r="AM411" i="5" s="1"/>
  <c r="AN411" i="5" s="1"/>
  <c r="AU2521" i="4"/>
  <c r="AT2521" i="4"/>
  <c r="AR2522" i="4" s="1"/>
  <c r="AU145" i="5"/>
  <c r="AT145" i="5"/>
  <c r="AR146" i="5" s="1"/>
  <c r="AU455" i="5"/>
  <c r="AT455" i="5"/>
  <c r="AR456" i="5" s="1"/>
  <c r="AQ318" i="5"/>
  <c r="AQ312" i="5"/>
  <c r="AQ321" i="5"/>
  <c r="AQ302" i="5"/>
  <c r="AQ320" i="5"/>
  <c r="AQ304" i="5"/>
  <c r="AQ327" i="5"/>
  <c r="AQ308" i="5"/>
  <c r="AQ315" i="5"/>
  <c r="AQ290" i="5"/>
  <c r="AQ295" i="5"/>
  <c r="AQ310" i="5"/>
  <c r="AQ328" i="5"/>
  <c r="AQ300" i="5"/>
  <c r="AQ316" i="5"/>
  <c r="AQ324" i="5"/>
  <c r="AQ288" i="5"/>
  <c r="AS288" i="5" s="1"/>
  <c r="AQ322" i="5"/>
  <c r="AQ298" i="5"/>
  <c r="AQ299" i="5"/>
  <c r="AQ331" i="5"/>
  <c r="AQ313" i="5"/>
  <c r="AQ294" i="5"/>
  <c r="AQ303" i="5"/>
  <c r="AQ311" i="5"/>
  <c r="AQ326" i="5"/>
  <c r="AQ292" i="5"/>
  <c r="AQ325" i="5"/>
  <c r="AQ289" i="5"/>
  <c r="AQ319" i="5"/>
  <c r="AQ305" i="5"/>
  <c r="AQ306" i="5"/>
  <c r="AQ330" i="5"/>
  <c r="AQ323" i="5"/>
  <c r="AQ301" i="5"/>
  <c r="AQ314" i="5"/>
  <c r="AQ291" i="5"/>
  <c r="AQ317" i="5"/>
  <c r="AQ297" i="5"/>
  <c r="AQ307" i="5"/>
  <c r="AQ309" i="5"/>
  <c r="AQ293" i="5"/>
  <c r="AQ296" i="5"/>
  <c r="AQ329" i="5"/>
  <c r="AU2440" i="4"/>
  <c r="AT2440" i="4"/>
  <c r="AR2441" i="4" s="1"/>
  <c r="AS2441" i="4" s="1"/>
  <c r="AU232" i="5"/>
  <c r="AT232" i="5"/>
  <c r="AR233" i="5" s="1"/>
  <c r="AT2124" i="4"/>
  <c r="AU2124" i="4"/>
  <c r="AU653" i="5"/>
  <c r="AP410" i="5" l="1"/>
  <c r="AU654" i="5"/>
  <c r="AS146" i="5"/>
  <c r="AU2198" i="4"/>
  <c r="AT2198" i="4"/>
  <c r="AT2441" i="4"/>
  <c r="AR2442" i="4" s="1"/>
  <c r="AU2441" i="4"/>
  <c r="AS2522" i="4"/>
  <c r="AO340" i="6"/>
  <c r="AM341" i="6" s="1"/>
  <c r="AN341" i="6" s="1"/>
  <c r="AO411" i="5"/>
  <c r="AM412" i="5" s="1"/>
  <c r="AN412" i="5" s="1"/>
  <c r="AP339" i="6"/>
  <c r="AU2588" i="4"/>
  <c r="AT2588" i="4"/>
  <c r="AR2589" i="4" s="1"/>
  <c r="AS2589" i="4" s="1"/>
  <c r="AT2675" i="4"/>
  <c r="AR2676" i="4" s="1"/>
  <c r="AU2675" i="4"/>
  <c r="AU224" i="6"/>
  <c r="AT224" i="6"/>
  <c r="AR225" i="6" s="1"/>
  <c r="AU2292" i="4"/>
  <c r="AT2292" i="4"/>
  <c r="AR2293" i="4" s="1"/>
  <c r="AS2293" i="4" s="1"/>
  <c r="AU685" i="5"/>
  <c r="AT685" i="5"/>
  <c r="AT384" i="6"/>
  <c r="AR385" i="6" s="1"/>
  <c r="AU384" i="6"/>
  <c r="AU2365" i="4"/>
  <c r="AT2365" i="4"/>
  <c r="AR2366" i="4" s="1"/>
  <c r="AS2366" i="4" s="1"/>
  <c r="AS555" i="5"/>
  <c r="AR2125" i="4"/>
  <c r="AS2125" i="4" s="1"/>
  <c r="AU288" i="5"/>
  <c r="AT288" i="5"/>
  <c r="AS233" i="5"/>
  <c r="AS456" i="5"/>
  <c r="AT655" i="5"/>
  <c r="AR656" i="5" s="1"/>
  <c r="AS656" i="5" s="1"/>
  <c r="AS2676" i="4" l="1"/>
  <c r="AS2442" i="4"/>
  <c r="AT2522" i="4"/>
  <c r="AR2523" i="4" s="1"/>
  <c r="AU2522" i="4"/>
  <c r="AR2199" i="4"/>
  <c r="AS2199" i="4" s="1"/>
  <c r="AT555" i="5"/>
  <c r="AR556" i="5" s="1"/>
  <c r="AU555" i="5"/>
  <c r="AU2366" i="4"/>
  <c r="AT2366" i="4"/>
  <c r="AR2367" i="4" s="1"/>
  <c r="AS2367" i="4" s="1"/>
  <c r="AU2676" i="4"/>
  <c r="AT2676" i="4"/>
  <c r="AR2677" i="4" s="1"/>
  <c r="AS2677" i="4" s="1"/>
  <c r="AT656" i="5"/>
  <c r="AR657" i="5" s="1"/>
  <c r="AS657" i="5" s="1"/>
  <c r="AU233" i="5"/>
  <c r="AT233" i="5"/>
  <c r="AR234" i="5" s="1"/>
  <c r="AS234" i="5" s="1"/>
  <c r="AU2293" i="4"/>
  <c r="AT2293" i="4"/>
  <c r="AR2294" i="4" s="1"/>
  <c r="AS2294" i="4" s="1"/>
  <c r="AS385" i="6"/>
  <c r="AU2125" i="4"/>
  <c r="AT2125" i="4"/>
  <c r="AR2126" i="4" s="1"/>
  <c r="AS2126" i="4" s="1"/>
  <c r="AP411" i="5"/>
  <c r="AU655" i="5"/>
  <c r="AU456" i="5"/>
  <c r="AT456" i="5"/>
  <c r="AR457" i="5" s="1"/>
  <c r="AR686" i="5"/>
  <c r="AS686" i="5" s="1"/>
  <c r="AU2589" i="4"/>
  <c r="AT2589" i="4"/>
  <c r="AR2590" i="4" s="1"/>
  <c r="AS2590" i="4" s="1"/>
  <c r="AO341" i="6"/>
  <c r="AM342" i="6" s="1"/>
  <c r="AN342" i="6" s="1"/>
  <c r="AU2442" i="4"/>
  <c r="AT2442" i="4"/>
  <c r="AR2443" i="4" s="1"/>
  <c r="AS2443" i="4" s="1"/>
  <c r="AR289" i="5"/>
  <c r="AS289" i="5" s="1"/>
  <c r="AU146" i="5"/>
  <c r="AT146" i="5"/>
  <c r="AR147" i="5" s="1"/>
  <c r="AS147" i="5" s="1"/>
  <c r="AO412" i="5"/>
  <c r="AM413" i="5" s="1"/>
  <c r="AN413" i="5" s="1"/>
  <c r="AS225" i="6"/>
  <c r="AP340" i="6"/>
  <c r="AU234" i="5" l="1"/>
  <c r="AT234" i="5"/>
  <c r="AR235" i="5" s="1"/>
  <c r="AS235" i="5" s="1"/>
  <c r="AP341" i="6"/>
  <c r="AU656" i="5"/>
  <c r="AT657" i="5"/>
  <c r="AQ601" i="5" s="1"/>
  <c r="AQ602" i="5" s="1"/>
  <c r="C580" i="5" s="1"/>
  <c r="E580" i="5" s="1"/>
  <c r="AU147" i="5"/>
  <c r="AT147" i="5"/>
  <c r="AR148" i="5" s="1"/>
  <c r="AS148" i="5" s="1"/>
  <c r="AU2294" i="4"/>
  <c r="AT2294" i="4"/>
  <c r="AR2295" i="4" s="1"/>
  <c r="AS2295" i="4" s="1"/>
  <c r="AO342" i="6"/>
  <c r="AM343" i="6" s="1"/>
  <c r="AN343" i="6" s="1"/>
  <c r="AT2677" i="4"/>
  <c r="AR2678" i="4" s="1"/>
  <c r="AU2677" i="4"/>
  <c r="AT686" i="5"/>
  <c r="AU686" i="5"/>
  <c r="AO413" i="5"/>
  <c r="AM414" i="5" s="1"/>
  <c r="AN414" i="5" s="1"/>
  <c r="AT2199" i="4"/>
  <c r="AU2199" i="4"/>
  <c r="AU2443" i="4"/>
  <c r="AT2443" i="4"/>
  <c r="AR2444" i="4" s="1"/>
  <c r="AS2444" i="4" s="1"/>
  <c r="AU2590" i="4"/>
  <c r="AT2590" i="4"/>
  <c r="AR2591" i="4" s="1"/>
  <c r="AS2591" i="4" s="1"/>
  <c r="AT2367" i="4"/>
  <c r="AR2368" i="4" s="1"/>
  <c r="AU2367" i="4"/>
  <c r="AS457" i="5"/>
  <c r="AU225" i="6"/>
  <c r="AT225" i="6"/>
  <c r="AR226" i="6" s="1"/>
  <c r="AS226" i="6" s="1"/>
  <c r="AS556" i="5"/>
  <c r="AP412" i="5"/>
  <c r="AT2126" i="4"/>
  <c r="AR2127" i="4" s="1"/>
  <c r="AU2126" i="4"/>
  <c r="AU289" i="5"/>
  <c r="AT289" i="5"/>
  <c r="AU385" i="6"/>
  <c r="AT385" i="6"/>
  <c r="AR386" i="6" s="1"/>
  <c r="AS386" i="6" s="1"/>
  <c r="AS2523" i="4"/>
  <c r="AS2127" i="4" l="1"/>
  <c r="AU2127" i="4"/>
  <c r="AT2127" i="4"/>
  <c r="AR2128" i="4" s="1"/>
  <c r="AS2128" i="4" s="1"/>
  <c r="AR687" i="5"/>
  <c r="AS687" i="5" s="1"/>
  <c r="AU226" i="6"/>
  <c r="AT226" i="6"/>
  <c r="AR227" i="6" s="1"/>
  <c r="AS227" i="6" s="1"/>
  <c r="AU457" i="5"/>
  <c r="AT457" i="5"/>
  <c r="AR458" i="5" s="1"/>
  <c r="AS458" i="5" s="1"/>
  <c r="AS2368" i="4"/>
  <c r="AU148" i="5"/>
  <c r="AT148" i="5"/>
  <c r="AR149" i="5" s="1"/>
  <c r="AS149" i="5" s="1"/>
  <c r="AU2523" i="4"/>
  <c r="AT2523" i="4"/>
  <c r="AR2524" i="4" s="1"/>
  <c r="AS2524" i="4" s="1"/>
  <c r="AU2444" i="4"/>
  <c r="AT2444" i="4"/>
  <c r="AR2445" i="4" s="1"/>
  <c r="AS2445" i="4" s="1"/>
  <c r="AU386" i="6"/>
  <c r="AT386" i="6"/>
  <c r="AR387" i="6" s="1"/>
  <c r="AT235" i="5"/>
  <c r="AR236" i="5" s="1"/>
  <c r="AS236" i="5" s="1"/>
  <c r="AT556" i="5"/>
  <c r="AR557" i="5" s="1"/>
  <c r="AU556" i="5"/>
  <c r="AS2678" i="4"/>
  <c r="AO343" i="6"/>
  <c r="AM344" i="6" s="1"/>
  <c r="AN344" i="6" s="1"/>
  <c r="AP342" i="6"/>
  <c r="AT2295" i="4"/>
  <c r="AR2296" i="4" s="1"/>
  <c r="AU2295" i="4"/>
  <c r="AU2591" i="4"/>
  <c r="AT2591" i="4"/>
  <c r="AR2592" i="4" s="1"/>
  <c r="AS2592" i="4" s="1"/>
  <c r="G580" i="5"/>
  <c r="C29" i="5"/>
  <c r="B29" i="5"/>
  <c r="AU657" i="5"/>
  <c r="AR290" i="5"/>
  <c r="AS290" i="5" s="1"/>
  <c r="AR2200" i="4"/>
  <c r="AS2200" i="4" s="1"/>
  <c r="AO414" i="5"/>
  <c r="AM415" i="5" s="1"/>
  <c r="AN415" i="5" s="1"/>
  <c r="AP413" i="5"/>
  <c r="AT458" i="5" l="1"/>
  <c r="AR459" i="5" s="1"/>
  <c r="AU458" i="5"/>
  <c r="AO415" i="5"/>
  <c r="AM416" i="5" s="1"/>
  <c r="AN416" i="5" s="1"/>
  <c r="AP343" i="6"/>
  <c r="AP414" i="5"/>
  <c r="AU687" i="5"/>
  <c r="AT687" i="5"/>
  <c r="AU2445" i="4"/>
  <c r="AT2445" i="4"/>
  <c r="AR2446" i="4" s="1"/>
  <c r="AS2446" i="4" s="1"/>
  <c r="AU2592" i="4"/>
  <c r="AT2592" i="4"/>
  <c r="AR2593" i="4" s="1"/>
  <c r="AS2593" i="4" s="1"/>
  <c r="AU2368" i="4"/>
  <c r="AT2368" i="4"/>
  <c r="AR2369" i="4" s="1"/>
  <c r="AS2369" i="4" s="1"/>
  <c r="AT227" i="6"/>
  <c r="AR228" i="6" s="1"/>
  <c r="AU227" i="6"/>
  <c r="AS557" i="5"/>
  <c r="AU235" i="5"/>
  <c r="AU2128" i="4"/>
  <c r="AT2128" i="4"/>
  <c r="AR2129" i="4" s="1"/>
  <c r="AS2129" i="4" s="1"/>
  <c r="AU2524" i="4"/>
  <c r="AT2524" i="4"/>
  <c r="AR2525" i="4" s="1"/>
  <c r="AS2525" i="4" s="1"/>
  <c r="AU149" i="5"/>
  <c r="AT149" i="5"/>
  <c r="AR150" i="5" s="1"/>
  <c r="AS150" i="5" s="1"/>
  <c r="AS2296" i="4"/>
  <c r="AO344" i="6"/>
  <c r="AM345" i="6" s="1"/>
  <c r="AN345" i="6" s="1"/>
  <c r="AU2678" i="4"/>
  <c r="AT2678" i="4"/>
  <c r="AR2679" i="4" s="1"/>
  <c r="AS2679" i="4" s="1"/>
  <c r="AT2200" i="4"/>
  <c r="AU2200" i="4"/>
  <c r="AT236" i="5"/>
  <c r="AR237" i="5" s="1"/>
  <c r="AS237" i="5" s="1"/>
  <c r="AU290" i="5"/>
  <c r="AT290" i="5"/>
  <c r="AS387" i="6"/>
  <c r="AS228" i="6" l="1"/>
  <c r="AU2369" i="4"/>
  <c r="AT2369" i="4"/>
  <c r="AR2370" i="4" s="1"/>
  <c r="AS2370" i="4" s="1"/>
  <c r="AO345" i="6"/>
  <c r="AM346" i="6" s="1"/>
  <c r="AN346" i="6" s="1"/>
  <c r="AU2593" i="4"/>
  <c r="AT2593" i="4"/>
  <c r="AR2594" i="4" s="1"/>
  <c r="AS2594" i="4" s="1"/>
  <c r="AT150" i="5"/>
  <c r="AR151" i="5" s="1"/>
  <c r="AU150" i="5"/>
  <c r="AU2679" i="4"/>
  <c r="AT2679" i="4"/>
  <c r="AR2680" i="4" s="1"/>
  <c r="AS2680" i="4" s="1"/>
  <c r="AU2525" i="4"/>
  <c r="AT2525" i="4"/>
  <c r="AR2526" i="4" s="1"/>
  <c r="AS2526" i="4" s="1"/>
  <c r="AU387" i="6"/>
  <c r="AT387" i="6"/>
  <c r="AR388" i="6" s="1"/>
  <c r="AS388" i="6" s="1"/>
  <c r="AR291" i="5"/>
  <c r="AS291" i="5" s="1"/>
  <c r="AP415" i="5"/>
  <c r="AT237" i="5"/>
  <c r="AR238" i="5" s="1"/>
  <c r="AS238" i="5" s="1"/>
  <c r="AR2201" i="4"/>
  <c r="AS2201" i="4" s="1"/>
  <c r="AP344" i="6"/>
  <c r="AU2296" i="4"/>
  <c r="AT2296" i="4"/>
  <c r="AR2297" i="4" s="1"/>
  <c r="AS2297" i="4" s="1"/>
  <c r="AU2129" i="4"/>
  <c r="AT2129" i="4"/>
  <c r="AR2130" i="4" s="1"/>
  <c r="AS2130" i="4" s="1"/>
  <c r="AT228" i="6"/>
  <c r="AR229" i="6" s="1"/>
  <c r="AU228" i="6"/>
  <c r="AU2446" i="4"/>
  <c r="AT2446" i="4"/>
  <c r="AR2447" i="4" s="1"/>
  <c r="AS2447" i="4" s="1"/>
  <c r="AR688" i="5"/>
  <c r="AS688" i="5" s="1"/>
  <c r="AO416" i="5"/>
  <c r="AM417" i="5" s="1"/>
  <c r="AN417" i="5" s="1"/>
  <c r="AU236" i="5"/>
  <c r="AU557" i="5"/>
  <c r="AT557" i="5"/>
  <c r="AR558" i="5" s="1"/>
  <c r="AS558" i="5" s="1"/>
  <c r="AS459" i="5"/>
  <c r="AS229" i="6" l="1"/>
  <c r="AS151" i="5"/>
  <c r="AU2526" i="4"/>
  <c r="AT2526" i="4"/>
  <c r="AR2527" i="4" s="1"/>
  <c r="AS2527" i="4" s="1"/>
  <c r="AU2447" i="4"/>
  <c r="AT2447" i="4"/>
  <c r="AR2448" i="4" s="1"/>
  <c r="AS2448" i="4" s="1"/>
  <c r="AU151" i="5"/>
  <c r="AT151" i="5"/>
  <c r="AR152" i="5" s="1"/>
  <c r="AS152" i="5" s="1"/>
  <c r="AU229" i="6"/>
  <c r="AT229" i="6"/>
  <c r="AR230" i="6" s="1"/>
  <c r="AS230" i="6" s="1"/>
  <c r="AT388" i="6"/>
  <c r="AR389" i="6" s="1"/>
  <c r="AU388" i="6"/>
  <c r="AU2130" i="4"/>
  <c r="AT2130" i="4"/>
  <c r="AR2131" i="4" s="1"/>
  <c r="AS2131" i="4" s="1"/>
  <c r="AU558" i="5"/>
  <c r="AT558" i="5"/>
  <c r="AR559" i="5" s="1"/>
  <c r="AS559" i="5" s="1"/>
  <c r="AO346" i="6"/>
  <c r="AM347" i="6" s="1"/>
  <c r="AN347" i="6" s="1"/>
  <c r="AU688" i="5"/>
  <c r="AT688" i="5"/>
  <c r="AR689" i="5" s="1"/>
  <c r="AS689" i="5" s="1"/>
  <c r="AU2680" i="4"/>
  <c r="AT2680" i="4"/>
  <c r="AR2681" i="4" s="1"/>
  <c r="AS2681" i="4" s="1"/>
  <c r="AU2594" i="4"/>
  <c r="AT2594" i="4"/>
  <c r="AR2595" i="4" s="1"/>
  <c r="AS2595" i="4" s="1"/>
  <c r="AU2201" i="4"/>
  <c r="AT2201" i="4"/>
  <c r="AR2202" i="4" s="1"/>
  <c r="AS2202" i="4" s="1"/>
  <c r="AU237" i="5"/>
  <c r="AU238" i="5" s="1"/>
  <c r="AP345" i="6"/>
  <c r="AT291" i="5"/>
  <c r="AU291" i="5"/>
  <c r="AT2297" i="4"/>
  <c r="AR2298" i="4" s="1"/>
  <c r="AU2297" i="4"/>
  <c r="AU459" i="5"/>
  <c r="AT459" i="5"/>
  <c r="AR460" i="5" s="1"/>
  <c r="AO417" i="5"/>
  <c r="AM418" i="5" s="1"/>
  <c r="AN418" i="5" s="1"/>
  <c r="AT238" i="5"/>
  <c r="AR239" i="5" s="1"/>
  <c r="AS239" i="5" s="1"/>
  <c r="AU2370" i="4"/>
  <c r="AT2370" i="4"/>
  <c r="AR2371" i="4" s="1"/>
  <c r="AS2371" i="4" s="1"/>
  <c r="AP416" i="5"/>
  <c r="AS2298" i="4" l="1"/>
  <c r="AS460" i="5"/>
  <c r="AU2298" i="4"/>
  <c r="AT2298" i="4"/>
  <c r="AR2299" i="4" s="1"/>
  <c r="AS2299" i="4" s="1"/>
  <c r="AT2131" i="4"/>
  <c r="AR2132" i="4" s="1"/>
  <c r="AU2131" i="4"/>
  <c r="AT460" i="5"/>
  <c r="AR461" i="5" s="1"/>
  <c r="AU460" i="5"/>
  <c r="AP346" i="6"/>
  <c r="AS389" i="6"/>
  <c r="AU152" i="5"/>
  <c r="AT152" i="5"/>
  <c r="AR153" i="5" s="1"/>
  <c r="AS153" i="5" s="1"/>
  <c r="AT559" i="5"/>
  <c r="AR560" i="5" s="1"/>
  <c r="AU559" i="5"/>
  <c r="AR292" i="5"/>
  <c r="AS292" i="5" s="1"/>
  <c r="AU2202" i="4"/>
  <c r="AT2202" i="4"/>
  <c r="AR2203" i="4" s="1"/>
  <c r="AT2371" i="4"/>
  <c r="AR2372" i="4" s="1"/>
  <c r="AU2371" i="4"/>
  <c r="AT239" i="5"/>
  <c r="AR240" i="5" s="1"/>
  <c r="AS240" i="5" s="1"/>
  <c r="AO347" i="6"/>
  <c r="AM348" i="6" s="1"/>
  <c r="AN348" i="6" s="1"/>
  <c r="AT2527" i="4"/>
  <c r="AR2528" i="4" s="1"/>
  <c r="AU2527" i="4"/>
  <c r="AU230" i="6"/>
  <c r="AT230" i="6"/>
  <c r="AR231" i="6" s="1"/>
  <c r="AS231" i="6" s="1"/>
  <c r="AU2595" i="4"/>
  <c r="AT2595" i="4"/>
  <c r="AR2596" i="4" s="1"/>
  <c r="AU2681" i="4"/>
  <c r="AT2681" i="4"/>
  <c r="AR2682" i="4" s="1"/>
  <c r="AS2682" i="4" s="1"/>
  <c r="AU2448" i="4"/>
  <c r="AT2448" i="4"/>
  <c r="AR2449" i="4" s="1"/>
  <c r="AS2449" i="4" s="1"/>
  <c r="AO418" i="5"/>
  <c r="AM419" i="5" s="1"/>
  <c r="AN419" i="5" s="1"/>
  <c r="AU689" i="5"/>
  <c r="AT689" i="5"/>
  <c r="AR690" i="5" s="1"/>
  <c r="AS690" i="5" s="1"/>
  <c r="AP417" i="5"/>
  <c r="AS560" i="5" l="1"/>
  <c r="AS461" i="5"/>
  <c r="AS2203" i="4"/>
  <c r="AU2203" i="4"/>
  <c r="AT2203" i="4"/>
  <c r="AR2204" i="4" s="1"/>
  <c r="AS2204" i="4" s="1"/>
  <c r="AT2449" i="4"/>
  <c r="AR2450" i="4" s="1"/>
  <c r="AU2449" i="4"/>
  <c r="AU292" i="5"/>
  <c r="AT292" i="5"/>
  <c r="AU2682" i="4"/>
  <c r="AT2682" i="4"/>
  <c r="AR2683" i="4" s="1"/>
  <c r="AS2683" i="4" s="1"/>
  <c r="AS2596" i="4"/>
  <c r="AU560" i="5"/>
  <c r="AT560" i="5"/>
  <c r="AR561" i="5" s="1"/>
  <c r="AS561" i="5" s="1"/>
  <c r="AU461" i="5"/>
  <c r="AT461" i="5"/>
  <c r="AR462" i="5" s="1"/>
  <c r="AS462" i="5" s="1"/>
  <c r="AU389" i="6"/>
  <c r="AT389" i="6"/>
  <c r="AR390" i="6" s="1"/>
  <c r="AS390" i="6" s="1"/>
  <c r="AU231" i="6"/>
  <c r="AT231" i="6"/>
  <c r="AR232" i="6" s="1"/>
  <c r="AP347" i="6"/>
  <c r="AS2132" i="4"/>
  <c r="AO348" i="6"/>
  <c r="AM349" i="6" s="1"/>
  <c r="AN349" i="6" s="1"/>
  <c r="AU690" i="5"/>
  <c r="AT690" i="5"/>
  <c r="AR691" i="5" s="1"/>
  <c r="AS691" i="5" s="1"/>
  <c r="AU2299" i="4"/>
  <c r="AT2299" i="4"/>
  <c r="AR2300" i="4" s="1"/>
  <c r="AU153" i="5"/>
  <c r="AT153" i="5"/>
  <c r="AR154" i="5" s="1"/>
  <c r="AS154" i="5" s="1"/>
  <c r="AS2528" i="4"/>
  <c r="AT240" i="5"/>
  <c r="AR241" i="5" s="1"/>
  <c r="AS241" i="5" s="1"/>
  <c r="AU239" i="5"/>
  <c r="AO419" i="5"/>
  <c r="AM420" i="5" s="1"/>
  <c r="AN420" i="5" s="1"/>
  <c r="AP418" i="5"/>
  <c r="AS2372" i="4"/>
  <c r="AP419" i="5" l="1"/>
  <c r="AU462" i="5"/>
  <c r="AT462" i="5"/>
  <c r="AR463" i="5" s="1"/>
  <c r="AS463" i="5" s="1"/>
  <c r="AT561" i="5"/>
  <c r="AR562" i="5" s="1"/>
  <c r="AS562" i="5" s="1"/>
  <c r="AU154" i="5"/>
  <c r="AT154" i="5"/>
  <c r="AR155" i="5" s="1"/>
  <c r="AS155" i="5" s="1"/>
  <c r="AU2596" i="4"/>
  <c r="AT2596" i="4"/>
  <c r="AR2597" i="4" s="1"/>
  <c r="AS2597" i="4" s="1"/>
  <c r="AR293" i="5"/>
  <c r="AS293" i="5" s="1"/>
  <c r="AT241" i="5"/>
  <c r="AR242" i="5" s="1"/>
  <c r="AS242" i="5" s="1"/>
  <c r="AU2528" i="4"/>
  <c r="AT2528" i="4"/>
  <c r="AR2529" i="4" s="1"/>
  <c r="AS2529" i="4" s="1"/>
  <c r="AU2683" i="4"/>
  <c r="AT2683" i="4"/>
  <c r="AR2684" i="4" s="1"/>
  <c r="AS2684" i="4" s="1"/>
  <c r="AP348" i="6"/>
  <c r="AT390" i="6"/>
  <c r="AR391" i="6" s="1"/>
  <c r="AU390" i="6"/>
  <c r="AU240" i="5"/>
  <c r="AS2300" i="4"/>
  <c r="AO349" i="6"/>
  <c r="AM350" i="6" s="1"/>
  <c r="AN350" i="6" s="1"/>
  <c r="AU2372" i="4"/>
  <c r="AT2372" i="4"/>
  <c r="AR2373" i="4" s="1"/>
  <c r="AS2373" i="4" s="1"/>
  <c r="AT2132" i="4"/>
  <c r="AR2133" i="4" s="1"/>
  <c r="AU2132" i="4"/>
  <c r="AU2204" i="4"/>
  <c r="AT2204" i="4"/>
  <c r="AR2205" i="4" s="1"/>
  <c r="AS2205" i="4" s="1"/>
  <c r="AT691" i="5"/>
  <c r="AR692" i="5" s="1"/>
  <c r="AU691" i="5"/>
  <c r="AS2450" i="4"/>
  <c r="AO420" i="5"/>
  <c r="AL364" i="5" s="1"/>
  <c r="AL365" i="5" s="1"/>
  <c r="AS232" i="6"/>
  <c r="AS2133" i="4" l="1"/>
  <c r="AU2205" i="4"/>
  <c r="AT2205" i="4"/>
  <c r="AR2206" i="4" s="1"/>
  <c r="AS2206" i="4" s="1"/>
  <c r="AU2450" i="4"/>
  <c r="AT2450" i="4"/>
  <c r="AR2451" i="4" s="1"/>
  <c r="AS2451" i="4" s="1"/>
  <c r="AU2133" i="4"/>
  <c r="AT2133" i="4"/>
  <c r="AR2134" i="4" s="1"/>
  <c r="AS2134" i="4" s="1"/>
  <c r="AT2684" i="4"/>
  <c r="AR2685" i="4" s="1"/>
  <c r="AU2684" i="4"/>
  <c r="AT242" i="5"/>
  <c r="AR243" i="5" s="1"/>
  <c r="AS243" i="5" s="1"/>
  <c r="AT2597" i="4"/>
  <c r="AR2598" i="4" s="1"/>
  <c r="AU2597" i="4"/>
  <c r="AU241" i="5"/>
  <c r="AT562" i="5"/>
  <c r="AR563" i="5" s="1"/>
  <c r="AS563" i="5" s="1"/>
  <c r="AU155" i="5"/>
  <c r="AT155" i="5"/>
  <c r="AR156" i="5" s="1"/>
  <c r="AU2300" i="4"/>
  <c r="AT2300" i="4"/>
  <c r="AR2301" i="4" s="1"/>
  <c r="AS2301" i="4" s="1"/>
  <c r="AT232" i="6"/>
  <c r="AR233" i="6" s="1"/>
  <c r="AU232" i="6"/>
  <c r="AU561" i="5"/>
  <c r="AS692" i="5"/>
  <c r="AT293" i="5"/>
  <c r="AR294" i="5" s="1"/>
  <c r="AU293" i="5"/>
  <c r="AP349" i="6"/>
  <c r="AU463" i="5"/>
  <c r="AT463" i="5"/>
  <c r="AR464" i="5" s="1"/>
  <c r="AS464" i="5" s="1"/>
  <c r="AU2529" i="4"/>
  <c r="AT2529" i="4"/>
  <c r="AR2530" i="4" s="1"/>
  <c r="AS2530" i="4" s="1"/>
  <c r="AU2373" i="4"/>
  <c r="AT2373" i="4"/>
  <c r="AR2374" i="4" s="1"/>
  <c r="AO350" i="6"/>
  <c r="AL294" i="6" s="1"/>
  <c r="AL295" i="6" s="1"/>
  <c r="AQ345" i="5"/>
  <c r="AQ344" i="5"/>
  <c r="AQ346" i="5" s="1"/>
  <c r="AS391" i="6"/>
  <c r="AP420" i="5"/>
  <c r="AS294" i="5" l="1"/>
  <c r="AT563" i="5"/>
  <c r="AR564" i="5" s="1"/>
  <c r="AS564" i="5" s="1"/>
  <c r="AU464" i="5"/>
  <c r="AT464" i="5"/>
  <c r="AR465" i="5" s="1"/>
  <c r="AS465" i="5" s="1"/>
  <c r="AU692" i="5"/>
  <c r="AT692" i="5"/>
  <c r="AR693" i="5" s="1"/>
  <c r="AS693" i="5" s="1"/>
  <c r="AT243" i="5"/>
  <c r="AR244" i="5" s="1"/>
  <c r="AS244" i="5" s="1"/>
  <c r="AT2530" i="4"/>
  <c r="AR2531" i="4" s="1"/>
  <c r="AU2530" i="4"/>
  <c r="AT294" i="5"/>
  <c r="AR295" i="5" s="1"/>
  <c r="AU294" i="5"/>
  <c r="AU391" i="6"/>
  <c r="AT391" i="6"/>
  <c r="AR392" i="6" s="1"/>
  <c r="AS392" i="6" s="1"/>
  <c r="AU2451" i="4"/>
  <c r="AT2451" i="4"/>
  <c r="AR2452" i="4" s="1"/>
  <c r="AS2452" i="4" s="1"/>
  <c r="AU562" i="5"/>
  <c r="AS2598" i="4"/>
  <c r="AU242" i="5"/>
  <c r="AT2134" i="4"/>
  <c r="AR2135" i="4" s="1"/>
  <c r="AU2134" i="4"/>
  <c r="AU2301" i="4"/>
  <c r="AT2301" i="4"/>
  <c r="AR2302" i="4" s="1"/>
  <c r="AS2302" i="4" s="1"/>
  <c r="AS2374" i="4"/>
  <c r="AS233" i="6"/>
  <c r="AU2206" i="4"/>
  <c r="AT2206" i="4"/>
  <c r="AR2207" i="4" s="1"/>
  <c r="AS2207" i="4" s="1"/>
  <c r="AS2685" i="4"/>
  <c r="AQ348" i="5"/>
  <c r="AQ347" i="5"/>
  <c r="AQ349" i="5"/>
  <c r="AQ360" i="5"/>
  <c r="AQ361" i="5"/>
  <c r="AQ274" i="6"/>
  <c r="AQ275" i="6"/>
  <c r="AP350" i="6"/>
  <c r="AS156" i="5"/>
  <c r="AQ276" i="6" l="1"/>
  <c r="AS2531" i="4"/>
  <c r="AU2452" i="4"/>
  <c r="AT2452" i="4"/>
  <c r="AR2453" i="4" s="1"/>
  <c r="AS2453" i="4" s="1"/>
  <c r="AU392" i="6"/>
  <c r="AT392" i="6"/>
  <c r="AR393" i="6" s="1"/>
  <c r="AS393" i="6" s="1"/>
  <c r="AT244" i="5"/>
  <c r="AR245" i="5" s="1"/>
  <c r="AS245" i="5" s="1"/>
  <c r="AS295" i="5"/>
  <c r="AU233" i="6"/>
  <c r="AT233" i="6"/>
  <c r="AR234" i="6" s="1"/>
  <c r="AS234" i="6" s="1"/>
  <c r="AU2374" i="4"/>
  <c r="AT2374" i="4"/>
  <c r="AR2375" i="4" s="1"/>
  <c r="AS2375" i="4" s="1"/>
  <c r="AU465" i="5"/>
  <c r="AT465" i="5"/>
  <c r="AR466" i="5" s="1"/>
  <c r="AS466" i="5" s="1"/>
  <c r="AQ352" i="5"/>
  <c r="AQ351" i="5"/>
  <c r="AQ354" i="5" s="1"/>
  <c r="AR367" i="5" s="1"/>
  <c r="AU2685" i="4"/>
  <c r="AT2685" i="4"/>
  <c r="AR2686" i="4" s="1"/>
  <c r="AU2302" i="4"/>
  <c r="AT2302" i="4"/>
  <c r="AR2303" i="4" s="1"/>
  <c r="AS2303" i="4" s="1"/>
  <c r="AU156" i="5"/>
  <c r="AT156" i="5"/>
  <c r="AR157" i="5" s="1"/>
  <c r="AS157" i="5" s="1"/>
  <c r="AS2135" i="4"/>
  <c r="AQ414" i="5"/>
  <c r="AQ420" i="5"/>
  <c r="AQ415" i="5"/>
  <c r="AQ410" i="5"/>
  <c r="AQ416" i="5"/>
  <c r="AQ411" i="5"/>
  <c r="AQ417" i="5"/>
  <c r="AQ412" i="5"/>
  <c r="AQ418" i="5"/>
  <c r="AQ419" i="5"/>
  <c r="AQ413" i="5"/>
  <c r="AQ362" i="5"/>
  <c r="AU2207" i="4"/>
  <c r="AT2207" i="4"/>
  <c r="AR2208" i="4" s="1"/>
  <c r="AS2208" i="4" s="1"/>
  <c r="AU693" i="5"/>
  <c r="AT693" i="5"/>
  <c r="AR694" i="5" s="1"/>
  <c r="AQ278" i="6"/>
  <c r="AQ277" i="6"/>
  <c r="AQ279" i="6"/>
  <c r="AQ290" i="6"/>
  <c r="AQ291" i="6"/>
  <c r="AT564" i="5"/>
  <c r="AR565" i="5" s="1"/>
  <c r="AS565" i="5" s="1"/>
  <c r="AQ356" i="5"/>
  <c r="AQ357" i="5" s="1"/>
  <c r="AU2531" i="4"/>
  <c r="AT2531" i="4"/>
  <c r="AR2532" i="4" s="1"/>
  <c r="AS2532" i="4" s="1"/>
  <c r="AU243" i="5"/>
  <c r="AT2598" i="4"/>
  <c r="AR2599" i="4" s="1"/>
  <c r="AU2598" i="4"/>
  <c r="AU563" i="5"/>
  <c r="AU244" i="5" l="1"/>
  <c r="AU466" i="5"/>
  <c r="AT466" i="5"/>
  <c r="AR467" i="5" s="1"/>
  <c r="AS467" i="5" s="1"/>
  <c r="AT2208" i="4"/>
  <c r="AR2209" i="4" s="1"/>
  <c r="AU2208" i="4"/>
  <c r="AQ358" i="5"/>
  <c r="AQ359" i="5" s="1"/>
  <c r="AS2599" i="4"/>
  <c r="AU234" i="6"/>
  <c r="AT234" i="6"/>
  <c r="AR235" i="6" s="1"/>
  <c r="AS235" i="6" s="1"/>
  <c r="AQ353" i="5"/>
  <c r="AQ355" i="5" s="1"/>
  <c r="AT2375" i="4"/>
  <c r="AR2376" i="4" s="1"/>
  <c r="AU2375" i="4"/>
  <c r="AT565" i="5"/>
  <c r="AR566" i="5" s="1"/>
  <c r="AS566" i="5" s="1"/>
  <c r="AQ349" i="6"/>
  <c r="AQ344" i="6"/>
  <c r="AQ340" i="6"/>
  <c r="AQ347" i="6"/>
  <c r="AQ348" i="6"/>
  <c r="AQ345" i="6"/>
  <c r="AQ346" i="6"/>
  <c r="AQ350" i="6"/>
  <c r="AQ343" i="6"/>
  <c r="AQ342" i="6"/>
  <c r="AQ292" i="6"/>
  <c r="AQ341" i="6"/>
  <c r="AT157" i="5"/>
  <c r="AR158" i="5" s="1"/>
  <c r="AS158" i="5" s="1"/>
  <c r="AU157" i="5"/>
  <c r="AU2532" i="4"/>
  <c r="AT2532" i="4"/>
  <c r="AR2533" i="4" s="1"/>
  <c r="AS2533" i="4" s="1"/>
  <c r="AU564" i="5"/>
  <c r="AU565" i="5" s="1"/>
  <c r="AT295" i="5"/>
  <c r="AR296" i="5" s="1"/>
  <c r="AU295" i="5"/>
  <c r="AU2135" i="4"/>
  <c r="AT2135" i="4"/>
  <c r="AR2136" i="4" s="1"/>
  <c r="AS2136" i="4" s="1"/>
  <c r="AT245" i="5"/>
  <c r="AR246" i="5" s="1"/>
  <c r="AS246" i="5" s="1"/>
  <c r="AU393" i="6"/>
  <c r="AT393" i="6"/>
  <c r="AR394" i="6" s="1"/>
  <c r="AS394" i="6" s="1"/>
  <c r="AQ281" i="6"/>
  <c r="AQ284" i="6" s="1"/>
  <c r="AR297" i="6" s="1"/>
  <c r="AQ282" i="6"/>
  <c r="AU2303" i="4"/>
  <c r="AT2303" i="4"/>
  <c r="AR2304" i="4" s="1"/>
  <c r="AS2304" i="4" s="1"/>
  <c r="AQ286" i="6"/>
  <c r="AQ287" i="6" s="1"/>
  <c r="AU2453" i="4"/>
  <c r="AT2453" i="4"/>
  <c r="AR2454" i="4" s="1"/>
  <c r="AS2454" i="4" s="1"/>
  <c r="AS694" i="5"/>
  <c r="AS2686" i="4"/>
  <c r="AS2376" i="4" l="1"/>
  <c r="AQ390" i="5"/>
  <c r="AQ381" i="5"/>
  <c r="AQ399" i="5"/>
  <c r="AQ369" i="5"/>
  <c r="AQ383" i="5"/>
  <c r="AQ403" i="5"/>
  <c r="AQ367" i="5"/>
  <c r="AS367" i="5" s="1"/>
  <c r="AQ407" i="5"/>
  <c r="AQ391" i="5"/>
  <c r="AQ385" i="5"/>
  <c r="AQ370" i="5"/>
  <c r="AQ378" i="5"/>
  <c r="AQ389" i="5"/>
  <c r="AQ371" i="5"/>
  <c r="AQ404" i="5"/>
  <c r="AQ388" i="5"/>
  <c r="AQ374" i="5"/>
  <c r="AQ394" i="5"/>
  <c r="AQ398" i="5"/>
  <c r="AQ373" i="5"/>
  <c r="AQ392" i="5"/>
  <c r="AQ402" i="5"/>
  <c r="AQ405" i="5"/>
  <c r="AQ393" i="5"/>
  <c r="AQ396" i="5"/>
  <c r="AQ368" i="5"/>
  <c r="AQ401" i="5"/>
  <c r="AQ387" i="5"/>
  <c r="AQ382" i="5"/>
  <c r="AQ375" i="5"/>
  <c r="AQ380" i="5"/>
  <c r="AQ409" i="5"/>
  <c r="AQ395" i="5"/>
  <c r="AQ379" i="5"/>
  <c r="AQ372" i="5"/>
  <c r="AQ408" i="5"/>
  <c r="AQ400" i="5"/>
  <c r="AQ397" i="5"/>
  <c r="AQ377" i="5"/>
  <c r="AQ386" i="5"/>
  <c r="AQ376" i="5"/>
  <c r="AQ406" i="5"/>
  <c r="AQ384" i="5"/>
  <c r="AT2533" i="4"/>
  <c r="AR2534" i="4" s="1"/>
  <c r="AS2534" i="4" s="1"/>
  <c r="AU235" i="6"/>
  <c r="AT235" i="6"/>
  <c r="AR236" i="6" s="1"/>
  <c r="AU245" i="5"/>
  <c r="AU394" i="6"/>
  <c r="AT394" i="6"/>
  <c r="AR395" i="6" s="1"/>
  <c r="AS395" i="6" s="1"/>
  <c r="AT158" i="5"/>
  <c r="AR159" i="5" s="1"/>
  <c r="AS159" i="5" s="1"/>
  <c r="AU2376" i="4"/>
  <c r="AT2376" i="4"/>
  <c r="AR2377" i="4" s="1"/>
  <c r="AS2377" i="4" s="1"/>
  <c r="AU694" i="5"/>
  <c r="AT694" i="5"/>
  <c r="AR695" i="5" s="1"/>
  <c r="AS695" i="5" s="1"/>
  <c r="AU2454" i="4"/>
  <c r="AT2454" i="4"/>
  <c r="AR2455" i="4" s="1"/>
  <c r="AS2455" i="4" s="1"/>
  <c r="AU2599" i="4"/>
  <c r="AT2599" i="4"/>
  <c r="AR2600" i="4" s="1"/>
  <c r="AS2600" i="4" s="1"/>
  <c r="AU2686" i="4"/>
  <c r="AT2686" i="4"/>
  <c r="AR2687" i="4" s="1"/>
  <c r="AS2687" i="4" s="1"/>
  <c r="AT246" i="5"/>
  <c r="AR247" i="5" s="1"/>
  <c r="AS247" i="5" s="1"/>
  <c r="AQ288" i="6"/>
  <c r="AQ289" i="6" s="1"/>
  <c r="AU2136" i="4"/>
  <c r="AT2136" i="4"/>
  <c r="AR2137" i="4" s="1"/>
  <c r="AS2209" i="4"/>
  <c r="AT2304" i="4"/>
  <c r="AR2305" i="4" s="1"/>
  <c r="AU2304" i="4"/>
  <c r="AS296" i="5"/>
  <c r="AU467" i="5"/>
  <c r="AT467" i="5"/>
  <c r="AR468" i="5" s="1"/>
  <c r="AS468" i="5" s="1"/>
  <c r="AQ283" i="6"/>
  <c r="AQ285" i="6" s="1"/>
  <c r="AT566" i="5"/>
  <c r="AR567" i="5" s="1"/>
  <c r="AS567" i="5" s="1"/>
  <c r="AU566" i="5" l="1"/>
  <c r="AS2305" i="4"/>
  <c r="AQ337" i="6"/>
  <c r="AQ325" i="6"/>
  <c r="AQ308" i="6"/>
  <c r="AQ324" i="6"/>
  <c r="AQ335" i="6"/>
  <c r="AQ298" i="6"/>
  <c r="AQ338" i="6"/>
  <c r="AQ317" i="6"/>
  <c r="AQ339" i="6"/>
  <c r="AQ299" i="6"/>
  <c r="AQ322" i="6"/>
  <c r="AQ323" i="6"/>
  <c r="AQ331" i="6"/>
  <c r="AQ300" i="6"/>
  <c r="AQ297" i="6"/>
  <c r="AS297" i="6" s="1"/>
  <c r="AQ318" i="6"/>
  <c r="AQ327" i="6"/>
  <c r="AQ302" i="6"/>
  <c r="AQ315" i="6"/>
  <c r="AQ301" i="6"/>
  <c r="AQ333" i="6"/>
  <c r="AQ329" i="6"/>
  <c r="AQ310" i="6"/>
  <c r="AQ326" i="6"/>
  <c r="AQ311" i="6"/>
  <c r="AQ307" i="6"/>
  <c r="AQ306" i="6"/>
  <c r="AQ316" i="6"/>
  <c r="AQ321" i="6"/>
  <c r="AQ320" i="6"/>
  <c r="AQ328" i="6"/>
  <c r="AQ309" i="6"/>
  <c r="AQ303" i="6"/>
  <c r="AQ330" i="6"/>
  <c r="AQ304" i="6"/>
  <c r="AQ332" i="6"/>
  <c r="AQ313" i="6"/>
  <c r="AQ336" i="6"/>
  <c r="AQ314" i="6"/>
  <c r="AQ305" i="6"/>
  <c r="AQ334" i="6"/>
  <c r="AQ312" i="6"/>
  <c r="AQ319" i="6"/>
  <c r="AS236" i="6"/>
  <c r="AU695" i="5"/>
  <c r="AT695" i="5"/>
  <c r="AR696" i="5" s="1"/>
  <c r="AT567" i="5"/>
  <c r="AR568" i="5" s="1"/>
  <c r="AS568" i="5" s="1"/>
  <c r="AU2600" i="4"/>
  <c r="AT2600" i="4"/>
  <c r="AR2601" i="4" s="1"/>
  <c r="AS2601" i="4" s="1"/>
  <c r="AU2377" i="4"/>
  <c r="AT2377" i="4"/>
  <c r="AR2378" i="4" s="1"/>
  <c r="AS2378" i="4" s="1"/>
  <c r="AT367" i="5"/>
  <c r="AU367" i="5"/>
  <c r="AT247" i="5"/>
  <c r="AR248" i="5" s="1"/>
  <c r="AS248" i="5" s="1"/>
  <c r="AU246" i="5"/>
  <c r="AT159" i="5"/>
  <c r="AR160" i="5" s="1"/>
  <c r="AS160" i="5" s="1"/>
  <c r="AT468" i="5"/>
  <c r="AR469" i="5" s="1"/>
  <c r="AU468" i="5"/>
  <c r="AU296" i="5"/>
  <c r="AT296" i="5"/>
  <c r="AR297" i="5" s="1"/>
  <c r="AS297" i="5" s="1"/>
  <c r="AU158" i="5"/>
  <c r="AT2534" i="4"/>
  <c r="AR2535" i="4" s="1"/>
  <c r="AS2535" i="4" s="1"/>
  <c r="AU2533" i="4"/>
  <c r="AT395" i="6"/>
  <c r="AR396" i="6" s="1"/>
  <c r="AU395" i="6"/>
  <c r="AU2305" i="4"/>
  <c r="AT2305" i="4"/>
  <c r="AR2306" i="4" s="1"/>
  <c r="AU2455" i="4"/>
  <c r="AT2455" i="4"/>
  <c r="AR2456" i="4" s="1"/>
  <c r="AS2456" i="4" s="1"/>
  <c r="AT2209" i="4"/>
  <c r="AR2210" i="4" s="1"/>
  <c r="AU2209" i="4"/>
  <c r="AU2687" i="4"/>
  <c r="AT2687" i="4"/>
  <c r="AR2688" i="4" s="1"/>
  <c r="AS2688" i="4" s="1"/>
  <c r="AS2137" i="4"/>
  <c r="AU567" i="5" l="1"/>
  <c r="AS396" i="6"/>
  <c r="AS469" i="5"/>
  <c r="AT297" i="6"/>
  <c r="AU297" i="6"/>
  <c r="AU469" i="5"/>
  <c r="AT469" i="5"/>
  <c r="AR470" i="5" s="1"/>
  <c r="AS470" i="5" s="1"/>
  <c r="AT236" i="6"/>
  <c r="AR237" i="6" s="1"/>
  <c r="AU236" i="6"/>
  <c r="AU2378" i="4"/>
  <c r="AT2378" i="4"/>
  <c r="AR2379" i="4" s="1"/>
  <c r="AS2379" i="4" s="1"/>
  <c r="AT160" i="5"/>
  <c r="AR161" i="5" s="1"/>
  <c r="AS161" i="5" s="1"/>
  <c r="AU396" i="6"/>
  <c r="AT396" i="6"/>
  <c r="AR397" i="6" s="1"/>
  <c r="AS397" i="6" s="1"/>
  <c r="AU2534" i="4"/>
  <c r="AU159" i="5"/>
  <c r="AT2535" i="4"/>
  <c r="AR2536" i="4" s="1"/>
  <c r="AS2536" i="4" s="1"/>
  <c r="AU247" i="5"/>
  <c r="AS2210" i="4"/>
  <c r="AT2456" i="4"/>
  <c r="AR2457" i="4" s="1"/>
  <c r="AU2456" i="4"/>
  <c r="AU2601" i="4"/>
  <c r="AT2601" i="4"/>
  <c r="AR2602" i="4" s="1"/>
  <c r="AS2602" i="4" s="1"/>
  <c r="AS2306" i="4"/>
  <c r="AT248" i="5"/>
  <c r="AR249" i="5" s="1"/>
  <c r="AS249" i="5" s="1"/>
  <c r="AT568" i="5"/>
  <c r="AR569" i="5" s="1"/>
  <c r="AS569" i="5" s="1"/>
  <c r="AU297" i="5"/>
  <c r="AT297" i="5"/>
  <c r="AR298" i="5" s="1"/>
  <c r="AU2137" i="4"/>
  <c r="AT2137" i="4"/>
  <c r="AR2138" i="4" s="1"/>
  <c r="AS2138" i="4" s="1"/>
  <c r="AR368" i="5"/>
  <c r="AS368" i="5" s="1"/>
  <c r="AU2688" i="4"/>
  <c r="AT2688" i="4"/>
  <c r="AR2689" i="4" s="1"/>
  <c r="AS696" i="5"/>
  <c r="AU568" i="5" l="1"/>
  <c r="AS237" i="6"/>
  <c r="AS2689" i="4"/>
  <c r="AT2689" i="4" s="1"/>
  <c r="AR2690" i="4" s="1"/>
  <c r="AS2690" i="4" s="1"/>
  <c r="AT2138" i="4"/>
  <c r="AR2139" i="4" s="1"/>
  <c r="AU2138" i="4"/>
  <c r="AU2379" i="4"/>
  <c r="AT2379" i="4"/>
  <c r="AR2380" i="4" s="1"/>
  <c r="AS2380" i="4" s="1"/>
  <c r="AU2210" i="4"/>
  <c r="AT2210" i="4"/>
  <c r="AR2211" i="4" s="1"/>
  <c r="AS2211" i="4" s="1"/>
  <c r="AU248" i="5"/>
  <c r="AT161" i="5"/>
  <c r="AR162" i="5" s="1"/>
  <c r="AS162" i="5" s="1"/>
  <c r="AU160" i="5"/>
  <c r="AS298" i="5"/>
  <c r="AT237" i="6"/>
  <c r="AR238" i="6" s="1"/>
  <c r="AU237" i="6"/>
  <c r="AR298" i="6"/>
  <c r="AS298" i="6" s="1"/>
  <c r="AT2536" i="4"/>
  <c r="AR2537" i="4" s="1"/>
  <c r="AS2537" i="4" s="1"/>
  <c r="AU2602" i="4"/>
  <c r="AT2602" i="4"/>
  <c r="AR2603" i="4" s="1"/>
  <c r="AU470" i="5"/>
  <c r="AT470" i="5"/>
  <c r="AR471" i="5" s="1"/>
  <c r="AS471" i="5" s="1"/>
  <c r="AT569" i="5"/>
  <c r="AR570" i="5" s="1"/>
  <c r="AS570" i="5" s="1"/>
  <c r="AU397" i="6"/>
  <c r="AT397" i="6"/>
  <c r="AR398" i="6" s="1"/>
  <c r="AS398" i="6" s="1"/>
  <c r="AT249" i="5"/>
  <c r="AR250" i="5" s="1"/>
  <c r="AS250" i="5" s="1"/>
  <c r="AU2535" i="4"/>
  <c r="AU2306" i="4"/>
  <c r="AT2306" i="4"/>
  <c r="AR2307" i="4" s="1"/>
  <c r="AS2307" i="4" s="1"/>
  <c r="AU696" i="5"/>
  <c r="AT696" i="5"/>
  <c r="AR697" i="5" s="1"/>
  <c r="AS697" i="5" s="1"/>
  <c r="AS2457" i="4"/>
  <c r="AU2689" i="4"/>
  <c r="AU368" i="5"/>
  <c r="AT368" i="5"/>
  <c r="AS238" i="6" l="1"/>
  <c r="AU249" i="5"/>
  <c r="AS2603" i="4"/>
  <c r="AU298" i="6"/>
  <c r="AT298" i="6"/>
  <c r="AU2307" i="4"/>
  <c r="AT2307" i="4"/>
  <c r="AR2308" i="4" s="1"/>
  <c r="AS2308" i="4" s="1"/>
  <c r="AT570" i="5"/>
  <c r="AR571" i="5" s="1"/>
  <c r="AS571" i="5" s="1"/>
  <c r="AT238" i="6"/>
  <c r="AR239" i="6" s="1"/>
  <c r="AU238" i="6"/>
  <c r="AT398" i="6"/>
  <c r="AR399" i="6" s="1"/>
  <c r="AU398" i="6"/>
  <c r="AU161" i="5"/>
  <c r="AU569" i="5"/>
  <c r="AU2690" i="4"/>
  <c r="AT2690" i="4"/>
  <c r="AR2691" i="4" s="1"/>
  <c r="AT2537" i="4"/>
  <c r="AR2538" i="4" s="1"/>
  <c r="AS2538" i="4" s="1"/>
  <c r="AT250" i="5"/>
  <c r="AR251" i="5" s="1"/>
  <c r="AS251" i="5" s="1"/>
  <c r="AT162" i="5"/>
  <c r="AR163" i="5" s="1"/>
  <c r="AS163" i="5" s="1"/>
  <c r="AT471" i="5"/>
  <c r="AR472" i="5" s="1"/>
  <c r="AU471" i="5"/>
  <c r="AU2380" i="4"/>
  <c r="AT2380" i="4"/>
  <c r="AR2381" i="4" s="1"/>
  <c r="AS2381" i="4" s="1"/>
  <c r="AT697" i="5"/>
  <c r="AR698" i="5" s="1"/>
  <c r="AU697" i="5"/>
  <c r="AU298" i="5"/>
  <c r="AT298" i="5"/>
  <c r="AR299" i="5" s="1"/>
  <c r="AS299" i="5" s="1"/>
  <c r="AU2211" i="4"/>
  <c r="AT2211" i="4"/>
  <c r="AR2212" i="4" s="1"/>
  <c r="AS2212" i="4" s="1"/>
  <c r="AR369" i="5"/>
  <c r="AS369" i="5" s="1"/>
  <c r="AU2603" i="4"/>
  <c r="AT2603" i="4"/>
  <c r="AR2604" i="4" s="1"/>
  <c r="AS2604" i="4" s="1"/>
  <c r="AU2457" i="4"/>
  <c r="AT2457" i="4"/>
  <c r="AR2458" i="4" s="1"/>
  <c r="AS2458" i="4" s="1"/>
  <c r="AU2536" i="4"/>
  <c r="AS2139" i="4"/>
  <c r="AS399" i="6" l="1"/>
  <c r="AS698" i="5"/>
  <c r="AT2538" i="4"/>
  <c r="AR2539" i="4" s="1"/>
  <c r="AS2539" i="4" s="1"/>
  <c r="AU2537" i="4"/>
  <c r="AS2691" i="4"/>
  <c r="AU2212" i="4"/>
  <c r="AT2212" i="4"/>
  <c r="AR2213" i="4" s="1"/>
  <c r="AS2213" i="4" s="1"/>
  <c r="AU369" i="5"/>
  <c r="AT369" i="5"/>
  <c r="AU2139" i="4"/>
  <c r="AT2139" i="4"/>
  <c r="AR2140" i="4" s="1"/>
  <c r="AS2140" i="4" s="1"/>
  <c r="AU2381" i="4"/>
  <c r="AT2381" i="4"/>
  <c r="AR2382" i="4" s="1"/>
  <c r="AS2382" i="4" s="1"/>
  <c r="AU698" i="5"/>
  <c r="AT698" i="5"/>
  <c r="AR699" i="5" s="1"/>
  <c r="AS699" i="5" s="1"/>
  <c r="AT163" i="5"/>
  <c r="AR164" i="5" s="1"/>
  <c r="AS164" i="5" s="1"/>
  <c r="AU399" i="6"/>
  <c r="AT399" i="6"/>
  <c r="AR400" i="6" s="1"/>
  <c r="AS400" i="6" s="1"/>
  <c r="AU570" i="5"/>
  <c r="AU299" i="5"/>
  <c r="AT299" i="5"/>
  <c r="AR300" i="5" s="1"/>
  <c r="AS300" i="5" s="1"/>
  <c r="AT571" i="5"/>
  <c r="AR572" i="5" s="1"/>
  <c r="AS572" i="5" s="1"/>
  <c r="AU2458" i="4"/>
  <c r="AT2458" i="4"/>
  <c r="AR2459" i="4" s="1"/>
  <c r="AS2459" i="4" s="1"/>
  <c r="AU2604" i="4"/>
  <c r="AT2604" i="4"/>
  <c r="AR2605" i="4" s="1"/>
  <c r="AS2605" i="4" s="1"/>
  <c r="AR299" i="6"/>
  <c r="AS299" i="6" s="1"/>
  <c r="AS239" i="6"/>
  <c r="AS472" i="5"/>
  <c r="AU2308" i="4"/>
  <c r="AT2308" i="4"/>
  <c r="AR2309" i="4" s="1"/>
  <c r="AU162" i="5"/>
  <c r="AT251" i="5"/>
  <c r="AR252" i="5" s="1"/>
  <c r="AS252" i="5" s="1"/>
  <c r="AU250" i="5"/>
  <c r="AU251" i="5" s="1"/>
  <c r="AT164" i="5" l="1"/>
  <c r="AR165" i="5" s="1"/>
  <c r="AS165" i="5" s="1"/>
  <c r="AT699" i="5"/>
  <c r="AR700" i="5" s="1"/>
  <c r="AU699" i="5"/>
  <c r="AU163" i="5"/>
  <c r="AU299" i="6"/>
  <c r="AT299" i="6"/>
  <c r="AT2140" i="4"/>
  <c r="AR2141" i="4" s="1"/>
  <c r="AU2140" i="4"/>
  <c r="AR370" i="5"/>
  <c r="AS370" i="5" s="1"/>
  <c r="AU2605" i="4"/>
  <c r="AT2605" i="4"/>
  <c r="AR2606" i="4" s="1"/>
  <c r="AS2606" i="4" s="1"/>
  <c r="AU2213" i="4"/>
  <c r="AT2213" i="4"/>
  <c r="AR2214" i="4" s="1"/>
  <c r="AS2214" i="4" s="1"/>
  <c r="AU2691" i="4"/>
  <c r="AT2691" i="4"/>
  <c r="AR2692" i="4" s="1"/>
  <c r="AS2692" i="4" s="1"/>
  <c r="AU239" i="6"/>
  <c r="AT239" i="6"/>
  <c r="AR240" i="6" s="1"/>
  <c r="AT252" i="5"/>
  <c r="AR253" i="5" s="1"/>
  <c r="AS253" i="5" s="1"/>
  <c r="AU252" i="5"/>
  <c r="AU472" i="5"/>
  <c r="AT472" i="5"/>
  <c r="AR473" i="5" s="1"/>
  <c r="AS473" i="5" s="1"/>
  <c r="AU2382" i="4"/>
  <c r="AT2382" i="4"/>
  <c r="AR2383" i="4" s="1"/>
  <c r="AS2383" i="4" s="1"/>
  <c r="AU2459" i="4"/>
  <c r="AT2459" i="4"/>
  <c r="AR2460" i="4" s="1"/>
  <c r="AS2460" i="4" s="1"/>
  <c r="AT572" i="5"/>
  <c r="AR573" i="5" s="1"/>
  <c r="AS573" i="5" s="1"/>
  <c r="AU571" i="5"/>
  <c r="AU300" i="5"/>
  <c r="AT300" i="5"/>
  <c r="AR301" i="5" s="1"/>
  <c r="AS301" i="5" s="1"/>
  <c r="AU400" i="6"/>
  <c r="AT400" i="6"/>
  <c r="AR401" i="6" s="1"/>
  <c r="AS401" i="6" s="1"/>
  <c r="AT2539" i="4"/>
  <c r="AR2540" i="4" s="1"/>
  <c r="AS2540" i="4" s="1"/>
  <c r="AS2309" i="4"/>
  <c r="AU2538" i="4"/>
  <c r="AS2141" i="4" l="1"/>
  <c r="AS240" i="6"/>
  <c r="AU2214" i="4"/>
  <c r="AT2214" i="4"/>
  <c r="AR2215" i="4" s="1"/>
  <c r="AS2215" i="4" s="1"/>
  <c r="AU572" i="5"/>
  <c r="AR300" i="6"/>
  <c r="AS300" i="6" s="1"/>
  <c r="AT2460" i="4"/>
  <c r="AR2461" i="4" s="1"/>
  <c r="AU2460" i="4"/>
  <c r="AT573" i="5"/>
  <c r="AR574" i="5" s="1"/>
  <c r="AS574" i="5" s="1"/>
  <c r="AU473" i="5"/>
  <c r="AT473" i="5"/>
  <c r="AR474" i="5" s="1"/>
  <c r="AS474" i="5" s="1"/>
  <c r="AU2383" i="4"/>
  <c r="AT2383" i="4"/>
  <c r="AR2384" i="4" s="1"/>
  <c r="AS2384" i="4" s="1"/>
  <c r="AU2309" i="4"/>
  <c r="AT2309" i="4"/>
  <c r="AR2310" i="4" s="1"/>
  <c r="AS2310" i="4" s="1"/>
  <c r="AU2539" i="4"/>
  <c r="AU2540" i="4" s="1"/>
  <c r="AS700" i="5"/>
  <c r="AU370" i="5"/>
  <c r="AT370" i="5"/>
  <c r="AT253" i="5"/>
  <c r="AR254" i="5" s="1"/>
  <c r="AS254" i="5" s="1"/>
  <c r="AU253" i="5"/>
  <c r="AT165" i="5"/>
  <c r="AR166" i="5" s="1"/>
  <c r="AS166" i="5" s="1"/>
  <c r="AT301" i="5"/>
  <c r="AR302" i="5" s="1"/>
  <c r="AU301" i="5"/>
  <c r="AU2606" i="4"/>
  <c r="AT2606" i="4"/>
  <c r="AR2607" i="4" s="1"/>
  <c r="AS2607" i="4" s="1"/>
  <c r="AU2141" i="4"/>
  <c r="AT2141" i="4"/>
  <c r="AR2142" i="4" s="1"/>
  <c r="AT2540" i="4"/>
  <c r="AR2541" i="4" s="1"/>
  <c r="AS2541" i="4" s="1"/>
  <c r="AU240" i="6"/>
  <c r="AT240" i="6"/>
  <c r="AR241" i="6" s="1"/>
  <c r="AT401" i="6"/>
  <c r="AR402" i="6" s="1"/>
  <c r="AU401" i="6"/>
  <c r="AT2692" i="4"/>
  <c r="AR2693" i="4" s="1"/>
  <c r="AS2693" i="4" s="1"/>
  <c r="AU164" i="5"/>
  <c r="AS302" i="5" l="1"/>
  <c r="AT2607" i="4"/>
  <c r="AR2608" i="4" s="1"/>
  <c r="AU2607" i="4"/>
  <c r="AS2142" i="4"/>
  <c r="AU573" i="5"/>
  <c r="AT2541" i="4"/>
  <c r="AR2542" i="4" s="1"/>
  <c r="AS2542" i="4" s="1"/>
  <c r="AU302" i="5"/>
  <c r="AT302" i="5"/>
  <c r="AR303" i="5" s="1"/>
  <c r="AS303" i="5" s="1"/>
  <c r="AU165" i="5"/>
  <c r="AT2384" i="4"/>
  <c r="AR2385" i="4" s="1"/>
  <c r="AU2384" i="4"/>
  <c r="AT574" i="5"/>
  <c r="AR575" i="5" s="1"/>
  <c r="AS575" i="5" s="1"/>
  <c r="AU574" i="5"/>
  <c r="AS2461" i="4"/>
  <c r="AT254" i="5"/>
  <c r="AR255" i="5" s="1"/>
  <c r="AS255" i="5" s="1"/>
  <c r="AU2215" i="4"/>
  <c r="AT2215" i="4"/>
  <c r="AR2216" i="4" s="1"/>
  <c r="AT2310" i="4"/>
  <c r="AR2311" i="4" s="1"/>
  <c r="AS2311" i="4" s="1"/>
  <c r="AU474" i="5"/>
  <c r="AT474" i="5"/>
  <c r="AR475" i="5" s="1"/>
  <c r="AS475" i="5" s="1"/>
  <c r="AT166" i="5"/>
  <c r="AR167" i="5" s="1"/>
  <c r="AS167" i="5" s="1"/>
  <c r="AT2693" i="4"/>
  <c r="AR2694" i="4" s="1"/>
  <c r="AS2694" i="4" s="1"/>
  <c r="AU2692" i="4"/>
  <c r="AU2693" i="4" s="1"/>
  <c r="AT300" i="6"/>
  <c r="AU300" i="6"/>
  <c r="AR371" i="5"/>
  <c r="AS371" i="5" s="1"/>
  <c r="AS402" i="6"/>
  <c r="AS241" i="6"/>
  <c r="AU700" i="5"/>
  <c r="AT700" i="5"/>
  <c r="AR701" i="5" s="1"/>
  <c r="AS701" i="5" l="1"/>
  <c r="AS2216" i="4"/>
  <c r="AT255" i="5"/>
  <c r="AR256" i="5" s="1"/>
  <c r="AS256" i="5" s="1"/>
  <c r="AU254" i="5"/>
  <c r="AU2461" i="4"/>
  <c r="AT2461" i="4"/>
  <c r="AR2462" i="4" s="1"/>
  <c r="AS2462" i="4" s="1"/>
  <c r="AR301" i="6"/>
  <c r="AS301" i="6" s="1"/>
  <c r="AS2385" i="4"/>
  <c r="AU303" i="5"/>
  <c r="AT303" i="5"/>
  <c r="AR304" i="5" s="1"/>
  <c r="AS304" i="5" s="1"/>
  <c r="AU475" i="5"/>
  <c r="AT475" i="5"/>
  <c r="AR476" i="5" s="1"/>
  <c r="AS476" i="5" s="1"/>
  <c r="AT2311" i="4"/>
  <c r="AR2312" i="4" s="1"/>
  <c r="AS2312" i="4" s="1"/>
  <c r="AT2216" i="4"/>
  <c r="AR2217" i="4" s="1"/>
  <c r="AU2216" i="4"/>
  <c r="AU402" i="6"/>
  <c r="AT402" i="6"/>
  <c r="AR403" i="6" s="1"/>
  <c r="AU371" i="5"/>
  <c r="AT371" i="5"/>
  <c r="AT575" i="5"/>
  <c r="AR576" i="5" s="1"/>
  <c r="AS576" i="5" s="1"/>
  <c r="AU575" i="5"/>
  <c r="AT2694" i="4"/>
  <c r="AR2695" i="4" s="1"/>
  <c r="AS2695" i="4" s="1"/>
  <c r="AT167" i="5"/>
  <c r="AR168" i="5" s="1"/>
  <c r="AS168" i="5" s="1"/>
  <c r="AU166" i="5"/>
  <c r="AT2542" i="4"/>
  <c r="AR2543" i="4" s="1"/>
  <c r="AS2543" i="4" s="1"/>
  <c r="AU2541" i="4"/>
  <c r="AU701" i="5"/>
  <c r="AT701" i="5"/>
  <c r="AR702" i="5" s="1"/>
  <c r="AS702" i="5" s="1"/>
  <c r="AU2310" i="4"/>
  <c r="AU2311" i="4" s="1"/>
  <c r="AT2142" i="4"/>
  <c r="AR2143" i="4" s="1"/>
  <c r="AU2142" i="4"/>
  <c r="AU241" i="6"/>
  <c r="AT241" i="6"/>
  <c r="AR242" i="6" s="1"/>
  <c r="AS2608" i="4"/>
  <c r="AS2217" i="4" l="1"/>
  <c r="AS2143" i="4"/>
  <c r="AU2143" i="4" s="1"/>
  <c r="AS242" i="6"/>
  <c r="AS403" i="6"/>
  <c r="AT403" i="6" s="1"/>
  <c r="AR404" i="6" s="1"/>
  <c r="AT476" i="5"/>
  <c r="AR477" i="5" s="1"/>
  <c r="AU476" i="5"/>
  <c r="AT2217" i="4"/>
  <c r="AR2218" i="4" s="1"/>
  <c r="AU2217" i="4"/>
  <c r="AU2542" i="4"/>
  <c r="AT168" i="5"/>
  <c r="AR169" i="5" s="1"/>
  <c r="AS169" i="5" s="1"/>
  <c r="AU2694" i="4"/>
  <c r="AT2312" i="4"/>
  <c r="AR2313" i="4" s="1"/>
  <c r="AS2313" i="4" s="1"/>
  <c r="AU167" i="5"/>
  <c r="AU301" i="6"/>
  <c r="AT301" i="6"/>
  <c r="AT2695" i="4"/>
  <c r="AR2696" i="4" s="1"/>
  <c r="AS2696" i="4" s="1"/>
  <c r="AU304" i="5"/>
  <c r="AT304" i="5"/>
  <c r="AR305" i="5" s="1"/>
  <c r="AU2608" i="4"/>
  <c r="AT2608" i="4"/>
  <c r="AR2609" i="4" s="1"/>
  <c r="AS2609" i="4" s="1"/>
  <c r="AU2462" i="4"/>
  <c r="AT2462" i="4"/>
  <c r="AR2463" i="4" s="1"/>
  <c r="AR372" i="5"/>
  <c r="AS372" i="5" s="1"/>
  <c r="AU702" i="5"/>
  <c r="AT702" i="5"/>
  <c r="AR703" i="5" s="1"/>
  <c r="AS703" i="5" s="1"/>
  <c r="AT2543" i="4"/>
  <c r="AR2544" i="4" s="1"/>
  <c r="AS2544" i="4" s="1"/>
  <c r="AU2385" i="4"/>
  <c r="AT2385" i="4"/>
  <c r="AR2386" i="4" s="1"/>
  <c r="AS2386" i="4" s="1"/>
  <c r="AU242" i="6"/>
  <c r="AT242" i="6"/>
  <c r="AR243" i="6" s="1"/>
  <c r="AS243" i="6" s="1"/>
  <c r="AT576" i="5"/>
  <c r="AR577" i="5" s="1"/>
  <c r="AS577" i="5" s="1"/>
  <c r="AT2143" i="4"/>
  <c r="AR2144" i="4" s="1"/>
  <c r="AT256" i="5"/>
  <c r="AR257" i="5" s="1"/>
  <c r="AS257" i="5" s="1"/>
  <c r="AU255" i="5"/>
  <c r="AS2463" i="4" l="1"/>
  <c r="AU403" i="6"/>
  <c r="AU576" i="5"/>
  <c r="AS2144" i="4"/>
  <c r="AU2695" i="4"/>
  <c r="AT257" i="5"/>
  <c r="AQ201" i="5" s="1"/>
  <c r="AQ202" i="5" s="1"/>
  <c r="C180" i="5" s="1"/>
  <c r="E180" i="5" s="1"/>
  <c r="AU2386" i="4"/>
  <c r="AT2386" i="4"/>
  <c r="AR2387" i="4" s="1"/>
  <c r="AS2387" i="4" s="1"/>
  <c r="AT2544" i="4"/>
  <c r="AR2545" i="4" s="1"/>
  <c r="AS2545" i="4" s="1"/>
  <c r="AU243" i="6"/>
  <c r="AT243" i="6"/>
  <c r="AR244" i="6" s="1"/>
  <c r="AS244" i="6" s="1"/>
  <c r="AT2313" i="4"/>
  <c r="AR2314" i="4" s="1"/>
  <c r="AS2314" i="4" s="1"/>
  <c r="AT169" i="5"/>
  <c r="AR170" i="5" s="1"/>
  <c r="AS170" i="5" s="1"/>
  <c r="AU256" i="5"/>
  <c r="AU257" i="5" s="1"/>
  <c r="AT2144" i="4"/>
  <c r="AR2145" i="4" s="1"/>
  <c r="AS2145" i="4" s="1"/>
  <c r="AU2144" i="4"/>
  <c r="AS2218" i="4"/>
  <c r="AR302" i="6"/>
  <c r="AS302" i="6" s="1"/>
  <c r="AU2543" i="4"/>
  <c r="AU2312" i="4"/>
  <c r="AT2463" i="4"/>
  <c r="AR2464" i="4" s="1"/>
  <c r="AU2463" i="4"/>
  <c r="AU2609" i="4"/>
  <c r="AT2609" i="4"/>
  <c r="AR2610" i="4" s="1"/>
  <c r="AS2610" i="4" s="1"/>
  <c r="AT2696" i="4"/>
  <c r="AR2697" i="4" s="1"/>
  <c r="AS2697" i="4" s="1"/>
  <c r="AU2696" i="4"/>
  <c r="AU703" i="5"/>
  <c r="AT703" i="5"/>
  <c r="AR704" i="5" s="1"/>
  <c r="AS704" i="5" s="1"/>
  <c r="AU372" i="5"/>
  <c r="AT372" i="5"/>
  <c r="AR373" i="5" s="1"/>
  <c r="AS373" i="5" s="1"/>
  <c r="AU168" i="5"/>
  <c r="AU169" i="5" s="1"/>
  <c r="AS404" i="6"/>
  <c r="AT577" i="5"/>
  <c r="AR578" i="5" s="1"/>
  <c r="AS578" i="5" s="1"/>
  <c r="AS305" i="5"/>
  <c r="AS477" i="5"/>
  <c r="AS2464" i="4" l="1"/>
  <c r="AT704" i="5"/>
  <c r="AR705" i="5" s="1"/>
  <c r="AU704" i="5"/>
  <c r="AU2610" i="4"/>
  <c r="AT2610" i="4"/>
  <c r="AR2611" i="4" s="1"/>
  <c r="AU2313" i="4"/>
  <c r="AT2545" i="4"/>
  <c r="AR2546" i="4" s="1"/>
  <c r="AS2546" i="4" s="1"/>
  <c r="AT244" i="6"/>
  <c r="AR245" i="6" s="1"/>
  <c r="AU244" i="6"/>
  <c r="AT2314" i="4"/>
  <c r="AR2315" i="4" s="1"/>
  <c r="AS2315" i="4" s="1"/>
  <c r="AU2387" i="4"/>
  <c r="AT2387" i="4"/>
  <c r="AR2388" i="4" s="1"/>
  <c r="AS2388" i="4" s="1"/>
  <c r="AU2145" i="4"/>
  <c r="AT2145" i="4"/>
  <c r="AR2146" i="4" s="1"/>
  <c r="AS2146" i="4" s="1"/>
  <c r="AT305" i="5"/>
  <c r="AR306" i="5" s="1"/>
  <c r="AU305" i="5"/>
  <c r="AT2697" i="4"/>
  <c r="AR2698" i="4" s="1"/>
  <c r="AS2698" i="4" s="1"/>
  <c r="AU2464" i="4"/>
  <c r="AT2464" i="4"/>
  <c r="AR2465" i="4" s="1"/>
  <c r="AS2465" i="4" s="1"/>
  <c r="AT578" i="5"/>
  <c r="AQ522" i="5" s="1"/>
  <c r="AQ523" i="5" s="1"/>
  <c r="C501" i="5" s="1"/>
  <c r="E501" i="5" s="1"/>
  <c r="G180" i="5"/>
  <c r="C24" i="5"/>
  <c r="B24" i="5"/>
  <c r="AU373" i="5"/>
  <c r="AT373" i="5"/>
  <c r="AR374" i="5" s="1"/>
  <c r="AS374" i="5" s="1"/>
  <c r="AT170" i="5"/>
  <c r="AR171" i="5" s="1"/>
  <c r="AS171" i="5" s="1"/>
  <c r="AU2544" i="4"/>
  <c r="AU477" i="5"/>
  <c r="AT477" i="5"/>
  <c r="AR478" i="5" s="1"/>
  <c r="AU577" i="5"/>
  <c r="AU302" i="6"/>
  <c r="AT302" i="6"/>
  <c r="AR303" i="6" s="1"/>
  <c r="AU404" i="6"/>
  <c r="AT404" i="6"/>
  <c r="AR405" i="6" s="1"/>
  <c r="AU2218" i="4"/>
  <c r="AT2218" i="4"/>
  <c r="AR2219" i="4" s="1"/>
  <c r="AS2219" i="4" s="1"/>
  <c r="AS306" i="5" l="1"/>
  <c r="AU2697" i="4"/>
  <c r="AS303" i="6"/>
  <c r="AT2546" i="4"/>
  <c r="AR2547" i="4" s="1"/>
  <c r="AS2547" i="4" s="1"/>
  <c r="AU306" i="5"/>
  <c r="AT306" i="5"/>
  <c r="AR307" i="5" s="1"/>
  <c r="AS307" i="5" s="1"/>
  <c r="AU170" i="5"/>
  <c r="AT2315" i="4"/>
  <c r="AR2316" i="4" s="1"/>
  <c r="AS2316" i="4" s="1"/>
  <c r="AU2314" i="4"/>
  <c r="AT171" i="5"/>
  <c r="AR172" i="5" s="1"/>
  <c r="AS172" i="5" s="1"/>
  <c r="AU374" i="5"/>
  <c r="AT374" i="5"/>
  <c r="AR375" i="5" s="1"/>
  <c r="AS375" i="5" s="1"/>
  <c r="G501" i="5"/>
  <c r="C28" i="5"/>
  <c r="B28" i="5"/>
  <c r="AU2545" i="4"/>
  <c r="AU2546" i="4" s="1"/>
  <c r="AU2146" i="4"/>
  <c r="AT2146" i="4"/>
  <c r="AR2147" i="4" s="1"/>
  <c r="AT2388" i="4"/>
  <c r="AR2389" i="4" s="1"/>
  <c r="AS2389" i="4" s="1"/>
  <c r="AU2219" i="4"/>
  <c r="AT2219" i="4"/>
  <c r="AR2220" i="4" s="1"/>
  <c r="AS2220" i="4" s="1"/>
  <c r="AS245" i="6"/>
  <c r="AS405" i="6"/>
  <c r="AU578" i="5"/>
  <c r="AU2465" i="4"/>
  <c r="AT2465" i="4"/>
  <c r="AR2466" i="4" s="1"/>
  <c r="AS2466" i="4" s="1"/>
  <c r="AU303" i="6"/>
  <c r="AT303" i="6"/>
  <c r="AR304" i="6" s="1"/>
  <c r="AS2611" i="4"/>
  <c r="AT2698" i="4"/>
  <c r="AR2699" i="4" s="1"/>
  <c r="AS2699" i="4" s="1"/>
  <c r="AS478" i="5"/>
  <c r="AS705" i="5"/>
  <c r="AS304" i="6" l="1"/>
  <c r="AS2147" i="4"/>
  <c r="AT2699" i="4"/>
  <c r="AR2700" i="4" s="1"/>
  <c r="AS2700" i="4" s="1"/>
  <c r="AU2611" i="4"/>
  <c r="AT2611" i="4"/>
  <c r="AR2612" i="4" s="1"/>
  <c r="AS2612" i="4" s="1"/>
  <c r="AT172" i="5"/>
  <c r="AR173" i="5" s="1"/>
  <c r="AS173" i="5" s="1"/>
  <c r="AT304" i="6"/>
  <c r="AR305" i="6" s="1"/>
  <c r="AU304" i="6"/>
  <c r="AU375" i="5"/>
  <c r="AT375" i="5"/>
  <c r="AR376" i="5" s="1"/>
  <c r="AS376" i="5" s="1"/>
  <c r="AU2220" i="4"/>
  <c r="AT2220" i="4"/>
  <c r="AR2221" i="4" s="1"/>
  <c r="AS2221" i="4" s="1"/>
  <c r="AT2389" i="4"/>
  <c r="AR2390" i="4" s="1"/>
  <c r="AS2390" i="4" s="1"/>
  <c r="AU2388" i="4"/>
  <c r="AU2698" i="4"/>
  <c r="AT2466" i="4"/>
  <c r="AR2467" i="4" s="1"/>
  <c r="AS2467" i="4" s="1"/>
  <c r="AU405" i="6"/>
  <c r="AT405" i="6"/>
  <c r="AR406" i="6" s="1"/>
  <c r="AU245" i="6"/>
  <c r="AT245" i="6"/>
  <c r="AR246" i="6" s="1"/>
  <c r="AS246" i="6" s="1"/>
  <c r="AU2315" i="4"/>
  <c r="AU705" i="5"/>
  <c r="AT705" i="5"/>
  <c r="AR706" i="5" s="1"/>
  <c r="AS706" i="5" s="1"/>
  <c r="AU171" i="5"/>
  <c r="AT2316" i="4"/>
  <c r="AR2317" i="4" s="1"/>
  <c r="AS2317" i="4" s="1"/>
  <c r="AT307" i="5"/>
  <c r="AR308" i="5" s="1"/>
  <c r="AU307" i="5"/>
  <c r="AU2147" i="4"/>
  <c r="AT2147" i="4"/>
  <c r="AR2148" i="4" s="1"/>
  <c r="AS2148" i="4" s="1"/>
  <c r="AU478" i="5"/>
  <c r="AT478" i="5"/>
  <c r="AR479" i="5" s="1"/>
  <c r="AS479" i="5" s="1"/>
  <c r="AT2547" i="4"/>
  <c r="AR2548" i="4" s="1"/>
  <c r="AS2548" i="4" s="1"/>
  <c r="AS308" i="5" l="1"/>
  <c r="AS406" i="6"/>
  <c r="AU406" i="6" s="1"/>
  <c r="AU2148" i="4"/>
  <c r="AT2148" i="4"/>
  <c r="AR2149" i="4" s="1"/>
  <c r="AS2149" i="4" s="1"/>
  <c r="AU376" i="5"/>
  <c r="AT376" i="5"/>
  <c r="AR377" i="5" s="1"/>
  <c r="AS377" i="5" s="1"/>
  <c r="AT706" i="5"/>
  <c r="AR707" i="5" s="1"/>
  <c r="AU706" i="5"/>
  <c r="AT2390" i="4"/>
  <c r="AR2391" i="4" s="1"/>
  <c r="AS2391" i="4" s="1"/>
  <c r="AU2389" i="4"/>
  <c r="AU308" i="5"/>
  <c r="AT308" i="5"/>
  <c r="AR309" i="5" s="1"/>
  <c r="AS309" i="5" s="1"/>
  <c r="AT2317" i="4"/>
  <c r="AR2318" i="4" s="1"/>
  <c r="AS2318" i="4" s="1"/>
  <c r="AU2316" i="4"/>
  <c r="AU246" i="6"/>
  <c r="AT246" i="6"/>
  <c r="AR247" i="6" s="1"/>
  <c r="AS247" i="6" s="1"/>
  <c r="AU479" i="5"/>
  <c r="AT479" i="5"/>
  <c r="AR480" i="5" s="1"/>
  <c r="AS480" i="5" s="1"/>
  <c r="AU2221" i="4"/>
  <c r="AT2221" i="4"/>
  <c r="AR2222" i="4" s="1"/>
  <c r="AS2222" i="4" s="1"/>
  <c r="AS305" i="6"/>
  <c r="AT173" i="5"/>
  <c r="AR174" i="5" s="1"/>
  <c r="AS174" i="5" s="1"/>
  <c r="AU172" i="5"/>
  <c r="AT2548" i="4"/>
  <c r="AR2549" i="4" s="1"/>
  <c r="AS2549" i="4" s="1"/>
  <c r="AU2612" i="4"/>
  <c r="AT2612" i="4"/>
  <c r="AR2613" i="4" s="1"/>
  <c r="AS2613" i="4" s="1"/>
  <c r="AU2547" i="4"/>
  <c r="AT2467" i="4"/>
  <c r="AR2468" i="4" s="1"/>
  <c r="AS2468" i="4" s="1"/>
  <c r="AT2700" i="4"/>
  <c r="AR2701" i="4" s="1"/>
  <c r="AS2701" i="4" s="1"/>
  <c r="AU2466" i="4"/>
  <c r="AU2699" i="4"/>
  <c r="AT406" i="6" l="1"/>
  <c r="AR407" i="6" s="1"/>
  <c r="AU2467" i="4"/>
  <c r="AS707" i="5"/>
  <c r="AS407" i="6"/>
  <c r="AT247" i="6"/>
  <c r="AR248" i="6" s="1"/>
  <c r="AU247" i="6"/>
  <c r="AT2318" i="4"/>
  <c r="AR2319" i="4" s="1"/>
  <c r="AS2319" i="4" s="1"/>
  <c r="AU2222" i="4"/>
  <c r="AT2222" i="4"/>
  <c r="AR2223" i="4" s="1"/>
  <c r="AS2223" i="4" s="1"/>
  <c r="AU2317" i="4"/>
  <c r="AU2548" i="4"/>
  <c r="AU305" i="6"/>
  <c r="AT305" i="6"/>
  <c r="AR306" i="6" s="1"/>
  <c r="AS306" i="6" s="1"/>
  <c r="AT480" i="5"/>
  <c r="AR481" i="5" s="1"/>
  <c r="AU480" i="5"/>
  <c r="AU377" i="5"/>
  <c r="AT377" i="5"/>
  <c r="AR378" i="5" s="1"/>
  <c r="AT2613" i="4"/>
  <c r="AR2614" i="4" s="1"/>
  <c r="AS2614" i="4" s="1"/>
  <c r="AU2613" i="4"/>
  <c r="AT174" i="5"/>
  <c r="AR175" i="5" s="1"/>
  <c r="AS175" i="5" s="1"/>
  <c r="AT707" i="5"/>
  <c r="AR708" i="5" s="1"/>
  <c r="AU707" i="5"/>
  <c r="AU2700" i="4"/>
  <c r="AT2549" i="4"/>
  <c r="AR2550" i="4" s="1"/>
  <c r="AS2550" i="4" s="1"/>
  <c r="AT2391" i="4"/>
  <c r="AR2392" i="4" s="1"/>
  <c r="AS2392" i="4" s="1"/>
  <c r="AU2390" i="4"/>
  <c r="AU2391" i="4" s="1"/>
  <c r="AT407" i="6"/>
  <c r="AR408" i="6" s="1"/>
  <c r="AU407" i="6"/>
  <c r="AU2149" i="4"/>
  <c r="AT2149" i="4"/>
  <c r="AR2150" i="4" s="1"/>
  <c r="AS2150" i="4" s="1"/>
  <c r="AT309" i="5"/>
  <c r="AR310" i="5" s="1"/>
  <c r="AU309" i="5"/>
  <c r="AU173" i="5"/>
  <c r="AT2701" i="4"/>
  <c r="AR2702" i="4" s="1"/>
  <c r="AS2702" i="4" s="1"/>
  <c r="AT2468" i="4"/>
  <c r="AR2469" i="4" s="1"/>
  <c r="AS2469" i="4" s="1"/>
  <c r="AS310" i="5" l="1"/>
  <c r="AS408" i="6"/>
  <c r="AU174" i="5"/>
  <c r="AS378" i="5"/>
  <c r="AU378" i="5" s="1"/>
  <c r="AU2468" i="4"/>
  <c r="AS248" i="6"/>
  <c r="AU248" i="6" s="1"/>
  <c r="AT2150" i="4"/>
  <c r="AR2151" i="4" s="1"/>
  <c r="AU2150" i="4"/>
  <c r="AU306" i="6"/>
  <c r="AT306" i="6"/>
  <c r="AR307" i="6" s="1"/>
  <c r="AS307" i="6" s="1"/>
  <c r="AT2614" i="4"/>
  <c r="AR2615" i="4" s="1"/>
  <c r="AS2615" i="4" s="1"/>
  <c r="AU2614" i="4"/>
  <c r="AU2223" i="4"/>
  <c r="AT2223" i="4"/>
  <c r="AR2224" i="4" s="1"/>
  <c r="AS2224" i="4" s="1"/>
  <c r="AU310" i="5"/>
  <c r="AT310" i="5"/>
  <c r="AR311" i="5" s="1"/>
  <c r="AS311" i="5" s="1"/>
  <c r="AS481" i="5"/>
  <c r="AT2702" i="4"/>
  <c r="AR2703" i="4" s="1"/>
  <c r="AS2703" i="4" s="1"/>
  <c r="AT2550" i="4"/>
  <c r="AR2551" i="4" s="1"/>
  <c r="AS2551" i="4" s="1"/>
  <c r="AT2469" i="4"/>
  <c r="AR2470" i="4" s="1"/>
  <c r="AS2470" i="4" s="1"/>
  <c r="AS708" i="5"/>
  <c r="AU2318" i="4"/>
  <c r="AU2701" i="4"/>
  <c r="AT175" i="5"/>
  <c r="AR176" i="5" s="1"/>
  <c r="AS176" i="5" s="1"/>
  <c r="AT408" i="6"/>
  <c r="AR409" i="6" s="1"/>
  <c r="AU408" i="6"/>
  <c r="AT2392" i="4"/>
  <c r="AR2393" i="4" s="1"/>
  <c r="AS2393" i="4" s="1"/>
  <c r="AU2549" i="4"/>
  <c r="AT2319" i="4"/>
  <c r="AR2320" i="4" s="1"/>
  <c r="AS2320" i="4" s="1"/>
  <c r="AU2319" i="4"/>
  <c r="AT378" i="5" l="1"/>
  <c r="AR379" i="5" s="1"/>
  <c r="AS379" i="5" s="1"/>
  <c r="AT248" i="6"/>
  <c r="AR249" i="6" s="1"/>
  <c r="AS409" i="6"/>
  <c r="AU409" i="6" s="1"/>
  <c r="AS2151" i="4"/>
  <c r="AT2151" i="4" s="1"/>
  <c r="AR2152" i="4" s="1"/>
  <c r="AT2551" i="4"/>
  <c r="AR2552" i="4" s="1"/>
  <c r="AS2552" i="4" s="1"/>
  <c r="AU379" i="5"/>
  <c r="AT379" i="5"/>
  <c r="AR380" i="5" s="1"/>
  <c r="AT2703" i="4"/>
  <c r="AR2704" i="4" s="1"/>
  <c r="AS2704" i="4" s="1"/>
  <c r="AT2393" i="4"/>
  <c r="AR2394" i="4" s="1"/>
  <c r="AS2394" i="4" s="1"/>
  <c r="AU2393" i="4"/>
  <c r="AU2702" i="4"/>
  <c r="AU481" i="5"/>
  <c r="AT481" i="5"/>
  <c r="AR482" i="5" s="1"/>
  <c r="AS482" i="5" s="1"/>
  <c r="AU311" i="5"/>
  <c r="AT311" i="5"/>
  <c r="AR312" i="5" s="1"/>
  <c r="AS312" i="5" s="1"/>
  <c r="AT409" i="6"/>
  <c r="AR410" i="6" s="1"/>
  <c r="AT176" i="5"/>
  <c r="AR177" i="5" s="1"/>
  <c r="AS177" i="5" s="1"/>
  <c r="AT2320" i="4"/>
  <c r="AR2321" i="4" s="1"/>
  <c r="AS2321" i="4" s="1"/>
  <c r="AU2392" i="4"/>
  <c r="AU2224" i="4"/>
  <c r="AT2224" i="4"/>
  <c r="AR2225" i="4" s="1"/>
  <c r="AS2225" i="4" s="1"/>
  <c r="AU175" i="5"/>
  <c r="AU307" i="6"/>
  <c r="AT307" i="6"/>
  <c r="AR308" i="6" s="1"/>
  <c r="AS308" i="6" s="1"/>
  <c r="AT2615" i="4"/>
  <c r="AR2616" i="4" s="1"/>
  <c r="AS2616" i="4" s="1"/>
  <c r="AU708" i="5"/>
  <c r="AT708" i="5"/>
  <c r="AR709" i="5" s="1"/>
  <c r="AS709" i="5" s="1"/>
  <c r="AT2470" i="4"/>
  <c r="AR2471" i="4" s="1"/>
  <c r="AS2471" i="4" s="1"/>
  <c r="AU2469" i="4"/>
  <c r="AS249" i="6"/>
  <c r="AU2550" i="4"/>
  <c r="AU2151" i="4" l="1"/>
  <c r="AS2152" i="4" s="1"/>
  <c r="AU176" i="5"/>
  <c r="AS410" i="6"/>
  <c r="AT2471" i="4"/>
  <c r="AR2472" i="4" s="1"/>
  <c r="AS2472" i="4" s="1"/>
  <c r="AU482" i="5"/>
  <c r="AT482" i="5"/>
  <c r="AR483" i="5" s="1"/>
  <c r="AS483" i="5" s="1"/>
  <c r="AU709" i="5"/>
  <c r="AT709" i="5"/>
  <c r="AR710" i="5" s="1"/>
  <c r="AS710" i="5" s="1"/>
  <c r="AU2225" i="4"/>
  <c r="AT2225" i="4"/>
  <c r="AR2226" i="4" s="1"/>
  <c r="AS2226" i="4" s="1"/>
  <c r="AT410" i="6"/>
  <c r="AR411" i="6" s="1"/>
  <c r="AU410" i="6"/>
  <c r="AU2615" i="4"/>
  <c r="AU312" i="5"/>
  <c r="AT312" i="5"/>
  <c r="AR313" i="5" s="1"/>
  <c r="AS313" i="5" s="1"/>
  <c r="AT2394" i="4"/>
  <c r="AR2395" i="4" s="1"/>
  <c r="AS2395" i="4" s="1"/>
  <c r="AU2703" i="4"/>
  <c r="AS380" i="5"/>
  <c r="AU2470" i="4"/>
  <c r="AT2616" i="4"/>
  <c r="AR2617" i="4" s="1"/>
  <c r="AS2617" i="4" s="1"/>
  <c r="AU308" i="6"/>
  <c r="AT308" i="6"/>
  <c r="AR309" i="6" s="1"/>
  <c r="AS309" i="6" s="1"/>
  <c r="AT2704" i="4"/>
  <c r="AR2705" i="4" s="1"/>
  <c r="AS2705" i="4" s="1"/>
  <c r="AT2321" i="4"/>
  <c r="AR2322" i="4" s="1"/>
  <c r="AS2322" i="4" s="1"/>
  <c r="AU2320" i="4"/>
  <c r="AT2552" i="4"/>
  <c r="AR2553" i="4" s="1"/>
  <c r="AS2553" i="4" s="1"/>
  <c r="AU249" i="6"/>
  <c r="AT249" i="6"/>
  <c r="AR250" i="6" s="1"/>
  <c r="AS250" i="6" s="1"/>
  <c r="AT177" i="5"/>
  <c r="AR178" i="5" s="1"/>
  <c r="AS178" i="5" s="1"/>
  <c r="AU2551" i="4"/>
  <c r="AU250" i="6" l="1"/>
  <c r="AT250" i="6"/>
  <c r="AR251" i="6" s="1"/>
  <c r="AS251" i="6" s="1"/>
  <c r="AT2395" i="4"/>
  <c r="AR2396" i="4" s="1"/>
  <c r="AS2396" i="4" s="1"/>
  <c r="AT2553" i="4"/>
  <c r="AQ2497" i="4" s="1"/>
  <c r="AQ2498" i="4" s="1"/>
  <c r="C2479" i="4" s="1"/>
  <c r="AU2394" i="4"/>
  <c r="AU2552" i="4"/>
  <c r="AT313" i="5"/>
  <c r="AR314" i="5" s="1"/>
  <c r="AU313" i="5"/>
  <c r="AT2322" i="4"/>
  <c r="AR2323" i="4" s="1"/>
  <c r="AS2323" i="4" s="1"/>
  <c r="AU2321" i="4"/>
  <c r="AT2705" i="4"/>
  <c r="AQ2649" i="4" s="1"/>
  <c r="AQ2650" i="4" s="1"/>
  <c r="C2631" i="4" s="1"/>
  <c r="AS411" i="6"/>
  <c r="AU2704" i="4"/>
  <c r="AU2226" i="4"/>
  <c r="AT2226" i="4"/>
  <c r="AR2227" i="4" s="1"/>
  <c r="AU309" i="6"/>
  <c r="AT309" i="6"/>
  <c r="AR310" i="6" s="1"/>
  <c r="AU710" i="5"/>
  <c r="AT710" i="5"/>
  <c r="AR711" i="5" s="1"/>
  <c r="AS711" i="5" s="1"/>
  <c r="AT2617" i="4"/>
  <c r="AR2618" i="4" s="1"/>
  <c r="AS2618" i="4" s="1"/>
  <c r="AU2616" i="4"/>
  <c r="AU483" i="5"/>
  <c r="AT483" i="5"/>
  <c r="AR484" i="5" s="1"/>
  <c r="AT178" i="5"/>
  <c r="AQ122" i="5" s="1"/>
  <c r="AQ123" i="5" s="1"/>
  <c r="C101" i="5" s="1"/>
  <c r="E101" i="5" s="1"/>
  <c r="AT380" i="5"/>
  <c r="AR381" i="5" s="1"/>
  <c r="AU380" i="5"/>
  <c r="AT2472" i="4"/>
  <c r="AR2473" i="4" s="1"/>
  <c r="AS2473" i="4" s="1"/>
  <c r="AU177" i="5"/>
  <c r="AU2152" i="4"/>
  <c r="AT2152" i="4"/>
  <c r="AR2153" i="4" s="1"/>
  <c r="AS2153" i="4" s="1"/>
  <c r="AU2471" i="4"/>
  <c r="AU2472" i="4" s="1"/>
  <c r="AS381" i="5" l="1"/>
  <c r="B2715" i="4"/>
  <c r="E2631" i="4"/>
  <c r="AU178" i="5"/>
  <c r="AS484" i="5"/>
  <c r="AU2322" i="4"/>
  <c r="AT2323" i="4"/>
  <c r="AR2324" i="4" s="1"/>
  <c r="AS2324" i="4" s="1"/>
  <c r="AS314" i="5"/>
  <c r="AU411" i="6"/>
  <c r="AT411" i="6"/>
  <c r="AR412" i="6" s="1"/>
  <c r="AS412" i="6" s="1"/>
  <c r="AU2553" i="4"/>
  <c r="AT381" i="5"/>
  <c r="AR382" i="5" s="1"/>
  <c r="AU381" i="5"/>
  <c r="AU2705" i="4"/>
  <c r="AU2617" i="4"/>
  <c r="C23" i="5"/>
  <c r="G101" i="5"/>
  <c r="B23" i="5"/>
  <c r="B2713" i="4"/>
  <c r="E2479" i="4"/>
  <c r="AS310" i="6"/>
  <c r="AT2396" i="4"/>
  <c r="AR2397" i="4" s="1"/>
  <c r="AS2397" i="4" s="1"/>
  <c r="AS2227" i="4"/>
  <c r="AU2395" i="4"/>
  <c r="AU2396" i="4" s="1"/>
  <c r="AT2618" i="4"/>
  <c r="AR2619" i="4" s="1"/>
  <c r="AS2619" i="4" s="1"/>
  <c r="AU711" i="5"/>
  <c r="AT711" i="5"/>
  <c r="AR712" i="5" s="1"/>
  <c r="AS712" i="5" s="1"/>
  <c r="AU2153" i="4"/>
  <c r="AT2153" i="4"/>
  <c r="AR2154" i="4" s="1"/>
  <c r="AT251" i="6"/>
  <c r="AR252" i="6" s="1"/>
  <c r="AU251" i="6"/>
  <c r="AT2473" i="4"/>
  <c r="AR2474" i="4" s="1"/>
  <c r="AS2474" i="4" s="1"/>
  <c r="AS252" i="6" l="1"/>
  <c r="AS2154" i="4"/>
  <c r="AT314" i="5"/>
  <c r="AR315" i="5" s="1"/>
  <c r="AU314" i="5"/>
  <c r="AT712" i="5"/>
  <c r="AR713" i="5" s="1"/>
  <c r="AU712" i="5"/>
  <c r="AT412" i="6"/>
  <c r="AR413" i="6" s="1"/>
  <c r="AU412" i="6"/>
  <c r="AT2324" i="4"/>
  <c r="AR2325" i="4" s="1"/>
  <c r="AS2325" i="4" s="1"/>
  <c r="AT2397" i="4"/>
  <c r="AR2398" i="4" s="1"/>
  <c r="AS2398" i="4" s="1"/>
  <c r="AU2323" i="4"/>
  <c r="AT2619" i="4"/>
  <c r="AR2620" i="4" s="1"/>
  <c r="AS2620" i="4" s="1"/>
  <c r="G2479" i="4"/>
  <c r="C75" i="4"/>
  <c r="B75" i="4"/>
  <c r="AU484" i="5"/>
  <c r="AT484" i="5"/>
  <c r="AR485" i="5" s="1"/>
  <c r="AT252" i="6"/>
  <c r="AR253" i="6" s="1"/>
  <c r="AU252" i="6"/>
  <c r="AU2227" i="4"/>
  <c r="AT2227" i="4"/>
  <c r="AR2228" i="4" s="1"/>
  <c r="AS2228" i="4" s="1"/>
  <c r="AS382" i="5"/>
  <c r="AU2618" i="4"/>
  <c r="AU310" i="6"/>
  <c r="AT310" i="6"/>
  <c r="AR311" i="6" s="1"/>
  <c r="AS311" i="6" s="1"/>
  <c r="AT2474" i="4"/>
  <c r="AR2475" i="4" s="1"/>
  <c r="AS2475" i="4" s="1"/>
  <c r="D2713" i="4"/>
  <c r="C2713" i="4"/>
  <c r="AU2473" i="4"/>
  <c r="G2631" i="4"/>
  <c r="C77" i="4"/>
  <c r="B77" i="4"/>
  <c r="D2715" i="4"/>
  <c r="C2715" i="4"/>
  <c r="E2715" i="4" s="1"/>
  <c r="F2715" i="4" s="1"/>
  <c r="AS253" i="6" l="1"/>
  <c r="AS485" i="5"/>
  <c r="AT2398" i="4"/>
  <c r="AR2399" i="4" s="1"/>
  <c r="AS2399" i="4" s="1"/>
  <c r="AT2325" i="4"/>
  <c r="AQ2269" i="4" s="1"/>
  <c r="AQ2270" i="4" s="1"/>
  <c r="C2251" i="4" s="1"/>
  <c r="AU2325" i="4"/>
  <c r="AT2475" i="4"/>
  <c r="AR2476" i="4" s="1"/>
  <c r="AS2476" i="4" s="1"/>
  <c r="AU2474" i="4"/>
  <c r="AU2619" i="4"/>
  <c r="AU2397" i="4"/>
  <c r="AU2398" i="4" s="1"/>
  <c r="AU253" i="6"/>
  <c r="AT253" i="6"/>
  <c r="AR254" i="6" s="1"/>
  <c r="AS254" i="6" s="1"/>
  <c r="AU382" i="5"/>
  <c r="AT382" i="5"/>
  <c r="AR383" i="5" s="1"/>
  <c r="AS383" i="5" s="1"/>
  <c r="AT311" i="6"/>
  <c r="AR312" i="6" s="1"/>
  <c r="AU311" i="6"/>
  <c r="H2715" i="4"/>
  <c r="J2715" i="4" s="1"/>
  <c r="E77" i="4" s="1"/>
  <c r="I2715" i="4"/>
  <c r="D77" i="4" s="1"/>
  <c r="G2715" i="4"/>
  <c r="AU2324" i="4"/>
  <c r="AT485" i="5"/>
  <c r="AR486" i="5" s="1"/>
  <c r="AU485" i="5"/>
  <c r="AT2620" i="4"/>
  <c r="AR2621" i="4" s="1"/>
  <c r="AS2621" i="4" s="1"/>
  <c r="AU2228" i="4"/>
  <c r="AT2228" i="4"/>
  <c r="AR2229" i="4" s="1"/>
  <c r="AS2229" i="4" s="1"/>
  <c r="AS413" i="6"/>
  <c r="AS713" i="5"/>
  <c r="AS315" i="5"/>
  <c r="E2713" i="4"/>
  <c r="F2713" i="4" s="1"/>
  <c r="AU2154" i="4"/>
  <c r="AT2154" i="4"/>
  <c r="AR2155" i="4" s="1"/>
  <c r="AS2155" i="4" s="1"/>
  <c r="AU2155" i="4" l="1"/>
  <c r="AT2155" i="4"/>
  <c r="AR2156" i="4" s="1"/>
  <c r="AS2156" i="4" s="1"/>
  <c r="AS312" i="6"/>
  <c r="G2713" i="4"/>
  <c r="I2713" i="4"/>
  <c r="D75" i="4" s="1"/>
  <c r="H2713" i="4"/>
  <c r="J2713" i="4" s="1"/>
  <c r="E75" i="4" s="1"/>
  <c r="AT383" i="5"/>
  <c r="AR384" i="5" s="1"/>
  <c r="AU383" i="5"/>
  <c r="AT315" i="5"/>
  <c r="AR316" i="5" s="1"/>
  <c r="AU315" i="5"/>
  <c r="AU713" i="5"/>
  <c r="AT713" i="5"/>
  <c r="AR714" i="5" s="1"/>
  <c r="AS714" i="5" s="1"/>
  <c r="AT254" i="6"/>
  <c r="AR255" i="6" s="1"/>
  <c r="AU254" i="6"/>
  <c r="AT413" i="6"/>
  <c r="AR414" i="6" s="1"/>
  <c r="AU413" i="6"/>
  <c r="AU2229" i="4"/>
  <c r="AT2229" i="4"/>
  <c r="AR2230" i="4" s="1"/>
  <c r="AS2230" i="4" s="1"/>
  <c r="AT2621" i="4"/>
  <c r="AR2622" i="4" s="1"/>
  <c r="AS2622" i="4" s="1"/>
  <c r="AU2620" i="4"/>
  <c r="AT2476" i="4"/>
  <c r="AR2477" i="4" s="1"/>
  <c r="AS2477" i="4" s="1"/>
  <c r="AU2475" i="4"/>
  <c r="AU2476" i="4" s="1"/>
  <c r="AS486" i="5"/>
  <c r="B2710" i="4"/>
  <c r="E2251" i="4"/>
  <c r="AT2399" i="4"/>
  <c r="AR2400" i="4" s="1"/>
  <c r="AS2400" i="4" s="1"/>
  <c r="AS255" i="6" l="1"/>
  <c r="AS384" i="5"/>
  <c r="AS316" i="5"/>
  <c r="AU316" i="5" s="1"/>
  <c r="AT2400" i="4"/>
  <c r="AR2401" i="4" s="1"/>
  <c r="AS2401" i="4" s="1"/>
  <c r="AU2399" i="4"/>
  <c r="AU2400" i="4" s="1"/>
  <c r="D2710" i="4"/>
  <c r="C2710" i="4"/>
  <c r="E2710" i="4" s="1"/>
  <c r="F2710" i="4" s="1"/>
  <c r="AT714" i="5"/>
  <c r="AR715" i="5" s="1"/>
  <c r="AU714" i="5"/>
  <c r="AU486" i="5"/>
  <c r="AT486" i="5"/>
  <c r="AR487" i="5" s="1"/>
  <c r="AS487" i="5" s="1"/>
  <c r="AU255" i="6"/>
  <c r="AT255" i="6"/>
  <c r="AR256" i="6" s="1"/>
  <c r="AS256" i="6" s="1"/>
  <c r="AU384" i="5"/>
  <c r="AT384" i="5"/>
  <c r="AR385" i="5" s="1"/>
  <c r="AS385" i="5" s="1"/>
  <c r="AS414" i="6"/>
  <c r="AT2622" i="4"/>
  <c r="AR2623" i="4" s="1"/>
  <c r="AS2623" i="4" s="1"/>
  <c r="AU2621" i="4"/>
  <c r="AT2156" i="4"/>
  <c r="AR2157" i="4" s="1"/>
  <c r="AU2156" i="4"/>
  <c r="G2251" i="4"/>
  <c r="C72" i="4"/>
  <c r="B72" i="4"/>
  <c r="AT2477" i="4"/>
  <c r="AQ2421" i="4" s="1"/>
  <c r="AQ2422" i="4" s="1"/>
  <c r="C2403" i="4" s="1"/>
  <c r="AT312" i="6"/>
  <c r="AR313" i="6" s="1"/>
  <c r="AU312" i="6"/>
  <c r="AT2230" i="4"/>
  <c r="AR2231" i="4" s="1"/>
  <c r="AU2230" i="4"/>
  <c r="AT316" i="5" l="1"/>
  <c r="AR317" i="5" s="1"/>
  <c r="AS2231" i="4"/>
  <c r="AS313" i="6"/>
  <c r="AU2622" i="4"/>
  <c r="AS317" i="5"/>
  <c r="AT414" i="6"/>
  <c r="AR415" i="6" s="1"/>
  <c r="AU414" i="6"/>
  <c r="B2712" i="4"/>
  <c r="E2403" i="4"/>
  <c r="AU2477" i="4"/>
  <c r="AT317" i="5"/>
  <c r="AR318" i="5" s="1"/>
  <c r="AU317" i="5"/>
  <c r="AT487" i="5"/>
  <c r="AR488" i="5" s="1"/>
  <c r="AS488" i="5" s="1"/>
  <c r="AU256" i="6"/>
  <c r="AT256" i="6"/>
  <c r="AR257" i="6" s="1"/>
  <c r="AS257" i="6" s="1"/>
  <c r="AU385" i="5"/>
  <c r="AT385" i="5"/>
  <c r="AR386" i="5" s="1"/>
  <c r="AT2231" i="4"/>
  <c r="AR2232" i="4" s="1"/>
  <c r="AU2231" i="4"/>
  <c r="AS715" i="5"/>
  <c r="G2710" i="4"/>
  <c r="H2710" i="4" s="1"/>
  <c r="J2710" i="4" s="1"/>
  <c r="E72" i="4" s="1"/>
  <c r="I2710" i="4"/>
  <c r="D72" i="4" s="1"/>
  <c r="AS2157" i="4"/>
  <c r="AU313" i="6"/>
  <c r="AT313" i="6"/>
  <c r="AR314" i="6" s="1"/>
  <c r="AS314" i="6" s="1"/>
  <c r="AT2623" i="4"/>
  <c r="AR2624" i="4" s="1"/>
  <c r="AS2624" i="4" s="1"/>
  <c r="AU2623" i="4"/>
  <c r="AT2401" i="4"/>
  <c r="AQ2345" i="4" s="1"/>
  <c r="AQ2346" i="4" s="1"/>
  <c r="C2327" i="4" s="1"/>
  <c r="AS386" i="5" l="1"/>
  <c r="AS2232" i="4"/>
  <c r="AT715" i="5"/>
  <c r="AR716" i="5" s="1"/>
  <c r="AU715" i="5"/>
  <c r="AT488" i="5"/>
  <c r="AR489" i="5" s="1"/>
  <c r="AS489" i="5" s="1"/>
  <c r="AU386" i="5"/>
  <c r="AT386" i="5"/>
  <c r="AR387" i="5" s="1"/>
  <c r="AS387" i="5" s="1"/>
  <c r="AU487" i="5"/>
  <c r="AU488" i="5" s="1"/>
  <c r="AT2232" i="4"/>
  <c r="AR2233" i="4" s="1"/>
  <c r="AU2232" i="4"/>
  <c r="AU314" i="6"/>
  <c r="AT314" i="6"/>
  <c r="AR315" i="6" s="1"/>
  <c r="AS315" i="6" s="1"/>
  <c r="AU257" i="6"/>
  <c r="AT257" i="6"/>
  <c r="AR258" i="6" s="1"/>
  <c r="AS258" i="6" s="1"/>
  <c r="AU2401" i="4"/>
  <c r="B89" i="6"/>
  <c r="B1065" i="5"/>
  <c r="B985" i="5"/>
  <c r="B905" i="5"/>
  <c r="B2711" i="4"/>
  <c r="E2327" i="4"/>
  <c r="AT2624" i="4"/>
  <c r="AR2625" i="4" s="1"/>
  <c r="AS2625" i="4" s="1"/>
  <c r="AS318" i="5"/>
  <c r="AU2157" i="4"/>
  <c r="AT2157" i="4"/>
  <c r="AR2158" i="4" s="1"/>
  <c r="AS2158" i="4" s="1"/>
  <c r="G2403" i="4"/>
  <c r="B74" i="4"/>
  <c r="C74" i="4"/>
  <c r="C2712" i="4"/>
  <c r="D2712" i="4"/>
  <c r="AS415" i="6"/>
  <c r="AS2233" i="4" l="1"/>
  <c r="AU387" i="5"/>
  <c r="AT387" i="5"/>
  <c r="AR388" i="5" s="1"/>
  <c r="AS388" i="5" s="1"/>
  <c r="AU315" i="6"/>
  <c r="AT315" i="6"/>
  <c r="AR316" i="6" s="1"/>
  <c r="AS316" i="6" s="1"/>
  <c r="AT258" i="6"/>
  <c r="AR259" i="6" s="1"/>
  <c r="AS259" i="6" s="1"/>
  <c r="AU318" i="5"/>
  <c r="AT318" i="5"/>
  <c r="AR319" i="5" s="1"/>
  <c r="AS319" i="5" s="1"/>
  <c r="AU2624" i="4"/>
  <c r="D10" i="6"/>
  <c r="A63" i="5"/>
  <c r="D24" i="5"/>
  <c r="B1147" i="5" s="1"/>
  <c r="A62" i="5"/>
  <c r="D29" i="5"/>
  <c r="B1152" i="5" s="1"/>
  <c r="D28" i="5"/>
  <c r="B1151" i="5" s="1"/>
  <c r="D23" i="5"/>
  <c r="C22" i="5"/>
  <c r="B22" i="5"/>
  <c r="A61" i="5"/>
  <c r="G2327" i="4"/>
  <c r="C73" i="4"/>
  <c r="B73" i="4"/>
  <c r="B89" i="4" s="1"/>
  <c r="AT489" i="5"/>
  <c r="AR490" i="5" s="1"/>
  <c r="AS490" i="5" s="1"/>
  <c r="B1068" i="5"/>
  <c r="B1067" i="5"/>
  <c r="B1073" i="5" s="1"/>
  <c r="B1074" i="5" s="1"/>
  <c r="B1066" i="5"/>
  <c r="B1077" i="5"/>
  <c r="B1078" i="5"/>
  <c r="AU2158" i="4"/>
  <c r="AT2158" i="4"/>
  <c r="AR2159" i="4" s="1"/>
  <c r="AS2159" i="4" s="1"/>
  <c r="D2711" i="4"/>
  <c r="C2711" i="4"/>
  <c r="E2711" i="4" s="1"/>
  <c r="E2712" i="4"/>
  <c r="F2712" i="4" s="1"/>
  <c r="AU2233" i="4"/>
  <c r="AT2233" i="4"/>
  <c r="AR2234" i="4" s="1"/>
  <c r="AS2234" i="4" s="1"/>
  <c r="AT2625" i="4"/>
  <c r="AR2626" i="4" s="1"/>
  <c r="AS2626" i="4" s="1"/>
  <c r="B908" i="5"/>
  <c r="B907" i="5"/>
  <c r="B913" i="5" s="1"/>
  <c r="B914" i="5" s="1"/>
  <c r="B906" i="5"/>
  <c r="B917" i="5"/>
  <c r="B918" i="5"/>
  <c r="AU415" i="6"/>
  <c r="AT415" i="6"/>
  <c r="AR416" i="6" s="1"/>
  <c r="AS416" i="6" s="1"/>
  <c r="B988" i="5"/>
  <c r="B986" i="5"/>
  <c r="B987" i="5"/>
  <c r="B993" i="5" s="1"/>
  <c r="B994" i="5" s="1"/>
  <c r="B997" i="5"/>
  <c r="B998" i="5"/>
  <c r="AS716" i="5"/>
  <c r="B1070" i="5" l="1"/>
  <c r="B1069" i="5"/>
  <c r="D1085" i="5"/>
  <c r="D1089" i="5" s="1"/>
  <c r="H1085" i="5"/>
  <c r="H1089" i="5" s="1"/>
  <c r="AU416" i="6"/>
  <c r="AT416" i="6"/>
  <c r="AR417" i="6" s="1"/>
  <c r="AS417" i="6" s="1"/>
  <c r="C982" i="5"/>
  <c r="C978" i="5"/>
  <c r="C981" i="5"/>
  <c r="C971" i="5"/>
  <c r="C977" i="5"/>
  <c r="C973" i="5"/>
  <c r="C972" i="5"/>
  <c r="C980" i="5"/>
  <c r="C976" i="5"/>
  <c r="C975" i="5"/>
  <c r="C979" i="5"/>
  <c r="C974" i="5"/>
  <c r="B919" i="5"/>
  <c r="B915" i="5"/>
  <c r="B916" i="5" s="1"/>
  <c r="AT490" i="5"/>
  <c r="AR491" i="5" s="1"/>
  <c r="AS491" i="5" s="1"/>
  <c r="AU489" i="5"/>
  <c r="AT2626" i="4"/>
  <c r="AR2627" i="4" s="1"/>
  <c r="AS2627" i="4" s="1"/>
  <c r="AU2625" i="4"/>
  <c r="AU2234" i="4"/>
  <c r="AT2234" i="4"/>
  <c r="AR2235" i="4" s="1"/>
  <c r="AT259" i="6"/>
  <c r="AR260" i="6" s="1"/>
  <c r="AS260" i="6" s="1"/>
  <c r="I2712" i="4"/>
  <c r="D74" i="4" s="1"/>
  <c r="G2712" i="4"/>
  <c r="H2712" i="4" s="1"/>
  <c r="J2712" i="4" s="1"/>
  <c r="E74" i="4" s="1"/>
  <c r="AU258" i="6"/>
  <c r="C1059" i="5"/>
  <c r="C1055" i="5"/>
  <c r="C1058" i="5"/>
  <c r="C1062" i="5"/>
  <c r="C1061" i="5"/>
  <c r="C1057" i="5"/>
  <c r="C1060" i="5"/>
  <c r="C1056" i="5"/>
  <c r="C1054" i="5"/>
  <c r="C1050" i="5"/>
  <c r="C1052" i="5"/>
  <c r="C1053" i="5"/>
  <c r="C1051" i="5"/>
  <c r="B999" i="5"/>
  <c r="AU316" i="6"/>
  <c r="AT316" i="6"/>
  <c r="AR317" i="6" s="1"/>
  <c r="AS317" i="6" s="1"/>
  <c r="B995" i="5"/>
  <c r="B996" i="5" s="1"/>
  <c r="AU388" i="5"/>
  <c r="AT388" i="5"/>
  <c r="AR389" i="5" s="1"/>
  <c r="C1130" i="5"/>
  <c r="C1133" i="5"/>
  <c r="C1136" i="5"/>
  <c r="C1139" i="5"/>
  <c r="C1129" i="5"/>
  <c r="C1141" i="5"/>
  <c r="C1140" i="5"/>
  <c r="C1142" i="5"/>
  <c r="B1079" i="5"/>
  <c r="C1137" i="5"/>
  <c r="C1135" i="5"/>
  <c r="C1138" i="5"/>
  <c r="C1132" i="5"/>
  <c r="C1131" i="5"/>
  <c r="C1134" i="5"/>
  <c r="B1075" i="5"/>
  <c r="B1076" i="5" s="1"/>
  <c r="B909" i="5"/>
  <c r="B910" i="5"/>
  <c r="H925" i="5"/>
  <c r="H929" i="5" s="1"/>
  <c r="D925" i="5"/>
  <c r="D929" i="5" s="1"/>
  <c r="B1146" i="5"/>
  <c r="B49" i="5"/>
  <c r="AU319" i="5"/>
  <c r="AT319" i="5"/>
  <c r="AR320" i="5" s="1"/>
  <c r="AS320" i="5" s="1"/>
  <c r="AU716" i="5"/>
  <c r="AT716" i="5"/>
  <c r="AR717" i="5" s="1"/>
  <c r="AS717" i="5" s="1"/>
  <c r="B96" i="6"/>
  <c r="B97" i="6" s="1"/>
  <c r="B33" i="6" s="1"/>
  <c r="F2711" i="4"/>
  <c r="B990" i="5"/>
  <c r="B989" i="5"/>
  <c r="D1005" i="5"/>
  <c r="D1009" i="5" s="1"/>
  <c r="H1005" i="5"/>
  <c r="H1009" i="5" s="1"/>
  <c r="AU2159" i="4"/>
  <c r="AT2159" i="4"/>
  <c r="AR2160" i="4" s="1"/>
  <c r="AS2160" i="4" s="1"/>
  <c r="AU490" i="5" l="1"/>
  <c r="C1025" i="5"/>
  <c r="C1017" i="5"/>
  <c r="C1030" i="5"/>
  <c r="C1027" i="5"/>
  <c r="C1045" i="5"/>
  <c r="C1043" i="5"/>
  <c r="C1009" i="5"/>
  <c r="C1028" i="5"/>
  <c r="C1029" i="5"/>
  <c r="C1023" i="5"/>
  <c r="C1010" i="5"/>
  <c r="C1036" i="5"/>
  <c r="C1035" i="5"/>
  <c r="C1049" i="5"/>
  <c r="C1011" i="5"/>
  <c r="C1019" i="5"/>
  <c r="C1048" i="5"/>
  <c r="C1042" i="5"/>
  <c r="C1026" i="5"/>
  <c r="C1032" i="5"/>
  <c r="C1041" i="5"/>
  <c r="C1021" i="5"/>
  <c r="C1046" i="5"/>
  <c r="C1044" i="5"/>
  <c r="C1039" i="5"/>
  <c r="C1047" i="5"/>
  <c r="C1016" i="5"/>
  <c r="C1012" i="5"/>
  <c r="C1018" i="5"/>
  <c r="C1033" i="5"/>
  <c r="C1013" i="5"/>
  <c r="C1037" i="5"/>
  <c r="C1031" i="5"/>
  <c r="C1038" i="5"/>
  <c r="C1014" i="5"/>
  <c r="C1020" i="5"/>
  <c r="C1024" i="5"/>
  <c r="C1040" i="5"/>
  <c r="C1015" i="5"/>
  <c r="C1022" i="5"/>
  <c r="C1034" i="5"/>
  <c r="C940" i="5"/>
  <c r="C954" i="5"/>
  <c r="C942" i="5"/>
  <c r="C968" i="5"/>
  <c r="C959" i="5"/>
  <c r="C935" i="5"/>
  <c r="C969" i="5"/>
  <c r="C949" i="5"/>
  <c r="C945" i="5"/>
  <c r="C956" i="5"/>
  <c r="C933" i="5"/>
  <c r="C946" i="5"/>
  <c r="C943" i="5"/>
  <c r="C953" i="5"/>
  <c r="C958" i="5"/>
  <c r="C960" i="5"/>
  <c r="C963" i="5"/>
  <c r="C931" i="5"/>
  <c r="C967" i="5"/>
  <c r="C939" i="5"/>
  <c r="C932" i="5"/>
  <c r="C941" i="5"/>
  <c r="C944" i="5"/>
  <c r="C937" i="5"/>
  <c r="C964" i="5"/>
  <c r="C966" i="5"/>
  <c r="C955" i="5"/>
  <c r="C961" i="5"/>
  <c r="C957" i="5"/>
  <c r="C970" i="5"/>
  <c r="C936" i="5"/>
  <c r="C950" i="5"/>
  <c r="C938" i="5"/>
  <c r="C962" i="5"/>
  <c r="C930" i="5"/>
  <c r="C934" i="5"/>
  <c r="C952" i="5"/>
  <c r="C947" i="5"/>
  <c r="C948" i="5"/>
  <c r="C951" i="5"/>
  <c r="C929" i="5"/>
  <c r="C965" i="5"/>
  <c r="C1089" i="5"/>
  <c r="C1095" i="5"/>
  <c r="C1120" i="5"/>
  <c r="C1090" i="5"/>
  <c r="C1123" i="5"/>
  <c r="C1111" i="5"/>
  <c r="C1108" i="5"/>
  <c r="C1101" i="5"/>
  <c r="C1118" i="5"/>
  <c r="C1121" i="5"/>
  <c r="C1109" i="5"/>
  <c r="C1116" i="5"/>
  <c r="C1113" i="5"/>
  <c r="C1122" i="5"/>
  <c r="C1093" i="5"/>
  <c r="C1115" i="5"/>
  <c r="C1126" i="5"/>
  <c r="C1125" i="5"/>
  <c r="C1105" i="5"/>
  <c r="C1114" i="5"/>
  <c r="C1112" i="5"/>
  <c r="C1099" i="5"/>
  <c r="C1107" i="5"/>
  <c r="C1104" i="5"/>
  <c r="C1091" i="5"/>
  <c r="C1117" i="5"/>
  <c r="C1094" i="5"/>
  <c r="C1100" i="5"/>
  <c r="C1110" i="5"/>
  <c r="C1096" i="5"/>
  <c r="C1106" i="5"/>
  <c r="C1128" i="5"/>
  <c r="C1127" i="5"/>
  <c r="C1103" i="5"/>
  <c r="C1124" i="5"/>
  <c r="C1092" i="5"/>
  <c r="C1097" i="5"/>
  <c r="C1119" i="5"/>
  <c r="C1098" i="5"/>
  <c r="C1102" i="5"/>
  <c r="I2711" i="4"/>
  <c r="G2711" i="4"/>
  <c r="H2711" i="4" s="1"/>
  <c r="J2711" i="4" s="1"/>
  <c r="E73" i="4" s="1"/>
  <c r="AS389" i="5"/>
  <c r="AT260" i="6"/>
  <c r="AR261" i="6" s="1"/>
  <c r="AS261" i="6" s="1"/>
  <c r="AU320" i="5"/>
  <c r="AT320" i="5"/>
  <c r="AR321" i="5" s="1"/>
  <c r="AS321" i="5" s="1"/>
  <c r="AU259" i="6"/>
  <c r="B34" i="6"/>
  <c r="B35" i="6"/>
  <c r="B44" i="6"/>
  <c r="B45" i="6" s="1"/>
  <c r="AS2235" i="4"/>
  <c r="AU317" i="6"/>
  <c r="AT317" i="6"/>
  <c r="AR318" i="6" s="1"/>
  <c r="AS318" i="6" s="1"/>
  <c r="AU417" i="6"/>
  <c r="AT417" i="6"/>
  <c r="AR418" i="6" s="1"/>
  <c r="AS418" i="6" s="1"/>
  <c r="AU717" i="5"/>
  <c r="AT717" i="5"/>
  <c r="AR718" i="5" s="1"/>
  <c r="AS718" i="5" s="1"/>
  <c r="AT2627" i="4"/>
  <c r="AR2628" i="4" s="1"/>
  <c r="AS2628" i="4" s="1"/>
  <c r="AU2626" i="4"/>
  <c r="AU2627" i="4" s="1"/>
  <c r="AU2160" i="4"/>
  <c r="AT2160" i="4"/>
  <c r="AR2161" i="4" s="1"/>
  <c r="H926" i="5"/>
  <c r="D926" i="5"/>
  <c r="H1086" i="5"/>
  <c r="D1086" i="5"/>
  <c r="D1006" i="5"/>
  <c r="H1006" i="5"/>
  <c r="AT491" i="5"/>
  <c r="AR492" i="5" s="1"/>
  <c r="AS492" i="5" s="1"/>
  <c r="AU260" i="6" l="1"/>
  <c r="AS2161" i="4"/>
  <c r="AU318" i="6"/>
  <c r="AT318" i="6"/>
  <c r="AR319" i="6" s="1"/>
  <c r="AS319" i="6" s="1"/>
  <c r="AU2161" i="4"/>
  <c r="AT2161" i="4"/>
  <c r="AR2162" i="4" s="1"/>
  <c r="AS2162" i="4" s="1"/>
  <c r="AT492" i="5"/>
  <c r="AR493" i="5" s="1"/>
  <c r="AS493" i="5" s="1"/>
  <c r="AU491" i="5"/>
  <c r="AU492" i="5" s="1"/>
  <c r="AT261" i="6"/>
  <c r="AR262" i="6" s="1"/>
  <c r="AS262" i="6" s="1"/>
  <c r="I1009" i="5"/>
  <c r="E1009" i="5"/>
  <c r="AU2235" i="4"/>
  <c r="AT2235" i="4"/>
  <c r="AR2236" i="4" s="1"/>
  <c r="AS2236" i="4" s="1"/>
  <c r="AU389" i="5"/>
  <c r="AT389" i="5"/>
  <c r="AR390" i="5" s="1"/>
  <c r="E1089" i="5"/>
  <c r="I1089" i="5"/>
  <c r="B51" i="6"/>
  <c r="B52" i="6" s="1"/>
  <c r="D73" i="4"/>
  <c r="AT2628" i="4"/>
  <c r="AR2629" i="4" s="1"/>
  <c r="AS2629" i="4" s="1"/>
  <c r="AU718" i="5"/>
  <c r="AT718" i="5"/>
  <c r="AR719" i="5" s="1"/>
  <c r="AS719" i="5" s="1"/>
  <c r="AU418" i="6"/>
  <c r="AT418" i="6"/>
  <c r="AR419" i="6" s="1"/>
  <c r="AS419" i="6" s="1"/>
  <c r="AT321" i="5"/>
  <c r="AR322" i="5" s="1"/>
  <c r="AU321" i="5"/>
  <c r="E929" i="5"/>
  <c r="I929" i="5"/>
  <c r="AS390" i="5" l="1"/>
  <c r="AU390" i="5" s="1"/>
  <c r="AT262" i="6"/>
  <c r="AR263" i="6" s="1"/>
  <c r="AS263" i="6" s="1"/>
  <c r="AT2162" i="4"/>
  <c r="AR2163" i="4" s="1"/>
  <c r="AS2163" i="4" s="1"/>
  <c r="AU2628" i="4"/>
  <c r="K1089" i="5"/>
  <c r="J1089" i="5"/>
  <c r="F1089" i="5"/>
  <c r="G1089" i="5"/>
  <c r="K929" i="5"/>
  <c r="J929" i="5"/>
  <c r="AU2236" i="4"/>
  <c r="AT2236" i="4"/>
  <c r="AR2237" i="4" s="1"/>
  <c r="AS2237" i="4" s="1"/>
  <c r="AU319" i="6"/>
  <c r="AT319" i="6"/>
  <c r="AR320" i="6" s="1"/>
  <c r="AS320" i="6" s="1"/>
  <c r="AT2629" i="4"/>
  <c r="AQ2573" i="4" s="1"/>
  <c r="AQ2574" i="4" s="1"/>
  <c r="C2555" i="4" s="1"/>
  <c r="AT719" i="5"/>
  <c r="AR720" i="5" s="1"/>
  <c r="AU719" i="5"/>
  <c r="AU261" i="6"/>
  <c r="G1009" i="5"/>
  <c r="F1009" i="5"/>
  <c r="J1009" i="5"/>
  <c r="K1009" i="5"/>
  <c r="AS322" i="5"/>
  <c r="AT419" i="6"/>
  <c r="AR420" i="6" s="1"/>
  <c r="AS420" i="6" s="1"/>
  <c r="AT493" i="5"/>
  <c r="AR494" i="5" s="1"/>
  <c r="AS494" i="5" s="1"/>
  <c r="G929" i="5"/>
  <c r="F929" i="5"/>
  <c r="AT390" i="5" l="1"/>
  <c r="AR391" i="5" s="1"/>
  <c r="AS391" i="5" s="1"/>
  <c r="AU2629" i="4"/>
  <c r="AU2162" i="4"/>
  <c r="H1090" i="5"/>
  <c r="I1090" i="5" s="1"/>
  <c r="AT2237" i="4"/>
  <c r="AR2238" i="4" s="1"/>
  <c r="AS2238" i="4" s="1"/>
  <c r="AU320" i="6"/>
  <c r="AT320" i="6"/>
  <c r="AR321" i="6" s="1"/>
  <c r="AS321" i="6" s="1"/>
  <c r="AU322" i="5"/>
  <c r="AT322" i="5"/>
  <c r="AR323" i="5" s="1"/>
  <c r="AS323" i="5" s="1"/>
  <c r="D1090" i="5"/>
  <c r="E1090" i="5" s="1"/>
  <c r="AU493" i="5"/>
  <c r="H930" i="5"/>
  <c r="I930" i="5" s="1"/>
  <c r="H1010" i="5"/>
  <c r="I1010" i="5" s="1"/>
  <c r="AU391" i="5"/>
  <c r="AT391" i="5"/>
  <c r="AR392" i="5" s="1"/>
  <c r="AT2163" i="4"/>
  <c r="AR2164" i="4" s="1"/>
  <c r="AS2164" i="4" s="1"/>
  <c r="AT494" i="5"/>
  <c r="AR495" i="5" s="1"/>
  <c r="AS495" i="5" s="1"/>
  <c r="AU419" i="6"/>
  <c r="AT263" i="6"/>
  <c r="AR264" i="6" s="1"/>
  <c r="AS264" i="6" s="1"/>
  <c r="AT420" i="6"/>
  <c r="AR421" i="6" s="1"/>
  <c r="AS421" i="6" s="1"/>
  <c r="D1010" i="5"/>
  <c r="E1010" i="5" s="1"/>
  <c r="AS720" i="5"/>
  <c r="D930" i="5"/>
  <c r="E930" i="5" s="1"/>
  <c r="B2714" i="4"/>
  <c r="E2555" i="4"/>
  <c r="AU262" i="6"/>
  <c r="AU263" i="6" s="1"/>
  <c r="AU2163" i="4" l="1"/>
  <c r="D2714" i="4"/>
  <c r="C2714" i="4"/>
  <c r="G1010" i="5"/>
  <c r="F1010" i="5"/>
  <c r="K930" i="5"/>
  <c r="J930" i="5"/>
  <c r="AU321" i="6"/>
  <c r="AT321" i="6"/>
  <c r="AR322" i="6" s="1"/>
  <c r="AS322" i="6" s="1"/>
  <c r="AU720" i="5"/>
  <c r="AT720" i="5"/>
  <c r="AR721" i="5" s="1"/>
  <c r="AS721" i="5" s="1"/>
  <c r="AT495" i="5"/>
  <c r="AR496" i="5" s="1"/>
  <c r="AS496" i="5" s="1"/>
  <c r="AT421" i="6"/>
  <c r="AR422" i="6" s="1"/>
  <c r="AS422" i="6" s="1"/>
  <c r="AT2238" i="4"/>
  <c r="AR2239" i="4" s="1"/>
  <c r="AS2239" i="4" s="1"/>
  <c r="K1010" i="5"/>
  <c r="J1010" i="5"/>
  <c r="AT323" i="5"/>
  <c r="AR324" i="5" s="1"/>
  <c r="AU323" i="5"/>
  <c r="AU494" i="5"/>
  <c r="AT2164" i="4"/>
  <c r="AR2165" i="4" s="1"/>
  <c r="AS2165" i="4" s="1"/>
  <c r="AU2237" i="4"/>
  <c r="J1090" i="5"/>
  <c r="K1090" i="5"/>
  <c r="G930" i="5"/>
  <c r="F930" i="5"/>
  <c r="G1090" i="5"/>
  <c r="F1090" i="5"/>
  <c r="AU420" i="6"/>
  <c r="AT264" i="6"/>
  <c r="AR265" i="6" s="1"/>
  <c r="AS265" i="6" s="1"/>
  <c r="G2555" i="4"/>
  <c r="C76" i="4"/>
  <c r="B76" i="4"/>
  <c r="B90" i="4" s="1"/>
  <c r="AS392" i="5"/>
  <c r="AS324" i="5" l="1"/>
  <c r="AT265" i="6"/>
  <c r="AR266" i="6" s="1"/>
  <c r="AS266" i="6" s="1"/>
  <c r="AU721" i="5"/>
  <c r="AT721" i="5"/>
  <c r="AR722" i="5" s="1"/>
  <c r="AU2238" i="4"/>
  <c r="D931" i="5"/>
  <c r="E931" i="5" s="1"/>
  <c r="AU264" i="6"/>
  <c r="AU265" i="6" s="1"/>
  <c r="AT322" i="6"/>
  <c r="AR323" i="6" s="1"/>
  <c r="AU322" i="6"/>
  <c r="AT422" i="6"/>
  <c r="AR423" i="6" s="1"/>
  <c r="AS423" i="6" s="1"/>
  <c r="AU421" i="6"/>
  <c r="AU422" i="6" s="1"/>
  <c r="AT2165" i="4"/>
  <c r="AR2166" i="4" s="1"/>
  <c r="AS2166" i="4" s="1"/>
  <c r="AU2164" i="4"/>
  <c r="D1011" i="5"/>
  <c r="E1011" i="5" s="1"/>
  <c r="H931" i="5"/>
  <c r="I931" i="5" s="1"/>
  <c r="AU324" i="5"/>
  <c r="AT324" i="5"/>
  <c r="AR325" i="5" s="1"/>
  <c r="AT2239" i="4"/>
  <c r="AR2240" i="4" s="1"/>
  <c r="AS2240" i="4" s="1"/>
  <c r="D1091" i="5"/>
  <c r="E1091" i="5" s="1"/>
  <c r="AT496" i="5"/>
  <c r="AR497" i="5" s="1"/>
  <c r="AS497" i="5" s="1"/>
  <c r="AU495" i="5"/>
  <c r="H1091" i="5"/>
  <c r="I1091" i="5" s="1"/>
  <c r="AT392" i="5"/>
  <c r="AR393" i="5" s="1"/>
  <c r="AU392" i="5"/>
  <c r="H1011" i="5"/>
  <c r="I1011" i="5" s="1"/>
  <c r="E2714" i="4"/>
  <c r="F2714" i="4" s="1"/>
  <c r="AS393" i="5" l="1"/>
  <c r="AS325" i="5"/>
  <c r="AT393" i="5"/>
  <c r="AR394" i="5" s="1"/>
  <c r="AU393" i="5"/>
  <c r="K1091" i="5"/>
  <c r="J1091" i="5"/>
  <c r="AT497" i="5"/>
  <c r="AR498" i="5" s="1"/>
  <c r="AS498" i="5" s="1"/>
  <c r="AU496" i="5"/>
  <c r="G1091" i="5"/>
  <c r="F1091" i="5"/>
  <c r="AT2166" i="4"/>
  <c r="AR2167" i="4" s="1"/>
  <c r="AS2167" i="4" s="1"/>
  <c r="AU2165" i="4"/>
  <c r="AU2166" i="4" s="1"/>
  <c r="AT2240" i="4"/>
  <c r="AR2241" i="4" s="1"/>
  <c r="AS2241" i="4" s="1"/>
  <c r="AU2239" i="4"/>
  <c r="AS722" i="5"/>
  <c r="G931" i="5"/>
  <c r="F931" i="5"/>
  <c r="AT423" i="6"/>
  <c r="AR424" i="6" s="1"/>
  <c r="AS424" i="6" s="1"/>
  <c r="AS323" i="6"/>
  <c r="AU325" i="5"/>
  <c r="AT325" i="5"/>
  <c r="AR326" i="5" s="1"/>
  <c r="AS326" i="5" s="1"/>
  <c r="I2714" i="4"/>
  <c r="D76" i="4" s="1"/>
  <c r="G2714" i="4"/>
  <c r="H2714" i="4" s="1"/>
  <c r="J2714" i="4" s="1"/>
  <c r="E76" i="4" s="1"/>
  <c r="K931" i="5"/>
  <c r="J931" i="5"/>
  <c r="K1011" i="5"/>
  <c r="J1011" i="5"/>
  <c r="G1011" i="5"/>
  <c r="F1011" i="5"/>
  <c r="AT266" i="6"/>
  <c r="AR267" i="6" s="1"/>
  <c r="AS267" i="6" s="1"/>
  <c r="AU266" i="6"/>
  <c r="D1012" i="5" l="1"/>
  <c r="E1012" i="5" s="1"/>
  <c r="AU722" i="5"/>
  <c r="AT722" i="5"/>
  <c r="AR723" i="5" s="1"/>
  <c r="AS723" i="5" s="1"/>
  <c r="H1012" i="5"/>
  <c r="I1012" i="5" s="1"/>
  <c r="AT2241" i="4"/>
  <c r="AR2242" i="4" s="1"/>
  <c r="AS2242" i="4" s="1"/>
  <c r="AU2240" i="4"/>
  <c r="H932" i="5"/>
  <c r="I932" i="5" s="1"/>
  <c r="AT2167" i="4"/>
  <c r="AR2168" i="4" s="1"/>
  <c r="AS2168" i="4" s="1"/>
  <c r="D1092" i="5"/>
  <c r="E1092" i="5" s="1"/>
  <c r="AT326" i="5"/>
  <c r="AR327" i="5" s="1"/>
  <c r="AU326" i="5"/>
  <c r="AT498" i="5"/>
  <c r="AR499" i="5" s="1"/>
  <c r="AS499" i="5" s="1"/>
  <c r="AT323" i="6"/>
  <c r="AR324" i="6" s="1"/>
  <c r="AU323" i="6"/>
  <c r="AU497" i="5"/>
  <c r="AT424" i="6"/>
  <c r="AR425" i="6" s="1"/>
  <c r="AS425" i="6" s="1"/>
  <c r="H1092" i="5"/>
  <c r="I1092" i="5" s="1"/>
  <c r="AU423" i="6"/>
  <c r="D932" i="5"/>
  <c r="E932" i="5" s="1"/>
  <c r="AT267" i="6"/>
  <c r="AR268" i="6" s="1"/>
  <c r="AS268" i="6" s="1"/>
  <c r="AS394" i="5"/>
  <c r="AS327" i="5" l="1"/>
  <c r="G1092" i="5"/>
  <c r="F1092" i="5"/>
  <c r="AU394" i="5"/>
  <c r="AT394" i="5"/>
  <c r="AR395" i="5" s="1"/>
  <c r="AS395" i="5" s="1"/>
  <c r="AU267" i="6"/>
  <c r="K1092" i="5"/>
  <c r="J1092" i="5"/>
  <c r="AT268" i="6"/>
  <c r="AR269" i="6" s="1"/>
  <c r="AS269" i="6" s="1"/>
  <c r="G932" i="5"/>
  <c r="F932" i="5"/>
  <c r="AT425" i="6"/>
  <c r="AR426" i="6" s="1"/>
  <c r="AS426" i="6" s="1"/>
  <c r="AT499" i="5"/>
  <c r="AQ443" i="5" s="1"/>
  <c r="AQ444" i="5" s="1"/>
  <c r="C422" i="5" s="1"/>
  <c r="E422" i="5" s="1"/>
  <c r="AT2168" i="4"/>
  <c r="AR2169" i="4" s="1"/>
  <c r="AS2169" i="4" s="1"/>
  <c r="AT2242" i="4"/>
  <c r="AR2243" i="4" s="1"/>
  <c r="AS2243" i="4" s="1"/>
  <c r="AU2241" i="4"/>
  <c r="AU723" i="5"/>
  <c r="AT723" i="5"/>
  <c r="AR724" i="5" s="1"/>
  <c r="AS724" i="5" s="1"/>
  <c r="AU327" i="5"/>
  <c r="AT327" i="5"/>
  <c r="AR328" i="5" s="1"/>
  <c r="AU2167" i="4"/>
  <c r="K932" i="5"/>
  <c r="J932" i="5"/>
  <c r="AU424" i="6"/>
  <c r="K1012" i="5"/>
  <c r="J1012" i="5"/>
  <c r="AS324" i="6"/>
  <c r="AU498" i="5"/>
  <c r="F1012" i="5"/>
  <c r="G1012" i="5"/>
  <c r="AT2169" i="4" l="1"/>
  <c r="AR2170" i="4" s="1"/>
  <c r="AS2170" i="4" s="1"/>
  <c r="AU324" i="6"/>
  <c r="AT324" i="6"/>
  <c r="AR325" i="6" s="1"/>
  <c r="AS325" i="6" s="1"/>
  <c r="AU499" i="5"/>
  <c r="G422" i="5"/>
  <c r="B27" i="5"/>
  <c r="C27" i="5"/>
  <c r="D27" i="5"/>
  <c r="B1150" i="5" s="1"/>
  <c r="H1013" i="5"/>
  <c r="I1013" i="5" s="1"/>
  <c r="AT426" i="6"/>
  <c r="AR427" i="6" s="1"/>
  <c r="AS427" i="6" s="1"/>
  <c r="H933" i="5"/>
  <c r="I933" i="5" s="1"/>
  <c r="AT269" i="6"/>
  <c r="AR270" i="6" s="1"/>
  <c r="AS270" i="6" s="1"/>
  <c r="AT724" i="5"/>
  <c r="AR725" i="5" s="1"/>
  <c r="AS725" i="5" s="1"/>
  <c r="AT2243" i="4"/>
  <c r="AR2244" i="4" s="1"/>
  <c r="AS2244" i="4" s="1"/>
  <c r="AU2242" i="4"/>
  <c r="D1093" i="5"/>
  <c r="E1093" i="5" s="1"/>
  <c r="AU425" i="6"/>
  <c r="D933" i="5"/>
  <c r="E933" i="5" s="1"/>
  <c r="AS328" i="5"/>
  <c r="AU268" i="6"/>
  <c r="H1093" i="5"/>
  <c r="I1093" i="5" s="1"/>
  <c r="AU395" i="5"/>
  <c r="AT395" i="5"/>
  <c r="AR396" i="5" s="1"/>
  <c r="D1013" i="5"/>
  <c r="E1013" i="5" s="1"/>
  <c r="AU2168" i="4"/>
  <c r="AU269" i="6" l="1"/>
  <c r="K1093" i="5"/>
  <c r="J1093" i="5"/>
  <c r="J933" i="5"/>
  <c r="K933" i="5"/>
  <c r="AT427" i="6"/>
  <c r="AR428" i="6" s="1"/>
  <c r="AS428" i="6" s="1"/>
  <c r="AU328" i="5"/>
  <c r="AT328" i="5"/>
  <c r="AR329" i="5" s="1"/>
  <c r="AS329" i="5" s="1"/>
  <c r="AU426" i="6"/>
  <c r="F933" i="5"/>
  <c r="G933" i="5"/>
  <c r="J1013" i="5"/>
  <c r="K1013" i="5"/>
  <c r="G1093" i="5"/>
  <c r="F1093" i="5"/>
  <c r="AU2244" i="4"/>
  <c r="AT2244" i="4"/>
  <c r="AR2245" i="4" s="1"/>
  <c r="AS2245" i="4" s="1"/>
  <c r="AU2243" i="4"/>
  <c r="AT325" i="6"/>
  <c r="AR326" i="6" s="1"/>
  <c r="AU325" i="6"/>
  <c r="AT725" i="5"/>
  <c r="AR726" i="5" s="1"/>
  <c r="AS726" i="5" s="1"/>
  <c r="F1013" i="5"/>
  <c r="G1013" i="5"/>
  <c r="AU724" i="5"/>
  <c r="AT2170" i="4"/>
  <c r="AR2171" i="4" s="1"/>
  <c r="AS2171" i="4" s="1"/>
  <c r="AS396" i="5"/>
  <c r="AT270" i="6"/>
  <c r="AR271" i="6" s="1"/>
  <c r="AS271" i="6" s="1"/>
  <c r="AU2169" i="4"/>
  <c r="H1014" i="5" l="1"/>
  <c r="I1014" i="5" s="1"/>
  <c r="AU2170" i="4"/>
  <c r="AT329" i="5"/>
  <c r="AR330" i="5" s="1"/>
  <c r="AS330" i="5" s="1"/>
  <c r="AU427" i="6"/>
  <c r="AU396" i="5"/>
  <c r="AT396" i="5"/>
  <c r="AR397" i="5" s="1"/>
  <c r="AS397" i="5" s="1"/>
  <c r="D1014" i="5"/>
  <c r="E1014" i="5" s="1"/>
  <c r="D1094" i="5"/>
  <c r="E1094" i="5" s="1"/>
  <c r="AU270" i="6"/>
  <c r="AT726" i="5"/>
  <c r="AR727" i="5" s="1"/>
  <c r="AS727" i="5" s="1"/>
  <c r="AU725" i="5"/>
  <c r="H934" i="5"/>
  <c r="I934" i="5" s="1"/>
  <c r="AT271" i="6"/>
  <c r="AQ215" i="6" s="1"/>
  <c r="AQ216" i="6" s="1"/>
  <c r="C188" i="6" s="1"/>
  <c r="AT2171" i="4"/>
  <c r="AR2172" i="4" s="1"/>
  <c r="AS2172" i="4" s="1"/>
  <c r="D934" i="5"/>
  <c r="E934" i="5" s="1"/>
  <c r="AT428" i="6"/>
  <c r="AR429" i="6" s="1"/>
  <c r="AS429" i="6" s="1"/>
  <c r="AS326" i="6"/>
  <c r="H1094" i="5"/>
  <c r="I1094" i="5" s="1"/>
  <c r="AT2245" i="4"/>
  <c r="AR2246" i="4" s="1"/>
  <c r="AS2246" i="4" s="1"/>
  <c r="J1094" i="5" l="1"/>
  <c r="H1095" i="5" s="1"/>
  <c r="K1094" i="5"/>
  <c r="G934" i="5"/>
  <c r="F934" i="5"/>
  <c r="D935" i="5" s="1"/>
  <c r="E935" i="5" s="1"/>
  <c r="F1094" i="5"/>
  <c r="D1095" i="5" s="1"/>
  <c r="G1094" i="5"/>
  <c r="AU428" i="6"/>
  <c r="AT330" i="5"/>
  <c r="AR331" i="5" s="1"/>
  <c r="AS331" i="5" s="1"/>
  <c r="AT727" i="5"/>
  <c r="AR728" i="5" s="1"/>
  <c r="AS728" i="5" s="1"/>
  <c r="G1014" i="5"/>
  <c r="F1014" i="5"/>
  <c r="D1015" i="5" s="1"/>
  <c r="E1015" i="5" s="1"/>
  <c r="AU2171" i="4"/>
  <c r="AU2172" i="4" s="1"/>
  <c r="AU2245" i="4"/>
  <c r="AU726" i="5"/>
  <c r="AU326" i="6"/>
  <c r="AT326" i="6"/>
  <c r="AR327" i="6" s="1"/>
  <c r="AS327" i="6" s="1"/>
  <c r="AT397" i="5"/>
  <c r="AR398" i="5" s="1"/>
  <c r="AU397" i="5"/>
  <c r="B435" i="6"/>
  <c r="E188" i="6"/>
  <c r="AU329" i="5"/>
  <c r="AU271" i="6"/>
  <c r="AT2246" i="4"/>
  <c r="AR2247" i="4" s="1"/>
  <c r="AS2247" i="4" s="1"/>
  <c r="AT2172" i="4"/>
  <c r="AR2173" i="4" s="1"/>
  <c r="AS2173" i="4" s="1"/>
  <c r="AT429" i="6"/>
  <c r="AR430" i="6" s="1"/>
  <c r="AS430" i="6" s="1"/>
  <c r="K934" i="5"/>
  <c r="J934" i="5"/>
  <c r="H935" i="5" s="1"/>
  <c r="I935" i="5" s="1"/>
  <c r="K1014" i="5"/>
  <c r="J1014" i="5"/>
  <c r="H1015" i="5" s="1"/>
  <c r="I1015" i="5" s="1"/>
  <c r="E1095" i="5" l="1"/>
  <c r="AS398" i="5"/>
  <c r="AU429" i="6"/>
  <c r="AT728" i="5"/>
  <c r="AR729" i="5" s="1"/>
  <c r="AS729" i="5" s="1"/>
  <c r="K935" i="5"/>
  <c r="J935" i="5"/>
  <c r="H936" i="5" s="1"/>
  <c r="I936" i="5" s="1"/>
  <c r="AT2173" i="4"/>
  <c r="AQ2117" i="4" s="1"/>
  <c r="AQ2118" i="4" s="1"/>
  <c r="C2099" i="4" s="1"/>
  <c r="AU2246" i="4"/>
  <c r="G188" i="6"/>
  <c r="B23" i="6"/>
  <c r="B25" i="6"/>
  <c r="F935" i="5"/>
  <c r="D936" i="5" s="1"/>
  <c r="G935" i="5"/>
  <c r="AT331" i="5"/>
  <c r="AR332" i="5" s="1"/>
  <c r="AS332" i="5" s="1"/>
  <c r="AU398" i="5"/>
  <c r="AT398" i="5"/>
  <c r="AR399" i="5" s="1"/>
  <c r="AS399" i="5" s="1"/>
  <c r="G1015" i="5"/>
  <c r="F1015" i="5"/>
  <c r="D1016" i="5" s="1"/>
  <c r="AU727" i="5"/>
  <c r="AU330" i="5"/>
  <c r="G1095" i="5"/>
  <c r="F1095" i="5"/>
  <c r="D1096" i="5" s="1"/>
  <c r="E1096" i="5" s="1"/>
  <c r="AU327" i="6"/>
  <c r="AT327" i="6"/>
  <c r="AR328" i="6" s="1"/>
  <c r="AS328" i="6" s="1"/>
  <c r="AT430" i="6"/>
  <c r="AR431" i="6" s="1"/>
  <c r="AS431" i="6" s="1"/>
  <c r="AU430" i="6"/>
  <c r="AT2247" i="4"/>
  <c r="AR2248" i="4" s="1"/>
  <c r="AS2248" i="4" s="1"/>
  <c r="B437" i="6"/>
  <c r="B436" i="6"/>
  <c r="B438" i="6" s="1"/>
  <c r="B439" i="6" s="1"/>
  <c r="B440" i="6" s="1"/>
  <c r="B24" i="6" s="1"/>
  <c r="K1015" i="5"/>
  <c r="J1015" i="5"/>
  <c r="H1016" i="5" s="1"/>
  <c r="I1016" i="5" s="1"/>
  <c r="I1095" i="5"/>
  <c r="E1016" i="5" l="1"/>
  <c r="AT332" i="5"/>
  <c r="AR333" i="5" s="1"/>
  <c r="AS333" i="5" s="1"/>
  <c r="AU331" i="5"/>
  <c r="B2708" i="4"/>
  <c r="E2099" i="4"/>
  <c r="AU2173" i="4"/>
  <c r="K936" i="5"/>
  <c r="J936" i="5"/>
  <c r="H937" i="5" s="1"/>
  <c r="I937" i="5" s="1"/>
  <c r="K1095" i="5"/>
  <c r="J1095" i="5"/>
  <c r="H1096" i="5" s="1"/>
  <c r="I1096" i="5" s="1"/>
  <c r="AT399" i="5"/>
  <c r="AR400" i="5" s="1"/>
  <c r="AU399" i="5"/>
  <c r="AU728" i="5"/>
  <c r="AT2248" i="4"/>
  <c r="AR2249" i="4" s="1"/>
  <c r="AS2249" i="4" s="1"/>
  <c r="AU2247" i="4"/>
  <c r="E936" i="5"/>
  <c r="AT431" i="6"/>
  <c r="AR432" i="6" s="1"/>
  <c r="AS432" i="6" s="1"/>
  <c r="AT328" i="6"/>
  <c r="AR329" i="6" s="1"/>
  <c r="AU328" i="6"/>
  <c r="G1096" i="5"/>
  <c r="F1096" i="5"/>
  <c r="D1097" i="5" s="1"/>
  <c r="E1097" i="5" s="1"/>
  <c r="G1016" i="5"/>
  <c r="F1016" i="5"/>
  <c r="D1017" i="5" s="1"/>
  <c r="E1017" i="5" s="1"/>
  <c r="AT729" i="5"/>
  <c r="AR730" i="5" s="1"/>
  <c r="AS730" i="5" s="1"/>
  <c r="K1016" i="5"/>
  <c r="J1016" i="5"/>
  <c r="H1017" i="5" s="1"/>
  <c r="I1017" i="5" s="1"/>
  <c r="AU2248" i="4" l="1"/>
  <c r="F1017" i="5"/>
  <c r="D1018" i="5" s="1"/>
  <c r="G1017" i="5"/>
  <c r="G2099" i="4"/>
  <c r="C70" i="4"/>
  <c r="B70" i="4"/>
  <c r="AT2249" i="4"/>
  <c r="AQ2193" i="4" s="1"/>
  <c r="AQ2194" i="4" s="1"/>
  <c r="C2175" i="4" s="1"/>
  <c r="K937" i="5"/>
  <c r="J937" i="5"/>
  <c r="H938" i="5" s="1"/>
  <c r="I938" i="5" s="1"/>
  <c r="J1096" i="5"/>
  <c r="H1097" i="5" s="1"/>
  <c r="K1096" i="5"/>
  <c r="K1017" i="5"/>
  <c r="J1017" i="5"/>
  <c r="H1018" i="5" s="1"/>
  <c r="I1018" i="5" s="1"/>
  <c r="AT730" i="5"/>
  <c r="AR731" i="5" s="1"/>
  <c r="AS731" i="5" s="1"/>
  <c r="D2708" i="4"/>
  <c r="C2708" i="4"/>
  <c r="E2708" i="4" s="1"/>
  <c r="F2708" i="4" s="1"/>
  <c r="AU431" i="6"/>
  <c r="AS400" i="5"/>
  <c r="AU729" i="5"/>
  <c r="G1097" i="5"/>
  <c r="F1097" i="5"/>
  <c r="D1098" i="5" s="1"/>
  <c r="E1098" i="5" s="1"/>
  <c r="AS329" i="6"/>
  <c r="AT432" i="6"/>
  <c r="AQ376" i="6" s="1"/>
  <c r="AQ377" i="6" s="1"/>
  <c r="C352" i="6" s="1"/>
  <c r="E352" i="6" s="1"/>
  <c r="AT333" i="5"/>
  <c r="AR334" i="5" s="1"/>
  <c r="AS334" i="5" s="1"/>
  <c r="F936" i="5"/>
  <c r="D937" i="5" s="1"/>
  <c r="G936" i="5"/>
  <c r="AU332" i="5"/>
  <c r="E1018" i="5" l="1"/>
  <c r="I1097" i="5"/>
  <c r="J1097" i="5"/>
  <c r="H1098" i="5" s="1"/>
  <c r="K1097" i="5"/>
  <c r="B90" i="6"/>
  <c r="B2709" i="4"/>
  <c r="E2175" i="4"/>
  <c r="AT334" i="5"/>
  <c r="AR335" i="5" s="1"/>
  <c r="AS335" i="5" s="1"/>
  <c r="AU333" i="5"/>
  <c r="I2708" i="4"/>
  <c r="D70" i="4" s="1"/>
  <c r="G2708" i="4"/>
  <c r="H2708" i="4"/>
  <c r="J2708" i="4" s="1"/>
  <c r="E70" i="4" s="1"/>
  <c r="E937" i="5"/>
  <c r="J938" i="5"/>
  <c r="H939" i="5" s="1"/>
  <c r="K938" i="5"/>
  <c r="AU329" i="6"/>
  <c r="AT329" i="6"/>
  <c r="AR330" i="6" s="1"/>
  <c r="AU2249" i="4"/>
  <c r="J1018" i="5"/>
  <c r="H1019" i="5" s="1"/>
  <c r="K1018" i="5"/>
  <c r="AU432" i="6"/>
  <c r="F1098" i="5"/>
  <c r="D1099" i="5" s="1"/>
  <c r="G1098" i="5"/>
  <c r="G1018" i="5"/>
  <c r="F1018" i="5"/>
  <c r="D1019" i="5" s="1"/>
  <c r="E1019" i="5" s="1"/>
  <c r="G352" i="6"/>
  <c r="B47" i="6"/>
  <c r="AU400" i="5"/>
  <c r="AT400" i="5"/>
  <c r="AR401" i="5" s="1"/>
  <c r="AS401" i="5" s="1"/>
  <c r="AT731" i="5"/>
  <c r="AR732" i="5" s="1"/>
  <c r="AS732" i="5" s="1"/>
  <c r="AU730" i="5"/>
  <c r="AU731" i="5" s="1"/>
  <c r="E1099" i="5" l="1"/>
  <c r="AS330" i="6"/>
  <c r="AU330" i="6"/>
  <c r="AT330" i="6"/>
  <c r="AR331" i="6" s="1"/>
  <c r="AS331" i="6" s="1"/>
  <c r="I939" i="5"/>
  <c r="G1099" i="5"/>
  <c r="F1099" i="5"/>
  <c r="D1100" i="5" s="1"/>
  <c r="E1100" i="5" s="1"/>
  <c r="AT732" i="5"/>
  <c r="AR733" i="5" s="1"/>
  <c r="AS733" i="5" s="1"/>
  <c r="AU732" i="5"/>
  <c r="AU401" i="5"/>
  <c r="AT401" i="5"/>
  <c r="AR402" i="5" s="1"/>
  <c r="AS402" i="5" s="1"/>
  <c r="G937" i="5"/>
  <c r="F937" i="5"/>
  <c r="D938" i="5" s="1"/>
  <c r="E938" i="5" s="1"/>
  <c r="G1019" i="5"/>
  <c r="F1019" i="5"/>
  <c r="D1020" i="5" s="1"/>
  <c r="AT335" i="5"/>
  <c r="AR336" i="5" s="1"/>
  <c r="AS336" i="5" s="1"/>
  <c r="AU334" i="5"/>
  <c r="G2175" i="4"/>
  <c r="C71" i="4"/>
  <c r="B71" i="4"/>
  <c r="D12" i="6"/>
  <c r="C2709" i="4"/>
  <c r="D2709" i="4"/>
  <c r="I1019" i="5"/>
  <c r="I1098" i="5"/>
  <c r="E1020" i="5" l="1"/>
  <c r="AU335" i="5"/>
  <c r="AU402" i="5"/>
  <c r="AT402" i="5"/>
  <c r="AR403" i="5" s="1"/>
  <c r="AS403" i="5" s="1"/>
  <c r="AT733" i="5"/>
  <c r="AR734" i="5" s="1"/>
  <c r="AS734" i="5" s="1"/>
  <c r="J939" i="5"/>
  <c r="H940" i="5" s="1"/>
  <c r="K939" i="5"/>
  <c r="AT336" i="5"/>
  <c r="AR337" i="5" s="1"/>
  <c r="AS337" i="5" s="1"/>
  <c r="G938" i="5"/>
  <c r="F938" i="5"/>
  <c r="D939" i="5" s="1"/>
  <c r="E939" i="5" s="1"/>
  <c r="K1019" i="5"/>
  <c r="J1019" i="5"/>
  <c r="H1020" i="5" s="1"/>
  <c r="I1020" i="5" s="1"/>
  <c r="G1100" i="5"/>
  <c r="F1100" i="5"/>
  <c r="D1101" i="5" s="1"/>
  <c r="E1101" i="5" s="1"/>
  <c r="AU331" i="6"/>
  <c r="AT331" i="6"/>
  <c r="AR332" i="6" s="1"/>
  <c r="AS332" i="6" s="1"/>
  <c r="G1020" i="5"/>
  <c r="F1020" i="5"/>
  <c r="D1021" i="5" s="1"/>
  <c r="E1021" i="5" s="1"/>
  <c r="K1098" i="5"/>
  <c r="J1098" i="5"/>
  <c r="H1099" i="5" s="1"/>
  <c r="I1099" i="5" s="1"/>
  <c r="E2709" i="4"/>
  <c r="F2709" i="4" s="1"/>
  <c r="AU332" i="6" l="1"/>
  <c r="AT332" i="6"/>
  <c r="AR333" i="6" s="1"/>
  <c r="AS333" i="6" s="1"/>
  <c r="F939" i="5"/>
  <c r="D940" i="5" s="1"/>
  <c r="G939" i="5"/>
  <c r="G1101" i="5"/>
  <c r="F1101" i="5"/>
  <c r="D1102" i="5" s="1"/>
  <c r="E1102" i="5" s="1"/>
  <c r="AT337" i="5"/>
  <c r="AR338" i="5" s="1"/>
  <c r="AS338" i="5" s="1"/>
  <c r="AU336" i="5"/>
  <c r="I940" i="5"/>
  <c r="AU403" i="5"/>
  <c r="AT403" i="5"/>
  <c r="AR404" i="5" s="1"/>
  <c r="AS404" i="5" s="1"/>
  <c r="J1020" i="5"/>
  <c r="H1021" i="5" s="1"/>
  <c r="K1020" i="5"/>
  <c r="I2709" i="4"/>
  <c r="D71" i="4" s="1"/>
  <c r="G2709" i="4"/>
  <c r="H2709" i="4" s="1"/>
  <c r="J2709" i="4" s="1"/>
  <c r="E71" i="4" s="1"/>
  <c r="K1099" i="5"/>
  <c r="J1099" i="5"/>
  <c r="H1100" i="5" s="1"/>
  <c r="AT734" i="5"/>
  <c r="AR735" i="5" s="1"/>
  <c r="AS735" i="5" s="1"/>
  <c r="AU733" i="5"/>
  <c r="AU734" i="5" s="1"/>
  <c r="G1021" i="5"/>
  <c r="F1021" i="5"/>
  <c r="D1022" i="5" s="1"/>
  <c r="I1100" i="5" l="1"/>
  <c r="AU404" i="5"/>
  <c r="AT404" i="5"/>
  <c r="AR405" i="5" s="1"/>
  <c r="AS405" i="5" s="1"/>
  <c r="E1022" i="5"/>
  <c r="E940" i="5"/>
  <c r="I1021" i="5"/>
  <c r="K940" i="5"/>
  <c r="J940" i="5"/>
  <c r="H941" i="5" s="1"/>
  <c r="I941" i="5" s="1"/>
  <c r="AT338" i="5"/>
  <c r="AR339" i="5" s="1"/>
  <c r="AS339" i="5" s="1"/>
  <c r="AU337" i="5"/>
  <c r="F1102" i="5"/>
  <c r="D1103" i="5" s="1"/>
  <c r="G1102" i="5"/>
  <c r="AT735" i="5"/>
  <c r="AR736" i="5" s="1"/>
  <c r="AS736" i="5" s="1"/>
  <c r="K1100" i="5"/>
  <c r="J1100" i="5"/>
  <c r="H1101" i="5" s="1"/>
  <c r="I1101" i="5" s="1"/>
  <c r="AU333" i="6"/>
  <c r="AT333" i="6"/>
  <c r="AR334" i="6" s="1"/>
  <c r="AS334" i="6" l="1"/>
  <c r="J1101" i="5"/>
  <c r="H1102" i="5" s="1"/>
  <c r="K1101" i="5"/>
  <c r="E1103" i="5"/>
  <c r="F940" i="5"/>
  <c r="D941" i="5" s="1"/>
  <c r="G940" i="5"/>
  <c r="AT736" i="5"/>
  <c r="AQ680" i="5" s="1"/>
  <c r="AQ681" i="5" s="1"/>
  <c r="C659" i="5" s="1"/>
  <c r="AU735" i="5"/>
  <c r="J941" i="5"/>
  <c r="H942" i="5" s="1"/>
  <c r="K941" i="5"/>
  <c r="K1021" i="5"/>
  <c r="J1021" i="5"/>
  <c r="H1022" i="5" s="1"/>
  <c r="I1022" i="5" s="1"/>
  <c r="F1022" i="5"/>
  <c r="D1023" i="5" s="1"/>
  <c r="G1022" i="5"/>
  <c r="AU334" i="6"/>
  <c r="AT334" i="6"/>
  <c r="AR335" i="6" s="1"/>
  <c r="AS335" i="6" s="1"/>
  <c r="AT339" i="5"/>
  <c r="AR340" i="5" s="1"/>
  <c r="AS340" i="5" s="1"/>
  <c r="AU338" i="5"/>
  <c r="AU405" i="5"/>
  <c r="AT405" i="5"/>
  <c r="AR406" i="5" s="1"/>
  <c r="AS406" i="5" s="1"/>
  <c r="E941" i="5" l="1"/>
  <c r="E1023" i="5"/>
  <c r="AU339" i="5"/>
  <c r="AU335" i="6"/>
  <c r="AT335" i="6"/>
  <c r="AR336" i="6" s="1"/>
  <c r="AS336" i="6" s="1"/>
  <c r="K1022" i="5"/>
  <c r="J1022" i="5"/>
  <c r="H1023" i="5" s="1"/>
  <c r="I1023" i="5" s="1"/>
  <c r="G941" i="5"/>
  <c r="F941" i="5"/>
  <c r="D942" i="5" s="1"/>
  <c r="E942" i="5" s="1"/>
  <c r="B828" i="5"/>
  <c r="B751" i="5"/>
  <c r="E659" i="5"/>
  <c r="G1023" i="5"/>
  <c r="F1023" i="5"/>
  <c r="D1024" i="5" s="1"/>
  <c r="AU736" i="5"/>
  <c r="I942" i="5"/>
  <c r="AT406" i="5"/>
  <c r="AR407" i="5" s="1"/>
  <c r="AS407" i="5" s="1"/>
  <c r="F1103" i="5"/>
  <c r="D1104" i="5" s="1"/>
  <c r="G1103" i="5"/>
  <c r="AT340" i="5"/>
  <c r="AR341" i="5" s="1"/>
  <c r="AS341" i="5" s="1"/>
  <c r="I1102" i="5"/>
  <c r="E1024" i="5" l="1"/>
  <c r="E1104" i="5"/>
  <c r="K942" i="5"/>
  <c r="J942" i="5"/>
  <c r="H943" i="5" s="1"/>
  <c r="I943" i="5" s="1"/>
  <c r="G1104" i="5"/>
  <c r="F1104" i="5"/>
  <c r="D1105" i="5" s="1"/>
  <c r="E1105" i="5" s="1"/>
  <c r="B754" i="5"/>
  <c r="B753" i="5"/>
  <c r="B761" i="5" s="1"/>
  <c r="B762" i="5" s="1"/>
  <c r="B53" i="5" s="1"/>
  <c r="B752" i="5"/>
  <c r="B765" i="5"/>
  <c r="B766" i="5"/>
  <c r="AU406" i="5"/>
  <c r="G942" i="5"/>
  <c r="F942" i="5"/>
  <c r="D943" i="5" s="1"/>
  <c r="E943" i="5" s="1"/>
  <c r="AT336" i="6"/>
  <c r="AR337" i="6" s="1"/>
  <c r="AU336" i="6"/>
  <c r="AT407" i="5"/>
  <c r="AR408" i="5" s="1"/>
  <c r="AS408" i="5" s="1"/>
  <c r="G1024" i="5"/>
  <c r="F1024" i="5"/>
  <c r="D1025" i="5" s="1"/>
  <c r="E1025" i="5" s="1"/>
  <c r="G659" i="5"/>
  <c r="C30" i="5"/>
  <c r="B30" i="5"/>
  <c r="B52" i="5"/>
  <c r="B36" i="6" s="1"/>
  <c r="D30" i="5"/>
  <c r="B1153" i="5" s="1"/>
  <c r="B831" i="5"/>
  <c r="B830" i="5"/>
  <c r="B838" i="5" s="1"/>
  <c r="B839" i="5" s="1"/>
  <c r="B829" i="5"/>
  <c r="B842" i="5"/>
  <c r="B843" i="5"/>
  <c r="K1102" i="5"/>
  <c r="J1102" i="5"/>
  <c r="H1103" i="5" s="1"/>
  <c r="I1103" i="5" s="1"/>
  <c r="K1023" i="5"/>
  <c r="J1023" i="5"/>
  <c r="H1024" i="5" s="1"/>
  <c r="AT341" i="5"/>
  <c r="AQ285" i="5" s="1"/>
  <c r="AQ286" i="5" s="1"/>
  <c r="C259" i="5" s="1"/>
  <c r="AU340" i="5"/>
  <c r="AS337" i="6" l="1"/>
  <c r="I1024" i="5"/>
  <c r="AT408" i="5"/>
  <c r="AR409" i="5" s="1"/>
  <c r="AS409" i="5" s="1"/>
  <c r="B840" i="5"/>
  <c r="B841" i="5" s="1"/>
  <c r="B757" i="5"/>
  <c r="B756" i="5"/>
  <c r="B759" i="5" s="1"/>
  <c r="B834" i="5"/>
  <c r="B833" i="5"/>
  <c r="B836" i="5" s="1"/>
  <c r="B763" i="5"/>
  <c r="B764" i="5" s="1"/>
  <c r="B740" i="5"/>
  <c r="E259" i="5"/>
  <c r="AU341" i="5"/>
  <c r="G1105" i="5"/>
  <c r="F1105" i="5"/>
  <c r="D1106" i="5" s="1"/>
  <c r="E1106" i="5" s="1"/>
  <c r="AU337" i="6"/>
  <c r="AT337" i="6"/>
  <c r="AR338" i="6" s="1"/>
  <c r="AS338" i="6" s="1"/>
  <c r="F943" i="5"/>
  <c r="D944" i="5" s="1"/>
  <c r="G943" i="5"/>
  <c r="C820" i="5"/>
  <c r="C821" i="5"/>
  <c r="C825" i="5"/>
  <c r="C816" i="5"/>
  <c r="B767" i="5"/>
  <c r="C822" i="5"/>
  <c r="C823" i="5"/>
  <c r="C815" i="5"/>
  <c r="C814" i="5"/>
  <c r="C817" i="5"/>
  <c r="C824" i="5"/>
  <c r="C819" i="5"/>
  <c r="C813" i="5"/>
  <c r="C818" i="5"/>
  <c r="K1103" i="5"/>
  <c r="J1103" i="5"/>
  <c r="H1104" i="5" s="1"/>
  <c r="I1104" i="5" s="1"/>
  <c r="C892" i="5"/>
  <c r="C900" i="5"/>
  <c r="B844" i="5"/>
  <c r="C893" i="5"/>
  <c r="C899" i="5"/>
  <c r="C898" i="5"/>
  <c r="C891" i="5"/>
  <c r="C894" i="5"/>
  <c r="C890" i="5"/>
  <c r="C896" i="5"/>
  <c r="C902" i="5"/>
  <c r="C901" i="5"/>
  <c r="C897" i="5"/>
  <c r="C895" i="5"/>
  <c r="AU407" i="5"/>
  <c r="K1024" i="5"/>
  <c r="J1024" i="5"/>
  <c r="H1025" i="5" s="1"/>
  <c r="I1025" i="5" s="1"/>
  <c r="G1025" i="5"/>
  <c r="F1025" i="5"/>
  <c r="D1026" i="5" s="1"/>
  <c r="E1026" i="5" s="1"/>
  <c r="J943" i="5"/>
  <c r="H944" i="5" s="1"/>
  <c r="K943" i="5"/>
  <c r="I944" i="5" l="1"/>
  <c r="C775" i="5"/>
  <c r="C784" i="5"/>
  <c r="C803" i="5"/>
  <c r="C785" i="5"/>
  <c r="C781" i="5"/>
  <c r="C801" i="5"/>
  <c r="C807" i="5"/>
  <c r="C805" i="5"/>
  <c r="C794" i="5"/>
  <c r="C791" i="5"/>
  <c r="C780" i="5"/>
  <c r="C797" i="5"/>
  <c r="C779" i="5"/>
  <c r="C810" i="5"/>
  <c r="C786" i="5"/>
  <c r="C790" i="5"/>
  <c r="C792" i="5"/>
  <c r="C787" i="5"/>
  <c r="C798" i="5"/>
  <c r="C772" i="5"/>
  <c r="C802" i="5"/>
  <c r="C778" i="5"/>
  <c r="C799" i="5"/>
  <c r="C804" i="5"/>
  <c r="C809" i="5"/>
  <c r="C811" i="5"/>
  <c r="C796" i="5"/>
  <c r="C777" i="5"/>
  <c r="C793" i="5"/>
  <c r="C776" i="5"/>
  <c r="C812" i="5"/>
  <c r="C806" i="5"/>
  <c r="C782" i="5"/>
  <c r="C808" i="5"/>
  <c r="C789" i="5"/>
  <c r="C774" i="5"/>
  <c r="C783" i="5"/>
  <c r="C800" i="5"/>
  <c r="C795" i="5"/>
  <c r="C773" i="5"/>
  <c r="C788" i="5"/>
  <c r="C856" i="5"/>
  <c r="C877" i="5"/>
  <c r="C882" i="5"/>
  <c r="C871" i="5"/>
  <c r="C865" i="5"/>
  <c r="C852" i="5"/>
  <c r="C889" i="5"/>
  <c r="C883" i="5"/>
  <c r="C870" i="5"/>
  <c r="C874" i="5"/>
  <c r="C884" i="5"/>
  <c r="C860" i="5"/>
  <c r="C886" i="5"/>
  <c r="C863" i="5"/>
  <c r="C850" i="5"/>
  <c r="C861" i="5"/>
  <c r="C873" i="5"/>
  <c r="C853" i="5"/>
  <c r="C854" i="5"/>
  <c r="C880" i="5"/>
  <c r="C888" i="5"/>
  <c r="C864" i="5"/>
  <c r="C858" i="5"/>
  <c r="C866" i="5"/>
  <c r="C875" i="5"/>
  <c r="C859" i="5"/>
  <c r="C881" i="5"/>
  <c r="C849" i="5"/>
  <c r="C868" i="5"/>
  <c r="C851" i="5"/>
  <c r="C876" i="5"/>
  <c r="C857" i="5"/>
  <c r="C862" i="5"/>
  <c r="C879" i="5"/>
  <c r="C878" i="5"/>
  <c r="C887" i="5"/>
  <c r="C885" i="5"/>
  <c r="C867" i="5"/>
  <c r="C872" i="5"/>
  <c r="C855" i="5"/>
  <c r="C869" i="5"/>
  <c r="G259" i="5"/>
  <c r="B25" i="5"/>
  <c r="C25" i="5"/>
  <c r="D25" i="5"/>
  <c r="B1148" i="5" s="1"/>
  <c r="G1106" i="5"/>
  <c r="F1106" i="5"/>
  <c r="D1107" i="5" s="1"/>
  <c r="E1107" i="5" s="1"/>
  <c r="G1026" i="5"/>
  <c r="F1026" i="5"/>
  <c r="D1027" i="5" s="1"/>
  <c r="E1027" i="5" s="1"/>
  <c r="J944" i="5"/>
  <c r="H945" i="5" s="1"/>
  <c r="K944" i="5"/>
  <c r="B835" i="5"/>
  <c r="B837" i="5" s="1"/>
  <c r="K1104" i="5"/>
  <c r="J1104" i="5"/>
  <c r="H1105" i="5" s="1"/>
  <c r="I1105" i="5" s="1"/>
  <c r="K1025" i="5"/>
  <c r="J1025" i="5"/>
  <c r="H1026" i="5" s="1"/>
  <c r="I1026" i="5" s="1"/>
  <c r="B758" i="5"/>
  <c r="B760" i="5" s="1"/>
  <c r="E944" i="5"/>
  <c r="AT409" i="5"/>
  <c r="AR410" i="5" s="1"/>
  <c r="AS410" i="5" s="1"/>
  <c r="B742" i="5"/>
  <c r="B741" i="5"/>
  <c r="AT338" i="6"/>
  <c r="AR339" i="6" s="1"/>
  <c r="AS339" i="6" s="1"/>
  <c r="AU408" i="5"/>
  <c r="AU338" i="6" l="1"/>
  <c r="F1107" i="5"/>
  <c r="D1108" i="5" s="1"/>
  <c r="G1107" i="5"/>
  <c r="I945" i="5"/>
  <c r="AU409" i="5"/>
  <c r="K1105" i="5"/>
  <c r="J1105" i="5"/>
  <c r="H1106" i="5" s="1"/>
  <c r="I1106" i="5" s="1"/>
  <c r="AT410" i="5"/>
  <c r="AR411" i="5" s="1"/>
  <c r="AS411" i="5" s="1"/>
  <c r="D846" i="5"/>
  <c r="B744" i="5"/>
  <c r="B743" i="5"/>
  <c r="D769" i="5"/>
  <c r="K1026" i="5"/>
  <c r="J1026" i="5"/>
  <c r="H1027" i="5" s="1"/>
  <c r="I1027" i="5" s="1"/>
  <c r="G944" i="5"/>
  <c r="F944" i="5"/>
  <c r="D945" i="5" s="1"/>
  <c r="E945" i="5" s="1"/>
  <c r="AT339" i="6"/>
  <c r="AR340" i="6" s="1"/>
  <c r="AS340" i="6" s="1"/>
  <c r="F1027" i="5"/>
  <c r="D1028" i="5" s="1"/>
  <c r="E1028" i="5" s="1"/>
  <c r="AU339" i="6" l="1"/>
  <c r="F1028" i="5"/>
  <c r="D1029" i="5" s="1"/>
  <c r="E1029" i="5" s="1"/>
  <c r="K945" i="5"/>
  <c r="J945" i="5"/>
  <c r="H946" i="5" s="1"/>
  <c r="I946" i="5" s="1"/>
  <c r="E1108" i="5"/>
  <c r="H769" i="5"/>
  <c r="H772" i="5" s="1"/>
  <c r="I772" i="5" s="1"/>
  <c r="D772" i="5"/>
  <c r="E772" i="5" s="1"/>
  <c r="J1106" i="5"/>
  <c r="H1107" i="5" s="1"/>
  <c r="I1107" i="5" s="1"/>
  <c r="K1106" i="5"/>
  <c r="AT340" i="6"/>
  <c r="AR341" i="6" s="1"/>
  <c r="AS341" i="6" s="1"/>
  <c r="G945" i="5"/>
  <c r="F945" i="5"/>
  <c r="D946" i="5" s="1"/>
  <c r="E946" i="5" s="1"/>
  <c r="AT411" i="5"/>
  <c r="AR412" i="5" s="1"/>
  <c r="AS412" i="5" s="1"/>
  <c r="H846" i="5"/>
  <c r="H849" i="5" s="1"/>
  <c r="I849" i="5" s="1"/>
  <c r="D849" i="5"/>
  <c r="E849" i="5" s="1"/>
  <c r="AU410" i="5"/>
  <c r="B745" i="5"/>
  <c r="B746" i="5" s="1"/>
  <c r="B33" i="5" s="1"/>
  <c r="B747" i="5"/>
  <c r="B748" i="5" s="1"/>
  <c r="B32" i="5" s="1"/>
  <c r="G1027" i="5"/>
  <c r="K1027" i="5"/>
  <c r="J1027" i="5"/>
  <c r="H1028" i="5" s="1"/>
  <c r="I1028" i="5" s="1"/>
  <c r="G1028" i="5" l="1"/>
  <c r="AT412" i="5"/>
  <c r="AR413" i="5" s="1"/>
  <c r="AS413" i="5" s="1"/>
  <c r="K1107" i="5"/>
  <c r="J1107" i="5"/>
  <c r="H1108" i="5" s="1"/>
  <c r="I1108" i="5" s="1"/>
  <c r="F946" i="5"/>
  <c r="D947" i="5" s="1"/>
  <c r="E947" i="5" s="1"/>
  <c r="AU340" i="6"/>
  <c r="K772" i="5"/>
  <c r="J772" i="5"/>
  <c r="K849" i="5"/>
  <c r="J849" i="5"/>
  <c r="J946" i="5"/>
  <c r="H947" i="5" s="1"/>
  <c r="I947" i="5" s="1"/>
  <c r="K946" i="5"/>
  <c r="AU411" i="5"/>
  <c r="AT341" i="6"/>
  <c r="AR342" i="6" s="1"/>
  <c r="AS342" i="6" s="1"/>
  <c r="J1028" i="5"/>
  <c r="H1029" i="5" s="1"/>
  <c r="K1028" i="5"/>
  <c r="G772" i="5"/>
  <c r="F772" i="5"/>
  <c r="F1108" i="5"/>
  <c r="D1109" i="5" s="1"/>
  <c r="G1108" i="5"/>
  <c r="F1029" i="5"/>
  <c r="D1030" i="5" s="1"/>
  <c r="E1030" i="5" s="1"/>
  <c r="F849" i="5"/>
  <c r="G849" i="5"/>
  <c r="AU341" i="6" l="1"/>
  <c r="H773" i="5"/>
  <c r="I773" i="5" s="1"/>
  <c r="F1030" i="5"/>
  <c r="D1031" i="5" s="1"/>
  <c r="E1031" i="5" s="1"/>
  <c r="G1029" i="5"/>
  <c r="G1030" i="5" s="1"/>
  <c r="J947" i="5"/>
  <c r="H948" i="5" s="1"/>
  <c r="I948" i="5" s="1"/>
  <c r="K947" i="5"/>
  <c r="F947" i="5"/>
  <c r="D948" i="5" s="1"/>
  <c r="E948" i="5" s="1"/>
  <c r="K1108" i="5"/>
  <c r="J1108" i="5"/>
  <c r="H1109" i="5" s="1"/>
  <c r="I1109" i="5" s="1"/>
  <c r="AT342" i="6"/>
  <c r="AR343" i="6" s="1"/>
  <c r="AS343" i="6" s="1"/>
  <c r="H850" i="5"/>
  <c r="I850" i="5" s="1"/>
  <c r="AT413" i="5"/>
  <c r="AR414" i="5" s="1"/>
  <c r="AS414" i="5" s="1"/>
  <c r="D850" i="5"/>
  <c r="E850" i="5" s="1"/>
  <c r="E1109" i="5"/>
  <c r="G946" i="5"/>
  <c r="G947" i="5" s="1"/>
  <c r="D773" i="5"/>
  <c r="E773" i="5" s="1"/>
  <c r="I1029" i="5"/>
  <c r="AU412" i="5"/>
  <c r="AT343" i="6" l="1"/>
  <c r="AR344" i="6" s="1"/>
  <c r="AS344" i="6" s="1"/>
  <c r="G773" i="5"/>
  <c r="F773" i="5"/>
  <c r="K1109" i="5"/>
  <c r="J1109" i="5"/>
  <c r="H1110" i="5" s="1"/>
  <c r="K1029" i="5"/>
  <c r="J1029" i="5"/>
  <c r="H1030" i="5" s="1"/>
  <c r="I1030" i="5" s="1"/>
  <c r="K850" i="5"/>
  <c r="J850" i="5"/>
  <c r="AU342" i="6"/>
  <c r="K948" i="5"/>
  <c r="J948" i="5"/>
  <c r="H949" i="5" s="1"/>
  <c r="I949" i="5" s="1"/>
  <c r="G1109" i="5"/>
  <c r="F1109" i="5"/>
  <c r="D1110" i="5" s="1"/>
  <c r="E1110" i="5" s="1"/>
  <c r="K773" i="5"/>
  <c r="J773" i="5"/>
  <c r="F948" i="5"/>
  <c r="D949" i="5" s="1"/>
  <c r="E949" i="5" s="1"/>
  <c r="G948" i="5"/>
  <c r="G850" i="5"/>
  <c r="F850" i="5"/>
  <c r="F1031" i="5"/>
  <c r="D1032" i="5" s="1"/>
  <c r="E1032" i="5" s="1"/>
  <c r="AT414" i="5"/>
  <c r="AR415" i="5" s="1"/>
  <c r="AS415" i="5" s="1"/>
  <c r="AU413" i="5"/>
  <c r="AU414" i="5" l="1"/>
  <c r="K949" i="5"/>
  <c r="J949" i="5"/>
  <c r="H950" i="5" s="1"/>
  <c r="I950" i="5" s="1"/>
  <c r="F1032" i="5"/>
  <c r="D1033" i="5" s="1"/>
  <c r="E1033" i="5" s="1"/>
  <c r="G1031" i="5"/>
  <c r="G1032" i="5" s="1"/>
  <c r="I1110" i="5"/>
  <c r="H851" i="5"/>
  <c r="I851" i="5" s="1"/>
  <c r="D851" i="5"/>
  <c r="E851" i="5" s="1"/>
  <c r="D774" i="5"/>
  <c r="E774" i="5" s="1"/>
  <c r="K1030" i="5"/>
  <c r="J1030" i="5"/>
  <c r="H1031" i="5" s="1"/>
  <c r="I1031" i="5" s="1"/>
  <c r="AT415" i="5"/>
  <c r="AR416" i="5" s="1"/>
  <c r="AS416" i="5" s="1"/>
  <c r="F949" i="5"/>
  <c r="D950" i="5" s="1"/>
  <c r="E950" i="5" s="1"/>
  <c r="G949" i="5"/>
  <c r="F1110" i="5"/>
  <c r="D1111" i="5" s="1"/>
  <c r="G1110" i="5"/>
  <c r="AT344" i="6"/>
  <c r="AR345" i="6" s="1"/>
  <c r="AS345" i="6" s="1"/>
  <c r="H774" i="5"/>
  <c r="I774" i="5" s="1"/>
  <c r="AU343" i="6"/>
  <c r="AU344" i="6" s="1"/>
  <c r="G851" i="5" l="1"/>
  <c r="F851" i="5"/>
  <c r="K774" i="5"/>
  <c r="J774" i="5"/>
  <c r="AT416" i="5"/>
  <c r="AR417" i="5" s="1"/>
  <c r="AS417" i="5" s="1"/>
  <c r="AT345" i="6"/>
  <c r="AR346" i="6" s="1"/>
  <c r="AS346" i="6" s="1"/>
  <c r="K1031" i="5"/>
  <c r="J1031" i="5"/>
  <c r="H1032" i="5" s="1"/>
  <c r="G774" i="5"/>
  <c r="F774" i="5"/>
  <c r="K851" i="5"/>
  <c r="J851" i="5"/>
  <c r="K1110" i="5"/>
  <c r="J1110" i="5"/>
  <c r="H1111" i="5" s="1"/>
  <c r="I1111" i="5" s="1"/>
  <c r="F1033" i="5"/>
  <c r="D1034" i="5" s="1"/>
  <c r="E1034" i="5" s="1"/>
  <c r="F950" i="5"/>
  <c r="D951" i="5" s="1"/>
  <c r="E951" i="5" s="1"/>
  <c r="E1111" i="5"/>
  <c r="K950" i="5"/>
  <c r="J950" i="5"/>
  <c r="H951" i="5" s="1"/>
  <c r="I951" i="5" s="1"/>
  <c r="AU415" i="5"/>
  <c r="AT346" i="6" l="1"/>
  <c r="AR347" i="6" s="1"/>
  <c r="AS347" i="6" s="1"/>
  <c r="I1032" i="5"/>
  <c r="AT417" i="5"/>
  <c r="AR418" i="5" s="1"/>
  <c r="AS418" i="5" s="1"/>
  <c r="AU416" i="5"/>
  <c r="F1034" i="5"/>
  <c r="D1035" i="5" s="1"/>
  <c r="E1035" i="5" s="1"/>
  <c r="D852" i="5"/>
  <c r="E852" i="5" s="1"/>
  <c r="K1111" i="5"/>
  <c r="J1111" i="5"/>
  <c r="H1112" i="5" s="1"/>
  <c r="I1112" i="5" s="1"/>
  <c r="H852" i="5"/>
  <c r="I852" i="5" s="1"/>
  <c r="D775" i="5"/>
  <c r="E775" i="5" s="1"/>
  <c r="J951" i="5"/>
  <c r="H952" i="5" s="1"/>
  <c r="K951" i="5"/>
  <c r="AU345" i="6"/>
  <c r="F1111" i="5"/>
  <c r="D1112" i="5" s="1"/>
  <c r="G1111" i="5"/>
  <c r="F951" i="5"/>
  <c r="D952" i="5" s="1"/>
  <c r="E952" i="5" s="1"/>
  <c r="H775" i="5"/>
  <c r="I775" i="5" s="1"/>
  <c r="G950" i="5"/>
  <c r="G1033" i="5"/>
  <c r="G1034" i="5" l="1"/>
  <c r="K1112" i="5"/>
  <c r="J1112" i="5"/>
  <c r="H1113" i="5" s="1"/>
  <c r="I1113" i="5" s="1"/>
  <c r="K775" i="5"/>
  <c r="J775" i="5"/>
  <c r="F775" i="5"/>
  <c r="G775" i="5"/>
  <c r="F952" i="5"/>
  <c r="D953" i="5" s="1"/>
  <c r="E953" i="5" s="1"/>
  <c r="K852" i="5"/>
  <c r="J852" i="5"/>
  <c r="G852" i="5"/>
  <c r="F852" i="5"/>
  <c r="F1035" i="5"/>
  <c r="D1036" i="5" s="1"/>
  <c r="E1036" i="5" s="1"/>
  <c r="G951" i="5"/>
  <c r="G952" i="5" s="1"/>
  <c r="AT418" i="5"/>
  <c r="AR419" i="5" s="1"/>
  <c r="AS419" i="5" s="1"/>
  <c r="E1112" i="5"/>
  <c r="AU417" i="5"/>
  <c r="K1032" i="5"/>
  <c r="J1032" i="5"/>
  <c r="H1033" i="5" s="1"/>
  <c r="I1033" i="5" s="1"/>
  <c r="AT347" i="6"/>
  <c r="AR348" i="6" s="1"/>
  <c r="AS348" i="6" s="1"/>
  <c r="I952" i="5"/>
  <c r="AU346" i="6"/>
  <c r="AU418" i="5" l="1"/>
  <c r="D853" i="5"/>
  <c r="E853" i="5" s="1"/>
  <c r="AT348" i="6"/>
  <c r="AR349" i="6" s="1"/>
  <c r="AS349" i="6" s="1"/>
  <c r="G1035" i="5"/>
  <c r="K1033" i="5"/>
  <c r="J1033" i="5"/>
  <c r="H1034" i="5" s="1"/>
  <c r="I1034" i="5" s="1"/>
  <c r="G1112" i="5"/>
  <c r="F1112" i="5"/>
  <c r="D1113" i="5" s="1"/>
  <c r="E1113" i="5" s="1"/>
  <c r="F1036" i="5"/>
  <c r="D1037" i="5" s="1"/>
  <c r="E1037" i="5" s="1"/>
  <c r="H853" i="5"/>
  <c r="I853" i="5" s="1"/>
  <c r="K952" i="5"/>
  <c r="J952" i="5"/>
  <c r="H953" i="5" s="1"/>
  <c r="I953" i="5" s="1"/>
  <c r="F953" i="5"/>
  <c r="D954" i="5" s="1"/>
  <c r="E954" i="5" s="1"/>
  <c r="AU347" i="6"/>
  <c r="D776" i="5"/>
  <c r="E776" i="5" s="1"/>
  <c r="H776" i="5"/>
  <c r="I776" i="5" s="1"/>
  <c r="K1113" i="5"/>
  <c r="J1113" i="5"/>
  <c r="H1114" i="5" s="1"/>
  <c r="I1114" i="5" s="1"/>
  <c r="AT419" i="5"/>
  <c r="AR420" i="5" s="1"/>
  <c r="AS420" i="5" s="1"/>
  <c r="G953" i="5" l="1"/>
  <c r="AU348" i="6"/>
  <c r="F1037" i="5"/>
  <c r="D1038" i="5" s="1"/>
  <c r="E1038" i="5" s="1"/>
  <c r="K953" i="5"/>
  <c r="J953" i="5"/>
  <c r="H954" i="5" s="1"/>
  <c r="I954" i="5" s="1"/>
  <c r="AT420" i="5"/>
  <c r="AQ364" i="5" s="1"/>
  <c r="AQ365" i="5" s="1"/>
  <c r="C343" i="5" s="1"/>
  <c r="E343" i="5" s="1"/>
  <c r="G1036" i="5"/>
  <c r="AU419" i="5"/>
  <c r="G1113" i="5"/>
  <c r="F1113" i="5"/>
  <c r="D1114" i="5" s="1"/>
  <c r="E1114" i="5" s="1"/>
  <c r="K853" i="5"/>
  <c r="J853" i="5"/>
  <c r="K1114" i="5"/>
  <c r="J1114" i="5"/>
  <c r="H1115" i="5" s="1"/>
  <c r="I1115" i="5" s="1"/>
  <c r="AT349" i="6"/>
  <c r="AR350" i="6" s="1"/>
  <c r="AS350" i="6" s="1"/>
  <c r="J1034" i="5"/>
  <c r="H1035" i="5" s="1"/>
  <c r="K1034" i="5"/>
  <c r="K776" i="5"/>
  <c r="J776" i="5"/>
  <c r="G776" i="5"/>
  <c r="F776" i="5"/>
  <c r="F954" i="5"/>
  <c r="D955" i="5" s="1"/>
  <c r="E955" i="5" s="1"/>
  <c r="G853" i="5"/>
  <c r="F853" i="5"/>
  <c r="AT350" i="6" l="1"/>
  <c r="AQ294" i="6" s="1"/>
  <c r="AQ295" i="6" s="1"/>
  <c r="C273" i="6" s="1"/>
  <c r="E273" i="6" s="1"/>
  <c r="G1114" i="5"/>
  <c r="F1114" i="5"/>
  <c r="D1115" i="5" s="1"/>
  <c r="K1115" i="5"/>
  <c r="J1115" i="5"/>
  <c r="H1116" i="5" s="1"/>
  <c r="I1116" i="5" s="1"/>
  <c r="F955" i="5"/>
  <c r="D956" i="5" s="1"/>
  <c r="E956" i="5" s="1"/>
  <c r="H854" i="5"/>
  <c r="I854" i="5" s="1"/>
  <c r="D854" i="5"/>
  <c r="E854" i="5" s="1"/>
  <c r="G954" i="5"/>
  <c r="G955" i="5" s="1"/>
  <c r="D777" i="5"/>
  <c r="E777" i="5" s="1"/>
  <c r="F1038" i="5"/>
  <c r="D1039" i="5" s="1"/>
  <c r="E1039" i="5" s="1"/>
  <c r="AU349" i="6"/>
  <c r="G343" i="5"/>
  <c r="C26" i="5"/>
  <c r="B26" i="5"/>
  <c r="D26" i="5"/>
  <c r="B1149" i="5" s="1"/>
  <c r="AU420" i="5"/>
  <c r="H777" i="5"/>
  <c r="I777" i="5" s="1"/>
  <c r="K954" i="5"/>
  <c r="J954" i="5"/>
  <c r="H955" i="5" s="1"/>
  <c r="I955" i="5" s="1"/>
  <c r="I1035" i="5"/>
  <c r="G1037" i="5"/>
  <c r="F1039" i="5" l="1"/>
  <c r="D1040" i="5" s="1"/>
  <c r="E1040" i="5" s="1"/>
  <c r="K777" i="5"/>
  <c r="J777" i="5"/>
  <c r="H778" i="5" s="1"/>
  <c r="I778" i="5" s="1"/>
  <c r="F956" i="5"/>
  <c r="D957" i="5" s="1"/>
  <c r="E957" i="5" s="1"/>
  <c r="J955" i="5"/>
  <c r="H956" i="5" s="1"/>
  <c r="K955" i="5"/>
  <c r="K854" i="5"/>
  <c r="J854" i="5"/>
  <c r="H855" i="5" s="1"/>
  <c r="I855" i="5" s="1"/>
  <c r="J1116" i="5"/>
  <c r="H1117" i="5" s="1"/>
  <c r="K1116" i="5"/>
  <c r="G854" i="5"/>
  <c r="F854" i="5"/>
  <c r="D855" i="5" s="1"/>
  <c r="E855" i="5" s="1"/>
  <c r="G777" i="5"/>
  <c r="F777" i="5"/>
  <c r="D778" i="5" s="1"/>
  <c r="E778" i="5" s="1"/>
  <c r="K1035" i="5"/>
  <c r="J1035" i="5"/>
  <c r="H1036" i="5" s="1"/>
  <c r="I1036" i="5" s="1"/>
  <c r="E1115" i="5"/>
  <c r="C41" i="5"/>
  <c r="C40" i="5"/>
  <c r="B42" i="5"/>
  <c r="B40" i="5"/>
  <c r="B37" i="5"/>
  <c r="B41" i="5"/>
  <c r="B39" i="5"/>
  <c r="C42" i="5"/>
  <c r="C44" i="5"/>
  <c r="B44" i="5"/>
  <c r="B38" i="5"/>
  <c r="C39" i="5"/>
  <c r="C38" i="5"/>
  <c r="C43" i="5"/>
  <c r="C37" i="5"/>
  <c r="B43" i="5"/>
  <c r="G273" i="6"/>
  <c r="D9" i="6"/>
  <c r="D13" i="6" s="1"/>
  <c r="G1038" i="5"/>
  <c r="AU350" i="6"/>
  <c r="G855" i="5" l="1"/>
  <c r="F855" i="5"/>
  <c r="D856" i="5" s="1"/>
  <c r="E856" i="5" s="1"/>
  <c r="I956" i="5"/>
  <c r="F957" i="5"/>
  <c r="D958" i="5" s="1"/>
  <c r="E958" i="5" s="1"/>
  <c r="G778" i="5"/>
  <c r="F778" i="5"/>
  <c r="D779" i="5" s="1"/>
  <c r="E779" i="5" s="1"/>
  <c r="G956" i="5"/>
  <c r="K855" i="5"/>
  <c r="J855" i="5"/>
  <c r="H856" i="5" s="1"/>
  <c r="I856" i="5" s="1"/>
  <c r="K778" i="5"/>
  <c r="J778" i="5"/>
  <c r="H779" i="5" s="1"/>
  <c r="I779" i="5" s="1"/>
  <c r="F1115" i="5"/>
  <c r="D1116" i="5" s="1"/>
  <c r="G1115" i="5"/>
  <c r="K1036" i="5"/>
  <c r="J1036" i="5"/>
  <c r="H1037" i="5" s="1"/>
  <c r="I1037" i="5" s="1"/>
  <c r="F1040" i="5"/>
  <c r="D1041" i="5" s="1"/>
  <c r="E1041" i="5" s="1"/>
  <c r="I1117" i="5"/>
  <c r="G1039" i="5"/>
  <c r="K1037" i="5" l="1"/>
  <c r="J1037" i="5"/>
  <c r="H1038" i="5" s="1"/>
  <c r="I1038" i="5" s="1"/>
  <c r="E1116" i="5"/>
  <c r="K779" i="5"/>
  <c r="J779" i="5"/>
  <c r="H780" i="5" s="1"/>
  <c r="I780" i="5" s="1"/>
  <c r="J856" i="5"/>
  <c r="H857" i="5" s="1"/>
  <c r="I857" i="5" s="1"/>
  <c r="K856" i="5"/>
  <c r="F779" i="5"/>
  <c r="D780" i="5" s="1"/>
  <c r="E780" i="5" s="1"/>
  <c r="G779" i="5"/>
  <c r="F958" i="5"/>
  <c r="D959" i="5" s="1"/>
  <c r="E959" i="5" s="1"/>
  <c r="G957" i="5"/>
  <c r="K1117" i="5"/>
  <c r="J1117" i="5"/>
  <c r="H1118" i="5" s="1"/>
  <c r="I1118" i="5" s="1"/>
  <c r="J956" i="5"/>
  <c r="H957" i="5" s="1"/>
  <c r="K956" i="5"/>
  <c r="F1041" i="5"/>
  <c r="D1042" i="5" s="1"/>
  <c r="E1042" i="5" s="1"/>
  <c r="G856" i="5"/>
  <c r="F856" i="5"/>
  <c r="D857" i="5" s="1"/>
  <c r="E857" i="5" s="1"/>
  <c r="G1040" i="5"/>
  <c r="J857" i="5" l="1"/>
  <c r="H858" i="5" s="1"/>
  <c r="K857" i="5"/>
  <c r="F959" i="5"/>
  <c r="D960" i="5" s="1"/>
  <c r="E960" i="5" s="1"/>
  <c r="G1116" i="5"/>
  <c r="F1116" i="5"/>
  <c r="D1117" i="5" s="1"/>
  <c r="E1117" i="5" s="1"/>
  <c r="K1118" i="5"/>
  <c r="J1118" i="5"/>
  <c r="H1119" i="5" s="1"/>
  <c r="I1119" i="5" s="1"/>
  <c r="G780" i="5"/>
  <c r="F780" i="5"/>
  <c r="D781" i="5" s="1"/>
  <c r="E781" i="5" s="1"/>
  <c r="F857" i="5"/>
  <c r="D858" i="5" s="1"/>
  <c r="E858" i="5" s="1"/>
  <c r="G857" i="5"/>
  <c r="F1042" i="5"/>
  <c r="D1043" i="5" s="1"/>
  <c r="E1043" i="5" s="1"/>
  <c r="I957" i="5"/>
  <c r="G958" i="5"/>
  <c r="G959" i="5" s="1"/>
  <c r="J780" i="5"/>
  <c r="H781" i="5" s="1"/>
  <c r="K780" i="5"/>
  <c r="K1038" i="5"/>
  <c r="J1038" i="5"/>
  <c r="H1039" i="5" s="1"/>
  <c r="I1039" i="5" s="1"/>
  <c r="G1041" i="5"/>
  <c r="I781" i="5" l="1"/>
  <c r="I858" i="5"/>
  <c r="G858" i="5"/>
  <c r="F858" i="5"/>
  <c r="D859" i="5" s="1"/>
  <c r="F1117" i="5"/>
  <c r="D1118" i="5" s="1"/>
  <c r="G1117" i="5"/>
  <c r="J1119" i="5"/>
  <c r="H1120" i="5" s="1"/>
  <c r="K1119" i="5"/>
  <c r="F1043" i="5"/>
  <c r="D1044" i="5" s="1"/>
  <c r="E1044" i="5" s="1"/>
  <c r="G1042" i="5"/>
  <c r="K1039" i="5"/>
  <c r="J1039" i="5"/>
  <c r="H1040" i="5" s="1"/>
  <c r="I1040" i="5" s="1"/>
  <c r="F960" i="5"/>
  <c r="D961" i="5" s="1"/>
  <c r="E961" i="5" s="1"/>
  <c r="G960" i="5"/>
  <c r="K957" i="5"/>
  <c r="J957" i="5"/>
  <c r="H958" i="5" s="1"/>
  <c r="I958" i="5" s="1"/>
  <c r="F781" i="5"/>
  <c r="D782" i="5" s="1"/>
  <c r="G781" i="5"/>
  <c r="J781" i="5"/>
  <c r="H782" i="5" s="1"/>
  <c r="K781" i="5"/>
  <c r="K858" i="5"/>
  <c r="J858" i="5"/>
  <c r="H859" i="5" s="1"/>
  <c r="I859" i="5" s="1"/>
  <c r="E782" i="5" l="1"/>
  <c r="I782" i="5"/>
  <c r="F1044" i="5"/>
  <c r="D1045" i="5" s="1"/>
  <c r="E1045" i="5" s="1"/>
  <c r="K958" i="5"/>
  <c r="J958" i="5"/>
  <c r="H959" i="5" s="1"/>
  <c r="I959" i="5" s="1"/>
  <c r="K1040" i="5"/>
  <c r="J1040" i="5"/>
  <c r="H1041" i="5" s="1"/>
  <c r="I1041" i="5" s="1"/>
  <c r="G1043" i="5"/>
  <c r="I1120" i="5"/>
  <c r="E1118" i="5"/>
  <c r="G782" i="5"/>
  <c r="F782" i="5"/>
  <c r="D783" i="5" s="1"/>
  <c r="E783" i="5" s="1"/>
  <c r="K859" i="5"/>
  <c r="J859" i="5"/>
  <c r="H860" i="5" s="1"/>
  <c r="K782" i="5"/>
  <c r="J782" i="5"/>
  <c r="H783" i="5" s="1"/>
  <c r="I783" i="5" s="1"/>
  <c r="E859" i="5"/>
  <c r="F961" i="5"/>
  <c r="D962" i="5" s="1"/>
  <c r="E962" i="5" s="1"/>
  <c r="K783" i="5" l="1"/>
  <c r="J783" i="5"/>
  <c r="H784" i="5" s="1"/>
  <c r="I784" i="5" s="1"/>
  <c r="G859" i="5"/>
  <c r="F859" i="5"/>
  <c r="D860" i="5" s="1"/>
  <c r="E860" i="5" s="1"/>
  <c r="I860" i="5"/>
  <c r="G783" i="5"/>
  <c r="F783" i="5"/>
  <c r="D784" i="5" s="1"/>
  <c r="E784" i="5" s="1"/>
  <c r="K1120" i="5"/>
  <c r="J1120" i="5"/>
  <c r="H1121" i="5" s="1"/>
  <c r="I1121" i="5" s="1"/>
  <c r="G1118" i="5"/>
  <c r="F1118" i="5"/>
  <c r="D1119" i="5" s="1"/>
  <c r="E1119" i="5" s="1"/>
  <c r="K959" i="5"/>
  <c r="J959" i="5"/>
  <c r="H960" i="5" s="1"/>
  <c r="I960" i="5" s="1"/>
  <c r="F1045" i="5"/>
  <c r="D1046" i="5" s="1"/>
  <c r="E1046" i="5" s="1"/>
  <c r="K1041" i="5"/>
  <c r="J1041" i="5"/>
  <c r="H1042" i="5" s="1"/>
  <c r="F962" i="5"/>
  <c r="D963" i="5" s="1"/>
  <c r="E963" i="5" s="1"/>
  <c r="G961" i="5"/>
  <c r="G1044" i="5"/>
  <c r="F1046" i="5" l="1"/>
  <c r="D1047" i="5" s="1"/>
  <c r="E1047" i="5" s="1"/>
  <c r="F784" i="5"/>
  <c r="D785" i="5" s="1"/>
  <c r="G784" i="5"/>
  <c r="K860" i="5"/>
  <c r="J860" i="5"/>
  <c r="H861" i="5" s="1"/>
  <c r="I861" i="5" s="1"/>
  <c r="K960" i="5"/>
  <c r="J960" i="5"/>
  <c r="H961" i="5" s="1"/>
  <c r="I961" i="5" s="1"/>
  <c r="G1119" i="5"/>
  <c r="F1119" i="5"/>
  <c r="D1120" i="5" s="1"/>
  <c r="E1120" i="5" s="1"/>
  <c r="F963" i="5"/>
  <c r="D964" i="5" s="1"/>
  <c r="E964" i="5" s="1"/>
  <c r="G962" i="5"/>
  <c r="K784" i="5"/>
  <c r="J784" i="5"/>
  <c r="H785" i="5" s="1"/>
  <c r="G1045" i="5"/>
  <c r="G1046" i="5" s="1"/>
  <c r="J1121" i="5"/>
  <c r="H1122" i="5" s="1"/>
  <c r="K1121" i="5"/>
  <c r="G860" i="5"/>
  <c r="F860" i="5"/>
  <c r="D861" i="5" s="1"/>
  <c r="E861" i="5" s="1"/>
  <c r="I1042" i="5"/>
  <c r="I785" i="5" l="1"/>
  <c r="G1120" i="5"/>
  <c r="F1120" i="5"/>
  <c r="D1121" i="5" s="1"/>
  <c r="E1121" i="5" s="1"/>
  <c r="J861" i="5"/>
  <c r="H862" i="5" s="1"/>
  <c r="K861" i="5"/>
  <c r="G861" i="5"/>
  <c r="F861" i="5"/>
  <c r="D862" i="5" s="1"/>
  <c r="F964" i="5"/>
  <c r="D965" i="5" s="1"/>
  <c r="E965" i="5" s="1"/>
  <c r="G963" i="5"/>
  <c r="K961" i="5"/>
  <c r="J961" i="5"/>
  <c r="H962" i="5" s="1"/>
  <c r="I962" i="5" s="1"/>
  <c r="J1042" i="5"/>
  <c r="H1043" i="5" s="1"/>
  <c r="K1042" i="5"/>
  <c r="E785" i="5"/>
  <c r="I1122" i="5"/>
  <c r="F1047" i="5"/>
  <c r="D1048" i="5" s="1"/>
  <c r="E1048" i="5" s="1"/>
  <c r="E862" i="5" l="1"/>
  <c r="G785" i="5"/>
  <c r="F785" i="5"/>
  <c r="D786" i="5" s="1"/>
  <c r="E786" i="5" s="1"/>
  <c r="I1043" i="5"/>
  <c r="F965" i="5"/>
  <c r="D966" i="5" s="1"/>
  <c r="E966" i="5" s="1"/>
  <c r="G964" i="5"/>
  <c r="F1048" i="5"/>
  <c r="D1049" i="5" s="1"/>
  <c r="E1049" i="5" s="1"/>
  <c r="G1048" i="5"/>
  <c r="K1122" i="5"/>
  <c r="J1122" i="5"/>
  <c r="H1123" i="5" s="1"/>
  <c r="K962" i="5"/>
  <c r="J962" i="5"/>
  <c r="H963" i="5" s="1"/>
  <c r="I963" i="5" s="1"/>
  <c r="F862" i="5"/>
  <c r="D863" i="5" s="1"/>
  <c r="G862" i="5"/>
  <c r="I862" i="5"/>
  <c r="G1121" i="5"/>
  <c r="F1121" i="5"/>
  <c r="D1122" i="5" s="1"/>
  <c r="G1047" i="5"/>
  <c r="K785" i="5"/>
  <c r="J785" i="5"/>
  <c r="H786" i="5" s="1"/>
  <c r="I786" i="5" s="1"/>
  <c r="K963" i="5" l="1"/>
  <c r="J963" i="5"/>
  <c r="H964" i="5" s="1"/>
  <c r="I964" i="5" s="1"/>
  <c r="K862" i="5"/>
  <c r="J862" i="5"/>
  <c r="H863" i="5" s="1"/>
  <c r="I863" i="5" s="1"/>
  <c r="I1123" i="5"/>
  <c r="F1049" i="5"/>
  <c r="D1050" i="5" s="1"/>
  <c r="E1050" i="5" s="1"/>
  <c r="F966" i="5"/>
  <c r="D967" i="5" s="1"/>
  <c r="E967" i="5" s="1"/>
  <c r="G965" i="5"/>
  <c r="G966" i="5" s="1"/>
  <c r="F786" i="5"/>
  <c r="D787" i="5" s="1"/>
  <c r="E787" i="5" s="1"/>
  <c r="E863" i="5"/>
  <c r="K786" i="5"/>
  <c r="J786" i="5"/>
  <c r="H787" i="5" s="1"/>
  <c r="I787" i="5" s="1"/>
  <c r="J1043" i="5"/>
  <c r="H1044" i="5" s="1"/>
  <c r="K1043" i="5"/>
  <c r="E1122" i="5"/>
  <c r="I1044" i="5" l="1"/>
  <c r="J1044" i="5"/>
  <c r="H1045" i="5" s="1"/>
  <c r="K1044" i="5"/>
  <c r="J787" i="5"/>
  <c r="H788" i="5" s="1"/>
  <c r="K787" i="5"/>
  <c r="G863" i="5"/>
  <c r="F863" i="5"/>
  <c r="D864" i="5" s="1"/>
  <c r="E864" i="5" s="1"/>
  <c r="G786" i="5"/>
  <c r="F967" i="5"/>
  <c r="D968" i="5" s="1"/>
  <c r="E968" i="5" s="1"/>
  <c r="K1123" i="5"/>
  <c r="J1123" i="5"/>
  <c r="H1124" i="5" s="1"/>
  <c r="I1124" i="5" s="1"/>
  <c r="K964" i="5"/>
  <c r="J964" i="5"/>
  <c r="H965" i="5" s="1"/>
  <c r="I965" i="5" s="1"/>
  <c r="F787" i="5"/>
  <c r="D788" i="5" s="1"/>
  <c r="E788" i="5" s="1"/>
  <c r="F1050" i="5"/>
  <c r="D1051" i="5" s="1"/>
  <c r="E1051" i="5" s="1"/>
  <c r="G1049" i="5"/>
  <c r="K863" i="5"/>
  <c r="J863" i="5"/>
  <c r="H864" i="5" s="1"/>
  <c r="I864" i="5" s="1"/>
  <c r="G1122" i="5"/>
  <c r="F1122" i="5"/>
  <c r="D1123" i="5" s="1"/>
  <c r="E1123" i="5" s="1"/>
  <c r="G1050" i="5" l="1"/>
  <c r="F788" i="5"/>
  <c r="D789" i="5" s="1"/>
  <c r="E789" i="5" s="1"/>
  <c r="K965" i="5"/>
  <c r="J965" i="5"/>
  <c r="H966" i="5" s="1"/>
  <c r="I966" i="5" s="1"/>
  <c r="G967" i="5"/>
  <c r="I788" i="5"/>
  <c r="G787" i="5"/>
  <c r="F968" i="5"/>
  <c r="D969" i="5" s="1"/>
  <c r="E969" i="5" s="1"/>
  <c r="G968" i="5"/>
  <c r="F1123" i="5"/>
  <c r="D1124" i="5" s="1"/>
  <c r="G1123" i="5"/>
  <c r="K1124" i="5"/>
  <c r="J1124" i="5"/>
  <c r="H1125" i="5" s="1"/>
  <c r="I1125" i="5" s="1"/>
  <c r="F864" i="5"/>
  <c r="D865" i="5" s="1"/>
  <c r="E865" i="5" s="1"/>
  <c r="K864" i="5"/>
  <c r="J864" i="5"/>
  <c r="H865" i="5" s="1"/>
  <c r="F1051" i="5"/>
  <c r="D1052" i="5" s="1"/>
  <c r="E1052" i="5" s="1"/>
  <c r="I1045" i="5"/>
  <c r="F865" i="5" l="1"/>
  <c r="D866" i="5" s="1"/>
  <c r="E866" i="5" s="1"/>
  <c r="E1124" i="5"/>
  <c r="K1045" i="5"/>
  <c r="J1045" i="5"/>
  <c r="H1046" i="5" s="1"/>
  <c r="I1046" i="5" s="1"/>
  <c r="G864" i="5"/>
  <c r="G865" i="5" s="1"/>
  <c r="F969" i="5"/>
  <c r="D970" i="5" s="1"/>
  <c r="E970" i="5" s="1"/>
  <c r="K966" i="5"/>
  <c r="J966" i="5"/>
  <c r="H967" i="5" s="1"/>
  <c r="I967" i="5" s="1"/>
  <c r="F789" i="5"/>
  <c r="D790" i="5" s="1"/>
  <c r="E790" i="5" s="1"/>
  <c r="K1125" i="5"/>
  <c r="J1125" i="5"/>
  <c r="H1126" i="5" s="1"/>
  <c r="I1126" i="5" s="1"/>
  <c r="K788" i="5"/>
  <c r="J788" i="5"/>
  <c r="H789" i="5" s="1"/>
  <c r="I789" i="5" s="1"/>
  <c r="F1052" i="5"/>
  <c r="D1053" i="5" s="1"/>
  <c r="E1053" i="5" s="1"/>
  <c r="G1051" i="5"/>
  <c r="I865" i="5"/>
  <c r="G788" i="5"/>
  <c r="K1126" i="5" l="1"/>
  <c r="J1126" i="5"/>
  <c r="H1127" i="5" s="1"/>
  <c r="I1127" i="5" s="1"/>
  <c r="G789" i="5"/>
  <c r="K789" i="5"/>
  <c r="J789" i="5"/>
  <c r="H790" i="5" s="1"/>
  <c r="I790" i="5" s="1"/>
  <c r="G969" i="5"/>
  <c r="F790" i="5"/>
  <c r="D791" i="5" s="1"/>
  <c r="E791" i="5" s="1"/>
  <c r="J967" i="5"/>
  <c r="H968" i="5" s="1"/>
  <c r="K967" i="5"/>
  <c r="J1046" i="5"/>
  <c r="H1047" i="5" s="1"/>
  <c r="K1046" i="5"/>
  <c r="G1124" i="5"/>
  <c r="F1124" i="5"/>
  <c r="D1125" i="5" s="1"/>
  <c r="E1125" i="5" s="1"/>
  <c r="F970" i="5"/>
  <c r="D971" i="5" s="1"/>
  <c r="E971" i="5" s="1"/>
  <c r="F1053" i="5"/>
  <c r="D1054" i="5" s="1"/>
  <c r="E1054" i="5" s="1"/>
  <c r="K865" i="5"/>
  <c r="J865" i="5"/>
  <c r="H866" i="5" s="1"/>
  <c r="I866" i="5" s="1"/>
  <c r="G1052" i="5"/>
  <c r="F866" i="5"/>
  <c r="D867" i="5" s="1"/>
  <c r="E867" i="5" s="1"/>
  <c r="I968" i="5" l="1"/>
  <c r="G970" i="5"/>
  <c r="F971" i="5"/>
  <c r="D972" i="5" s="1"/>
  <c r="E972" i="5" s="1"/>
  <c r="G971" i="5"/>
  <c r="K968" i="5"/>
  <c r="J968" i="5"/>
  <c r="H969" i="5" s="1"/>
  <c r="I969" i="5" s="1"/>
  <c r="F791" i="5"/>
  <c r="D792" i="5" s="1"/>
  <c r="E792" i="5" s="1"/>
  <c r="I1047" i="5"/>
  <c r="F867" i="5"/>
  <c r="D868" i="5" s="1"/>
  <c r="E868" i="5" s="1"/>
  <c r="G790" i="5"/>
  <c r="G791" i="5" s="1"/>
  <c r="G866" i="5"/>
  <c r="J866" i="5"/>
  <c r="H867" i="5" s="1"/>
  <c r="I867" i="5" s="1"/>
  <c r="K1127" i="5"/>
  <c r="J1127" i="5"/>
  <c r="H1128" i="5" s="1"/>
  <c r="I1128" i="5" s="1"/>
  <c r="G1125" i="5"/>
  <c r="F1125" i="5"/>
  <c r="D1126" i="5" s="1"/>
  <c r="E1126" i="5" s="1"/>
  <c r="K790" i="5"/>
  <c r="J790" i="5"/>
  <c r="H791" i="5" s="1"/>
  <c r="I791" i="5" s="1"/>
  <c r="F1054" i="5"/>
  <c r="D1055" i="5" s="1"/>
  <c r="E1055" i="5" s="1"/>
  <c r="G1053" i="5"/>
  <c r="G1054" i="5" s="1"/>
  <c r="K1128" i="5" l="1"/>
  <c r="J1128" i="5"/>
  <c r="H1129" i="5" s="1"/>
  <c r="I1129" i="5" s="1"/>
  <c r="J867" i="5"/>
  <c r="H868" i="5" s="1"/>
  <c r="I868" i="5" s="1"/>
  <c r="K866" i="5"/>
  <c r="G867" i="5"/>
  <c r="F1055" i="5"/>
  <c r="D1056" i="5" s="1"/>
  <c r="E1056" i="5" s="1"/>
  <c r="K1047" i="5"/>
  <c r="J1047" i="5"/>
  <c r="H1048" i="5" s="1"/>
  <c r="I1048" i="5" s="1"/>
  <c r="J969" i="5"/>
  <c r="H970" i="5" s="1"/>
  <c r="K969" i="5"/>
  <c r="F972" i="5"/>
  <c r="D973" i="5" s="1"/>
  <c r="E973" i="5" s="1"/>
  <c r="F868" i="5"/>
  <c r="D869" i="5" s="1"/>
  <c r="E869" i="5" s="1"/>
  <c r="F792" i="5"/>
  <c r="D793" i="5" s="1"/>
  <c r="E793" i="5" s="1"/>
  <c r="K791" i="5"/>
  <c r="J791" i="5"/>
  <c r="H792" i="5" s="1"/>
  <c r="I792" i="5" s="1"/>
  <c r="G1126" i="5"/>
  <c r="F1126" i="5"/>
  <c r="D1127" i="5" s="1"/>
  <c r="I970" i="5" l="1"/>
  <c r="E1127" i="5"/>
  <c r="F973" i="5"/>
  <c r="D974" i="5" s="1"/>
  <c r="E974" i="5" s="1"/>
  <c r="G972" i="5"/>
  <c r="K1048" i="5"/>
  <c r="J1048" i="5"/>
  <c r="H1049" i="5" s="1"/>
  <c r="I1049" i="5" s="1"/>
  <c r="K792" i="5"/>
  <c r="J792" i="5"/>
  <c r="H793" i="5" s="1"/>
  <c r="I793" i="5" s="1"/>
  <c r="K970" i="5"/>
  <c r="J970" i="5"/>
  <c r="H971" i="5" s="1"/>
  <c r="I971" i="5" s="1"/>
  <c r="G1127" i="5"/>
  <c r="F1127" i="5"/>
  <c r="D1128" i="5" s="1"/>
  <c r="E1128" i="5" s="1"/>
  <c r="J1129" i="5"/>
  <c r="H1130" i="5" s="1"/>
  <c r="I1130" i="5" s="1"/>
  <c r="F869" i="5"/>
  <c r="D870" i="5" s="1"/>
  <c r="E870" i="5" s="1"/>
  <c r="G868" i="5"/>
  <c r="F1056" i="5"/>
  <c r="D1057" i="5" s="1"/>
  <c r="E1057" i="5" s="1"/>
  <c r="G1055" i="5"/>
  <c r="J868" i="5"/>
  <c r="H869" i="5" s="1"/>
  <c r="I869" i="5" s="1"/>
  <c r="K867" i="5"/>
  <c r="F793" i="5"/>
  <c r="D794" i="5" s="1"/>
  <c r="E794" i="5" s="1"/>
  <c r="G792" i="5"/>
  <c r="G793" i="5" s="1"/>
  <c r="G869" i="5" l="1"/>
  <c r="F870" i="5"/>
  <c r="D871" i="5" s="1"/>
  <c r="E871" i="5" s="1"/>
  <c r="G870" i="5"/>
  <c r="F1128" i="5"/>
  <c r="D1129" i="5" s="1"/>
  <c r="E1129" i="5" s="1"/>
  <c r="G1128" i="5"/>
  <c r="K1129" i="5"/>
  <c r="J1130" i="5"/>
  <c r="H1131" i="5" s="1"/>
  <c r="I1131" i="5" s="1"/>
  <c r="F794" i="5"/>
  <c r="D795" i="5" s="1"/>
  <c r="E795" i="5" s="1"/>
  <c r="J869" i="5"/>
  <c r="H870" i="5" s="1"/>
  <c r="I870" i="5" s="1"/>
  <c r="K869" i="5"/>
  <c r="F1057" i="5"/>
  <c r="D1058" i="5" s="1"/>
  <c r="E1058" i="5" s="1"/>
  <c r="J971" i="5"/>
  <c r="H972" i="5" s="1"/>
  <c r="I972" i="5" s="1"/>
  <c r="J793" i="5"/>
  <c r="H794" i="5" s="1"/>
  <c r="K793" i="5"/>
  <c r="K1049" i="5"/>
  <c r="J1049" i="5"/>
  <c r="H1050" i="5" s="1"/>
  <c r="I1050" i="5" s="1"/>
  <c r="K868" i="5"/>
  <c r="F974" i="5"/>
  <c r="D975" i="5" s="1"/>
  <c r="E975" i="5" s="1"/>
  <c r="G1056" i="5"/>
  <c r="G973" i="5"/>
  <c r="I794" i="5" l="1"/>
  <c r="G1057" i="5"/>
  <c r="J972" i="5"/>
  <c r="H973" i="5" s="1"/>
  <c r="I973" i="5" s="1"/>
  <c r="J870" i="5"/>
  <c r="H871" i="5" s="1"/>
  <c r="I871" i="5" s="1"/>
  <c r="K870" i="5"/>
  <c r="G794" i="5"/>
  <c r="J1050" i="5"/>
  <c r="H1051" i="5" s="1"/>
  <c r="I1051" i="5" s="1"/>
  <c r="K1050" i="5"/>
  <c r="F1058" i="5"/>
  <c r="D1059" i="5" s="1"/>
  <c r="E1059" i="5" s="1"/>
  <c r="F975" i="5"/>
  <c r="D976" i="5" s="1"/>
  <c r="E976" i="5" s="1"/>
  <c r="G974" i="5"/>
  <c r="G975" i="5" s="1"/>
  <c r="K794" i="5"/>
  <c r="J794" i="5"/>
  <c r="H795" i="5" s="1"/>
  <c r="I795" i="5" s="1"/>
  <c r="K971" i="5"/>
  <c r="K972" i="5" s="1"/>
  <c r="F795" i="5"/>
  <c r="D796" i="5" s="1"/>
  <c r="E796" i="5" s="1"/>
  <c r="J1131" i="5"/>
  <c r="H1132" i="5" s="1"/>
  <c r="I1132" i="5" s="1"/>
  <c r="K1130" i="5"/>
  <c r="F1129" i="5"/>
  <c r="D1130" i="5" s="1"/>
  <c r="E1130" i="5" s="1"/>
  <c r="F871" i="5"/>
  <c r="D872" i="5" s="1"/>
  <c r="E872" i="5" s="1"/>
  <c r="F1059" i="5" l="1"/>
  <c r="D1060" i="5" s="1"/>
  <c r="E1060" i="5" s="1"/>
  <c r="G871" i="5"/>
  <c r="J1132" i="5"/>
  <c r="H1133" i="5" s="1"/>
  <c r="I1133" i="5" s="1"/>
  <c r="F796" i="5"/>
  <c r="D797" i="5" s="1"/>
  <c r="E797" i="5" s="1"/>
  <c r="F872" i="5"/>
  <c r="D873" i="5" s="1"/>
  <c r="E873" i="5" s="1"/>
  <c r="F1130" i="5"/>
  <c r="D1131" i="5" s="1"/>
  <c r="E1131" i="5" s="1"/>
  <c r="K795" i="5"/>
  <c r="J795" i="5"/>
  <c r="H796" i="5" s="1"/>
  <c r="I796" i="5" s="1"/>
  <c r="F976" i="5"/>
  <c r="D977" i="5" s="1"/>
  <c r="E977" i="5" s="1"/>
  <c r="G1058" i="5"/>
  <c r="J1051" i="5"/>
  <c r="H1052" i="5" s="1"/>
  <c r="I1052" i="5" s="1"/>
  <c r="G1129" i="5"/>
  <c r="J871" i="5"/>
  <c r="H872" i="5" s="1"/>
  <c r="I872" i="5" s="1"/>
  <c r="K1131" i="5"/>
  <c r="G795" i="5"/>
  <c r="G796" i="5" s="1"/>
  <c r="J973" i="5"/>
  <c r="H974" i="5" s="1"/>
  <c r="I974" i="5" s="1"/>
  <c r="F1131" i="5" l="1"/>
  <c r="D1132" i="5" s="1"/>
  <c r="E1132" i="5" s="1"/>
  <c r="G976" i="5"/>
  <c r="G1130" i="5"/>
  <c r="G872" i="5"/>
  <c r="J872" i="5"/>
  <c r="H873" i="5" s="1"/>
  <c r="I873" i="5" s="1"/>
  <c r="F977" i="5"/>
  <c r="D978" i="5" s="1"/>
  <c r="E978" i="5" s="1"/>
  <c r="J974" i="5"/>
  <c r="H975" i="5" s="1"/>
  <c r="I975" i="5" s="1"/>
  <c r="K973" i="5"/>
  <c r="F797" i="5"/>
  <c r="D798" i="5" s="1"/>
  <c r="E798" i="5" s="1"/>
  <c r="J1052" i="5"/>
  <c r="H1053" i="5" s="1"/>
  <c r="I1053" i="5" s="1"/>
  <c r="J796" i="5"/>
  <c r="H797" i="5" s="1"/>
  <c r="K796" i="5"/>
  <c r="F873" i="5"/>
  <c r="D874" i="5" s="1"/>
  <c r="E874" i="5" s="1"/>
  <c r="J1133" i="5"/>
  <c r="H1134" i="5" s="1"/>
  <c r="I1134" i="5" s="1"/>
  <c r="K871" i="5"/>
  <c r="K1132" i="5"/>
  <c r="F1060" i="5"/>
  <c r="D1061" i="5" s="1"/>
  <c r="E1061" i="5" s="1"/>
  <c r="K1051" i="5"/>
  <c r="G1059" i="5"/>
  <c r="K974" i="5" l="1"/>
  <c r="J1053" i="5"/>
  <c r="H1054" i="5" s="1"/>
  <c r="I1054" i="5" s="1"/>
  <c r="F1061" i="5"/>
  <c r="D1062" i="5" s="1"/>
  <c r="E1062" i="5" s="1"/>
  <c r="J873" i="5"/>
  <c r="H874" i="5" s="1"/>
  <c r="I874" i="5" s="1"/>
  <c r="G797" i="5"/>
  <c r="G1060" i="5"/>
  <c r="K1052" i="5"/>
  <c r="F1132" i="5"/>
  <c r="D1133" i="5" s="1"/>
  <c r="E1133" i="5" s="1"/>
  <c r="F798" i="5"/>
  <c r="D799" i="5" s="1"/>
  <c r="E799" i="5" s="1"/>
  <c r="J975" i="5"/>
  <c r="H976" i="5" s="1"/>
  <c r="I976" i="5" s="1"/>
  <c r="F978" i="5"/>
  <c r="D979" i="5" s="1"/>
  <c r="E979" i="5" s="1"/>
  <c r="G977" i="5"/>
  <c r="J1134" i="5"/>
  <c r="H1135" i="5" s="1"/>
  <c r="I1135" i="5" s="1"/>
  <c r="K872" i="5"/>
  <c r="K1133" i="5"/>
  <c r="K1134" i="5" s="1"/>
  <c r="F874" i="5"/>
  <c r="D875" i="5" s="1"/>
  <c r="E875" i="5" s="1"/>
  <c r="G873" i="5"/>
  <c r="I797" i="5"/>
  <c r="G1131" i="5"/>
  <c r="F799" i="5" l="1"/>
  <c r="D800" i="5" s="1"/>
  <c r="E800" i="5" s="1"/>
  <c r="F1133" i="5"/>
  <c r="D1134" i="5" s="1"/>
  <c r="E1134" i="5" s="1"/>
  <c r="F875" i="5"/>
  <c r="D876" i="5" s="1"/>
  <c r="E876" i="5" s="1"/>
  <c r="G875" i="5"/>
  <c r="J874" i="5"/>
  <c r="H875" i="5" s="1"/>
  <c r="I875" i="5" s="1"/>
  <c r="K873" i="5"/>
  <c r="K975" i="5"/>
  <c r="G1132" i="5"/>
  <c r="J1135" i="5"/>
  <c r="H1136" i="5" s="1"/>
  <c r="I1136" i="5" s="1"/>
  <c r="K1135" i="5"/>
  <c r="G1061" i="5"/>
  <c r="K1053" i="5"/>
  <c r="J976" i="5"/>
  <c r="H977" i="5" s="1"/>
  <c r="I977" i="5" s="1"/>
  <c r="G798" i="5"/>
  <c r="K797" i="5"/>
  <c r="J797" i="5"/>
  <c r="H798" i="5" s="1"/>
  <c r="I798" i="5" s="1"/>
  <c r="G874" i="5"/>
  <c r="F1062" i="5"/>
  <c r="D1002" i="5" s="1"/>
  <c r="J1054" i="5"/>
  <c r="H1055" i="5" s="1"/>
  <c r="I1055" i="5" s="1"/>
  <c r="F979" i="5"/>
  <c r="D980" i="5" s="1"/>
  <c r="E980" i="5" s="1"/>
  <c r="G978" i="5"/>
  <c r="J1136" i="5" l="1"/>
  <c r="H1137" i="5" s="1"/>
  <c r="I1137" i="5" s="1"/>
  <c r="J1055" i="5"/>
  <c r="H1056" i="5" s="1"/>
  <c r="I1056" i="5" s="1"/>
  <c r="J875" i="5"/>
  <c r="H876" i="5" s="1"/>
  <c r="I876" i="5" s="1"/>
  <c r="J798" i="5"/>
  <c r="H799" i="5" s="1"/>
  <c r="I799" i="5" s="1"/>
  <c r="K798" i="5"/>
  <c r="J977" i="5"/>
  <c r="H978" i="5" s="1"/>
  <c r="I978" i="5" s="1"/>
  <c r="F980" i="5"/>
  <c r="D981" i="5" s="1"/>
  <c r="E981" i="5" s="1"/>
  <c r="G979" i="5"/>
  <c r="K1054" i="5"/>
  <c r="K874" i="5"/>
  <c r="G1062" i="5"/>
  <c r="F800" i="5"/>
  <c r="D801" i="5" s="1"/>
  <c r="E801" i="5" s="1"/>
  <c r="F876" i="5"/>
  <c r="D877" i="5" s="1"/>
  <c r="E877" i="5" s="1"/>
  <c r="F1134" i="5"/>
  <c r="D1135" i="5" s="1"/>
  <c r="E1135" i="5" s="1"/>
  <c r="G1133" i="5"/>
  <c r="K976" i="5"/>
  <c r="G799" i="5"/>
  <c r="G800" i="5" l="1"/>
  <c r="J978" i="5"/>
  <c r="H979" i="5" s="1"/>
  <c r="I979" i="5" s="1"/>
  <c r="F1135" i="5"/>
  <c r="D1136" i="5" s="1"/>
  <c r="E1136" i="5" s="1"/>
  <c r="G1134" i="5"/>
  <c r="G1135" i="5" s="1"/>
  <c r="K875" i="5"/>
  <c r="K1055" i="5"/>
  <c r="F981" i="5"/>
  <c r="D982" i="5" s="1"/>
  <c r="E982" i="5" s="1"/>
  <c r="F877" i="5"/>
  <c r="D878" i="5" s="1"/>
  <c r="E878" i="5" s="1"/>
  <c r="J1137" i="5"/>
  <c r="H1138" i="5" s="1"/>
  <c r="I1138" i="5" s="1"/>
  <c r="G980" i="5"/>
  <c r="G981" i="5" s="1"/>
  <c r="K977" i="5"/>
  <c r="J799" i="5"/>
  <c r="H800" i="5" s="1"/>
  <c r="I800" i="5" s="1"/>
  <c r="J876" i="5"/>
  <c r="H877" i="5" s="1"/>
  <c r="I877" i="5" s="1"/>
  <c r="J1056" i="5"/>
  <c r="H1057" i="5" s="1"/>
  <c r="I1057" i="5" s="1"/>
  <c r="G876" i="5"/>
  <c r="F801" i="5"/>
  <c r="D802" i="5" s="1"/>
  <c r="E802" i="5" s="1"/>
  <c r="K1136" i="5"/>
  <c r="K799" i="5" l="1"/>
  <c r="K1137" i="5"/>
  <c r="G877" i="5"/>
  <c r="F982" i="5"/>
  <c r="D922" i="5" s="1"/>
  <c r="J877" i="5"/>
  <c r="H878" i="5" s="1"/>
  <c r="I878" i="5" s="1"/>
  <c r="J1138" i="5"/>
  <c r="H1139" i="5" s="1"/>
  <c r="I1139" i="5" s="1"/>
  <c r="J979" i="5"/>
  <c r="H980" i="5" s="1"/>
  <c r="I980" i="5" s="1"/>
  <c r="F878" i="5"/>
  <c r="D879" i="5" s="1"/>
  <c r="E879" i="5" s="1"/>
  <c r="F802" i="5"/>
  <c r="D803" i="5" s="1"/>
  <c r="E803" i="5" s="1"/>
  <c r="G801" i="5"/>
  <c r="J1057" i="5"/>
  <c r="H1058" i="5" s="1"/>
  <c r="I1058" i="5" s="1"/>
  <c r="K1056" i="5"/>
  <c r="F1136" i="5"/>
  <c r="D1137" i="5" s="1"/>
  <c r="E1137" i="5" s="1"/>
  <c r="K876" i="5"/>
  <c r="K877" i="5" s="1"/>
  <c r="J800" i="5"/>
  <c r="H801" i="5" s="1"/>
  <c r="I801" i="5" s="1"/>
  <c r="K978" i="5"/>
  <c r="K979" i="5" l="1"/>
  <c r="K1057" i="5"/>
  <c r="K800" i="5"/>
  <c r="F803" i="5"/>
  <c r="D804" i="5" s="1"/>
  <c r="E804" i="5" s="1"/>
  <c r="J980" i="5"/>
  <c r="H981" i="5" s="1"/>
  <c r="I981" i="5" s="1"/>
  <c r="J878" i="5"/>
  <c r="H879" i="5" s="1"/>
  <c r="I879" i="5" s="1"/>
  <c r="G982" i="5"/>
  <c r="F879" i="5"/>
  <c r="D880" i="5" s="1"/>
  <c r="E880" i="5" s="1"/>
  <c r="J1139" i="5"/>
  <c r="H1140" i="5" s="1"/>
  <c r="I1140" i="5" s="1"/>
  <c r="K1138" i="5"/>
  <c r="G802" i="5"/>
  <c r="G878" i="5"/>
  <c r="G879" i="5" s="1"/>
  <c r="J801" i="5"/>
  <c r="H802" i="5" s="1"/>
  <c r="I802" i="5" s="1"/>
  <c r="F1137" i="5"/>
  <c r="D1138" i="5" s="1"/>
  <c r="E1138" i="5" s="1"/>
  <c r="G1136" i="5"/>
  <c r="J1058" i="5"/>
  <c r="H1059" i="5" s="1"/>
  <c r="I1059" i="5" s="1"/>
  <c r="K878" i="5" l="1"/>
  <c r="J1059" i="5"/>
  <c r="H1060" i="5" s="1"/>
  <c r="I1060" i="5" s="1"/>
  <c r="K1058" i="5"/>
  <c r="K1059" i="5" s="1"/>
  <c r="F1138" i="5"/>
  <c r="D1139" i="5" s="1"/>
  <c r="E1139" i="5" s="1"/>
  <c r="J802" i="5"/>
  <c r="H803" i="5" s="1"/>
  <c r="I803" i="5" s="1"/>
  <c r="K801" i="5"/>
  <c r="K802" i="5" s="1"/>
  <c r="J1140" i="5"/>
  <c r="H1141" i="5" s="1"/>
  <c r="I1141" i="5" s="1"/>
  <c r="K1139" i="5"/>
  <c r="K1140" i="5" s="1"/>
  <c r="F880" i="5"/>
  <c r="D881" i="5" s="1"/>
  <c r="E881" i="5" s="1"/>
  <c r="J879" i="5"/>
  <c r="H880" i="5" s="1"/>
  <c r="I880" i="5" s="1"/>
  <c r="J981" i="5"/>
  <c r="H982" i="5" s="1"/>
  <c r="I982" i="5" s="1"/>
  <c r="K980" i="5"/>
  <c r="F804" i="5"/>
  <c r="D805" i="5" s="1"/>
  <c r="E805" i="5" s="1"/>
  <c r="G1137" i="5"/>
  <c r="G1138" i="5" s="1"/>
  <c r="G803" i="5"/>
  <c r="K981" i="5" l="1"/>
  <c r="G804" i="5"/>
  <c r="F881" i="5"/>
  <c r="D882" i="5" s="1"/>
  <c r="E882" i="5" s="1"/>
  <c r="J803" i="5"/>
  <c r="H804" i="5" s="1"/>
  <c r="I804" i="5" s="1"/>
  <c r="K879" i="5"/>
  <c r="G880" i="5"/>
  <c r="F1139" i="5"/>
  <c r="D1140" i="5" s="1"/>
  <c r="E1140" i="5" s="1"/>
  <c r="G1139" i="5"/>
  <c r="J880" i="5"/>
  <c r="H881" i="5" s="1"/>
  <c r="I881" i="5" s="1"/>
  <c r="K880" i="5"/>
  <c r="J1141" i="5"/>
  <c r="H1142" i="5" s="1"/>
  <c r="I1142" i="5" s="1"/>
  <c r="F805" i="5"/>
  <c r="D806" i="5" s="1"/>
  <c r="E806" i="5" s="1"/>
  <c r="J982" i="5"/>
  <c r="H922" i="5" s="1"/>
  <c r="L921" i="5" s="1"/>
  <c r="J1060" i="5"/>
  <c r="H1061" i="5" s="1"/>
  <c r="I1061" i="5" s="1"/>
  <c r="K1141" i="5" l="1"/>
  <c r="L923" i="5"/>
  <c r="L924" i="5"/>
  <c r="L925" i="5" s="1"/>
  <c r="F806" i="5"/>
  <c r="D807" i="5" s="1"/>
  <c r="E807" i="5" s="1"/>
  <c r="G805" i="5"/>
  <c r="G806" i="5" s="1"/>
  <c r="J881" i="5"/>
  <c r="H882" i="5" s="1"/>
  <c r="I882" i="5" s="1"/>
  <c r="K881" i="5"/>
  <c r="J1061" i="5"/>
  <c r="H1062" i="5" s="1"/>
  <c r="I1062" i="5" s="1"/>
  <c r="K982" i="5"/>
  <c r="J1142" i="5"/>
  <c r="H1082" i="5" s="1"/>
  <c r="K1142" i="5"/>
  <c r="F1140" i="5"/>
  <c r="D1141" i="5" s="1"/>
  <c r="E1141" i="5" s="1"/>
  <c r="J804" i="5"/>
  <c r="H805" i="5" s="1"/>
  <c r="I805" i="5" s="1"/>
  <c r="K803" i="5"/>
  <c r="F882" i="5"/>
  <c r="D883" i="5" s="1"/>
  <c r="E883" i="5" s="1"/>
  <c r="K1060" i="5"/>
  <c r="G881" i="5"/>
  <c r="G882" i="5" l="1"/>
  <c r="J805" i="5"/>
  <c r="H806" i="5" s="1"/>
  <c r="I806" i="5" s="1"/>
  <c r="F1141" i="5"/>
  <c r="D1142" i="5" s="1"/>
  <c r="E1142" i="5" s="1"/>
  <c r="J1062" i="5"/>
  <c r="H1002" i="5" s="1"/>
  <c r="L1001" i="5" s="1"/>
  <c r="L929" i="5"/>
  <c r="L926" i="5"/>
  <c r="K804" i="5"/>
  <c r="G1140" i="5"/>
  <c r="G1141" i="5" s="1"/>
  <c r="K1061" i="5"/>
  <c r="J882" i="5"/>
  <c r="H883" i="5" s="1"/>
  <c r="I883" i="5" s="1"/>
  <c r="F807" i="5"/>
  <c r="D808" i="5" s="1"/>
  <c r="E808" i="5" s="1"/>
  <c r="F883" i="5"/>
  <c r="D884" i="5" s="1"/>
  <c r="E884" i="5" s="1"/>
  <c r="J883" i="5" l="1"/>
  <c r="H884" i="5" s="1"/>
  <c r="I884" i="5" s="1"/>
  <c r="G807" i="5"/>
  <c r="K882" i="5"/>
  <c r="M929" i="5"/>
  <c r="J806" i="5"/>
  <c r="H807" i="5" s="1"/>
  <c r="I807" i="5" s="1"/>
  <c r="F808" i="5"/>
  <c r="D809" i="5" s="1"/>
  <c r="E809" i="5" s="1"/>
  <c r="L1003" i="5"/>
  <c r="L1004" i="5"/>
  <c r="L1005" i="5" s="1"/>
  <c r="K1062" i="5"/>
  <c r="F1142" i="5"/>
  <c r="D1082" i="5" s="1"/>
  <c r="L1081" i="5" s="1"/>
  <c r="F884" i="5"/>
  <c r="D885" i="5" s="1"/>
  <c r="E885" i="5" s="1"/>
  <c r="G883" i="5"/>
  <c r="K805" i="5"/>
  <c r="L1084" i="5" l="1"/>
  <c r="L1085" i="5" s="1"/>
  <c r="L1083" i="5"/>
  <c r="G1142" i="5"/>
  <c r="O929" i="5"/>
  <c r="N929" i="5"/>
  <c r="F885" i="5"/>
  <c r="D886" i="5" s="1"/>
  <c r="E886" i="5" s="1"/>
  <c r="G884" i="5"/>
  <c r="F809" i="5"/>
  <c r="D810" i="5" s="1"/>
  <c r="E810" i="5" s="1"/>
  <c r="J884" i="5"/>
  <c r="H885" i="5" s="1"/>
  <c r="I885" i="5" s="1"/>
  <c r="L1009" i="5"/>
  <c r="M1009" i="5" s="1"/>
  <c r="L1006" i="5"/>
  <c r="G808" i="5"/>
  <c r="J807" i="5"/>
  <c r="H808" i="5" s="1"/>
  <c r="I808" i="5" s="1"/>
  <c r="K806" i="5"/>
  <c r="K883" i="5"/>
  <c r="K807" i="5" l="1"/>
  <c r="G885" i="5"/>
  <c r="F810" i="5"/>
  <c r="D811" i="5" s="1"/>
  <c r="E811" i="5" s="1"/>
  <c r="F886" i="5"/>
  <c r="D887" i="5" s="1"/>
  <c r="E887" i="5" s="1"/>
  <c r="N1009" i="5"/>
  <c r="O1009" i="5"/>
  <c r="J885" i="5"/>
  <c r="H886" i="5" s="1"/>
  <c r="I886" i="5" s="1"/>
  <c r="K884" i="5"/>
  <c r="G809" i="5"/>
  <c r="G810" i="5" s="1"/>
  <c r="L930" i="5"/>
  <c r="M930" i="5" s="1"/>
  <c r="J808" i="5"/>
  <c r="H809" i="5" s="1"/>
  <c r="I809" i="5" s="1"/>
  <c r="L1089" i="5"/>
  <c r="L1086" i="5"/>
  <c r="K808" i="5" l="1"/>
  <c r="M1089" i="5"/>
  <c r="J809" i="5"/>
  <c r="H810" i="5" s="1"/>
  <c r="I810" i="5" s="1"/>
  <c r="J886" i="5"/>
  <c r="H887" i="5" s="1"/>
  <c r="I887" i="5" s="1"/>
  <c r="K885" i="5"/>
  <c r="L1010" i="5"/>
  <c r="M1010" i="5" s="1"/>
  <c r="O930" i="5"/>
  <c r="N930" i="5"/>
  <c r="F887" i="5"/>
  <c r="D888" i="5" s="1"/>
  <c r="E888" i="5" s="1"/>
  <c r="G886" i="5"/>
  <c r="F811" i="5"/>
  <c r="D812" i="5" s="1"/>
  <c r="E812" i="5" s="1"/>
  <c r="G811" i="5" l="1"/>
  <c r="L931" i="5"/>
  <c r="M931" i="5" s="1"/>
  <c r="N1010" i="5"/>
  <c r="O1010" i="5"/>
  <c r="J810" i="5"/>
  <c r="H811" i="5" s="1"/>
  <c r="I811" i="5" s="1"/>
  <c r="F812" i="5"/>
  <c r="D813" i="5" s="1"/>
  <c r="E813" i="5" s="1"/>
  <c r="F888" i="5"/>
  <c r="D889" i="5" s="1"/>
  <c r="E889" i="5" s="1"/>
  <c r="G887" i="5"/>
  <c r="J887" i="5"/>
  <c r="H888" i="5" s="1"/>
  <c r="I888" i="5" s="1"/>
  <c r="K886" i="5"/>
  <c r="K809" i="5"/>
  <c r="O1089" i="5"/>
  <c r="N1089" i="5"/>
  <c r="J888" i="5" l="1"/>
  <c r="H889" i="5" s="1"/>
  <c r="I889" i="5" s="1"/>
  <c r="K887" i="5"/>
  <c r="K888" i="5" s="1"/>
  <c r="G812" i="5"/>
  <c r="F889" i="5"/>
  <c r="D890" i="5" s="1"/>
  <c r="E890" i="5" s="1"/>
  <c r="G888" i="5"/>
  <c r="F813" i="5"/>
  <c r="D814" i="5" s="1"/>
  <c r="E814" i="5" s="1"/>
  <c r="O931" i="5"/>
  <c r="N931" i="5"/>
  <c r="J811" i="5"/>
  <c r="H812" i="5" s="1"/>
  <c r="I812" i="5" s="1"/>
  <c r="K810" i="5"/>
  <c r="L1011" i="5"/>
  <c r="M1011" i="5" s="1"/>
  <c r="L1090" i="5"/>
  <c r="M1090" i="5" s="1"/>
  <c r="G889" i="5" l="1"/>
  <c r="J812" i="5"/>
  <c r="H813" i="5" s="1"/>
  <c r="I813" i="5" s="1"/>
  <c r="K811" i="5"/>
  <c r="O1011" i="5"/>
  <c r="N1011" i="5"/>
  <c r="L932" i="5"/>
  <c r="M932" i="5" s="1"/>
  <c r="G813" i="5"/>
  <c r="F814" i="5"/>
  <c r="D815" i="5" s="1"/>
  <c r="E815" i="5" s="1"/>
  <c r="F890" i="5"/>
  <c r="D891" i="5" s="1"/>
  <c r="E891" i="5" s="1"/>
  <c r="O1090" i="5"/>
  <c r="N1090" i="5"/>
  <c r="J889" i="5"/>
  <c r="H890" i="5" s="1"/>
  <c r="I890" i="5" s="1"/>
  <c r="O932" i="5" l="1"/>
  <c r="N932" i="5"/>
  <c r="L1091" i="5"/>
  <c r="M1091" i="5" s="1"/>
  <c r="F891" i="5"/>
  <c r="D892" i="5" s="1"/>
  <c r="E892" i="5" s="1"/>
  <c r="G890" i="5"/>
  <c r="G814" i="5"/>
  <c r="J890" i="5"/>
  <c r="H891" i="5" s="1"/>
  <c r="I891" i="5" s="1"/>
  <c r="K889" i="5"/>
  <c r="F815" i="5"/>
  <c r="D816" i="5" s="1"/>
  <c r="E816" i="5" s="1"/>
  <c r="L1012" i="5"/>
  <c r="M1012" i="5" s="1"/>
  <c r="J813" i="5"/>
  <c r="H814" i="5" s="1"/>
  <c r="I814" i="5" s="1"/>
  <c r="K812" i="5"/>
  <c r="K813" i="5" l="1"/>
  <c r="O1012" i="5"/>
  <c r="N1012" i="5"/>
  <c r="O1091" i="5"/>
  <c r="N1091" i="5"/>
  <c r="J891" i="5"/>
  <c r="H892" i="5" s="1"/>
  <c r="I892" i="5" s="1"/>
  <c r="K890" i="5"/>
  <c r="K891" i="5" s="1"/>
  <c r="G891" i="5"/>
  <c r="L933" i="5"/>
  <c r="M933" i="5" s="1"/>
  <c r="F816" i="5"/>
  <c r="D817" i="5" s="1"/>
  <c r="E817" i="5" s="1"/>
  <c r="G815" i="5"/>
  <c r="F892" i="5"/>
  <c r="D893" i="5" s="1"/>
  <c r="E893" i="5" s="1"/>
  <c r="J814" i="5"/>
  <c r="H815" i="5" s="1"/>
  <c r="I815" i="5" s="1"/>
  <c r="K814" i="5" l="1"/>
  <c r="G892" i="5"/>
  <c r="G816" i="5"/>
  <c r="F893" i="5"/>
  <c r="D894" i="5" s="1"/>
  <c r="E894" i="5" s="1"/>
  <c r="O933" i="5"/>
  <c r="N933" i="5"/>
  <c r="L1013" i="5"/>
  <c r="M1013" i="5" s="1"/>
  <c r="F817" i="5"/>
  <c r="D818" i="5" s="1"/>
  <c r="E818" i="5" s="1"/>
  <c r="G817" i="5"/>
  <c r="J892" i="5"/>
  <c r="H893" i="5" s="1"/>
  <c r="I893" i="5" s="1"/>
  <c r="L1092" i="5"/>
  <c r="M1092" i="5" s="1"/>
  <c r="J815" i="5"/>
  <c r="H816" i="5" s="1"/>
  <c r="I816" i="5" s="1"/>
  <c r="K815" i="5" l="1"/>
  <c r="F818" i="5"/>
  <c r="D819" i="5" s="1"/>
  <c r="E819" i="5" s="1"/>
  <c r="L934" i="5"/>
  <c r="M934" i="5" s="1"/>
  <c r="J816" i="5"/>
  <c r="H817" i="5" s="1"/>
  <c r="I817" i="5" s="1"/>
  <c r="O1092" i="5"/>
  <c r="N1092" i="5"/>
  <c r="J893" i="5"/>
  <c r="H894" i="5" s="1"/>
  <c r="I894" i="5" s="1"/>
  <c r="K892" i="5"/>
  <c r="O1013" i="5"/>
  <c r="N1013" i="5"/>
  <c r="F894" i="5"/>
  <c r="D895" i="5" s="1"/>
  <c r="E895" i="5" s="1"/>
  <c r="G893" i="5"/>
  <c r="K816" i="5" l="1"/>
  <c r="G818" i="5"/>
  <c r="G894" i="5"/>
  <c r="K893" i="5"/>
  <c r="F895" i="5"/>
  <c r="D896" i="5" s="1"/>
  <c r="E896" i="5" s="1"/>
  <c r="G895" i="5"/>
  <c r="L1014" i="5"/>
  <c r="M1014" i="5" s="1"/>
  <c r="J894" i="5"/>
  <c r="H895" i="5" s="1"/>
  <c r="I895" i="5" s="1"/>
  <c r="L1093" i="5"/>
  <c r="M1093" i="5" s="1"/>
  <c r="J817" i="5"/>
  <c r="H818" i="5" s="1"/>
  <c r="I818" i="5" s="1"/>
  <c r="O934" i="5"/>
  <c r="N934" i="5"/>
  <c r="L935" i="5" s="1"/>
  <c r="M935" i="5" s="1"/>
  <c r="F819" i="5"/>
  <c r="D820" i="5" s="1"/>
  <c r="E820" i="5" s="1"/>
  <c r="K894" i="5" l="1"/>
  <c r="F820" i="5"/>
  <c r="D821" i="5" s="1"/>
  <c r="E821" i="5" s="1"/>
  <c r="G819" i="5"/>
  <c r="J818" i="5"/>
  <c r="H819" i="5" s="1"/>
  <c r="I819" i="5" s="1"/>
  <c r="J895" i="5"/>
  <c r="H896" i="5" s="1"/>
  <c r="I896" i="5" s="1"/>
  <c r="N935" i="5"/>
  <c r="L936" i="5" s="1"/>
  <c r="O935" i="5"/>
  <c r="K817" i="5"/>
  <c r="K818" i="5" s="1"/>
  <c r="O1093" i="5"/>
  <c r="N1093" i="5"/>
  <c r="N1014" i="5"/>
  <c r="L1015" i="5" s="1"/>
  <c r="O1014" i="5"/>
  <c r="F896" i="5"/>
  <c r="D897" i="5" s="1"/>
  <c r="E897" i="5" s="1"/>
  <c r="G896" i="5"/>
  <c r="M1015" i="5" l="1"/>
  <c r="F897" i="5"/>
  <c r="D898" i="5" s="1"/>
  <c r="E898" i="5" s="1"/>
  <c r="L1094" i="5"/>
  <c r="M1094" i="5" s="1"/>
  <c r="J896" i="5"/>
  <c r="H897" i="5" s="1"/>
  <c r="I897" i="5" s="1"/>
  <c r="O1015" i="5"/>
  <c r="N1015" i="5"/>
  <c r="L1016" i="5" s="1"/>
  <c r="M1016" i="5" s="1"/>
  <c r="M936" i="5"/>
  <c r="K895" i="5"/>
  <c r="J819" i="5"/>
  <c r="H820" i="5" s="1"/>
  <c r="I820" i="5" s="1"/>
  <c r="F821" i="5"/>
  <c r="D822" i="5" s="1"/>
  <c r="E822" i="5" s="1"/>
  <c r="G820" i="5"/>
  <c r="F822" i="5" l="1"/>
  <c r="D823" i="5" s="1"/>
  <c r="E823" i="5" s="1"/>
  <c r="G821" i="5"/>
  <c r="K819" i="5"/>
  <c r="O936" i="5"/>
  <c r="N936" i="5"/>
  <c r="L937" i="5" s="1"/>
  <c r="M937" i="5" s="1"/>
  <c r="K896" i="5"/>
  <c r="J820" i="5"/>
  <c r="H821" i="5" s="1"/>
  <c r="I821" i="5" s="1"/>
  <c r="K820" i="5"/>
  <c r="O1016" i="5"/>
  <c r="N1016" i="5"/>
  <c r="L1017" i="5" s="1"/>
  <c r="M1017" i="5" s="1"/>
  <c r="J897" i="5"/>
  <c r="H898" i="5" s="1"/>
  <c r="I898" i="5" s="1"/>
  <c r="O1094" i="5"/>
  <c r="N1094" i="5"/>
  <c r="L1095" i="5" s="1"/>
  <c r="M1095" i="5" s="1"/>
  <c r="F898" i="5"/>
  <c r="D899" i="5" s="1"/>
  <c r="E899" i="5" s="1"/>
  <c r="G897" i="5"/>
  <c r="G822" i="5" l="1"/>
  <c r="G898" i="5"/>
  <c r="N1095" i="5"/>
  <c r="L1096" i="5" s="1"/>
  <c r="O1095" i="5"/>
  <c r="J898" i="5"/>
  <c r="H899" i="5" s="1"/>
  <c r="I899" i="5" s="1"/>
  <c r="J821" i="5"/>
  <c r="H822" i="5" s="1"/>
  <c r="I822" i="5" s="1"/>
  <c r="K897" i="5"/>
  <c r="O1017" i="5"/>
  <c r="N1017" i="5"/>
  <c r="L1018" i="5" s="1"/>
  <c r="N937" i="5"/>
  <c r="L938" i="5" s="1"/>
  <c r="M938" i="5" s="1"/>
  <c r="O937" i="5"/>
  <c r="F899" i="5"/>
  <c r="D900" i="5" s="1"/>
  <c r="E900" i="5" s="1"/>
  <c r="F823" i="5"/>
  <c r="D824" i="5" s="1"/>
  <c r="E824" i="5" s="1"/>
  <c r="G823" i="5" l="1"/>
  <c r="F824" i="5"/>
  <c r="D825" i="5" s="1"/>
  <c r="E825" i="5" s="1"/>
  <c r="O938" i="5"/>
  <c r="N938" i="5"/>
  <c r="L939" i="5" s="1"/>
  <c r="M939" i="5" s="1"/>
  <c r="F900" i="5"/>
  <c r="D901" i="5" s="1"/>
  <c r="E901" i="5" s="1"/>
  <c r="G899" i="5"/>
  <c r="M1018" i="5"/>
  <c r="J822" i="5"/>
  <c r="H823" i="5" s="1"/>
  <c r="I823" i="5" s="1"/>
  <c r="K821" i="5"/>
  <c r="J899" i="5"/>
  <c r="H900" i="5" s="1"/>
  <c r="I900" i="5" s="1"/>
  <c r="K898" i="5"/>
  <c r="M1096" i="5"/>
  <c r="K899" i="5" l="1"/>
  <c r="O1096" i="5"/>
  <c r="N1096" i="5"/>
  <c r="L1097" i="5" s="1"/>
  <c r="M1097" i="5" s="1"/>
  <c r="J900" i="5"/>
  <c r="H901" i="5" s="1"/>
  <c r="I901" i="5" s="1"/>
  <c r="J823" i="5"/>
  <c r="H824" i="5" s="1"/>
  <c r="I824" i="5" s="1"/>
  <c r="K822" i="5"/>
  <c r="O1018" i="5"/>
  <c r="N1018" i="5"/>
  <c r="L1019" i="5" s="1"/>
  <c r="M1019" i="5" s="1"/>
  <c r="F901" i="5"/>
  <c r="D902" i="5" s="1"/>
  <c r="E902" i="5" s="1"/>
  <c r="G900" i="5"/>
  <c r="G901" i="5" s="1"/>
  <c r="O939" i="5"/>
  <c r="N939" i="5"/>
  <c r="L940" i="5" s="1"/>
  <c r="M940" i="5" s="1"/>
  <c r="F825" i="5"/>
  <c r="D770" i="5" s="1"/>
  <c r="G824" i="5"/>
  <c r="G825" i="5" l="1"/>
  <c r="J824" i="5"/>
  <c r="H825" i="5" s="1"/>
  <c r="I825" i="5" s="1"/>
  <c r="N940" i="5"/>
  <c r="L941" i="5" s="1"/>
  <c r="O940" i="5"/>
  <c r="F902" i="5"/>
  <c r="D847" i="5" s="1"/>
  <c r="O1097" i="5"/>
  <c r="N1097" i="5"/>
  <c r="L1098" i="5" s="1"/>
  <c r="O1019" i="5"/>
  <c r="N1019" i="5"/>
  <c r="L1020" i="5" s="1"/>
  <c r="M1020" i="5" s="1"/>
  <c r="K823" i="5"/>
  <c r="J901" i="5"/>
  <c r="H902" i="5" s="1"/>
  <c r="I902" i="5" s="1"/>
  <c r="K900" i="5"/>
  <c r="M941" i="5" l="1"/>
  <c r="O1020" i="5"/>
  <c r="N1020" i="5"/>
  <c r="L1021" i="5" s="1"/>
  <c r="M1021" i="5" s="1"/>
  <c r="K901" i="5"/>
  <c r="M1098" i="5"/>
  <c r="O941" i="5"/>
  <c r="N941" i="5"/>
  <c r="L942" i="5" s="1"/>
  <c r="K824" i="5"/>
  <c r="J902" i="5"/>
  <c r="H847" i="5" s="1"/>
  <c r="L846" i="5" s="1"/>
  <c r="L849" i="5" s="1"/>
  <c r="M849" i="5" s="1"/>
  <c r="G902" i="5"/>
  <c r="J825" i="5"/>
  <c r="H770" i="5" s="1"/>
  <c r="L769" i="5" s="1"/>
  <c r="L772" i="5" s="1"/>
  <c r="M772" i="5" s="1"/>
  <c r="K825" i="5"/>
  <c r="O772" i="5" l="1"/>
  <c r="N772" i="5"/>
  <c r="M942" i="5"/>
  <c r="O849" i="5"/>
  <c r="N849" i="5"/>
  <c r="K902" i="5"/>
  <c r="O1098" i="5"/>
  <c r="N1098" i="5"/>
  <c r="L1099" i="5" s="1"/>
  <c r="M1099" i="5" s="1"/>
  <c r="N1021" i="5"/>
  <c r="L1022" i="5" s="1"/>
  <c r="O1021" i="5"/>
  <c r="M1022" i="5" l="1"/>
  <c r="O1022" i="5" s="1"/>
  <c r="O1099" i="5"/>
  <c r="N1099" i="5"/>
  <c r="L1100" i="5" s="1"/>
  <c r="L773" i="5"/>
  <c r="M773" i="5" s="1"/>
  <c r="L850" i="5"/>
  <c r="M850" i="5" s="1"/>
  <c r="O942" i="5"/>
  <c r="N942" i="5"/>
  <c r="L943" i="5" s="1"/>
  <c r="M943" i="5" s="1"/>
  <c r="M1100" i="5" l="1"/>
  <c r="N1022" i="5"/>
  <c r="L1023" i="5" s="1"/>
  <c r="M1023" i="5" s="1"/>
  <c r="O1023" i="5"/>
  <c r="N1023" i="5"/>
  <c r="L1024" i="5" s="1"/>
  <c r="M1024" i="5" s="1"/>
  <c r="N773" i="5"/>
  <c r="O773" i="5"/>
  <c r="O943" i="5"/>
  <c r="N943" i="5"/>
  <c r="L944" i="5" s="1"/>
  <c r="M944" i="5" s="1"/>
  <c r="O850" i="5"/>
  <c r="N850" i="5"/>
  <c r="N1100" i="5"/>
  <c r="L1101" i="5" s="1"/>
  <c r="O1100" i="5"/>
  <c r="M1101" i="5" l="1"/>
  <c r="O944" i="5"/>
  <c r="N944" i="5"/>
  <c r="L945" i="5" s="1"/>
  <c r="M945" i="5" s="1"/>
  <c r="N1024" i="5"/>
  <c r="L1025" i="5" s="1"/>
  <c r="O1024" i="5"/>
  <c r="O1101" i="5"/>
  <c r="N1101" i="5"/>
  <c r="L1102" i="5" s="1"/>
  <c r="M1102" i="5" s="1"/>
  <c r="L851" i="5"/>
  <c r="M851" i="5" s="1"/>
  <c r="L774" i="5"/>
  <c r="M774" i="5" s="1"/>
  <c r="O774" i="5" l="1"/>
  <c r="N774" i="5"/>
  <c r="N851" i="5"/>
  <c r="O851" i="5"/>
  <c r="N945" i="5"/>
  <c r="L946" i="5" s="1"/>
  <c r="O945" i="5"/>
  <c r="N1102" i="5"/>
  <c r="L1103" i="5" s="1"/>
  <c r="O1102" i="5"/>
  <c r="M1025" i="5"/>
  <c r="M1103" i="5" l="1"/>
  <c r="O1103" i="5"/>
  <c r="N1103" i="5"/>
  <c r="L1104" i="5" s="1"/>
  <c r="M1104" i="5" s="1"/>
  <c r="L852" i="5"/>
  <c r="M852" i="5" s="1"/>
  <c r="N1025" i="5"/>
  <c r="L1026" i="5" s="1"/>
  <c r="O1025" i="5"/>
  <c r="M946" i="5"/>
  <c r="L775" i="5"/>
  <c r="M775" i="5" s="1"/>
  <c r="M1026" i="5" l="1"/>
  <c r="O1026" i="5" s="1"/>
  <c r="O775" i="5"/>
  <c r="N775" i="5"/>
  <c r="O1104" i="5"/>
  <c r="N1104" i="5"/>
  <c r="L1105" i="5" s="1"/>
  <c r="M1105" i="5" s="1"/>
  <c r="O946" i="5"/>
  <c r="N946" i="5"/>
  <c r="L947" i="5" s="1"/>
  <c r="M947" i="5" s="1"/>
  <c r="O852" i="5"/>
  <c r="N852" i="5"/>
  <c r="N1026" i="5" l="1"/>
  <c r="L1027" i="5" s="1"/>
  <c r="M1027" i="5"/>
  <c r="O1105" i="5"/>
  <c r="N1105" i="5"/>
  <c r="L1106" i="5" s="1"/>
  <c r="M1106" i="5" s="1"/>
  <c r="L853" i="5"/>
  <c r="M853" i="5" s="1"/>
  <c r="O1027" i="5"/>
  <c r="N1027" i="5"/>
  <c r="L1028" i="5" s="1"/>
  <c r="M1028" i="5" s="1"/>
  <c r="O947" i="5"/>
  <c r="N947" i="5"/>
  <c r="L948" i="5" s="1"/>
  <c r="M948" i="5" s="1"/>
  <c r="L776" i="5"/>
  <c r="M776" i="5" s="1"/>
  <c r="O948" i="5" l="1"/>
  <c r="N948" i="5"/>
  <c r="L949" i="5" s="1"/>
  <c r="M949" i="5" s="1"/>
  <c r="O776" i="5"/>
  <c r="N776" i="5"/>
  <c r="O1106" i="5"/>
  <c r="N1106" i="5"/>
  <c r="L1107" i="5" s="1"/>
  <c r="M1107" i="5" s="1"/>
  <c r="O1028" i="5"/>
  <c r="N1028" i="5"/>
  <c r="L1029" i="5" s="1"/>
  <c r="N853" i="5"/>
  <c r="O853" i="5"/>
  <c r="L854" i="5" l="1"/>
  <c r="M854" i="5" s="1"/>
  <c r="O1107" i="5"/>
  <c r="N1107" i="5"/>
  <c r="L1108" i="5" s="1"/>
  <c r="M1108" i="5" s="1"/>
  <c r="M1029" i="5"/>
  <c r="L777" i="5"/>
  <c r="M777" i="5" s="1"/>
  <c r="O949" i="5"/>
  <c r="N949" i="5"/>
  <c r="L950" i="5" s="1"/>
  <c r="M950" i="5" s="1"/>
  <c r="O1029" i="5" l="1"/>
  <c r="N1029" i="5"/>
  <c r="L1030" i="5" s="1"/>
  <c r="M1030" i="5" s="1"/>
  <c r="N950" i="5"/>
  <c r="L951" i="5" s="1"/>
  <c r="O950" i="5"/>
  <c r="O777" i="5"/>
  <c r="N777" i="5"/>
  <c r="L778" i="5" s="1"/>
  <c r="M778" i="5" s="1"/>
  <c r="N1108" i="5"/>
  <c r="L1109" i="5" s="1"/>
  <c r="O1108" i="5"/>
  <c r="O854" i="5"/>
  <c r="N854" i="5"/>
  <c r="L855" i="5" s="1"/>
  <c r="M855" i="5" s="1"/>
  <c r="M1109" i="5" l="1"/>
  <c r="O1109" i="5" s="1"/>
  <c r="M951" i="5"/>
  <c r="O778" i="5"/>
  <c r="N778" i="5"/>
  <c r="L779" i="5" s="1"/>
  <c r="M779" i="5" s="1"/>
  <c r="N951" i="5"/>
  <c r="L952" i="5" s="1"/>
  <c r="O951" i="5"/>
  <c r="N855" i="5"/>
  <c r="L856" i="5" s="1"/>
  <c r="O855" i="5"/>
  <c r="N1030" i="5"/>
  <c r="L1031" i="5" s="1"/>
  <c r="O1030" i="5"/>
  <c r="M1031" i="5" l="1"/>
  <c r="N1109" i="5"/>
  <c r="L1110" i="5" s="1"/>
  <c r="M1110" i="5" s="1"/>
  <c r="M856" i="5"/>
  <c r="M952" i="5"/>
  <c r="O952" i="5"/>
  <c r="N952" i="5"/>
  <c r="L953" i="5" s="1"/>
  <c r="M953" i="5" s="1"/>
  <c r="O1031" i="5"/>
  <c r="N1031" i="5"/>
  <c r="L1032" i="5" s="1"/>
  <c r="O1110" i="5"/>
  <c r="N1110" i="5"/>
  <c r="L1111" i="5" s="1"/>
  <c r="M1111" i="5" s="1"/>
  <c r="O856" i="5"/>
  <c r="N856" i="5"/>
  <c r="L857" i="5" s="1"/>
  <c r="M857" i="5" s="1"/>
  <c r="N779" i="5"/>
  <c r="L780" i="5" s="1"/>
  <c r="O779" i="5"/>
  <c r="M1032" i="5" l="1"/>
  <c r="N857" i="5"/>
  <c r="L858" i="5" s="1"/>
  <c r="O857" i="5"/>
  <c r="O1111" i="5"/>
  <c r="N1111" i="5"/>
  <c r="L1112" i="5" s="1"/>
  <c r="M1112" i="5" s="1"/>
  <c r="O953" i="5"/>
  <c r="N953" i="5"/>
  <c r="L954" i="5" s="1"/>
  <c r="M954" i="5" s="1"/>
  <c r="M780" i="5"/>
  <c r="O1032" i="5"/>
  <c r="N1032" i="5"/>
  <c r="L1033" i="5" s="1"/>
  <c r="M1033" i="5" s="1"/>
  <c r="O1112" i="5" l="1"/>
  <c r="N1112" i="5"/>
  <c r="L1113" i="5" s="1"/>
  <c r="O780" i="5"/>
  <c r="N780" i="5"/>
  <c r="L781" i="5" s="1"/>
  <c r="M781" i="5" s="1"/>
  <c r="O1033" i="5"/>
  <c r="N1033" i="5"/>
  <c r="L1034" i="5" s="1"/>
  <c r="M1034" i="5" s="1"/>
  <c r="N954" i="5"/>
  <c r="L955" i="5" s="1"/>
  <c r="M955" i="5" s="1"/>
  <c r="M858" i="5"/>
  <c r="M1113" i="5" l="1"/>
  <c r="N781" i="5"/>
  <c r="L782" i="5" s="1"/>
  <c r="O781" i="5"/>
  <c r="O858" i="5"/>
  <c r="N858" i="5"/>
  <c r="L859" i="5" s="1"/>
  <c r="M859" i="5" s="1"/>
  <c r="O1034" i="5"/>
  <c r="N1034" i="5"/>
  <c r="L1035" i="5" s="1"/>
  <c r="M1035" i="5" s="1"/>
  <c r="N955" i="5"/>
  <c r="L956" i="5" s="1"/>
  <c r="M956" i="5" s="1"/>
  <c r="O954" i="5"/>
  <c r="N1113" i="5"/>
  <c r="L1114" i="5" s="1"/>
  <c r="O1113" i="5"/>
  <c r="M1114" i="5" l="1"/>
  <c r="O859" i="5"/>
  <c r="N859" i="5"/>
  <c r="L860" i="5" s="1"/>
  <c r="M860" i="5" s="1"/>
  <c r="N956" i="5"/>
  <c r="L957" i="5" s="1"/>
  <c r="M957" i="5" s="1"/>
  <c r="O955" i="5"/>
  <c r="O1035" i="5"/>
  <c r="N1035" i="5"/>
  <c r="L1036" i="5" s="1"/>
  <c r="M782" i="5"/>
  <c r="M1036" i="5" l="1"/>
  <c r="O1036" i="5" s="1"/>
  <c r="N957" i="5"/>
  <c r="L958" i="5" s="1"/>
  <c r="M958" i="5" s="1"/>
  <c r="O782" i="5"/>
  <c r="N782" i="5"/>
  <c r="L783" i="5" s="1"/>
  <c r="M783" i="5" s="1"/>
  <c r="O956" i="5"/>
  <c r="O860" i="5"/>
  <c r="N860" i="5"/>
  <c r="L861" i="5" s="1"/>
  <c r="M861" i="5" s="1"/>
  <c r="O1114" i="5"/>
  <c r="N1114" i="5"/>
  <c r="L1115" i="5" s="1"/>
  <c r="M1115" i="5" s="1"/>
  <c r="N1036" i="5" l="1"/>
  <c r="L1037" i="5" s="1"/>
  <c r="M1037" i="5" s="1"/>
  <c r="N861" i="5"/>
  <c r="L862" i="5" s="1"/>
  <c r="O861" i="5"/>
  <c r="N1115" i="5"/>
  <c r="L1116" i="5" s="1"/>
  <c r="O1115" i="5"/>
  <c r="N783" i="5"/>
  <c r="L784" i="5" s="1"/>
  <c r="O783" i="5"/>
  <c r="O1037" i="5"/>
  <c r="N1037" i="5"/>
  <c r="L1038" i="5" s="1"/>
  <c r="M1038" i="5" s="1"/>
  <c r="N958" i="5"/>
  <c r="L959" i="5" s="1"/>
  <c r="M959" i="5" s="1"/>
  <c r="O957" i="5"/>
  <c r="M1116" i="5" l="1"/>
  <c r="N1116" i="5" s="1"/>
  <c r="L1117" i="5" s="1"/>
  <c r="M784" i="5"/>
  <c r="N1038" i="5"/>
  <c r="L1039" i="5" s="1"/>
  <c r="M1039" i="5" s="1"/>
  <c r="N959" i="5"/>
  <c r="L960" i="5" s="1"/>
  <c r="M960" i="5" s="1"/>
  <c r="N784" i="5"/>
  <c r="L785" i="5" s="1"/>
  <c r="O784" i="5"/>
  <c r="O958" i="5"/>
  <c r="M862" i="5"/>
  <c r="O1116" i="5" l="1"/>
  <c r="M785" i="5"/>
  <c r="M1117" i="5"/>
  <c r="O785" i="5"/>
  <c r="N785" i="5"/>
  <c r="L786" i="5" s="1"/>
  <c r="M786" i="5" s="1"/>
  <c r="O959" i="5"/>
  <c r="O862" i="5"/>
  <c r="N862" i="5"/>
  <c r="L863" i="5" s="1"/>
  <c r="M863" i="5" s="1"/>
  <c r="O1117" i="5"/>
  <c r="N1117" i="5"/>
  <c r="L1118" i="5" s="1"/>
  <c r="M1118" i="5" s="1"/>
  <c r="N960" i="5"/>
  <c r="L961" i="5" s="1"/>
  <c r="M961" i="5" s="1"/>
  <c r="N1039" i="5"/>
  <c r="L1040" i="5" s="1"/>
  <c r="M1040" i="5" s="1"/>
  <c r="O1038" i="5"/>
  <c r="O1039" i="5" l="1"/>
  <c r="O863" i="5"/>
  <c r="N863" i="5"/>
  <c r="L864" i="5" s="1"/>
  <c r="M864" i="5" s="1"/>
  <c r="N1040" i="5"/>
  <c r="L1041" i="5" s="1"/>
  <c r="M1041" i="5" s="1"/>
  <c r="O1118" i="5"/>
  <c r="N1118" i="5"/>
  <c r="L1119" i="5" s="1"/>
  <c r="O786" i="5"/>
  <c r="N786" i="5"/>
  <c r="L787" i="5" s="1"/>
  <c r="M787" i="5" s="1"/>
  <c r="N961" i="5"/>
  <c r="L962" i="5" s="1"/>
  <c r="M962" i="5" s="1"/>
  <c r="O960" i="5"/>
  <c r="M1119" i="5" l="1"/>
  <c r="N1041" i="5"/>
  <c r="L1042" i="5" s="1"/>
  <c r="M1042" i="5" s="1"/>
  <c r="O787" i="5"/>
  <c r="N787" i="5"/>
  <c r="L788" i="5" s="1"/>
  <c r="M788" i="5" s="1"/>
  <c r="O1040" i="5"/>
  <c r="N962" i="5"/>
  <c r="L963" i="5" s="1"/>
  <c r="M963" i="5" s="1"/>
  <c r="O961" i="5"/>
  <c r="O1119" i="5"/>
  <c r="N1119" i="5"/>
  <c r="L1120" i="5" s="1"/>
  <c r="M1120" i="5" s="1"/>
  <c r="N864" i="5"/>
  <c r="L865" i="5" s="1"/>
  <c r="M865" i="5" s="1"/>
  <c r="O864" i="5"/>
  <c r="O865" i="5" l="1"/>
  <c r="N865" i="5"/>
  <c r="L866" i="5" s="1"/>
  <c r="O962" i="5"/>
  <c r="N1042" i="5"/>
  <c r="L1043" i="5" s="1"/>
  <c r="M1043" i="5" s="1"/>
  <c r="O1120" i="5"/>
  <c r="N1120" i="5"/>
  <c r="L1121" i="5" s="1"/>
  <c r="M1121" i="5" s="1"/>
  <c r="N963" i="5"/>
  <c r="L964" i="5" s="1"/>
  <c r="M964" i="5" s="1"/>
  <c r="N788" i="5"/>
  <c r="L789" i="5" s="1"/>
  <c r="M789" i="5" s="1"/>
  <c r="O788" i="5"/>
  <c r="O1041" i="5"/>
  <c r="O1042" i="5" s="1"/>
  <c r="O963" i="5" l="1"/>
  <c r="O964" i="5" s="1"/>
  <c r="M866" i="5"/>
  <c r="O1121" i="5"/>
  <c r="N1121" i="5"/>
  <c r="L1122" i="5" s="1"/>
  <c r="M1122" i="5" s="1"/>
  <c r="O789" i="5"/>
  <c r="N789" i="5"/>
  <c r="L790" i="5" s="1"/>
  <c r="M790" i="5" s="1"/>
  <c r="O866" i="5"/>
  <c r="N866" i="5"/>
  <c r="L867" i="5" s="1"/>
  <c r="M867" i="5" s="1"/>
  <c r="N964" i="5"/>
  <c r="L965" i="5" s="1"/>
  <c r="M965" i="5" s="1"/>
  <c r="N1043" i="5"/>
  <c r="L1044" i="5" s="1"/>
  <c r="M1044" i="5" s="1"/>
  <c r="O1043" i="5" l="1"/>
  <c r="O790" i="5"/>
  <c r="N790" i="5"/>
  <c r="L791" i="5" s="1"/>
  <c r="O867" i="5"/>
  <c r="N867" i="5"/>
  <c r="L868" i="5" s="1"/>
  <c r="N1044" i="5"/>
  <c r="L1045" i="5" s="1"/>
  <c r="M1045" i="5" s="1"/>
  <c r="N965" i="5"/>
  <c r="L966" i="5" s="1"/>
  <c r="M966" i="5" s="1"/>
  <c r="O1122" i="5"/>
  <c r="N1122" i="5"/>
  <c r="L1123" i="5" s="1"/>
  <c r="M1123" i="5" s="1"/>
  <c r="M791" i="5" l="1"/>
  <c r="O1123" i="5"/>
  <c r="N1123" i="5"/>
  <c r="L1124" i="5" s="1"/>
  <c r="M1124" i="5" s="1"/>
  <c r="O965" i="5"/>
  <c r="N966" i="5"/>
  <c r="L967" i="5" s="1"/>
  <c r="M967" i="5" s="1"/>
  <c r="M868" i="5"/>
  <c r="N1045" i="5"/>
  <c r="L1046" i="5" s="1"/>
  <c r="M1046" i="5" s="1"/>
  <c r="O1044" i="5"/>
  <c r="O791" i="5"/>
  <c r="N791" i="5"/>
  <c r="L792" i="5" s="1"/>
  <c r="M792" i="5" s="1"/>
  <c r="N792" i="5" l="1"/>
  <c r="L793" i="5" s="1"/>
  <c r="O792" i="5"/>
  <c r="N868" i="5"/>
  <c r="L869" i="5" s="1"/>
  <c r="O868" i="5"/>
  <c r="N1046" i="5"/>
  <c r="L1047" i="5" s="1"/>
  <c r="M1047" i="5" s="1"/>
  <c r="O1045" i="5"/>
  <c r="O1046" i="5" s="1"/>
  <c r="O1124" i="5"/>
  <c r="N1124" i="5"/>
  <c r="L1125" i="5" s="1"/>
  <c r="M1125" i="5" s="1"/>
  <c r="N967" i="5"/>
  <c r="L968" i="5" s="1"/>
  <c r="M968" i="5" s="1"/>
  <c r="O966" i="5"/>
  <c r="O967" i="5" s="1"/>
  <c r="M869" i="5" l="1"/>
  <c r="N968" i="5"/>
  <c r="L969" i="5" s="1"/>
  <c r="M969" i="5" s="1"/>
  <c r="O869" i="5"/>
  <c r="N869" i="5"/>
  <c r="L870" i="5" s="1"/>
  <c r="O1125" i="5"/>
  <c r="N1125" i="5"/>
  <c r="L1126" i="5" s="1"/>
  <c r="M1126" i="5" s="1"/>
  <c r="N1047" i="5"/>
  <c r="L1048" i="5" s="1"/>
  <c r="M1048" i="5" s="1"/>
  <c r="M793" i="5"/>
  <c r="M870" i="5" l="1"/>
  <c r="N870" i="5" s="1"/>
  <c r="L871" i="5" s="1"/>
  <c r="M871" i="5" s="1"/>
  <c r="O870" i="5"/>
  <c r="N1048" i="5"/>
  <c r="L1049" i="5" s="1"/>
  <c r="M1049" i="5" s="1"/>
  <c r="O1047" i="5"/>
  <c r="O793" i="5"/>
  <c r="N793" i="5"/>
  <c r="L794" i="5" s="1"/>
  <c r="O1126" i="5"/>
  <c r="N1126" i="5"/>
  <c r="L1127" i="5" s="1"/>
  <c r="M1127" i="5" s="1"/>
  <c r="N969" i="5"/>
  <c r="L970" i="5" s="1"/>
  <c r="M970" i="5" s="1"/>
  <c r="O968" i="5"/>
  <c r="M794" i="5" l="1"/>
  <c r="N970" i="5"/>
  <c r="L971" i="5" s="1"/>
  <c r="M971" i="5" s="1"/>
  <c r="O969" i="5"/>
  <c r="O1127" i="5"/>
  <c r="N1127" i="5"/>
  <c r="L1128" i="5" s="1"/>
  <c r="M1128" i="5" s="1"/>
  <c r="O871" i="5"/>
  <c r="N871" i="5"/>
  <c r="L872" i="5" s="1"/>
  <c r="M872" i="5" s="1"/>
  <c r="O794" i="5"/>
  <c r="N794" i="5"/>
  <c r="L795" i="5" s="1"/>
  <c r="M795" i="5" s="1"/>
  <c r="N1049" i="5"/>
  <c r="L1050" i="5" s="1"/>
  <c r="M1050" i="5" s="1"/>
  <c r="O1048" i="5"/>
  <c r="O1049" i="5" l="1"/>
  <c r="O795" i="5"/>
  <c r="N795" i="5"/>
  <c r="L796" i="5" s="1"/>
  <c r="M796" i="5" s="1"/>
  <c r="O1128" i="5"/>
  <c r="N1128" i="5"/>
  <c r="L1129" i="5" s="1"/>
  <c r="M1129" i="5" s="1"/>
  <c r="N1050" i="5"/>
  <c r="L1051" i="5" s="1"/>
  <c r="M1051" i="5" s="1"/>
  <c r="O872" i="5"/>
  <c r="N872" i="5"/>
  <c r="L873" i="5" s="1"/>
  <c r="M873" i="5" s="1"/>
  <c r="N971" i="5"/>
  <c r="L972" i="5" s="1"/>
  <c r="M972" i="5" s="1"/>
  <c r="O970" i="5"/>
  <c r="O971" i="5" s="1"/>
  <c r="N972" i="5" l="1"/>
  <c r="L973" i="5" s="1"/>
  <c r="M973" i="5" s="1"/>
  <c r="N873" i="5"/>
  <c r="L874" i="5" s="1"/>
  <c r="O873" i="5"/>
  <c r="N1129" i="5"/>
  <c r="L1130" i="5" s="1"/>
  <c r="M1130" i="5" s="1"/>
  <c r="N1051" i="5"/>
  <c r="L1052" i="5" s="1"/>
  <c r="M1052" i="5" s="1"/>
  <c r="O1050" i="5"/>
  <c r="N796" i="5"/>
  <c r="L797" i="5" s="1"/>
  <c r="O796" i="5"/>
  <c r="O972" i="5" l="1"/>
  <c r="M797" i="5"/>
  <c r="M874" i="5"/>
  <c r="N1052" i="5"/>
  <c r="L1053" i="5" s="1"/>
  <c r="M1053" i="5" s="1"/>
  <c r="O1051" i="5"/>
  <c r="O1129" i="5"/>
  <c r="O797" i="5"/>
  <c r="N797" i="5"/>
  <c r="L798" i="5" s="1"/>
  <c r="M798" i="5" s="1"/>
  <c r="N1130" i="5"/>
  <c r="L1131" i="5" s="1"/>
  <c r="M1131" i="5" s="1"/>
  <c r="O1130" i="5"/>
  <c r="O874" i="5"/>
  <c r="N874" i="5"/>
  <c r="L875" i="5" s="1"/>
  <c r="M875" i="5" s="1"/>
  <c r="N973" i="5"/>
  <c r="L974" i="5" s="1"/>
  <c r="M974" i="5" s="1"/>
  <c r="O973" i="5" l="1"/>
  <c r="N974" i="5"/>
  <c r="L975" i="5" s="1"/>
  <c r="M975" i="5" s="1"/>
  <c r="N798" i="5"/>
  <c r="L799" i="5" s="1"/>
  <c r="O798" i="5"/>
  <c r="N875" i="5"/>
  <c r="L876" i="5" s="1"/>
  <c r="O875" i="5"/>
  <c r="N1131" i="5"/>
  <c r="L1132" i="5" s="1"/>
  <c r="M1132" i="5" s="1"/>
  <c r="O1131" i="5"/>
  <c r="N1053" i="5"/>
  <c r="L1054" i="5" s="1"/>
  <c r="M1054" i="5" s="1"/>
  <c r="O1052" i="5"/>
  <c r="M876" i="5" l="1"/>
  <c r="O876" i="5" s="1"/>
  <c r="O974" i="5"/>
  <c r="M799" i="5"/>
  <c r="O799" i="5" s="1"/>
  <c r="O1053" i="5"/>
  <c r="N975" i="5"/>
  <c r="L976" i="5" s="1"/>
  <c r="M976" i="5" s="1"/>
  <c r="N1054" i="5"/>
  <c r="L1055" i="5" s="1"/>
  <c r="M1055" i="5" s="1"/>
  <c r="N1132" i="5"/>
  <c r="L1133" i="5" s="1"/>
  <c r="M1133" i="5" s="1"/>
  <c r="N876" i="5" l="1"/>
  <c r="L877" i="5" s="1"/>
  <c r="N799" i="5"/>
  <c r="L800" i="5" s="1"/>
  <c r="M800" i="5" s="1"/>
  <c r="N976" i="5"/>
  <c r="L977" i="5" s="1"/>
  <c r="M977" i="5" s="1"/>
  <c r="N1055" i="5"/>
  <c r="L1056" i="5" s="1"/>
  <c r="M1056" i="5" s="1"/>
  <c r="M877" i="5"/>
  <c r="N1133" i="5"/>
  <c r="L1134" i="5" s="1"/>
  <c r="M1134" i="5" s="1"/>
  <c r="O1132" i="5"/>
  <c r="O1054" i="5"/>
  <c r="O975" i="5"/>
  <c r="O800" i="5"/>
  <c r="N800" i="5"/>
  <c r="L801" i="5" s="1"/>
  <c r="M801" i="5" s="1"/>
  <c r="O801" i="5" l="1"/>
  <c r="N801" i="5"/>
  <c r="L802" i="5" s="1"/>
  <c r="N877" i="5"/>
  <c r="L878" i="5" s="1"/>
  <c r="O877" i="5"/>
  <c r="O1055" i="5"/>
  <c r="N1134" i="5"/>
  <c r="L1135" i="5" s="1"/>
  <c r="M1135" i="5" s="1"/>
  <c r="N977" i="5"/>
  <c r="L978" i="5" s="1"/>
  <c r="M978" i="5" s="1"/>
  <c r="O1133" i="5"/>
  <c r="N1056" i="5"/>
  <c r="L1057" i="5" s="1"/>
  <c r="M1057" i="5" s="1"/>
  <c r="O976" i="5"/>
  <c r="M802" i="5" l="1"/>
  <c r="N1057" i="5"/>
  <c r="L1058" i="5" s="1"/>
  <c r="M1058" i="5" s="1"/>
  <c r="O1056" i="5"/>
  <c r="N978" i="5"/>
  <c r="L979" i="5" s="1"/>
  <c r="M979" i="5" s="1"/>
  <c r="O977" i="5"/>
  <c r="N1135" i="5"/>
  <c r="L1136" i="5" s="1"/>
  <c r="M1136" i="5" s="1"/>
  <c r="O1134" i="5"/>
  <c r="O802" i="5"/>
  <c r="N802" i="5"/>
  <c r="L803" i="5" s="1"/>
  <c r="M803" i="5" s="1"/>
  <c r="M878" i="5"/>
  <c r="O803" i="5" l="1"/>
  <c r="N803" i="5"/>
  <c r="L804" i="5" s="1"/>
  <c r="O978" i="5"/>
  <c r="O878" i="5"/>
  <c r="N878" i="5"/>
  <c r="L879" i="5" s="1"/>
  <c r="M879" i="5" s="1"/>
  <c r="N979" i="5"/>
  <c r="L980" i="5" s="1"/>
  <c r="M980" i="5" s="1"/>
  <c r="N1136" i="5"/>
  <c r="L1137" i="5" s="1"/>
  <c r="M1137" i="5" s="1"/>
  <c r="O1135" i="5"/>
  <c r="N1058" i="5"/>
  <c r="L1059" i="5" s="1"/>
  <c r="M1059" i="5" s="1"/>
  <c r="O1057" i="5"/>
  <c r="M804" i="5" l="1"/>
  <c r="O979" i="5"/>
  <c r="N1059" i="5"/>
  <c r="L1060" i="5" s="1"/>
  <c r="M1060" i="5" s="1"/>
  <c r="N980" i="5"/>
  <c r="L981" i="5" s="1"/>
  <c r="M981" i="5" s="1"/>
  <c r="O1058" i="5"/>
  <c r="O1136" i="5"/>
  <c r="O804" i="5"/>
  <c r="N804" i="5"/>
  <c r="L805" i="5" s="1"/>
  <c r="M805" i="5" s="1"/>
  <c r="N1137" i="5"/>
  <c r="L1138" i="5" s="1"/>
  <c r="M1138" i="5" s="1"/>
  <c r="N879" i="5"/>
  <c r="L880" i="5" s="1"/>
  <c r="O879" i="5"/>
  <c r="O980" i="5" l="1"/>
  <c r="M880" i="5"/>
  <c r="O805" i="5"/>
  <c r="N805" i="5"/>
  <c r="L806" i="5" s="1"/>
  <c r="M806" i="5" s="1"/>
  <c r="N981" i="5"/>
  <c r="L982" i="5" s="1"/>
  <c r="M982" i="5" s="1"/>
  <c r="N1138" i="5"/>
  <c r="L1139" i="5" s="1"/>
  <c r="M1139" i="5" s="1"/>
  <c r="O1137" i="5"/>
  <c r="N1060" i="5"/>
  <c r="L1061" i="5" s="1"/>
  <c r="M1061" i="5" s="1"/>
  <c r="O1059" i="5"/>
  <c r="N1061" i="5" l="1"/>
  <c r="L1062" i="5" s="1"/>
  <c r="M1062" i="5" s="1"/>
  <c r="O1060" i="5"/>
  <c r="N982" i="5"/>
  <c r="L922" i="5" s="1"/>
  <c r="P921" i="5" s="1"/>
  <c r="O981" i="5"/>
  <c r="N1139" i="5"/>
  <c r="L1140" i="5" s="1"/>
  <c r="M1140" i="5" s="1"/>
  <c r="O1138" i="5"/>
  <c r="O1139" i="5" s="1"/>
  <c r="N806" i="5"/>
  <c r="L807" i="5" s="1"/>
  <c r="O806" i="5"/>
  <c r="O880" i="5"/>
  <c r="N880" i="5"/>
  <c r="L881" i="5" s="1"/>
  <c r="M881" i="5" s="1"/>
  <c r="O881" i="5" l="1"/>
  <c r="N881" i="5"/>
  <c r="L882" i="5" s="1"/>
  <c r="M882" i="5" s="1"/>
  <c r="M807" i="5"/>
  <c r="N1140" i="5"/>
  <c r="L1141" i="5" s="1"/>
  <c r="M1141" i="5" s="1"/>
  <c r="P924" i="5"/>
  <c r="P925" i="5" s="1"/>
  <c r="P923" i="5"/>
  <c r="O982" i="5"/>
  <c r="N1062" i="5"/>
  <c r="L1002" i="5" s="1"/>
  <c r="P1001" i="5" s="1"/>
  <c r="O1061" i="5"/>
  <c r="P929" i="5" l="1"/>
  <c r="P926" i="5"/>
  <c r="O882" i="5"/>
  <c r="N882" i="5"/>
  <c r="L883" i="5" s="1"/>
  <c r="M883" i="5" s="1"/>
  <c r="P1004" i="5"/>
  <c r="P1005" i="5" s="1"/>
  <c r="P1003" i="5"/>
  <c r="O1062" i="5"/>
  <c r="N1141" i="5"/>
  <c r="L1142" i="5" s="1"/>
  <c r="M1142" i="5" s="1"/>
  <c r="O1140" i="5"/>
  <c r="O807" i="5"/>
  <c r="N807" i="5"/>
  <c r="L808" i="5" s="1"/>
  <c r="M808" i="5" s="1"/>
  <c r="O808" i="5" l="1"/>
  <c r="N808" i="5"/>
  <c r="L809" i="5" s="1"/>
  <c r="P1009" i="5"/>
  <c r="P1006" i="5"/>
  <c r="N1142" i="5"/>
  <c r="L1082" i="5" s="1"/>
  <c r="P1081" i="5" s="1"/>
  <c r="O1141" i="5"/>
  <c r="O883" i="5"/>
  <c r="N883" i="5"/>
  <c r="L884" i="5" s="1"/>
  <c r="Q929" i="5"/>
  <c r="M809" i="5" l="1"/>
  <c r="O809" i="5" s="1"/>
  <c r="P1083" i="5"/>
  <c r="P1084" i="5"/>
  <c r="P1085" i="5" s="1"/>
  <c r="R929" i="5"/>
  <c r="S929" i="5"/>
  <c r="M884" i="5"/>
  <c r="O1142" i="5"/>
  <c r="Q1009" i="5"/>
  <c r="N809" i="5" l="1"/>
  <c r="L810" i="5" s="1"/>
  <c r="M810" i="5" s="1"/>
  <c r="N810" i="5" s="1"/>
  <c r="L811" i="5" s="1"/>
  <c r="M811" i="5" s="1"/>
  <c r="S1009" i="5"/>
  <c r="R1009" i="5"/>
  <c r="O884" i="5"/>
  <c r="N884" i="5"/>
  <c r="L885" i="5" s="1"/>
  <c r="M885" i="5" s="1"/>
  <c r="P930" i="5"/>
  <c r="Q930" i="5" s="1"/>
  <c r="P1089" i="5"/>
  <c r="P1086" i="5"/>
  <c r="O810" i="5" l="1"/>
  <c r="Q1089" i="5"/>
  <c r="R930" i="5"/>
  <c r="S930" i="5"/>
  <c r="O885" i="5"/>
  <c r="N885" i="5"/>
  <c r="L886" i="5" s="1"/>
  <c r="M886" i="5" s="1"/>
  <c r="N811" i="5"/>
  <c r="L812" i="5" s="1"/>
  <c r="M812" i="5" s="1"/>
  <c r="O811" i="5"/>
  <c r="P1010" i="5"/>
  <c r="Q1010" i="5" s="1"/>
  <c r="R1010" i="5" l="1"/>
  <c r="S1010" i="5"/>
  <c r="O886" i="5"/>
  <c r="N886" i="5"/>
  <c r="L887" i="5" s="1"/>
  <c r="M887" i="5" s="1"/>
  <c r="P931" i="5"/>
  <c r="Q931" i="5" s="1"/>
  <c r="N812" i="5"/>
  <c r="L813" i="5" s="1"/>
  <c r="M813" i="5" s="1"/>
  <c r="O812" i="5"/>
  <c r="S1089" i="5"/>
  <c r="R1089" i="5"/>
  <c r="P1090" i="5" l="1"/>
  <c r="Q1090" i="5" s="1"/>
  <c r="N887" i="5"/>
  <c r="L888" i="5" s="1"/>
  <c r="M888" i="5" s="1"/>
  <c r="N813" i="5"/>
  <c r="L814" i="5" s="1"/>
  <c r="M814" i="5" s="1"/>
  <c r="R931" i="5"/>
  <c r="S931" i="5"/>
  <c r="P1011" i="5"/>
  <c r="Q1011" i="5" s="1"/>
  <c r="O813" i="5" l="1"/>
  <c r="N814" i="5"/>
  <c r="L815" i="5" s="1"/>
  <c r="M815" i="5" s="1"/>
  <c r="S1011" i="5"/>
  <c r="R1011" i="5"/>
  <c r="P932" i="5"/>
  <c r="Q932" i="5" s="1"/>
  <c r="N888" i="5"/>
  <c r="L889" i="5" s="1"/>
  <c r="M889" i="5" s="1"/>
  <c r="O887" i="5"/>
  <c r="S1090" i="5"/>
  <c r="R1090" i="5"/>
  <c r="O814" i="5" l="1"/>
  <c r="P1091" i="5"/>
  <c r="Q1091" i="5" s="1"/>
  <c r="N889" i="5"/>
  <c r="L890" i="5" s="1"/>
  <c r="M890" i="5" s="1"/>
  <c r="O888" i="5"/>
  <c r="P1012" i="5"/>
  <c r="Q1012" i="5" s="1"/>
  <c r="N815" i="5"/>
  <c r="L816" i="5" s="1"/>
  <c r="M816" i="5" s="1"/>
  <c r="S932" i="5"/>
  <c r="R932" i="5"/>
  <c r="O889" i="5" l="1"/>
  <c r="P933" i="5"/>
  <c r="Q933" i="5" s="1"/>
  <c r="O815" i="5"/>
  <c r="N816" i="5"/>
  <c r="L817" i="5" s="1"/>
  <c r="M817" i="5" s="1"/>
  <c r="S1012" i="5"/>
  <c r="R1012" i="5"/>
  <c r="N890" i="5"/>
  <c r="L891" i="5" s="1"/>
  <c r="M891" i="5" s="1"/>
  <c r="S1091" i="5"/>
  <c r="R1091" i="5"/>
  <c r="P1092" i="5" l="1"/>
  <c r="Q1092" i="5" s="1"/>
  <c r="N891" i="5"/>
  <c r="L892" i="5" s="1"/>
  <c r="M892" i="5" s="1"/>
  <c r="P1013" i="5"/>
  <c r="Q1013" i="5" s="1"/>
  <c r="O816" i="5"/>
  <c r="O890" i="5"/>
  <c r="N817" i="5"/>
  <c r="L818" i="5" s="1"/>
  <c r="M818" i="5" s="1"/>
  <c r="R933" i="5"/>
  <c r="S933" i="5"/>
  <c r="O817" i="5" l="1"/>
  <c r="P934" i="5"/>
  <c r="Q934" i="5" s="1"/>
  <c r="N818" i="5"/>
  <c r="L819" i="5" s="1"/>
  <c r="M819" i="5" s="1"/>
  <c r="S1013" i="5"/>
  <c r="R1013" i="5"/>
  <c r="N892" i="5"/>
  <c r="L893" i="5" s="1"/>
  <c r="M893" i="5" s="1"/>
  <c r="O891" i="5"/>
  <c r="S1092" i="5"/>
  <c r="R1092" i="5"/>
  <c r="N893" i="5" l="1"/>
  <c r="L894" i="5" s="1"/>
  <c r="M894" i="5" s="1"/>
  <c r="P1093" i="5"/>
  <c r="Q1093" i="5" s="1"/>
  <c r="O892" i="5"/>
  <c r="O893" i="5" s="1"/>
  <c r="P1014" i="5"/>
  <c r="Q1014" i="5" s="1"/>
  <c r="N819" i="5"/>
  <c r="L820" i="5" s="1"/>
  <c r="M820" i="5" s="1"/>
  <c r="O818" i="5"/>
  <c r="O819" i="5" s="1"/>
  <c r="S934" i="5"/>
  <c r="R934" i="5"/>
  <c r="P935" i="5" s="1"/>
  <c r="Q935" i="5" s="1"/>
  <c r="S935" i="5" l="1"/>
  <c r="R935" i="5"/>
  <c r="P936" i="5" s="1"/>
  <c r="Q936" i="5" s="1"/>
  <c r="N820" i="5"/>
  <c r="L821" i="5" s="1"/>
  <c r="M821" i="5" s="1"/>
  <c r="S1014" i="5"/>
  <c r="R1014" i="5"/>
  <c r="P1015" i="5" s="1"/>
  <c r="S1093" i="5"/>
  <c r="R1093" i="5"/>
  <c r="N894" i="5"/>
  <c r="L895" i="5" s="1"/>
  <c r="M895" i="5" s="1"/>
  <c r="O894" i="5" l="1"/>
  <c r="O820" i="5"/>
  <c r="N895" i="5"/>
  <c r="L896" i="5" s="1"/>
  <c r="M896" i="5" s="1"/>
  <c r="P1094" i="5"/>
  <c r="Q1094" i="5" s="1"/>
  <c r="Q1015" i="5"/>
  <c r="N821" i="5"/>
  <c r="L822" i="5" s="1"/>
  <c r="M822" i="5" s="1"/>
  <c r="R936" i="5"/>
  <c r="P937" i="5" s="1"/>
  <c r="S936" i="5"/>
  <c r="O821" i="5" l="1"/>
  <c r="Q937" i="5"/>
  <c r="S1015" i="5"/>
  <c r="R1015" i="5"/>
  <c r="P1016" i="5" s="1"/>
  <c r="N822" i="5"/>
  <c r="L823" i="5" s="1"/>
  <c r="M823" i="5" s="1"/>
  <c r="N896" i="5"/>
  <c r="L897" i="5" s="1"/>
  <c r="M897" i="5" s="1"/>
  <c r="R1094" i="5"/>
  <c r="P1095" i="5" s="1"/>
  <c r="Q1095" i="5" s="1"/>
  <c r="S1094" i="5"/>
  <c r="O895" i="5"/>
  <c r="S1095" i="5" l="1"/>
  <c r="R1095" i="5"/>
  <c r="P1096" i="5" s="1"/>
  <c r="N823" i="5"/>
  <c r="L824" i="5" s="1"/>
  <c r="M824" i="5" s="1"/>
  <c r="N897" i="5"/>
  <c r="L898" i="5" s="1"/>
  <c r="M898" i="5" s="1"/>
  <c r="O896" i="5"/>
  <c r="O822" i="5"/>
  <c r="Q1016" i="5"/>
  <c r="S937" i="5"/>
  <c r="R937" i="5"/>
  <c r="P938" i="5" s="1"/>
  <c r="Q938" i="5" s="1"/>
  <c r="Q1096" i="5" l="1"/>
  <c r="R938" i="5"/>
  <c r="P939" i="5" s="1"/>
  <c r="S938" i="5"/>
  <c r="S1016" i="5"/>
  <c r="R1016" i="5"/>
  <c r="P1017" i="5" s="1"/>
  <c r="Q1017" i="5" s="1"/>
  <c r="S1096" i="5"/>
  <c r="R1096" i="5"/>
  <c r="P1097" i="5" s="1"/>
  <c r="Q1097" i="5" s="1"/>
  <c r="N898" i="5"/>
  <c r="L899" i="5" s="1"/>
  <c r="M899" i="5" s="1"/>
  <c r="O897" i="5"/>
  <c r="O898" i="5" s="1"/>
  <c r="N824" i="5"/>
  <c r="L825" i="5" s="1"/>
  <c r="M825" i="5" s="1"/>
  <c r="O823" i="5"/>
  <c r="R1017" i="5" l="1"/>
  <c r="P1018" i="5" s="1"/>
  <c r="S1017" i="5"/>
  <c r="N825" i="5"/>
  <c r="L770" i="5" s="1"/>
  <c r="P769" i="5" s="1"/>
  <c r="P772" i="5" s="1"/>
  <c r="Q772" i="5" s="1"/>
  <c r="O824" i="5"/>
  <c r="N899" i="5"/>
  <c r="L900" i="5" s="1"/>
  <c r="M900" i="5" s="1"/>
  <c r="S1097" i="5"/>
  <c r="R1097" i="5"/>
  <c r="P1098" i="5" s="1"/>
  <c r="Q939" i="5"/>
  <c r="Q1098" i="5" l="1"/>
  <c r="R1098" i="5" s="1"/>
  <c r="P1099" i="5" s="1"/>
  <c r="Q1018" i="5"/>
  <c r="S939" i="5"/>
  <c r="R939" i="5"/>
  <c r="P940" i="5" s="1"/>
  <c r="Q940" i="5" s="1"/>
  <c r="S772" i="5"/>
  <c r="R772" i="5"/>
  <c r="O825" i="5"/>
  <c r="N900" i="5"/>
  <c r="L901" i="5" s="1"/>
  <c r="M901" i="5" s="1"/>
  <c r="O899" i="5"/>
  <c r="S1018" i="5"/>
  <c r="R1018" i="5"/>
  <c r="P1019" i="5" s="1"/>
  <c r="Q1019" i="5" s="1"/>
  <c r="S1098" i="5" l="1"/>
  <c r="N901" i="5"/>
  <c r="L902" i="5" s="1"/>
  <c r="M902" i="5" s="1"/>
  <c r="O900" i="5"/>
  <c r="S940" i="5"/>
  <c r="R940" i="5"/>
  <c r="P941" i="5" s="1"/>
  <c r="Q941" i="5" s="1"/>
  <c r="R1019" i="5"/>
  <c r="P1020" i="5" s="1"/>
  <c r="S1019" i="5"/>
  <c r="Q1099" i="5"/>
  <c r="P773" i="5"/>
  <c r="Q773" i="5" s="1"/>
  <c r="Q1020" i="5" l="1"/>
  <c r="S1020" i="5" s="1"/>
  <c r="S773" i="5"/>
  <c r="R773" i="5"/>
  <c r="R1099" i="5"/>
  <c r="P1100" i="5" s="1"/>
  <c r="S1099" i="5"/>
  <c r="S941" i="5"/>
  <c r="R941" i="5"/>
  <c r="P942" i="5" s="1"/>
  <c r="N902" i="5"/>
  <c r="L847" i="5" s="1"/>
  <c r="P846" i="5" s="1"/>
  <c r="P849" i="5" s="1"/>
  <c r="Q849" i="5" s="1"/>
  <c r="O901" i="5"/>
  <c r="O902" i="5" s="1"/>
  <c r="R1020" i="5" l="1"/>
  <c r="P1021" i="5" s="1"/>
  <c r="Q1021" i="5" s="1"/>
  <c r="R1021" i="5" s="1"/>
  <c r="P1022" i="5" s="1"/>
  <c r="Q942" i="5"/>
  <c r="S942" i="5"/>
  <c r="R942" i="5"/>
  <c r="P943" i="5" s="1"/>
  <c r="Q943" i="5" s="1"/>
  <c r="S849" i="5"/>
  <c r="R849" i="5"/>
  <c r="Q1100" i="5"/>
  <c r="P774" i="5"/>
  <c r="Q774" i="5" s="1"/>
  <c r="Q1022" i="5" l="1"/>
  <c r="R1022" i="5" s="1"/>
  <c r="P1023" i="5" s="1"/>
  <c r="S1021" i="5"/>
  <c r="S774" i="5"/>
  <c r="R774" i="5"/>
  <c r="S1100" i="5"/>
  <c r="R1100" i="5"/>
  <c r="P1101" i="5" s="1"/>
  <c r="Q1101" i="5" s="1"/>
  <c r="P850" i="5"/>
  <c r="Q850" i="5" s="1"/>
  <c r="S943" i="5"/>
  <c r="R943" i="5"/>
  <c r="P944" i="5" s="1"/>
  <c r="Q944" i="5" s="1"/>
  <c r="S1022" i="5" l="1"/>
  <c r="S850" i="5"/>
  <c r="R850" i="5"/>
  <c r="R944" i="5"/>
  <c r="P945" i="5" s="1"/>
  <c r="S944" i="5"/>
  <c r="S1101" i="5"/>
  <c r="R1101" i="5"/>
  <c r="P1102" i="5" s="1"/>
  <c r="Q1102" i="5" s="1"/>
  <c r="P775" i="5"/>
  <c r="Q775" i="5" s="1"/>
  <c r="Q1023" i="5"/>
  <c r="S1102" i="5" l="1"/>
  <c r="R1102" i="5"/>
  <c r="P1103" i="5" s="1"/>
  <c r="R1023" i="5"/>
  <c r="P1024" i="5" s="1"/>
  <c r="S1023" i="5"/>
  <c r="R775" i="5"/>
  <c r="S775" i="5"/>
  <c r="Q945" i="5"/>
  <c r="P851" i="5"/>
  <c r="Q851" i="5" s="1"/>
  <c r="Q1024" i="5" l="1"/>
  <c r="Q1103" i="5"/>
  <c r="S1024" i="5"/>
  <c r="R1024" i="5"/>
  <c r="P1025" i="5" s="1"/>
  <c r="Q1025" i="5" s="1"/>
  <c r="S851" i="5"/>
  <c r="R851" i="5"/>
  <c r="S945" i="5"/>
  <c r="R945" i="5"/>
  <c r="P946" i="5" s="1"/>
  <c r="Q946" i="5" s="1"/>
  <c r="P776" i="5"/>
  <c r="Q776" i="5" s="1"/>
  <c r="S1103" i="5"/>
  <c r="R1103" i="5"/>
  <c r="P1104" i="5" s="1"/>
  <c r="Q1104" i="5" s="1"/>
  <c r="S1104" i="5" l="1"/>
  <c r="R1104" i="5"/>
  <c r="P1105" i="5" s="1"/>
  <c r="S776" i="5"/>
  <c r="R776" i="5"/>
  <c r="R946" i="5"/>
  <c r="P947" i="5" s="1"/>
  <c r="S946" i="5"/>
  <c r="P852" i="5"/>
  <c r="Q852" i="5" s="1"/>
  <c r="R1025" i="5"/>
  <c r="P1026" i="5" s="1"/>
  <c r="S1025" i="5"/>
  <c r="Q1026" i="5" l="1"/>
  <c r="R1026" i="5" s="1"/>
  <c r="P1027" i="5" s="1"/>
  <c r="Q1105" i="5"/>
  <c r="S852" i="5"/>
  <c r="R852" i="5"/>
  <c r="Q947" i="5"/>
  <c r="P777" i="5"/>
  <c r="Q777" i="5" s="1"/>
  <c r="S1105" i="5"/>
  <c r="R1105" i="5"/>
  <c r="P1106" i="5" s="1"/>
  <c r="Q1106" i="5" s="1"/>
  <c r="S1026" i="5" l="1"/>
  <c r="S1106" i="5"/>
  <c r="R1106" i="5"/>
  <c r="P1107" i="5" s="1"/>
  <c r="Q1107" i="5" s="1"/>
  <c r="S777" i="5"/>
  <c r="R777" i="5"/>
  <c r="P778" i="5" s="1"/>
  <c r="R947" i="5"/>
  <c r="P948" i="5" s="1"/>
  <c r="S947" i="5"/>
  <c r="P853" i="5"/>
  <c r="Q853" i="5" s="1"/>
  <c r="Q1027" i="5"/>
  <c r="Q948" i="5" l="1"/>
  <c r="S1027" i="5"/>
  <c r="R1027" i="5"/>
  <c r="P1028" i="5" s="1"/>
  <c r="Q1028" i="5" s="1"/>
  <c r="R853" i="5"/>
  <c r="S853" i="5"/>
  <c r="S948" i="5"/>
  <c r="R948" i="5"/>
  <c r="P949" i="5" s="1"/>
  <c r="Q949" i="5" s="1"/>
  <c r="Q778" i="5"/>
  <c r="R1107" i="5"/>
  <c r="P1108" i="5" s="1"/>
  <c r="S1107" i="5"/>
  <c r="Q1108" i="5" l="1"/>
  <c r="R778" i="5"/>
  <c r="P779" i="5" s="1"/>
  <c r="S778" i="5"/>
  <c r="P854" i="5"/>
  <c r="Q854" i="5" s="1"/>
  <c r="S1108" i="5"/>
  <c r="R1108" i="5"/>
  <c r="P1109" i="5" s="1"/>
  <c r="Q1109" i="5" s="1"/>
  <c r="R949" i="5"/>
  <c r="P950" i="5" s="1"/>
  <c r="S949" i="5"/>
  <c r="S1028" i="5"/>
  <c r="R1028" i="5"/>
  <c r="P1029" i="5" s="1"/>
  <c r="Q1029" i="5" s="1"/>
  <c r="S1029" i="5" l="1"/>
  <c r="R1029" i="5"/>
  <c r="P1030" i="5" s="1"/>
  <c r="Q1030" i="5" s="1"/>
  <c r="Q950" i="5"/>
  <c r="S1109" i="5"/>
  <c r="R1109" i="5"/>
  <c r="P1110" i="5" s="1"/>
  <c r="Q1110" i="5" s="1"/>
  <c r="R854" i="5"/>
  <c r="P855" i="5" s="1"/>
  <c r="Q855" i="5" s="1"/>
  <c r="S854" i="5"/>
  <c r="Q779" i="5"/>
  <c r="S855" i="5" l="1"/>
  <c r="R855" i="5"/>
  <c r="P856" i="5" s="1"/>
  <c r="S950" i="5"/>
  <c r="R950" i="5"/>
  <c r="P951" i="5" s="1"/>
  <c r="R779" i="5"/>
  <c r="P780" i="5" s="1"/>
  <c r="S779" i="5"/>
  <c r="S1110" i="5"/>
  <c r="R1110" i="5"/>
  <c r="P1111" i="5" s="1"/>
  <c r="Q1111" i="5" s="1"/>
  <c r="S1030" i="5"/>
  <c r="R1030" i="5"/>
  <c r="P1031" i="5" s="1"/>
  <c r="Q1031" i="5" s="1"/>
  <c r="Q780" i="5" l="1"/>
  <c r="S780" i="5" s="1"/>
  <c r="Q856" i="5"/>
  <c r="S1031" i="5"/>
  <c r="R1031" i="5"/>
  <c r="P1032" i="5" s="1"/>
  <c r="Q1032" i="5" s="1"/>
  <c r="S1111" i="5"/>
  <c r="R1111" i="5"/>
  <c r="P1112" i="5" s="1"/>
  <c r="Q1112" i="5" s="1"/>
  <c r="Q951" i="5"/>
  <c r="S856" i="5"/>
  <c r="R856" i="5"/>
  <c r="P857" i="5" s="1"/>
  <c r="Q857" i="5" s="1"/>
  <c r="R780" i="5" l="1"/>
  <c r="P781" i="5" s="1"/>
  <c r="Q781" i="5" s="1"/>
  <c r="S781" i="5"/>
  <c r="R781" i="5"/>
  <c r="P782" i="5" s="1"/>
  <c r="Q782" i="5" s="1"/>
  <c r="S857" i="5"/>
  <c r="R857" i="5"/>
  <c r="P858" i="5" s="1"/>
  <c r="Q858" i="5" s="1"/>
  <c r="S951" i="5"/>
  <c r="R951" i="5"/>
  <c r="P952" i="5" s="1"/>
  <c r="Q952" i="5" s="1"/>
  <c r="R1112" i="5"/>
  <c r="P1113" i="5" s="1"/>
  <c r="S1112" i="5"/>
  <c r="S1032" i="5"/>
  <c r="R1032" i="5"/>
  <c r="P1033" i="5" s="1"/>
  <c r="Q1033" i="5" s="1"/>
  <c r="S952" i="5" l="1"/>
  <c r="R952" i="5"/>
  <c r="P953" i="5" s="1"/>
  <c r="S782" i="5"/>
  <c r="R782" i="5"/>
  <c r="P783" i="5" s="1"/>
  <c r="Q783" i="5" s="1"/>
  <c r="S1033" i="5"/>
  <c r="R1033" i="5"/>
  <c r="P1034" i="5" s="1"/>
  <c r="Q1034" i="5" s="1"/>
  <c r="Q1113" i="5"/>
  <c r="S858" i="5"/>
  <c r="R858" i="5"/>
  <c r="P859" i="5" s="1"/>
  <c r="Q859" i="5" s="1"/>
  <c r="Q953" i="5" l="1"/>
  <c r="S1034" i="5"/>
  <c r="R1034" i="5"/>
  <c r="P1035" i="5" s="1"/>
  <c r="Q1035" i="5" s="1"/>
  <c r="R859" i="5"/>
  <c r="P860" i="5" s="1"/>
  <c r="Q860" i="5" s="1"/>
  <c r="S859" i="5"/>
  <c r="S1113" i="5"/>
  <c r="R1113" i="5"/>
  <c r="P1114" i="5" s="1"/>
  <c r="Q1114" i="5" s="1"/>
  <c r="S783" i="5"/>
  <c r="R783" i="5"/>
  <c r="P784" i="5" s="1"/>
  <c r="Q784" i="5" s="1"/>
  <c r="S953" i="5"/>
  <c r="R953" i="5"/>
  <c r="P954" i="5" s="1"/>
  <c r="Q954" i="5" s="1"/>
  <c r="S954" i="5" l="1"/>
  <c r="R954" i="5"/>
  <c r="P955" i="5" s="1"/>
  <c r="S784" i="5"/>
  <c r="R784" i="5"/>
  <c r="P785" i="5" s="1"/>
  <c r="R860" i="5"/>
  <c r="P861" i="5" s="1"/>
  <c r="S860" i="5"/>
  <c r="S1114" i="5"/>
  <c r="R1114" i="5"/>
  <c r="P1115" i="5" s="1"/>
  <c r="Q1115" i="5" s="1"/>
  <c r="R1035" i="5"/>
  <c r="P1036" i="5" s="1"/>
  <c r="S1035" i="5"/>
  <c r="Q955" i="5" l="1"/>
  <c r="Q861" i="5"/>
  <c r="R861" i="5"/>
  <c r="P862" i="5" s="1"/>
  <c r="S861" i="5"/>
  <c r="S1115" i="5"/>
  <c r="R1115" i="5"/>
  <c r="P1116" i="5" s="1"/>
  <c r="Q1116" i="5" s="1"/>
  <c r="Q1036" i="5"/>
  <c r="Q785" i="5"/>
  <c r="R955" i="5"/>
  <c r="P956" i="5" s="1"/>
  <c r="S955" i="5"/>
  <c r="R1036" i="5" l="1"/>
  <c r="P1037" i="5" s="1"/>
  <c r="S1036" i="5"/>
  <c r="Q956" i="5"/>
  <c r="S785" i="5"/>
  <c r="R785" i="5"/>
  <c r="P786" i="5" s="1"/>
  <c r="Q786" i="5" s="1"/>
  <c r="S1116" i="5"/>
  <c r="R1116" i="5"/>
  <c r="P1117" i="5" s="1"/>
  <c r="Q1117" i="5" s="1"/>
  <c r="Q862" i="5"/>
  <c r="S1117" i="5" l="1"/>
  <c r="R1117" i="5"/>
  <c r="P1118" i="5" s="1"/>
  <c r="Q1118" i="5" s="1"/>
  <c r="S786" i="5"/>
  <c r="R786" i="5"/>
  <c r="P787" i="5" s="1"/>
  <c r="S862" i="5"/>
  <c r="R862" i="5"/>
  <c r="P863" i="5" s="1"/>
  <c r="S956" i="5"/>
  <c r="R956" i="5"/>
  <c r="P957" i="5" s="1"/>
  <c r="Q957" i="5" s="1"/>
  <c r="Q1037" i="5"/>
  <c r="Q787" i="5" l="1"/>
  <c r="S957" i="5"/>
  <c r="R957" i="5"/>
  <c r="P958" i="5" s="1"/>
  <c r="Q958" i="5" s="1"/>
  <c r="S1037" i="5"/>
  <c r="R1037" i="5"/>
  <c r="P1038" i="5" s="1"/>
  <c r="Q1038" i="5" s="1"/>
  <c r="Q863" i="5"/>
  <c r="S787" i="5"/>
  <c r="R787" i="5"/>
  <c r="P788" i="5" s="1"/>
  <c r="Q788" i="5" s="1"/>
  <c r="S1118" i="5"/>
  <c r="R1118" i="5"/>
  <c r="P1119" i="5" s="1"/>
  <c r="Q1119" i="5" s="1"/>
  <c r="S863" i="5" l="1"/>
  <c r="R863" i="5"/>
  <c r="P864" i="5" s="1"/>
  <c r="R1119" i="5"/>
  <c r="P1120" i="5" s="1"/>
  <c r="S1119" i="5"/>
  <c r="S1038" i="5"/>
  <c r="R1038" i="5"/>
  <c r="P1039" i="5" s="1"/>
  <c r="Q1039" i="5" s="1"/>
  <c r="S788" i="5"/>
  <c r="R788" i="5"/>
  <c r="P789" i="5" s="1"/>
  <c r="Q789" i="5" s="1"/>
  <c r="S958" i="5"/>
  <c r="R958" i="5"/>
  <c r="P959" i="5" s="1"/>
  <c r="Q959" i="5" s="1"/>
  <c r="Q864" i="5" l="1"/>
  <c r="R959" i="5"/>
  <c r="P960" i="5" s="1"/>
  <c r="S959" i="5"/>
  <c r="S789" i="5"/>
  <c r="R789" i="5"/>
  <c r="P790" i="5" s="1"/>
  <c r="S1039" i="5"/>
  <c r="R1039" i="5"/>
  <c r="P1040" i="5" s="1"/>
  <c r="Q1120" i="5"/>
  <c r="S864" i="5"/>
  <c r="R864" i="5"/>
  <c r="P865" i="5" s="1"/>
  <c r="Q865" i="5" s="1"/>
  <c r="Q790" i="5" l="1"/>
  <c r="S790" i="5" s="1"/>
  <c r="Q960" i="5"/>
  <c r="S865" i="5"/>
  <c r="R865" i="5"/>
  <c r="P866" i="5" s="1"/>
  <c r="S1120" i="5"/>
  <c r="R1120" i="5"/>
  <c r="P1121" i="5" s="1"/>
  <c r="Q1040" i="5"/>
  <c r="S960" i="5"/>
  <c r="R960" i="5"/>
  <c r="P961" i="5" s="1"/>
  <c r="Q961" i="5" s="1"/>
  <c r="R790" i="5" l="1"/>
  <c r="P791" i="5" s="1"/>
  <c r="Q791" i="5" s="1"/>
  <c r="R791" i="5" s="1"/>
  <c r="P792" i="5" s="1"/>
  <c r="S961" i="5"/>
  <c r="R961" i="5"/>
  <c r="P962" i="5" s="1"/>
  <c r="Q962" i="5" s="1"/>
  <c r="R1040" i="5"/>
  <c r="P1041" i="5" s="1"/>
  <c r="S1040" i="5"/>
  <c r="Q1121" i="5"/>
  <c r="Q866" i="5"/>
  <c r="S791" i="5" l="1"/>
  <c r="Q792" i="5" s="1"/>
  <c r="Q1041" i="5"/>
  <c r="S866" i="5"/>
  <c r="R866" i="5"/>
  <c r="P867" i="5" s="1"/>
  <c r="Q867" i="5" s="1"/>
  <c r="S1041" i="5"/>
  <c r="R1041" i="5"/>
  <c r="P1042" i="5" s="1"/>
  <c r="Q1042" i="5" s="1"/>
  <c r="S1121" i="5"/>
  <c r="R1121" i="5"/>
  <c r="P1122" i="5" s="1"/>
  <c r="S962" i="5"/>
  <c r="R962" i="5"/>
  <c r="P963" i="5" s="1"/>
  <c r="Q963" i="5" s="1"/>
  <c r="S792" i="5" l="1"/>
  <c r="R792" i="5"/>
  <c r="P793" i="5" s="1"/>
  <c r="R963" i="5"/>
  <c r="P964" i="5" s="1"/>
  <c r="S963" i="5"/>
  <c r="Q1122" i="5"/>
  <c r="R1042" i="5"/>
  <c r="P1043" i="5" s="1"/>
  <c r="S1042" i="5"/>
  <c r="R867" i="5"/>
  <c r="P868" i="5" s="1"/>
  <c r="S867" i="5"/>
  <c r="Q793" i="5" l="1"/>
  <c r="S793" i="5" s="1"/>
  <c r="Q868" i="5"/>
  <c r="Q964" i="5"/>
  <c r="S868" i="5"/>
  <c r="R868" i="5"/>
  <c r="P869" i="5" s="1"/>
  <c r="Q869" i="5" s="1"/>
  <c r="S964" i="5"/>
  <c r="R964" i="5"/>
  <c r="P965" i="5" s="1"/>
  <c r="Q1043" i="5"/>
  <c r="S1122" i="5"/>
  <c r="R1122" i="5"/>
  <c r="P1123" i="5" s="1"/>
  <c r="Q1123" i="5" s="1"/>
  <c r="R793" i="5" l="1"/>
  <c r="P794" i="5" s="1"/>
  <c r="Q794" i="5" s="1"/>
  <c r="S794" i="5" s="1"/>
  <c r="S1123" i="5"/>
  <c r="R1123" i="5"/>
  <c r="P1124" i="5" s="1"/>
  <c r="Q1124" i="5" s="1"/>
  <c r="S1043" i="5"/>
  <c r="R1043" i="5"/>
  <c r="P1044" i="5" s="1"/>
  <c r="Q1044" i="5" s="1"/>
  <c r="Q965" i="5"/>
  <c r="R869" i="5"/>
  <c r="P870" i="5" s="1"/>
  <c r="S869" i="5"/>
  <c r="R794" i="5" l="1"/>
  <c r="P795" i="5" s="1"/>
  <c r="Q795" i="5" s="1"/>
  <c r="R795" i="5" s="1"/>
  <c r="P796" i="5" s="1"/>
  <c r="Q870" i="5"/>
  <c r="S965" i="5"/>
  <c r="R965" i="5"/>
  <c r="P966" i="5" s="1"/>
  <c r="Q966" i="5" s="1"/>
  <c r="S1044" i="5"/>
  <c r="R1044" i="5"/>
  <c r="P1045" i="5" s="1"/>
  <c r="S1124" i="5"/>
  <c r="R1124" i="5"/>
  <c r="P1125" i="5" s="1"/>
  <c r="S795" i="5"/>
  <c r="Q1125" i="5" l="1"/>
  <c r="S1125" i="5" s="1"/>
  <c r="Q1045" i="5"/>
  <c r="S1045" i="5"/>
  <c r="R1045" i="5"/>
  <c r="P1046" i="5" s="1"/>
  <c r="Q1046" i="5" s="1"/>
  <c r="Q796" i="5"/>
  <c r="S966" i="5"/>
  <c r="R966" i="5"/>
  <c r="P967" i="5" s="1"/>
  <c r="Q967" i="5" s="1"/>
  <c r="S870" i="5"/>
  <c r="R870" i="5"/>
  <c r="P871" i="5" s="1"/>
  <c r="Q871" i="5" s="1"/>
  <c r="R1125" i="5" l="1"/>
  <c r="P1126" i="5" s="1"/>
  <c r="Q1126" i="5" s="1"/>
  <c r="S967" i="5"/>
  <c r="R967" i="5"/>
  <c r="P968" i="5" s="1"/>
  <c r="Q968" i="5" s="1"/>
  <c r="R796" i="5"/>
  <c r="P797" i="5" s="1"/>
  <c r="S796" i="5"/>
  <c r="S871" i="5"/>
  <c r="R871" i="5"/>
  <c r="P872" i="5" s="1"/>
  <c r="R1126" i="5"/>
  <c r="P1127" i="5" s="1"/>
  <c r="S1126" i="5"/>
  <c r="S1046" i="5"/>
  <c r="R1046" i="5"/>
  <c r="P1047" i="5" s="1"/>
  <c r="Q1047" i="5" s="1"/>
  <c r="Q872" i="5" l="1"/>
  <c r="Q797" i="5"/>
  <c r="S1047" i="5"/>
  <c r="R1047" i="5"/>
  <c r="P1048" i="5" s="1"/>
  <c r="Q1048" i="5" s="1"/>
  <c r="S797" i="5"/>
  <c r="R797" i="5"/>
  <c r="P798" i="5" s="1"/>
  <c r="Q798" i="5" s="1"/>
  <c r="Q1127" i="5"/>
  <c r="S872" i="5"/>
  <c r="R872" i="5"/>
  <c r="P873" i="5" s="1"/>
  <c r="Q873" i="5" s="1"/>
  <c r="R968" i="5"/>
  <c r="P969" i="5" s="1"/>
  <c r="Q969" i="5" s="1"/>
  <c r="S968" i="5" l="1"/>
  <c r="R1127" i="5"/>
  <c r="P1128" i="5" s="1"/>
  <c r="S1127" i="5"/>
  <c r="R969" i="5"/>
  <c r="P970" i="5" s="1"/>
  <c r="Q970" i="5" s="1"/>
  <c r="S873" i="5"/>
  <c r="R873" i="5"/>
  <c r="P874" i="5" s="1"/>
  <c r="Q874" i="5" s="1"/>
  <c r="S798" i="5"/>
  <c r="R798" i="5"/>
  <c r="P799" i="5" s="1"/>
  <c r="Q799" i="5" s="1"/>
  <c r="R1048" i="5"/>
  <c r="P1049" i="5" s="1"/>
  <c r="Q1049" i="5" s="1"/>
  <c r="S1048" i="5" l="1"/>
  <c r="R874" i="5"/>
  <c r="P875" i="5" s="1"/>
  <c r="S874" i="5"/>
  <c r="R1049" i="5"/>
  <c r="P1050" i="5" s="1"/>
  <c r="Q1050" i="5" s="1"/>
  <c r="S799" i="5"/>
  <c r="R799" i="5"/>
  <c r="P800" i="5" s="1"/>
  <c r="R970" i="5"/>
  <c r="P971" i="5" s="1"/>
  <c r="Q971" i="5" s="1"/>
  <c r="S969" i="5"/>
  <c r="Q1128" i="5"/>
  <c r="Q800" i="5" l="1"/>
  <c r="S800" i="5" s="1"/>
  <c r="S1128" i="5"/>
  <c r="R1128" i="5"/>
  <c r="P1129" i="5" s="1"/>
  <c r="Q1129" i="5" s="1"/>
  <c r="R971" i="5"/>
  <c r="P972" i="5" s="1"/>
  <c r="Q972" i="5" s="1"/>
  <c r="S970" i="5"/>
  <c r="R1050" i="5"/>
  <c r="P1051" i="5" s="1"/>
  <c r="Q1051" i="5" s="1"/>
  <c r="S1049" i="5"/>
  <c r="Q875" i="5"/>
  <c r="R800" i="5" l="1"/>
  <c r="P801" i="5" s="1"/>
  <c r="Q801" i="5" s="1"/>
  <c r="R801" i="5" s="1"/>
  <c r="P802" i="5" s="1"/>
  <c r="Q802" i="5" s="1"/>
  <c r="S875" i="5"/>
  <c r="R875" i="5"/>
  <c r="P876" i="5" s="1"/>
  <c r="Q876" i="5" s="1"/>
  <c r="S971" i="5"/>
  <c r="R1051" i="5"/>
  <c r="P1052" i="5" s="1"/>
  <c r="Q1052" i="5" s="1"/>
  <c r="S1050" i="5"/>
  <c r="R972" i="5"/>
  <c r="P973" i="5" s="1"/>
  <c r="Q973" i="5" s="1"/>
  <c r="R1129" i="5"/>
  <c r="P1130" i="5" s="1"/>
  <c r="Q1130" i="5" s="1"/>
  <c r="S801" i="5"/>
  <c r="S1051" i="5" l="1"/>
  <c r="S1052" i="5" s="1"/>
  <c r="R1130" i="5"/>
  <c r="P1131" i="5" s="1"/>
  <c r="Q1131" i="5" s="1"/>
  <c r="S1129" i="5"/>
  <c r="R802" i="5"/>
  <c r="P803" i="5" s="1"/>
  <c r="S802" i="5"/>
  <c r="R973" i="5"/>
  <c r="P974" i="5" s="1"/>
  <c r="Q974" i="5" s="1"/>
  <c r="S972" i="5"/>
  <c r="R1052" i="5"/>
  <c r="P1053" i="5" s="1"/>
  <c r="Q1053" i="5" s="1"/>
  <c r="S876" i="5"/>
  <c r="R876" i="5"/>
  <c r="P877" i="5" s="1"/>
  <c r="Q877" i="5" s="1"/>
  <c r="S877" i="5" l="1"/>
  <c r="R877" i="5"/>
  <c r="P878" i="5" s="1"/>
  <c r="Q878" i="5" s="1"/>
  <c r="R974" i="5"/>
  <c r="P975" i="5" s="1"/>
  <c r="Q975" i="5" s="1"/>
  <c r="R1053" i="5"/>
  <c r="P1054" i="5" s="1"/>
  <c r="Q1054" i="5" s="1"/>
  <c r="S973" i="5"/>
  <c r="S974" i="5" s="1"/>
  <c r="Q803" i="5"/>
  <c r="R1131" i="5"/>
  <c r="P1132" i="5" s="1"/>
  <c r="Q1132" i="5" s="1"/>
  <c r="S1130" i="5"/>
  <c r="S1131" i="5" l="1"/>
  <c r="R1054" i="5"/>
  <c r="P1055" i="5" s="1"/>
  <c r="Q1055" i="5" s="1"/>
  <c r="S803" i="5"/>
  <c r="R803" i="5"/>
  <c r="P804" i="5" s="1"/>
  <c r="Q804" i="5" s="1"/>
  <c r="R1132" i="5"/>
  <c r="P1133" i="5" s="1"/>
  <c r="Q1133" i="5" s="1"/>
  <c r="S1053" i="5"/>
  <c r="R975" i="5"/>
  <c r="P976" i="5" s="1"/>
  <c r="Q976" i="5" s="1"/>
  <c r="S878" i="5"/>
  <c r="R878" i="5"/>
  <c r="P879" i="5" s="1"/>
  <c r="Q879" i="5" s="1"/>
  <c r="S975" i="5" l="1"/>
  <c r="S879" i="5"/>
  <c r="R879" i="5"/>
  <c r="P880" i="5" s="1"/>
  <c r="Q880" i="5" s="1"/>
  <c r="R1133" i="5"/>
  <c r="P1134" i="5" s="1"/>
  <c r="Q1134" i="5" s="1"/>
  <c r="S1132" i="5"/>
  <c r="R976" i="5"/>
  <c r="P977" i="5" s="1"/>
  <c r="Q977" i="5" s="1"/>
  <c r="R804" i="5"/>
  <c r="P805" i="5" s="1"/>
  <c r="Q805" i="5" s="1"/>
  <c r="S804" i="5"/>
  <c r="R1055" i="5"/>
  <c r="P1056" i="5" s="1"/>
  <c r="Q1056" i="5" s="1"/>
  <c r="S1054" i="5"/>
  <c r="S805" i="5" l="1"/>
  <c r="R805" i="5"/>
  <c r="P806" i="5" s="1"/>
  <c r="Q806" i="5" s="1"/>
  <c r="S976" i="5"/>
  <c r="S880" i="5"/>
  <c r="R880" i="5"/>
  <c r="P881" i="5" s="1"/>
  <c r="Q881" i="5" s="1"/>
  <c r="R1056" i="5"/>
  <c r="P1057" i="5" s="1"/>
  <c r="Q1057" i="5" s="1"/>
  <c r="S1055" i="5"/>
  <c r="R977" i="5"/>
  <c r="P978" i="5" s="1"/>
  <c r="Q978" i="5" s="1"/>
  <c r="R1134" i="5"/>
  <c r="P1135" i="5" s="1"/>
  <c r="Q1135" i="5" s="1"/>
  <c r="S1133" i="5"/>
  <c r="R881" i="5" l="1"/>
  <c r="P882" i="5" s="1"/>
  <c r="S881" i="5"/>
  <c r="R978" i="5"/>
  <c r="P979" i="5" s="1"/>
  <c r="Q979" i="5" s="1"/>
  <c r="R1057" i="5"/>
  <c r="P1058" i="5" s="1"/>
  <c r="Q1058" i="5" s="1"/>
  <c r="R806" i="5"/>
  <c r="P807" i="5" s="1"/>
  <c r="S806" i="5"/>
  <c r="R1135" i="5"/>
  <c r="P1136" i="5" s="1"/>
  <c r="Q1136" i="5" s="1"/>
  <c r="S1134" i="5"/>
  <c r="S1135" i="5" s="1"/>
  <c r="S977" i="5"/>
  <c r="S978" i="5" s="1"/>
  <c r="S1056" i="5"/>
  <c r="Q807" i="5" l="1"/>
  <c r="S807" i="5"/>
  <c r="R807" i="5"/>
  <c r="P808" i="5" s="1"/>
  <c r="Q808" i="5" s="1"/>
  <c r="R1136" i="5"/>
  <c r="P1137" i="5" s="1"/>
  <c r="Q1137" i="5" s="1"/>
  <c r="R1058" i="5"/>
  <c r="P1059" i="5" s="1"/>
  <c r="Q1059" i="5" s="1"/>
  <c r="S1057" i="5"/>
  <c r="R979" i="5"/>
  <c r="P980" i="5" s="1"/>
  <c r="Q980" i="5" s="1"/>
  <c r="Q882" i="5"/>
  <c r="R980" i="5" l="1"/>
  <c r="P981" i="5" s="1"/>
  <c r="Q981" i="5" s="1"/>
  <c r="S882" i="5"/>
  <c r="R882" i="5"/>
  <c r="P883" i="5" s="1"/>
  <c r="Q883" i="5" s="1"/>
  <c r="S979" i="5"/>
  <c r="R1059" i="5"/>
  <c r="P1060" i="5" s="1"/>
  <c r="Q1060" i="5" s="1"/>
  <c r="S1058" i="5"/>
  <c r="R1137" i="5"/>
  <c r="P1138" i="5" s="1"/>
  <c r="Q1138" i="5" s="1"/>
  <c r="S1136" i="5"/>
  <c r="S808" i="5"/>
  <c r="R808" i="5"/>
  <c r="P809" i="5" s="1"/>
  <c r="Q809" i="5" s="1"/>
  <c r="R809" i="5" l="1"/>
  <c r="P810" i="5" s="1"/>
  <c r="S809" i="5"/>
  <c r="R1138" i="5"/>
  <c r="P1139" i="5" s="1"/>
  <c r="Q1139" i="5" s="1"/>
  <c r="S883" i="5"/>
  <c r="R883" i="5"/>
  <c r="P884" i="5" s="1"/>
  <c r="Q884" i="5" s="1"/>
  <c r="S1137" i="5"/>
  <c r="R1060" i="5"/>
  <c r="P1061" i="5" s="1"/>
  <c r="Q1061" i="5" s="1"/>
  <c r="S1059" i="5"/>
  <c r="S1060" i="5" s="1"/>
  <c r="R981" i="5"/>
  <c r="P982" i="5" s="1"/>
  <c r="Q982" i="5" s="1"/>
  <c r="S980" i="5"/>
  <c r="S981" i="5" l="1"/>
  <c r="R982" i="5"/>
  <c r="P922" i="5" s="1"/>
  <c r="T921" i="5" s="1"/>
  <c r="S884" i="5"/>
  <c r="R884" i="5"/>
  <c r="P885" i="5" s="1"/>
  <c r="Q885" i="5" s="1"/>
  <c r="R1061" i="5"/>
  <c r="P1062" i="5" s="1"/>
  <c r="Q1062" i="5" s="1"/>
  <c r="R1139" i="5"/>
  <c r="P1140" i="5" s="1"/>
  <c r="Q1140" i="5" s="1"/>
  <c r="S1138" i="5"/>
  <c r="Q810" i="5"/>
  <c r="R1140" i="5" l="1"/>
  <c r="P1141" i="5" s="1"/>
  <c r="Q1141" i="5" s="1"/>
  <c r="R810" i="5"/>
  <c r="P811" i="5" s="1"/>
  <c r="S810" i="5"/>
  <c r="S1139" i="5"/>
  <c r="R1062" i="5"/>
  <c r="P1002" i="5" s="1"/>
  <c r="T1001" i="5" s="1"/>
  <c r="S1061" i="5"/>
  <c r="S885" i="5"/>
  <c r="R885" i="5"/>
  <c r="P886" i="5" s="1"/>
  <c r="Q886" i="5" s="1"/>
  <c r="T924" i="5"/>
  <c r="T925" i="5" s="1"/>
  <c r="T923" i="5"/>
  <c r="S982" i="5"/>
  <c r="Q811" i="5" l="1"/>
  <c r="T929" i="5"/>
  <c r="T926" i="5"/>
  <c r="S886" i="5"/>
  <c r="R886" i="5"/>
  <c r="P887" i="5" s="1"/>
  <c r="Q887" i="5" s="1"/>
  <c r="S811" i="5"/>
  <c r="R811" i="5"/>
  <c r="P812" i="5" s="1"/>
  <c r="Q812" i="5" s="1"/>
  <c r="T1004" i="5"/>
  <c r="T1005" i="5" s="1"/>
  <c r="T1003" i="5"/>
  <c r="S1062" i="5"/>
  <c r="R1141" i="5"/>
  <c r="P1142" i="5" s="1"/>
  <c r="Q1142" i="5" s="1"/>
  <c r="S1140" i="5"/>
  <c r="S1141" i="5" l="1"/>
  <c r="R1142" i="5"/>
  <c r="P1082" i="5" s="1"/>
  <c r="T1081" i="5" s="1"/>
  <c r="S1142" i="5"/>
  <c r="T1009" i="5"/>
  <c r="T1006" i="5"/>
  <c r="S812" i="5"/>
  <c r="R812" i="5"/>
  <c r="P813" i="5" s="1"/>
  <c r="Q813" i="5" s="1"/>
  <c r="S887" i="5"/>
  <c r="R887" i="5"/>
  <c r="P888" i="5" s="1"/>
  <c r="Q888" i="5" s="1"/>
  <c r="U929" i="5"/>
  <c r="U1009" i="5" l="1"/>
  <c r="S888" i="5"/>
  <c r="R888" i="5"/>
  <c r="P889" i="5" s="1"/>
  <c r="Q889" i="5" s="1"/>
  <c r="W929" i="5"/>
  <c r="V929" i="5"/>
  <c r="W1009" i="5"/>
  <c r="V1009" i="5"/>
  <c r="R813" i="5"/>
  <c r="P814" i="5" s="1"/>
  <c r="Q814" i="5" s="1"/>
  <c r="T1083" i="5"/>
  <c r="T1084" i="5"/>
  <c r="T1085" i="5" s="1"/>
  <c r="R814" i="5" l="1"/>
  <c r="P815" i="5" s="1"/>
  <c r="Q815" i="5" s="1"/>
  <c r="T1010" i="5"/>
  <c r="U1010" i="5" s="1"/>
  <c r="R889" i="5"/>
  <c r="P890" i="5" s="1"/>
  <c r="Q890" i="5" s="1"/>
  <c r="T1089" i="5"/>
  <c r="T1086" i="5"/>
  <c r="S813" i="5"/>
  <c r="T930" i="5"/>
  <c r="U930" i="5" s="1"/>
  <c r="W1010" i="5" l="1"/>
  <c r="V1010" i="5"/>
  <c r="R890" i="5"/>
  <c r="P891" i="5" s="1"/>
  <c r="Q891" i="5" s="1"/>
  <c r="W930" i="5"/>
  <c r="V930" i="5"/>
  <c r="U1089" i="5"/>
  <c r="S889" i="5"/>
  <c r="S890" i="5" s="1"/>
  <c r="R815" i="5"/>
  <c r="P816" i="5" s="1"/>
  <c r="Q816" i="5" s="1"/>
  <c r="S814" i="5"/>
  <c r="S815" i="5" l="1"/>
  <c r="T931" i="5"/>
  <c r="U931" i="5" s="1"/>
  <c r="R816" i="5"/>
  <c r="P817" i="5" s="1"/>
  <c r="Q817" i="5" s="1"/>
  <c r="W1089" i="5"/>
  <c r="V1089" i="5"/>
  <c r="R891" i="5"/>
  <c r="P892" i="5" s="1"/>
  <c r="Q892" i="5" s="1"/>
  <c r="T1011" i="5"/>
  <c r="U1011" i="5" s="1"/>
  <c r="V1011" i="5" l="1"/>
  <c r="W1011" i="5"/>
  <c r="R817" i="5"/>
  <c r="P818" i="5" s="1"/>
  <c r="Q818" i="5" s="1"/>
  <c r="R892" i="5"/>
  <c r="P893" i="5" s="1"/>
  <c r="Q893" i="5" s="1"/>
  <c r="S891" i="5"/>
  <c r="S892" i="5" s="1"/>
  <c r="T1090" i="5"/>
  <c r="U1090" i="5" s="1"/>
  <c r="S816" i="5"/>
  <c r="S817" i="5" s="1"/>
  <c r="W931" i="5"/>
  <c r="V931" i="5"/>
  <c r="T932" i="5" l="1"/>
  <c r="U932" i="5" s="1"/>
  <c r="W1090" i="5"/>
  <c r="V1090" i="5"/>
  <c r="R893" i="5"/>
  <c r="P894" i="5" s="1"/>
  <c r="Q894" i="5" s="1"/>
  <c r="R818" i="5"/>
  <c r="P819" i="5" s="1"/>
  <c r="Q819" i="5" s="1"/>
  <c r="T1012" i="5"/>
  <c r="U1012" i="5" s="1"/>
  <c r="S818" i="5" l="1"/>
  <c r="R894" i="5"/>
  <c r="P895" i="5" s="1"/>
  <c r="Q895" i="5" s="1"/>
  <c r="V1012" i="5"/>
  <c r="W1012" i="5"/>
  <c r="R819" i="5"/>
  <c r="P820" i="5" s="1"/>
  <c r="Q820" i="5" s="1"/>
  <c r="S893" i="5"/>
  <c r="S894" i="5" s="1"/>
  <c r="T1091" i="5"/>
  <c r="U1091" i="5" s="1"/>
  <c r="W932" i="5"/>
  <c r="V932" i="5"/>
  <c r="R820" i="5" l="1"/>
  <c r="P821" i="5" s="1"/>
  <c r="Q821" i="5" s="1"/>
  <c r="W1091" i="5"/>
  <c r="V1091" i="5"/>
  <c r="S819" i="5"/>
  <c r="T933" i="5"/>
  <c r="U933" i="5" s="1"/>
  <c r="T1013" i="5"/>
  <c r="U1013" i="5" s="1"/>
  <c r="R895" i="5"/>
  <c r="P896" i="5" s="1"/>
  <c r="Q896" i="5" s="1"/>
  <c r="S895" i="5" l="1"/>
  <c r="R896" i="5"/>
  <c r="P897" i="5" s="1"/>
  <c r="Q897" i="5" s="1"/>
  <c r="V1013" i="5"/>
  <c r="W1013" i="5"/>
  <c r="W933" i="5"/>
  <c r="V933" i="5"/>
  <c r="T1092" i="5"/>
  <c r="U1092" i="5" s="1"/>
  <c r="R821" i="5"/>
  <c r="P822" i="5" s="1"/>
  <c r="Q822" i="5" s="1"/>
  <c r="S820" i="5"/>
  <c r="T934" i="5" l="1"/>
  <c r="U934" i="5" s="1"/>
  <c r="S821" i="5"/>
  <c r="T1014" i="5"/>
  <c r="U1014" i="5" s="1"/>
  <c r="R822" i="5"/>
  <c r="P823" i="5" s="1"/>
  <c r="Q823" i="5" s="1"/>
  <c r="W1092" i="5"/>
  <c r="V1092" i="5"/>
  <c r="R897" i="5"/>
  <c r="P898" i="5" s="1"/>
  <c r="Q898" i="5" s="1"/>
  <c r="S896" i="5"/>
  <c r="R898" i="5" l="1"/>
  <c r="P899" i="5" s="1"/>
  <c r="Q899" i="5" s="1"/>
  <c r="S897" i="5"/>
  <c r="T1093" i="5"/>
  <c r="U1093" i="5" s="1"/>
  <c r="R823" i="5"/>
  <c r="P824" i="5" s="1"/>
  <c r="Q824" i="5" s="1"/>
  <c r="S822" i="5"/>
  <c r="V1014" i="5"/>
  <c r="T1015" i="5" s="1"/>
  <c r="W1014" i="5"/>
  <c r="V934" i="5"/>
  <c r="T935" i="5" s="1"/>
  <c r="W934" i="5"/>
  <c r="U935" i="5" l="1"/>
  <c r="U1015" i="5"/>
  <c r="W1015" i="5"/>
  <c r="V1015" i="5"/>
  <c r="T1016" i="5" s="1"/>
  <c r="V935" i="5"/>
  <c r="T936" i="5" s="1"/>
  <c r="W935" i="5"/>
  <c r="R824" i="5"/>
  <c r="P825" i="5" s="1"/>
  <c r="Q825" i="5" s="1"/>
  <c r="S823" i="5"/>
  <c r="V1093" i="5"/>
  <c r="W1093" i="5"/>
  <c r="R899" i="5"/>
  <c r="P900" i="5" s="1"/>
  <c r="Q900" i="5" s="1"/>
  <c r="S898" i="5"/>
  <c r="U1016" i="5" l="1"/>
  <c r="S899" i="5"/>
  <c r="R825" i="5"/>
  <c r="P770" i="5" s="1"/>
  <c r="T769" i="5" s="1"/>
  <c r="T772" i="5" s="1"/>
  <c r="U772" i="5" s="1"/>
  <c r="R900" i="5"/>
  <c r="P901" i="5" s="1"/>
  <c r="Q901" i="5" s="1"/>
  <c r="T1094" i="5"/>
  <c r="U1094" i="5" s="1"/>
  <c r="S824" i="5"/>
  <c r="U936" i="5"/>
  <c r="W1016" i="5"/>
  <c r="V1016" i="5"/>
  <c r="T1017" i="5" s="1"/>
  <c r="U1017" i="5" s="1"/>
  <c r="V1017" i="5" l="1"/>
  <c r="T1018" i="5" s="1"/>
  <c r="W1017" i="5"/>
  <c r="V936" i="5"/>
  <c r="T937" i="5" s="1"/>
  <c r="W936" i="5"/>
  <c r="V1094" i="5"/>
  <c r="T1095" i="5" s="1"/>
  <c r="W1094" i="5"/>
  <c r="R901" i="5"/>
  <c r="P902" i="5" s="1"/>
  <c r="Q902" i="5" s="1"/>
  <c r="S900" i="5"/>
  <c r="W772" i="5"/>
  <c r="V772" i="5"/>
  <c r="S825" i="5"/>
  <c r="U937" i="5" l="1"/>
  <c r="U1095" i="5"/>
  <c r="T773" i="5"/>
  <c r="U773" i="5" s="1"/>
  <c r="R902" i="5"/>
  <c r="P847" i="5" s="1"/>
  <c r="T846" i="5" s="1"/>
  <c r="T849" i="5" s="1"/>
  <c r="U849" i="5" s="1"/>
  <c r="S901" i="5"/>
  <c r="W937" i="5"/>
  <c r="V937" i="5"/>
  <c r="T938" i="5" s="1"/>
  <c r="U938" i="5" s="1"/>
  <c r="U1018" i="5"/>
  <c r="V849" i="5" l="1"/>
  <c r="W849" i="5"/>
  <c r="V773" i="5"/>
  <c r="W773" i="5"/>
  <c r="W1018" i="5"/>
  <c r="V1018" i="5"/>
  <c r="T1019" i="5" s="1"/>
  <c r="U1019" i="5" s="1"/>
  <c r="W938" i="5"/>
  <c r="V938" i="5"/>
  <c r="T939" i="5" s="1"/>
  <c r="U939" i="5" s="1"/>
  <c r="S902" i="5"/>
  <c r="W1095" i="5"/>
  <c r="V1095" i="5"/>
  <c r="T1096" i="5" s="1"/>
  <c r="U1096" i="5" s="1"/>
  <c r="W1019" i="5" l="1"/>
  <c r="V1019" i="5"/>
  <c r="T1020" i="5" s="1"/>
  <c r="U1020" i="5" s="1"/>
  <c r="W939" i="5"/>
  <c r="V939" i="5"/>
  <c r="T940" i="5" s="1"/>
  <c r="U940" i="5" s="1"/>
  <c r="T774" i="5"/>
  <c r="U774" i="5" s="1"/>
  <c r="W1096" i="5"/>
  <c r="V1096" i="5"/>
  <c r="T1097" i="5" s="1"/>
  <c r="U1097" i="5" s="1"/>
  <c r="T850" i="5"/>
  <c r="U850" i="5" s="1"/>
  <c r="W850" i="5" l="1"/>
  <c r="V850" i="5"/>
  <c r="W774" i="5"/>
  <c r="V774" i="5"/>
  <c r="W1097" i="5"/>
  <c r="V1097" i="5"/>
  <c r="T1098" i="5" s="1"/>
  <c r="U1098" i="5" s="1"/>
  <c r="W940" i="5"/>
  <c r="V940" i="5"/>
  <c r="T941" i="5" s="1"/>
  <c r="U941" i="5" s="1"/>
  <c r="W1020" i="5"/>
  <c r="V1020" i="5"/>
  <c r="T1021" i="5" s="1"/>
  <c r="U1021" i="5" s="1"/>
  <c r="W941" i="5" l="1"/>
  <c r="V941" i="5"/>
  <c r="T942" i="5" s="1"/>
  <c r="U942" i="5" s="1"/>
  <c r="W1021" i="5"/>
  <c r="V1021" i="5"/>
  <c r="T1022" i="5" s="1"/>
  <c r="V1098" i="5"/>
  <c r="T1099" i="5" s="1"/>
  <c r="W1098" i="5"/>
  <c r="T775" i="5"/>
  <c r="U775" i="5" s="1"/>
  <c r="T851" i="5"/>
  <c r="U851" i="5" s="1"/>
  <c r="U1099" i="5" l="1"/>
  <c r="W1099" i="5"/>
  <c r="V1099" i="5"/>
  <c r="T1100" i="5" s="1"/>
  <c r="U1100" i="5" s="1"/>
  <c r="W851" i="5"/>
  <c r="V851" i="5"/>
  <c r="V775" i="5"/>
  <c r="W775" i="5"/>
  <c r="U1022" i="5"/>
  <c r="W942" i="5"/>
  <c r="V942" i="5"/>
  <c r="T943" i="5" s="1"/>
  <c r="U943" i="5" s="1"/>
  <c r="V1022" i="5" l="1"/>
  <c r="T1023" i="5" s="1"/>
  <c r="W1022" i="5"/>
  <c r="V943" i="5"/>
  <c r="T944" i="5" s="1"/>
  <c r="W943" i="5"/>
  <c r="T776" i="5"/>
  <c r="U776" i="5" s="1"/>
  <c r="T852" i="5"/>
  <c r="U852" i="5" s="1"/>
  <c r="W1100" i="5"/>
  <c r="V1100" i="5"/>
  <c r="T1101" i="5" s="1"/>
  <c r="U1101" i="5" s="1"/>
  <c r="W776" i="5" l="1"/>
  <c r="V776" i="5"/>
  <c r="W1101" i="5"/>
  <c r="V1101" i="5"/>
  <c r="T1102" i="5" s="1"/>
  <c r="U1102" i="5" s="1"/>
  <c r="W852" i="5"/>
  <c r="V852" i="5"/>
  <c r="U944" i="5"/>
  <c r="U1023" i="5"/>
  <c r="V944" i="5" l="1"/>
  <c r="T945" i="5" s="1"/>
  <c r="W944" i="5"/>
  <c r="W1102" i="5"/>
  <c r="V1102" i="5"/>
  <c r="T1103" i="5" s="1"/>
  <c r="U1103" i="5" s="1"/>
  <c r="W1023" i="5"/>
  <c r="V1023" i="5"/>
  <c r="T1024" i="5" s="1"/>
  <c r="U1024" i="5" s="1"/>
  <c r="T853" i="5"/>
  <c r="U853" i="5" s="1"/>
  <c r="T777" i="5"/>
  <c r="U777" i="5" s="1"/>
  <c r="W1024" i="5" l="1"/>
  <c r="V1024" i="5"/>
  <c r="T1025" i="5" s="1"/>
  <c r="U1025" i="5" s="1"/>
  <c r="V853" i="5"/>
  <c r="W853" i="5"/>
  <c r="V777" i="5"/>
  <c r="T778" i="5" s="1"/>
  <c r="W777" i="5"/>
  <c r="W1103" i="5"/>
  <c r="V1103" i="5"/>
  <c r="T1104" i="5" s="1"/>
  <c r="U1104" i="5" s="1"/>
  <c r="U945" i="5"/>
  <c r="U778" i="5" l="1"/>
  <c r="W945" i="5"/>
  <c r="V945" i="5"/>
  <c r="T946" i="5" s="1"/>
  <c r="U946" i="5" s="1"/>
  <c r="W1104" i="5"/>
  <c r="V1104" i="5"/>
  <c r="T1105" i="5" s="1"/>
  <c r="U1105" i="5" s="1"/>
  <c r="T854" i="5"/>
  <c r="U854" i="5" s="1"/>
  <c r="W778" i="5"/>
  <c r="V778" i="5"/>
  <c r="T779" i="5" s="1"/>
  <c r="U779" i="5" s="1"/>
  <c r="W1025" i="5"/>
  <c r="V1025" i="5"/>
  <c r="T1026" i="5" s="1"/>
  <c r="U1026" i="5" s="1"/>
  <c r="W854" i="5" l="1"/>
  <c r="V854" i="5"/>
  <c r="T855" i="5" s="1"/>
  <c r="U855" i="5" s="1"/>
  <c r="W779" i="5"/>
  <c r="V779" i="5"/>
  <c r="T780" i="5" s="1"/>
  <c r="U780" i="5" s="1"/>
  <c r="W946" i="5"/>
  <c r="V946" i="5"/>
  <c r="T947" i="5" s="1"/>
  <c r="U947" i="5" s="1"/>
  <c r="V1026" i="5"/>
  <c r="T1027" i="5" s="1"/>
  <c r="W1026" i="5"/>
  <c r="W1105" i="5"/>
  <c r="V1105" i="5"/>
  <c r="T1106" i="5" s="1"/>
  <c r="U1106" i="5" s="1"/>
  <c r="V1106" i="5" l="1"/>
  <c r="T1107" i="5" s="1"/>
  <c r="W1106" i="5"/>
  <c r="U1027" i="5"/>
  <c r="W947" i="5"/>
  <c r="V947" i="5"/>
  <c r="T948" i="5" s="1"/>
  <c r="W780" i="5"/>
  <c r="V780" i="5"/>
  <c r="T781" i="5" s="1"/>
  <c r="U781" i="5" s="1"/>
  <c r="W855" i="5"/>
  <c r="V855" i="5"/>
  <c r="T856" i="5" s="1"/>
  <c r="U856" i="5" s="1"/>
  <c r="W856" i="5" l="1"/>
  <c r="V856" i="5"/>
  <c r="T857" i="5" s="1"/>
  <c r="W781" i="5"/>
  <c r="V781" i="5"/>
  <c r="T782" i="5" s="1"/>
  <c r="U948" i="5"/>
  <c r="W1027" i="5"/>
  <c r="V1027" i="5"/>
  <c r="T1028" i="5" s="1"/>
  <c r="U1028" i="5" s="1"/>
  <c r="U1107" i="5"/>
  <c r="U857" i="5" l="1"/>
  <c r="U782" i="5"/>
  <c r="V948" i="5"/>
  <c r="T949" i="5" s="1"/>
  <c r="W948" i="5"/>
  <c r="W1028" i="5"/>
  <c r="V1028" i="5"/>
  <c r="T1029" i="5" s="1"/>
  <c r="U1029" i="5" s="1"/>
  <c r="W1107" i="5"/>
  <c r="V1107" i="5"/>
  <c r="T1108" i="5" s="1"/>
  <c r="U1108" i="5" s="1"/>
  <c r="W782" i="5"/>
  <c r="V782" i="5"/>
  <c r="T783" i="5" s="1"/>
  <c r="U783" i="5" s="1"/>
  <c r="W857" i="5"/>
  <c r="V857" i="5"/>
  <c r="T858" i="5" s="1"/>
  <c r="U858" i="5" s="1"/>
  <c r="V783" i="5" l="1"/>
  <c r="T784" i="5" s="1"/>
  <c r="W783" i="5"/>
  <c r="W1108" i="5"/>
  <c r="V1108" i="5"/>
  <c r="T1109" i="5" s="1"/>
  <c r="U1109" i="5" s="1"/>
  <c r="W858" i="5"/>
  <c r="V858" i="5"/>
  <c r="T859" i="5" s="1"/>
  <c r="U859" i="5" s="1"/>
  <c r="W1029" i="5"/>
  <c r="V1029" i="5"/>
  <c r="T1030" i="5" s="1"/>
  <c r="U1030" i="5" s="1"/>
  <c r="U949" i="5"/>
  <c r="W1109" i="5" l="1"/>
  <c r="V1109" i="5"/>
  <c r="T1110" i="5" s="1"/>
  <c r="U1110" i="5" s="1"/>
  <c r="W1030" i="5"/>
  <c r="V1030" i="5"/>
  <c r="T1031" i="5" s="1"/>
  <c r="W949" i="5"/>
  <c r="V949" i="5"/>
  <c r="T950" i="5" s="1"/>
  <c r="U950" i="5" s="1"/>
  <c r="W859" i="5"/>
  <c r="V859" i="5"/>
  <c r="T860" i="5" s="1"/>
  <c r="U860" i="5" s="1"/>
  <c r="U784" i="5"/>
  <c r="U1031" i="5" l="1"/>
  <c r="W784" i="5"/>
  <c r="V784" i="5"/>
  <c r="T785" i="5" s="1"/>
  <c r="U785" i="5" s="1"/>
  <c r="V950" i="5"/>
  <c r="T951" i="5" s="1"/>
  <c r="W950" i="5"/>
  <c r="V1110" i="5"/>
  <c r="T1111" i="5" s="1"/>
  <c r="W1110" i="5"/>
  <c r="W860" i="5"/>
  <c r="V860" i="5"/>
  <c r="T861" i="5" s="1"/>
  <c r="U861" i="5" s="1"/>
  <c r="W1031" i="5"/>
  <c r="V1031" i="5"/>
  <c r="T1032" i="5" s="1"/>
  <c r="U1032" i="5" s="1"/>
  <c r="V1032" i="5" l="1"/>
  <c r="T1033" i="5" s="1"/>
  <c r="W1032" i="5"/>
  <c r="W785" i="5"/>
  <c r="V785" i="5"/>
  <c r="T786" i="5" s="1"/>
  <c r="U786" i="5" s="1"/>
  <c r="W861" i="5"/>
  <c r="V861" i="5"/>
  <c r="T862" i="5" s="1"/>
  <c r="U862" i="5" s="1"/>
  <c r="U1111" i="5"/>
  <c r="U951" i="5"/>
  <c r="W786" i="5" l="1"/>
  <c r="V786" i="5"/>
  <c r="T787" i="5" s="1"/>
  <c r="U787" i="5" s="1"/>
  <c r="W951" i="5"/>
  <c r="V951" i="5"/>
  <c r="T952" i="5" s="1"/>
  <c r="U952" i="5" s="1"/>
  <c r="V1111" i="5"/>
  <c r="T1112" i="5" s="1"/>
  <c r="W1111" i="5"/>
  <c r="W862" i="5"/>
  <c r="V862" i="5"/>
  <c r="T863" i="5" s="1"/>
  <c r="U1033" i="5"/>
  <c r="U1112" i="5" l="1"/>
  <c r="V1033" i="5"/>
  <c r="T1034" i="5" s="1"/>
  <c r="W1033" i="5"/>
  <c r="W1112" i="5"/>
  <c r="V1112" i="5"/>
  <c r="T1113" i="5" s="1"/>
  <c r="U1113" i="5" s="1"/>
  <c r="U863" i="5"/>
  <c r="W952" i="5"/>
  <c r="V952" i="5"/>
  <c r="T953" i="5" s="1"/>
  <c r="U953" i="5" s="1"/>
  <c r="V787" i="5"/>
  <c r="T788" i="5" s="1"/>
  <c r="U788" i="5" s="1"/>
  <c r="W787" i="5"/>
  <c r="V788" i="5" l="1"/>
  <c r="T789" i="5" s="1"/>
  <c r="W788" i="5"/>
  <c r="V953" i="5"/>
  <c r="T954" i="5" s="1"/>
  <c r="W953" i="5"/>
  <c r="W863" i="5"/>
  <c r="V863" i="5"/>
  <c r="T864" i="5" s="1"/>
  <c r="U864" i="5" s="1"/>
  <c r="W1113" i="5"/>
  <c r="V1113" i="5"/>
  <c r="T1114" i="5" s="1"/>
  <c r="U1114" i="5" s="1"/>
  <c r="U1034" i="5"/>
  <c r="U954" i="5" l="1"/>
  <c r="V954" i="5"/>
  <c r="T955" i="5" s="1"/>
  <c r="W954" i="5"/>
  <c r="W1114" i="5"/>
  <c r="V1114" i="5"/>
  <c r="T1115" i="5" s="1"/>
  <c r="U1115" i="5" s="1"/>
  <c r="V1034" i="5"/>
  <c r="T1035" i="5" s="1"/>
  <c r="W1034" i="5"/>
  <c r="W864" i="5"/>
  <c r="V864" i="5"/>
  <c r="T865" i="5" s="1"/>
  <c r="U865" i="5" s="1"/>
  <c r="U789" i="5"/>
  <c r="W789" i="5" l="1"/>
  <c r="V789" i="5"/>
  <c r="T790" i="5" s="1"/>
  <c r="U790" i="5" s="1"/>
  <c r="U1035" i="5"/>
  <c r="V865" i="5"/>
  <c r="T866" i="5" s="1"/>
  <c r="W865" i="5"/>
  <c r="W1115" i="5"/>
  <c r="V1115" i="5"/>
  <c r="T1116" i="5" s="1"/>
  <c r="U1116" i="5" s="1"/>
  <c r="U955" i="5"/>
  <c r="W1116" i="5" l="1"/>
  <c r="V1116" i="5"/>
  <c r="T1117" i="5" s="1"/>
  <c r="U1117" i="5" s="1"/>
  <c r="W1035" i="5"/>
  <c r="V1035" i="5"/>
  <c r="T1036" i="5" s="1"/>
  <c r="U1036" i="5" s="1"/>
  <c r="W955" i="5"/>
  <c r="V955" i="5"/>
  <c r="T956" i="5" s="1"/>
  <c r="U956" i="5" s="1"/>
  <c r="U866" i="5"/>
  <c r="V790" i="5"/>
  <c r="T791" i="5" s="1"/>
  <c r="W790" i="5"/>
  <c r="U791" i="5" l="1"/>
  <c r="V791" i="5"/>
  <c r="T792" i="5" s="1"/>
  <c r="W791" i="5"/>
  <c r="W956" i="5"/>
  <c r="V956" i="5"/>
  <c r="T957" i="5" s="1"/>
  <c r="U957" i="5" s="1"/>
  <c r="V866" i="5"/>
  <c r="T867" i="5" s="1"/>
  <c r="W866" i="5"/>
  <c r="W1036" i="5"/>
  <c r="V1036" i="5"/>
  <c r="T1037" i="5" s="1"/>
  <c r="U1037" i="5" s="1"/>
  <c r="V1117" i="5"/>
  <c r="T1118" i="5" s="1"/>
  <c r="W1117" i="5"/>
  <c r="U867" i="5" l="1"/>
  <c r="W867" i="5"/>
  <c r="V867" i="5"/>
  <c r="T868" i="5" s="1"/>
  <c r="W1037" i="5"/>
  <c r="V1037" i="5"/>
  <c r="T1038" i="5" s="1"/>
  <c r="U1118" i="5"/>
  <c r="W957" i="5"/>
  <c r="V957" i="5"/>
  <c r="T958" i="5" s="1"/>
  <c r="U958" i="5" s="1"/>
  <c r="U792" i="5"/>
  <c r="U868" i="5" l="1"/>
  <c r="V792" i="5"/>
  <c r="T793" i="5" s="1"/>
  <c r="W792" i="5"/>
  <c r="W1118" i="5"/>
  <c r="V1118" i="5"/>
  <c r="T1119" i="5" s="1"/>
  <c r="U1119" i="5" s="1"/>
  <c r="W958" i="5"/>
  <c r="V958" i="5"/>
  <c r="T959" i="5" s="1"/>
  <c r="U959" i="5" s="1"/>
  <c r="U1038" i="5"/>
  <c r="W868" i="5"/>
  <c r="V868" i="5"/>
  <c r="T869" i="5" s="1"/>
  <c r="U869" i="5" s="1"/>
  <c r="W1119" i="5" l="1"/>
  <c r="V1119" i="5"/>
  <c r="T1120" i="5" s="1"/>
  <c r="U1120" i="5" s="1"/>
  <c r="W869" i="5"/>
  <c r="V869" i="5"/>
  <c r="T870" i="5" s="1"/>
  <c r="V1038" i="5"/>
  <c r="T1039" i="5" s="1"/>
  <c r="W1038" i="5"/>
  <c r="V959" i="5"/>
  <c r="T960" i="5" s="1"/>
  <c r="W959" i="5"/>
  <c r="U793" i="5"/>
  <c r="U1039" i="5" l="1"/>
  <c r="U870" i="5"/>
  <c r="W1039" i="5"/>
  <c r="V1039" i="5"/>
  <c r="T1040" i="5" s="1"/>
  <c r="U1040" i="5" s="1"/>
  <c r="W793" i="5"/>
  <c r="V793" i="5"/>
  <c r="T794" i="5" s="1"/>
  <c r="U794" i="5" s="1"/>
  <c r="U960" i="5"/>
  <c r="W870" i="5"/>
  <c r="V870" i="5"/>
  <c r="T871" i="5" s="1"/>
  <c r="U871" i="5" s="1"/>
  <c r="W1120" i="5"/>
  <c r="V1120" i="5"/>
  <c r="T1121" i="5" s="1"/>
  <c r="U1121" i="5" s="1"/>
  <c r="W794" i="5" l="1"/>
  <c r="V794" i="5"/>
  <c r="T795" i="5" s="1"/>
  <c r="U795" i="5" s="1"/>
  <c r="W1121" i="5"/>
  <c r="V1121" i="5"/>
  <c r="T1122" i="5" s="1"/>
  <c r="W871" i="5"/>
  <c r="V871" i="5"/>
  <c r="T872" i="5" s="1"/>
  <c r="U872" i="5" s="1"/>
  <c r="V960" i="5"/>
  <c r="T961" i="5" s="1"/>
  <c r="W960" i="5"/>
  <c r="W1040" i="5"/>
  <c r="V1040" i="5"/>
  <c r="T1041" i="5" s="1"/>
  <c r="U1041" i="5" s="1"/>
  <c r="U961" i="5" l="1"/>
  <c r="W961" i="5" s="1"/>
  <c r="U1122" i="5"/>
  <c r="W1041" i="5"/>
  <c r="V1041" i="5"/>
  <c r="T1042" i="5" s="1"/>
  <c r="U1042" i="5" s="1"/>
  <c r="V1122" i="5"/>
  <c r="T1123" i="5" s="1"/>
  <c r="W1122" i="5"/>
  <c r="W872" i="5"/>
  <c r="V872" i="5"/>
  <c r="T873" i="5" s="1"/>
  <c r="U873" i="5" s="1"/>
  <c r="W795" i="5"/>
  <c r="V795" i="5"/>
  <c r="T796" i="5" s="1"/>
  <c r="U796" i="5" s="1"/>
  <c r="V961" i="5" l="1"/>
  <c r="T962" i="5" s="1"/>
  <c r="U962" i="5" s="1"/>
  <c r="U1123" i="5"/>
  <c r="W962" i="5"/>
  <c r="V962" i="5"/>
  <c r="T963" i="5" s="1"/>
  <c r="U963" i="5" s="1"/>
  <c r="V1123" i="5"/>
  <c r="T1124" i="5" s="1"/>
  <c r="W1123" i="5"/>
  <c r="V796" i="5"/>
  <c r="T797" i="5" s="1"/>
  <c r="W796" i="5"/>
  <c r="W873" i="5"/>
  <c r="V873" i="5"/>
  <c r="T874" i="5" s="1"/>
  <c r="U874" i="5" s="1"/>
  <c r="W1042" i="5"/>
  <c r="V1042" i="5"/>
  <c r="T1043" i="5" s="1"/>
  <c r="U1043" i="5" s="1"/>
  <c r="U1124" i="5" l="1"/>
  <c r="W874" i="5"/>
  <c r="V874" i="5"/>
  <c r="T875" i="5" s="1"/>
  <c r="U875" i="5" s="1"/>
  <c r="W1124" i="5"/>
  <c r="V1124" i="5"/>
  <c r="T1125" i="5" s="1"/>
  <c r="U1125" i="5" s="1"/>
  <c r="W1043" i="5"/>
  <c r="V1043" i="5"/>
  <c r="T1044" i="5" s="1"/>
  <c r="U1044" i="5" s="1"/>
  <c r="U797" i="5"/>
  <c r="W963" i="5"/>
  <c r="V963" i="5"/>
  <c r="T964" i="5" s="1"/>
  <c r="U964" i="5" s="1"/>
  <c r="W964" i="5" l="1"/>
  <c r="V964" i="5"/>
  <c r="T965" i="5" s="1"/>
  <c r="U965" i="5" s="1"/>
  <c r="W797" i="5"/>
  <c r="V797" i="5"/>
  <c r="T798" i="5" s="1"/>
  <c r="U798" i="5" s="1"/>
  <c r="W1044" i="5"/>
  <c r="V1044" i="5"/>
  <c r="T1045" i="5" s="1"/>
  <c r="U1045" i="5" s="1"/>
  <c r="W1125" i="5"/>
  <c r="V1125" i="5"/>
  <c r="T1126" i="5" s="1"/>
  <c r="W875" i="5"/>
  <c r="V875" i="5"/>
  <c r="T876" i="5" s="1"/>
  <c r="U876" i="5" s="1"/>
  <c r="U1126" i="5" l="1"/>
  <c r="W1126" i="5"/>
  <c r="V1126" i="5"/>
  <c r="T1127" i="5" s="1"/>
  <c r="U1127" i="5" s="1"/>
  <c r="W876" i="5"/>
  <c r="V876" i="5"/>
  <c r="T877" i="5" s="1"/>
  <c r="W1045" i="5"/>
  <c r="V1045" i="5"/>
  <c r="T1046" i="5" s="1"/>
  <c r="U1046" i="5" s="1"/>
  <c r="W798" i="5"/>
  <c r="V798" i="5"/>
  <c r="T799" i="5" s="1"/>
  <c r="U799" i="5" s="1"/>
  <c r="W965" i="5"/>
  <c r="V965" i="5"/>
  <c r="T966" i="5" s="1"/>
  <c r="U966" i="5" s="1"/>
  <c r="W966" i="5" l="1"/>
  <c r="V966" i="5"/>
  <c r="T967" i="5" s="1"/>
  <c r="U967" i="5" s="1"/>
  <c r="W1046" i="5"/>
  <c r="V1046" i="5"/>
  <c r="T1047" i="5" s="1"/>
  <c r="W799" i="5"/>
  <c r="V799" i="5"/>
  <c r="T800" i="5" s="1"/>
  <c r="U800" i="5" s="1"/>
  <c r="U877" i="5"/>
  <c r="W1127" i="5"/>
  <c r="V1127" i="5"/>
  <c r="T1128" i="5" s="1"/>
  <c r="U1128" i="5" s="1"/>
  <c r="V800" i="5" l="1"/>
  <c r="T801" i="5" s="1"/>
  <c r="W800" i="5"/>
  <c r="W1128" i="5"/>
  <c r="V1128" i="5"/>
  <c r="T1129" i="5" s="1"/>
  <c r="U1129" i="5" s="1"/>
  <c r="W877" i="5"/>
  <c r="V877" i="5"/>
  <c r="T878" i="5" s="1"/>
  <c r="U878" i="5" s="1"/>
  <c r="U1047" i="5"/>
  <c r="W967" i="5"/>
  <c r="V967" i="5"/>
  <c r="T968" i="5" s="1"/>
  <c r="U968" i="5" s="1"/>
  <c r="W968" i="5" l="1"/>
  <c r="V968" i="5"/>
  <c r="T969" i="5" s="1"/>
  <c r="U969" i="5" s="1"/>
  <c r="V1047" i="5"/>
  <c r="T1048" i="5" s="1"/>
  <c r="W1047" i="5"/>
  <c r="V1129" i="5"/>
  <c r="T1130" i="5" s="1"/>
  <c r="U1130" i="5" s="1"/>
  <c r="W878" i="5"/>
  <c r="V878" i="5"/>
  <c r="T879" i="5" s="1"/>
  <c r="U879" i="5" s="1"/>
  <c r="U801" i="5"/>
  <c r="W879" i="5" l="1"/>
  <c r="V879" i="5"/>
  <c r="T880" i="5" s="1"/>
  <c r="U880" i="5" s="1"/>
  <c r="W969" i="5"/>
  <c r="V969" i="5"/>
  <c r="T970" i="5" s="1"/>
  <c r="U970" i="5" s="1"/>
  <c r="W801" i="5"/>
  <c r="V801" i="5"/>
  <c r="T802" i="5" s="1"/>
  <c r="U802" i="5" s="1"/>
  <c r="V1130" i="5"/>
  <c r="T1131" i="5" s="1"/>
  <c r="U1131" i="5" s="1"/>
  <c r="W1129" i="5"/>
  <c r="W1130" i="5" s="1"/>
  <c r="U1048" i="5"/>
  <c r="V970" i="5" l="1"/>
  <c r="T971" i="5" s="1"/>
  <c r="U971" i="5" s="1"/>
  <c r="W970" i="5"/>
  <c r="V1048" i="5"/>
  <c r="T1049" i="5" s="1"/>
  <c r="W1048" i="5"/>
  <c r="V1131" i="5"/>
  <c r="T1132" i="5" s="1"/>
  <c r="U1132" i="5" s="1"/>
  <c r="W802" i="5"/>
  <c r="V802" i="5"/>
  <c r="T803" i="5" s="1"/>
  <c r="U803" i="5" s="1"/>
  <c r="W880" i="5"/>
  <c r="V880" i="5"/>
  <c r="T881" i="5" s="1"/>
  <c r="U881" i="5" s="1"/>
  <c r="W881" i="5" l="1"/>
  <c r="V881" i="5"/>
  <c r="T882" i="5" s="1"/>
  <c r="W803" i="5"/>
  <c r="V803" i="5"/>
  <c r="T804" i="5" s="1"/>
  <c r="U804" i="5" s="1"/>
  <c r="W1131" i="5"/>
  <c r="U1049" i="5"/>
  <c r="V1132" i="5"/>
  <c r="T1133" i="5" s="1"/>
  <c r="U1133" i="5" s="1"/>
  <c r="V971" i="5"/>
  <c r="T972" i="5" s="1"/>
  <c r="U972" i="5" s="1"/>
  <c r="W971" i="5"/>
  <c r="V972" i="5" l="1"/>
  <c r="T973" i="5" s="1"/>
  <c r="U973" i="5" s="1"/>
  <c r="V1133" i="5"/>
  <c r="T1134" i="5" s="1"/>
  <c r="U1134" i="5" s="1"/>
  <c r="W1132" i="5"/>
  <c r="W1049" i="5"/>
  <c r="V1049" i="5"/>
  <c r="T1050" i="5" s="1"/>
  <c r="U1050" i="5" s="1"/>
  <c r="V804" i="5"/>
  <c r="T805" i="5" s="1"/>
  <c r="W804" i="5"/>
  <c r="U882" i="5"/>
  <c r="U805" i="5" l="1"/>
  <c r="V805" i="5" s="1"/>
  <c r="T806" i="5" s="1"/>
  <c r="W972" i="5"/>
  <c r="W882" i="5"/>
  <c r="V882" i="5"/>
  <c r="T883" i="5" s="1"/>
  <c r="V1050" i="5"/>
  <c r="T1051" i="5" s="1"/>
  <c r="U1051" i="5" s="1"/>
  <c r="W1133" i="5"/>
  <c r="V1134" i="5"/>
  <c r="T1135" i="5" s="1"/>
  <c r="U1135" i="5" s="1"/>
  <c r="V973" i="5"/>
  <c r="T974" i="5" s="1"/>
  <c r="U974" i="5" s="1"/>
  <c r="W805" i="5" l="1"/>
  <c r="U806" i="5" s="1"/>
  <c r="V974" i="5"/>
  <c r="T975" i="5" s="1"/>
  <c r="U975" i="5" s="1"/>
  <c r="V1051" i="5"/>
  <c r="T1052" i="5" s="1"/>
  <c r="U1052" i="5" s="1"/>
  <c r="W1134" i="5"/>
  <c r="W1050" i="5"/>
  <c r="V1135" i="5"/>
  <c r="T1136" i="5" s="1"/>
  <c r="U1136" i="5" s="1"/>
  <c r="U883" i="5"/>
  <c r="W973" i="5"/>
  <c r="W806" i="5" l="1"/>
  <c r="V806" i="5"/>
  <c r="T807" i="5" s="1"/>
  <c r="U807" i="5" s="1"/>
  <c r="W883" i="5"/>
  <c r="V883" i="5"/>
  <c r="T884" i="5" s="1"/>
  <c r="U884" i="5" s="1"/>
  <c r="V1136" i="5"/>
  <c r="T1137" i="5" s="1"/>
  <c r="U1137" i="5" s="1"/>
  <c r="W1135" i="5"/>
  <c r="W807" i="5"/>
  <c r="V807" i="5"/>
  <c r="T808" i="5" s="1"/>
  <c r="V1052" i="5"/>
  <c r="T1053" i="5" s="1"/>
  <c r="U1053" i="5" s="1"/>
  <c r="W1051" i="5"/>
  <c r="V975" i="5"/>
  <c r="T976" i="5" s="1"/>
  <c r="U976" i="5" s="1"/>
  <c r="W974" i="5"/>
  <c r="V1053" i="5" l="1"/>
  <c r="T1054" i="5" s="1"/>
  <c r="U1054" i="5" s="1"/>
  <c r="W1052" i="5"/>
  <c r="V976" i="5"/>
  <c r="T977" i="5" s="1"/>
  <c r="U977" i="5" s="1"/>
  <c r="W975" i="5"/>
  <c r="U808" i="5"/>
  <c r="V1137" i="5"/>
  <c r="T1138" i="5" s="1"/>
  <c r="U1138" i="5" s="1"/>
  <c r="W1136" i="5"/>
  <c r="W884" i="5"/>
  <c r="V884" i="5"/>
  <c r="T885" i="5" s="1"/>
  <c r="U885" i="5" l="1"/>
  <c r="V808" i="5"/>
  <c r="T809" i="5" s="1"/>
  <c r="W808" i="5"/>
  <c r="V885" i="5"/>
  <c r="T886" i="5" s="1"/>
  <c r="W885" i="5"/>
  <c r="V1138" i="5"/>
  <c r="T1139" i="5" s="1"/>
  <c r="U1139" i="5" s="1"/>
  <c r="W1137" i="5"/>
  <c r="W1138" i="5" s="1"/>
  <c r="V977" i="5"/>
  <c r="T978" i="5" s="1"/>
  <c r="U978" i="5" s="1"/>
  <c r="W976" i="5"/>
  <c r="V1054" i="5"/>
  <c r="T1055" i="5" s="1"/>
  <c r="U1055" i="5" s="1"/>
  <c r="W1053" i="5"/>
  <c r="W1054" i="5" s="1"/>
  <c r="V1055" i="5" l="1"/>
  <c r="T1056" i="5" s="1"/>
  <c r="U1056" i="5" s="1"/>
  <c r="V978" i="5"/>
  <c r="T979" i="5" s="1"/>
  <c r="U979" i="5" s="1"/>
  <c r="W977" i="5"/>
  <c r="V1139" i="5"/>
  <c r="T1140" i="5" s="1"/>
  <c r="U1140" i="5" s="1"/>
  <c r="U886" i="5"/>
  <c r="U809" i="5"/>
  <c r="W1139" i="5" l="1"/>
  <c r="V809" i="5"/>
  <c r="T810" i="5" s="1"/>
  <c r="W809" i="5"/>
  <c r="V886" i="5"/>
  <c r="T887" i="5" s="1"/>
  <c r="W886" i="5"/>
  <c r="V1140" i="5"/>
  <c r="T1141" i="5" s="1"/>
  <c r="U1141" i="5" s="1"/>
  <c r="V979" i="5"/>
  <c r="T980" i="5" s="1"/>
  <c r="U980" i="5" s="1"/>
  <c r="W978" i="5"/>
  <c r="V1056" i="5"/>
  <c r="T1057" i="5" s="1"/>
  <c r="U1057" i="5" s="1"/>
  <c r="W1055" i="5"/>
  <c r="U810" i="5" l="1"/>
  <c r="V1141" i="5"/>
  <c r="T1142" i="5" s="1"/>
  <c r="U1142" i="5" s="1"/>
  <c r="V980" i="5"/>
  <c r="T981" i="5" s="1"/>
  <c r="U981" i="5" s="1"/>
  <c r="W979" i="5"/>
  <c r="W980" i="5" s="1"/>
  <c r="W1140" i="5"/>
  <c r="V1057" i="5"/>
  <c r="T1058" i="5" s="1"/>
  <c r="U1058" i="5" s="1"/>
  <c r="U887" i="5"/>
  <c r="W1056" i="5"/>
  <c r="W810" i="5"/>
  <c r="V810" i="5"/>
  <c r="T811" i="5" s="1"/>
  <c r="U811" i="5" s="1"/>
  <c r="W811" i="5" l="1"/>
  <c r="V811" i="5"/>
  <c r="T812" i="5" s="1"/>
  <c r="U812" i="5" s="1"/>
  <c r="W887" i="5"/>
  <c r="V887" i="5"/>
  <c r="T888" i="5" s="1"/>
  <c r="U888" i="5" s="1"/>
  <c r="V1058" i="5"/>
  <c r="T1059" i="5" s="1"/>
  <c r="U1059" i="5" s="1"/>
  <c r="W1057" i="5"/>
  <c r="W1058" i="5" s="1"/>
  <c r="V981" i="5"/>
  <c r="T982" i="5" s="1"/>
  <c r="U982" i="5" s="1"/>
  <c r="V1142" i="5"/>
  <c r="T1082" i="5" s="1"/>
  <c r="X1081" i="5" s="1"/>
  <c r="W1141" i="5"/>
  <c r="C1064" i="5" l="1"/>
  <c r="B63" i="5"/>
  <c r="W1142" i="5"/>
  <c r="W981" i="5"/>
  <c r="V1059" i="5"/>
  <c r="T1060" i="5" s="1"/>
  <c r="U1060" i="5" s="1"/>
  <c r="V982" i="5"/>
  <c r="T922" i="5" s="1"/>
  <c r="X921" i="5" s="1"/>
  <c r="W888" i="5"/>
  <c r="V888" i="5"/>
  <c r="T889" i="5" s="1"/>
  <c r="U889" i="5" s="1"/>
  <c r="W812" i="5"/>
  <c r="V812" i="5"/>
  <c r="T813" i="5" s="1"/>
  <c r="U813" i="5" s="1"/>
  <c r="V813" i="5" l="1"/>
  <c r="T814" i="5" s="1"/>
  <c r="U814" i="5" s="1"/>
  <c r="W813" i="5"/>
  <c r="C904" i="5"/>
  <c r="B61" i="5"/>
  <c r="W982" i="5"/>
  <c r="V1060" i="5"/>
  <c r="T1061" i="5" s="1"/>
  <c r="U1061" i="5" s="1"/>
  <c r="W1059" i="5"/>
  <c r="V889" i="5"/>
  <c r="T890" i="5" s="1"/>
  <c r="U890" i="5" s="1"/>
  <c r="W889" i="5"/>
  <c r="V890" i="5" l="1"/>
  <c r="T891" i="5" s="1"/>
  <c r="U891" i="5" s="1"/>
  <c r="V1061" i="5"/>
  <c r="T1062" i="5" s="1"/>
  <c r="U1062" i="5" s="1"/>
  <c r="W1060" i="5"/>
  <c r="V814" i="5"/>
  <c r="T815" i="5" s="1"/>
  <c r="U815" i="5" s="1"/>
  <c r="V815" i="5" l="1"/>
  <c r="T816" i="5" s="1"/>
  <c r="U816" i="5" s="1"/>
  <c r="W814" i="5"/>
  <c r="V1062" i="5"/>
  <c r="T1002" i="5" s="1"/>
  <c r="X1001" i="5" s="1"/>
  <c r="W1061" i="5"/>
  <c r="V891" i="5"/>
  <c r="T892" i="5" s="1"/>
  <c r="U892" i="5" s="1"/>
  <c r="W890" i="5"/>
  <c r="V816" i="5" l="1"/>
  <c r="T817" i="5" s="1"/>
  <c r="U817" i="5" s="1"/>
  <c r="V892" i="5"/>
  <c r="T893" i="5" s="1"/>
  <c r="U893" i="5" s="1"/>
  <c r="W891" i="5"/>
  <c r="W1062" i="5"/>
  <c r="C984" i="5"/>
  <c r="B62" i="5"/>
  <c r="W815" i="5"/>
  <c r="W816" i="5" l="1"/>
  <c r="V893" i="5"/>
  <c r="T894" i="5" s="1"/>
  <c r="U894" i="5" s="1"/>
  <c r="W892" i="5"/>
  <c r="V817" i="5"/>
  <c r="T818" i="5" s="1"/>
  <c r="U818" i="5" s="1"/>
  <c r="V818" i="5" l="1"/>
  <c r="T819" i="5" s="1"/>
  <c r="U819" i="5" s="1"/>
  <c r="W817" i="5"/>
  <c r="V894" i="5"/>
  <c r="T895" i="5" s="1"/>
  <c r="U895" i="5" s="1"/>
  <c r="W893" i="5"/>
  <c r="V895" i="5" l="1"/>
  <c r="T896" i="5" s="1"/>
  <c r="U896" i="5" s="1"/>
  <c r="V819" i="5"/>
  <c r="T820" i="5" s="1"/>
  <c r="U820" i="5" s="1"/>
  <c r="W894" i="5"/>
  <c r="W818" i="5"/>
  <c r="V820" i="5" l="1"/>
  <c r="T821" i="5" s="1"/>
  <c r="U821" i="5" s="1"/>
  <c r="W819" i="5"/>
  <c r="V896" i="5"/>
  <c r="T897" i="5" s="1"/>
  <c r="U897" i="5" s="1"/>
  <c r="W895" i="5"/>
  <c r="V897" i="5" l="1"/>
  <c r="T898" i="5" s="1"/>
  <c r="U898" i="5" s="1"/>
  <c r="W896" i="5"/>
  <c r="V821" i="5"/>
  <c r="T822" i="5" s="1"/>
  <c r="U822" i="5" s="1"/>
  <c r="W820" i="5"/>
  <c r="V898" i="5" l="1"/>
  <c r="T899" i="5" s="1"/>
  <c r="U899" i="5" s="1"/>
  <c r="V822" i="5"/>
  <c r="T823" i="5" s="1"/>
  <c r="U823" i="5" s="1"/>
  <c r="W821" i="5"/>
  <c r="W822" i="5" s="1"/>
  <c r="W897" i="5"/>
  <c r="V823" i="5" l="1"/>
  <c r="T824" i="5" s="1"/>
  <c r="U824" i="5" s="1"/>
  <c r="V899" i="5"/>
  <c r="T900" i="5" s="1"/>
  <c r="U900" i="5" s="1"/>
  <c r="W898" i="5"/>
  <c r="W899" i="5" s="1"/>
  <c r="V824" i="5" l="1"/>
  <c r="T825" i="5" s="1"/>
  <c r="U825" i="5" s="1"/>
  <c r="V900" i="5"/>
  <c r="T901" i="5" s="1"/>
  <c r="U901" i="5" s="1"/>
  <c r="W823" i="5"/>
  <c r="V901" i="5" l="1"/>
  <c r="T902" i="5" s="1"/>
  <c r="U902" i="5" s="1"/>
  <c r="W900" i="5"/>
  <c r="V825" i="5"/>
  <c r="T770" i="5" s="1"/>
  <c r="X769" i="5" s="1"/>
  <c r="W824" i="5"/>
  <c r="W901" i="5" l="1"/>
  <c r="C750" i="5"/>
  <c r="E750" i="5"/>
  <c r="W825" i="5"/>
  <c r="V902" i="5"/>
  <c r="T847" i="5" s="1"/>
  <c r="X846" i="5" s="1"/>
  <c r="C827" i="5" l="1"/>
  <c r="E827" i="5"/>
  <c r="B55" i="5" s="1"/>
  <c r="W902" i="5"/>
  <c r="B54" i="5"/>
  <c r="B56" i="5"/>
  <c r="B57" i="5"/>
</calcChain>
</file>

<file path=xl/sharedStrings.xml><?xml version="1.0" encoding="utf-8"?>
<sst xmlns="http://schemas.openxmlformats.org/spreadsheetml/2006/main" count="3158" uniqueCount="779">
  <si>
    <t>La pensione si allontana — il simulatore (ottobre 2026)</t>
  </si>
  <si>
    <t>Strumento informativo / divulgativo. NON è consulenza finanziaria. I valori sono indicativi al 2026 e vanno verificati col tuo consulente.</t>
  </si>
  <si>
    <t>Indice</t>
  </si>
  <si>
    <t>1 - Il tuo traguardo</t>
  </si>
  <si>
    <t>La tua data di nascita: prima rata di vecchiaia, mesi oltre i 67, ponte, RITA, anticipata</t>
  </si>
  <si>
    <t>2 - Il costo del ponte</t>
  </si>
  <si>
    <t>Quanto capitale serve per arrivare alla prima rata e quanto costa un mese in più</t>
  </si>
  <si>
    <t>3 - Le tre forze</t>
  </si>
  <si>
    <t>Il caso di Irene: storia di risparmio, messaggio in due passi, età / inflazione / stipendi, stop minimo nei mondi</t>
  </si>
  <si>
    <t>4 - Le leve</t>
  </si>
  <si>
    <t>Spesa, TFR, part-time, fondo pensione, riscatto, volontari, soglia: mesi di anticipo; rendimento di pareggio</t>
  </si>
  <si>
    <t>5 - La manovra</t>
  </si>
  <si>
    <t>Le proposte al 29/09/2026, la tua manovra, la soglia dell'anticipata, le previsioni da verificare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</si>
  <si>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</si>
  <si>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</si>
  <si>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</si>
  <si>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</si>
  <si>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</si>
  <si>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5. Le celle BIANCHE sono dati ufficiali (tabelle RGS, coefficienti, righe INPS, FOI, PIL ISTAT): non modificarle; la fonte è nella colonna accanto.</t>
  </si>
  <si>
    <t>Fonti dati</t>
  </si>
  <si>
    <t>• RGS, Rapporto n. 27 (22/09/2026): Tab. A1.4 p. 211 e A1.5 p. 212 (requisiti; dal 2029 proiezioni), Tab. A1.1 p. 197 (coefficienti), Riquadro 5.1 p. 159, Riquadro 6.1 pp. 184-185, §1.2 (PIL reale 0,5%)</t>
  </si>
  <si>
    <t>• RGS, Rapporto n. 26 (agosto 2025), base ISTAT 2023: la curva di un anno fa</t>
  </si>
  <si>
    <t>• Decreto direttoriale 20/11/2024: coefficienti di trasformazione 2025-2026</t>
  </si>
  <si>
    <t>• INPS, messaggio n. 707 del 27/02/2026: coefficienti di rivalutazione del montante; circolare n. 28/2026 (requisiti 2027-2028); circolare n. 153/2025 (assegno sociale 2026: 546,24 €)</t>
  </si>
  <si>
    <t>• ISTAT, Pil e indebitamento AP 2022-2024 (03/03/2025); Conti economici nazionali (22/09/2026); indice FOI; inflazione acquisita 2026</t>
  </si>
  <si>
    <t>• Normattiva, art. 24 D.L. 201/2011, testo in vigore nel 2026 (commi 7 e 11: soglie di importo)</t>
  </si>
  <si>
    <t>• L. 199/2025 (IRPEF 2026, c. 185 requisiti 2027-2028, c. 201 fondo pensione); L. 207/2024 (cuneo); TUIR art. 13; art. 2120 c.c. (TFR); D.Lgs. 252/2005 art. 11 c. 4-bis (RITA); L. 335/1995</t>
  </si>
  <si>
    <t>• Stampa 02-26/09/2026 sulla manovra 2027 (ANSA, Il Messaggero, Il Giornale, QuiFinanza, Il Fatto Quotidiano, aPensione, Virgilio): fonti secondarie, stato al 29/09/2026</t>
  </si>
  <si>
    <t>• Calcoli: euro del 2026, rendimento reale 3%, inflazione 2%, imposta 26% sulla plusvalenza con base di costo, bollo 0,20%, orizzonte 92 anni</t>
  </si>
  <si>
    <t>Aggiornamenti: github.com/marcofire-it/marco-fire-simulatori</t>
  </si>
  <si>
    <t>Dopo il 2028 le età di pensione sono proiezioni della Ragioneria generale dello Stato (RGS 27, scenario ISTAT mediano), non norme.</t>
  </si>
  <si>
    <t>Il futuro dei coefficienti è una banda a tre punti: «a regole di oggi», «centrale» (revisione a circa 0,2 l'anno), «se la revisione accelera».</t>
  </si>
  <si>
    <t>Gli stop minimi del file non contano il TFR (resta un cuscinetto): lo aggiunge la leva del foglio 4.</t>
  </si>
  <si>
    <t>Le età sono scritte in anni e mesi («69 anni e 3 mesi»). In fondo a ogni foglio c'è il motore del calcolo: si può leggere, non va modificato.</t>
  </si>
  <si>
    <t>Il file si ricalcola da solo: niente macro, solo formule.</t>
  </si>
  <si>
    <t>Campo del simulatore: nati fra il 1960 e il 2000, stop fra 40 e 65 anni (foglio 1, riga 8). Fuori campo le celle mostrano un messaggio, non un numero.</t>
  </si>
  <si>
    <t>Il tuo traguardo: quando arriva la prima rata di vecchiaia</t>
  </si>
  <si>
    <t>I tuoi dati</t>
  </si>
  <si>
    <t>Data di nascita</t>
  </si>
  <si>
    <t>Esempio del video: Irene, nata il 15/03/1984</t>
  </si>
  <si>
    <t>Età a cui vuoi smettere di lavorare: anni</t>
  </si>
  <si>
    <t>… più mesi</t>
  </si>
  <si>
    <t>Data di nascita ed età di stop valgono anche nei fogli 2-5 (il caso di Irene). Campo del simulatore: nati fra il 1960 e il 2000; stop fisso fra 40 e 65 anni e 11 mesi, da gennaio 2027 a dicembre 2066 (il caso accumula fino a dicembre 2067). Gli stop minimi si cercano fra 40 e 65 anni: fuori da lì le celle scrivono «già ora» (se regge già da gennaio 2027), «prima dei 40 anni» o «dopo i 65 anni (fuori scala)». Fuori campo compare un messaggio, mai un numero.</t>
  </si>
  <si>
    <t>La tua prima rata di vecchiaia (curva RGS 27: dal 2029 è una proiezione, non una norma)</t>
  </si>
  <si>
    <t>Età in cui maturi il requisito</t>
  </si>
  <si>
    <t>Mese in cui lo maturi</t>
  </si>
  <si>
    <t>Prima rata (il 1° del mese dopo)</t>
  </si>
  <si>
    <t>Mesi oltre i 67 anni</t>
  </si>
  <si>
    <t>Stop dal lavoro</t>
  </si>
  <si>
    <t>Mesi di ponte (dallo stop alla prima rata)</t>
  </si>
  <si>
    <t>Anni di ponte</t>
  </si>
  <si>
    <t>La RITA del fondo pensione si apre a</t>
  </si>
  <si>
    <t>RITA: fino a 10 anni prima dell'età di vecchiaia, dopo 24 mesi senza lavoro (D.Lgs. 252/2005 art. 11 c. 4-bis): si sposta con il traguardo</t>
  </si>
  <si>
    <t>Pensione anticipata contributiva (64 anni + adeguamenti, 20 anni di contributi; soglia di importo: foglio 5)</t>
  </si>
  <si>
    <t>Decorrenza (dopo la finestra di 3 mesi)</t>
  </si>
  <si>
    <t>Età alla decorrenza</t>
  </si>
  <si>
    <t>La stessa data con la curva di un anno fa (RGS 26, agosto 2025, base ISTAT 2023)</t>
  </si>
  <si>
    <t>Età della prima rata con la curva RGS 26</t>
  </si>
  <si>
    <t>Prima rata con la curva RGS 26</t>
  </si>
  <si>
    <t>Spostamento in un anno (mesi)</t>
  </si>
  <si>
    <t>Le generazioni: prima rata di vecchiaia (proiezione RGS 27), nati a gennaio e a dicembre</t>
  </si>
  <si>
    <t>Anno di nascita</t>
  </si>
  <si>
    <t>Nati a gennaio: età</t>
  </si>
  <si>
    <t>Nati a gennaio: prima rata</t>
  </si>
  <si>
    <t>Nati a dicembre: età</t>
  </si>
  <si>
    <t>Nati a dicembre: prima rata</t>
  </si>
  <si>
    <t>Mesi oltre i 67 (gennaio / dicembre)</t>
  </si>
  <si>
    <t>RITA da (nati a gennaio)</t>
  </si>
  <si>
    <t>Dopo il 2028 le età sono proiezioni della Ragioneria (scenario demografico ISTAT mediano, base 2024), non norme: la data vera si fissa con i decreti biennali sulla speranza di vita. Nato/a il 15 del mese: la prima rata parte il 1° del mese dopo la maturazione.</t>
  </si>
  <si>
    <t>Motore del calcolo — non modificare</t>
  </si>
  <si>
    <t>Indici di mese = anno × 12 + mese − 1. Maturazione = primo mese in cui l'età raggiunge il requisito dell'anno solare (MATCH sulla colonna «ultimo mese di nascita che matura nell'anno»).</t>
  </si>
  <si>
    <t>Mese di nascita (indice)</t>
  </si>
  <si>
    <t>Mese di stop (indice)</t>
  </si>
  <si>
    <t>Maturazione vecchiaia RGS 27 (indice)</t>
  </si>
  <si>
    <t>Prima rata vecchiaia RGS 27 (indice)</t>
  </si>
  <si>
    <t>Maturazione anticipata contributiva (indice)</t>
  </si>
  <si>
    <t>Decorrenza anticipata (indice): finestra di 3 mesi + 1° del mese dopo</t>
  </si>
  <si>
    <t>Maturazione vecchiaia RGS 26 (indice)</t>
  </si>
  <si>
    <t>Prima rata vecchiaia RGS 26 (indice)</t>
  </si>
  <si>
    <t>Coorte</t>
  </si>
  <si>
    <t>Nascita a gennaio (indice)</t>
  </si>
  <si>
    <t>Maturazione (gennaio)</t>
  </si>
  <si>
    <t>Nascita a dicembre (indice)</t>
  </si>
  <si>
    <t>Maturazione (dicembre)</t>
  </si>
  <si>
    <t>Anno</t>
  </si>
  <si>
    <t>Vecchiaia RGS 27 (mesi di età)</t>
  </si>
  <si>
    <t>Vecchiaia RGS 27 (età)</t>
  </si>
  <si>
    <t>Anticipata contributiva RGS 27 (mesi di età)</t>
  </si>
  <si>
    <t>Vecchiaia RGS 26 (mesi di età)</t>
  </si>
  <si>
    <t>Ultimo mese di nascita che matura nell'anno (RGS 27)</t>
  </si>
  <si>
    <t>Idem, anticipata</t>
  </si>
  <si>
    <t>Idem, RGS 26</t>
  </si>
  <si>
    <t>Fonte</t>
  </si>
  <si>
    <t>RGS, Rapporto n. 27 (22/09/2026), Tab. A1.4 p. 211, colonna «Lavoratori dipendenti e autonomi»; anticipata: Tab. A1.5 p. 212, ultima colonna (canale dei contributivi puri). Dal 2029 proiezioni ISTAT mediano base 2024.</t>
  </si>
  <si>
    <t>RGS 26: Rapporto n. 26 (agosto 2025), App. 1 p. 206, base ISTAT 2023 (curva di un anno fa).</t>
  </si>
  <si>
    <t>Oltre il 2084 la tabella si ferma: nati dopo il 2014 fuori scala.</t>
  </si>
  <si>
    <t>Il costo del ponte: quanto capitale serve per arrivare alla prima rata</t>
  </si>
  <si>
    <t>Ipotesi (rendimento, inflazione, imposte e bollo valgono anche nei fogli 3-5)</t>
  </si>
  <si>
    <t>Spesa annua nel ponte (euro di oggi)</t>
  </si>
  <si>
    <t>Tabella generale del video: 24.000 €. Il caso di Irene (22.000 €) sta nel foglio 3.</t>
  </si>
  <si>
    <t>Rendimento reale del portafoglio</t>
  </si>
  <si>
    <t>Canone del canale (portafoglio 60/40).</t>
  </si>
  <si>
    <t>Inflazione dopo il 2026</t>
  </si>
  <si>
    <t>Obiettivo BCE, canone del canale.</t>
  </si>
  <si>
    <t>Plusvalenza latente allo stop (quota del patrimonio)</t>
  </si>
  <si>
    <t>Ipotesi generale delle tabelle; per Irene il foglio 3 la calcola dalla sua storia.</t>
  </si>
  <si>
    <t>Imposta sulle plusvalenze</t>
  </si>
  <si>
    <t>Pagata solo sulla quota di guadagno di ciò che vendi (base di costo tracciata).</t>
  </si>
  <si>
    <t>Imposta di bollo annua</t>
  </si>
  <si>
    <t>Sul valore del dossier.</t>
  </si>
  <si>
    <t>Risultati (data di nascita ed età di stop dal foglio 1)</t>
  </si>
  <si>
    <t>Prima rata di vecchiaia (foglio 1)</t>
  </si>
  <si>
    <t>Mesi di ponte</t>
  </si>
  <si>
    <t>Capitale del ponte allo stop (euro di oggi)</t>
  </si>
  <si>
    <t>Capitale con un mese di requisito in più</t>
  </si>
  <si>
    <t>Un mese in più di requisito costa</t>
  </si>
  <si>
    <t>… in mesi di spesa</t>
  </si>
  <si>
    <t>Moltiplicatore implicito: capitale / valore attuale della spesa al rendimento reale</t>
  </si>
  <si>
    <t>Moltiplicatore fiscale medio del canale (per confronto)</t>
  </si>
  <si>
    <t>Fonte: posso_smettere_01/02 (canale): costo medio di imposte e bollo sul capitale</t>
  </si>
  <si>
    <t>Il ponte si paga col portafoglio (prelievo a inizio anno, 26% sulla quota di plusvalenza, bollo). Tabella del video: nati nel 1984, stop a 50 anni, 24.000 € di spesa, latente 20%.</t>
  </si>
  <si>
    <t>Capitale necessario = il più piccolo capitale per cui il minimo del percorso (saldo dopo ogni prelievo e saldo finale, in euro dello stop) non scende sotto zero; trovato con la secante (2 inneschi + 4 correzioni).</t>
  </si>
  <si>
    <t>Rendimento reale (foglio 2)</t>
  </si>
  <si>
    <t>Inflazione dopo il 2026 (foglio 2)</t>
  </si>
  <si>
    <t>Imposta sulle plusvalenze (foglio 2)</t>
  </si>
  <si>
    <t>1 − bollo (foglio 2)</t>
  </si>
  <si>
    <t>Crescita reale annua del portafoglio (1 + r), prima del bollo</t>
  </si>
  <si>
    <t>Inflazione: la base di costo nominale perde (1 + inflazione) ogni anno in euro reali</t>
  </si>
  <si>
    <t>Ricerca 1 — capitale del ponte</t>
  </si>
  <si>
    <t>Capitale necessario:</t>
  </si>
  <si>
    <t>Mesi di ponte (foglio 1)</t>
  </si>
  <si>
    <t>Spesa annua</t>
  </si>
  <si>
    <t>Plusvalenza latente allo stop</t>
  </si>
  <si>
    <t>Numero di prelievi annui</t>
  </si>
  <si>
    <t>Capitale provato (secante: 2 inneschi + 4 correzioni)</t>
  </si>
  <si>
    <t>Minimo del percorso con quel capitale (euro dello stop)</t>
  </si>
  <si>
    <t>k (anni dallo stop)</t>
  </si>
  <si>
    <t>Fabbisogno (euro dello stop)</t>
  </si>
  <si>
    <t>Prova 1: Patrimonio prima del prelievo</t>
  </si>
  <si>
    <t>Prova 1: Prelievo lordo</t>
  </si>
  <si>
    <t>Prova 1: Patrimonio dopo il prelievo</t>
  </si>
  <si>
    <t>Prova 1: Base di costo (all'anno dopo)</t>
  </si>
  <si>
    <t>Prova 2: Patrimonio prima del prelievo</t>
  </si>
  <si>
    <t>Prova 2: Prelievo lordo</t>
  </si>
  <si>
    <t>Prova 2: Patrimonio dopo il prelievo</t>
  </si>
  <si>
    <t>Prova 2: Base di costo (all'anno dopo)</t>
  </si>
  <si>
    <t>Prova 3: Patrimonio prima del prelievo</t>
  </si>
  <si>
    <t>Prova 3: Prelievo lordo</t>
  </si>
  <si>
    <t>Prova 3: Patrimonio dopo il prelievo</t>
  </si>
  <si>
    <t>Prova 3: Base di costo (all'anno dopo)</t>
  </si>
  <si>
    <t>Prova 4: Patrimonio prima del prelievo</t>
  </si>
  <si>
    <t>Prova 4: Prelievo lordo</t>
  </si>
  <si>
    <t>Prova 4: Patrimonio dopo il prelievo</t>
  </si>
  <si>
    <t>Prova 4: Base di costo (all'anno dopo)</t>
  </si>
  <si>
    <t>Prova 5: Patrimonio prima del prelievo</t>
  </si>
  <si>
    <t>Prova 5: Prelievo lordo</t>
  </si>
  <si>
    <t>Prova 5: Patrimonio dopo il prelievo</t>
  </si>
  <si>
    <t>Prova 5: Base di costo (all'anno dopo)</t>
  </si>
  <si>
    <t>Capitale necessario</t>
  </si>
  <si>
    <t>Ricerca 2 — capitale del ponte con un mese in più</t>
  </si>
  <si>
    <t>Mesi di ponte + 1 (un mese di requisito in più)</t>
  </si>
  <si>
    <t>Le tre forze: età, inflazione e stipendi sul caso di Irene</t>
  </si>
  <si>
    <t>Il caso (celle gialle modificabili)</t>
  </si>
  <si>
    <t>RAL nel primo anno di lavoro</t>
  </si>
  <si>
    <t>Irene: 27.000 € nel 2009, cresciuta del 4,05% l'anno</t>
  </si>
  <si>
    <t>RAL 2026</t>
  </si>
  <si>
    <t>Dal 2027 costante in termini reali</t>
  </si>
  <si>
    <t>Anno del primo contributo (dal 2009 in poi)</t>
  </si>
  <si>
    <t>Contributiva pura: primo contributo dopo il 1995</t>
  </si>
  <si>
    <t>Spesa annua in cassa, da occupata e da FIRE (euro di oggi)</t>
  </si>
  <si>
    <t>Affitto compreso: 650 €/mese</t>
  </si>
  <si>
    <t>Età fino a cui deve durare il piano</t>
  </si>
  <si>
    <t>Convenzione del canale</t>
  </si>
  <si>
    <t>Aliquota contributiva IVS</t>
  </si>
  <si>
    <t>Dipendenti del settore privato</t>
  </si>
  <si>
    <t>Inflazione 2026 (acquisita ad agosto)</t>
  </si>
  <si>
    <t>ISTAT, prezzi al consumo agosto 2026 (inflazione acquisita)</t>
  </si>
  <si>
    <t>Shock di inflazione: 2027</t>
  </si>
  <si>
    <t>Prova di stress, non previsione: rendimenti nominali invariati</t>
  </si>
  <si>
    <t>Shock di inflazione: 2028</t>
  </si>
  <si>
    <t>Stipendi reali: variazione 2027</t>
  </si>
  <si>
    <t>Contratti sotto i prezzi, senza recupero</t>
  </si>
  <si>
    <t>Stipendi reali: variazione 2028</t>
  </si>
  <si>
    <t>Punto della banda per il dettaglio</t>
  </si>
  <si>
    <t>centrale</t>
  </si>
  <si>
    <t>«a regole di oggi», «centrale» (revisione a circa 0,2 l'anno), «se la revisione accelera»</t>
  </si>
  <si>
    <t>Nascita e stop fisso dal foglio 1; rendimento, inflazione, imposte e bollo dal foglio 2. Gli stop di questo foglio non contano il TFR, che resta un cuscinetto: lo aggiunge la leva del foglio 4.</t>
  </si>
  <si>
    <t>La storia di risparmio 2009-2026: patrimonio e base di costo derivati dalla stessa storia</t>
  </si>
  <si>
    <t>Netto 2026 (regole 2026)</t>
  </si>
  <si>
    <t>Versamenti mensili = quota × netto dell'anno; 3% reale + inflazione FOI, bollo 0,20%</t>
  </si>
  <si>
    <t>Risparmio 2026</t>
  </si>
  <si>
    <t>Quota di risparmio sul netto (la stessa ogni anno)</t>
  </si>
  <si>
    <t>Patrimonio al 31/12/2026</t>
  </si>
  <si>
    <t>Versato (base di costo)</t>
  </si>
  <si>
    <t>Crescita</t>
  </si>
  <si>
    <t>Plusvalenza latente</t>
  </si>
  <si>
    <t>Allo stop fisso del foglio 1</t>
  </si>
  <si>
    <t>Stop fisso</t>
  </si>
  <si>
    <t>Patrimonio allo stop (euro di oggi)</t>
  </si>
  <si>
    <t>… con lo shock di inflazione</t>
  </si>
  <si>
    <t>Mesi di ponte con i 67 anni di ieri</t>
  </si>
  <si>
    <t>Mesi di ponte con la curva RGS 27</t>
  </si>
  <si>
    <t>Un mese di lavoro vale (margine a stop + 12 mesi meno margine allo stop, diviso 12)</t>
  </si>
  <si>
    <t>Risparmio annuo con gli stipendi fermi (2028)</t>
  </si>
  <si>
    <t>Rivalutazione del montante stimata per il 2026 (riga 2025)</t>
  </si>
  <si>
    <t>Stima: riga ufficiale 2024 e PIL 2025 ISTAT; contro l'inflazione acquisita del 2,9%</t>
  </si>
  <si>
    <t>Il messaggio in due passi (stop fisso; mesi di lavoro = euro / valore di un mese di lavoro)</t>
  </si>
  <si>
    <t>Voce</t>
  </si>
  <si>
    <t>A regole di oggi</t>
  </si>
  <si>
    <t>Centrale</t>
  </si>
  <si>
    <t>Se la revisione accelera</t>
  </si>
  <si>
    <t>Ponte in più (euro)</t>
  </si>
  <si>
    <t>Ponte in più (mesi di lavoro)</t>
  </si>
  <si>
    <t>In media, un mese di ponte costa</t>
  </si>
  <si>
    <t>La pensione più alta restituisce (euro)</t>
  </si>
  <si>
    <t>La pensione più alta restituisce (mesi di lavoro)</t>
  </si>
  <si>
    <t>Costo netto dell'età (euro)</t>
  </si>
  <si>
    <t>Costo netto dell'età (mesi di lavoro)</t>
  </si>
  <si>
    <t>Pensione lorda allo stop fisso (€/mese)</t>
  </si>
  <si>
    <t>Pensione netta allo stop fisso (€/mese)</t>
  </si>
  <si>
    <t>Pensione di ieri: 67 anni, coefficienti di oggi (lorda / netta, €/mese)</t>
  </si>
  <si>
    <t>Le tre forze: Shapley a tre (mesi di lavoro allo stop fisso; media su tutti gli ordini)</t>
  </si>
  <si>
    <t>Forza</t>
  </si>
  <si>
    <t>Età (requisito + revisione dei coefficienti)</t>
  </si>
  <si>
    <t>Inflazione</t>
  </si>
  <si>
    <t>Stipendi</t>
  </si>
  <si>
    <t>Totale</t>
  </si>
  <si>
    <t>Margine allo stop fisso (euro)</t>
  </si>
  <si>
    <t>Mondo di ieri (67 anni, coefficienti di oggi)</t>
  </si>
  <si>
    <t>Con età</t>
  </si>
  <si>
    <t>Con inflazione</t>
  </si>
  <si>
    <t>Con stipendi</t>
  </si>
  <si>
    <t>Con età + inflazione</t>
  </si>
  <si>
    <t>Con età + stipendi</t>
  </si>
  <si>
    <t>Con inflazione + stipendi</t>
  </si>
  <si>
    <t>Con età + inflazione + stipendi</t>
  </si>
  <si>
    <t>Stop minimo nei mondi (senza TFR: lo aggiunge il foglio 4)</t>
  </si>
  <si>
    <t>Mondo</t>
  </si>
  <si>
    <t>Stop minimo</t>
  </si>
  <si>
    <t>Mese</t>
  </si>
  <si>
    <t>Pensione lorda allo stop minimo (€/mese)</t>
  </si>
  <si>
    <t>Pensione netta (€/mese)</t>
  </si>
  <si>
    <t>Ieri: 67 anni, coefficienti di oggi</t>
  </si>
  <si>
    <t>67 anni, revisione centrale</t>
  </si>
  <si>
    <t>Curva RGS 27, a regole di oggi</t>
  </si>
  <si>
    <t>Curva RGS 27, centrale</t>
  </si>
  <si>
    <t>Curva RGS 27, se la revisione accelera</t>
  </si>
  <si>
    <t>Con le tre forze, a regole di oggi</t>
  </si>
  <si>
    <t>Con le tre forze, centrale</t>
  </si>
  <si>
    <t>Con le tre forze, se la revisione accelera</t>
  </si>
  <si>
    <t>Stop minimo = primo mese in cui il patrimonio allo stop regge spesa e imposte fino all'età di fine piano (bisezione in 9 passi fra 40 e 65 anni; fuori da lì il foglio scrive «già ora», «prima dei 40 anni» o «dopo i 65 anni»). Con le tre forze = shock di inflazione e stipendi fermi insieme.</t>
  </si>
  <si>
    <t>Rinviare volontariamente la prima rata (centrale, stop fisso)</t>
  </si>
  <si>
    <t>Rinvio</t>
  </si>
  <si>
    <t>Età alla prima rata</t>
  </si>
  <si>
    <t>Pensione in più</t>
  </si>
  <si>
    <t>Anni di incasso per recuperare le rate perse</t>
  </si>
  <si>
    <t>+12 mesi</t>
  </si>
  <si>
    <t>+21 mesi</t>
  </si>
  <si>
    <t>Dettaglio della banda scelta in B16</t>
  </si>
  <si>
    <t>Le tre forze insieme (mesi di lavoro)</t>
  </si>
  <si>
    <t>Stop minimo senza forze</t>
  </si>
  <si>
    <t>Stop minimo con le tre forze</t>
  </si>
  <si>
    <t>Tutto in euro del 2026. Accumulo mensile dal 1/1/2027, montante con le righe INPS (msg. 707/2026) e le righe future dalla media quinquennale del PIL nominale, coefficiente alla decorrenza con la deriva della banda, decumulo annuo fino all'età di fine piano. Stesse regole del motore dell'analisi (analista/motore.py).</t>
  </si>
  <si>
    <t>Contributi a carico del lavoratore (FPLD)</t>
  </si>
  <si>
    <t>INPS: 9,19% della retribuzione</t>
  </si>
  <si>
    <t>Addizionali regionale e comunale (convenzione del canale)</t>
  </si>
  <si>
    <t>Convenzione di posso_smettere_02</t>
  </si>
  <si>
    <t>PIL nominale 2024, milioni (vintage 22/09/2026)</t>
  </si>
  <si>
    <t>ISTAT, Conti economici nazionali 2010-2025 (22/09/2026)</t>
  </si>
  <si>
    <t>PIL nominale 2025, milioni (vintage 22/09/2026)</t>
  </si>
  <si>
    <t>Crescita del PIL nominale 2020</t>
  </si>
  <si>
    <t>ISTAT, Annuario statistico 2021 cap. 12 (usata per stimare la riga 2025 per identità)</t>
  </si>
  <si>
    <t>PIL reale 2026 (DFP)</t>
  </si>
  <si>
    <t>Documento di finanza pubblica 2026 (RGS 27 §1.1)</t>
  </si>
  <si>
    <t>PIL reale medio di lungo periodo</t>
  </si>
  <si>
    <t>RGS 27 §1.2 p. 42 (0,5% medio 2026-2070)</t>
  </si>
  <si>
    <t>Assegno sociale 2026 (€/mese)</t>
  </si>
  <si>
    <t>INPS, circolare n. 153/2025</t>
  </si>
  <si>
    <t>Multiplo della soglia anticipata fino al 2029</t>
  </si>
  <si>
    <t>Art. 24 c. 11 D.L. 201/2011</t>
  </si>
  <si>
    <t>Multiplo della soglia anticipata dal 2030</t>
  </si>
  <si>
    <t>Art. 24 c. 11 D.L. 201/2011, ultimo periodo</t>
  </si>
  <si>
    <t>Tasso di sostituzione 2070, coefficienti rivisti</t>
  </si>
  <si>
    <t>RGS 27, Riquadro 6.1 pp. 184-185</t>
  </si>
  <si>
    <t>Tasso di sostituzione 2070, coefficienti congelati</t>
  </si>
  <si>
    <t>Anni fra 2026 e 2070</t>
  </si>
  <si>
    <t>Orizzonte del Riquadro 6.1</t>
  </si>
  <si>
    <t>Coefficiente a 69 anni nel 2056 (pensione_2056_lungo)</t>
  </si>
  <si>
    <t>Video del canale pensione_2056_lungo, seg. 13 (punto «se la revisione accelera»)</t>
  </si>
  <si>
    <t>Coefficiente a 69 anni, DD 20/11/2024</t>
  </si>
  <si>
    <t>Decreto direttoriale 20/11/2024</t>
  </si>
  <si>
    <t>Anni fra 2026 e 2056</t>
  </si>
  <si>
    <t>Età di riferimento della deriva centrale (anni)</t>
  </si>
  <si>
    <t>Ipotesi base RGS 27 Tab. 6.1.a: 67 anni e 6 mesi nel 2070</t>
  </si>
  <si>
    <t>Deriva centrale in log/anno all'età di riferimento</t>
  </si>
  <si>
    <t>Deriva «se la revisione accelera» in log/anno a 69 anni</t>
  </si>
  <si>
    <t>Mese di nascita (foglio 1)</t>
  </si>
  <si>
    <t>Mese dello stop fisso (foglio 1)</t>
  </si>
  <si>
    <t>Mese dello stop fisso usato dal motore (mai prima di gennaio 2027: prima è fuori campo)</t>
  </si>
  <si>
    <t>Mese di fine piano</t>
  </si>
  <si>
    <t>Mese di gennaio 2027 (inizio dell'accumulo)</t>
  </si>
  <si>
    <t>Prima rata vecchiaia, curva RGS 27 (foglio 1)</t>
  </si>
  <si>
    <t>Prima rata vecchiaia, 67 anni fissi («ieri»)</t>
  </si>
  <si>
    <t>Decorrenza anticipata contributiva (foglio 1)</t>
  </si>
  <si>
    <t>Stop fisso dentro il campo (da gennaio 2027, fra 40 e 65 anni e 11 mesi, accumulo e righe del piano)</t>
  </si>
  <si>
    <t>Età</t>
  </si>
  <si>
    <t>Coefficiente 2025-26 (%)</t>
  </si>
  <si>
    <t>Coefficiente 2013 (%)</t>
  </si>
  <si>
    <t>Calo storico 2013→2025 (log)</t>
  </si>
  <si>
    <t>RGS 27, Tab. A1.1 p. 197: colonne «aggiornati al 2025» (= DD 20/11/2024) e «2013»</t>
  </si>
  <si>
    <t>Calo storico a 67 anni e 6 mesi (log)</t>
  </si>
  <si>
    <t>Coefficiente alla decorrenza</t>
  </si>
  <si>
    <t>Età (mesi)</t>
  </si>
  <si>
    <t>Banda (1 oggi, 2 centrale, 3 accelera)</t>
  </si>
  <si>
    <t>Età (anni)</t>
  </si>
  <si>
    <t>Coefficiente 2025-26 interpolato (%)</t>
  </si>
  <si>
    <t>Coefficiente 2013 interpolato (%)</t>
  </si>
  <si>
    <t>Calo storico all'età (log)</t>
  </si>
  <si>
    <t>Deriva (log/anno)</t>
  </si>
  <si>
    <t>Coefficiente</t>
  </si>
  <si>
    <t>Vecchiaia curva RGS 27 — a regole di oggi</t>
  </si>
  <si>
    <t>Vecchiaia curva RGS 27 — centrale</t>
  </si>
  <si>
    <t>Vecchiaia curva RGS 27 — se la revisione accelera</t>
  </si>
  <si>
    <t>Vecchiaia a 67 anni fissi — a regole di oggi</t>
  </si>
  <si>
    <t>Vecchiaia a 67 anni fissi — centrale</t>
  </si>
  <si>
    <t>Vecchiaia a 67 anni fissi — se la revisione accelera</t>
  </si>
  <si>
    <t>Anticipata contributiva — centrale</t>
  </si>
  <si>
    <t>Rinvio volontario di 12 mesi — centrale</t>
  </si>
  <si>
    <t>Rinvio volontario di 21 mesi — centrale</t>
  </si>
  <si>
    <t>FOI, variazione % (ISTAT)</t>
  </si>
  <si>
    <t>Inflazione (base)</t>
  </si>
  <si>
    <t>Inflazione (shock)</t>
  </si>
  <si>
    <t>Prezzi, base 2026 = 1</t>
  </si>
  <si>
    <t>Prezzi con lo shock</t>
  </si>
  <si>
    <t>PIL nominale, milioni (ISTAT 03/03/2025)</t>
  </si>
  <si>
    <t>1 + crescita PIL nominale</t>
  </si>
  <si>
    <t>1 + crescita PIL nominale (shock)</t>
  </si>
  <si>
    <t>Riga di rivalutazione del montante</t>
  </si>
  <si>
    <t>Riga di rivalutazione (shock)</t>
  </si>
  <si>
    <t>Rivalutazione cumulata</t>
  </si>
  <si>
    <t>Rivalutazione cumulata (shock)</t>
  </si>
  <si>
    <t>RAL nominale storica</t>
  </si>
  <si>
    <t>RAL reale storica</t>
  </si>
  <si>
    <t>Imponibile (reale)</t>
  </si>
  <si>
    <t>Netto reale (regole 2026)</t>
  </si>
  <si>
    <t>Versamento nominale dell'anno</t>
  </si>
  <si>
    <t>Patrimonio a fine anno</t>
  </si>
  <si>
    <t>Base di costo a fine anno</t>
  </si>
  <si>
    <t>RAL reale futura</t>
  </si>
  <si>
    <t>RAL reale futura (stipendi fermi)</t>
  </si>
  <si>
    <t>Imponibile</t>
  </si>
  <si>
    <t>Netto annuo</t>
  </si>
  <si>
    <t>Imponibile (stipendi fermi)</t>
  </si>
  <si>
    <t>Netto annuo (stipendi fermi)</t>
  </si>
  <si>
    <t>Risparmio mensile</t>
  </si>
  <si>
    <t>Risparmio mensile (stipendi fermi)</t>
  </si>
  <si>
    <t>Crescita reale mensile</t>
  </si>
  <si>
    <t>Crescita reale mensile (shock)</t>
  </si>
  <si>
    <t>Prezzi, fattore mensile</t>
  </si>
  <si>
    <t>Prezzi, fattore mensile (shock)</t>
  </si>
  <si>
    <t>Contributi nominali</t>
  </si>
  <si>
    <t>Contributi (stipendi fermi)</t>
  </si>
  <si>
    <t>Contributi (shock inflazione)</t>
  </si>
  <si>
    <t>Contributi (shock + stipendi)</t>
  </si>
  <si>
    <t>Contributi rivalutati cumulati</t>
  </si>
  <si>
    <t>Idem (stipendi fermi)</t>
  </si>
  <si>
    <t>Idem (shock inflazione)</t>
  </si>
  <si>
    <t>Idem (shock + stipendi)</t>
  </si>
  <si>
    <t>Prezzi / rivalutazione cumulati (contributi extra)</t>
  </si>
  <si>
    <t>Rivalutazione netta del TFR</t>
  </si>
  <si>
    <t>RAL nominale (per il TFR)</t>
  </si>
  <si>
    <t>Fondo TFR a fine anno</t>
  </si>
  <si>
    <t>FOI: ISTAT, serie del canale (posso_smettere_02). Righe di rivalutazione fino al 31/12/2024: INPS msg. 707/2026; riga 2025 stimata per identità; dal 2026 media quinquennale del PIL nominale (D.L. 65/2015: mai sotto 1). PIL 2021-2024: ISTAT 03/03/2025 pp. 1 e 11.</t>
  </si>
  <si>
    <t>Mesi dal 31/12/2026</t>
  </si>
  <si>
    <t>Riga della tabella annua</t>
  </si>
  <si>
    <t>Prezzi</t>
  </si>
  <si>
    <t>Prezzi (shock)</t>
  </si>
  <si>
    <t>Patrimonio reale</t>
  </si>
  <si>
    <t>Patrimonio (stipendi fermi)</t>
  </si>
  <si>
    <t>Patrimonio (shock inflazione)</t>
  </si>
  <si>
    <t>Patrimonio (shock + stipendi)</t>
  </si>
  <si>
    <t>Base di costo nominale</t>
  </si>
  <si>
    <t>Base (stipendi fermi)</t>
  </si>
  <si>
    <t>Base (shock inflazione)</t>
  </si>
  <si>
    <t>Base (shock + stipendi)</t>
  </si>
  <si>
    <t>Valore di 1 €/mese versato</t>
  </si>
  <si>
    <t>Base di 1 €/mese versato</t>
  </si>
  <si>
    <t>Montante → pensione</t>
  </si>
  <si>
    <t>Anno di decorrenza</t>
  </si>
  <si>
    <t>Rivalutazione / prezzi (base)</t>
  </si>
  <si>
    <t>Rivalutazione / prezzi (shock)</t>
  </si>
  <si>
    <t>Vecchiaia curva RGS 27</t>
  </si>
  <si>
    <t>Vecchiaia a 67 anni fissi</t>
  </si>
  <si>
    <t>Anticipata contributiva</t>
  </si>
  <si>
    <t>RICERCHE A STOP FISSO: margine = patrimonio allo stop − capitale necessario</t>
  </si>
  <si>
    <t>Margine — ieri (67 anni, coefficienti di oggi)</t>
  </si>
  <si>
    <t>Margine (patrimonio − capitale):</t>
  </si>
  <si>
    <t>Mesi di accumulo dal 1/1/2027</t>
  </si>
  <si>
    <t>Anno dello stop</t>
  </si>
  <si>
    <t>Frazione dell'anno lavorata</t>
  </si>
  <si>
    <t>Patrimonio allo stop (euro 2026)</t>
  </si>
  <si>
    <t>Contributi rivalutati (somma)</t>
  </si>
  <si>
    <t>Pensione lorda annua</t>
  </si>
  <si>
    <t>IRPEF netta sulla pensione</t>
  </si>
  <si>
    <t>Pensione netta annua</t>
  </si>
  <si>
    <t>Mesi dallo stop alla fine del piano</t>
  </si>
  <si>
    <t>Mesi dallo stop alla prima rata</t>
  </si>
  <si>
    <t>Spesa annua da FIRE</t>
  </si>
  <si>
    <t>Margine — inflazione</t>
  </si>
  <si>
    <t>Margine — stipendi</t>
  </si>
  <si>
    <t>Margine — inflazione + stipendi</t>
  </si>
  <si>
    <t>Margine — età — a regole di oggi</t>
  </si>
  <si>
    <t>Margine — età + inflazione — a regole di oggi</t>
  </si>
  <si>
    <t>Margine — età + stipendi — a regole di oggi</t>
  </si>
  <si>
    <t>Margine — età + inflazione + stipendi — a regole di oggi</t>
  </si>
  <si>
    <t>Margine — età — centrale</t>
  </si>
  <si>
    <t>Margine — età + inflazione — centrale</t>
  </si>
  <si>
    <t>Margine — età + stipendi — centrale</t>
  </si>
  <si>
    <t>Margine — età + inflazione + stipendi — centrale</t>
  </si>
  <si>
    <t>Margine — età — se la revisione accelera</t>
  </si>
  <si>
    <t>Margine — età + inflazione — se la revisione accelera</t>
  </si>
  <si>
    <t>Margine — età + stipendi — se la revisione accelera</t>
  </si>
  <si>
    <t>Margine — età + inflazione + stipendi — se la revisione accelera</t>
  </si>
  <si>
    <t>Margine — centrale, stop fisso + 12 mesi (valore di un mese di lavoro)</t>
  </si>
  <si>
    <t>Ponte puro — 67 anni fissi («ieri»)</t>
  </si>
  <si>
    <t>Patrimonio allo stop</t>
  </si>
  <si>
    <t>Ponte puro — curva RGS 27</t>
  </si>
  <si>
    <t>STOP MINIMO NEI MONDI (senza TFR): bisezione in 9 passi fra 40 e 65 anni, test «minimo del percorso ≥ 0»</t>
  </si>
  <si>
    <t>Stop minimo — Ieri: 67 anni, coefficienti di oggi</t>
  </si>
  <si>
    <t>Stop minimo (indice):</t>
  </si>
  <si>
    <t>Stato (0 = dentro la scala 40-65 anni):</t>
  </si>
  <si>
    <t>Messaggio:</t>
  </si>
  <si>
    <t>Estremo basso (non sostenibile)</t>
  </si>
  <si>
    <t>Estremo alto (sostenibile)</t>
  </si>
  <si>
    <t>Candidato: mese di stop (indice)</t>
  </si>
  <si>
    <t>Minimo del percorso (euro dello stop)</t>
  </si>
  <si>
    <t>Sostenibile?</t>
  </si>
  <si>
    <t>Passo 1: fabbisogno (euro dello stop)</t>
  </si>
  <si>
    <t>Passo 1: Patrimonio prima del prelievo</t>
  </si>
  <si>
    <t>Passo 1: Prelievo lordo</t>
  </si>
  <si>
    <t>Passo 1: Patrimonio dopo il prelievo</t>
  </si>
  <si>
    <t>Passo 1: Base di costo (all'anno dopo)</t>
  </si>
  <si>
    <t>Passo 2: fabbisogno (euro dello stop)</t>
  </si>
  <si>
    <t>Passo 2: Patrimonio prima del prelievo</t>
  </si>
  <si>
    <t>Passo 2: Prelievo lordo</t>
  </si>
  <si>
    <t>Passo 2: Patrimonio dopo il prelievo</t>
  </si>
  <si>
    <t>Passo 2: Base di costo (all'anno dopo)</t>
  </si>
  <si>
    <t>Passo 3: fabbisogno (euro dello stop)</t>
  </si>
  <si>
    <t>Passo 3: Patrimonio prima del prelievo</t>
  </si>
  <si>
    <t>Passo 3: Prelievo lordo</t>
  </si>
  <si>
    <t>Passo 3: Patrimonio dopo il prelievo</t>
  </si>
  <si>
    <t>Passo 3: Base di costo (all'anno dopo)</t>
  </si>
  <si>
    <t>Passo 4: fabbisogno (euro dello stop)</t>
  </si>
  <si>
    <t>Passo 4: Patrimonio prima del prelievo</t>
  </si>
  <si>
    <t>Passo 4: Prelievo lordo</t>
  </si>
  <si>
    <t>Passo 4: Patrimonio dopo il prelievo</t>
  </si>
  <si>
    <t>Passo 4: Base di costo (all'anno dopo)</t>
  </si>
  <si>
    <t>Passo 5: fabbisogno (euro dello stop)</t>
  </si>
  <si>
    <t>Passo 5: Patrimonio prima del prelievo</t>
  </si>
  <si>
    <t>Passo 5: Prelievo lordo</t>
  </si>
  <si>
    <t>Passo 5: Patrimonio dopo il prelievo</t>
  </si>
  <si>
    <t>Passo 5: Base di costo (all'anno dopo)</t>
  </si>
  <si>
    <t>Passo 6: fabbisogno (euro dello stop)</t>
  </si>
  <si>
    <t>Passo 6: Patrimonio prima del prelievo</t>
  </si>
  <si>
    <t>Passo 6: Prelievo lordo</t>
  </si>
  <si>
    <t>Passo 6: Patrimonio dopo il prelievo</t>
  </si>
  <si>
    <t>Passo 6: Base di costo (all'anno dopo)</t>
  </si>
  <si>
    <t>Passo 7: fabbisogno (euro dello stop)</t>
  </si>
  <si>
    <t>Passo 7: Patrimonio prima del prelievo</t>
  </si>
  <si>
    <t>Passo 7: Prelievo lordo</t>
  </si>
  <si>
    <t>Passo 7: Patrimonio dopo il prelievo</t>
  </si>
  <si>
    <t>Passo 7: Base di costo (all'anno dopo)</t>
  </si>
  <si>
    <t>Passo 8: fabbisogno (euro dello stop)</t>
  </si>
  <si>
    <t>Passo 8: Patrimonio prima del prelievo</t>
  </si>
  <si>
    <t>Passo 8: Prelievo lordo</t>
  </si>
  <si>
    <t>Passo 8: Patrimonio dopo il prelievo</t>
  </si>
  <si>
    <t>Passo 8: Base di costo (all'anno dopo)</t>
  </si>
  <si>
    <t>Passo 9: fabbisogno (euro dello stop)</t>
  </si>
  <si>
    <t>Passo 9: Patrimonio prima del prelievo</t>
  </si>
  <si>
    <t>Passo 9: Prelievo lordo</t>
  </si>
  <si>
    <t>Passo 9: Patrimonio dopo il prelievo</t>
  </si>
  <si>
    <t>Passo 9: Base di costo (all'anno dopo)</t>
  </si>
  <si>
    <t>Stop minimo — 67 anni, revisione centrale</t>
  </si>
  <si>
    <t>Stop minimo — Curva RGS 27, a regole di oggi</t>
  </si>
  <si>
    <t>Stop minimo — Curva RGS 27, centrale</t>
  </si>
  <si>
    <t>Stop minimo — Curva RGS 27, se la revisione accelera</t>
  </si>
  <si>
    <t>Stop minimo — Con le tre forze, a regole di oggi</t>
  </si>
  <si>
    <t>Stop minimo — Con le tre forze, centrale</t>
  </si>
  <si>
    <t>Stop minimo — Con le tre forze, se la revisione accelera</t>
  </si>
  <si>
    <t>Pensione allo stop minimo</t>
  </si>
  <si>
    <t>Stop (indice)</t>
  </si>
  <si>
    <t>Frazione</t>
  </si>
  <si>
    <t>Montante (somma)</t>
  </si>
  <si>
    <t>Lorda annua</t>
  </si>
  <si>
    <t>IRPEF netta</t>
  </si>
  <si>
    <t>Netta annua</t>
  </si>
  <si>
    <t>Lorda mensile (13)</t>
  </si>
  <si>
    <t>Netta mensile (13)</t>
  </si>
  <si>
    <t>Rinvio volontario</t>
  </si>
  <si>
    <t>Mesi</t>
  </si>
  <si>
    <t>Montante reale</t>
  </si>
  <si>
    <t>Aumento</t>
  </si>
  <si>
    <t>Anni per recuperare</t>
  </si>
  <si>
    <t>Prima rata rinviata di 0 mesi</t>
  </si>
  <si>
    <t>Prima rata rinviata di 12 mesi</t>
  </si>
  <si>
    <t>Prima rata rinviata di 21 mesi</t>
  </si>
  <si>
    <t>Come nel motore dell'analisi: il montante cresce dello 0,5% reale l'anno durante il rinvio.</t>
  </si>
  <si>
    <t>Le leve di Irene: che cosa sposta davvero lo stop</t>
  </si>
  <si>
    <t>Le leve (celle gialle modificabili)</t>
  </si>
  <si>
    <t>Spesa: taglio percentuale</t>
  </si>
  <si>
    <t>Da 22.000 a 19.800 €</t>
  </si>
  <si>
    <t>Part-time nel ponte: anni</t>
  </si>
  <si>
    <t>Nei primi anni dopo lo stop</t>
  </si>
  <si>
    <t>Part-time: RAL annua</t>
  </si>
  <si>
    <t>Con i contributi al 33%</t>
  </si>
  <si>
    <t>TFR in azienda incassato allo stop (Sì / No)</t>
  </si>
  <si>
    <t>Sì</t>
  </si>
  <si>
    <t>Art. 2120 c.c.: si liquida alla cessazione del rapporto</t>
  </si>
  <si>
    <t>Aliquota media sul TFR (vuoto = stimata dal foglio)</t>
  </si>
  <si>
    <t>Tassazione separata, approssimata con l'IRPEF sul reddito di riferimento</t>
  </si>
  <si>
    <t>Fondo pensione: versamento annuo</t>
  </si>
  <si>
    <t>Limite di deducibilità 2026 (L. 199/2025 art. 1 c. 201, fonti secondarie concordi)</t>
  </si>
  <si>
    <t>Fondo pensione: aliquota marginale IRPEF</t>
  </si>
  <si>
    <t>Fondo pensione: tassazione della prestazione</t>
  </si>
  <si>
    <t>Solo l'arbitraggio fiscale, niente altro</t>
  </si>
  <si>
    <t>Riscatto della laurea agevolato: anni</t>
  </si>
  <si>
    <t>Riscatto: costo per anno (agevolato 2026)</t>
  </si>
  <si>
    <t>INPS, riscatto agevolato 2026: minimale × 33%</t>
  </si>
  <si>
    <t>Riscatto: aliquota di deduzione</t>
  </si>
  <si>
    <t>Contributi volontari: anni dopo lo stop</t>
  </si>
  <si>
    <t>Contributi volontari: aliquota sulla RAL 2026</t>
  </si>
  <si>
    <t>Lavorare fino alla soglia dell'anticipata: quale soglia</t>
  </si>
  <si>
    <t>proiezione RGS</t>
  </si>
  <si>
    <t>«proiezione RGS» (componente legata al PIL) o «pavimento» (3,2 volte l'assegno sociale)</t>
  </si>
  <si>
    <t>Risultati: stop minimo e mesi di anticipo (centrale; gli stop non contano il TFR, salvo la sua leva)</t>
  </si>
  <si>
    <t>Leva</t>
  </si>
  <si>
    <t>Mesi di anticipo (+ = prima, − = dopo)</t>
  </si>
  <si>
    <t>Nessuna leva (centrale, dal foglio 3)</t>
  </si>
  <si>
    <t>TFR in azienda incassato allo stop</t>
  </si>
  <si>
    <t>Part-time nei primi anni del ponte</t>
  </si>
  <si>
    <t>Fondo pensione (solo il vantaggio fiscale)</t>
  </si>
  <si>
    <t>Riscatto della laurea agevolato</t>
  </si>
  <si>
    <t>Contributi volontari dopo lo stop</t>
  </si>
  <si>
    <t>Lavorare fino alla soglia dell'anticipata e uscire con l'anticipata</t>
  </si>
  <si>
    <t>Con il TFR: TFR netto allo stop (euro di oggi)</t>
  </si>
  <si>
    <t>Gli stop del video non contano il TFR: con il TFR lo stop centrale è quello della riga 25</t>
  </si>
  <si>
    <t>Con il TFR: aliquota media stimata</t>
  </si>
  <si>
    <t>Classifica delle leve (mesi di anticipo, dal più grande)</t>
  </si>
  <si>
    <t>Posizione</t>
  </si>
  <si>
    <t>Mesi di anticipo</t>
  </si>
  <si>
    <t>Forze contro leve</t>
  </si>
  <si>
    <t>Le tre forze insieme, centrale (mesi di lavoro, foglio 3)</t>
  </si>
  <si>
    <t>La spesa ridotta, da occupata e da FIRE (mesi di anticipo)</t>
  </si>
  <si>
    <t>Lavorare fino alla soglia dell'anticipata: quanto vale</t>
  </si>
  <si>
    <t>Stop a cui la pensione anticipata raggiunge la soglia scelta</t>
  </si>
  <si>
    <t>Pensione anticipata lorda a quello stop (€/mese)</t>
  </si>
  <si>
    <t>Margine a quello stop con l'anticipata</t>
  </si>
  <si>
    <t>Margine a quello stop con la sola vecchiaia</t>
  </si>
  <si>
    <t>Guadagno dell'anticipata (euro)</t>
  </si>
  <si>
    <t>… in mesi di lavoro (foglio 3)</t>
  </si>
  <si>
    <t>Rendimento reale di pareggio (centrale, senza leve): quanto rendimento compra un anno di lavoro</t>
  </si>
  <si>
    <t>Stop</t>
  </si>
  <si>
    <t>Rendimento reale che basta</t>
  </si>
  <si>
    <t>Ogni leva: bisezione in 9 passi sullo stop minimo (fra 40 e 65 anni), scenario centrale. Accumulo, montante e coefficienti dal motore del foglio 3.</t>
  </si>
  <si>
    <t>Mese di nascita</t>
  </si>
  <si>
    <t>Gennaio 2027</t>
  </si>
  <si>
    <t>Prima rata vecchiaia (RGS 27)</t>
  </si>
  <si>
    <t>Decorrenza anticipata</t>
  </si>
  <si>
    <t>Addizionali</t>
  </si>
  <si>
    <t>Contributi a carico del lavoratore</t>
  </si>
  <si>
    <t>Aliquota IVS</t>
  </si>
  <si>
    <t>Anno del primo contributo</t>
  </si>
  <si>
    <t>Montante → pensione, vecchiaia centrale</t>
  </si>
  <si>
    <t>Montante → pensione, anticipata centrale</t>
  </si>
  <si>
    <t>Coefficiente dell'anticipata (centrale)</t>
  </si>
  <si>
    <t>Part-time: imponibile</t>
  </si>
  <si>
    <t>Part-time: netto annuo</t>
  </si>
  <si>
    <t>Part-time: contributi annui (reali)</t>
  </si>
  <si>
    <t>Riscatto: costo totale</t>
  </si>
  <si>
    <t>Contributi volontari annui (reali)</t>
  </si>
  <si>
    <t>Spesa ridotta: risparmio mensile in più</t>
  </si>
  <si>
    <t>Fondo pensione: vantaggio fiscale mensile</t>
  </si>
  <si>
    <t>Soglia 2050 se morde la proiezione RGS (€/mese)</t>
  </si>
  <si>
    <t>Soglia 2050, pavimento (€/mese)</t>
  </si>
  <si>
    <t>Soglia scelta in B18</t>
  </si>
  <si>
    <t>Stop minimo — Spesa ridotta da occupata e da FIRE</t>
  </si>
  <si>
    <t>Versamento mensile in più (o in meno)</t>
  </si>
  <si>
    <t>Stop minimo — Spesa ridotta solo da FIRE</t>
  </si>
  <si>
    <t>Stop minimo — TFR in azienda incassato allo stop</t>
  </si>
  <si>
    <t>Fondo TFR allo stop (nominale)</t>
  </si>
  <si>
    <t>Anni di servizio</t>
  </si>
  <si>
    <t>Reddito di riferimento</t>
  </si>
  <si>
    <t>Aliquota media</t>
  </si>
  <si>
    <t>TFR netto (euro 2026)</t>
  </si>
  <si>
    <t>Patrimonio + TFR</t>
  </si>
  <si>
    <t>Plusvalenza latente con il TFR</t>
  </si>
  <si>
    <t>Stop minimo — Part-time nei primi anni di ponte</t>
  </si>
  <si>
    <t>Stop minimo — Fondo pensione (solo arbitraggio fiscale)</t>
  </si>
  <si>
    <t>Stop minimo — Riscatto della laurea agevolato</t>
  </si>
  <si>
    <t>Stop minimo — Contributi volontari dopo lo stop</t>
  </si>
  <si>
    <t>Stop minimo — Lavorare fino alla soglia dell'anticipata e uscire con l'anticipata</t>
  </si>
  <si>
    <t>TFR allo stop minimo con la leva TFR</t>
  </si>
  <si>
    <t>Mese di stop</t>
  </si>
  <si>
    <t>Fondo TFR (nominale)</t>
  </si>
  <si>
    <t>TFR lordo (euro 2026)</t>
  </si>
  <si>
    <t>Margine allo stop della soglia — uscita con l'anticipata</t>
  </si>
  <si>
    <t>Margine allo stop della soglia — sola vecchiaia</t>
  </si>
  <si>
    <t>Rendimento reale di pareggio — stop minimo centrale + 0 mesi</t>
  </si>
  <si>
    <t>Rendimento di pareggio:</t>
  </si>
  <si>
    <t>Prezzi allo stop</t>
  </si>
  <si>
    <t>Risparmio mensile (reale)</t>
  </si>
  <si>
    <t>Rendimento reale provato (secante)</t>
  </si>
  <si>
    <t>Crescita reale annua (1 + r)</t>
  </si>
  <si>
    <t>Crescita reale mensile nell'accumulo</t>
  </si>
  <si>
    <t>Patrimonio allo stop con quel rendimento</t>
  </si>
  <si>
    <t>Rendimento di pareggio</t>
  </si>
  <si>
    <t>Rendimento reale di pareggio — stop minimo centrale + 12 mesi</t>
  </si>
  <si>
    <t>Rendimento reale di pareggio — stop minimo centrale + 24 mesi</t>
  </si>
  <si>
    <t>Chiavi per la classifica (mesi di anticipo + spareggio)</t>
  </si>
  <si>
    <t>La manovra 2027 e la soglia dell'anticipata: che cosa cambia per Irene</t>
  </si>
  <si>
    <t>Stato delle proposte al 29/09/2026 (fonti secondarie datate; il Documento programmatico di finanza pubblica è atteso entro il 02/10: da riscrivere il giorno prima della narrazione)</t>
  </si>
  <si>
    <t>Proposta</t>
  </si>
  <si>
    <t>Chi, quando (fonte)</t>
  </si>
  <si>
    <t>Stato</t>
  </si>
  <si>
    <t>Effetto su Irene (mesi di anticipo)</t>
  </si>
  <si>
    <t>Perché</t>
  </si>
  <si>
    <t>Sterilizzare il mese di aumento del 2027</t>
  </si>
  <si>
    <t>Lega; circa 1,1 miliardi (Il Messaggero 07/09); forse selettiva (BusinessOnline 20/09, fiducia bassa)</t>
  </si>
  <si>
    <t>proposta</t>
  </si>
  <si>
    <t>La prima rata non cambia: il mese del 2027 non tocca chi matura nel 2053</t>
  </si>
  <si>
    <t>Quota 64 per il sistema misto, con ricalcolo contributivo</t>
  </si>
  <si>
    <t>Durigon 09-10/09 (Il Giornale, QuiFinanza); Salvini a Pontida 20/09 (ANSA); Durigon 26/09: «puntiamo a quota 64» (ANSA)</t>
  </si>
  <si>
    <t>ipotesi, nessun testo (aPensione 02/09)</t>
  </si>
  <si>
    <t>Riguarda il sistema misto: Irene è nel contributivo puro</t>
  </si>
  <si>
    <t>TFR in rendita per raggiungere la soglia</t>
  </si>
  <si>
    <t>Schema di quota 64 (QuiFinanza 09/09; Virgilio 07/09; CGIL, Il Fatto Quotidiano 07/09); «il meccanismo non è definito» (aPensione 02/09)</t>
  </si>
  <si>
    <t>ipotesi</t>
  </si>
  <si>
    <t>Il TFR in azienda si liquida alla cessazione del rapporto (art. 2120 c.c.): Irene lo incassa sedici anni prima della soglia</t>
  </si>
  <si>
    <t>Soglia ridotta o annullata per chi è senza lavoro</t>
  </si>
  <si>
    <t>Durigon 17/09 (ANSA)</t>
  </si>
  <si>
    <t>Se valesse per i contributivi puri: anticipata a 66 anni e 3 mesi</t>
  </si>
  <si>
    <t>Quota 41 flessibile</t>
  </si>
  <si>
    <t>Lega (Il Messaggero 07/09)</t>
  </si>
  <si>
    <t>nessun testo</t>
  </si>
  <si>
    <t>Servono 41 anni di contributi: Irene ne avrà circa 25</t>
  </si>
  <si>
    <t>Pensioni minime a 700-800 €</t>
  </si>
  <si>
    <t>Tajani (Il Messaggero 07/09)</t>
  </si>
  <si>
    <t>Niente integrazione al minimo nel contributivo puro (L. 335/1995 art. 1 c. 16)</t>
  </si>
  <si>
    <t>Blocco strutturale dell'età a 67 anni</t>
  </si>
  <si>
    <t>nessuno</t>
  </si>
  <si>
    <t>—</t>
  </si>
  <si>
    <t>La revisione dei coefficienti continuerebbe (foglio 3, mondo «67 anni, revisione centrale»)</t>
  </si>
  <si>
    <t>Anche se passasse tutto, al massimo (mesi di anticipo)</t>
  </si>
  <si>
    <t>Calendario: Documento programmatico di finanza pubblica atteso entro il 02/10, Documento programmatico di bilancio entro il 15/10, DDL alle Camere entro il 20/10 (L. 196/2009 art. 7), legge entro il 31/12. Già legge: 67 anni e 1 mese nel 2027, 67 anni e 3 mesi nel 2028 (L. 199/2025 c. 185; INPS circ. 28/2026).</t>
  </si>
  <si>
    <t>La tua manovra (celle gialle)</t>
  </si>
  <si>
    <t>Requisito di vecchiaia nel 2027</t>
  </si>
  <si>
    <t>67 anni e 1 mese</t>
  </si>
  <si>
    <t>Età di vecchiaia bloccata a 67 anni dall'anno (vuoto = nessun blocco)</t>
  </si>
  <si>
    <t>Soglia dell'anticipata contributiva</t>
  </si>
  <si>
    <t>«proiezione RGS»: la più alta fra componente legata al PIL e pavimento; «pavimento»: 3,2 volte l'assegno sociale; «nessuna soglia»: la proposta per chi è senza lavoro</t>
  </si>
  <si>
    <t>Il TFR vale per raggiungere la soglia (Sì / No)</t>
  </si>
  <si>
    <t>No</t>
  </si>
  <si>
    <t>Il tuo TFR è ancora da liquidare quando chiedi la pensione (Sì / No)</t>
  </si>
  <si>
    <t>Chi lascia il lavoro incassa il TFR alla cessazione: per Irene è «No». Con «Sì» e «Sì» il foglio converte in rendita, alla decorrenza dell'anticipata, il capitale che manca alla soglia: quei soldi escono dal portafoglio e non finanziano più il ponte (effetto teorico: il TFR a Irene non serve)</t>
  </si>
  <si>
    <t>Prima rata di vecchiaia con la tua manovra</t>
  </si>
  <si>
    <t>Stop minimo con la tua manovra</t>
  </si>
  <si>
    <t>Canale di uscita</t>
  </si>
  <si>
    <t>Differenza sulle regole di oggi (mesi di anticipo)</t>
  </si>
  <si>
    <t>La soglia dell'anticipata nel 2050 (euro di oggi): pavimento e proiezione RGS</t>
  </si>
  <si>
    <t>Anticipata di Irene: decorrenza</t>
  </si>
  <si>
    <t>Assegno sociale 2026 (€/mese; in euro di oggi resta uguale)</t>
  </si>
  <si>
    <t>INPS, circolare n. 153/2025 (assegno sociale 2026: 546,24 €), dato del motore del foglio 3</t>
  </si>
  <si>
    <t>Pavimento: 3,2 volte l'assegno sociale (€/mese)</t>
  </si>
  <si>
    <t>Art. 24 c. 11 D.L. 201/2011: dal 2030 3,2 volte l'assegno sociale (lo stesso numero di pensione_64_soglia)</t>
  </si>
  <si>
    <t>Componente legata al PIL: proiezione RGS (€/mese)</t>
  </si>
  <si>
    <t>RGS 27, Tab. A1.5 nota (****): 1.638,72 € nel 2026 rivalutati con la media quinquennale del PIL nominale; è una proiezione, non la norma</t>
  </si>
  <si>
    <t>Soglia se morde la proiezione RGS (la più alta delle due)</t>
  </si>
  <si>
    <t>Pensione anticipata di Irene allo stop minimo centrale (€/mese lordi)</t>
  </si>
  <si>
    <t>… in % della proiezione RGS</t>
  </si>
  <si>
    <t>… in % del pavimento</t>
  </si>
  <si>
    <t>La soglia scelta nel foglio 4 si raggiunge lavorando fino a</t>
  </si>
  <si>
    <t>Controllo a uno stop a scelta: anni</t>
  </si>
  <si>
    <t>Pensione anticipata a quello stop (€/mese lordi)</t>
  </si>
  <si>
    <t>Il TFR per la soglia</t>
  </si>
  <si>
    <t>Allo stop minimo centrale mancano (€/mese lordi, proiezione RGS)</t>
  </si>
  <si>
    <t>Capitale da convertire in rendita per colmarli (euro di oggi)</t>
  </si>
  <si>
    <t>Effetto su Irene (mesi di anticipo; con «Sì / Sì» è un effetto teorico: il TFR a Irene non serve)</t>
  </si>
  <si>
    <t>Se valesse il capitale proprio convertito alla decorrenza, stop minimo (effetto teorico)</t>
  </si>
  <si>
    <t>Con le celle B20-B21 a «No» l'effetto è zero: il TFR in azienda si liquida alla cessazione del rapporto e Irene lo avrà incassato sedici anni prima della soglia.</t>
  </si>
  <si>
    <t>La soglia della vecchiaia (1 volta l'assegno sociale, componente PIL), anno della prima rata</t>
  </si>
  <si>
    <t>Soglia della vecchiaia (€/mese, euro di oggi)</t>
  </si>
  <si>
    <t>Pensione di vecchiaia allo stop minimo centrale (€/mese lordi)</t>
  </si>
  <si>
    <t>Volte la soglia</t>
  </si>
  <si>
    <t>Le mie previsioni (da verificare: compila «Com'è andata»)</t>
  </si>
  <si>
    <t>#</t>
  </si>
  <si>
    <t>Previsione</t>
  </si>
  <si>
    <t>Presa se</t>
  </si>
  <si>
    <t>Mancata se</t>
  </si>
  <si>
    <t>Quando si verifica</t>
  </si>
  <si>
    <t>Probabilità (mia)</t>
  </si>
  <si>
    <t>Com'è andata</t>
  </si>
  <si>
    <t>P1</t>
  </si>
  <si>
    <t>Il DDL non porta la vecchiaia 2027 a 67 anni per la generalità dei lavoratori</t>
  </si>
  <si>
    <t>Il testo trasmesso lascia 67 anni e 1 mese per la generalità (esenzioni di categoria ammesse)</t>
  </si>
  <si>
    <t>Il testo fissa 67 anni per tutti nel 2027</t>
  </si>
  <si>
    <t>DDL trasmesso alle Camere (entro il 20/10; se in ritardo, alla trasmissione)</t>
  </si>
  <si>
    <t>55%</t>
  </si>
  <si>
    <t>P2</t>
  </si>
  <si>
    <t>Nessuna modifica al meccanismo degli adeguamenti dal 2029</t>
  </si>
  <si>
    <t>La legge pubblicata non modifica l'art. 12 c. 12-bis D.L. 78/2010 né l'art. 24 c. 13 D.L. 201/2011 e non vi deroga per gli adeguamenti dal 1/1/2029</t>
  </si>
  <si>
    <t>Qualunque modifica o deroga testuale per quegli adeguamenti</t>
  </si>
  <si>
    <t>Legge in Gazzetta Ufficiale</t>
  </si>
  <si>
    <t>90%</t>
  </si>
  <si>
    <t>P4</t>
  </si>
  <si>
    <t>La soglia dell'anticipata contributiva non viene abolita né ridotta per la generalità dei contributivi puri</t>
  </si>
  <si>
    <t>Art. 24 c. 11: multipli 3,0 / 3,2 invariati per la generalità (categorie ammesse)</t>
  </si>
  <si>
    <t>Abolita o ridotta per tutti</t>
  </si>
  <si>
    <t>75%</t>
  </si>
  <si>
    <t>P5</t>
  </si>
  <si>
    <t>Quota 41 flessibile non entra</t>
  </si>
  <si>
    <t>Assente in ogni forma</t>
  </si>
  <si>
    <t>Presente in qualunque forma</t>
  </si>
  <si>
    <t>P6</t>
  </si>
  <si>
    <t>Se entra l'uso del TFR per la soglia, vale solo per il TFR non liquidato alla domanda di pensione</t>
  </si>
  <si>
    <t>La norma è riferita al TFR maturato e non liquidato (presso il datore o il Fondo di Tesoreria) alla data della domanda</t>
  </si>
  <si>
    <t>La norma consente di computare TFR già liquidato o capitale versato di tasca propria</t>
  </si>
  <si>
    <t>Legge in Gazzetta Ufficiale. Se la norma non c'è, la previsione è annullata (non valutabile)</t>
  </si>
  <si>
    <t>condizionale</t>
  </si>
  <si>
    <t>P7</t>
  </si>
  <si>
    <t>La circolare INPS di inizio 2027 fissa la soglia dell'anticipata contributiva a esattamente 3 volte l'assegno sociale 2027 (il pavimento), non sopra</t>
  </si>
  <si>
    <t>La circolare riporta una soglia pari a 3 × l'assegno sociale 2027</t>
  </si>
  <si>
    <t>La circolare riporta un importo superiore</t>
  </si>
  <si>
    <t>Circolare INPS di inizio 2027</t>
  </si>
  <si>
    <t>80%</t>
  </si>
  <si>
    <t>Regola: fa fede il testo del DDL trasmesso alle Camere; se non è trasmesso entro il 20/10 la verifica slitta alla trasmissione (il comunicato del Consiglio dei ministri vale solo come indicazione provvisoria). Seconda verifica: la legge in Gazzetta Ufficiale. P3 è assorbita in P2.</t>
  </si>
  <si>
    <t>Soglia dell'anticipata: componente legata al PIL come nella nota (****) della Tab. A1.5 RGS 27 (importo 2026 rivalutato con la media quinquennale del PIL nominale), pavimento = 3,2 volte l'assegno sociale dal 2030. Bisezioni come nel foglio 4.</t>
  </si>
  <si>
    <t>Assegno sociale 2026</t>
  </si>
  <si>
    <t>Multiplo fino al 2029</t>
  </si>
  <si>
    <t>Multiplo dal 2030</t>
  </si>
  <si>
    <t>Stop minimo centrale (foglio 3)</t>
  </si>
  <si>
    <t>Stop minimo con l'età bloccata a 67 (foglio 3, mondo «67 anni, revisione centrale»)</t>
  </si>
  <si>
    <t>Anno della decorrenza anticipata</t>
  </si>
  <si>
    <t>Soglia anticipata: componente legata al PIL (proiezione RGS), euro 2026</t>
  </si>
  <si>
    <t>Soglia anticipata: pavimento, euro 2026</t>
  </si>
  <si>
    <t>Anno della prima rata di vecchiaia</t>
  </si>
  <si>
    <t>Soglia vecchiaia: componente legata al PIL (proiezione RGS), euro 2026</t>
  </si>
  <si>
    <t>Contributi rivalutati allo stop minimo centrale</t>
  </si>
  <si>
    <t>Pensione anticipata lorda allo stop minimo centrale (€/mese)</t>
  </si>
  <si>
    <t>Stop a scelta (indice)</t>
  </si>
  <si>
    <t>Pensione anticipata lorda allo stop a scelta (€/mese)</t>
  </si>
  <si>
    <t>Soglia della tua manovra (€/mese; 0 = nessuna)</t>
  </si>
  <si>
    <t>Il TFR vale e c'è ancora alla domanda</t>
  </si>
  <si>
    <t>Vecchiaia RGS 27 (mesi)</t>
  </si>
  <si>
    <t>La tua manovra (mesi)</t>
  </si>
  <si>
    <t>Ultimo mese di nascita che matura (tua manovra)</t>
  </si>
  <si>
    <t>Mese 2027 sterilizzato (mesi)</t>
  </si>
  <si>
    <t>Ultimo mese di nascita che matura (sterilizzato)</t>
  </si>
  <si>
    <t>Maturazione vecchiaia, tua manovra</t>
  </si>
  <si>
    <t>Prima rata, tua manovra</t>
  </si>
  <si>
    <t>Maturazione vecchiaia, mese 2027 sterilizzato</t>
  </si>
  <si>
    <t>Prima rata, mese 2027 sterilizzato</t>
  </si>
  <si>
    <t>Anno della prima rata, tua manovra</t>
  </si>
  <si>
    <t>Coefficiente alla prima rata, tua manovra (centrale): età, 2025-26, 2013, calo, deriva, coefficiente</t>
  </si>
  <si>
    <t>Montante → pensione, vecchiaia della tua manovra</t>
  </si>
  <si>
    <t>Stop minimo — la tua manovra</t>
  </si>
  <si>
    <t>Pensione di vecchiaia lorda annua</t>
  </si>
  <si>
    <t>Pensione anticipata lorda annua</t>
  </si>
  <si>
    <t>Capitale proprio convertito alla decorrenza per colmare la soglia (euro 2026; solo con «Sì / Sì»)</t>
  </si>
  <si>
    <t>Anno del piano in cui si converte (decorrenza dell'anticipata)</t>
  </si>
  <si>
    <t>Anticipata accessibile?</t>
  </si>
  <si>
    <t>Pensione lorda annua usata</t>
  </si>
  <si>
    <t>Prima rata usata (indice)</t>
  </si>
  <si>
    <t>Stop minimo — anticipata senza soglia</t>
  </si>
  <si>
    <t>Stop minimo — anticipata con il capitale proprio convertito (TFR per la soglia, teorico)</t>
  </si>
  <si>
    <t>Pensione anticipata lorda annua (senza conversione)</t>
  </si>
  <si>
    <t>Capitale proprio convertito alla decorrenza per colmare la soglia (euro 2026)</t>
  </si>
  <si>
    <t>Pensione anticipata lorda annua con la rendita del capitale convertito</t>
  </si>
  <si>
    <t>La tua manovra allo stop minimo trovato</t>
  </si>
  <si>
    <t>Pensione anticipata lorda mensile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</si>
</sst>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5" formatCode="\+0;\-0;0"/>
    <numFmt numFmtId="166" formatCode="#,##0&quot; €&quot;"/>
    <numFmt numFmtId="167" formatCode="0.000000"/>
    <numFmt numFmtId="168" formatCode="0.000"/>
    <numFmt numFmtId="169" formatCode="0.0%"/>
    <numFmt numFmtId="170" formatCode="#,##0.00&quot; €&quot;"/>
    <numFmt numFmtId="171" formatCode="0.0"/>
    <numFmt numFmtId="172" formatCode="0.0000%"/>
    <numFmt numFmtId="173" formatCode="0.0000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FAFAFA"/>
      </patternFill>
    </fill>
    <fill>
      <patternFill patternType="solid">
        <fgColor rgb="FFC8E6C9"/>
      </patternFill>
    </fill>
    <fill>
      <patternFill patternType="solid">
        <fgColor rgb="FFDBEA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left" vertical="center" wrapText="1"/>
    </xf>
    <xf numFmtId="165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168" fontId="5" fillId="8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0" fontId="5" fillId="8" borderId="1" xfId="0" applyNumberFormat="1" applyFont="1" applyFill="1" applyBorder="1" applyAlignment="1">
      <alignment horizontal="right" vertical="center"/>
    </xf>
    <xf numFmtId="49" fontId="5" fillId="4" borderId="1" xfId="0" applyNumberFormat="1" applyFont="1" applyFill="1" applyBorder="1" applyAlignment="1">
      <alignment horizontal="right" vertical="center"/>
    </xf>
    <xf numFmtId="171" fontId="5" fillId="6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169" fontId="5" fillId="8" borderId="1" xfId="0" applyNumberFormat="1" applyFont="1" applyFill="1" applyBorder="1" applyAlignment="1">
      <alignment horizontal="right" vertical="center"/>
    </xf>
    <xf numFmtId="170" fontId="5" fillId="8" borderId="1" xfId="0" applyNumberFormat="1" applyFont="1" applyFill="1" applyBorder="1" applyAlignment="1">
      <alignment horizontal="right" vertical="center"/>
    </xf>
    <xf numFmtId="171" fontId="5" fillId="8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 applyAlignment="1">
      <alignment horizontal="right" vertical="center"/>
    </xf>
    <xf numFmtId="172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73" fontId="5" fillId="6" borderId="1" xfId="0" applyNumberFormat="1" applyFont="1" applyFill="1" applyBorder="1" applyAlignment="1">
      <alignment horizontal="right" vertical="center"/>
    </xf>
    <xf numFmtId="167" fontId="5" fillId="8" borderId="1" xfId="0" applyNumberFormat="1" applyFont="1" applyFill="1" applyBorder="1" applyAlignment="1">
      <alignment horizontal="right" vertical="center"/>
    </xf>
    <xf numFmtId="170" fontId="5" fillId="6" borderId="1" xfId="0" applyNumberFormat="1" applyFont="1" applyFill="1" applyBorder="1" applyAlignment="1">
      <alignment horizontal="right" vertical="center"/>
    </xf>
    <xf numFmtId="49" fontId="4" fillId="6" borderId="1" xfId="0" applyNumberFormat="1" applyFont="1" applyFill="1" applyBorder="1" applyAlignment="1">
      <alignment horizontal="left" vertical="center" wrapText="1"/>
    </xf>
    <xf numFmtId="169" fontId="5" fillId="6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6" fillId="5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sqref="A1:B1"/>
    </sheetView>
  </sheetViews>
  <sheetFormatPr defaultRowHeight="15"/>
  <cols>
    <col min="1" max="1" width="110" customWidth="1"/>
    <col min="2" max="2" width="70" customWidth="1"/>
  </cols>
  <sheetData>
    <row r="1" spans="1:2" ht="32.1" customHeight="1">
      <c r="A1" s="41" t="s">
        <v>0</v>
      </c>
      <c r="B1" s="40"/>
    </row>
    <row r="2" spans="1:2" ht="32.1" customHeight="1">
      <c r="A2" s="39" t="s">
        <v>1</v>
      </c>
      <c r="B2" s="40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6" spans="1:2">
      <c r="A16" s="3" t="s">
        <v>18</v>
      </c>
    </row>
    <row r="17" spans="1:1" ht="18.75">
      <c r="A17" s="1" t="s">
        <v>19</v>
      </c>
    </row>
    <row r="18" spans="1:1">
      <c r="A18" s="3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8" spans="1:1">
      <c r="A28" s="4" t="s">
        <v>29</v>
      </c>
    </row>
    <row r="30" spans="1:1">
      <c r="A30" s="3" t="s">
        <v>30</v>
      </c>
    </row>
    <row r="31" spans="1:1">
      <c r="A31" s="3" t="s">
        <v>31</v>
      </c>
    </row>
    <row r="32" spans="1:1">
      <c r="A32" s="3" t="s">
        <v>32</v>
      </c>
    </row>
    <row r="33" spans="1:1">
      <c r="A33" s="3" t="s">
        <v>33</v>
      </c>
    </row>
    <row r="34" spans="1:1">
      <c r="A34" s="3" t="s">
        <v>34</v>
      </c>
    </row>
    <row r="35" spans="1:1">
      <c r="A35" s="3" t="s">
        <v>35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workbookViewId="0"/>
  </sheetViews>
  <sheetFormatPr defaultRowHeight="15"/>
  <cols>
    <col min="1" max="1" width="62" customWidth="1"/>
    <col min="2" max="2" width="21" customWidth="1"/>
    <col min="3" max="3" width="18.85546875" customWidth="1"/>
    <col min="4" max="4" width="28.85546875" customWidth="1"/>
    <col min="5" max="5" width="21" customWidth="1"/>
    <col min="6" max="6" width="33.42578125" customWidth="1"/>
    <col min="7" max="7" width="17.7109375" customWidth="1"/>
    <col min="8" max="8" width="16" customWidth="1"/>
    <col min="9" max="9" width="70" customWidth="1"/>
  </cols>
  <sheetData>
    <row r="1" spans="1:7" ht="24.95" customHeight="1">
      <c r="A1" s="41" t="s">
        <v>36</v>
      </c>
      <c r="B1" s="40"/>
      <c r="C1" s="40"/>
      <c r="D1" s="40"/>
      <c r="E1" s="40"/>
      <c r="F1" s="40"/>
      <c r="G1" s="40"/>
    </row>
    <row r="2" spans="1:7" ht="32.1" customHeight="1">
      <c r="A2" s="39" t="s">
        <v>1</v>
      </c>
      <c r="B2" s="40"/>
      <c r="C2" s="40"/>
      <c r="D2" s="40"/>
      <c r="E2" s="40"/>
      <c r="F2" s="40"/>
      <c r="G2" s="40"/>
    </row>
    <row r="4" spans="1:7">
      <c r="A4" s="43" t="s">
        <v>37</v>
      </c>
      <c r="B4" s="40"/>
      <c r="C4" s="40"/>
      <c r="D4" s="40"/>
      <c r="E4" s="40"/>
      <c r="F4" s="40"/>
      <c r="G4" s="40"/>
    </row>
    <row r="5" spans="1:7" ht="15" customHeight="1">
      <c r="A5" s="5" t="s">
        <v>38</v>
      </c>
      <c r="B5" s="6">
        <v>30756</v>
      </c>
      <c r="C5" s="42" t="s">
        <v>39</v>
      </c>
      <c r="D5" s="40"/>
      <c r="E5" s="40"/>
      <c r="F5" s="40"/>
      <c r="G5" s="40"/>
    </row>
    <row r="6" spans="1:7">
      <c r="A6" s="5" t="s">
        <v>40</v>
      </c>
      <c r="B6" s="8">
        <v>50</v>
      </c>
    </row>
    <row r="7" spans="1:7">
      <c r="A7" s="5" t="s">
        <v>41</v>
      </c>
      <c r="B7" s="8">
        <v>0</v>
      </c>
    </row>
    <row r="8" spans="1:7" ht="105" customHeight="1">
      <c r="A8" s="42" t="s">
        <v>42</v>
      </c>
      <c r="B8" s="40"/>
      <c r="C8" s="40"/>
      <c r="D8" s="40"/>
      <c r="E8" s="40"/>
      <c r="F8" s="40"/>
      <c r="G8" s="40"/>
    </row>
    <row r="10" spans="1:7">
      <c r="A10" s="43" t="s">
        <v>43</v>
      </c>
      <c r="B10" s="40"/>
      <c r="C10" s="40"/>
      <c r="D10" s="40"/>
      <c r="E10" s="40"/>
      <c r="F10" s="40"/>
      <c r="G10" s="40"/>
    </row>
    <row r="11" spans="1:7">
      <c r="A11" s="5" t="s">
        <v>44</v>
      </c>
      <c r="B11" s="9" t="str">
        <f>IFERROR(INT(($B$48-$B$46)/12)&amp;" anni"&amp;IF(MOD(($B$48-$B$46),12)&gt;0," e "&amp;MOD(($B$48-$B$46),12)&amp;IF(MOD(($B$48-$B$46),12)=1," mese"," mesi"),""),"fuori dal campo del simulatore (foglio 1, riga 8)")</f>
        <v>69 anni e 3 mesi</v>
      </c>
    </row>
    <row r="12" spans="1:7">
      <c r="A12" s="5" t="s">
        <v>45</v>
      </c>
      <c r="B12" s="9" t="str">
        <f>IFERROR(CHOOSE(MOD($B$48,12)+1,"gennaio","febbraio","marzo","aprile","maggio","giugno","luglio","agosto","settembre","ottobre","novembre","dicembre")&amp;" "&amp;INT($B$48/12),"fuori dal campo del simulatore (foglio 1, riga 8)")</f>
        <v>giugno 2053</v>
      </c>
    </row>
    <row r="13" spans="1:7">
      <c r="A13" s="5" t="s">
        <v>46</v>
      </c>
      <c r="B13" s="9" t="str">
        <f>IFERROR("1° "&amp;CHOOSE(MOD($B$49,12)+1,"gennaio","febbraio","marzo","aprile","maggio","giugno","luglio","agosto","settembre","ottobre","novembre","dicembre")&amp;" "&amp;INT($B$49/12),"fuori dal campo del simulatore (foglio 1, riga 8)")</f>
        <v>1° luglio 2053</v>
      </c>
    </row>
    <row r="14" spans="1:7">
      <c r="A14" s="5" t="s">
        <v>47</v>
      </c>
      <c r="B14" s="10">
        <f>IFERROR($B$48-$B$46-804,"fuori dal campo del simulatore (foglio 1, riga 8)")</f>
        <v>27</v>
      </c>
    </row>
    <row r="15" spans="1:7">
      <c r="A15" s="5" t="s">
        <v>48</v>
      </c>
      <c r="B15" s="9" t="str">
        <f>IFERROR(INT(($B$47-$B$46)/12)&amp;" anni"&amp;IF(MOD(($B$47-$B$46),12)&gt;0," e "&amp;MOD(($B$47-$B$46),12)&amp;IF(MOD(($B$47-$B$46),12)=1," mese"," mesi"),"")&amp;", "&amp;CHOOSE(MOD($B$47,12)+1,"gennaio","febbraio","marzo","aprile","maggio","giugno","luglio","agosto","settembre","ottobre","novembre","dicembre")&amp;" "&amp;INT($B$47/12),"fuori dal campo del simulatore (foglio 1, riga 8)")</f>
        <v>50 anni, marzo 2034</v>
      </c>
    </row>
    <row r="16" spans="1:7">
      <c r="A16" s="5" t="s">
        <v>49</v>
      </c>
      <c r="B16" s="11">
        <f>IFERROR($B$49-$B$47,"fuori dal campo del simulatore (foglio 1, riga 8)")</f>
        <v>232</v>
      </c>
    </row>
    <row r="17" spans="1:7">
      <c r="A17" s="5" t="s">
        <v>50</v>
      </c>
      <c r="B17" s="9" t="str">
        <f>IFERROR(INT(($B$49-$B$47)/12)&amp;" anni"&amp;IF(MOD(($B$49-$B$47),12)&gt;0," e "&amp;MOD(($B$49-$B$47),12)&amp;IF(MOD(($B$49-$B$47),12)=1," mese"," mesi"),""),"fuori dal campo del simulatore (foglio 1, riga 8)")</f>
        <v>19 anni e 4 mesi</v>
      </c>
    </row>
    <row r="18" spans="1:7" ht="45" customHeight="1">
      <c r="A18" s="5" t="s">
        <v>51</v>
      </c>
      <c r="B18" s="9" t="str">
        <f>IFERROR(INT(($B$48-$B$46-120)/12)&amp;" anni"&amp;IF(MOD(($B$48-$B$46-120),12)&gt;0," e "&amp;MOD(($B$48-$B$46-120),12)&amp;IF(MOD(($B$48-$B$46-120),12)=1," mese"," mesi"),""),"fuori dal campo del simulatore (foglio 1, riga 8)")</f>
        <v>59 anni e 3 mesi</v>
      </c>
      <c r="C18" s="42" t="s">
        <v>52</v>
      </c>
      <c r="D18" s="40"/>
      <c r="E18" s="40"/>
      <c r="F18" s="40"/>
      <c r="G18" s="40"/>
    </row>
    <row r="20" spans="1:7">
      <c r="A20" s="43" t="s">
        <v>53</v>
      </c>
      <c r="B20" s="40"/>
      <c r="C20" s="40"/>
      <c r="D20" s="40"/>
      <c r="E20" s="40"/>
      <c r="F20" s="40"/>
      <c r="G20" s="40"/>
    </row>
    <row r="21" spans="1:7">
      <c r="A21" s="5" t="s">
        <v>44</v>
      </c>
      <c r="B21" s="9" t="str">
        <f>IFERROR(INT(($B$50-$B$46)/12)&amp;" anni"&amp;IF(MOD(($B$50-$B$46),12)&gt;0," e "&amp;MOD(($B$50-$B$46),12)&amp;IF(MOD(($B$50-$B$46),12)=1," mese"," mesi"),""),"fuori dal campo del simulatore (foglio 1, riga 8)")</f>
        <v>66 anni</v>
      </c>
    </row>
    <row r="22" spans="1:7">
      <c r="A22" s="5" t="s">
        <v>45</v>
      </c>
      <c r="B22" s="9" t="str">
        <f>IFERROR(CHOOSE(MOD($B$50,12)+1,"gennaio","febbraio","marzo","aprile","maggio","giugno","luglio","agosto","settembre","ottobre","novembre","dicembre")&amp;" "&amp;INT($B$50/12),"fuori dal campo del simulatore (foglio 1, riga 8)")</f>
        <v>marzo 2050</v>
      </c>
    </row>
    <row r="23" spans="1:7">
      <c r="A23" s="5" t="s">
        <v>54</v>
      </c>
      <c r="B23" s="9" t="str">
        <f>IFERROR("1° "&amp;CHOOSE(MOD($B$51,12)+1,"gennaio","febbraio","marzo","aprile","maggio","giugno","luglio","agosto","settembre","ottobre","novembre","dicembre")&amp;" "&amp;INT($B$51/12),"fuori dal campo del simulatore (foglio 1, riga 8)")</f>
        <v>1° luglio 2050</v>
      </c>
    </row>
    <row r="24" spans="1:7">
      <c r="A24" s="5" t="s">
        <v>55</v>
      </c>
      <c r="B24" s="9" t="str">
        <f>IFERROR(INT(($B$51-$B$46-1)/12)&amp;" anni"&amp;IF(MOD(($B$51-$B$46-1),12)&gt;0," e "&amp;MOD(($B$51-$B$46-1),12)&amp;IF(MOD(($B$51-$B$46-1),12)=1," mese"," mesi"),""),"fuori dal campo del simulatore (foglio 1, riga 8)")</f>
        <v>66 anni e 3 mesi</v>
      </c>
    </row>
    <row r="26" spans="1:7">
      <c r="A26" s="43" t="s">
        <v>56</v>
      </c>
      <c r="B26" s="40"/>
      <c r="C26" s="40"/>
      <c r="D26" s="40"/>
      <c r="E26" s="40"/>
      <c r="F26" s="40"/>
      <c r="G26" s="40"/>
    </row>
    <row r="27" spans="1:7">
      <c r="A27" s="5" t="s">
        <v>57</v>
      </c>
      <c r="B27" s="9" t="str">
        <f>IFERROR(INT(($B$52-$B$46)/12)&amp;" anni"&amp;IF(MOD(($B$52-$B$46),12)&gt;0," e "&amp;MOD(($B$52-$B$46),12)&amp;IF(MOD(($B$52-$B$46),12)=1," mese"," mesi"),""),"fuori dal campo del simulatore (foglio 1, riga 8)")</f>
        <v>69 anni e 2 mesi</v>
      </c>
    </row>
    <row r="28" spans="1:7">
      <c r="A28" s="5" t="s">
        <v>58</v>
      </c>
      <c r="B28" s="9" t="str">
        <f>IFERROR("1° "&amp;CHOOSE(MOD($B$53,12)+1,"gennaio","febbraio","marzo","aprile","maggio","giugno","luglio","agosto","settembre","ottobre","novembre","dicembre")&amp;" "&amp;INT($B$53/12),"fuori dal campo del simulatore (foglio 1, riga 8)")</f>
        <v>1° giugno 2053</v>
      </c>
    </row>
    <row r="29" spans="1:7">
      <c r="A29" s="5" t="s">
        <v>59</v>
      </c>
      <c r="B29" s="10">
        <f>IFERROR($B$49-$B$53,"fuori dal campo del simulatore (foglio 1, riga 8)")</f>
        <v>1</v>
      </c>
    </row>
    <row r="31" spans="1:7">
      <c r="A31" s="43" t="s">
        <v>60</v>
      </c>
      <c r="B31" s="40"/>
      <c r="C31" s="40"/>
      <c r="D31" s="40"/>
      <c r="E31" s="40"/>
      <c r="F31" s="40"/>
      <c r="G31" s="40"/>
    </row>
    <row r="32" spans="1:7" ht="32.1" customHeight="1">
      <c r="A32" s="12" t="s">
        <v>61</v>
      </c>
      <c r="B32" s="12" t="s">
        <v>62</v>
      </c>
      <c r="C32" s="12" t="s">
        <v>63</v>
      </c>
      <c r="D32" s="12" t="s">
        <v>64</v>
      </c>
      <c r="E32" s="12" t="s">
        <v>65</v>
      </c>
      <c r="F32" s="12" t="s">
        <v>66</v>
      </c>
      <c r="G32" s="12" t="s">
        <v>67</v>
      </c>
    </row>
    <row r="33" spans="1:9">
      <c r="A33" s="8">
        <v>1966</v>
      </c>
      <c r="B33" s="9" t="str">
        <f>IFERROR(INT(($C$56-$B$56)/12)&amp;" anni"&amp;IF(MOD(($C$56-$B$56),12)&gt;0," e "&amp;MOD(($C$56-$B$56),12)&amp;IF(MOD(($C$56-$B$56),12)=1," mese"," mesi"),""),"fuori dal campo del simulatore (foglio 1, riga 8)")</f>
        <v>67 anni e 9 mesi</v>
      </c>
      <c r="C33" s="9" t="str">
        <f>IFERROR("1° "&amp;CHOOSE(MOD(($C$56+1),12)+1,"gennaio","febbraio","marzo","aprile","maggio","giugno","luglio","agosto","settembre","ottobre","novembre","dicembre")&amp;" "&amp;INT(($C$56+1)/12),"fuori dal campo del simulatore (foglio 1, riga 8)")</f>
        <v>1° novembre 2033</v>
      </c>
      <c r="D33" s="9" t="str">
        <f>IFERROR(INT(($E$56-$D$56)/12)&amp;" anni"&amp;IF(MOD(($E$56-$D$56),12)&gt;0," e "&amp;MOD(($E$56-$D$56),12)&amp;IF(MOD(($E$56-$D$56),12)=1," mese"," mesi"),""),"fuori dal campo del simulatore (foglio 1, riga 8)")</f>
        <v>67 anni e 9 mesi</v>
      </c>
      <c r="E33" s="9" t="str">
        <f>IFERROR("1° "&amp;CHOOSE(MOD(($E$56+1),12)+1,"gennaio","febbraio","marzo","aprile","maggio","giugno","luglio","agosto","settembre","ottobre","novembre","dicembre")&amp;" "&amp;INT(($E$56+1)/12),"fuori dal campo del simulatore (foglio 1, riga 8)")</f>
        <v>1° ottobre 2034</v>
      </c>
      <c r="F33" s="9" t="str">
        <f>IFERROR("+"&amp;($C$56-$B$56-804)&amp;" / +"&amp;($E$56-$D$56-804),"fuori dal campo del simulatore (foglio 1, riga 8)")</f>
        <v>+9 / +9</v>
      </c>
      <c r="G33" s="9" t="str">
        <f>IFERROR(INT(($C$56-$B$56-120)/12)&amp;" anni"&amp;IF(MOD(($C$56-$B$56-120),12)&gt;0," e "&amp;MOD(($C$56-$B$56-120),12)&amp;IF(MOD(($C$56-$B$56-120),12)=1," mese"," mesi"),""),"fuori dal campo del simulatore (foglio 1, riga 8)")</f>
        <v>57 anni e 9 mesi</v>
      </c>
    </row>
    <row r="34" spans="1:9">
      <c r="A34" s="8">
        <v>1970</v>
      </c>
      <c r="B34" s="9" t="str">
        <f>IFERROR(INT(($C$57-$B$57)/12)&amp;" anni"&amp;IF(MOD(($C$57-$B$57),12)&gt;0," e "&amp;MOD(($C$57-$B$57),12)&amp;IF(MOD(($C$57-$B$57),12)=1," mese"," mesi"),""),"fuori dal campo del simulatore (foglio 1, riga 8)")</f>
        <v>68 anni</v>
      </c>
      <c r="C34" s="9" t="str">
        <f>IFERROR("1° "&amp;CHOOSE(MOD(($C$57+1),12)+1,"gennaio","febbraio","marzo","aprile","maggio","giugno","luglio","agosto","settembre","ottobre","novembre","dicembre")&amp;" "&amp;INT(($C$57+1)/12),"fuori dal campo del simulatore (foglio 1, riga 8)")</f>
        <v>1° febbraio 2038</v>
      </c>
      <c r="D34" s="9" t="str">
        <f>IFERROR(INT(($E$57-$D$57)/12)&amp;" anni"&amp;IF(MOD(($E$57-$D$57),12)&gt;0," e "&amp;MOD(($E$57-$D$57),12)&amp;IF(MOD(($E$57-$D$57),12)=1," mese"," mesi"),""),"fuori dal campo del simulatore (foglio 1, riga 8)")</f>
        <v>68 anni</v>
      </c>
      <c r="E34" s="9" t="str">
        <f>IFERROR("1° "&amp;CHOOSE(MOD(($E$57+1),12)+1,"gennaio","febbraio","marzo","aprile","maggio","giugno","luglio","agosto","settembre","ottobre","novembre","dicembre")&amp;" "&amp;INT(($E$57+1)/12),"fuori dal campo del simulatore (foglio 1, riga 8)")</f>
        <v>1° gennaio 2039</v>
      </c>
      <c r="F34" s="9" t="str">
        <f>IFERROR("+"&amp;($C$57-$B$57-804)&amp;" / +"&amp;($E$57-$D$57-804),"fuori dal campo del simulatore (foglio 1, riga 8)")</f>
        <v>+12 / +12</v>
      </c>
      <c r="G34" s="9" t="str">
        <f>IFERROR(INT(($C$57-$B$57-120)/12)&amp;" anni"&amp;IF(MOD(($C$57-$B$57-120),12)&gt;0," e "&amp;MOD(($C$57-$B$57-120),12)&amp;IF(MOD(($C$57-$B$57-120),12)=1," mese"," mesi"),""),"fuori dal campo del simulatore (foglio 1, riga 8)")</f>
        <v>58 anni</v>
      </c>
    </row>
    <row r="35" spans="1:9">
      <c r="A35" s="8">
        <v>1975</v>
      </c>
      <c r="B35" s="9" t="str">
        <f>IFERROR(INT(($C$58-$B$58)/12)&amp;" anni"&amp;IF(MOD(($C$58-$B$58),12)&gt;0," e "&amp;MOD(($C$58-$B$58),12)&amp;IF(MOD(($C$58-$B$58),12)=1," mese"," mesi"),""),"fuori dal campo del simulatore (foglio 1, riga 8)")</f>
        <v>68 anni e 6 mesi</v>
      </c>
      <c r="C35" s="9" t="str">
        <f>IFERROR("1° "&amp;CHOOSE(MOD(($C$58+1),12)+1,"gennaio","febbraio","marzo","aprile","maggio","giugno","luglio","agosto","settembre","ottobre","novembre","dicembre")&amp;" "&amp;INT(($C$58+1)/12),"fuori dal campo del simulatore (foglio 1, riga 8)")</f>
        <v>1° agosto 2043</v>
      </c>
      <c r="D35" s="9" t="str">
        <f>IFERROR(INT(($E$58-$D$58)/12)&amp;" anni"&amp;IF(MOD(($E$58-$D$58),12)&gt;0," e "&amp;MOD(($E$58-$D$58),12)&amp;IF(MOD(($E$58-$D$58),12)=1," mese"," mesi"),""),"fuori dal campo del simulatore (foglio 1, riga 8)")</f>
        <v>68 anni e 6 mesi</v>
      </c>
      <c r="E35" s="9" t="str">
        <f>IFERROR("1° "&amp;CHOOSE(MOD(($E$58+1),12)+1,"gennaio","febbraio","marzo","aprile","maggio","giugno","luglio","agosto","settembre","ottobre","novembre","dicembre")&amp;" "&amp;INT(($E$58+1)/12),"fuori dal campo del simulatore (foglio 1, riga 8)")</f>
        <v>1° luglio 2044</v>
      </c>
      <c r="F35" s="9" t="str">
        <f>IFERROR("+"&amp;($C$58-$B$58-804)&amp;" / +"&amp;($E$58-$D$58-804),"fuori dal campo del simulatore (foglio 1, riga 8)")</f>
        <v>+18 / +18</v>
      </c>
      <c r="G35" s="9" t="str">
        <f>IFERROR(INT(($C$58-$B$58-120)/12)&amp;" anni"&amp;IF(MOD(($C$58-$B$58-120),12)&gt;0," e "&amp;MOD(($C$58-$B$58-120),12)&amp;IF(MOD(($C$58-$B$58-120),12)=1," mese"," mesi"),""),"fuori dal campo del simulatore (foglio 1, riga 8)")</f>
        <v>58 anni e 6 mesi</v>
      </c>
    </row>
    <row r="36" spans="1:9">
      <c r="A36" s="8">
        <v>1980</v>
      </c>
      <c r="B36" s="9" t="str">
        <f>IFERROR(INT(($C$59-$B$59)/12)&amp;" anni"&amp;IF(MOD(($C$59-$B$59),12)&gt;0," e "&amp;MOD(($C$59-$B$59),12)&amp;IF(MOD(($C$59-$B$59),12)=1," mese"," mesi"),""),"fuori dal campo del simulatore (foglio 1, riga 8)")</f>
        <v>68 anni e 10 mesi</v>
      </c>
      <c r="C36" s="9" t="str">
        <f>IFERROR("1° "&amp;CHOOSE(MOD(($C$59+1),12)+1,"gennaio","febbraio","marzo","aprile","maggio","giugno","luglio","agosto","settembre","ottobre","novembre","dicembre")&amp;" "&amp;INT(($C$59+1)/12),"fuori dal campo del simulatore (foglio 1, riga 8)")</f>
        <v>1° dicembre 2048</v>
      </c>
      <c r="D36" s="9" t="str">
        <f>IFERROR(INT(($E$59-$D$59)/12)&amp;" anni"&amp;IF(MOD(($E$59-$D$59),12)&gt;0," e "&amp;MOD(($E$59-$D$59),12)&amp;IF(MOD(($E$59-$D$59),12)=1," mese"," mesi"),""),"fuori dal campo del simulatore (foglio 1, riga 8)")</f>
        <v>69 anni</v>
      </c>
      <c r="E36" s="9" t="str">
        <f>IFERROR("1° "&amp;CHOOSE(MOD(($E$59+1),12)+1,"gennaio","febbraio","marzo","aprile","maggio","giugno","luglio","agosto","settembre","ottobre","novembre","dicembre")&amp;" "&amp;INT(($E$59+1)/12),"fuori dal campo del simulatore (foglio 1, riga 8)")</f>
        <v>1° gennaio 2050</v>
      </c>
      <c r="F36" s="9" t="str">
        <f>IFERROR("+"&amp;($C$59-$B$59-804)&amp;" / +"&amp;($E$59-$D$59-804),"fuori dal campo del simulatore (foglio 1, riga 8)")</f>
        <v>+22 / +24</v>
      </c>
      <c r="G36" s="9" t="str">
        <f>IFERROR(INT(($C$59-$B$59-120)/12)&amp;" anni"&amp;IF(MOD(($C$59-$B$59-120),12)&gt;0," e "&amp;MOD(($C$59-$B$59-120),12)&amp;IF(MOD(($C$59-$B$59-120),12)=1," mese"," mesi"),""),"fuori dal campo del simulatore (foglio 1, riga 8)")</f>
        <v>58 anni e 10 mesi</v>
      </c>
    </row>
    <row r="37" spans="1:9">
      <c r="A37" s="8">
        <v>1984</v>
      </c>
      <c r="B37" s="9" t="str">
        <f>IFERROR(INT(($C$60-$B$60)/12)&amp;" anni"&amp;IF(MOD(($C$60-$B$60),12)&gt;0," e "&amp;MOD(($C$60-$B$60),12)&amp;IF(MOD(($C$60-$B$60),12)=1," mese"," mesi"),""),"fuori dal campo del simulatore (foglio 1, riga 8)")</f>
        <v>69 anni e 3 mesi</v>
      </c>
      <c r="C37" s="9" t="str">
        <f>IFERROR("1° "&amp;CHOOSE(MOD(($C$60+1),12)+1,"gennaio","febbraio","marzo","aprile","maggio","giugno","luglio","agosto","settembre","ottobre","novembre","dicembre")&amp;" "&amp;INT(($C$60+1)/12),"fuori dal campo del simulatore (foglio 1, riga 8)")</f>
        <v>1° maggio 2053</v>
      </c>
      <c r="D37" s="9" t="str">
        <f>IFERROR(INT(($E$60-$D$60)/12)&amp;" anni"&amp;IF(MOD(($E$60-$D$60),12)&gt;0," e "&amp;MOD(($E$60-$D$60),12)&amp;IF(MOD(($E$60-$D$60),12)=1," mese"," mesi"),""),"fuori dal campo del simulatore (foglio 1, riga 8)")</f>
        <v>69 anni e 3 mesi</v>
      </c>
      <c r="E37" s="9" t="str">
        <f>IFERROR("1° "&amp;CHOOSE(MOD(($E$60+1),12)+1,"gennaio","febbraio","marzo","aprile","maggio","giugno","luglio","agosto","settembre","ottobre","novembre","dicembre")&amp;" "&amp;INT(($E$60+1)/12),"fuori dal campo del simulatore (foglio 1, riga 8)")</f>
        <v>1° aprile 2054</v>
      </c>
      <c r="F37" s="9" t="str">
        <f>IFERROR("+"&amp;($C$60-$B$60-804)&amp;" / +"&amp;($E$60-$D$60-804),"fuori dal campo del simulatore (foglio 1, riga 8)")</f>
        <v>+27 / +27</v>
      </c>
      <c r="G37" s="9" t="str">
        <f>IFERROR(INT(($C$60-$B$60-120)/12)&amp;" anni"&amp;IF(MOD(($C$60-$B$60-120),12)&gt;0," e "&amp;MOD(($C$60-$B$60-120),12)&amp;IF(MOD(($C$60-$B$60-120),12)=1," mese"," mesi"),""),"fuori dal campo del simulatore (foglio 1, riga 8)")</f>
        <v>59 anni e 3 mesi</v>
      </c>
    </row>
    <row r="38" spans="1:9">
      <c r="A38" s="8">
        <v>1990</v>
      </c>
      <c r="B38" s="9" t="str">
        <f>IFERROR(INT(($C$61-$B$61)/12)&amp;" anni"&amp;IF(MOD(($C$61-$B$61),12)&gt;0," e "&amp;MOD(($C$61-$B$61),12)&amp;IF(MOD(($C$61-$B$61),12)=1," mese"," mesi"),""),"fuori dal campo del simulatore (foglio 1, riga 8)")</f>
        <v>69 anni e 9 mesi</v>
      </c>
      <c r="C38" s="9" t="str">
        <f>IFERROR("1° "&amp;CHOOSE(MOD(($C$61+1),12)+1,"gennaio","febbraio","marzo","aprile","maggio","giugno","luglio","agosto","settembre","ottobre","novembre","dicembre")&amp;" "&amp;INT(($C$61+1)/12),"fuori dal campo del simulatore (foglio 1, riga 8)")</f>
        <v>1° novembre 2059</v>
      </c>
      <c r="D38" s="9" t="str">
        <f>IFERROR(INT(($E$61-$D$61)/12)&amp;" anni"&amp;IF(MOD(($E$61-$D$61),12)&gt;0," e "&amp;MOD(($E$61-$D$61),12)&amp;IF(MOD(($E$61-$D$61),12)=1," mese"," mesi"),""),"fuori dal campo del simulatore (foglio 1, riga 8)")</f>
        <v>69 anni e 9 mesi</v>
      </c>
      <c r="E38" s="9" t="str">
        <f>IFERROR("1° "&amp;CHOOSE(MOD(($E$61+1),12)+1,"gennaio","febbraio","marzo","aprile","maggio","giugno","luglio","agosto","settembre","ottobre","novembre","dicembre")&amp;" "&amp;INT(($E$61+1)/12),"fuori dal campo del simulatore (foglio 1, riga 8)")</f>
        <v>1° ottobre 2060</v>
      </c>
      <c r="F38" s="9" t="str">
        <f>IFERROR("+"&amp;($C$61-$B$61-804)&amp;" / +"&amp;($E$61-$D$61-804),"fuori dal campo del simulatore (foglio 1, riga 8)")</f>
        <v>+33 / +33</v>
      </c>
      <c r="G38" s="9" t="str">
        <f>IFERROR(INT(($C$61-$B$61-120)/12)&amp;" anni"&amp;IF(MOD(($C$61-$B$61-120),12)&gt;0," e "&amp;MOD(($C$61-$B$61-120),12)&amp;IF(MOD(($C$61-$B$61-120),12)=1," mese"," mesi"),""),"fuori dal campo del simulatore (foglio 1, riga 8)")</f>
        <v>59 anni e 9 mesi</v>
      </c>
    </row>
    <row r="39" spans="1:9">
      <c r="A39" s="8">
        <v>2000</v>
      </c>
      <c r="B39" s="9" t="str">
        <f>IFERROR(INT(($C$62-$B$62)/12)&amp;" anni"&amp;IF(MOD(($C$62-$B$62),12)&gt;0," e "&amp;MOD(($C$62-$B$62),12)&amp;IF(MOD(($C$62-$B$62),12)=1," mese"," mesi"),""),"fuori dal campo del simulatore (foglio 1, riga 8)")</f>
        <v>70 anni e 3 mesi</v>
      </c>
      <c r="C39" s="9" t="str">
        <f>IFERROR("1° "&amp;CHOOSE(MOD(($C$62+1),12)+1,"gennaio","febbraio","marzo","aprile","maggio","giugno","luglio","agosto","settembre","ottobre","novembre","dicembre")&amp;" "&amp;INT(($C$62+1)/12),"fuori dal campo del simulatore (foglio 1, riga 8)")</f>
        <v>1° maggio 2070</v>
      </c>
      <c r="D39" s="9" t="str">
        <f>IFERROR(INT(($E$62-$D$62)/12)&amp;" anni"&amp;IF(MOD(($E$62-$D$62),12)&gt;0," e "&amp;MOD(($E$62-$D$62),12)&amp;IF(MOD(($E$62-$D$62),12)=1," mese"," mesi"),""),"fuori dal campo del simulatore (foglio 1, riga 8)")</f>
        <v>70 anni e 4 mesi</v>
      </c>
      <c r="E39" s="9" t="str">
        <f>IFERROR("1° "&amp;CHOOSE(MOD(($E$62+1),12)+1,"gennaio","febbraio","marzo","aprile","maggio","giugno","luglio","agosto","settembre","ottobre","novembre","dicembre")&amp;" "&amp;INT(($E$62+1)/12),"fuori dal campo del simulatore (foglio 1, riga 8)")</f>
        <v>1° maggio 2071</v>
      </c>
      <c r="F39" s="9" t="str">
        <f>IFERROR("+"&amp;($C$62-$B$62-804)&amp;" / +"&amp;($E$62-$D$62-804),"fuori dal campo del simulatore (foglio 1, riga 8)")</f>
        <v>+39 / +40</v>
      </c>
      <c r="G39" s="9" t="str">
        <f>IFERROR(INT(($C$62-$B$62-120)/12)&amp;" anni"&amp;IF(MOD(($C$62-$B$62-120),12)&gt;0," e "&amp;MOD(($C$62-$B$62-120),12)&amp;IF(MOD(($C$62-$B$62-120),12)=1," mese"," mesi"),""),"fuori dal campo del simulatore (foglio 1, riga 8)")</f>
        <v>60 anni e 3 mesi</v>
      </c>
    </row>
    <row r="40" spans="1:9" ht="60" customHeight="1">
      <c r="A40" s="42" t="s">
        <v>68</v>
      </c>
      <c r="B40" s="40"/>
      <c r="C40" s="40"/>
      <c r="D40" s="40"/>
      <c r="E40" s="40"/>
      <c r="F40" s="40"/>
      <c r="G40" s="40"/>
    </row>
    <row r="44" spans="1:9">
      <c r="A44" s="43" t="s">
        <v>69</v>
      </c>
      <c r="B44" s="40"/>
      <c r="C44" s="40"/>
      <c r="D44" s="40"/>
      <c r="E44" s="40"/>
      <c r="F44" s="40"/>
      <c r="G44" s="40"/>
      <c r="H44" s="40"/>
      <c r="I44" s="40"/>
    </row>
    <row r="45" spans="1:9" ht="45" customHeight="1">
      <c r="A45" s="42" t="s">
        <v>70</v>
      </c>
      <c r="B45" s="40"/>
      <c r="C45" s="40"/>
      <c r="D45" s="40"/>
      <c r="E45" s="40"/>
      <c r="F45" s="40"/>
      <c r="G45" s="40"/>
      <c r="H45" s="40"/>
      <c r="I45" s="40"/>
    </row>
    <row r="46" spans="1:9">
      <c r="A46" s="5" t="s">
        <v>71</v>
      </c>
      <c r="B46" s="11">
        <f>YEAR($B$5)*12+MONTH($B$5)-1</f>
        <v>23810</v>
      </c>
    </row>
    <row r="47" spans="1:9">
      <c r="A47" s="5" t="s">
        <v>72</v>
      </c>
      <c r="B47" s="11">
        <f>$B$46+12*$B$6+$B$7</f>
        <v>24410</v>
      </c>
    </row>
    <row r="48" spans="1:9">
      <c r="A48" s="5" t="s">
        <v>73</v>
      </c>
      <c r="B48" s="11">
        <f>MAX(12*(2011+(IFERROR(MATCH($B$46-0.5,$F$65:$F$137,1),0)+1)),$B$46+INDEX($B$65:$B$137,(IFERROR(MATCH($B$46-0.5,$F$65:$F$137,1),0)+1)))</f>
        <v>24641</v>
      </c>
    </row>
    <row r="49" spans="1:9">
      <c r="A49" s="5" t="s">
        <v>74</v>
      </c>
      <c r="B49" s="11">
        <f>$B$48+1</f>
        <v>24642</v>
      </c>
    </row>
    <row r="50" spans="1:9">
      <c r="A50" s="5" t="s">
        <v>75</v>
      </c>
      <c r="B50" s="11">
        <f>MAX(12*(2025+(IFERROR(MATCH($B$46-0.5,$G$79:$G$137,1),0)+1)),$B$46+INDEX($D$79:$D$137,(IFERROR(MATCH($B$46-0.5,$G$79:$G$137,1),0)+1)))</f>
        <v>24602</v>
      </c>
    </row>
    <row r="51" spans="1:9" ht="30">
      <c r="A51" s="5" t="s">
        <v>76</v>
      </c>
      <c r="B51" s="11">
        <f>$B$50+4</f>
        <v>24606</v>
      </c>
    </row>
    <row r="52" spans="1:9">
      <c r="A52" s="5" t="s">
        <v>77</v>
      </c>
      <c r="B52" s="11">
        <f>MAX(12*(2011+(IFERROR(MATCH($B$46-0.5,$H$65:$H$137,1),0)+1)),$B$46+INDEX($E$65:$E$137,(IFERROR(MATCH($B$46-0.5,$H$65:$H$137,1),0)+1)))</f>
        <v>24640</v>
      </c>
    </row>
    <row r="53" spans="1:9">
      <c r="A53" s="5" t="s">
        <v>78</v>
      </c>
      <c r="B53" s="11">
        <f>$B$52+1</f>
        <v>24641</v>
      </c>
    </row>
    <row r="55" spans="1:9" ht="32.1" customHeight="1">
      <c r="A55" s="12" t="s">
        <v>79</v>
      </c>
      <c r="B55" s="12" t="s">
        <v>80</v>
      </c>
      <c r="C55" s="12" t="s">
        <v>81</v>
      </c>
      <c r="D55" s="12" t="s">
        <v>82</v>
      </c>
      <c r="E55" s="12" t="s">
        <v>83</v>
      </c>
    </row>
    <row r="56" spans="1:9">
      <c r="A56" s="11">
        <f>$A$33</f>
        <v>1966</v>
      </c>
      <c r="B56" s="11">
        <f>$A$56*12</f>
        <v>23592</v>
      </c>
      <c r="C56" s="11">
        <f>MAX(12*(2011+(IFERROR(MATCH($B$56-0.5,$F$65:$F$137,1),0)+1)),$B$56+INDEX($B$65:$B$137,(IFERROR(MATCH($B$56-0.5,$F$65:$F$137,1),0)+1)))</f>
        <v>24405</v>
      </c>
      <c r="D56" s="11">
        <f>$A$56*12+11</f>
        <v>23603</v>
      </c>
      <c r="E56" s="11">
        <f>MAX(12*(2011+(IFERROR(MATCH($D$56-0.5,$F$65:$F$137,1),0)+1)),$D$56+INDEX($B$65:$B$137,(IFERROR(MATCH($D$56-0.5,$F$65:$F$137,1),0)+1)))</f>
        <v>24416</v>
      </c>
    </row>
    <row r="57" spans="1:9">
      <c r="A57" s="11">
        <f>$A$34</f>
        <v>1970</v>
      </c>
      <c r="B57" s="11">
        <f>$A$57*12</f>
        <v>23640</v>
      </c>
      <c r="C57" s="11">
        <f>MAX(12*(2011+(IFERROR(MATCH($B$57-0.5,$F$65:$F$137,1),0)+1)),$B$57+INDEX($B$65:$B$137,(IFERROR(MATCH($B$57-0.5,$F$65:$F$137,1),0)+1)))</f>
        <v>24456</v>
      </c>
      <c r="D57" s="11">
        <f>$A$57*12+11</f>
        <v>23651</v>
      </c>
      <c r="E57" s="11">
        <f>MAX(12*(2011+(IFERROR(MATCH($D$57-0.5,$F$65:$F$137,1),0)+1)),$D$57+INDEX($B$65:$B$137,(IFERROR(MATCH($D$57-0.5,$F$65:$F$137,1),0)+1)))</f>
        <v>24467</v>
      </c>
    </row>
    <row r="58" spans="1:9">
      <c r="A58" s="11">
        <f>$A$35</f>
        <v>1975</v>
      </c>
      <c r="B58" s="11">
        <f>$A$58*12</f>
        <v>23700</v>
      </c>
      <c r="C58" s="11">
        <f>MAX(12*(2011+(IFERROR(MATCH($B$58-0.5,$F$65:$F$137,1),0)+1)),$B$58+INDEX($B$65:$B$137,(IFERROR(MATCH($B$58-0.5,$F$65:$F$137,1),0)+1)))</f>
        <v>24522</v>
      </c>
      <c r="D58" s="11">
        <f>$A$58*12+11</f>
        <v>23711</v>
      </c>
      <c r="E58" s="11">
        <f>MAX(12*(2011+(IFERROR(MATCH($D$58-0.5,$F$65:$F$137,1),0)+1)),$D$58+INDEX($B$65:$B$137,(IFERROR(MATCH($D$58-0.5,$F$65:$F$137,1),0)+1)))</f>
        <v>24533</v>
      </c>
    </row>
    <row r="59" spans="1:9">
      <c r="A59" s="11">
        <f>$A$36</f>
        <v>1980</v>
      </c>
      <c r="B59" s="11">
        <f>$A$59*12</f>
        <v>23760</v>
      </c>
      <c r="C59" s="11">
        <f>MAX(12*(2011+(IFERROR(MATCH($B$59-0.5,$F$65:$F$137,1),0)+1)),$B$59+INDEX($B$65:$B$137,(IFERROR(MATCH($B$59-0.5,$F$65:$F$137,1),0)+1)))</f>
        <v>24586</v>
      </c>
      <c r="D59" s="11">
        <f>$A$59*12+11</f>
        <v>23771</v>
      </c>
      <c r="E59" s="11">
        <f>MAX(12*(2011+(IFERROR(MATCH($D$59-0.5,$F$65:$F$137,1),0)+1)),$D$59+INDEX($B$65:$B$137,(IFERROR(MATCH($D$59-0.5,$F$65:$F$137,1),0)+1)))</f>
        <v>24599</v>
      </c>
    </row>
    <row r="60" spans="1:9">
      <c r="A60" s="11">
        <f>$A$37</f>
        <v>1984</v>
      </c>
      <c r="B60" s="11">
        <f>$A$60*12</f>
        <v>23808</v>
      </c>
      <c r="C60" s="11">
        <f>MAX(12*(2011+(IFERROR(MATCH($B$60-0.5,$F$65:$F$137,1),0)+1)),$B$60+INDEX($B$65:$B$137,(IFERROR(MATCH($B$60-0.5,$F$65:$F$137,1),0)+1)))</f>
        <v>24639</v>
      </c>
      <c r="D60" s="11">
        <f>$A$60*12+11</f>
        <v>23819</v>
      </c>
      <c r="E60" s="11">
        <f>MAX(12*(2011+(IFERROR(MATCH($D$60-0.5,$F$65:$F$137,1),0)+1)),$D$60+INDEX($B$65:$B$137,(IFERROR(MATCH($D$60-0.5,$F$65:$F$137,1),0)+1)))</f>
        <v>24650</v>
      </c>
    </row>
    <row r="61" spans="1:9">
      <c r="A61" s="11">
        <f>$A$38</f>
        <v>1990</v>
      </c>
      <c r="B61" s="11">
        <f>$A$61*12</f>
        <v>23880</v>
      </c>
      <c r="C61" s="11">
        <f>MAX(12*(2011+(IFERROR(MATCH($B$61-0.5,$F$65:$F$137,1),0)+1)),$B$61+INDEX($B$65:$B$137,(IFERROR(MATCH($B$61-0.5,$F$65:$F$137,1),0)+1)))</f>
        <v>24717</v>
      </c>
      <c r="D61" s="11">
        <f>$A$61*12+11</f>
        <v>23891</v>
      </c>
      <c r="E61" s="11">
        <f>MAX(12*(2011+(IFERROR(MATCH($D$61-0.5,$F$65:$F$137,1),0)+1)),$D$61+INDEX($B$65:$B$137,(IFERROR(MATCH($D$61-0.5,$F$65:$F$137,1),0)+1)))</f>
        <v>24728</v>
      </c>
    </row>
    <row r="62" spans="1:9">
      <c r="A62" s="11">
        <f>$A$39</f>
        <v>2000</v>
      </c>
      <c r="B62" s="11">
        <f>$A$62*12</f>
        <v>24000</v>
      </c>
      <c r="C62" s="11">
        <f>MAX(12*(2011+(IFERROR(MATCH($B$62-0.5,$F$65:$F$137,1),0)+1)),$B$62+INDEX($B$65:$B$137,(IFERROR(MATCH($B$62-0.5,$F$65:$F$137,1),0)+1)))</f>
        <v>24843</v>
      </c>
      <c r="D62" s="11">
        <f>$A$62*12+11</f>
        <v>24011</v>
      </c>
      <c r="E62" s="11">
        <f>MAX(12*(2011+(IFERROR(MATCH($D$62-0.5,$F$65:$F$137,1),0)+1)),$D$62+INDEX($B$65:$B$137,(IFERROR(MATCH($D$62-0.5,$F$65:$F$137,1),0)+1)))</f>
        <v>24855</v>
      </c>
    </row>
    <row r="64" spans="1:9" ht="32.1" customHeight="1">
      <c r="A64" s="12" t="s">
        <v>84</v>
      </c>
      <c r="B64" s="12" t="s">
        <v>85</v>
      </c>
      <c r="C64" s="12" t="s">
        <v>86</v>
      </c>
      <c r="D64" s="12" t="s">
        <v>87</v>
      </c>
      <c r="E64" s="12" t="s">
        <v>88</v>
      </c>
      <c r="F64" s="12" t="s">
        <v>89</v>
      </c>
      <c r="G64" s="12" t="s">
        <v>90</v>
      </c>
      <c r="H64" s="12" t="s">
        <v>91</v>
      </c>
      <c r="I64" s="12" t="s">
        <v>92</v>
      </c>
    </row>
    <row r="65" spans="1:9" ht="165" customHeight="1">
      <c r="A65" s="13">
        <v>2012</v>
      </c>
      <c r="B65" s="13">
        <v>792</v>
      </c>
      <c r="C65" s="9" t="str">
        <f t="shared" ref="C65:C96" si="0">INT($B65/12)&amp;" anni"&amp;IF(MOD($B65,12)&gt;0," e "&amp;MOD($B65,12)&amp;IF(MOD($B65,12)=1," mese"," mesi"),"")</f>
        <v>66 anni</v>
      </c>
      <c r="E65" s="13">
        <v>792</v>
      </c>
      <c r="F65" s="11">
        <f t="shared" ref="F65:F96" si="1">12*$A65+11-$B65</f>
        <v>23363</v>
      </c>
      <c r="H65" s="11">
        <f t="shared" ref="H65:H96" si="2">12*$A65+11-$E65</f>
        <v>23363</v>
      </c>
      <c r="I65" s="7" t="s">
        <v>93</v>
      </c>
    </row>
    <row r="66" spans="1:9" ht="75" customHeight="1">
      <c r="A66" s="13">
        <v>2013</v>
      </c>
      <c r="B66" s="13">
        <v>795</v>
      </c>
      <c r="C66" s="9" t="str">
        <f t="shared" si="0"/>
        <v>66 anni e 3 mesi</v>
      </c>
      <c r="E66" s="13">
        <v>795</v>
      </c>
      <c r="F66" s="11">
        <f t="shared" si="1"/>
        <v>23372</v>
      </c>
      <c r="H66" s="11">
        <f t="shared" si="2"/>
        <v>23372</v>
      </c>
      <c r="I66" s="7" t="s">
        <v>94</v>
      </c>
    </row>
    <row r="67" spans="1:9" ht="60" customHeight="1">
      <c r="A67" s="13">
        <v>2014</v>
      </c>
      <c r="B67" s="13">
        <v>795</v>
      </c>
      <c r="C67" s="9" t="str">
        <f t="shared" si="0"/>
        <v>66 anni e 3 mesi</v>
      </c>
      <c r="E67" s="13">
        <v>795</v>
      </c>
      <c r="F67" s="11">
        <f t="shared" si="1"/>
        <v>23384</v>
      </c>
      <c r="H67" s="11">
        <f t="shared" si="2"/>
        <v>23384</v>
      </c>
      <c r="I67" s="7" t="s">
        <v>95</v>
      </c>
    </row>
    <row r="68" spans="1:9">
      <c r="A68" s="13">
        <v>2015</v>
      </c>
      <c r="B68" s="13">
        <v>795</v>
      </c>
      <c r="C68" s="9" t="str">
        <f t="shared" si="0"/>
        <v>66 anni e 3 mesi</v>
      </c>
      <c r="E68" s="13">
        <v>795</v>
      </c>
      <c r="F68" s="11">
        <f t="shared" si="1"/>
        <v>23396</v>
      </c>
      <c r="H68" s="11">
        <f t="shared" si="2"/>
        <v>23396</v>
      </c>
    </row>
    <row r="69" spans="1:9">
      <c r="A69" s="13">
        <v>2016</v>
      </c>
      <c r="B69" s="13">
        <v>799</v>
      </c>
      <c r="C69" s="9" t="str">
        <f t="shared" si="0"/>
        <v>66 anni e 7 mesi</v>
      </c>
      <c r="E69" s="13">
        <v>799</v>
      </c>
      <c r="F69" s="11">
        <f t="shared" si="1"/>
        <v>23404</v>
      </c>
      <c r="H69" s="11">
        <f t="shared" si="2"/>
        <v>23404</v>
      </c>
    </row>
    <row r="70" spans="1:9">
      <c r="A70" s="13">
        <v>2017</v>
      </c>
      <c r="B70" s="13">
        <v>799</v>
      </c>
      <c r="C70" s="9" t="str">
        <f t="shared" si="0"/>
        <v>66 anni e 7 mesi</v>
      </c>
      <c r="E70" s="13">
        <v>799</v>
      </c>
      <c r="F70" s="11">
        <f t="shared" si="1"/>
        <v>23416</v>
      </c>
      <c r="H70" s="11">
        <f t="shared" si="2"/>
        <v>23416</v>
      </c>
    </row>
    <row r="71" spans="1:9">
      <c r="A71" s="13">
        <v>2018</v>
      </c>
      <c r="B71" s="13">
        <v>799</v>
      </c>
      <c r="C71" s="9" t="str">
        <f t="shared" si="0"/>
        <v>66 anni e 7 mesi</v>
      </c>
      <c r="E71" s="13">
        <v>799</v>
      </c>
      <c r="F71" s="11">
        <f t="shared" si="1"/>
        <v>23428</v>
      </c>
      <c r="H71" s="11">
        <f t="shared" si="2"/>
        <v>23428</v>
      </c>
    </row>
    <row r="72" spans="1:9">
      <c r="A72" s="13">
        <v>2019</v>
      </c>
      <c r="B72" s="13">
        <v>804</v>
      </c>
      <c r="C72" s="9" t="str">
        <f t="shared" si="0"/>
        <v>67 anni</v>
      </c>
      <c r="E72" s="13">
        <v>804</v>
      </c>
      <c r="F72" s="11">
        <f t="shared" si="1"/>
        <v>23435</v>
      </c>
      <c r="H72" s="11">
        <f t="shared" si="2"/>
        <v>23435</v>
      </c>
    </row>
    <row r="73" spans="1:9">
      <c r="A73" s="13">
        <v>2020</v>
      </c>
      <c r="B73" s="13">
        <v>804</v>
      </c>
      <c r="C73" s="9" t="str">
        <f t="shared" si="0"/>
        <v>67 anni</v>
      </c>
      <c r="E73" s="13">
        <v>804</v>
      </c>
      <c r="F73" s="11">
        <f t="shared" si="1"/>
        <v>23447</v>
      </c>
      <c r="H73" s="11">
        <f t="shared" si="2"/>
        <v>23447</v>
      </c>
    </row>
    <row r="74" spans="1:9">
      <c r="A74" s="13">
        <v>2021</v>
      </c>
      <c r="B74" s="13">
        <v>804</v>
      </c>
      <c r="C74" s="9" t="str">
        <f t="shared" si="0"/>
        <v>67 anni</v>
      </c>
      <c r="E74" s="13">
        <v>804</v>
      </c>
      <c r="F74" s="11">
        <f t="shared" si="1"/>
        <v>23459</v>
      </c>
      <c r="H74" s="11">
        <f t="shared" si="2"/>
        <v>23459</v>
      </c>
    </row>
    <row r="75" spans="1:9">
      <c r="A75" s="13">
        <v>2022</v>
      </c>
      <c r="B75" s="13">
        <v>804</v>
      </c>
      <c r="C75" s="9" t="str">
        <f t="shared" si="0"/>
        <v>67 anni</v>
      </c>
      <c r="E75" s="13">
        <v>804</v>
      </c>
      <c r="F75" s="11">
        <f t="shared" si="1"/>
        <v>23471</v>
      </c>
      <c r="H75" s="11">
        <f t="shared" si="2"/>
        <v>23471</v>
      </c>
    </row>
    <row r="76" spans="1:9">
      <c r="A76" s="13">
        <v>2023</v>
      </c>
      <c r="B76" s="13">
        <v>804</v>
      </c>
      <c r="C76" s="9" t="str">
        <f t="shared" si="0"/>
        <v>67 anni</v>
      </c>
      <c r="E76" s="13">
        <v>804</v>
      </c>
      <c r="F76" s="11">
        <f t="shared" si="1"/>
        <v>23483</v>
      </c>
      <c r="H76" s="11">
        <f t="shared" si="2"/>
        <v>23483</v>
      </c>
    </row>
    <row r="77" spans="1:9">
      <c r="A77" s="13">
        <v>2024</v>
      </c>
      <c r="B77" s="13">
        <v>804</v>
      </c>
      <c r="C77" s="9" t="str">
        <f t="shared" si="0"/>
        <v>67 anni</v>
      </c>
      <c r="E77" s="13">
        <v>804</v>
      </c>
      <c r="F77" s="11">
        <f t="shared" si="1"/>
        <v>23495</v>
      </c>
      <c r="H77" s="11">
        <f t="shared" si="2"/>
        <v>23495</v>
      </c>
    </row>
    <row r="78" spans="1:9">
      <c r="A78" s="13">
        <v>2025</v>
      </c>
      <c r="B78" s="13">
        <v>804</v>
      </c>
      <c r="C78" s="9" t="str">
        <f t="shared" si="0"/>
        <v>67 anni</v>
      </c>
      <c r="E78" s="13">
        <v>804</v>
      </c>
      <c r="F78" s="11">
        <f t="shared" si="1"/>
        <v>23507</v>
      </c>
      <c r="H78" s="11">
        <f t="shared" si="2"/>
        <v>23507</v>
      </c>
    </row>
    <row r="79" spans="1:9">
      <c r="A79" s="13">
        <v>2026</v>
      </c>
      <c r="B79" s="13">
        <v>804</v>
      </c>
      <c r="C79" s="9" t="str">
        <f t="shared" si="0"/>
        <v>67 anni</v>
      </c>
      <c r="D79" s="13">
        <v>768</v>
      </c>
      <c r="E79" s="13">
        <v>804</v>
      </c>
      <c r="F79" s="11">
        <f t="shared" si="1"/>
        <v>23519</v>
      </c>
      <c r="G79" s="11">
        <f t="shared" ref="G79:G110" si="3">12*$A79+11-$D79</f>
        <v>23555</v>
      </c>
      <c r="H79" s="11">
        <f t="shared" si="2"/>
        <v>23519</v>
      </c>
    </row>
    <row r="80" spans="1:9">
      <c r="A80" s="13">
        <v>2027</v>
      </c>
      <c r="B80" s="13">
        <v>805</v>
      </c>
      <c r="C80" s="9" t="str">
        <f t="shared" si="0"/>
        <v>67 anni e 1 mese</v>
      </c>
      <c r="D80" s="13">
        <v>769</v>
      </c>
      <c r="E80" s="13">
        <v>807</v>
      </c>
      <c r="F80" s="11">
        <f t="shared" si="1"/>
        <v>23530</v>
      </c>
      <c r="G80" s="11">
        <f t="shared" si="3"/>
        <v>23566</v>
      </c>
      <c r="H80" s="11">
        <f t="shared" si="2"/>
        <v>23528</v>
      </c>
    </row>
    <row r="81" spans="1:8">
      <c r="A81" s="13">
        <v>2028</v>
      </c>
      <c r="B81" s="13">
        <v>807</v>
      </c>
      <c r="C81" s="9" t="str">
        <f t="shared" si="0"/>
        <v>67 anni e 3 mesi</v>
      </c>
      <c r="D81" s="13">
        <v>771</v>
      </c>
      <c r="E81" s="13">
        <v>807</v>
      </c>
      <c r="F81" s="11">
        <f t="shared" si="1"/>
        <v>23540</v>
      </c>
      <c r="G81" s="11">
        <f t="shared" si="3"/>
        <v>23576</v>
      </c>
      <c r="H81" s="11">
        <f t="shared" si="2"/>
        <v>23540</v>
      </c>
    </row>
    <row r="82" spans="1:8">
      <c r="A82" s="13">
        <v>2029</v>
      </c>
      <c r="B82" s="13">
        <v>810</v>
      </c>
      <c r="C82" s="9" t="str">
        <f t="shared" si="0"/>
        <v>67 anni e 6 mesi</v>
      </c>
      <c r="D82" s="13">
        <v>774</v>
      </c>
      <c r="E82" s="13">
        <v>809</v>
      </c>
      <c r="F82" s="11">
        <f t="shared" si="1"/>
        <v>23549</v>
      </c>
      <c r="G82" s="11">
        <f t="shared" si="3"/>
        <v>23585</v>
      </c>
      <c r="H82" s="11">
        <f t="shared" si="2"/>
        <v>23550</v>
      </c>
    </row>
    <row r="83" spans="1:8">
      <c r="A83" s="13">
        <v>2030</v>
      </c>
      <c r="B83" s="13">
        <v>810</v>
      </c>
      <c r="C83" s="9" t="str">
        <f t="shared" si="0"/>
        <v>67 anni e 6 mesi</v>
      </c>
      <c r="D83" s="13">
        <v>774</v>
      </c>
      <c r="E83" s="13">
        <v>809</v>
      </c>
      <c r="F83" s="11">
        <f t="shared" si="1"/>
        <v>23561</v>
      </c>
      <c r="G83" s="11">
        <f t="shared" si="3"/>
        <v>23597</v>
      </c>
      <c r="H83" s="11">
        <f t="shared" si="2"/>
        <v>23562</v>
      </c>
    </row>
    <row r="84" spans="1:8">
      <c r="A84" s="13">
        <v>2031</v>
      </c>
      <c r="B84" s="13">
        <v>812</v>
      </c>
      <c r="C84" s="9" t="str">
        <f t="shared" si="0"/>
        <v>67 anni e 8 mesi</v>
      </c>
      <c r="D84" s="13">
        <v>776</v>
      </c>
      <c r="E84" s="13">
        <v>811</v>
      </c>
      <c r="F84" s="11">
        <f t="shared" si="1"/>
        <v>23571</v>
      </c>
      <c r="G84" s="11">
        <f t="shared" si="3"/>
        <v>23607</v>
      </c>
      <c r="H84" s="11">
        <f t="shared" si="2"/>
        <v>23572</v>
      </c>
    </row>
    <row r="85" spans="1:8">
      <c r="A85" s="13">
        <v>2032</v>
      </c>
      <c r="B85" s="13">
        <v>812</v>
      </c>
      <c r="C85" s="9" t="str">
        <f t="shared" si="0"/>
        <v>67 anni e 8 mesi</v>
      </c>
      <c r="D85" s="13">
        <v>776</v>
      </c>
      <c r="E85" s="13">
        <v>811</v>
      </c>
      <c r="F85" s="11">
        <f t="shared" si="1"/>
        <v>23583</v>
      </c>
      <c r="G85" s="11">
        <f t="shared" si="3"/>
        <v>23619</v>
      </c>
      <c r="H85" s="11">
        <f t="shared" si="2"/>
        <v>23584</v>
      </c>
    </row>
    <row r="86" spans="1:8">
      <c r="A86" s="13">
        <v>2033</v>
      </c>
      <c r="B86" s="13">
        <v>813</v>
      </c>
      <c r="C86" s="9" t="str">
        <f t="shared" si="0"/>
        <v>67 anni e 9 mesi</v>
      </c>
      <c r="D86" s="13">
        <v>777</v>
      </c>
      <c r="E86" s="13">
        <v>812</v>
      </c>
      <c r="F86" s="11">
        <f t="shared" si="1"/>
        <v>23594</v>
      </c>
      <c r="G86" s="11">
        <f t="shared" si="3"/>
        <v>23630</v>
      </c>
      <c r="H86" s="11">
        <f t="shared" si="2"/>
        <v>23595</v>
      </c>
    </row>
    <row r="87" spans="1:8">
      <c r="A87" s="13">
        <v>2034</v>
      </c>
      <c r="B87" s="13">
        <v>813</v>
      </c>
      <c r="C87" s="9" t="str">
        <f t="shared" si="0"/>
        <v>67 anni e 9 mesi</v>
      </c>
      <c r="D87" s="13">
        <v>777</v>
      </c>
      <c r="E87" s="13">
        <v>812</v>
      </c>
      <c r="F87" s="11">
        <f t="shared" si="1"/>
        <v>23606</v>
      </c>
      <c r="G87" s="11">
        <f t="shared" si="3"/>
        <v>23642</v>
      </c>
      <c r="H87" s="11">
        <f t="shared" si="2"/>
        <v>23607</v>
      </c>
    </row>
    <row r="88" spans="1:8">
      <c r="A88" s="13">
        <v>2035</v>
      </c>
      <c r="B88" s="13">
        <v>814</v>
      </c>
      <c r="C88" s="9" t="str">
        <f t="shared" si="0"/>
        <v>67 anni e 10 mesi</v>
      </c>
      <c r="D88" s="13">
        <v>778</v>
      </c>
      <c r="E88" s="13">
        <v>814</v>
      </c>
      <c r="F88" s="11">
        <f t="shared" si="1"/>
        <v>23617</v>
      </c>
      <c r="G88" s="11">
        <f t="shared" si="3"/>
        <v>23653</v>
      </c>
      <c r="H88" s="11">
        <f t="shared" si="2"/>
        <v>23617</v>
      </c>
    </row>
    <row r="89" spans="1:8">
      <c r="A89" s="13">
        <v>2036</v>
      </c>
      <c r="B89" s="13">
        <v>814</v>
      </c>
      <c r="C89" s="9" t="str">
        <f t="shared" si="0"/>
        <v>67 anni e 10 mesi</v>
      </c>
      <c r="D89" s="13">
        <v>778</v>
      </c>
      <c r="E89" s="13">
        <v>814</v>
      </c>
      <c r="F89" s="11">
        <f t="shared" si="1"/>
        <v>23629</v>
      </c>
      <c r="G89" s="11">
        <f t="shared" si="3"/>
        <v>23665</v>
      </c>
      <c r="H89" s="11">
        <f t="shared" si="2"/>
        <v>23629</v>
      </c>
    </row>
    <row r="90" spans="1:8">
      <c r="A90" s="13">
        <v>2037</v>
      </c>
      <c r="B90" s="13">
        <v>816</v>
      </c>
      <c r="C90" s="9" t="str">
        <f t="shared" si="0"/>
        <v>68 anni</v>
      </c>
      <c r="D90" s="13">
        <v>780</v>
      </c>
      <c r="E90" s="13">
        <v>815</v>
      </c>
      <c r="F90" s="11">
        <f t="shared" si="1"/>
        <v>23639</v>
      </c>
      <c r="G90" s="11">
        <f t="shared" si="3"/>
        <v>23675</v>
      </c>
      <c r="H90" s="11">
        <f t="shared" si="2"/>
        <v>23640</v>
      </c>
    </row>
    <row r="91" spans="1:8">
      <c r="A91" s="13">
        <v>2038</v>
      </c>
      <c r="B91" s="13">
        <v>816</v>
      </c>
      <c r="C91" s="9" t="str">
        <f t="shared" si="0"/>
        <v>68 anni</v>
      </c>
      <c r="D91" s="13">
        <v>780</v>
      </c>
      <c r="E91" s="13">
        <v>815</v>
      </c>
      <c r="F91" s="11">
        <f t="shared" si="1"/>
        <v>23651</v>
      </c>
      <c r="G91" s="11">
        <f t="shared" si="3"/>
        <v>23687</v>
      </c>
      <c r="H91" s="11">
        <f t="shared" si="2"/>
        <v>23652</v>
      </c>
    </row>
    <row r="92" spans="1:8">
      <c r="A92" s="13">
        <v>2039</v>
      </c>
      <c r="B92" s="13">
        <v>818</v>
      </c>
      <c r="C92" s="9" t="str">
        <f t="shared" si="0"/>
        <v>68 anni e 2 mesi</v>
      </c>
      <c r="D92" s="13">
        <v>782</v>
      </c>
      <c r="E92" s="13">
        <v>817</v>
      </c>
      <c r="F92" s="11">
        <f t="shared" si="1"/>
        <v>23661</v>
      </c>
      <c r="G92" s="11">
        <f t="shared" si="3"/>
        <v>23697</v>
      </c>
      <c r="H92" s="11">
        <f t="shared" si="2"/>
        <v>23662</v>
      </c>
    </row>
    <row r="93" spans="1:8">
      <c r="A93" s="13">
        <v>2040</v>
      </c>
      <c r="B93" s="13">
        <v>818</v>
      </c>
      <c r="C93" s="9" t="str">
        <f t="shared" si="0"/>
        <v>68 anni e 2 mesi</v>
      </c>
      <c r="D93" s="13">
        <v>782</v>
      </c>
      <c r="E93" s="13">
        <v>817</v>
      </c>
      <c r="F93" s="11">
        <f t="shared" si="1"/>
        <v>23673</v>
      </c>
      <c r="G93" s="11">
        <f t="shared" si="3"/>
        <v>23709</v>
      </c>
      <c r="H93" s="11">
        <f t="shared" si="2"/>
        <v>23674</v>
      </c>
    </row>
    <row r="94" spans="1:8">
      <c r="A94" s="13">
        <v>2041</v>
      </c>
      <c r="B94" s="13">
        <v>820</v>
      </c>
      <c r="C94" s="9" t="str">
        <f t="shared" si="0"/>
        <v>68 anni e 4 mesi</v>
      </c>
      <c r="D94" s="13">
        <v>784</v>
      </c>
      <c r="E94" s="13">
        <v>819</v>
      </c>
      <c r="F94" s="11">
        <f t="shared" si="1"/>
        <v>23683</v>
      </c>
      <c r="G94" s="11">
        <f t="shared" si="3"/>
        <v>23719</v>
      </c>
      <c r="H94" s="11">
        <f t="shared" si="2"/>
        <v>23684</v>
      </c>
    </row>
    <row r="95" spans="1:8">
      <c r="A95" s="13">
        <v>2042</v>
      </c>
      <c r="B95" s="13">
        <v>820</v>
      </c>
      <c r="C95" s="9" t="str">
        <f t="shared" si="0"/>
        <v>68 anni e 4 mesi</v>
      </c>
      <c r="D95" s="13">
        <v>784</v>
      </c>
      <c r="E95" s="13">
        <v>819</v>
      </c>
      <c r="F95" s="11">
        <f t="shared" si="1"/>
        <v>23695</v>
      </c>
      <c r="G95" s="11">
        <f t="shared" si="3"/>
        <v>23731</v>
      </c>
      <c r="H95" s="11">
        <f t="shared" si="2"/>
        <v>23696</v>
      </c>
    </row>
    <row r="96" spans="1:8">
      <c r="A96" s="13">
        <v>2043</v>
      </c>
      <c r="B96" s="13">
        <v>822</v>
      </c>
      <c r="C96" s="9" t="str">
        <f t="shared" si="0"/>
        <v>68 anni e 6 mesi</v>
      </c>
      <c r="D96" s="13">
        <v>786</v>
      </c>
      <c r="E96" s="13">
        <v>821</v>
      </c>
      <c r="F96" s="11">
        <f t="shared" si="1"/>
        <v>23705</v>
      </c>
      <c r="G96" s="11">
        <f t="shared" si="3"/>
        <v>23741</v>
      </c>
      <c r="H96" s="11">
        <f t="shared" si="2"/>
        <v>23706</v>
      </c>
    </row>
    <row r="97" spans="1:8">
      <c r="A97" s="13">
        <v>2044</v>
      </c>
      <c r="B97" s="13">
        <v>822</v>
      </c>
      <c r="C97" s="9" t="str">
        <f t="shared" ref="C97:C128" si="4">INT($B97/12)&amp;" anni"&amp;IF(MOD($B97,12)&gt;0," e "&amp;MOD($B97,12)&amp;IF(MOD($B97,12)=1," mese"," mesi"),"")</f>
        <v>68 anni e 6 mesi</v>
      </c>
      <c r="D97" s="13">
        <v>786</v>
      </c>
      <c r="E97" s="13">
        <v>821</v>
      </c>
      <c r="F97" s="11">
        <f t="shared" ref="F97:F128" si="5">12*$A97+11-$B97</f>
        <v>23717</v>
      </c>
      <c r="G97" s="11">
        <f t="shared" si="3"/>
        <v>23753</v>
      </c>
      <c r="H97" s="11">
        <f t="shared" ref="H97:H128" si="6">12*$A97+11-$E97</f>
        <v>23718</v>
      </c>
    </row>
    <row r="98" spans="1:8">
      <c r="A98" s="13">
        <v>2045</v>
      </c>
      <c r="B98" s="13">
        <v>824</v>
      </c>
      <c r="C98" s="9" t="str">
        <f t="shared" si="4"/>
        <v>68 anni e 8 mesi</v>
      </c>
      <c r="D98" s="13">
        <v>788</v>
      </c>
      <c r="E98" s="13">
        <v>823</v>
      </c>
      <c r="F98" s="11">
        <f t="shared" si="5"/>
        <v>23727</v>
      </c>
      <c r="G98" s="11">
        <f t="shared" si="3"/>
        <v>23763</v>
      </c>
      <c r="H98" s="11">
        <f t="shared" si="6"/>
        <v>23728</v>
      </c>
    </row>
    <row r="99" spans="1:8">
      <c r="A99" s="13">
        <v>2046</v>
      </c>
      <c r="B99" s="13">
        <v>824</v>
      </c>
      <c r="C99" s="9" t="str">
        <f t="shared" si="4"/>
        <v>68 anni e 8 mesi</v>
      </c>
      <c r="D99" s="13">
        <v>788</v>
      </c>
      <c r="E99" s="13">
        <v>823</v>
      </c>
      <c r="F99" s="11">
        <f t="shared" si="5"/>
        <v>23739</v>
      </c>
      <c r="G99" s="11">
        <f t="shared" si="3"/>
        <v>23775</v>
      </c>
      <c r="H99" s="11">
        <f t="shared" si="6"/>
        <v>23740</v>
      </c>
    </row>
    <row r="100" spans="1:8">
      <c r="A100" s="13">
        <v>2047</v>
      </c>
      <c r="B100" s="13">
        <v>826</v>
      </c>
      <c r="C100" s="9" t="str">
        <f t="shared" si="4"/>
        <v>68 anni e 10 mesi</v>
      </c>
      <c r="D100" s="13">
        <v>790</v>
      </c>
      <c r="E100" s="13">
        <v>825</v>
      </c>
      <c r="F100" s="11">
        <f t="shared" si="5"/>
        <v>23749</v>
      </c>
      <c r="G100" s="11">
        <f t="shared" si="3"/>
        <v>23785</v>
      </c>
      <c r="H100" s="11">
        <f t="shared" si="6"/>
        <v>23750</v>
      </c>
    </row>
    <row r="101" spans="1:8">
      <c r="A101" s="13">
        <v>2048</v>
      </c>
      <c r="B101" s="13">
        <v>826</v>
      </c>
      <c r="C101" s="9" t="str">
        <f t="shared" si="4"/>
        <v>68 anni e 10 mesi</v>
      </c>
      <c r="D101" s="13">
        <v>790</v>
      </c>
      <c r="E101" s="13">
        <v>825</v>
      </c>
      <c r="F101" s="11">
        <f t="shared" si="5"/>
        <v>23761</v>
      </c>
      <c r="G101" s="11">
        <f t="shared" si="3"/>
        <v>23797</v>
      </c>
      <c r="H101" s="11">
        <f t="shared" si="6"/>
        <v>23762</v>
      </c>
    </row>
    <row r="102" spans="1:8">
      <c r="A102" s="13">
        <v>2049</v>
      </c>
      <c r="B102" s="13">
        <v>828</v>
      </c>
      <c r="C102" s="9" t="str">
        <f t="shared" si="4"/>
        <v>69 anni</v>
      </c>
      <c r="D102" s="13">
        <v>792</v>
      </c>
      <c r="E102" s="13">
        <v>827</v>
      </c>
      <c r="F102" s="11">
        <f t="shared" si="5"/>
        <v>23771</v>
      </c>
      <c r="G102" s="11">
        <f t="shared" si="3"/>
        <v>23807</v>
      </c>
      <c r="H102" s="11">
        <f t="shared" si="6"/>
        <v>23772</v>
      </c>
    </row>
    <row r="103" spans="1:8">
      <c r="A103" s="13">
        <v>2050</v>
      </c>
      <c r="B103" s="13">
        <v>828</v>
      </c>
      <c r="C103" s="9" t="str">
        <f t="shared" si="4"/>
        <v>69 anni</v>
      </c>
      <c r="D103" s="13">
        <v>792</v>
      </c>
      <c r="E103" s="13">
        <v>827</v>
      </c>
      <c r="F103" s="11">
        <f t="shared" si="5"/>
        <v>23783</v>
      </c>
      <c r="G103" s="11">
        <f t="shared" si="3"/>
        <v>23819</v>
      </c>
      <c r="H103" s="11">
        <f t="shared" si="6"/>
        <v>23784</v>
      </c>
    </row>
    <row r="104" spans="1:8">
      <c r="A104" s="13">
        <v>2051</v>
      </c>
      <c r="B104" s="13">
        <v>830</v>
      </c>
      <c r="C104" s="9" t="str">
        <f t="shared" si="4"/>
        <v>69 anni e 2 mesi</v>
      </c>
      <c r="D104" s="13">
        <v>794</v>
      </c>
      <c r="E104" s="13">
        <v>829</v>
      </c>
      <c r="F104" s="11">
        <f t="shared" si="5"/>
        <v>23793</v>
      </c>
      <c r="G104" s="11">
        <f t="shared" si="3"/>
        <v>23829</v>
      </c>
      <c r="H104" s="11">
        <f t="shared" si="6"/>
        <v>23794</v>
      </c>
    </row>
    <row r="105" spans="1:8">
      <c r="A105" s="13">
        <v>2052</v>
      </c>
      <c r="B105" s="13">
        <v>830</v>
      </c>
      <c r="C105" s="9" t="str">
        <f t="shared" si="4"/>
        <v>69 anni e 2 mesi</v>
      </c>
      <c r="D105" s="13">
        <v>794</v>
      </c>
      <c r="E105" s="13">
        <v>829</v>
      </c>
      <c r="F105" s="11">
        <f t="shared" si="5"/>
        <v>23805</v>
      </c>
      <c r="G105" s="11">
        <f t="shared" si="3"/>
        <v>23841</v>
      </c>
      <c r="H105" s="11">
        <f t="shared" si="6"/>
        <v>23806</v>
      </c>
    </row>
    <row r="106" spans="1:8">
      <c r="A106" s="13">
        <v>2053</v>
      </c>
      <c r="B106" s="13">
        <v>831</v>
      </c>
      <c r="C106" s="9" t="str">
        <f t="shared" si="4"/>
        <v>69 anni e 3 mesi</v>
      </c>
      <c r="D106" s="13">
        <v>795</v>
      </c>
      <c r="E106" s="13">
        <v>830</v>
      </c>
      <c r="F106" s="11">
        <f t="shared" si="5"/>
        <v>23816</v>
      </c>
      <c r="G106" s="11">
        <f t="shared" si="3"/>
        <v>23852</v>
      </c>
      <c r="H106" s="11">
        <f t="shared" si="6"/>
        <v>23817</v>
      </c>
    </row>
    <row r="107" spans="1:8">
      <c r="A107" s="13">
        <v>2054</v>
      </c>
      <c r="B107" s="13">
        <v>831</v>
      </c>
      <c r="C107" s="9" t="str">
        <f t="shared" si="4"/>
        <v>69 anni e 3 mesi</v>
      </c>
      <c r="D107" s="13">
        <v>795</v>
      </c>
      <c r="E107" s="13">
        <v>830</v>
      </c>
      <c r="F107" s="11">
        <f t="shared" si="5"/>
        <v>23828</v>
      </c>
      <c r="G107" s="11">
        <f t="shared" si="3"/>
        <v>23864</v>
      </c>
      <c r="H107" s="11">
        <f t="shared" si="6"/>
        <v>23829</v>
      </c>
    </row>
    <row r="108" spans="1:8">
      <c r="A108" s="13">
        <v>2055</v>
      </c>
      <c r="B108" s="13">
        <v>833</v>
      </c>
      <c r="C108" s="9" t="str">
        <f t="shared" si="4"/>
        <v>69 anni e 5 mesi</v>
      </c>
      <c r="D108" s="13">
        <v>797</v>
      </c>
      <c r="E108" s="13">
        <v>832</v>
      </c>
      <c r="F108" s="11">
        <f t="shared" si="5"/>
        <v>23838</v>
      </c>
      <c r="G108" s="11">
        <f t="shared" si="3"/>
        <v>23874</v>
      </c>
      <c r="H108" s="11">
        <f t="shared" si="6"/>
        <v>23839</v>
      </c>
    </row>
    <row r="109" spans="1:8">
      <c r="A109" s="13">
        <v>2056</v>
      </c>
      <c r="B109" s="13">
        <v>833</v>
      </c>
      <c r="C109" s="9" t="str">
        <f t="shared" si="4"/>
        <v>69 anni e 5 mesi</v>
      </c>
      <c r="D109" s="13">
        <v>797</v>
      </c>
      <c r="E109" s="13">
        <v>832</v>
      </c>
      <c r="F109" s="11">
        <f t="shared" si="5"/>
        <v>23850</v>
      </c>
      <c r="G109" s="11">
        <f t="shared" si="3"/>
        <v>23886</v>
      </c>
      <c r="H109" s="11">
        <f t="shared" si="6"/>
        <v>23851</v>
      </c>
    </row>
    <row r="110" spans="1:8">
      <c r="A110" s="13">
        <v>2057</v>
      </c>
      <c r="B110" s="13">
        <v>835</v>
      </c>
      <c r="C110" s="9" t="str">
        <f t="shared" si="4"/>
        <v>69 anni e 7 mesi</v>
      </c>
      <c r="D110" s="13">
        <v>799</v>
      </c>
      <c r="E110" s="13">
        <v>834</v>
      </c>
      <c r="F110" s="11">
        <f t="shared" si="5"/>
        <v>23860</v>
      </c>
      <c r="G110" s="11">
        <f t="shared" si="3"/>
        <v>23896</v>
      </c>
      <c r="H110" s="11">
        <f t="shared" si="6"/>
        <v>23861</v>
      </c>
    </row>
    <row r="111" spans="1:8">
      <c r="A111" s="13">
        <v>2058</v>
      </c>
      <c r="B111" s="13">
        <v>835</v>
      </c>
      <c r="C111" s="9" t="str">
        <f t="shared" si="4"/>
        <v>69 anni e 7 mesi</v>
      </c>
      <c r="D111" s="13">
        <v>799</v>
      </c>
      <c r="E111" s="13">
        <v>834</v>
      </c>
      <c r="F111" s="11">
        <f t="shared" si="5"/>
        <v>23872</v>
      </c>
      <c r="G111" s="11">
        <f t="shared" ref="G111:G137" si="7">12*$A111+11-$D111</f>
        <v>23908</v>
      </c>
      <c r="H111" s="11">
        <f t="shared" si="6"/>
        <v>23873</v>
      </c>
    </row>
    <row r="112" spans="1:8">
      <c r="A112" s="13">
        <v>2059</v>
      </c>
      <c r="B112" s="13">
        <v>837</v>
      </c>
      <c r="C112" s="9" t="str">
        <f t="shared" si="4"/>
        <v>69 anni e 9 mesi</v>
      </c>
      <c r="D112" s="13">
        <v>801</v>
      </c>
      <c r="E112" s="13">
        <v>836</v>
      </c>
      <c r="F112" s="11">
        <f t="shared" si="5"/>
        <v>23882</v>
      </c>
      <c r="G112" s="11">
        <f t="shared" si="7"/>
        <v>23918</v>
      </c>
      <c r="H112" s="11">
        <f t="shared" si="6"/>
        <v>23883</v>
      </c>
    </row>
    <row r="113" spans="1:8">
      <c r="A113" s="13">
        <v>2060</v>
      </c>
      <c r="B113" s="13">
        <v>837</v>
      </c>
      <c r="C113" s="9" t="str">
        <f t="shared" si="4"/>
        <v>69 anni e 9 mesi</v>
      </c>
      <c r="D113" s="13">
        <v>801</v>
      </c>
      <c r="E113" s="13">
        <v>836</v>
      </c>
      <c r="F113" s="11">
        <f t="shared" si="5"/>
        <v>23894</v>
      </c>
      <c r="G113" s="11">
        <f t="shared" si="7"/>
        <v>23930</v>
      </c>
      <c r="H113" s="11">
        <f t="shared" si="6"/>
        <v>23895</v>
      </c>
    </row>
    <row r="114" spans="1:8">
      <c r="A114" s="13">
        <v>2061</v>
      </c>
      <c r="B114" s="13">
        <v>838</v>
      </c>
      <c r="C114" s="9" t="str">
        <f t="shared" si="4"/>
        <v>69 anni e 10 mesi</v>
      </c>
      <c r="D114" s="13">
        <v>802</v>
      </c>
      <c r="E114" s="13">
        <v>837</v>
      </c>
      <c r="F114" s="11">
        <f t="shared" si="5"/>
        <v>23905</v>
      </c>
      <c r="G114" s="11">
        <f t="shared" si="7"/>
        <v>23941</v>
      </c>
      <c r="H114" s="11">
        <f t="shared" si="6"/>
        <v>23906</v>
      </c>
    </row>
    <row r="115" spans="1:8">
      <c r="A115" s="13">
        <v>2062</v>
      </c>
      <c r="B115" s="13">
        <v>838</v>
      </c>
      <c r="C115" s="9" t="str">
        <f t="shared" si="4"/>
        <v>69 anni e 10 mesi</v>
      </c>
      <c r="D115" s="13">
        <v>802</v>
      </c>
      <c r="E115" s="13">
        <v>837</v>
      </c>
      <c r="F115" s="11">
        <f t="shared" si="5"/>
        <v>23917</v>
      </c>
      <c r="G115" s="11">
        <f t="shared" si="7"/>
        <v>23953</v>
      </c>
      <c r="H115" s="11">
        <f t="shared" si="6"/>
        <v>23918</v>
      </c>
    </row>
    <row r="116" spans="1:8">
      <c r="A116" s="13">
        <v>2063</v>
      </c>
      <c r="B116" s="13">
        <v>839</v>
      </c>
      <c r="C116" s="9" t="str">
        <f t="shared" si="4"/>
        <v>69 anni e 11 mesi</v>
      </c>
      <c r="D116" s="13">
        <v>803</v>
      </c>
      <c r="E116" s="13">
        <v>838</v>
      </c>
      <c r="F116" s="11">
        <f t="shared" si="5"/>
        <v>23928</v>
      </c>
      <c r="G116" s="11">
        <f t="shared" si="7"/>
        <v>23964</v>
      </c>
      <c r="H116" s="11">
        <f t="shared" si="6"/>
        <v>23929</v>
      </c>
    </row>
    <row r="117" spans="1:8">
      <c r="A117" s="13">
        <v>2064</v>
      </c>
      <c r="B117" s="13">
        <v>839</v>
      </c>
      <c r="C117" s="9" t="str">
        <f t="shared" si="4"/>
        <v>69 anni e 11 mesi</v>
      </c>
      <c r="D117" s="13">
        <v>803</v>
      </c>
      <c r="E117" s="13">
        <v>838</v>
      </c>
      <c r="F117" s="11">
        <f t="shared" si="5"/>
        <v>23940</v>
      </c>
      <c r="G117" s="11">
        <f t="shared" si="7"/>
        <v>23976</v>
      </c>
      <c r="H117" s="11">
        <f t="shared" si="6"/>
        <v>23941</v>
      </c>
    </row>
    <row r="118" spans="1:8">
      <c r="A118" s="13">
        <v>2065</v>
      </c>
      <c r="B118" s="13">
        <v>840</v>
      </c>
      <c r="C118" s="9" t="str">
        <f t="shared" si="4"/>
        <v>70 anni</v>
      </c>
      <c r="D118" s="13">
        <v>804</v>
      </c>
      <c r="E118" s="13">
        <v>839</v>
      </c>
      <c r="F118" s="11">
        <f t="shared" si="5"/>
        <v>23951</v>
      </c>
      <c r="G118" s="11">
        <f t="shared" si="7"/>
        <v>23987</v>
      </c>
      <c r="H118" s="11">
        <f t="shared" si="6"/>
        <v>23952</v>
      </c>
    </row>
    <row r="119" spans="1:8">
      <c r="A119" s="13">
        <v>2066</v>
      </c>
      <c r="B119" s="13">
        <v>840</v>
      </c>
      <c r="C119" s="9" t="str">
        <f t="shared" si="4"/>
        <v>70 anni</v>
      </c>
      <c r="D119" s="13">
        <v>804</v>
      </c>
      <c r="E119" s="13">
        <v>839</v>
      </c>
      <c r="F119" s="11">
        <f t="shared" si="5"/>
        <v>23963</v>
      </c>
      <c r="G119" s="11">
        <f t="shared" si="7"/>
        <v>23999</v>
      </c>
      <c r="H119" s="11">
        <f t="shared" si="6"/>
        <v>23964</v>
      </c>
    </row>
    <row r="120" spans="1:8">
      <c r="A120" s="13">
        <v>2067</v>
      </c>
      <c r="B120" s="13">
        <v>841</v>
      </c>
      <c r="C120" s="9" t="str">
        <f t="shared" si="4"/>
        <v>70 anni e 1 mese</v>
      </c>
      <c r="D120" s="13">
        <v>805</v>
      </c>
      <c r="E120" s="13">
        <v>840</v>
      </c>
      <c r="F120" s="11">
        <f t="shared" si="5"/>
        <v>23974</v>
      </c>
      <c r="G120" s="11">
        <f t="shared" si="7"/>
        <v>24010</v>
      </c>
      <c r="H120" s="11">
        <f t="shared" si="6"/>
        <v>23975</v>
      </c>
    </row>
    <row r="121" spans="1:8">
      <c r="A121" s="13">
        <v>2068</v>
      </c>
      <c r="B121" s="13">
        <v>841</v>
      </c>
      <c r="C121" s="9" t="str">
        <f t="shared" si="4"/>
        <v>70 anni e 1 mese</v>
      </c>
      <c r="D121" s="13">
        <v>805</v>
      </c>
      <c r="E121" s="13">
        <v>840</v>
      </c>
      <c r="F121" s="11">
        <f t="shared" si="5"/>
        <v>23986</v>
      </c>
      <c r="G121" s="11">
        <f t="shared" si="7"/>
        <v>24022</v>
      </c>
      <c r="H121" s="11">
        <f t="shared" si="6"/>
        <v>23987</v>
      </c>
    </row>
    <row r="122" spans="1:8">
      <c r="A122" s="13">
        <v>2069</v>
      </c>
      <c r="B122" s="13">
        <v>843</v>
      </c>
      <c r="C122" s="9" t="str">
        <f t="shared" si="4"/>
        <v>70 anni e 3 mesi</v>
      </c>
      <c r="D122" s="13">
        <v>807</v>
      </c>
      <c r="E122" s="13">
        <v>842</v>
      </c>
      <c r="F122" s="11">
        <f t="shared" si="5"/>
        <v>23996</v>
      </c>
      <c r="G122" s="11">
        <f t="shared" si="7"/>
        <v>24032</v>
      </c>
      <c r="H122" s="11">
        <f t="shared" si="6"/>
        <v>23997</v>
      </c>
    </row>
    <row r="123" spans="1:8">
      <c r="A123" s="13">
        <v>2070</v>
      </c>
      <c r="B123" s="13">
        <v>843</v>
      </c>
      <c r="C123" s="9" t="str">
        <f t="shared" si="4"/>
        <v>70 anni e 3 mesi</v>
      </c>
      <c r="D123" s="13">
        <v>807</v>
      </c>
      <c r="E123" s="13">
        <v>842</v>
      </c>
      <c r="F123" s="11">
        <f t="shared" si="5"/>
        <v>24008</v>
      </c>
      <c r="G123" s="11">
        <f t="shared" si="7"/>
        <v>24044</v>
      </c>
      <c r="H123" s="11">
        <f t="shared" si="6"/>
        <v>24009</v>
      </c>
    </row>
    <row r="124" spans="1:8">
      <c r="A124" s="13">
        <v>2071</v>
      </c>
      <c r="B124" s="13">
        <v>844</v>
      </c>
      <c r="C124" s="9" t="str">
        <f t="shared" si="4"/>
        <v>70 anni e 4 mesi</v>
      </c>
      <c r="D124" s="13">
        <v>808</v>
      </c>
      <c r="E124" s="13">
        <v>843</v>
      </c>
      <c r="F124" s="11">
        <f t="shared" si="5"/>
        <v>24019</v>
      </c>
      <c r="G124" s="11">
        <f t="shared" si="7"/>
        <v>24055</v>
      </c>
      <c r="H124" s="11">
        <f t="shared" si="6"/>
        <v>24020</v>
      </c>
    </row>
    <row r="125" spans="1:8">
      <c r="A125" s="13">
        <v>2072</v>
      </c>
      <c r="B125" s="13">
        <v>844</v>
      </c>
      <c r="C125" s="9" t="str">
        <f t="shared" si="4"/>
        <v>70 anni e 4 mesi</v>
      </c>
      <c r="D125" s="13">
        <v>808</v>
      </c>
      <c r="E125" s="13">
        <v>843</v>
      </c>
      <c r="F125" s="11">
        <f t="shared" si="5"/>
        <v>24031</v>
      </c>
      <c r="G125" s="11">
        <f t="shared" si="7"/>
        <v>24067</v>
      </c>
      <c r="H125" s="11">
        <f t="shared" si="6"/>
        <v>24032</v>
      </c>
    </row>
    <row r="126" spans="1:8">
      <c r="A126" s="13">
        <v>2073</v>
      </c>
      <c r="B126" s="13">
        <v>845</v>
      </c>
      <c r="C126" s="9" t="str">
        <f t="shared" si="4"/>
        <v>70 anni e 5 mesi</v>
      </c>
      <c r="D126" s="13">
        <v>809</v>
      </c>
      <c r="E126" s="13">
        <v>844</v>
      </c>
      <c r="F126" s="11">
        <f t="shared" si="5"/>
        <v>24042</v>
      </c>
      <c r="G126" s="11">
        <f t="shared" si="7"/>
        <v>24078</v>
      </c>
      <c r="H126" s="11">
        <f t="shared" si="6"/>
        <v>24043</v>
      </c>
    </row>
    <row r="127" spans="1:8">
      <c r="A127" s="13">
        <v>2074</v>
      </c>
      <c r="B127" s="13">
        <v>845</v>
      </c>
      <c r="C127" s="9" t="str">
        <f t="shared" si="4"/>
        <v>70 anni e 5 mesi</v>
      </c>
      <c r="D127" s="13">
        <v>809</v>
      </c>
      <c r="E127" s="13">
        <v>844</v>
      </c>
      <c r="F127" s="11">
        <f t="shared" si="5"/>
        <v>24054</v>
      </c>
      <c r="G127" s="11">
        <f t="shared" si="7"/>
        <v>24090</v>
      </c>
      <c r="H127" s="11">
        <f t="shared" si="6"/>
        <v>24055</v>
      </c>
    </row>
    <row r="128" spans="1:8">
      <c r="A128" s="13">
        <v>2075</v>
      </c>
      <c r="B128" s="13">
        <v>846</v>
      </c>
      <c r="C128" s="9" t="str">
        <f t="shared" si="4"/>
        <v>70 anni e 6 mesi</v>
      </c>
      <c r="D128" s="13">
        <v>810</v>
      </c>
      <c r="E128" s="13">
        <v>845</v>
      </c>
      <c r="F128" s="11">
        <f t="shared" si="5"/>
        <v>24065</v>
      </c>
      <c r="G128" s="11">
        <f t="shared" si="7"/>
        <v>24101</v>
      </c>
      <c r="H128" s="11">
        <f t="shared" si="6"/>
        <v>24066</v>
      </c>
    </row>
    <row r="129" spans="1:8">
      <c r="A129" s="13">
        <v>2076</v>
      </c>
      <c r="B129" s="13">
        <v>846</v>
      </c>
      <c r="C129" s="9" t="str">
        <f t="shared" ref="C129:C137" si="8">INT($B129/12)&amp;" anni"&amp;IF(MOD($B129,12)&gt;0," e "&amp;MOD($B129,12)&amp;IF(MOD($B129,12)=1," mese"," mesi"),"")</f>
        <v>70 anni e 6 mesi</v>
      </c>
      <c r="D129" s="13">
        <v>810</v>
      </c>
      <c r="E129" s="13">
        <v>845</v>
      </c>
      <c r="F129" s="11">
        <f t="shared" ref="F129:F137" si="9">12*$A129+11-$B129</f>
        <v>24077</v>
      </c>
      <c r="G129" s="11">
        <f t="shared" si="7"/>
        <v>24113</v>
      </c>
      <c r="H129" s="11">
        <f t="shared" ref="H129:H137" si="10">12*$A129+11-$E129</f>
        <v>24078</v>
      </c>
    </row>
    <row r="130" spans="1:8">
      <c r="A130" s="13">
        <v>2077</v>
      </c>
      <c r="B130" s="13">
        <v>847</v>
      </c>
      <c r="C130" s="9" t="str">
        <f t="shared" si="8"/>
        <v>70 anni e 7 mesi</v>
      </c>
      <c r="D130" s="13">
        <v>811</v>
      </c>
      <c r="E130" s="13">
        <v>846</v>
      </c>
      <c r="F130" s="11">
        <f t="shared" si="9"/>
        <v>24088</v>
      </c>
      <c r="G130" s="11">
        <f t="shared" si="7"/>
        <v>24124</v>
      </c>
      <c r="H130" s="11">
        <f t="shared" si="10"/>
        <v>24089</v>
      </c>
    </row>
    <row r="131" spans="1:8">
      <c r="A131" s="13">
        <v>2078</v>
      </c>
      <c r="B131" s="13">
        <v>847</v>
      </c>
      <c r="C131" s="9" t="str">
        <f t="shared" si="8"/>
        <v>70 anni e 7 mesi</v>
      </c>
      <c r="D131" s="13">
        <v>811</v>
      </c>
      <c r="E131" s="13">
        <v>846</v>
      </c>
      <c r="F131" s="11">
        <f t="shared" si="9"/>
        <v>24100</v>
      </c>
      <c r="G131" s="11">
        <f t="shared" si="7"/>
        <v>24136</v>
      </c>
      <c r="H131" s="11">
        <f t="shared" si="10"/>
        <v>24101</v>
      </c>
    </row>
    <row r="132" spans="1:8">
      <c r="A132" s="13">
        <v>2079</v>
      </c>
      <c r="B132" s="13">
        <v>847</v>
      </c>
      <c r="C132" s="9" t="str">
        <f t="shared" si="8"/>
        <v>70 anni e 7 mesi</v>
      </c>
      <c r="D132" s="13">
        <v>811</v>
      </c>
      <c r="E132" s="13">
        <v>846</v>
      </c>
      <c r="F132" s="11">
        <f t="shared" si="9"/>
        <v>24112</v>
      </c>
      <c r="G132" s="11">
        <f t="shared" si="7"/>
        <v>24148</v>
      </c>
      <c r="H132" s="11">
        <f t="shared" si="10"/>
        <v>24113</v>
      </c>
    </row>
    <row r="133" spans="1:8">
      <c r="A133" s="13">
        <v>2080</v>
      </c>
      <c r="B133" s="13">
        <v>847</v>
      </c>
      <c r="C133" s="9" t="str">
        <f t="shared" si="8"/>
        <v>70 anni e 7 mesi</v>
      </c>
      <c r="D133" s="13">
        <v>811</v>
      </c>
      <c r="E133" s="13">
        <v>846</v>
      </c>
      <c r="F133" s="11">
        <f t="shared" si="9"/>
        <v>24124</v>
      </c>
      <c r="G133" s="11">
        <f t="shared" si="7"/>
        <v>24160</v>
      </c>
      <c r="H133" s="11">
        <f t="shared" si="10"/>
        <v>24125</v>
      </c>
    </row>
    <row r="134" spans="1:8">
      <c r="A134" s="13">
        <v>2081</v>
      </c>
      <c r="B134" s="13">
        <v>848</v>
      </c>
      <c r="C134" s="9" t="str">
        <f t="shared" si="8"/>
        <v>70 anni e 8 mesi</v>
      </c>
      <c r="D134" s="13">
        <v>812</v>
      </c>
      <c r="E134" s="13">
        <v>847</v>
      </c>
      <c r="F134" s="11">
        <f t="shared" si="9"/>
        <v>24135</v>
      </c>
      <c r="G134" s="11">
        <f t="shared" si="7"/>
        <v>24171</v>
      </c>
      <c r="H134" s="11">
        <f t="shared" si="10"/>
        <v>24136</v>
      </c>
    </row>
    <row r="135" spans="1:8">
      <c r="A135" s="13">
        <v>2082</v>
      </c>
      <c r="B135" s="13">
        <v>848</v>
      </c>
      <c r="C135" s="9" t="str">
        <f t="shared" si="8"/>
        <v>70 anni e 8 mesi</v>
      </c>
      <c r="D135" s="13">
        <v>812</v>
      </c>
      <c r="E135" s="13">
        <v>847</v>
      </c>
      <c r="F135" s="11">
        <f t="shared" si="9"/>
        <v>24147</v>
      </c>
      <c r="G135" s="11">
        <f t="shared" si="7"/>
        <v>24183</v>
      </c>
      <c r="H135" s="11">
        <f t="shared" si="10"/>
        <v>24148</v>
      </c>
    </row>
    <row r="136" spans="1:8">
      <c r="A136" s="13">
        <v>2083</v>
      </c>
      <c r="B136" s="13">
        <v>849</v>
      </c>
      <c r="C136" s="9" t="str">
        <f t="shared" si="8"/>
        <v>70 anni e 9 mesi</v>
      </c>
      <c r="D136" s="13">
        <v>813</v>
      </c>
      <c r="E136" s="13">
        <v>848</v>
      </c>
      <c r="F136" s="11">
        <f t="shared" si="9"/>
        <v>24158</v>
      </c>
      <c r="G136" s="11">
        <f t="shared" si="7"/>
        <v>24194</v>
      </c>
      <c r="H136" s="11">
        <f t="shared" si="10"/>
        <v>24159</v>
      </c>
    </row>
    <row r="137" spans="1:8">
      <c r="A137" s="13">
        <v>2084</v>
      </c>
      <c r="B137" s="13">
        <v>849</v>
      </c>
      <c r="C137" s="9" t="str">
        <f t="shared" si="8"/>
        <v>70 anni e 9 mesi</v>
      </c>
      <c r="D137" s="13">
        <v>813</v>
      </c>
      <c r="E137" s="13">
        <v>848</v>
      </c>
      <c r="F137" s="11">
        <f t="shared" si="9"/>
        <v>24170</v>
      </c>
      <c r="G137" s="11">
        <f t="shared" si="7"/>
        <v>24206</v>
      </c>
      <c r="H137" s="11">
        <f t="shared" si="10"/>
        <v>24171</v>
      </c>
    </row>
  </sheetData>
  <mergeCells count="13">
    <mergeCell ref="A45:I45"/>
    <mergeCell ref="A20:G20"/>
    <mergeCell ref="C5:G5"/>
    <mergeCell ref="A2:G2"/>
    <mergeCell ref="A26:G26"/>
    <mergeCell ref="C18:G18"/>
    <mergeCell ref="A10:G10"/>
    <mergeCell ref="A1:G1"/>
    <mergeCell ref="A40:G40"/>
    <mergeCell ref="A8:G8"/>
    <mergeCell ref="A31:G31"/>
    <mergeCell ref="A44:I44"/>
    <mergeCell ref="A4:G4"/>
  </mergeCells>
  <dataValidations count="2">
    <dataValidation type="whole" showErrorMessage="1" errorTitle="Fuori campo" error="Valore fra 40 e 65 (campo del simulatore: foglio 1, riga 8)" sqref="B6">
      <formula1>40</formula1>
      <formula2>65</formula2>
    </dataValidation>
    <dataValidation type="whole" showErrorMessage="1" errorTitle="Fuori campo" error="Valore fra 0 e 11 (campo del simulatore: foglio 1, riga 8)" sqref="B7">
      <formula1>0</formula1>
      <formula2>11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workbookViewId="0"/>
  </sheetViews>
  <sheetFormatPr defaultRowHeight="15"/>
  <cols>
    <col min="1" max="1" width="62" customWidth="1"/>
    <col min="2" max="2" width="24.42578125" customWidth="1"/>
    <col min="3" max="3" width="19.85546875" customWidth="1"/>
    <col min="4" max="4" width="25.5703125" customWidth="1"/>
    <col min="5" max="5" width="17.7109375" customWidth="1"/>
    <col min="6" max="6" width="24.42578125" customWidth="1"/>
    <col min="7" max="8" width="25.5703125" customWidth="1"/>
    <col min="9" max="9" width="17.7109375" customWidth="1"/>
    <col min="10" max="10" width="24.42578125" customWidth="1"/>
    <col min="11" max="12" width="25.5703125" customWidth="1"/>
    <col min="13" max="13" width="17.7109375" customWidth="1"/>
    <col min="14" max="14" width="24.42578125" customWidth="1"/>
    <col min="15" max="16" width="25.5703125" customWidth="1"/>
    <col min="17" max="17" width="17.7109375" customWidth="1"/>
    <col min="18" max="18" width="24.42578125" customWidth="1"/>
    <col min="19" max="20" width="25.5703125" customWidth="1"/>
    <col min="21" max="21" width="17.7109375" customWidth="1"/>
    <col min="22" max="22" width="24.42578125" customWidth="1"/>
    <col min="23" max="23" width="25.5703125" customWidth="1"/>
    <col min="24" max="24" width="16" customWidth="1"/>
  </cols>
  <sheetData>
    <row r="1" spans="1:6" ht="24.95" customHeight="1">
      <c r="A1" s="41" t="s">
        <v>96</v>
      </c>
      <c r="B1" s="40"/>
      <c r="C1" s="40"/>
      <c r="D1" s="40"/>
      <c r="E1" s="40"/>
      <c r="F1" s="40"/>
    </row>
    <row r="2" spans="1:6" ht="32.1" customHeight="1">
      <c r="A2" s="39" t="s">
        <v>1</v>
      </c>
      <c r="B2" s="40"/>
      <c r="C2" s="40"/>
      <c r="D2" s="40"/>
      <c r="E2" s="40"/>
      <c r="F2" s="40"/>
    </row>
    <row r="4" spans="1:6">
      <c r="A4" s="43" t="s">
        <v>97</v>
      </c>
      <c r="B4" s="40"/>
      <c r="C4" s="40"/>
      <c r="D4" s="40"/>
      <c r="E4" s="40"/>
      <c r="F4" s="40"/>
    </row>
    <row r="5" spans="1:6" ht="45" customHeight="1">
      <c r="A5" s="5" t="s">
        <v>98</v>
      </c>
      <c r="B5" s="14">
        <v>24000</v>
      </c>
      <c r="C5" s="42" t="s">
        <v>99</v>
      </c>
      <c r="D5" s="40"/>
      <c r="E5" s="40"/>
      <c r="F5" s="40"/>
    </row>
    <row r="6" spans="1:6" ht="15" customHeight="1">
      <c r="A6" s="5" t="s">
        <v>100</v>
      </c>
      <c r="B6" s="15">
        <v>0.03</v>
      </c>
      <c r="C6" s="42" t="s">
        <v>101</v>
      </c>
      <c r="D6" s="40"/>
      <c r="E6" s="40"/>
      <c r="F6" s="40"/>
    </row>
    <row r="7" spans="1:6" ht="15" customHeight="1">
      <c r="A7" s="5" t="s">
        <v>102</v>
      </c>
      <c r="B7" s="15">
        <v>0.02</v>
      </c>
      <c r="C7" s="42" t="s">
        <v>103</v>
      </c>
      <c r="D7" s="40"/>
      <c r="E7" s="40"/>
      <c r="F7" s="40"/>
    </row>
    <row r="8" spans="1:6" ht="45" customHeight="1">
      <c r="A8" s="5" t="s">
        <v>104</v>
      </c>
      <c r="B8" s="15">
        <v>0.2</v>
      </c>
      <c r="C8" s="42" t="s">
        <v>105</v>
      </c>
      <c r="D8" s="40"/>
      <c r="E8" s="40"/>
      <c r="F8" s="40"/>
    </row>
    <row r="9" spans="1:6" ht="45" customHeight="1">
      <c r="A9" s="5" t="s">
        <v>106</v>
      </c>
      <c r="B9" s="15">
        <v>0.26</v>
      </c>
      <c r="C9" s="42" t="s">
        <v>107</v>
      </c>
      <c r="D9" s="40"/>
      <c r="E9" s="40"/>
      <c r="F9" s="40"/>
    </row>
    <row r="10" spans="1:6" ht="15" customHeight="1">
      <c r="A10" s="5" t="s">
        <v>108</v>
      </c>
      <c r="B10" s="15">
        <v>2E-3</v>
      </c>
      <c r="C10" s="42" t="s">
        <v>109</v>
      </c>
      <c r="D10" s="40"/>
      <c r="E10" s="40"/>
      <c r="F10" s="40"/>
    </row>
    <row r="12" spans="1:6">
      <c r="A12" s="43" t="s">
        <v>110</v>
      </c>
      <c r="B12" s="40"/>
      <c r="C12" s="40"/>
      <c r="D12" s="40"/>
      <c r="E12" s="40"/>
      <c r="F12" s="40"/>
    </row>
    <row r="13" spans="1:6">
      <c r="A13" s="5" t="s">
        <v>48</v>
      </c>
      <c r="B13" s="9" t="str">
        <f>IFERROR(INT(('1 - Il tuo traguardo'!$B$47-'1 - Il tuo traguardo'!$B$46)/12)&amp;" anni"&amp;IF(MOD(('1 - Il tuo traguardo'!$B$47-'1 - Il tuo traguardo'!$B$46),12)&gt;0," e "&amp;MOD(('1 - Il tuo traguardo'!$B$47-'1 - Il tuo traguardo'!$B$46),12)&amp;IF(MOD(('1 - Il tuo traguardo'!$B$47-'1 - Il tuo traguardo'!$B$46),12)=1," mese"," mesi"),"")&amp;", "&amp;CHOOSE(MOD('1 - Il tuo traguardo'!$B$47,12)+1,"gennaio","febbraio","marzo","aprile","maggio","giugno","luglio","agosto","settembre","ottobre","novembre","dicembre")&amp;" "&amp;INT('1 - Il tuo traguardo'!$B$47/12),"fuori dal campo del simulatore (foglio 1, riga 8)")</f>
        <v>50 anni, marzo 2034</v>
      </c>
    </row>
    <row r="14" spans="1:6">
      <c r="A14" s="5" t="s">
        <v>111</v>
      </c>
      <c r="B14" s="9" t="str">
        <f>IFERROR("1° "&amp;CHOOSE(MOD('1 - Il tuo traguardo'!$B$49,12)+1,"gennaio","febbraio","marzo","aprile","maggio","giugno","luglio","agosto","settembre","ottobre","novembre","dicembre")&amp;" "&amp;INT('1 - Il tuo traguardo'!$B$49/12),"fuori dal campo del simulatore (foglio 1, riga 8)")</f>
        <v>1° luglio 2053</v>
      </c>
    </row>
    <row r="15" spans="1:6">
      <c r="A15" s="5" t="s">
        <v>112</v>
      </c>
      <c r="B15" s="11">
        <f>IFERROR($B$37,"fuori dal campo del simulatore (foglio 1, riga 8)")</f>
        <v>232</v>
      </c>
    </row>
    <row r="16" spans="1:6">
      <c r="A16" s="5" t="s">
        <v>113</v>
      </c>
      <c r="B16" s="16">
        <f>IFERROR($X$41,"fuori dal campo del simulatore (foglio 1, riga 8)")</f>
        <v>412708.8605541822</v>
      </c>
    </row>
    <row r="17" spans="1:8">
      <c r="A17" s="5" t="s">
        <v>114</v>
      </c>
      <c r="B17" s="16">
        <f>IFERROR($X$86,"fuori dal campo del simulatore (foglio 1, riga 8)")</f>
        <v>414145.70299924735</v>
      </c>
    </row>
    <row r="18" spans="1:8">
      <c r="A18" s="5" t="s">
        <v>115</v>
      </c>
      <c r="B18" s="16">
        <f>IFERROR($X$86-$X$41,"fuori dal campo del simulatore (foglio 1, riga 8)")</f>
        <v>1436.842445065151</v>
      </c>
    </row>
    <row r="19" spans="1:8">
      <c r="A19" s="5" t="s">
        <v>116</v>
      </c>
      <c r="B19" s="17">
        <f>IFERROR(($X$86-$X$41)/('2 - Il costo del ponte'!$B$5/12),"fuori dal campo del simulatore (foglio 1, riga 8)")</f>
        <v>0.71842122253257545</v>
      </c>
    </row>
    <row r="20" spans="1:8" ht="30">
      <c r="A20" s="5" t="s">
        <v>117</v>
      </c>
      <c r="B20" s="18">
        <f>IFERROR($X$41/$D$41,"fuori dal campo del simulatore (foglio 1, riga 8)")</f>
        <v>1.1507396364915305</v>
      </c>
    </row>
    <row r="21" spans="1:8" ht="45" customHeight="1">
      <c r="A21" s="5" t="s">
        <v>118</v>
      </c>
      <c r="B21" s="19">
        <v>1.173</v>
      </c>
      <c r="C21" s="42" t="s">
        <v>119</v>
      </c>
      <c r="D21" s="40"/>
      <c r="E21" s="40"/>
      <c r="F21" s="40"/>
    </row>
    <row r="22" spans="1:8" ht="60" customHeight="1">
      <c r="A22" s="42" t="s">
        <v>120</v>
      </c>
      <c r="B22" s="40"/>
      <c r="C22" s="40"/>
      <c r="D22" s="40"/>
      <c r="E22" s="40"/>
      <c r="F22" s="40"/>
    </row>
    <row r="26" spans="1:8">
      <c r="A26" s="43" t="s">
        <v>69</v>
      </c>
      <c r="B26" s="40"/>
      <c r="C26" s="40"/>
      <c r="D26" s="40"/>
      <c r="E26" s="40"/>
      <c r="F26" s="40"/>
      <c r="G26" s="40"/>
      <c r="H26" s="40"/>
    </row>
    <row r="27" spans="1:8" ht="45" customHeight="1">
      <c r="A27" s="42" t="s">
        <v>121</v>
      </c>
      <c r="B27" s="40"/>
      <c r="C27" s="40"/>
      <c r="D27" s="40"/>
      <c r="E27" s="40"/>
      <c r="F27" s="40"/>
      <c r="G27" s="40"/>
      <c r="H27" s="40"/>
    </row>
    <row r="29" spans="1:8">
      <c r="A29" s="5" t="s">
        <v>122</v>
      </c>
      <c r="B29" s="20">
        <f>'2 - Il costo del ponte'!$B$6</f>
        <v>0.03</v>
      </c>
    </row>
    <row r="30" spans="1:8">
      <c r="A30" s="5" t="s">
        <v>123</v>
      </c>
      <c r="B30" s="20">
        <f>'2 - Il costo del ponte'!$B$7</f>
        <v>0.02</v>
      </c>
    </row>
    <row r="31" spans="1:8">
      <c r="A31" s="5" t="s">
        <v>124</v>
      </c>
      <c r="B31" s="20">
        <f>'2 - Il costo del ponte'!$B$9</f>
        <v>0.26</v>
      </c>
    </row>
    <row r="32" spans="1:8">
      <c r="A32" s="5" t="s">
        <v>125</v>
      </c>
      <c r="B32" s="21">
        <f>1-'2 - Il costo del ponte'!$B$10</f>
        <v>0.998</v>
      </c>
    </row>
    <row r="33" spans="1:24">
      <c r="A33" s="5" t="s">
        <v>126</v>
      </c>
      <c r="B33" s="21">
        <f>1+$B$29</f>
        <v>1.03</v>
      </c>
    </row>
    <row r="34" spans="1:24" ht="30">
      <c r="A34" s="5" t="s">
        <v>127</v>
      </c>
      <c r="B34" s="21">
        <f>1+$B$30</f>
        <v>1.02</v>
      </c>
    </row>
    <row r="36" spans="1:24">
      <c r="A36" s="2" t="s">
        <v>128</v>
      </c>
      <c r="B36" s="5" t="s">
        <v>129</v>
      </c>
      <c r="C36" s="16">
        <f>$X$41</f>
        <v>412708.8605541822</v>
      </c>
    </row>
    <row r="37" spans="1:24">
      <c r="A37" s="5" t="s">
        <v>130</v>
      </c>
      <c r="B37" s="11">
        <f>'1 - Il tuo traguardo'!$B$49-'1 - Il tuo traguardo'!$B$47</f>
        <v>232</v>
      </c>
    </row>
    <row r="38" spans="1:24">
      <c r="A38" s="5" t="s">
        <v>131</v>
      </c>
      <c r="B38" s="16">
        <f>'2 - Il costo del ponte'!$B$5</f>
        <v>24000</v>
      </c>
    </row>
    <row r="39" spans="1:24">
      <c r="A39" s="5" t="s">
        <v>132</v>
      </c>
      <c r="B39" s="20">
        <f>'2 - Il costo del ponte'!$B$8</f>
        <v>0.2</v>
      </c>
    </row>
    <row r="40" spans="1:24">
      <c r="A40" s="5" t="s">
        <v>133</v>
      </c>
      <c r="B40" s="11">
        <f>ROUNDUP($B$37/12,0)</f>
        <v>20</v>
      </c>
    </row>
    <row r="41" spans="1:24">
      <c r="A41" s="5" t="s">
        <v>134</v>
      </c>
      <c r="D41" s="16">
        <f>IF(SUMPRODUCT($C$44:$C$79,1/$B$33^$B$44:$B$79)&lt;=0,1000,SUMPRODUCT($C$44:$C$79,1/$B$33^$B$44:$B$79))</f>
        <v>358646.60212146933</v>
      </c>
      <c r="H41" s="16">
        <f>1.15*$D$41</f>
        <v>412443.59243968967</v>
      </c>
      <c r="L41" s="16">
        <f>IF($H$42=$D$42,$H$41,$H$41-$H$42*($H$41-$D$41)/($H$42-$D$42))</f>
        <v>412705.66728086543</v>
      </c>
      <c r="P41" s="16">
        <f>IF($L$42=$H$42,$L$41,$L$41-$L$42*($L$41-$H$41)/($L$42-$H$42))</f>
        <v>412708.8605541822</v>
      </c>
      <c r="T41" s="16">
        <f>IF($P$42=$L$42,$P$41,$P$41-$P$42*($P$41-$L$41)/($P$42-$L$42))</f>
        <v>412708.8605541822</v>
      </c>
      <c r="X41" s="16">
        <f>IF($T$42=$P$42,$T$41,$T$41-$T$42*($T$41-$P$41)/($T$42-$P$42))</f>
        <v>412708.8605541822</v>
      </c>
    </row>
    <row r="42" spans="1:24">
      <c r="A42" s="5" t="s">
        <v>135</v>
      </c>
      <c r="D42" s="16">
        <f>MIN($F$44:$F$79)</f>
        <v>-78448.80310964091</v>
      </c>
      <c r="H42" s="16">
        <f>MIN($J$44:$J$79)</f>
        <v>-380.31470863889194</v>
      </c>
      <c r="L42" s="16">
        <f>MIN($N$44:$N$79)</f>
        <v>-4.5781937018476082</v>
      </c>
      <c r="P42" s="16">
        <f>MIN($R$44:$R$79)</f>
        <v>-2.1955770534987096E-11</v>
      </c>
      <c r="T42" s="16">
        <f>MIN($V$44:$V$79)</f>
        <v>-2.1955770534987096E-11</v>
      </c>
    </row>
    <row r="43" spans="1:24" ht="32.1" customHeight="1">
      <c r="B43" s="12" t="s">
        <v>136</v>
      </c>
      <c r="C43" s="12" t="s">
        <v>137</v>
      </c>
      <c r="D43" s="12" t="s">
        <v>138</v>
      </c>
      <c r="E43" s="12" t="s">
        <v>139</v>
      </c>
      <c r="F43" s="12" t="s">
        <v>140</v>
      </c>
      <c r="G43" s="12" t="s">
        <v>141</v>
      </c>
      <c r="H43" s="12" t="s">
        <v>142</v>
      </c>
      <c r="I43" s="12" t="s">
        <v>143</v>
      </c>
      <c r="J43" s="12" t="s">
        <v>144</v>
      </c>
      <c r="K43" s="12" t="s">
        <v>145</v>
      </c>
      <c r="L43" s="12" t="s">
        <v>146</v>
      </c>
      <c r="M43" s="12" t="s">
        <v>147</v>
      </c>
      <c r="N43" s="12" t="s">
        <v>148</v>
      </c>
      <c r="O43" s="12" t="s">
        <v>149</v>
      </c>
      <c r="P43" s="12" t="s">
        <v>150</v>
      </c>
      <c r="Q43" s="12" t="s">
        <v>151</v>
      </c>
      <c r="R43" s="12" t="s">
        <v>152</v>
      </c>
      <c r="S43" s="12" t="s">
        <v>153</v>
      </c>
      <c r="T43" s="12" t="s">
        <v>154</v>
      </c>
      <c r="U43" s="12" t="s">
        <v>155</v>
      </c>
      <c r="V43" s="12" t="s">
        <v>156</v>
      </c>
      <c r="W43" s="12" t="s">
        <v>157</v>
      </c>
      <c r="X43" s="12" t="s">
        <v>158</v>
      </c>
    </row>
    <row r="44" spans="1:24">
      <c r="B44" s="13">
        <v>0</v>
      </c>
      <c r="C44" s="16">
        <f t="shared" ref="C44:C79" si="0">$B$38*MIN(12,MAX(0,$B$37-12*$B44))/12</f>
        <v>24000</v>
      </c>
      <c r="D44" s="16">
        <f>$D$41</f>
        <v>358646.60212146933</v>
      </c>
      <c r="E44" s="16">
        <f>IF(AND(C44&gt;0,D44&gt;0),C44/(1-$B$31*MAX(0,1-$D$41*(1-$B$39)/D44)),0)</f>
        <v>25316.455696202534</v>
      </c>
      <c r="F44" s="16">
        <f t="shared" ref="F44:F79" si="1">IF(E44&gt;0,IF(E44&lt;=D44,D44-E44,C44*(D44/E44-1)),D44-C44)</f>
        <v>333330.14642526681</v>
      </c>
      <c r="G44" s="16">
        <f>IF(E44&gt;0,IF(E44&lt;=D44,$D$41*(1-$B$39)*(1-E44/D44),0),IF(AND(C44&lt;0,F44&gt;0),$D$41*(1-$B$39)-C44,$D$41*(1-$B$39)))/$B$34</f>
        <v>261435.40896099355</v>
      </c>
      <c r="H44" s="16">
        <f>$H$41</f>
        <v>412443.59243968967</v>
      </c>
      <c r="I44" s="16">
        <f>IF(AND(C44&gt;0,H44&gt;0),C44/(1-$B$31*MAX(0,1-$H$41*(1-$B$39)/H44)),0)</f>
        <v>25316.455696202534</v>
      </c>
      <c r="J44" s="16">
        <f t="shared" ref="J44:J79" si="2">IF(I44&gt;0,IF(I44&lt;=H44,H44-I44,C44*(H44/I44-1)),H44-C44)</f>
        <v>387127.13674348715</v>
      </c>
      <c r="K44" s="16">
        <f>IF(I44&gt;0,IF(I44&lt;=H44,$H$41*(1-$B$39)*(1-I44/H44),0),IF(AND(C44&lt;0,J44&gt;0),$H$41*(1-$B$39)-C44,$H$41*(1-$B$39)))/$B$34</f>
        <v>303629.12685763696</v>
      </c>
      <c r="L44" s="16">
        <f>$L$41</f>
        <v>412705.66728086543</v>
      </c>
      <c r="M44" s="16">
        <f>IF(AND(C44&gt;0,L44&gt;0),C44/(1-$B$31*MAX(0,1-$L$41*(1-$B$39)/L44)),0)</f>
        <v>25316.455696202534</v>
      </c>
      <c r="N44" s="16">
        <f t="shared" ref="N44:N79" si="3">IF(M44&gt;0,IF(M44&lt;=L44,L44-M44,C44*(L44/M44-1)),L44-C44)</f>
        <v>387389.2115846629</v>
      </c>
      <c r="O44" s="16">
        <f>IF(M44&gt;0,IF(M44&lt;=L44,$L$41*(1-$B$39)*(1-M44/L44),0),IF(AND(C44&lt;0,N44&gt;0),$L$41*(1-$B$39)-C44,$L$41*(1-$B$39)))/$B$34</f>
        <v>303834.67575267679</v>
      </c>
      <c r="P44" s="16">
        <f>$P$41</f>
        <v>412708.8605541822</v>
      </c>
      <c r="Q44" s="16">
        <f>IF(AND(C44&gt;0,P44&gt;0),C44/(1-$B$31*MAX(0,1-$P$41*(1-$B$39)/P44)),0)</f>
        <v>25316.455696202534</v>
      </c>
      <c r="R44" s="16">
        <f t="shared" ref="R44:R79" si="4">IF(Q44&gt;0,IF(Q44&lt;=P44,P44-Q44,C44*(P44/Q44-1)),P44-C44)</f>
        <v>387392.40485797968</v>
      </c>
      <c r="S44" s="16">
        <f>IF(Q44&gt;0,IF(Q44&lt;=P44,$P$41*(1-$B$39)*(1-Q44/P44),0),IF(AND(C44&lt;0,R44&gt;0),$P$41*(1-$B$39)-C44,$P$41*(1-$B$39)))/$B$34</f>
        <v>303837.18028076837</v>
      </c>
      <c r="T44" s="16">
        <f>$T$41</f>
        <v>412708.8605541822</v>
      </c>
      <c r="U44" s="16">
        <f>IF(AND(C44&gt;0,T44&gt;0),C44/(1-$B$31*MAX(0,1-$T$41*(1-$B$39)/T44)),0)</f>
        <v>25316.455696202534</v>
      </c>
      <c r="V44" s="16">
        <f t="shared" ref="V44:V79" si="5">IF(U44&gt;0,IF(U44&lt;=T44,T44-U44,C44*(T44/U44-1)),T44-C44)</f>
        <v>387392.40485797968</v>
      </c>
      <c r="W44" s="16">
        <f>IF(U44&gt;0,IF(U44&lt;=T44,$T$41*(1-$B$39)*(1-U44/T44),0),IF(AND(C44&lt;0,V44&gt;0),$T$41*(1-$B$39)-C44,$T$41*(1-$B$39)))/$B$34</f>
        <v>303837.18028076837</v>
      </c>
    </row>
    <row r="45" spans="1:24">
      <c r="B45" s="13">
        <v>1</v>
      </c>
      <c r="C45" s="16">
        <f t="shared" si="0"/>
        <v>24000</v>
      </c>
      <c r="D45" s="16">
        <f t="shared" ref="D45:D79" si="6">IF($B45&gt;$B$40,F44,F44*$B$33*IF(F44&gt;0,$B$32,1))</f>
        <v>342643.39071638882</v>
      </c>
      <c r="E45" s="16">
        <f t="shared" ref="E45:E79" si="7">IF(AND(C45&gt;0,D45&gt;0),C45/(1-$B$31*MAX(0,1-G44/D45)),0)</f>
        <v>25576.023652551612</v>
      </c>
      <c r="F45" s="16">
        <f t="shared" si="1"/>
        <v>317067.36706383718</v>
      </c>
      <c r="G45" s="16">
        <f t="shared" ref="G45:G79" si="8">IF(E45&gt;0,IF(E45&lt;=D45,G44*(1-E45/D45),0),IF(AND(C45&lt;0,F45&gt;0),G44-C45,G44))/$B$34</f>
        <v>237177.46543267916</v>
      </c>
      <c r="H45" s="16">
        <f t="shared" ref="H45:H79" si="9">IF($B45&gt;$B$40,J44,J44*$B$33*IF(J44&gt;0,$B$32,1))</f>
        <v>397943.4689441002</v>
      </c>
      <c r="I45" s="16">
        <f t="shared" ref="I45:I79" si="10">IF(AND(C45&gt;0,H45&gt;0),C45/(1-$B$31*MAX(0,1-K44/H45)),0)</f>
        <v>25576.023652551612</v>
      </c>
      <c r="J45" s="16">
        <f t="shared" si="2"/>
        <v>372367.44529154856</v>
      </c>
      <c r="K45" s="16">
        <f t="shared" ref="K45:K79" si="11">IF(I45&gt;0,IF(I45&lt;=H45,K44*(1-I45/H45),0),IF(AND(C45&lt;0,J45&gt;0),K44-C45,K44))/$B$34</f>
        <v>278543.85552742763</v>
      </c>
      <c r="L45" s="16">
        <f t="shared" ref="L45:L79" si="12">IF($B45&gt;$B$40,N44,N44*$B$33*IF(N44&gt;0,$B$32,1))</f>
        <v>398212.86615633836</v>
      </c>
      <c r="M45" s="16">
        <f t="shared" ref="M45:M79" si="13">IF(AND(C45&gt;0,L45&gt;0),C45/(1-$B$31*MAX(0,1-O44/L45)),0)</f>
        <v>25576.023652551612</v>
      </c>
      <c r="N45" s="16">
        <f t="shared" si="3"/>
        <v>372636.84250378673</v>
      </c>
      <c r="O45" s="16">
        <f t="shared" ref="O45:O79" si="14">IF(M45&gt;0,IF(M45&lt;=L45,O44*(1-M45/L45),0),IF(AND(C45&lt;0,N45&gt;0),O44-C45,O44))/$B$34</f>
        <v>278745.37405197648</v>
      </c>
      <c r="P45" s="16">
        <f t="shared" ref="P45:P79" si="15">IF($B45&gt;$B$40,R44,R44*$B$33*IF(R44&gt;0,$B$32,1))</f>
        <v>398216.14864971163</v>
      </c>
      <c r="Q45" s="16">
        <f t="shared" ref="Q45:Q79" si="16">IF(AND(C45&gt;0,P45&gt;0),C45/(1-$B$31*MAX(0,1-S44/P45)),0)</f>
        <v>25576.023652551612</v>
      </c>
      <c r="R45" s="16">
        <f t="shared" si="4"/>
        <v>372640.12499715999</v>
      </c>
      <c r="S45" s="16">
        <f t="shared" ref="S45:S79" si="17">IF(Q45&gt;0,IF(Q45&lt;=P45,S44*(1-Q45/P45),0),IF(AND(C45&lt;0,R45&gt;0),S44-C45,S44))/$B$34</f>
        <v>278747.82947167405</v>
      </c>
      <c r="T45" s="16">
        <f t="shared" ref="T45:T79" si="18">IF($B45&gt;$B$40,V44,V44*$B$33*IF(V44&gt;0,$B$32,1))</f>
        <v>398216.14864971163</v>
      </c>
      <c r="U45" s="16">
        <f t="shared" ref="U45:U79" si="19">IF(AND(C45&gt;0,T45&gt;0),C45/(1-$B$31*MAX(0,1-W44/T45)),0)</f>
        <v>25576.023652551612</v>
      </c>
      <c r="V45" s="16">
        <f t="shared" si="5"/>
        <v>372640.12499715999</v>
      </c>
      <c r="W45" s="16">
        <f t="shared" ref="W45:W79" si="20">IF(U45&gt;0,IF(U45&lt;=T45,W44*(1-U45/T45),0),IF(AND(C45&lt;0,V45&gt;0),W44-C45,W44))/$B$34</f>
        <v>278747.82947167405</v>
      </c>
    </row>
    <row r="46" spans="1:24">
      <c r="B46" s="13">
        <v>2</v>
      </c>
      <c r="C46" s="16">
        <f t="shared" si="0"/>
        <v>24000</v>
      </c>
      <c r="D46" s="16">
        <f t="shared" si="6"/>
        <v>325926.22929960082</v>
      </c>
      <c r="E46" s="16">
        <f t="shared" si="7"/>
        <v>25828.593201059</v>
      </c>
      <c r="F46" s="16">
        <f t="shared" si="1"/>
        <v>300097.63609854184</v>
      </c>
      <c r="G46" s="16">
        <f t="shared" si="8"/>
        <v>214099.92451463136</v>
      </c>
      <c r="H46" s="16">
        <f t="shared" si="9"/>
        <v>382771.39171299443</v>
      </c>
      <c r="I46" s="16">
        <f t="shared" si="10"/>
        <v>25828.593201058997</v>
      </c>
      <c r="J46" s="16">
        <f t="shared" si="2"/>
        <v>356942.79851193546</v>
      </c>
      <c r="K46" s="16">
        <f t="shared" si="11"/>
        <v>254655.20892124751</v>
      </c>
      <c r="L46" s="16">
        <f t="shared" si="12"/>
        <v>383048.31588334253</v>
      </c>
      <c r="M46" s="16">
        <f t="shared" si="13"/>
        <v>25828.593201058997</v>
      </c>
      <c r="N46" s="16">
        <f t="shared" si="3"/>
        <v>357219.72268228355</v>
      </c>
      <c r="O46" s="16">
        <f t="shared" si="14"/>
        <v>254852.77610217777</v>
      </c>
      <c r="P46" s="16">
        <f t="shared" si="15"/>
        <v>383051.69008958066</v>
      </c>
      <c r="Q46" s="16">
        <f t="shared" si="16"/>
        <v>25828.593201059</v>
      </c>
      <c r="R46" s="16">
        <f t="shared" si="4"/>
        <v>357223.09688852169</v>
      </c>
      <c r="S46" s="16">
        <f t="shared" si="17"/>
        <v>254855.18337639107</v>
      </c>
      <c r="T46" s="16">
        <f t="shared" si="18"/>
        <v>383051.69008958066</v>
      </c>
      <c r="U46" s="16">
        <f t="shared" si="19"/>
        <v>25828.593201059</v>
      </c>
      <c r="V46" s="16">
        <f t="shared" si="5"/>
        <v>357223.09688852169</v>
      </c>
      <c r="W46" s="16">
        <f t="shared" si="20"/>
        <v>254855.18337639107</v>
      </c>
    </row>
    <row r="47" spans="1:24">
      <c r="B47" s="13">
        <v>3</v>
      </c>
      <c r="C47" s="16">
        <f t="shared" si="0"/>
        <v>24000</v>
      </c>
      <c r="D47" s="16">
        <f t="shared" si="6"/>
        <v>308482.36405113514</v>
      </c>
      <c r="E47" s="16">
        <f t="shared" si="7"/>
        <v>26074.171817489638</v>
      </c>
      <c r="F47" s="16">
        <f t="shared" si="1"/>
        <v>282408.19223364547</v>
      </c>
      <c r="G47" s="16">
        <f t="shared" si="8"/>
        <v>192160.13393192488</v>
      </c>
      <c r="H47" s="16">
        <f t="shared" si="9"/>
        <v>366915.78030235897</v>
      </c>
      <c r="I47" s="16">
        <f t="shared" si="10"/>
        <v>26074.171817489638</v>
      </c>
      <c r="J47" s="16">
        <f t="shared" si="2"/>
        <v>340841.60848486936</v>
      </c>
      <c r="K47" s="16">
        <f t="shared" si="11"/>
        <v>231920.21668350938</v>
      </c>
      <c r="L47" s="16">
        <f t="shared" si="12"/>
        <v>367200.44173402659</v>
      </c>
      <c r="M47" s="16">
        <f t="shared" si="13"/>
        <v>26074.171817489634</v>
      </c>
      <c r="N47" s="16">
        <f t="shared" si="3"/>
        <v>341126.26991653698</v>
      </c>
      <c r="O47" s="16">
        <f t="shared" si="14"/>
        <v>232113.90999814685</v>
      </c>
      <c r="P47" s="16">
        <f t="shared" si="15"/>
        <v>367203.91021558701</v>
      </c>
      <c r="Q47" s="16">
        <f t="shared" si="16"/>
        <v>26074.171817489638</v>
      </c>
      <c r="R47" s="16">
        <f t="shared" si="4"/>
        <v>341129.73839809734</v>
      </c>
      <c r="S47" s="16">
        <f t="shared" si="17"/>
        <v>232116.27007090498</v>
      </c>
      <c r="T47" s="16">
        <f t="shared" si="18"/>
        <v>367203.91021558701</v>
      </c>
      <c r="U47" s="16">
        <f t="shared" si="19"/>
        <v>26074.171817489638</v>
      </c>
      <c r="V47" s="16">
        <f t="shared" si="5"/>
        <v>341129.73839809734</v>
      </c>
      <c r="W47" s="16">
        <f t="shared" si="20"/>
        <v>232116.27007090498</v>
      </c>
    </row>
    <row r="48" spans="1:24">
      <c r="B48" s="13">
        <v>4</v>
      </c>
      <c r="C48" s="16">
        <f t="shared" si="0"/>
        <v>24000</v>
      </c>
      <c r="D48" s="16">
        <f t="shared" si="6"/>
        <v>290298.67712465354</v>
      </c>
      <c r="E48" s="16">
        <f t="shared" si="7"/>
        <v>26312.781807606472</v>
      </c>
      <c r="F48" s="16">
        <f t="shared" si="1"/>
        <v>263985.89531704708</v>
      </c>
      <c r="G48" s="16">
        <f t="shared" si="8"/>
        <v>171316.33996956734</v>
      </c>
      <c r="H48" s="16">
        <f t="shared" si="9"/>
        <v>350364.72302593663</v>
      </c>
      <c r="I48" s="16">
        <f t="shared" si="10"/>
        <v>26312.781807606472</v>
      </c>
      <c r="J48" s="16">
        <f t="shared" si="2"/>
        <v>324051.94121833018</v>
      </c>
      <c r="K48" s="16">
        <f t="shared" si="11"/>
        <v>210296.81325543448</v>
      </c>
      <c r="L48" s="16">
        <f t="shared" si="12"/>
        <v>350657.33789800509</v>
      </c>
      <c r="M48" s="16">
        <f t="shared" si="13"/>
        <v>26312.781807606472</v>
      </c>
      <c r="N48" s="16">
        <f t="shared" si="3"/>
        <v>324344.55609039863</v>
      </c>
      <c r="O48" s="16">
        <f t="shared" si="14"/>
        <v>210486.70866194181</v>
      </c>
      <c r="P48" s="16">
        <f t="shared" si="15"/>
        <v>350660.9032889402</v>
      </c>
      <c r="Q48" s="16">
        <f t="shared" si="16"/>
        <v>26312.781807606472</v>
      </c>
      <c r="R48" s="16">
        <f t="shared" si="4"/>
        <v>324348.12148133374</v>
      </c>
      <c r="S48" s="16">
        <f t="shared" si="17"/>
        <v>210489.0224587635</v>
      </c>
      <c r="T48" s="16">
        <f t="shared" si="18"/>
        <v>350660.9032889402</v>
      </c>
      <c r="U48" s="16">
        <f t="shared" si="19"/>
        <v>26312.781807606472</v>
      </c>
      <c r="V48" s="16">
        <f t="shared" si="5"/>
        <v>324348.12148133374</v>
      </c>
      <c r="W48" s="16">
        <f t="shared" si="20"/>
        <v>210489.0224587635</v>
      </c>
    </row>
    <row r="49" spans="2:23">
      <c r="B49" s="13">
        <v>5</v>
      </c>
      <c r="C49" s="16">
        <f t="shared" si="0"/>
        <v>24000</v>
      </c>
      <c r="D49" s="16">
        <f t="shared" si="6"/>
        <v>271361.6612322054</v>
      </c>
      <c r="E49" s="16">
        <f t="shared" si="7"/>
        <v>26544.459408421742</v>
      </c>
      <c r="F49" s="16">
        <f t="shared" si="1"/>
        <v>244817.20182378366</v>
      </c>
      <c r="G49" s="16">
        <f t="shared" si="8"/>
        <v>151527.7087266953</v>
      </c>
      <c r="H49" s="16">
        <f t="shared" si="9"/>
        <v>333105.95245597034</v>
      </c>
      <c r="I49" s="16">
        <f t="shared" si="10"/>
        <v>26544.459408421739</v>
      </c>
      <c r="J49" s="16">
        <f t="shared" si="2"/>
        <v>306561.49304754857</v>
      </c>
      <c r="K49" s="16">
        <f t="shared" si="11"/>
        <v>189743.85900695721</v>
      </c>
      <c r="L49" s="16">
        <f t="shared" si="12"/>
        <v>333406.74298756436</v>
      </c>
      <c r="M49" s="16">
        <f t="shared" si="13"/>
        <v>26544.459408421739</v>
      </c>
      <c r="N49" s="16">
        <f t="shared" si="3"/>
        <v>306862.28357914265</v>
      </c>
      <c r="O49" s="16">
        <f t="shared" si="14"/>
        <v>189930.03097412127</v>
      </c>
      <c r="P49" s="16">
        <f t="shared" si="15"/>
        <v>333410.40799552226</v>
      </c>
      <c r="Q49" s="16">
        <f t="shared" si="16"/>
        <v>26544.459408421742</v>
      </c>
      <c r="R49" s="16">
        <f t="shared" si="4"/>
        <v>306865.94858710049</v>
      </c>
      <c r="S49" s="16">
        <f t="shared" si="17"/>
        <v>189932.29940237783</v>
      </c>
      <c r="T49" s="16">
        <f t="shared" si="18"/>
        <v>333410.40799552226</v>
      </c>
      <c r="U49" s="16">
        <f t="shared" si="19"/>
        <v>26544.459408421742</v>
      </c>
      <c r="V49" s="16">
        <f t="shared" si="5"/>
        <v>306865.94858710049</v>
      </c>
      <c r="W49" s="16">
        <f t="shared" si="20"/>
        <v>189932.29940237783</v>
      </c>
    </row>
    <row r="50" spans="2:23">
      <c r="B50" s="13">
        <v>6</v>
      </c>
      <c r="C50" s="16">
        <f t="shared" si="0"/>
        <v>24000</v>
      </c>
      <c r="D50" s="16">
        <f t="shared" si="6"/>
        <v>251657.39444274019</v>
      </c>
      <c r="E50" s="16">
        <f t="shared" si="7"/>
        <v>26769.253872251164</v>
      </c>
      <c r="F50" s="16">
        <f t="shared" si="1"/>
        <v>224888.14057048902</v>
      </c>
      <c r="G50" s="16">
        <f t="shared" si="8"/>
        <v>132754.34439821509</v>
      </c>
      <c r="H50" s="16">
        <f t="shared" si="9"/>
        <v>315126.82116329705</v>
      </c>
      <c r="I50" s="16">
        <f t="shared" si="10"/>
        <v>26769.253872251164</v>
      </c>
      <c r="J50" s="16">
        <f t="shared" si="2"/>
        <v>288357.56729104591</v>
      </c>
      <c r="K50" s="16">
        <f t="shared" si="11"/>
        <v>170221.15839847183</v>
      </c>
      <c r="L50" s="16">
        <f t="shared" si="12"/>
        <v>315436.01578234392</v>
      </c>
      <c r="M50" s="16">
        <f t="shared" si="13"/>
        <v>26769.253872251164</v>
      </c>
      <c r="N50" s="16">
        <f t="shared" si="3"/>
        <v>288666.76191009278</v>
      </c>
      <c r="O50" s="16">
        <f t="shared" si="14"/>
        <v>170403.67993490718</v>
      </c>
      <c r="P50" s="16">
        <f t="shared" si="15"/>
        <v>315439.78319062409</v>
      </c>
      <c r="Q50" s="16">
        <f t="shared" si="16"/>
        <v>26769.253872251164</v>
      </c>
      <c r="R50" s="16">
        <f t="shared" si="4"/>
        <v>288670.52931837295</v>
      </c>
      <c r="S50" s="16">
        <f t="shared" si="17"/>
        <v>170405.90388417832</v>
      </c>
      <c r="T50" s="16">
        <f t="shared" si="18"/>
        <v>315439.78319062409</v>
      </c>
      <c r="U50" s="16">
        <f t="shared" si="19"/>
        <v>26769.253872251164</v>
      </c>
      <c r="V50" s="16">
        <f t="shared" si="5"/>
        <v>288670.52931837295</v>
      </c>
      <c r="W50" s="16">
        <f t="shared" si="20"/>
        <v>170405.90388417832</v>
      </c>
    </row>
    <row r="51" spans="2:23">
      <c r="B51" s="13">
        <v>7</v>
      </c>
      <c r="C51" s="16">
        <f t="shared" si="0"/>
        <v>24000</v>
      </c>
      <c r="D51" s="16">
        <f t="shared" si="6"/>
        <v>231171.51521802848</v>
      </c>
      <c r="E51" s="16">
        <f t="shared" si="7"/>
        <v>26987.226541834483</v>
      </c>
      <c r="F51" s="16">
        <f t="shared" si="1"/>
        <v>204184.288676194</v>
      </c>
      <c r="G51" s="16">
        <f t="shared" si="8"/>
        <v>114957.30461724526</v>
      </c>
      <c r="H51" s="16">
        <f t="shared" si="9"/>
        <v>296414.27772115776</v>
      </c>
      <c r="I51" s="16">
        <f t="shared" si="10"/>
        <v>26987.226541834483</v>
      </c>
      <c r="J51" s="16">
        <f t="shared" si="2"/>
        <v>269427.05117932329</v>
      </c>
      <c r="K51" s="16">
        <f t="shared" si="11"/>
        <v>151689.47520573222</v>
      </c>
      <c r="L51" s="16">
        <f t="shared" si="12"/>
        <v>296732.11123786075</v>
      </c>
      <c r="M51" s="16">
        <f t="shared" si="13"/>
        <v>26987.226541834483</v>
      </c>
      <c r="N51" s="16">
        <f t="shared" si="3"/>
        <v>269744.88469602627</v>
      </c>
      <c r="O51" s="16">
        <f t="shared" si="14"/>
        <v>151868.41788851202</v>
      </c>
      <c r="P51" s="16">
        <f t="shared" si="15"/>
        <v>296735.98390752834</v>
      </c>
      <c r="Q51" s="16">
        <f t="shared" si="16"/>
        <v>26987.226541834483</v>
      </c>
      <c r="R51" s="16">
        <f t="shared" si="4"/>
        <v>269748.75736569386</v>
      </c>
      <c r="S51" s="16">
        <f t="shared" si="17"/>
        <v>151870.5982309347</v>
      </c>
      <c r="T51" s="16">
        <f t="shared" si="18"/>
        <v>296735.98390752834</v>
      </c>
      <c r="U51" s="16">
        <f t="shared" si="19"/>
        <v>26987.226541834483</v>
      </c>
      <c r="V51" s="16">
        <f t="shared" si="5"/>
        <v>269748.75736569386</v>
      </c>
      <c r="W51" s="16">
        <f t="shared" si="20"/>
        <v>151870.5982309347</v>
      </c>
    </row>
    <row r="52" spans="2:23">
      <c r="B52" s="13">
        <v>8</v>
      </c>
      <c r="C52" s="16">
        <f t="shared" si="0"/>
        <v>24000</v>
      </c>
      <c r="D52" s="16">
        <f t="shared" si="6"/>
        <v>209889.19770180687</v>
      </c>
      <c r="E52" s="16">
        <f t="shared" si="7"/>
        <v>27198.449924148415</v>
      </c>
      <c r="F52" s="16">
        <f t="shared" si="1"/>
        <v>182690.74777765846</v>
      </c>
      <c r="G52" s="16">
        <f t="shared" si="8"/>
        <v>98098.612912343859</v>
      </c>
      <c r="H52" s="16">
        <f t="shared" si="9"/>
        <v>276954.8429892736</v>
      </c>
      <c r="I52" s="16">
        <f t="shared" si="10"/>
        <v>27198.449924148415</v>
      </c>
      <c r="J52" s="16">
        <f t="shared" si="2"/>
        <v>249756.39306512519</v>
      </c>
      <c r="K52" s="16">
        <f t="shared" si="11"/>
        <v>134110.54486184087</v>
      </c>
      <c r="L52" s="16">
        <f t="shared" si="12"/>
        <v>277281.55677443324</v>
      </c>
      <c r="M52" s="16">
        <f t="shared" si="13"/>
        <v>27198.449924148412</v>
      </c>
      <c r="N52" s="16">
        <f t="shared" si="3"/>
        <v>250083.10685028482</v>
      </c>
      <c r="O52" s="16">
        <f t="shared" si="14"/>
        <v>134285.97886456616</v>
      </c>
      <c r="P52" s="16">
        <f t="shared" si="15"/>
        <v>277285.53764649131</v>
      </c>
      <c r="Q52" s="16">
        <f t="shared" si="16"/>
        <v>27198.449924148415</v>
      </c>
      <c r="R52" s="16">
        <f t="shared" si="4"/>
        <v>250087.0877223429</v>
      </c>
      <c r="S52" s="16">
        <f t="shared" si="17"/>
        <v>134288.11645517664</v>
      </c>
      <c r="T52" s="16">
        <f t="shared" si="18"/>
        <v>277285.53764649131</v>
      </c>
      <c r="U52" s="16">
        <f t="shared" si="19"/>
        <v>27198.449924148415</v>
      </c>
      <c r="V52" s="16">
        <f t="shared" si="5"/>
        <v>250087.0877223429</v>
      </c>
      <c r="W52" s="16">
        <f t="shared" si="20"/>
        <v>134288.11645517664</v>
      </c>
    </row>
    <row r="53" spans="2:23">
      <c r="B53" s="13">
        <v>9</v>
      </c>
      <c r="C53" s="16">
        <f t="shared" si="0"/>
        <v>24000</v>
      </c>
      <c r="D53" s="16">
        <f t="shared" si="6"/>
        <v>187795.12727056624</v>
      </c>
      <c r="E53" s="16">
        <f t="shared" si="7"/>
        <v>27403.006769867647</v>
      </c>
      <c r="F53" s="16">
        <f t="shared" si="1"/>
        <v>160392.1205006986</v>
      </c>
      <c r="G53" s="16">
        <f t="shared" si="8"/>
        <v>82141.268351853185</v>
      </c>
      <c r="H53" s="16">
        <f t="shared" si="9"/>
        <v>256734.58668736479</v>
      </c>
      <c r="I53" s="16">
        <f t="shared" si="10"/>
        <v>27403.006769867647</v>
      </c>
      <c r="J53" s="16">
        <f t="shared" si="2"/>
        <v>229331.57991749715</v>
      </c>
      <c r="K53" s="16">
        <f t="shared" si="11"/>
        <v>117447.08398861495</v>
      </c>
      <c r="L53" s="16">
        <f t="shared" si="12"/>
        <v>257070.42885568176</v>
      </c>
      <c r="M53" s="16">
        <f t="shared" si="13"/>
        <v>27403.006769867647</v>
      </c>
      <c r="N53" s="16">
        <f t="shared" si="3"/>
        <v>229667.42208581412</v>
      </c>
      <c r="O53" s="16">
        <f t="shared" si="14"/>
        <v>117619.07810893387</v>
      </c>
      <c r="P53" s="16">
        <f t="shared" si="15"/>
        <v>257074.52095330515</v>
      </c>
      <c r="Q53" s="16">
        <f t="shared" si="16"/>
        <v>27403.006769867647</v>
      </c>
      <c r="R53" s="16">
        <f t="shared" si="4"/>
        <v>229671.51418343751</v>
      </c>
      <c r="S53" s="16">
        <f t="shared" si="17"/>
        <v>117621.17378600297</v>
      </c>
      <c r="T53" s="16">
        <f t="shared" si="18"/>
        <v>257074.52095330515</v>
      </c>
      <c r="U53" s="16">
        <f t="shared" si="19"/>
        <v>27403.006769867647</v>
      </c>
      <c r="V53" s="16">
        <f t="shared" si="5"/>
        <v>229671.51418343751</v>
      </c>
      <c r="W53" s="16">
        <f t="shared" si="20"/>
        <v>117621.17378600297</v>
      </c>
    </row>
    <row r="54" spans="2:23">
      <c r="B54" s="13">
        <v>10</v>
      </c>
      <c r="C54" s="16">
        <f t="shared" si="0"/>
        <v>24000</v>
      </c>
      <c r="D54" s="16">
        <f t="shared" si="6"/>
        <v>164873.47634748812</v>
      </c>
      <c r="E54" s="16">
        <f t="shared" si="7"/>
        <v>27600.989164739567</v>
      </c>
      <c r="F54" s="16">
        <f t="shared" si="1"/>
        <v>137272.48718274856</v>
      </c>
      <c r="G54" s="16">
        <f t="shared" si="8"/>
        <v>67049.252463759825</v>
      </c>
      <c r="H54" s="16">
        <f t="shared" si="9"/>
        <v>235739.10426039202</v>
      </c>
      <c r="I54" s="16">
        <f t="shared" si="10"/>
        <v>27600.989164739567</v>
      </c>
      <c r="J54" s="16">
        <f t="shared" si="2"/>
        <v>208138.11509565247</v>
      </c>
      <c r="K54" s="16">
        <f t="shared" si="11"/>
        <v>101662.79720568313</v>
      </c>
      <c r="L54" s="16">
        <f t="shared" si="12"/>
        <v>236084.32985889175</v>
      </c>
      <c r="M54" s="16">
        <f t="shared" si="13"/>
        <v>27600.989164739563</v>
      </c>
      <c r="N54" s="16">
        <f t="shared" si="3"/>
        <v>208483.3406941522</v>
      </c>
      <c r="O54" s="16">
        <f t="shared" si="14"/>
        <v>101831.4188922703</v>
      </c>
      <c r="P54" s="16">
        <f t="shared" si="15"/>
        <v>236088.53628972278</v>
      </c>
      <c r="Q54" s="16">
        <f t="shared" si="16"/>
        <v>27600.989164739567</v>
      </c>
      <c r="R54" s="16">
        <f t="shared" si="4"/>
        <v>208487.54712498322</v>
      </c>
      <c r="S54" s="16">
        <f t="shared" si="17"/>
        <v>101833.47347763217</v>
      </c>
      <c r="T54" s="16">
        <f t="shared" si="18"/>
        <v>236088.53628972278</v>
      </c>
      <c r="U54" s="16">
        <f t="shared" si="19"/>
        <v>27600.989164739567</v>
      </c>
      <c r="V54" s="16">
        <f t="shared" si="5"/>
        <v>208487.54712498322</v>
      </c>
      <c r="W54" s="16">
        <f t="shared" si="20"/>
        <v>101833.47347763217</v>
      </c>
    </row>
    <row r="55" spans="2:23">
      <c r="B55" s="13">
        <v>11</v>
      </c>
      <c r="C55" s="16">
        <f t="shared" si="0"/>
        <v>24000</v>
      </c>
      <c r="D55" s="16">
        <f t="shared" si="6"/>
        <v>141107.88047463456</v>
      </c>
      <c r="E55" s="16">
        <f t="shared" si="7"/>
        <v>27792.497638442001</v>
      </c>
      <c r="F55" s="16">
        <f t="shared" si="1"/>
        <v>113315.38283619256</v>
      </c>
      <c r="G55" s="16">
        <f t="shared" si="8"/>
        <v>52787.533533275389</v>
      </c>
      <c r="H55" s="16">
        <f t="shared" si="9"/>
        <v>213953.49403142501</v>
      </c>
      <c r="I55" s="16">
        <f t="shared" si="10"/>
        <v>27792.497638442001</v>
      </c>
      <c r="J55" s="16">
        <f t="shared" si="2"/>
        <v>186160.99639298301</v>
      </c>
      <c r="K55" s="16">
        <f t="shared" si="11"/>
        <v>86722.38131947472</v>
      </c>
      <c r="L55" s="16">
        <f t="shared" si="12"/>
        <v>214308.36523314682</v>
      </c>
      <c r="M55" s="16">
        <f t="shared" si="13"/>
        <v>27792.497638441997</v>
      </c>
      <c r="N55" s="16">
        <f t="shared" si="3"/>
        <v>186515.86759470482</v>
      </c>
      <c r="O55" s="16">
        <f t="shared" si="14"/>
        <v>86887.696698481726</v>
      </c>
      <c r="P55" s="16">
        <f t="shared" si="15"/>
        <v>214312.68919165526</v>
      </c>
      <c r="Q55" s="16">
        <f t="shared" si="16"/>
        <v>27792.497638442001</v>
      </c>
      <c r="R55" s="16">
        <f t="shared" si="4"/>
        <v>186520.19155321326</v>
      </c>
      <c r="S55" s="16">
        <f t="shared" si="17"/>
        <v>86889.71099785612</v>
      </c>
      <c r="T55" s="16">
        <f t="shared" si="18"/>
        <v>214312.68919165526</v>
      </c>
      <c r="U55" s="16">
        <f t="shared" si="19"/>
        <v>27792.497638442001</v>
      </c>
      <c r="V55" s="16">
        <f t="shared" si="5"/>
        <v>186520.19155321326</v>
      </c>
      <c r="W55" s="16">
        <f t="shared" si="20"/>
        <v>86889.71099785612</v>
      </c>
    </row>
    <row r="56" spans="2:23">
      <c r="B56" s="13">
        <v>12</v>
      </c>
      <c r="C56" s="16">
        <f t="shared" si="0"/>
        <v>24000</v>
      </c>
      <c r="D56" s="16">
        <f t="shared" si="6"/>
        <v>116481.41463263577</v>
      </c>
      <c r="E56" s="16">
        <f t="shared" si="7"/>
        <v>27977.640295801939</v>
      </c>
      <c r="F56" s="16">
        <f t="shared" si="1"/>
        <v>88503.774336833827</v>
      </c>
      <c r="G56" s="16">
        <f t="shared" si="8"/>
        <v>39322.0683919496</v>
      </c>
      <c r="H56" s="16">
        <f t="shared" si="9"/>
        <v>191362.33463220295</v>
      </c>
      <c r="I56" s="16">
        <f t="shared" si="10"/>
        <v>27977.640295801935</v>
      </c>
      <c r="J56" s="16">
        <f t="shared" si="2"/>
        <v>163384.69433640101</v>
      </c>
      <c r="K56" s="16">
        <f t="shared" si="11"/>
        <v>72591.527005870506</v>
      </c>
      <c r="L56" s="16">
        <f t="shared" si="12"/>
        <v>191727.12093530089</v>
      </c>
      <c r="M56" s="16">
        <f t="shared" si="13"/>
        <v>27977.640295801935</v>
      </c>
      <c r="N56" s="16">
        <f t="shared" si="3"/>
        <v>163749.48063949894</v>
      </c>
      <c r="O56" s="16">
        <f t="shared" si="14"/>
        <v>72753.60090685777</v>
      </c>
      <c r="P56" s="16">
        <f t="shared" si="15"/>
        <v>191731.56570521006</v>
      </c>
      <c r="Q56" s="16">
        <f t="shared" si="16"/>
        <v>27977.640295801935</v>
      </c>
      <c r="R56" s="16">
        <f t="shared" si="4"/>
        <v>163753.92540940811</v>
      </c>
      <c r="S56" s="16">
        <f t="shared" si="17"/>
        <v>72755.575710165998</v>
      </c>
      <c r="T56" s="16">
        <f t="shared" si="18"/>
        <v>191731.56570521006</v>
      </c>
      <c r="U56" s="16">
        <f t="shared" si="19"/>
        <v>27977.640295801935</v>
      </c>
      <c r="V56" s="16">
        <f t="shared" si="5"/>
        <v>163753.92540940811</v>
      </c>
      <c r="W56" s="16">
        <f t="shared" si="20"/>
        <v>72755.575710165998</v>
      </c>
    </row>
    <row r="57" spans="2:23">
      <c r="B57" s="13">
        <v>13</v>
      </c>
      <c r="C57" s="16">
        <f t="shared" si="0"/>
        <v>24000</v>
      </c>
      <c r="D57" s="16">
        <f t="shared" si="6"/>
        <v>90976.56979180497</v>
      </c>
      <c r="E57" s="16">
        <f t="shared" si="7"/>
        <v>28156.531974576359</v>
      </c>
      <c r="F57" s="16">
        <f t="shared" si="1"/>
        <v>62820.037817228615</v>
      </c>
      <c r="G57" s="16">
        <f t="shared" si="8"/>
        <v>26619.801821619163</v>
      </c>
      <c r="H57" s="16">
        <f t="shared" si="9"/>
        <v>167949.66269616006</v>
      </c>
      <c r="I57" s="16">
        <f t="shared" si="10"/>
        <v>28156.531974576359</v>
      </c>
      <c r="J57" s="16">
        <f t="shared" si="2"/>
        <v>139793.1307215837</v>
      </c>
      <c r="K57" s="16">
        <f t="shared" si="11"/>
        <v>59236.918109776911</v>
      </c>
      <c r="L57" s="16">
        <f t="shared" si="12"/>
        <v>168324.64112856655</v>
      </c>
      <c r="M57" s="16">
        <f t="shared" si="13"/>
        <v>28156.531974576359</v>
      </c>
      <c r="N57" s="16">
        <f t="shared" si="3"/>
        <v>140168.1091539902</v>
      </c>
      <c r="O57" s="16">
        <f t="shared" si="14"/>
        <v>59395.814091136963</v>
      </c>
      <c r="P57" s="16">
        <f t="shared" si="15"/>
        <v>168329.21008534697</v>
      </c>
      <c r="Q57" s="16">
        <f t="shared" si="16"/>
        <v>28156.531974576359</v>
      </c>
      <c r="R57" s="16">
        <f t="shared" si="4"/>
        <v>140172.67811077062</v>
      </c>
      <c r="S57" s="16">
        <f t="shared" si="17"/>
        <v>59397.750172811706</v>
      </c>
      <c r="T57" s="16">
        <f t="shared" si="18"/>
        <v>168329.21008534697</v>
      </c>
      <c r="U57" s="16">
        <f t="shared" si="19"/>
        <v>28156.531974576359</v>
      </c>
      <c r="V57" s="16">
        <f t="shared" si="5"/>
        <v>140172.67811077062</v>
      </c>
      <c r="W57" s="16">
        <f t="shared" si="20"/>
        <v>59397.750172811706</v>
      </c>
    </row>
    <row r="58" spans="2:23">
      <c r="B58" s="13">
        <v>14</v>
      </c>
      <c r="C58" s="16">
        <f t="shared" si="0"/>
        <v>24000</v>
      </c>
      <c r="D58" s="16">
        <f t="shared" si="6"/>
        <v>64575.229673841983</v>
      </c>
      <c r="E58" s="16">
        <f t="shared" si="7"/>
        <v>28329.293433342667</v>
      </c>
      <c r="F58" s="16">
        <f t="shared" si="1"/>
        <v>36245.936240499315</v>
      </c>
      <c r="G58" s="16">
        <f t="shared" si="8"/>
        <v>14648.663703976459</v>
      </c>
      <c r="H58" s="16">
        <f t="shared" si="9"/>
        <v>143698.95079394474</v>
      </c>
      <c r="I58" s="16">
        <f t="shared" si="10"/>
        <v>28329.293433342667</v>
      </c>
      <c r="J58" s="16">
        <f t="shared" si="2"/>
        <v>115369.65736060207</v>
      </c>
      <c r="K58" s="16">
        <f t="shared" si="11"/>
        <v>46626.228692366407</v>
      </c>
      <c r="L58" s="16">
        <f t="shared" si="12"/>
        <v>144084.40612375268</v>
      </c>
      <c r="M58" s="16">
        <f t="shared" si="13"/>
        <v>28329.293433342667</v>
      </c>
      <c r="N58" s="16">
        <f t="shared" si="3"/>
        <v>115755.11269041001</v>
      </c>
      <c r="O58" s="16">
        <f t="shared" si="14"/>
        <v>46782.0090662488</v>
      </c>
      <c r="P58" s="16">
        <f t="shared" si="15"/>
        <v>144089.10273718555</v>
      </c>
      <c r="Q58" s="16">
        <f t="shared" si="16"/>
        <v>28329.293433342667</v>
      </c>
      <c r="R58" s="16">
        <f t="shared" si="4"/>
        <v>115759.80930384288</v>
      </c>
      <c r="S58" s="16">
        <f t="shared" si="17"/>
        <v>46783.90718553777</v>
      </c>
      <c r="T58" s="16">
        <f t="shared" si="18"/>
        <v>144089.10273718555</v>
      </c>
      <c r="U58" s="16">
        <f t="shared" si="19"/>
        <v>28329.293433342667</v>
      </c>
      <c r="V58" s="16">
        <f t="shared" si="5"/>
        <v>115759.80930384288</v>
      </c>
      <c r="W58" s="16">
        <f t="shared" si="20"/>
        <v>46783.90718553777</v>
      </c>
    </row>
    <row r="59" spans="2:23">
      <c r="B59" s="13">
        <v>15</v>
      </c>
      <c r="C59" s="16">
        <f t="shared" si="0"/>
        <v>24000</v>
      </c>
      <c r="D59" s="16">
        <f t="shared" si="6"/>
        <v>37258.647699058864</v>
      </c>
      <c r="E59" s="16">
        <f t="shared" si="7"/>
        <v>28496.050572422384</v>
      </c>
      <c r="F59" s="16">
        <f t="shared" si="1"/>
        <v>8762.5971266364795</v>
      </c>
      <c r="G59" s="16">
        <f t="shared" si="8"/>
        <v>3377.5640521359078</v>
      </c>
      <c r="H59" s="16">
        <f t="shared" si="9"/>
        <v>118593.0855872573</v>
      </c>
      <c r="I59" s="16">
        <f t="shared" si="10"/>
        <v>28496.050572422384</v>
      </c>
      <c r="J59" s="16">
        <f t="shared" si="2"/>
        <v>90097.035014834924</v>
      </c>
      <c r="K59" s="16">
        <f t="shared" si="11"/>
        <v>34728.117962322132</v>
      </c>
      <c r="L59" s="16">
        <f t="shared" si="12"/>
        <v>118989.31053898008</v>
      </c>
      <c r="M59" s="16">
        <f t="shared" si="13"/>
        <v>28496.050572422384</v>
      </c>
      <c r="N59" s="16">
        <f t="shared" si="3"/>
        <v>90493.2599665577</v>
      </c>
      <c r="O59" s="16">
        <f t="shared" si="14"/>
        <v>34880.843819069567</v>
      </c>
      <c r="P59" s="16">
        <f t="shared" si="15"/>
        <v>118994.13837579224</v>
      </c>
      <c r="Q59" s="16">
        <f t="shared" si="16"/>
        <v>28496.050572422384</v>
      </c>
      <c r="R59" s="16">
        <f t="shared" si="4"/>
        <v>90498.087803369854</v>
      </c>
      <c r="S59" s="16">
        <f t="shared" si="17"/>
        <v>34882.70472033327</v>
      </c>
      <c r="T59" s="16">
        <f t="shared" si="18"/>
        <v>118994.13837579224</v>
      </c>
      <c r="U59" s="16">
        <f t="shared" si="19"/>
        <v>28496.050572422384</v>
      </c>
      <c r="V59" s="16">
        <f t="shared" si="5"/>
        <v>90498.087803369854</v>
      </c>
      <c r="W59" s="16">
        <f t="shared" si="20"/>
        <v>34882.70472033327</v>
      </c>
    </row>
    <row r="60" spans="2:23">
      <c r="B60" s="13">
        <v>16</v>
      </c>
      <c r="C60" s="16">
        <f t="shared" si="0"/>
        <v>24000</v>
      </c>
      <c r="D60" s="16">
        <f t="shared" si="6"/>
        <v>9007.4240903547034</v>
      </c>
      <c r="E60" s="16">
        <f t="shared" si="7"/>
        <v>28656.933690173122</v>
      </c>
      <c r="F60" s="16">
        <f t="shared" si="1"/>
        <v>-16456.339519582183</v>
      </c>
      <c r="G60" s="16">
        <f t="shared" si="8"/>
        <v>0</v>
      </c>
      <c r="H60" s="16">
        <f t="shared" si="9"/>
        <v>92614.346173149417</v>
      </c>
      <c r="I60" s="16">
        <f t="shared" si="10"/>
        <v>28656.933690173122</v>
      </c>
      <c r="J60" s="16">
        <f t="shared" si="2"/>
        <v>63957.412482976295</v>
      </c>
      <c r="K60" s="16">
        <f t="shared" si="11"/>
        <v>23512.223231266456</v>
      </c>
      <c r="L60" s="16">
        <f t="shared" si="12"/>
        <v>93021.641650023317</v>
      </c>
      <c r="M60" s="16">
        <f t="shared" si="13"/>
        <v>28656.933690173122</v>
      </c>
      <c r="N60" s="16">
        <f t="shared" si="3"/>
        <v>64364.707959850195</v>
      </c>
      <c r="O60" s="16">
        <f t="shared" si="14"/>
        <v>23661.954463371781</v>
      </c>
      <c r="P60" s="16">
        <f t="shared" si="15"/>
        <v>93026.604376596006</v>
      </c>
      <c r="Q60" s="16">
        <f t="shared" si="16"/>
        <v>28656.933690173122</v>
      </c>
      <c r="R60" s="16">
        <f t="shared" si="4"/>
        <v>64369.670686422884</v>
      </c>
      <c r="S60" s="16">
        <f t="shared" si="17"/>
        <v>23663.778876375411</v>
      </c>
      <c r="T60" s="16">
        <f t="shared" si="18"/>
        <v>93026.604376596006</v>
      </c>
      <c r="U60" s="16">
        <f t="shared" si="19"/>
        <v>28656.933690173122</v>
      </c>
      <c r="V60" s="16">
        <f t="shared" si="5"/>
        <v>64369.670686422884</v>
      </c>
      <c r="W60" s="16">
        <f t="shared" si="20"/>
        <v>23663.778876375411</v>
      </c>
    </row>
    <row r="61" spans="2:23">
      <c r="B61" s="13">
        <v>17</v>
      </c>
      <c r="C61" s="16">
        <f t="shared" si="0"/>
        <v>24000</v>
      </c>
      <c r="D61" s="16">
        <f t="shared" si="6"/>
        <v>-16950.029705169651</v>
      </c>
      <c r="E61" s="16">
        <f t="shared" si="7"/>
        <v>0</v>
      </c>
      <c r="F61" s="16">
        <f t="shared" si="1"/>
        <v>-40950.029705169654</v>
      </c>
      <c r="G61" s="16">
        <f t="shared" si="8"/>
        <v>0</v>
      </c>
      <c r="H61" s="16">
        <f t="shared" si="9"/>
        <v>65744.382587750661</v>
      </c>
      <c r="I61" s="16">
        <f t="shared" si="10"/>
        <v>28812.076776434624</v>
      </c>
      <c r="J61" s="16">
        <f t="shared" si="2"/>
        <v>36932.305811316037</v>
      </c>
      <c r="K61" s="16">
        <f t="shared" si="11"/>
        <v>12949.151035787698</v>
      </c>
      <c r="L61" s="16">
        <f t="shared" si="12"/>
        <v>66163.057900248401</v>
      </c>
      <c r="M61" s="16">
        <f t="shared" si="13"/>
        <v>28812.076776434624</v>
      </c>
      <c r="N61" s="16">
        <f t="shared" si="3"/>
        <v>37350.981123813777</v>
      </c>
      <c r="O61" s="16">
        <f t="shared" si="14"/>
        <v>13095.946361381149</v>
      </c>
      <c r="P61" s="16">
        <f t="shared" si="15"/>
        <v>66168.159285401533</v>
      </c>
      <c r="Q61" s="16">
        <f t="shared" si="16"/>
        <v>28812.076776434624</v>
      </c>
      <c r="R61" s="16">
        <f t="shared" si="4"/>
        <v>37356.082508966909</v>
      </c>
      <c r="S61" s="16">
        <f t="shared" si="17"/>
        <v>13097.73500158079</v>
      </c>
      <c r="T61" s="16">
        <f t="shared" si="18"/>
        <v>66168.159285401533</v>
      </c>
      <c r="U61" s="16">
        <f t="shared" si="19"/>
        <v>28812.076776434624</v>
      </c>
      <c r="V61" s="16">
        <f t="shared" si="5"/>
        <v>37356.082508966909</v>
      </c>
      <c r="W61" s="16">
        <f t="shared" si="20"/>
        <v>13097.73500158079</v>
      </c>
    </row>
    <row r="62" spans="2:23">
      <c r="B62" s="13">
        <v>18</v>
      </c>
      <c r="C62" s="16">
        <f t="shared" si="0"/>
        <v>24000</v>
      </c>
      <c r="D62" s="16">
        <f t="shared" si="6"/>
        <v>-42178.530596324745</v>
      </c>
      <c r="E62" s="16">
        <f t="shared" si="7"/>
        <v>0</v>
      </c>
      <c r="F62" s="16">
        <f t="shared" si="1"/>
        <v>-66178.530596324737</v>
      </c>
      <c r="G62" s="16">
        <f t="shared" si="8"/>
        <v>0</v>
      </c>
      <c r="H62" s="16">
        <f t="shared" si="9"/>
        <v>37964.194435684207</v>
      </c>
      <c r="I62" s="16">
        <f t="shared" si="10"/>
        <v>28961.616844407341</v>
      </c>
      <c r="J62" s="16">
        <f t="shared" si="2"/>
        <v>9002.5775912768659</v>
      </c>
      <c r="K62" s="16">
        <f t="shared" si="11"/>
        <v>3010.4665692542626</v>
      </c>
      <c r="L62" s="16">
        <f t="shared" si="12"/>
        <v>38394.567536413138</v>
      </c>
      <c r="M62" s="16">
        <f t="shared" si="13"/>
        <v>28961.616844407337</v>
      </c>
      <c r="N62" s="16">
        <f t="shared" si="3"/>
        <v>9432.9506920058011</v>
      </c>
      <c r="O62" s="16">
        <f t="shared" si="14"/>
        <v>3154.3835551301945</v>
      </c>
      <c r="P62" s="16">
        <f t="shared" si="15"/>
        <v>38399.811454267445</v>
      </c>
      <c r="Q62" s="16">
        <f t="shared" si="16"/>
        <v>28961.616844407337</v>
      </c>
      <c r="R62" s="16">
        <f t="shared" si="4"/>
        <v>9438.1946098601074</v>
      </c>
      <c r="S62" s="16">
        <f t="shared" si="17"/>
        <v>3156.1371239533719</v>
      </c>
      <c r="T62" s="16">
        <f t="shared" si="18"/>
        <v>38399.811454267445</v>
      </c>
      <c r="U62" s="16">
        <f t="shared" si="19"/>
        <v>28961.616844407337</v>
      </c>
      <c r="V62" s="16">
        <f t="shared" si="5"/>
        <v>9438.1946098601074</v>
      </c>
      <c r="W62" s="16">
        <f t="shared" si="20"/>
        <v>3156.1371239533719</v>
      </c>
    </row>
    <row r="63" spans="2:23">
      <c r="B63" s="13">
        <v>19</v>
      </c>
      <c r="C63" s="16">
        <f t="shared" si="0"/>
        <v>8000</v>
      </c>
      <c r="D63" s="16">
        <f t="shared" si="6"/>
        <v>-68163.886514214479</v>
      </c>
      <c r="E63" s="16">
        <f t="shared" si="7"/>
        <v>0</v>
      </c>
      <c r="F63" s="16">
        <f t="shared" si="1"/>
        <v>-76163.886514214479</v>
      </c>
      <c r="G63" s="16">
        <f t="shared" si="8"/>
        <v>0</v>
      </c>
      <c r="H63" s="16">
        <f t="shared" si="9"/>
        <v>9254.1096091771415</v>
      </c>
      <c r="I63" s="16">
        <f t="shared" si="10"/>
        <v>9701.8977672596247</v>
      </c>
      <c r="J63" s="16">
        <f t="shared" si="2"/>
        <v>-369.23758120280769</v>
      </c>
      <c r="K63" s="16">
        <f t="shared" si="11"/>
        <v>0</v>
      </c>
      <c r="L63" s="16">
        <f t="shared" si="12"/>
        <v>9696.5073343404438</v>
      </c>
      <c r="M63" s="16">
        <f t="shared" si="13"/>
        <v>9701.8977672596229</v>
      </c>
      <c r="N63" s="16">
        <f t="shared" si="3"/>
        <v>-4.4448482542209788</v>
      </c>
      <c r="O63" s="16">
        <f t="shared" si="14"/>
        <v>0</v>
      </c>
      <c r="P63" s="16">
        <f t="shared" si="15"/>
        <v>9701.8977672595975</v>
      </c>
      <c r="Q63" s="16">
        <f t="shared" si="16"/>
        <v>9701.8977672596229</v>
      </c>
      <c r="R63" s="16">
        <f t="shared" si="4"/>
        <v>-2.1316282072803006E-11</v>
      </c>
      <c r="S63" s="16">
        <f t="shared" si="17"/>
        <v>0</v>
      </c>
      <c r="T63" s="16">
        <f t="shared" si="18"/>
        <v>9701.8977672595975</v>
      </c>
      <c r="U63" s="16">
        <f t="shared" si="19"/>
        <v>9701.8977672596229</v>
      </c>
      <c r="V63" s="16">
        <f t="shared" si="5"/>
        <v>-2.1316282072803006E-11</v>
      </c>
      <c r="W63" s="16">
        <f t="shared" si="20"/>
        <v>0</v>
      </c>
    </row>
    <row r="64" spans="2:23">
      <c r="B64" s="13">
        <v>20</v>
      </c>
      <c r="C64" s="16">
        <f t="shared" si="0"/>
        <v>0</v>
      </c>
      <c r="D64" s="16">
        <f t="shared" si="6"/>
        <v>-78448.80310964091</v>
      </c>
      <c r="E64" s="16">
        <f t="shared" si="7"/>
        <v>0</v>
      </c>
      <c r="F64" s="16">
        <f t="shared" si="1"/>
        <v>-78448.80310964091</v>
      </c>
      <c r="G64" s="16">
        <f t="shared" si="8"/>
        <v>0</v>
      </c>
      <c r="H64" s="16">
        <f t="shared" si="9"/>
        <v>-380.31470863889194</v>
      </c>
      <c r="I64" s="16">
        <f t="shared" si="10"/>
        <v>0</v>
      </c>
      <c r="J64" s="16">
        <f t="shared" si="2"/>
        <v>-380.31470863889194</v>
      </c>
      <c r="K64" s="16">
        <f t="shared" si="11"/>
        <v>0</v>
      </c>
      <c r="L64" s="16">
        <f t="shared" si="12"/>
        <v>-4.5781937018476082</v>
      </c>
      <c r="M64" s="16">
        <f t="shared" si="13"/>
        <v>0</v>
      </c>
      <c r="N64" s="16">
        <f t="shared" si="3"/>
        <v>-4.5781937018476082</v>
      </c>
      <c r="O64" s="16">
        <f t="shared" si="14"/>
        <v>0</v>
      </c>
      <c r="P64" s="16">
        <f t="shared" si="15"/>
        <v>-2.1955770534987096E-11</v>
      </c>
      <c r="Q64" s="16">
        <f t="shared" si="16"/>
        <v>0</v>
      </c>
      <c r="R64" s="16">
        <f t="shared" si="4"/>
        <v>-2.1955770534987096E-11</v>
      </c>
      <c r="S64" s="16">
        <f t="shared" si="17"/>
        <v>0</v>
      </c>
      <c r="T64" s="16">
        <f t="shared" si="18"/>
        <v>-2.1955770534987096E-11</v>
      </c>
      <c r="U64" s="16">
        <f t="shared" si="19"/>
        <v>0</v>
      </c>
      <c r="V64" s="16">
        <f t="shared" si="5"/>
        <v>-2.1955770534987096E-11</v>
      </c>
      <c r="W64" s="16">
        <f t="shared" si="20"/>
        <v>0</v>
      </c>
    </row>
    <row r="65" spans="2:23">
      <c r="B65" s="13">
        <v>21</v>
      </c>
      <c r="C65" s="16">
        <f t="shared" si="0"/>
        <v>0</v>
      </c>
      <c r="D65" s="16">
        <f t="shared" si="6"/>
        <v>-78448.80310964091</v>
      </c>
      <c r="E65" s="16">
        <f t="shared" si="7"/>
        <v>0</v>
      </c>
      <c r="F65" s="16">
        <f t="shared" si="1"/>
        <v>-78448.80310964091</v>
      </c>
      <c r="G65" s="16">
        <f t="shared" si="8"/>
        <v>0</v>
      </c>
      <c r="H65" s="16">
        <f t="shared" si="9"/>
        <v>-380.31470863889194</v>
      </c>
      <c r="I65" s="16">
        <f t="shared" si="10"/>
        <v>0</v>
      </c>
      <c r="J65" s="16">
        <f t="shared" si="2"/>
        <v>-380.31470863889194</v>
      </c>
      <c r="K65" s="16">
        <f t="shared" si="11"/>
        <v>0</v>
      </c>
      <c r="L65" s="16">
        <f t="shared" si="12"/>
        <v>-4.5781937018476082</v>
      </c>
      <c r="M65" s="16">
        <f t="shared" si="13"/>
        <v>0</v>
      </c>
      <c r="N65" s="16">
        <f t="shared" si="3"/>
        <v>-4.5781937018476082</v>
      </c>
      <c r="O65" s="16">
        <f t="shared" si="14"/>
        <v>0</v>
      </c>
      <c r="P65" s="16">
        <f t="shared" si="15"/>
        <v>-2.1955770534987096E-11</v>
      </c>
      <c r="Q65" s="16">
        <f t="shared" si="16"/>
        <v>0</v>
      </c>
      <c r="R65" s="16">
        <f t="shared" si="4"/>
        <v>-2.1955770534987096E-11</v>
      </c>
      <c r="S65" s="16">
        <f t="shared" si="17"/>
        <v>0</v>
      </c>
      <c r="T65" s="16">
        <f t="shared" si="18"/>
        <v>-2.1955770534987096E-11</v>
      </c>
      <c r="U65" s="16">
        <f t="shared" si="19"/>
        <v>0</v>
      </c>
      <c r="V65" s="16">
        <f t="shared" si="5"/>
        <v>-2.1955770534987096E-11</v>
      </c>
      <c r="W65" s="16">
        <f t="shared" si="20"/>
        <v>0</v>
      </c>
    </row>
    <row r="66" spans="2:23">
      <c r="B66" s="13">
        <v>22</v>
      </c>
      <c r="C66" s="16">
        <f t="shared" si="0"/>
        <v>0</v>
      </c>
      <c r="D66" s="16">
        <f t="shared" si="6"/>
        <v>-78448.80310964091</v>
      </c>
      <c r="E66" s="16">
        <f t="shared" si="7"/>
        <v>0</v>
      </c>
      <c r="F66" s="16">
        <f t="shared" si="1"/>
        <v>-78448.80310964091</v>
      </c>
      <c r="G66" s="16">
        <f t="shared" si="8"/>
        <v>0</v>
      </c>
      <c r="H66" s="16">
        <f t="shared" si="9"/>
        <v>-380.31470863889194</v>
      </c>
      <c r="I66" s="16">
        <f t="shared" si="10"/>
        <v>0</v>
      </c>
      <c r="J66" s="16">
        <f t="shared" si="2"/>
        <v>-380.31470863889194</v>
      </c>
      <c r="K66" s="16">
        <f t="shared" si="11"/>
        <v>0</v>
      </c>
      <c r="L66" s="16">
        <f t="shared" si="12"/>
        <v>-4.5781937018476082</v>
      </c>
      <c r="M66" s="16">
        <f t="shared" si="13"/>
        <v>0</v>
      </c>
      <c r="N66" s="16">
        <f t="shared" si="3"/>
        <v>-4.5781937018476082</v>
      </c>
      <c r="O66" s="16">
        <f t="shared" si="14"/>
        <v>0</v>
      </c>
      <c r="P66" s="16">
        <f t="shared" si="15"/>
        <v>-2.1955770534987096E-11</v>
      </c>
      <c r="Q66" s="16">
        <f t="shared" si="16"/>
        <v>0</v>
      </c>
      <c r="R66" s="16">
        <f t="shared" si="4"/>
        <v>-2.1955770534987096E-11</v>
      </c>
      <c r="S66" s="16">
        <f t="shared" si="17"/>
        <v>0</v>
      </c>
      <c r="T66" s="16">
        <f t="shared" si="18"/>
        <v>-2.1955770534987096E-11</v>
      </c>
      <c r="U66" s="16">
        <f t="shared" si="19"/>
        <v>0</v>
      </c>
      <c r="V66" s="16">
        <f t="shared" si="5"/>
        <v>-2.1955770534987096E-11</v>
      </c>
      <c r="W66" s="16">
        <f t="shared" si="20"/>
        <v>0</v>
      </c>
    </row>
    <row r="67" spans="2:23">
      <c r="B67" s="13">
        <v>23</v>
      </c>
      <c r="C67" s="16">
        <f t="shared" si="0"/>
        <v>0</v>
      </c>
      <c r="D67" s="16">
        <f t="shared" si="6"/>
        <v>-78448.80310964091</v>
      </c>
      <c r="E67" s="16">
        <f t="shared" si="7"/>
        <v>0</v>
      </c>
      <c r="F67" s="16">
        <f t="shared" si="1"/>
        <v>-78448.80310964091</v>
      </c>
      <c r="G67" s="16">
        <f t="shared" si="8"/>
        <v>0</v>
      </c>
      <c r="H67" s="16">
        <f t="shared" si="9"/>
        <v>-380.31470863889194</v>
      </c>
      <c r="I67" s="16">
        <f t="shared" si="10"/>
        <v>0</v>
      </c>
      <c r="J67" s="16">
        <f t="shared" si="2"/>
        <v>-380.31470863889194</v>
      </c>
      <c r="K67" s="16">
        <f t="shared" si="11"/>
        <v>0</v>
      </c>
      <c r="L67" s="16">
        <f t="shared" si="12"/>
        <v>-4.5781937018476082</v>
      </c>
      <c r="M67" s="16">
        <f t="shared" si="13"/>
        <v>0</v>
      </c>
      <c r="N67" s="16">
        <f t="shared" si="3"/>
        <v>-4.5781937018476082</v>
      </c>
      <c r="O67" s="16">
        <f t="shared" si="14"/>
        <v>0</v>
      </c>
      <c r="P67" s="16">
        <f t="shared" si="15"/>
        <v>-2.1955770534987096E-11</v>
      </c>
      <c r="Q67" s="16">
        <f t="shared" si="16"/>
        <v>0</v>
      </c>
      <c r="R67" s="16">
        <f t="shared" si="4"/>
        <v>-2.1955770534987096E-11</v>
      </c>
      <c r="S67" s="16">
        <f t="shared" si="17"/>
        <v>0</v>
      </c>
      <c r="T67" s="16">
        <f t="shared" si="18"/>
        <v>-2.1955770534987096E-11</v>
      </c>
      <c r="U67" s="16">
        <f t="shared" si="19"/>
        <v>0</v>
      </c>
      <c r="V67" s="16">
        <f t="shared" si="5"/>
        <v>-2.1955770534987096E-11</v>
      </c>
      <c r="W67" s="16">
        <f t="shared" si="20"/>
        <v>0</v>
      </c>
    </row>
    <row r="68" spans="2:23">
      <c r="B68" s="13">
        <v>24</v>
      </c>
      <c r="C68" s="16">
        <f t="shared" si="0"/>
        <v>0</v>
      </c>
      <c r="D68" s="16">
        <f t="shared" si="6"/>
        <v>-78448.80310964091</v>
      </c>
      <c r="E68" s="16">
        <f t="shared" si="7"/>
        <v>0</v>
      </c>
      <c r="F68" s="16">
        <f t="shared" si="1"/>
        <v>-78448.80310964091</v>
      </c>
      <c r="G68" s="16">
        <f t="shared" si="8"/>
        <v>0</v>
      </c>
      <c r="H68" s="16">
        <f t="shared" si="9"/>
        <v>-380.31470863889194</v>
      </c>
      <c r="I68" s="16">
        <f t="shared" si="10"/>
        <v>0</v>
      </c>
      <c r="J68" s="16">
        <f t="shared" si="2"/>
        <v>-380.31470863889194</v>
      </c>
      <c r="K68" s="16">
        <f t="shared" si="11"/>
        <v>0</v>
      </c>
      <c r="L68" s="16">
        <f t="shared" si="12"/>
        <v>-4.5781937018476082</v>
      </c>
      <c r="M68" s="16">
        <f t="shared" si="13"/>
        <v>0</v>
      </c>
      <c r="N68" s="16">
        <f t="shared" si="3"/>
        <v>-4.5781937018476082</v>
      </c>
      <c r="O68" s="16">
        <f t="shared" si="14"/>
        <v>0</v>
      </c>
      <c r="P68" s="16">
        <f t="shared" si="15"/>
        <v>-2.1955770534987096E-11</v>
      </c>
      <c r="Q68" s="16">
        <f t="shared" si="16"/>
        <v>0</v>
      </c>
      <c r="R68" s="16">
        <f t="shared" si="4"/>
        <v>-2.1955770534987096E-11</v>
      </c>
      <c r="S68" s="16">
        <f t="shared" si="17"/>
        <v>0</v>
      </c>
      <c r="T68" s="16">
        <f t="shared" si="18"/>
        <v>-2.1955770534987096E-11</v>
      </c>
      <c r="U68" s="16">
        <f t="shared" si="19"/>
        <v>0</v>
      </c>
      <c r="V68" s="16">
        <f t="shared" si="5"/>
        <v>-2.1955770534987096E-11</v>
      </c>
      <c r="W68" s="16">
        <f t="shared" si="20"/>
        <v>0</v>
      </c>
    </row>
    <row r="69" spans="2:23">
      <c r="B69" s="13">
        <v>25</v>
      </c>
      <c r="C69" s="16">
        <f t="shared" si="0"/>
        <v>0</v>
      </c>
      <c r="D69" s="16">
        <f t="shared" si="6"/>
        <v>-78448.80310964091</v>
      </c>
      <c r="E69" s="16">
        <f t="shared" si="7"/>
        <v>0</v>
      </c>
      <c r="F69" s="16">
        <f t="shared" si="1"/>
        <v>-78448.80310964091</v>
      </c>
      <c r="G69" s="16">
        <f t="shared" si="8"/>
        <v>0</v>
      </c>
      <c r="H69" s="16">
        <f t="shared" si="9"/>
        <v>-380.31470863889194</v>
      </c>
      <c r="I69" s="16">
        <f t="shared" si="10"/>
        <v>0</v>
      </c>
      <c r="J69" s="16">
        <f t="shared" si="2"/>
        <v>-380.31470863889194</v>
      </c>
      <c r="K69" s="16">
        <f t="shared" si="11"/>
        <v>0</v>
      </c>
      <c r="L69" s="16">
        <f t="shared" si="12"/>
        <v>-4.5781937018476082</v>
      </c>
      <c r="M69" s="16">
        <f t="shared" si="13"/>
        <v>0</v>
      </c>
      <c r="N69" s="16">
        <f t="shared" si="3"/>
        <v>-4.5781937018476082</v>
      </c>
      <c r="O69" s="16">
        <f t="shared" si="14"/>
        <v>0</v>
      </c>
      <c r="P69" s="16">
        <f t="shared" si="15"/>
        <v>-2.1955770534987096E-11</v>
      </c>
      <c r="Q69" s="16">
        <f t="shared" si="16"/>
        <v>0</v>
      </c>
      <c r="R69" s="16">
        <f t="shared" si="4"/>
        <v>-2.1955770534987096E-11</v>
      </c>
      <c r="S69" s="16">
        <f t="shared" si="17"/>
        <v>0</v>
      </c>
      <c r="T69" s="16">
        <f t="shared" si="18"/>
        <v>-2.1955770534987096E-11</v>
      </c>
      <c r="U69" s="16">
        <f t="shared" si="19"/>
        <v>0</v>
      </c>
      <c r="V69" s="16">
        <f t="shared" si="5"/>
        <v>-2.1955770534987096E-11</v>
      </c>
      <c r="W69" s="16">
        <f t="shared" si="20"/>
        <v>0</v>
      </c>
    </row>
    <row r="70" spans="2:23">
      <c r="B70" s="13">
        <v>26</v>
      </c>
      <c r="C70" s="16">
        <f t="shared" si="0"/>
        <v>0</v>
      </c>
      <c r="D70" s="16">
        <f t="shared" si="6"/>
        <v>-78448.80310964091</v>
      </c>
      <c r="E70" s="16">
        <f t="shared" si="7"/>
        <v>0</v>
      </c>
      <c r="F70" s="16">
        <f t="shared" si="1"/>
        <v>-78448.80310964091</v>
      </c>
      <c r="G70" s="16">
        <f t="shared" si="8"/>
        <v>0</v>
      </c>
      <c r="H70" s="16">
        <f t="shared" si="9"/>
        <v>-380.31470863889194</v>
      </c>
      <c r="I70" s="16">
        <f t="shared" si="10"/>
        <v>0</v>
      </c>
      <c r="J70" s="16">
        <f t="shared" si="2"/>
        <v>-380.31470863889194</v>
      </c>
      <c r="K70" s="16">
        <f t="shared" si="11"/>
        <v>0</v>
      </c>
      <c r="L70" s="16">
        <f t="shared" si="12"/>
        <v>-4.5781937018476082</v>
      </c>
      <c r="M70" s="16">
        <f t="shared" si="13"/>
        <v>0</v>
      </c>
      <c r="N70" s="16">
        <f t="shared" si="3"/>
        <v>-4.5781937018476082</v>
      </c>
      <c r="O70" s="16">
        <f t="shared" si="14"/>
        <v>0</v>
      </c>
      <c r="P70" s="16">
        <f t="shared" si="15"/>
        <v>-2.1955770534987096E-11</v>
      </c>
      <c r="Q70" s="16">
        <f t="shared" si="16"/>
        <v>0</v>
      </c>
      <c r="R70" s="16">
        <f t="shared" si="4"/>
        <v>-2.1955770534987096E-11</v>
      </c>
      <c r="S70" s="16">
        <f t="shared" si="17"/>
        <v>0</v>
      </c>
      <c r="T70" s="16">
        <f t="shared" si="18"/>
        <v>-2.1955770534987096E-11</v>
      </c>
      <c r="U70" s="16">
        <f t="shared" si="19"/>
        <v>0</v>
      </c>
      <c r="V70" s="16">
        <f t="shared" si="5"/>
        <v>-2.1955770534987096E-11</v>
      </c>
      <c r="W70" s="16">
        <f t="shared" si="20"/>
        <v>0</v>
      </c>
    </row>
    <row r="71" spans="2:23">
      <c r="B71" s="13">
        <v>27</v>
      </c>
      <c r="C71" s="16">
        <f t="shared" si="0"/>
        <v>0</v>
      </c>
      <c r="D71" s="16">
        <f t="shared" si="6"/>
        <v>-78448.80310964091</v>
      </c>
      <c r="E71" s="16">
        <f t="shared" si="7"/>
        <v>0</v>
      </c>
      <c r="F71" s="16">
        <f t="shared" si="1"/>
        <v>-78448.80310964091</v>
      </c>
      <c r="G71" s="16">
        <f t="shared" si="8"/>
        <v>0</v>
      </c>
      <c r="H71" s="16">
        <f t="shared" si="9"/>
        <v>-380.31470863889194</v>
      </c>
      <c r="I71" s="16">
        <f t="shared" si="10"/>
        <v>0</v>
      </c>
      <c r="J71" s="16">
        <f t="shared" si="2"/>
        <v>-380.31470863889194</v>
      </c>
      <c r="K71" s="16">
        <f t="shared" si="11"/>
        <v>0</v>
      </c>
      <c r="L71" s="16">
        <f t="shared" si="12"/>
        <v>-4.5781937018476082</v>
      </c>
      <c r="M71" s="16">
        <f t="shared" si="13"/>
        <v>0</v>
      </c>
      <c r="N71" s="16">
        <f t="shared" si="3"/>
        <v>-4.5781937018476082</v>
      </c>
      <c r="O71" s="16">
        <f t="shared" si="14"/>
        <v>0</v>
      </c>
      <c r="P71" s="16">
        <f t="shared" si="15"/>
        <v>-2.1955770534987096E-11</v>
      </c>
      <c r="Q71" s="16">
        <f t="shared" si="16"/>
        <v>0</v>
      </c>
      <c r="R71" s="16">
        <f t="shared" si="4"/>
        <v>-2.1955770534987096E-11</v>
      </c>
      <c r="S71" s="16">
        <f t="shared" si="17"/>
        <v>0</v>
      </c>
      <c r="T71" s="16">
        <f t="shared" si="18"/>
        <v>-2.1955770534987096E-11</v>
      </c>
      <c r="U71" s="16">
        <f t="shared" si="19"/>
        <v>0</v>
      </c>
      <c r="V71" s="16">
        <f t="shared" si="5"/>
        <v>-2.1955770534987096E-11</v>
      </c>
      <c r="W71" s="16">
        <f t="shared" si="20"/>
        <v>0</v>
      </c>
    </row>
    <row r="72" spans="2:23">
      <c r="B72" s="13">
        <v>28</v>
      </c>
      <c r="C72" s="16">
        <f t="shared" si="0"/>
        <v>0</v>
      </c>
      <c r="D72" s="16">
        <f t="shared" si="6"/>
        <v>-78448.80310964091</v>
      </c>
      <c r="E72" s="16">
        <f t="shared" si="7"/>
        <v>0</v>
      </c>
      <c r="F72" s="16">
        <f t="shared" si="1"/>
        <v>-78448.80310964091</v>
      </c>
      <c r="G72" s="16">
        <f t="shared" si="8"/>
        <v>0</v>
      </c>
      <c r="H72" s="16">
        <f t="shared" si="9"/>
        <v>-380.31470863889194</v>
      </c>
      <c r="I72" s="16">
        <f t="shared" si="10"/>
        <v>0</v>
      </c>
      <c r="J72" s="16">
        <f t="shared" si="2"/>
        <v>-380.31470863889194</v>
      </c>
      <c r="K72" s="16">
        <f t="shared" si="11"/>
        <v>0</v>
      </c>
      <c r="L72" s="16">
        <f t="shared" si="12"/>
        <v>-4.5781937018476082</v>
      </c>
      <c r="M72" s="16">
        <f t="shared" si="13"/>
        <v>0</v>
      </c>
      <c r="N72" s="16">
        <f t="shared" si="3"/>
        <v>-4.5781937018476082</v>
      </c>
      <c r="O72" s="16">
        <f t="shared" si="14"/>
        <v>0</v>
      </c>
      <c r="P72" s="16">
        <f t="shared" si="15"/>
        <v>-2.1955770534987096E-11</v>
      </c>
      <c r="Q72" s="16">
        <f t="shared" si="16"/>
        <v>0</v>
      </c>
      <c r="R72" s="16">
        <f t="shared" si="4"/>
        <v>-2.1955770534987096E-11</v>
      </c>
      <c r="S72" s="16">
        <f t="shared" si="17"/>
        <v>0</v>
      </c>
      <c r="T72" s="16">
        <f t="shared" si="18"/>
        <v>-2.1955770534987096E-11</v>
      </c>
      <c r="U72" s="16">
        <f t="shared" si="19"/>
        <v>0</v>
      </c>
      <c r="V72" s="16">
        <f t="shared" si="5"/>
        <v>-2.1955770534987096E-11</v>
      </c>
      <c r="W72" s="16">
        <f t="shared" si="20"/>
        <v>0</v>
      </c>
    </row>
    <row r="73" spans="2:23">
      <c r="B73" s="13">
        <v>29</v>
      </c>
      <c r="C73" s="16">
        <f t="shared" si="0"/>
        <v>0</v>
      </c>
      <c r="D73" s="16">
        <f t="shared" si="6"/>
        <v>-78448.80310964091</v>
      </c>
      <c r="E73" s="16">
        <f t="shared" si="7"/>
        <v>0</v>
      </c>
      <c r="F73" s="16">
        <f t="shared" si="1"/>
        <v>-78448.80310964091</v>
      </c>
      <c r="G73" s="16">
        <f t="shared" si="8"/>
        <v>0</v>
      </c>
      <c r="H73" s="16">
        <f t="shared" si="9"/>
        <v>-380.31470863889194</v>
      </c>
      <c r="I73" s="16">
        <f t="shared" si="10"/>
        <v>0</v>
      </c>
      <c r="J73" s="16">
        <f t="shared" si="2"/>
        <v>-380.31470863889194</v>
      </c>
      <c r="K73" s="16">
        <f t="shared" si="11"/>
        <v>0</v>
      </c>
      <c r="L73" s="16">
        <f t="shared" si="12"/>
        <v>-4.5781937018476082</v>
      </c>
      <c r="M73" s="16">
        <f t="shared" si="13"/>
        <v>0</v>
      </c>
      <c r="N73" s="16">
        <f t="shared" si="3"/>
        <v>-4.5781937018476082</v>
      </c>
      <c r="O73" s="16">
        <f t="shared" si="14"/>
        <v>0</v>
      </c>
      <c r="P73" s="16">
        <f t="shared" si="15"/>
        <v>-2.1955770534987096E-11</v>
      </c>
      <c r="Q73" s="16">
        <f t="shared" si="16"/>
        <v>0</v>
      </c>
      <c r="R73" s="16">
        <f t="shared" si="4"/>
        <v>-2.1955770534987096E-11</v>
      </c>
      <c r="S73" s="16">
        <f t="shared" si="17"/>
        <v>0</v>
      </c>
      <c r="T73" s="16">
        <f t="shared" si="18"/>
        <v>-2.1955770534987096E-11</v>
      </c>
      <c r="U73" s="16">
        <f t="shared" si="19"/>
        <v>0</v>
      </c>
      <c r="V73" s="16">
        <f t="shared" si="5"/>
        <v>-2.1955770534987096E-11</v>
      </c>
      <c r="W73" s="16">
        <f t="shared" si="20"/>
        <v>0</v>
      </c>
    </row>
    <row r="74" spans="2:23">
      <c r="B74" s="13">
        <v>30</v>
      </c>
      <c r="C74" s="16">
        <f t="shared" si="0"/>
        <v>0</v>
      </c>
      <c r="D74" s="16">
        <f t="shared" si="6"/>
        <v>-78448.80310964091</v>
      </c>
      <c r="E74" s="16">
        <f t="shared" si="7"/>
        <v>0</v>
      </c>
      <c r="F74" s="16">
        <f t="shared" si="1"/>
        <v>-78448.80310964091</v>
      </c>
      <c r="G74" s="16">
        <f t="shared" si="8"/>
        <v>0</v>
      </c>
      <c r="H74" s="16">
        <f t="shared" si="9"/>
        <v>-380.31470863889194</v>
      </c>
      <c r="I74" s="16">
        <f t="shared" si="10"/>
        <v>0</v>
      </c>
      <c r="J74" s="16">
        <f t="shared" si="2"/>
        <v>-380.31470863889194</v>
      </c>
      <c r="K74" s="16">
        <f t="shared" si="11"/>
        <v>0</v>
      </c>
      <c r="L74" s="16">
        <f t="shared" si="12"/>
        <v>-4.5781937018476082</v>
      </c>
      <c r="M74" s="16">
        <f t="shared" si="13"/>
        <v>0</v>
      </c>
      <c r="N74" s="16">
        <f t="shared" si="3"/>
        <v>-4.5781937018476082</v>
      </c>
      <c r="O74" s="16">
        <f t="shared" si="14"/>
        <v>0</v>
      </c>
      <c r="P74" s="16">
        <f t="shared" si="15"/>
        <v>-2.1955770534987096E-11</v>
      </c>
      <c r="Q74" s="16">
        <f t="shared" si="16"/>
        <v>0</v>
      </c>
      <c r="R74" s="16">
        <f t="shared" si="4"/>
        <v>-2.1955770534987096E-11</v>
      </c>
      <c r="S74" s="16">
        <f t="shared" si="17"/>
        <v>0</v>
      </c>
      <c r="T74" s="16">
        <f t="shared" si="18"/>
        <v>-2.1955770534987096E-11</v>
      </c>
      <c r="U74" s="16">
        <f t="shared" si="19"/>
        <v>0</v>
      </c>
      <c r="V74" s="16">
        <f t="shared" si="5"/>
        <v>-2.1955770534987096E-11</v>
      </c>
      <c r="W74" s="16">
        <f t="shared" si="20"/>
        <v>0</v>
      </c>
    </row>
    <row r="75" spans="2:23">
      <c r="B75" s="13">
        <v>31</v>
      </c>
      <c r="C75" s="16">
        <f t="shared" si="0"/>
        <v>0</v>
      </c>
      <c r="D75" s="16">
        <f t="shared" si="6"/>
        <v>-78448.80310964091</v>
      </c>
      <c r="E75" s="16">
        <f t="shared" si="7"/>
        <v>0</v>
      </c>
      <c r="F75" s="16">
        <f t="shared" si="1"/>
        <v>-78448.80310964091</v>
      </c>
      <c r="G75" s="16">
        <f t="shared" si="8"/>
        <v>0</v>
      </c>
      <c r="H75" s="16">
        <f t="shared" si="9"/>
        <v>-380.31470863889194</v>
      </c>
      <c r="I75" s="16">
        <f t="shared" si="10"/>
        <v>0</v>
      </c>
      <c r="J75" s="16">
        <f t="shared" si="2"/>
        <v>-380.31470863889194</v>
      </c>
      <c r="K75" s="16">
        <f t="shared" si="11"/>
        <v>0</v>
      </c>
      <c r="L75" s="16">
        <f t="shared" si="12"/>
        <v>-4.5781937018476082</v>
      </c>
      <c r="M75" s="16">
        <f t="shared" si="13"/>
        <v>0</v>
      </c>
      <c r="N75" s="16">
        <f t="shared" si="3"/>
        <v>-4.5781937018476082</v>
      </c>
      <c r="O75" s="16">
        <f t="shared" si="14"/>
        <v>0</v>
      </c>
      <c r="P75" s="16">
        <f t="shared" si="15"/>
        <v>-2.1955770534987096E-11</v>
      </c>
      <c r="Q75" s="16">
        <f t="shared" si="16"/>
        <v>0</v>
      </c>
      <c r="R75" s="16">
        <f t="shared" si="4"/>
        <v>-2.1955770534987096E-11</v>
      </c>
      <c r="S75" s="16">
        <f t="shared" si="17"/>
        <v>0</v>
      </c>
      <c r="T75" s="16">
        <f t="shared" si="18"/>
        <v>-2.1955770534987096E-11</v>
      </c>
      <c r="U75" s="16">
        <f t="shared" si="19"/>
        <v>0</v>
      </c>
      <c r="V75" s="16">
        <f t="shared" si="5"/>
        <v>-2.1955770534987096E-11</v>
      </c>
      <c r="W75" s="16">
        <f t="shared" si="20"/>
        <v>0</v>
      </c>
    </row>
    <row r="76" spans="2:23">
      <c r="B76" s="13">
        <v>32</v>
      </c>
      <c r="C76" s="16">
        <f t="shared" si="0"/>
        <v>0</v>
      </c>
      <c r="D76" s="16">
        <f t="shared" si="6"/>
        <v>-78448.80310964091</v>
      </c>
      <c r="E76" s="16">
        <f t="shared" si="7"/>
        <v>0</v>
      </c>
      <c r="F76" s="16">
        <f t="shared" si="1"/>
        <v>-78448.80310964091</v>
      </c>
      <c r="G76" s="16">
        <f t="shared" si="8"/>
        <v>0</v>
      </c>
      <c r="H76" s="16">
        <f t="shared" si="9"/>
        <v>-380.31470863889194</v>
      </c>
      <c r="I76" s="16">
        <f t="shared" si="10"/>
        <v>0</v>
      </c>
      <c r="J76" s="16">
        <f t="shared" si="2"/>
        <v>-380.31470863889194</v>
      </c>
      <c r="K76" s="16">
        <f t="shared" si="11"/>
        <v>0</v>
      </c>
      <c r="L76" s="16">
        <f t="shared" si="12"/>
        <v>-4.5781937018476082</v>
      </c>
      <c r="M76" s="16">
        <f t="shared" si="13"/>
        <v>0</v>
      </c>
      <c r="N76" s="16">
        <f t="shared" si="3"/>
        <v>-4.5781937018476082</v>
      </c>
      <c r="O76" s="16">
        <f t="shared" si="14"/>
        <v>0</v>
      </c>
      <c r="P76" s="16">
        <f t="shared" si="15"/>
        <v>-2.1955770534987096E-11</v>
      </c>
      <c r="Q76" s="16">
        <f t="shared" si="16"/>
        <v>0</v>
      </c>
      <c r="R76" s="16">
        <f t="shared" si="4"/>
        <v>-2.1955770534987096E-11</v>
      </c>
      <c r="S76" s="16">
        <f t="shared" si="17"/>
        <v>0</v>
      </c>
      <c r="T76" s="16">
        <f t="shared" si="18"/>
        <v>-2.1955770534987096E-11</v>
      </c>
      <c r="U76" s="16">
        <f t="shared" si="19"/>
        <v>0</v>
      </c>
      <c r="V76" s="16">
        <f t="shared" si="5"/>
        <v>-2.1955770534987096E-11</v>
      </c>
      <c r="W76" s="16">
        <f t="shared" si="20"/>
        <v>0</v>
      </c>
    </row>
    <row r="77" spans="2:23">
      <c r="B77" s="13">
        <v>33</v>
      </c>
      <c r="C77" s="16">
        <f t="shared" si="0"/>
        <v>0</v>
      </c>
      <c r="D77" s="16">
        <f t="shared" si="6"/>
        <v>-78448.80310964091</v>
      </c>
      <c r="E77" s="16">
        <f t="shared" si="7"/>
        <v>0</v>
      </c>
      <c r="F77" s="16">
        <f t="shared" si="1"/>
        <v>-78448.80310964091</v>
      </c>
      <c r="G77" s="16">
        <f t="shared" si="8"/>
        <v>0</v>
      </c>
      <c r="H77" s="16">
        <f t="shared" si="9"/>
        <v>-380.31470863889194</v>
      </c>
      <c r="I77" s="16">
        <f t="shared" si="10"/>
        <v>0</v>
      </c>
      <c r="J77" s="16">
        <f t="shared" si="2"/>
        <v>-380.31470863889194</v>
      </c>
      <c r="K77" s="16">
        <f t="shared" si="11"/>
        <v>0</v>
      </c>
      <c r="L77" s="16">
        <f t="shared" si="12"/>
        <v>-4.5781937018476082</v>
      </c>
      <c r="M77" s="16">
        <f t="shared" si="13"/>
        <v>0</v>
      </c>
      <c r="N77" s="16">
        <f t="shared" si="3"/>
        <v>-4.5781937018476082</v>
      </c>
      <c r="O77" s="16">
        <f t="shared" si="14"/>
        <v>0</v>
      </c>
      <c r="P77" s="16">
        <f t="shared" si="15"/>
        <v>-2.1955770534987096E-11</v>
      </c>
      <c r="Q77" s="16">
        <f t="shared" si="16"/>
        <v>0</v>
      </c>
      <c r="R77" s="16">
        <f t="shared" si="4"/>
        <v>-2.1955770534987096E-11</v>
      </c>
      <c r="S77" s="16">
        <f t="shared" si="17"/>
        <v>0</v>
      </c>
      <c r="T77" s="16">
        <f t="shared" si="18"/>
        <v>-2.1955770534987096E-11</v>
      </c>
      <c r="U77" s="16">
        <f t="shared" si="19"/>
        <v>0</v>
      </c>
      <c r="V77" s="16">
        <f t="shared" si="5"/>
        <v>-2.1955770534987096E-11</v>
      </c>
      <c r="W77" s="16">
        <f t="shared" si="20"/>
        <v>0</v>
      </c>
    </row>
    <row r="78" spans="2:23">
      <c r="B78" s="13">
        <v>34</v>
      </c>
      <c r="C78" s="16">
        <f t="shared" si="0"/>
        <v>0</v>
      </c>
      <c r="D78" s="16">
        <f t="shared" si="6"/>
        <v>-78448.80310964091</v>
      </c>
      <c r="E78" s="16">
        <f t="shared" si="7"/>
        <v>0</v>
      </c>
      <c r="F78" s="16">
        <f t="shared" si="1"/>
        <v>-78448.80310964091</v>
      </c>
      <c r="G78" s="16">
        <f t="shared" si="8"/>
        <v>0</v>
      </c>
      <c r="H78" s="16">
        <f t="shared" si="9"/>
        <v>-380.31470863889194</v>
      </c>
      <c r="I78" s="16">
        <f t="shared" si="10"/>
        <v>0</v>
      </c>
      <c r="J78" s="16">
        <f t="shared" si="2"/>
        <v>-380.31470863889194</v>
      </c>
      <c r="K78" s="16">
        <f t="shared" si="11"/>
        <v>0</v>
      </c>
      <c r="L78" s="16">
        <f t="shared" si="12"/>
        <v>-4.5781937018476082</v>
      </c>
      <c r="M78" s="16">
        <f t="shared" si="13"/>
        <v>0</v>
      </c>
      <c r="N78" s="16">
        <f t="shared" si="3"/>
        <v>-4.5781937018476082</v>
      </c>
      <c r="O78" s="16">
        <f t="shared" si="14"/>
        <v>0</v>
      </c>
      <c r="P78" s="16">
        <f t="shared" si="15"/>
        <v>-2.1955770534987096E-11</v>
      </c>
      <c r="Q78" s="16">
        <f t="shared" si="16"/>
        <v>0</v>
      </c>
      <c r="R78" s="16">
        <f t="shared" si="4"/>
        <v>-2.1955770534987096E-11</v>
      </c>
      <c r="S78" s="16">
        <f t="shared" si="17"/>
        <v>0</v>
      </c>
      <c r="T78" s="16">
        <f t="shared" si="18"/>
        <v>-2.1955770534987096E-11</v>
      </c>
      <c r="U78" s="16">
        <f t="shared" si="19"/>
        <v>0</v>
      </c>
      <c r="V78" s="16">
        <f t="shared" si="5"/>
        <v>-2.1955770534987096E-11</v>
      </c>
      <c r="W78" s="16">
        <f t="shared" si="20"/>
        <v>0</v>
      </c>
    </row>
    <row r="79" spans="2:23">
      <c r="B79" s="13">
        <v>35</v>
      </c>
      <c r="C79" s="16">
        <f t="shared" si="0"/>
        <v>0</v>
      </c>
      <c r="D79" s="16">
        <f t="shared" si="6"/>
        <v>-78448.80310964091</v>
      </c>
      <c r="E79" s="16">
        <f t="shared" si="7"/>
        <v>0</v>
      </c>
      <c r="F79" s="16">
        <f t="shared" si="1"/>
        <v>-78448.80310964091</v>
      </c>
      <c r="G79" s="16">
        <f t="shared" si="8"/>
        <v>0</v>
      </c>
      <c r="H79" s="16">
        <f t="shared" si="9"/>
        <v>-380.31470863889194</v>
      </c>
      <c r="I79" s="16">
        <f t="shared" si="10"/>
        <v>0</v>
      </c>
      <c r="J79" s="16">
        <f t="shared" si="2"/>
        <v>-380.31470863889194</v>
      </c>
      <c r="K79" s="16">
        <f t="shared" si="11"/>
        <v>0</v>
      </c>
      <c r="L79" s="16">
        <f t="shared" si="12"/>
        <v>-4.5781937018476082</v>
      </c>
      <c r="M79" s="16">
        <f t="shared" si="13"/>
        <v>0</v>
      </c>
      <c r="N79" s="16">
        <f t="shared" si="3"/>
        <v>-4.5781937018476082</v>
      </c>
      <c r="O79" s="16">
        <f t="shared" si="14"/>
        <v>0</v>
      </c>
      <c r="P79" s="16">
        <f t="shared" si="15"/>
        <v>-2.1955770534987096E-11</v>
      </c>
      <c r="Q79" s="16">
        <f t="shared" si="16"/>
        <v>0</v>
      </c>
      <c r="R79" s="16">
        <f t="shared" si="4"/>
        <v>-2.1955770534987096E-11</v>
      </c>
      <c r="S79" s="16">
        <f t="shared" si="17"/>
        <v>0</v>
      </c>
      <c r="T79" s="16">
        <f t="shared" si="18"/>
        <v>-2.1955770534987096E-11</v>
      </c>
      <c r="U79" s="16">
        <f t="shared" si="19"/>
        <v>0</v>
      </c>
      <c r="V79" s="16">
        <f t="shared" si="5"/>
        <v>-2.1955770534987096E-11</v>
      </c>
      <c r="W79" s="16">
        <f t="shared" si="20"/>
        <v>0</v>
      </c>
    </row>
    <row r="81" spans="1:24">
      <c r="A81" s="2" t="s">
        <v>159</v>
      </c>
      <c r="B81" s="5" t="s">
        <v>129</v>
      </c>
      <c r="C81" s="16">
        <f>$X$86</f>
        <v>414145.70299924735</v>
      </c>
    </row>
    <row r="82" spans="1:24">
      <c r="A82" s="5" t="s">
        <v>160</v>
      </c>
      <c r="B82" s="11">
        <f>'1 - Il tuo traguardo'!$B$49-'1 - Il tuo traguardo'!$B$47+1</f>
        <v>233</v>
      </c>
    </row>
    <row r="83" spans="1:24">
      <c r="A83" s="5" t="s">
        <v>131</v>
      </c>
      <c r="B83" s="16">
        <f>'2 - Il costo del ponte'!$B$5</f>
        <v>24000</v>
      </c>
    </row>
    <row r="84" spans="1:24">
      <c r="A84" s="5" t="s">
        <v>132</v>
      </c>
      <c r="B84" s="20">
        <f>'2 - Il costo del ponte'!$B$8</f>
        <v>0.2</v>
      </c>
    </row>
    <row r="85" spans="1:24">
      <c r="A85" s="5" t="s">
        <v>133</v>
      </c>
      <c r="B85" s="11">
        <f>ROUNDUP($B$82/12,0)</f>
        <v>20</v>
      </c>
    </row>
    <row r="86" spans="1:24">
      <c r="A86" s="5" t="s">
        <v>134</v>
      </c>
      <c r="D86" s="16">
        <f>IF(SUMPRODUCT($C$89:$C$124,1/$B$33^$B$89:$B$124)&lt;=0,1000,SUMPRODUCT($C$89:$C$124,1/$B$33^$B$89:$B$124))</f>
        <v>359787.17417509318</v>
      </c>
      <c r="H86" s="16">
        <f>1.15*$D$86</f>
        <v>413755.25030135713</v>
      </c>
      <c r="L86" s="16">
        <f>IF($H$87=$D$87,$H$86,$H$86-$H$87*($H$86-$D$86)/($H$87-$D$87))</f>
        <v>414141.19299056963</v>
      </c>
      <c r="P86" s="16">
        <f>IF($L$87=$H$87,$L$86,$L$86-$L$87*($L$86-$H$86)/($L$87-$H$87))</f>
        <v>414145.70299924613</v>
      </c>
      <c r="T86" s="16">
        <f>IF($P$87=$L$87,$P$86,$P$86-$P$87*($P$86-$L$86)/($P$87-$L$87))</f>
        <v>414145.70299924619</v>
      </c>
      <c r="X86" s="16">
        <f>IF($T$87=$P$87,$T$86,$T$86-$T$87*($T$86-$P$86)/($T$87-$P$87))</f>
        <v>414145.70299924735</v>
      </c>
    </row>
    <row r="87" spans="1:24">
      <c r="A87" s="5" t="s">
        <v>135</v>
      </c>
      <c r="D87" s="16">
        <f>MIN($F$89:$F$124)</f>
        <v>-78837.953336972219</v>
      </c>
      <c r="H87" s="16">
        <f>MIN($J$89:$J$124)</f>
        <v>-559.79175755479116</v>
      </c>
      <c r="L87" s="16">
        <f>MIN($N$89:$N$124)</f>
        <v>-6.4659962583702546</v>
      </c>
      <c r="P87" s="16">
        <f>MIN($R$89:$R$124)</f>
        <v>-9.3769436659840721E-11</v>
      </c>
      <c r="T87" s="16">
        <f>MIN($V$89:$V$124)</f>
        <v>-8.9195317798385076E-11</v>
      </c>
    </row>
    <row r="88" spans="1:24" ht="32.1" customHeight="1">
      <c r="B88" s="12" t="s">
        <v>136</v>
      </c>
      <c r="C88" s="12" t="s">
        <v>137</v>
      </c>
      <c r="D88" s="12" t="s">
        <v>138</v>
      </c>
      <c r="E88" s="12" t="s">
        <v>139</v>
      </c>
      <c r="F88" s="12" t="s">
        <v>140</v>
      </c>
      <c r="G88" s="12" t="s">
        <v>141</v>
      </c>
      <c r="H88" s="12" t="s">
        <v>142</v>
      </c>
      <c r="I88" s="12" t="s">
        <v>143</v>
      </c>
      <c r="J88" s="12" t="s">
        <v>144</v>
      </c>
      <c r="K88" s="12" t="s">
        <v>145</v>
      </c>
      <c r="L88" s="12" t="s">
        <v>146</v>
      </c>
      <c r="M88" s="12" t="s">
        <v>147</v>
      </c>
      <c r="N88" s="12" t="s">
        <v>148</v>
      </c>
      <c r="O88" s="12" t="s">
        <v>149</v>
      </c>
      <c r="P88" s="12" t="s">
        <v>150</v>
      </c>
      <c r="Q88" s="12" t="s">
        <v>151</v>
      </c>
      <c r="R88" s="12" t="s">
        <v>152</v>
      </c>
      <c r="S88" s="12" t="s">
        <v>153</v>
      </c>
      <c r="T88" s="12" t="s">
        <v>154</v>
      </c>
      <c r="U88" s="12" t="s">
        <v>155</v>
      </c>
      <c r="V88" s="12" t="s">
        <v>156</v>
      </c>
      <c r="W88" s="12" t="s">
        <v>157</v>
      </c>
      <c r="X88" s="12" t="s">
        <v>158</v>
      </c>
    </row>
    <row r="89" spans="1:24">
      <c r="B89" s="13">
        <v>0</v>
      </c>
      <c r="C89" s="16">
        <f t="shared" ref="C89:C124" si="21">$B$83*MIN(12,MAX(0,$B$82-12*$B89))/12</f>
        <v>24000</v>
      </c>
      <c r="D89" s="16">
        <f>$D$86</f>
        <v>359787.17417509318</v>
      </c>
      <c r="E89" s="16">
        <f>IF(AND(C89&gt;0,D89&gt;0),C89/(1-$B$31*MAX(0,1-$D$86*(1-$B$84)/D89)),0)</f>
        <v>25316.455696202534</v>
      </c>
      <c r="F89" s="16">
        <f t="shared" ref="F89:F124" si="22">IF(E89&gt;0,IF(E89&lt;=D89,D89-E89,C89*(D89/E89-1)),D89-C89)</f>
        <v>334470.71847889066</v>
      </c>
      <c r="G89" s="16">
        <f>IF(E89&gt;0,IF(E89&lt;=D89,$D$86*(1-$B$84)*(1-E89/D89),0),IF(AND(C89&lt;0,F89&gt;0),$D$86*(1-$B$84)-C89,$D$86*(1-$B$84)))/$B$34</f>
        <v>262329.97527756129</v>
      </c>
      <c r="H89" s="16">
        <f>$H$86</f>
        <v>413755.25030135713</v>
      </c>
      <c r="I89" s="16">
        <f>IF(AND(C89&gt;0,H89&gt;0),C89/(1-$B$31*MAX(0,1-$H$86*(1-$B$84)/H89)),0)</f>
        <v>25316.455696202534</v>
      </c>
      <c r="J89" s="16">
        <f t="shared" ref="J89:J124" si="23">IF(I89&gt;0,IF(I89&lt;=H89,H89-I89,C89*(H89/I89-1)),H89-C89)</f>
        <v>388438.7946051546</v>
      </c>
      <c r="K89" s="16">
        <f>IF(I89&gt;0,IF(I89&lt;=H89,$H$86*(1-$B$84)*(1-I89/H89),0),IF(AND(C89&lt;0,J89&gt;0),$H$86*(1-$B$84)-C89,$H$86*(1-$B$84)))/$B$34</f>
        <v>304657.87812168989</v>
      </c>
      <c r="L89" s="16">
        <f>$L$86</f>
        <v>414141.19299056963</v>
      </c>
      <c r="M89" s="16">
        <f>IF(AND(C89&gt;0,L89&gt;0),C89/(1-$B$31*MAX(0,1-$L$86*(1-$B$84)/L89)),0)</f>
        <v>25316.455696202531</v>
      </c>
      <c r="N89" s="16">
        <f t="shared" ref="N89:N124" si="24">IF(M89&gt;0,IF(M89&lt;=L89,L89-M89,C89*(L89/M89-1)),L89-C89)</f>
        <v>388824.73729436711</v>
      </c>
      <c r="O89" s="16">
        <f>IF(M89&gt;0,IF(M89&lt;=L89,$L$86*(1-$B$84)*(1-M89/L89),0),IF(AND(C89&lt;0,N89&gt;0),$L$86*(1-$B$84)-C89,$L$86*(1-$B$84)))/$B$34</f>
        <v>304960.57827009185</v>
      </c>
      <c r="P89" s="16">
        <f>$P$86</f>
        <v>414145.70299924613</v>
      </c>
      <c r="Q89" s="16">
        <f>IF(AND(C89&gt;0,P89&gt;0),C89/(1-$B$31*MAX(0,1-$P$86*(1-$B$84)/P89)),0)</f>
        <v>25316.455696202534</v>
      </c>
      <c r="R89" s="16">
        <f t="shared" ref="R89:R124" si="25">IF(Q89&gt;0,IF(Q89&lt;=P89,P89-Q89,C89*(P89/Q89-1)),P89-C89)</f>
        <v>388829.24730304361</v>
      </c>
      <c r="S89" s="16">
        <f>IF(Q89&gt;0,IF(Q89&lt;=P89,$P$86*(1-$B$84)*(1-Q89/P89),0),IF(AND(C89&lt;0,R89&gt;0),$P$86*(1-$B$84)-C89,$P$86*(1-$B$84)))/$B$34</f>
        <v>304964.11553179892</v>
      </c>
      <c r="T89" s="16">
        <f>$T$86</f>
        <v>414145.70299924619</v>
      </c>
      <c r="U89" s="16">
        <f>IF(AND(C89&gt;0,T89&gt;0),C89/(1-$B$31*MAX(0,1-$T$86*(1-$B$84)/T89)),0)</f>
        <v>25316.455696202534</v>
      </c>
      <c r="V89" s="16">
        <f t="shared" ref="V89:V124" si="26">IF(U89&gt;0,IF(U89&lt;=T89,T89-U89,C89*(T89/U89-1)),T89-C89)</f>
        <v>388829.24730304367</v>
      </c>
      <c r="W89" s="16">
        <f>IF(U89&gt;0,IF(U89&lt;=T89,$T$86*(1-$B$84)*(1-U89/T89),0),IF(AND(C89&lt;0,V89&gt;0),$T$86*(1-$B$84)-C89,$T$86*(1-$B$84)))/$B$34</f>
        <v>304964.11553179898</v>
      </c>
    </row>
    <row r="90" spans="1:24">
      <c r="B90" s="13">
        <v>1</v>
      </c>
      <c r="C90" s="16">
        <f t="shared" si="21"/>
        <v>24000</v>
      </c>
      <c r="D90" s="16">
        <f t="shared" ref="D90:D124" si="27">IF($B90&gt;$B$85,F89,F89*$B$33*IF(F89&gt;0,$B$32,1))</f>
        <v>343815.83035319089</v>
      </c>
      <c r="E90" s="16">
        <f t="shared" ref="E90:E124" si="28">IF(AND(C90&gt;0,D90&gt;0),C90/(1-$B$31*MAX(0,1-G89/D90)),0)</f>
        <v>25576.023652551612</v>
      </c>
      <c r="F90" s="16">
        <f t="shared" si="22"/>
        <v>318239.80670063925</v>
      </c>
      <c r="G90" s="16">
        <f t="shared" ref="G90:G124" si="29">IF(E90&gt;0,IF(E90&lt;=D90,G89*(1-E90/D90),0),IF(AND(C90&lt;0,F90&gt;0),G89-C90,G89))/$B$34</f>
        <v>238054.49123323575</v>
      </c>
      <c r="H90" s="16">
        <f t="shared" ref="H90:H124" si="30">IF($B90&gt;$B$85,J89,J89*$B$33*IF(J89&gt;0,$B$32,1))</f>
        <v>399291.77452642261</v>
      </c>
      <c r="I90" s="16">
        <f t="shared" ref="I90:I124" si="31">IF(AND(C90&gt;0,H90&gt;0),C90/(1-$B$31*MAX(0,1-K89/H90)),0)</f>
        <v>25576.023652551612</v>
      </c>
      <c r="J90" s="16">
        <f t="shared" si="23"/>
        <v>373715.75087387097</v>
      </c>
      <c r="K90" s="16">
        <f t="shared" ref="K90:K124" si="32">IF(I90&gt;0,IF(I90&lt;=H90,K89*(1-I90/H90),0),IF(AND(C90&lt;0,J90&gt;0),K89-C90,K89))/$B$34</f>
        <v>279552.43519806775</v>
      </c>
      <c r="L90" s="16">
        <f t="shared" ref="L90:L124" si="33">IF($B90&gt;$B$85,N89,N89*$B$33*IF(N89&gt;0,$B$32,1))</f>
        <v>399688.50045437174</v>
      </c>
      <c r="M90" s="16">
        <f t="shared" ref="M90:M124" si="34">IF(AND(C90&gt;0,L90&gt;0),C90/(1-$B$31*MAX(0,1-O89/L90)),0)</f>
        <v>25576.023652551612</v>
      </c>
      <c r="N90" s="16">
        <f t="shared" si="24"/>
        <v>374112.4768018201</v>
      </c>
      <c r="O90" s="16">
        <f t="shared" ref="O90:O124" si="35">IF(M90&gt;0,IF(M90&lt;=L90,O89*(1-M90/L90),0),IF(AND(C90&lt;0,N90&gt;0),O89-C90,O89))/$B$34</f>
        <v>279849.20004944224</v>
      </c>
      <c r="P90" s="16">
        <f t="shared" ref="P90:P124" si="36">IF($B90&gt;$B$85,R89,R89*$B$33*IF(R89&gt;0,$B$32,1))</f>
        <v>399693.13647269062</v>
      </c>
      <c r="Q90" s="16">
        <f t="shared" ref="Q90:Q124" si="37">IF(AND(C90&gt;0,P90&gt;0),C90/(1-$B$31*MAX(0,1-S89/P90)),0)</f>
        <v>25576.023652551612</v>
      </c>
      <c r="R90" s="16">
        <f t="shared" si="25"/>
        <v>374117.11282013898</v>
      </c>
      <c r="S90" s="16">
        <f t="shared" ref="S90:S124" si="38">IF(Q90&gt;0,IF(Q90&lt;=P90,S89*(1-Q90/P90),0),IF(AND(C90&lt;0,R90&gt;0),S89-C90,S89))/$B$34</f>
        <v>279852.6679530766</v>
      </c>
      <c r="T90" s="16">
        <f t="shared" ref="T90:T124" si="39">IF($B90&gt;$B$85,V89,V89*$B$33*IF(V89&gt;0,$B$32,1))</f>
        <v>399693.13647269068</v>
      </c>
      <c r="U90" s="16">
        <f t="shared" ref="U90:U124" si="40">IF(AND(C90&gt;0,T90&gt;0),C90/(1-$B$31*MAX(0,1-W89/T90)),0)</f>
        <v>25576.023652551608</v>
      </c>
      <c r="V90" s="16">
        <f t="shared" si="26"/>
        <v>374117.11282013904</v>
      </c>
      <c r="W90" s="16">
        <f t="shared" ref="W90:W124" si="41">IF(U90&gt;0,IF(U90&lt;=T90,W89*(1-U90/T90),0),IF(AND(C90&lt;0,V90&gt;0),W89-C90,W89))/$B$34</f>
        <v>279852.66795307666</v>
      </c>
    </row>
    <row r="91" spans="1:24">
      <c r="B91" s="13">
        <v>2</v>
      </c>
      <c r="C91" s="16">
        <f t="shared" si="21"/>
        <v>24000</v>
      </c>
      <c r="D91" s="16">
        <f t="shared" si="27"/>
        <v>327131.42689985514</v>
      </c>
      <c r="E91" s="16">
        <f t="shared" si="28"/>
        <v>25828.593201059</v>
      </c>
      <c r="F91" s="16">
        <f t="shared" si="22"/>
        <v>301302.83369879617</v>
      </c>
      <c r="G91" s="16">
        <f t="shared" si="29"/>
        <v>214959.7537308633</v>
      </c>
      <c r="H91" s="16">
        <f t="shared" si="30"/>
        <v>384157.3689532869</v>
      </c>
      <c r="I91" s="16">
        <f t="shared" si="31"/>
        <v>25828.593201058997</v>
      </c>
      <c r="J91" s="16">
        <f t="shared" si="23"/>
        <v>358328.77575222793</v>
      </c>
      <c r="K91" s="16">
        <f t="shared" si="32"/>
        <v>255644.01251991428</v>
      </c>
      <c r="L91" s="16">
        <f t="shared" si="33"/>
        <v>384565.17940366297</v>
      </c>
      <c r="M91" s="16">
        <f t="shared" si="34"/>
        <v>25828.593201058997</v>
      </c>
      <c r="N91" s="16">
        <f t="shared" si="24"/>
        <v>358736.586202604</v>
      </c>
      <c r="O91" s="16">
        <f t="shared" si="35"/>
        <v>255934.95845263437</v>
      </c>
      <c r="P91" s="16">
        <f t="shared" si="36"/>
        <v>384569.9449523337</v>
      </c>
      <c r="Q91" s="16">
        <f t="shared" si="37"/>
        <v>25828.593201058997</v>
      </c>
      <c r="R91" s="16">
        <f t="shared" si="25"/>
        <v>358741.35175127472</v>
      </c>
      <c r="S91" s="16">
        <f t="shared" si="38"/>
        <v>255938.35835815826</v>
      </c>
      <c r="T91" s="16">
        <f t="shared" si="39"/>
        <v>384569.94495233375</v>
      </c>
      <c r="U91" s="16">
        <f t="shared" si="40"/>
        <v>25828.593201058997</v>
      </c>
      <c r="V91" s="16">
        <f t="shared" si="26"/>
        <v>358741.35175127478</v>
      </c>
      <c r="W91" s="16">
        <f t="shared" si="41"/>
        <v>255938.35835815832</v>
      </c>
    </row>
    <row r="92" spans="1:24">
      <c r="B92" s="13">
        <v>3</v>
      </c>
      <c r="C92" s="16">
        <f t="shared" si="21"/>
        <v>24000</v>
      </c>
      <c r="D92" s="16">
        <f t="shared" si="27"/>
        <v>309721.23487234057</v>
      </c>
      <c r="E92" s="16">
        <f t="shared" si="28"/>
        <v>26074.171817489638</v>
      </c>
      <c r="F92" s="16">
        <f t="shared" si="22"/>
        <v>283647.06305485091</v>
      </c>
      <c r="G92" s="16">
        <f t="shared" si="29"/>
        <v>193003.10375176015</v>
      </c>
      <c r="H92" s="16">
        <f t="shared" si="30"/>
        <v>368340.48174674524</v>
      </c>
      <c r="I92" s="16">
        <f t="shared" si="31"/>
        <v>26074.171817489638</v>
      </c>
      <c r="J92" s="16">
        <f t="shared" si="23"/>
        <v>342266.30992925563</v>
      </c>
      <c r="K92" s="16">
        <f t="shared" si="32"/>
        <v>232889.63197631991</v>
      </c>
      <c r="L92" s="16">
        <f t="shared" si="33"/>
        <v>368759.68642110477</v>
      </c>
      <c r="M92" s="16">
        <f t="shared" si="34"/>
        <v>26074.171817489638</v>
      </c>
      <c r="N92" s="16">
        <f t="shared" si="24"/>
        <v>342685.51460361516</v>
      </c>
      <c r="O92" s="16">
        <f t="shared" si="35"/>
        <v>233174.87308682982</v>
      </c>
      <c r="P92" s="16">
        <f t="shared" si="36"/>
        <v>368764.58511920535</v>
      </c>
      <c r="Q92" s="16">
        <f t="shared" si="37"/>
        <v>26074.171817489634</v>
      </c>
      <c r="R92" s="16">
        <f t="shared" si="25"/>
        <v>342690.41330171574</v>
      </c>
      <c r="S92" s="16">
        <f t="shared" si="38"/>
        <v>233178.20632753949</v>
      </c>
      <c r="T92" s="16">
        <f t="shared" si="39"/>
        <v>368764.58511920541</v>
      </c>
      <c r="U92" s="16">
        <f t="shared" si="40"/>
        <v>26074.171817489634</v>
      </c>
      <c r="V92" s="16">
        <f t="shared" si="26"/>
        <v>342690.4133017158</v>
      </c>
      <c r="W92" s="16">
        <f t="shared" si="41"/>
        <v>233178.20632753955</v>
      </c>
    </row>
    <row r="93" spans="1:24">
      <c r="B93" s="13">
        <v>4</v>
      </c>
      <c r="C93" s="16">
        <f t="shared" si="21"/>
        <v>24000</v>
      </c>
      <c r="D93" s="16">
        <f t="shared" si="27"/>
        <v>291572.16199660342</v>
      </c>
      <c r="E93" s="16">
        <f t="shared" si="28"/>
        <v>26312.781807606472</v>
      </c>
      <c r="F93" s="16">
        <f t="shared" si="22"/>
        <v>265259.38018899696</v>
      </c>
      <c r="G93" s="16">
        <f t="shared" si="29"/>
        <v>172142.78096940584</v>
      </c>
      <c r="H93" s="16">
        <f t="shared" si="30"/>
        <v>351829.23062867904</v>
      </c>
      <c r="I93" s="16">
        <f t="shared" si="31"/>
        <v>26312.781807606472</v>
      </c>
      <c r="J93" s="16">
        <f t="shared" si="23"/>
        <v>325516.44882107258</v>
      </c>
      <c r="K93" s="16">
        <f t="shared" si="32"/>
        <v>211247.22040524872</v>
      </c>
      <c r="L93" s="16">
        <f t="shared" si="33"/>
        <v>352260.14788164018</v>
      </c>
      <c r="M93" s="16">
        <f t="shared" si="34"/>
        <v>26312.781807606472</v>
      </c>
      <c r="N93" s="16">
        <f t="shared" si="24"/>
        <v>325947.36607403372</v>
      </c>
      <c r="O93" s="16">
        <f t="shared" si="35"/>
        <v>211526.86855280749</v>
      </c>
      <c r="P93" s="16">
        <f t="shared" si="36"/>
        <v>352265.18344936566</v>
      </c>
      <c r="Q93" s="16">
        <f t="shared" si="37"/>
        <v>26312.781807606472</v>
      </c>
      <c r="R93" s="16">
        <f t="shared" si="25"/>
        <v>325952.40164175921</v>
      </c>
      <c r="S93" s="16">
        <f t="shared" si="38"/>
        <v>211530.13643585617</v>
      </c>
      <c r="T93" s="16">
        <f t="shared" si="39"/>
        <v>352265.18344936572</v>
      </c>
      <c r="U93" s="16">
        <f t="shared" si="40"/>
        <v>26312.781807606472</v>
      </c>
      <c r="V93" s="16">
        <f t="shared" si="26"/>
        <v>325952.40164175926</v>
      </c>
      <c r="W93" s="16">
        <f t="shared" si="41"/>
        <v>211530.13643585623</v>
      </c>
    </row>
    <row r="94" spans="1:24">
      <c r="B94" s="13">
        <v>5</v>
      </c>
      <c r="C94" s="16">
        <f t="shared" si="21"/>
        <v>24000</v>
      </c>
      <c r="D94" s="16">
        <f t="shared" si="27"/>
        <v>272670.72727147758</v>
      </c>
      <c r="E94" s="16">
        <f t="shared" si="28"/>
        <v>26544.459408421742</v>
      </c>
      <c r="F94" s="16">
        <f t="shared" si="22"/>
        <v>246126.26786305584</v>
      </c>
      <c r="G94" s="16">
        <f t="shared" si="29"/>
        <v>152337.94500104676</v>
      </c>
      <c r="H94" s="16">
        <f t="shared" si="30"/>
        <v>334611.37840113335</v>
      </c>
      <c r="I94" s="16">
        <f t="shared" si="31"/>
        <v>26544.459408421739</v>
      </c>
      <c r="J94" s="16">
        <f t="shared" si="23"/>
        <v>308066.91899271158</v>
      </c>
      <c r="K94" s="16">
        <f t="shared" si="32"/>
        <v>190675.63072246136</v>
      </c>
      <c r="L94" s="16">
        <f t="shared" si="33"/>
        <v>335054.33548214223</v>
      </c>
      <c r="M94" s="16">
        <f t="shared" si="34"/>
        <v>26544.459408421739</v>
      </c>
      <c r="N94" s="16">
        <f t="shared" si="24"/>
        <v>308509.87607372052</v>
      </c>
      <c r="O94" s="16">
        <f t="shared" si="35"/>
        <v>190949.79557300915</v>
      </c>
      <c r="P94" s="16">
        <f t="shared" si="36"/>
        <v>335059.51174362999</v>
      </c>
      <c r="Q94" s="16">
        <f t="shared" si="37"/>
        <v>26544.459408421739</v>
      </c>
      <c r="R94" s="16">
        <f t="shared" si="25"/>
        <v>308515.05233520828</v>
      </c>
      <c r="S94" s="16">
        <f t="shared" si="38"/>
        <v>190952.99937991964</v>
      </c>
      <c r="T94" s="16">
        <f t="shared" si="39"/>
        <v>335059.51174363005</v>
      </c>
      <c r="U94" s="16">
        <f t="shared" si="40"/>
        <v>26544.459408421739</v>
      </c>
      <c r="V94" s="16">
        <f t="shared" si="26"/>
        <v>308515.05233520828</v>
      </c>
      <c r="W94" s="16">
        <f t="shared" si="41"/>
        <v>190952.9993799197</v>
      </c>
    </row>
    <row r="95" spans="1:24">
      <c r="B95" s="13">
        <v>6</v>
      </c>
      <c r="C95" s="16">
        <f t="shared" si="21"/>
        <v>24000</v>
      </c>
      <c r="D95" s="16">
        <f t="shared" si="27"/>
        <v>253003.03578714962</v>
      </c>
      <c r="E95" s="16">
        <f t="shared" si="28"/>
        <v>26769.253872251164</v>
      </c>
      <c r="F95" s="16">
        <f t="shared" si="22"/>
        <v>226233.78191489846</v>
      </c>
      <c r="G95" s="16">
        <f t="shared" si="29"/>
        <v>133548.69368679496</v>
      </c>
      <c r="H95" s="16">
        <f t="shared" si="30"/>
        <v>316674.30870936794</v>
      </c>
      <c r="I95" s="16">
        <f t="shared" si="31"/>
        <v>26769.253872251164</v>
      </c>
      <c r="J95" s="16">
        <f t="shared" si="23"/>
        <v>289905.0548371168</v>
      </c>
      <c r="K95" s="16">
        <f t="shared" si="32"/>
        <v>171134.66008033865</v>
      </c>
      <c r="L95" s="16">
        <f t="shared" si="33"/>
        <v>317129.64201122028</v>
      </c>
      <c r="M95" s="16">
        <f t="shared" si="34"/>
        <v>26769.253872251164</v>
      </c>
      <c r="N95" s="16">
        <f t="shared" si="24"/>
        <v>290360.38813896914</v>
      </c>
      <c r="O95" s="16">
        <f t="shared" si="35"/>
        <v>171403.44914950314</v>
      </c>
      <c r="P95" s="16">
        <f t="shared" si="36"/>
        <v>317134.96289745404</v>
      </c>
      <c r="Q95" s="16">
        <f t="shared" si="37"/>
        <v>26769.253872251164</v>
      </c>
      <c r="R95" s="16">
        <f t="shared" si="25"/>
        <v>290365.7090252029</v>
      </c>
      <c r="S95" s="16">
        <f t="shared" si="38"/>
        <v>171406.5901366703</v>
      </c>
      <c r="T95" s="16">
        <f t="shared" si="39"/>
        <v>317134.96289745404</v>
      </c>
      <c r="U95" s="16">
        <f t="shared" si="40"/>
        <v>26769.253872251164</v>
      </c>
      <c r="V95" s="16">
        <f t="shared" si="26"/>
        <v>290365.7090252029</v>
      </c>
      <c r="W95" s="16">
        <f t="shared" si="41"/>
        <v>171406.59013667036</v>
      </c>
    </row>
    <row r="96" spans="1:24">
      <c r="B96" s="13">
        <v>7</v>
      </c>
      <c r="C96" s="16">
        <f t="shared" si="21"/>
        <v>24000</v>
      </c>
      <c r="D96" s="16">
        <f t="shared" si="27"/>
        <v>232554.75378160074</v>
      </c>
      <c r="E96" s="16">
        <f t="shared" si="28"/>
        <v>26987.226541834483</v>
      </c>
      <c r="F96" s="16">
        <f t="shared" si="22"/>
        <v>205567.52723976626</v>
      </c>
      <c r="G96" s="16">
        <f t="shared" si="29"/>
        <v>115736.07842957845</v>
      </c>
      <c r="H96" s="16">
        <f t="shared" si="30"/>
        <v>298005.00206926587</v>
      </c>
      <c r="I96" s="16">
        <f t="shared" si="31"/>
        <v>26987.226541834483</v>
      </c>
      <c r="J96" s="16">
        <f t="shared" si="23"/>
        <v>271017.7755274314</v>
      </c>
      <c r="K96" s="16">
        <f t="shared" si="32"/>
        <v>152585.06508991541</v>
      </c>
      <c r="L96" s="16">
        <f t="shared" si="33"/>
        <v>298473.05738357198</v>
      </c>
      <c r="M96" s="16">
        <f t="shared" si="34"/>
        <v>26987.226541834483</v>
      </c>
      <c r="N96" s="16">
        <f t="shared" si="24"/>
        <v>271485.83084173751</v>
      </c>
      <c r="O96" s="16">
        <f t="shared" si="35"/>
        <v>152848.58378517468</v>
      </c>
      <c r="P96" s="16">
        <f t="shared" si="36"/>
        <v>298478.52693536709</v>
      </c>
      <c r="Q96" s="16">
        <f t="shared" si="37"/>
        <v>26987.226541834483</v>
      </c>
      <c r="R96" s="16">
        <f t="shared" si="25"/>
        <v>271491.30039353261</v>
      </c>
      <c r="S96" s="16">
        <f t="shared" si="38"/>
        <v>152851.66318435821</v>
      </c>
      <c r="T96" s="16">
        <f t="shared" si="39"/>
        <v>298478.52693536709</v>
      </c>
      <c r="U96" s="16">
        <f t="shared" si="40"/>
        <v>26987.22654183448</v>
      </c>
      <c r="V96" s="16">
        <f t="shared" si="26"/>
        <v>271491.30039353261</v>
      </c>
      <c r="W96" s="16">
        <f t="shared" si="41"/>
        <v>152851.66318435827</v>
      </c>
    </row>
    <row r="97" spans="2:23">
      <c r="B97" s="13">
        <v>8</v>
      </c>
      <c r="C97" s="16">
        <f t="shared" si="21"/>
        <v>24000</v>
      </c>
      <c r="D97" s="16">
        <f t="shared" si="27"/>
        <v>211311.08395084535</v>
      </c>
      <c r="E97" s="16">
        <f t="shared" si="28"/>
        <v>27198.449924148415</v>
      </c>
      <c r="F97" s="16">
        <f t="shared" si="22"/>
        <v>184112.63402669693</v>
      </c>
      <c r="G97" s="16">
        <f t="shared" si="29"/>
        <v>98862.116649925432</v>
      </c>
      <c r="H97" s="16">
        <f t="shared" si="30"/>
        <v>278590.01217566786</v>
      </c>
      <c r="I97" s="16">
        <f t="shared" si="31"/>
        <v>27198.449924148412</v>
      </c>
      <c r="J97" s="16">
        <f t="shared" si="23"/>
        <v>251391.56225151944</v>
      </c>
      <c r="K97" s="16">
        <f t="shared" si="32"/>
        <v>134988.57416005971</v>
      </c>
      <c r="L97" s="16">
        <f t="shared" si="33"/>
        <v>279071.14495545567</v>
      </c>
      <c r="M97" s="16">
        <f t="shared" si="34"/>
        <v>27198.449924148415</v>
      </c>
      <c r="N97" s="16">
        <f t="shared" si="24"/>
        <v>251872.69503130726</v>
      </c>
      <c r="O97" s="16">
        <f t="shared" si="35"/>
        <v>135246.92582207857</v>
      </c>
      <c r="P97" s="16">
        <f t="shared" si="36"/>
        <v>279076.76732652792</v>
      </c>
      <c r="Q97" s="16">
        <f t="shared" si="37"/>
        <v>27198.449924148415</v>
      </c>
      <c r="R97" s="16">
        <f t="shared" si="25"/>
        <v>251878.3174023795</v>
      </c>
      <c r="S97" s="16">
        <f t="shared" si="38"/>
        <v>135249.94484088596</v>
      </c>
      <c r="T97" s="16">
        <f t="shared" si="39"/>
        <v>279076.76732652792</v>
      </c>
      <c r="U97" s="16">
        <f t="shared" si="40"/>
        <v>27198.449924148412</v>
      </c>
      <c r="V97" s="16">
        <f t="shared" si="26"/>
        <v>251878.3174023795</v>
      </c>
      <c r="W97" s="16">
        <f t="shared" si="41"/>
        <v>135249.94484088602</v>
      </c>
    </row>
    <row r="98" spans="2:23">
      <c r="B98" s="13">
        <v>9</v>
      </c>
      <c r="C98" s="16">
        <f t="shared" si="21"/>
        <v>24000</v>
      </c>
      <c r="D98" s="16">
        <f t="shared" si="27"/>
        <v>189256.74102140285</v>
      </c>
      <c r="E98" s="16">
        <f t="shared" si="28"/>
        <v>27403.006769867647</v>
      </c>
      <c r="F98" s="16">
        <f t="shared" si="22"/>
        <v>161853.73425153521</v>
      </c>
      <c r="G98" s="16">
        <f t="shared" si="29"/>
        <v>82889.801427913553</v>
      </c>
      <c r="H98" s="16">
        <f t="shared" si="30"/>
        <v>258415.4425008269</v>
      </c>
      <c r="I98" s="16">
        <f t="shared" si="31"/>
        <v>27403.006769867647</v>
      </c>
      <c r="J98" s="16">
        <f t="shared" si="23"/>
        <v>231012.43573095926</v>
      </c>
      <c r="K98" s="16">
        <f t="shared" si="32"/>
        <v>118307.89702608439</v>
      </c>
      <c r="L98" s="16">
        <f t="shared" si="33"/>
        <v>258910.01813048197</v>
      </c>
      <c r="M98" s="16">
        <f t="shared" si="34"/>
        <v>27403.006769867647</v>
      </c>
      <c r="N98" s="16">
        <f t="shared" si="24"/>
        <v>231507.01136061433</v>
      </c>
      <c r="O98" s="16">
        <f t="shared" si="35"/>
        <v>118561.18296924015</v>
      </c>
      <c r="P98" s="16">
        <f t="shared" si="36"/>
        <v>258915.79759060199</v>
      </c>
      <c r="Q98" s="16">
        <f t="shared" si="37"/>
        <v>27403.006769867647</v>
      </c>
      <c r="R98" s="16">
        <f t="shared" si="25"/>
        <v>231512.79082073434</v>
      </c>
      <c r="S98" s="16">
        <f t="shared" si="38"/>
        <v>118564.14279160034</v>
      </c>
      <c r="T98" s="16">
        <f t="shared" si="39"/>
        <v>258915.79759060199</v>
      </c>
      <c r="U98" s="16">
        <f t="shared" si="40"/>
        <v>27403.006769867647</v>
      </c>
      <c r="V98" s="16">
        <f t="shared" si="26"/>
        <v>231512.79082073434</v>
      </c>
      <c r="W98" s="16">
        <f t="shared" si="41"/>
        <v>118564.14279160039</v>
      </c>
    </row>
    <row r="99" spans="2:23">
      <c r="B99" s="13">
        <v>10</v>
      </c>
      <c r="C99" s="16">
        <f t="shared" si="21"/>
        <v>24000</v>
      </c>
      <c r="D99" s="16">
        <f t="shared" si="27"/>
        <v>166375.92758652312</v>
      </c>
      <c r="E99" s="16">
        <f t="shared" si="28"/>
        <v>27600.989164739567</v>
      </c>
      <c r="F99" s="16">
        <f t="shared" si="22"/>
        <v>138774.93842178356</v>
      </c>
      <c r="G99" s="16">
        <f t="shared" si="29"/>
        <v>67783.108420681761</v>
      </c>
      <c r="H99" s="16">
        <f t="shared" si="30"/>
        <v>237466.92318528224</v>
      </c>
      <c r="I99" s="16">
        <f t="shared" si="31"/>
        <v>27600.989164739563</v>
      </c>
      <c r="J99" s="16">
        <f t="shared" si="23"/>
        <v>209865.93402054269</v>
      </c>
      <c r="K99" s="16">
        <f t="shared" si="32"/>
        <v>102506.73155614336</v>
      </c>
      <c r="L99" s="16">
        <f t="shared" si="33"/>
        <v>237975.31725802991</v>
      </c>
      <c r="M99" s="16">
        <f t="shared" si="34"/>
        <v>27600.989164739567</v>
      </c>
      <c r="N99" s="16">
        <f t="shared" si="24"/>
        <v>210374.32809329036</v>
      </c>
      <c r="O99" s="16">
        <f t="shared" si="35"/>
        <v>102755.05110825687</v>
      </c>
      <c r="P99" s="16">
        <f t="shared" si="36"/>
        <v>237981.25819626567</v>
      </c>
      <c r="Q99" s="16">
        <f t="shared" si="37"/>
        <v>27600.989164739567</v>
      </c>
      <c r="R99" s="16">
        <f t="shared" si="25"/>
        <v>210380.26903152611</v>
      </c>
      <c r="S99" s="16">
        <f t="shared" si="38"/>
        <v>102757.9528948845</v>
      </c>
      <c r="T99" s="16">
        <f t="shared" si="39"/>
        <v>237981.25819626567</v>
      </c>
      <c r="U99" s="16">
        <f t="shared" si="40"/>
        <v>27600.989164739563</v>
      </c>
      <c r="V99" s="16">
        <f t="shared" si="26"/>
        <v>210380.26903152611</v>
      </c>
      <c r="W99" s="16">
        <f t="shared" si="41"/>
        <v>102757.95289488454</v>
      </c>
    </row>
    <row r="100" spans="2:23">
      <c r="B100" s="13">
        <v>11</v>
      </c>
      <c r="C100" s="16">
        <f t="shared" si="21"/>
        <v>24000</v>
      </c>
      <c r="D100" s="16">
        <f t="shared" si="27"/>
        <v>142652.3102012882</v>
      </c>
      <c r="E100" s="16">
        <f t="shared" si="28"/>
        <v>27792.497638442001</v>
      </c>
      <c r="F100" s="16">
        <f t="shared" si="22"/>
        <v>114859.8125628462</v>
      </c>
      <c r="G100" s="16">
        <f t="shared" si="29"/>
        <v>53507.000157708666</v>
      </c>
      <c r="H100" s="16">
        <f t="shared" si="30"/>
        <v>215729.58821707664</v>
      </c>
      <c r="I100" s="16">
        <f t="shared" si="31"/>
        <v>27792.497638441997</v>
      </c>
      <c r="J100" s="16">
        <f t="shared" si="23"/>
        <v>187937.09057863464</v>
      </c>
      <c r="K100" s="16">
        <f t="shared" si="32"/>
        <v>87549.767937572979</v>
      </c>
      <c r="L100" s="16">
        <f t="shared" si="33"/>
        <v>216252.18682021691</v>
      </c>
      <c r="M100" s="16">
        <f t="shared" si="34"/>
        <v>27792.497638442001</v>
      </c>
      <c r="N100" s="16">
        <f t="shared" si="24"/>
        <v>188459.68918177491</v>
      </c>
      <c r="O100" s="16">
        <f t="shared" si="35"/>
        <v>87793.218478860726</v>
      </c>
      <c r="P100" s="16">
        <f t="shared" si="36"/>
        <v>216258.29374826697</v>
      </c>
      <c r="Q100" s="16">
        <f t="shared" si="37"/>
        <v>27792.497638442001</v>
      </c>
      <c r="R100" s="16">
        <f t="shared" si="25"/>
        <v>188465.79610982497</v>
      </c>
      <c r="S100" s="16">
        <f t="shared" si="38"/>
        <v>87796.063367711336</v>
      </c>
      <c r="T100" s="16">
        <f t="shared" si="39"/>
        <v>216258.29374826697</v>
      </c>
      <c r="U100" s="16">
        <f t="shared" si="40"/>
        <v>27792.497638441997</v>
      </c>
      <c r="V100" s="16">
        <f t="shared" si="26"/>
        <v>188465.79610982497</v>
      </c>
      <c r="W100" s="16">
        <f t="shared" si="41"/>
        <v>87796.063367711366</v>
      </c>
    </row>
    <row r="101" spans="2:23">
      <c r="B101" s="13">
        <v>12</v>
      </c>
      <c r="C101" s="16">
        <f t="shared" si="21"/>
        <v>24000</v>
      </c>
      <c r="D101" s="16">
        <f t="shared" si="27"/>
        <v>118068.99572585212</v>
      </c>
      <c r="E101" s="16">
        <f t="shared" si="28"/>
        <v>27977.640295801935</v>
      </c>
      <c r="F101" s="16">
        <f t="shared" si="22"/>
        <v>90091.355430050186</v>
      </c>
      <c r="G101" s="16">
        <f t="shared" si="29"/>
        <v>40027.427827668493</v>
      </c>
      <c r="H101" s="16">
        <f t="shared" si="30"/>
        <v>193188.05288940168</v>
      </c>
      <c r="I101" s="16">
        <f t="shared" si="31"/>
        <v>27977.640295801935</v>
      </c>
      <c r="J101" s="16">
        <f t="shared" si="23"/>
        <v>165210.41259359973</v>
      </c>
      <c r="K101" s="16">
        <f t="shared" si="32"/>
        <v>73402.69035694722</v>
      </c>
      <c r="L101" s="16">
        <f t="shared" si="33"/>
        <v>193725.25289751371</v>
      </c>
      <c r="M101" s="16">
        <f t="shared" si="34"/>
        <v>27977.640295801939</v>
      </c>
      <c r="N101" s="16">
        <f t="shared" si="24"/>
        <v>165747.61260171176</v>
      </c>
      <c r="O101" s="16">
        <f t="shared" si="35"/>
        <v>73641.367358209725</v>
      </c>
      <c r="P101" s="16">
        <f t="shared" si="36"/>
        <v>193731.53045313348</v>
      </c>
      <c r="Q101" s="16">
        <f t="shared" si="37"/>
        <v>27977.640295801935</v>
      </c>
      <c r="R101" s="16">
        <f t="shared" si="25"/>
        <v>165753.89015733154</v>
      </c>
      <c r="S101" s="16">
        <f t="shared" si="38"/>
        <v>73644.156464926011</v>
      </c>
      <c r="T101" s="16">
        <f t="shared" si="39"/>
        <v>193731.53045313348</v>
      </c>
      <c r="U101" s="16">
        <f t="shared" si="40"/>
        <v>27977.640295801935</v>
      </c>
      <c r="V101" s="16">
        <f t="shared" si="26"/>
        <v>165753.89015733154</v>
      </c>
      <c r="W101" s="16">
        <f t="shared" si="41"/>
        <v>73644.15646492604</v>
      </c>
    </row>
    <row r="102" spans="2:23">
      <c r="B102" s="13">
        <v>13</v>
      </c>
      <c r="C102" s="16">
        <f t="shared" si="21"/>
        <v>24000</v>
      </c>
      <c r="D102" s="16">
        <f t="shared" si="27"/>
        <v>92608.507900765791</v>
      </c>
      <c r="E102" s="16">
        <f t="shared" si="28"/>
        <v>28156.531974576359</v>
      </c>
      <c r="F102" s="16">
        <f t="shared" si="22"/>
        <v>64451.975926189436</v>
      </c>
      <c r="G102" s="16">
        <f t="shared" si="29"/>
        <v>27311.330680167088</v>
      </c>
      <c r="H102" s="16">
        <f t="shared" si="30"/>
        <v>169826.39152146492</v>
      </c>
      <c r="I102" s="16">
        <f t="shared" si="31"/>
        <v>28156.531974576359</v>
      </c>
      <c r="J102" s="16">
        <f t="shared" si="23"/>
        <v>141669.85954688856</v>
      </c>
      <c r="K102" s="16">
        <f t="shared" si="32"/>
        <v>60032.176297107013</v>
      </c>
      <c r="L102" s="16">
        <f t="shared" si="33"/>
        <v>170378.60089780358</v>
      </c>
      <c r="M102" s="16">
        <f t="shared" si="34"/>
        <v>28156.531974576363</v>
      </c>
      <c r="N102" s="16">
        <f t="shared" si="24"/>
        <v>142222.06892322723</v>
      </c>
      <c r="O102" s="16">
        <f t="shared" si="35"/>
        <v>60266.1733571683</v>
      </c>
      <c r="P102" s="16">
        <f t="shared" si="36"/>
        <v>170385.0538483274</v>
      </c>
      <c r="Q102" s="16">
        <f t="shared" si="37"/>
        <v>28156.531974576359</v>
      </c>
      <c r="R102" s="16">
        <f t="shared" si="25"/>
        <v>142228.52187375104</v>
      </c>
      <c r="S102" s="16">
        <f t="shared" si="38"/>
        <v>60268.907775517597</v>
      </c>
      <c r="T102" s="16">
        <f t="shared" si="39"/>
        <v>170385.0538483274</v>
      </c>
      <c r="U102" s="16">
        <f t="shared" si="40"/>
        <v>28156.531974576359</v>
      </c>
      <c r="V102" s="16">
        <f t="shared" si="26"/>
        <v>142228.52187375104</v>
      </c>
      <c r="W102" s="16">
        <f t="shared" si="41"/>
        <v>60268.907775517626</v>
      </c>
    </row>
    <row r="103" spans="2:23">
      <c r="B103" s="13">
        <v>14</v>
      </c>
      <c r="C103" s="16">
        <f t="shared" si="21"/>
        <v>24000</v>
      </c>
      <c r="D103" s="16">
        <f t="shared" si="27"/>
        <v>66252.764133567165</v>
      </c>
      <c r="E103" s="16">
        <f t="shared" si="28"/>
        <v>28329.293433342667</v>
      </c>
      <c r="F103" s="16">
        <f t="shared" si="22"/>
        <v>37923.470700224498</v>
      </c>
      <c r="G103" s="16">
        <f t="shared" si="29"/>
        <v>15326.633173141086</v>
      </c>
      <c r="H103" s="16">
        <f t="shared" si="30"/>
        <v>145628.11542262862</v>
      </c>
      <c r="I103" s="16">
        <f t="shared" si="31"/>
        <v>28329.293433342667</v>
      </c>
      <c r="J103" s="16">
        <f t="shared" si="23"/>
        <v>117298.82198928595</v>
      </c>
      <c r="K103" s="16">
        <f t="shared" si="32"/>
        <v>47405.893581905715</v>
      </c>
      <c r="L103" s="16">
        <f t="shared" si="33"/>
        <v>146195.75352894221</v>
      </c>
      <c r="M103" s="16">
        <f t="shared" si="34"/>
        <v>28329.293433342671</v>
      </c>
      <c r="N103" s="16">
        <f t="shared" si="24"/>
        <v>117866.46009559954</v>
      </c>
      <c r="O103" s="16">
        <f t="shared" si="35"/>
        <v>47635.30246431876</v>
      </c>
      <c r="P103" s="16">
        <f t="shared" si="36"/>
        <v>146202.38677490366</v>
      </c>
      <c r="Q103" s="16">
        <f t="shared" si="37"/>
        <v>28329.293433342667</v>
      </c>
      <c r="R103" s="16">
        <f t="shared" si="25"/>
        <v>117873.09334156099</v>
      </c>
      <c r="S103" s="16">
        <f t="shared" si="38"/>
        <v>47637.983266621981</v>
      </c>
      <c r="T103" s="16">
        <f t="shared" si="39"/>
        <v>146202.38677490366</v>
      </c>
      <c r="U103" s="16">
        <f t="shared" si="40"/>
        <v>28329.293433342667</v>
      </c>
      <c r="V103" s="16">
        <f t="shared" si="26"/>
        <v>117873.09334156099</v>
      </c>
      <c r="W103" s="16">
        <f t="shared" si="41"/>
        <v>47637.983266622003</v>
      </c>
    </row>
    <row r="104" spans="2:23">
      <c r="B104" s="13">
        <v>15</v>
      </c>
      <c r="C104" s="16">
        <f t="shared" si="21"/>
        <v>24000</v>
      </c>
      <c r="D104" s="16">
        <f t="shared" si="27"/>
        <v>38983.052471588766</v>
      </c>
      <c r="E104" s="16">
        <f t="shared" si="28"/>
        <v>28496.050572422384</v>
      </c>
      <c r="F104" s="16">
        <f t="shared" si="22"/>
        <v>10487.001899166382</v>
      </c>
      <c r="G104" s="16">
        <f t="shared" si="29"/>
        <v>4042.240002297302</v>
      </c>
      <c r="H104" s="16">
        <f t="shared" si="30"/>
        <v>120576.1510756666</v>
      </c>
      <c r="I104" s="16">
        <f t="shared" si="31"/>
        <v>28496.05057242238</v>
      </c>
      <c r="J104" s="16">
        <f t="shared" si="23"/>
        <v>92080.100503244219</v>
      </c>
      <c r="K104" s="16">
        <f t="shared" si="32"/>
        <v>35492.495305007717</v>
      </c>
      <c r="L104" s="16">
        <f t="shared" si="33"/>
        <v>121159.6489906706</v>
      </c>
      <c r="M104" s="16">
        <f t="shared" si="34"/>
        <v>28496.050572422388</v>
      </c>
      <c r="N104" s="16">
        <f t="shared" si="24"/>
        <v>92663.598418248206</v>
      </c>
      <c r="O104" s="16">
        <f t="shared" si="35"/>
        <v>35717.405974040128</v>
      </c>
      <c r="P104" s="16">
        <f t="shared" si="36"/>
        <v>121166.4675695242</v>
      </c>
      <c r="Q104" s="16">
        <f t="shared" si="37"/>
        <v>28496.050572422384</v>
      </c>
      <c r="R104" s="16">
        <f t="shared" si="25"/>
        <v>92670.416997101827</v>
      </c>
      <c r="S104" s="16">
        <f t="shared" si="38"/>
        <v>35720.034211592298</v>
      </c>
      <c r="T104" s="16">
        <f t="shared" si="39"/>
        <v>121166.4675695242</v>
      </c>
      <c r="U104" s="16">
        <f t="shared" si="40"/>
        <v>28496.050572422384</v>
      </c>
      <c r="V104" s="16">
        <f t="shared" si="26"/>
        <v>92670.416997101827</v>
      </c>
      <c r="W104" s="16">
        <f t="shared" si="41"/>
        <v>35720.034211592312</v>
      </c>
    </row>
    <row r="105" spans="2:23">
      <c r="B105" s="13">
        <v>16</v>
      </c>
      <c r="C105" s="16">
        <f t="shared" si="21"/>
        <v>24000</v>
      </c>
      <c r="D105" s="16">
        <f t="shared" si="27"/>
        <v>10780.008732229091</v>
      </c>
      <c r="E105" s="16">
        <f t="shared" si="28"/>
        <v>28656.933690173122</v>
      </c>
      <c r="F105" s="16">
        <f t="shared" si="22"/>
        <v>-14971.811137553175</v>
      </c>
      <c r="G105" s="16">
        <f t="shared" si="29"/>
        <v>0</v>
      </c>
      <c r="H105" s="16">
        <f t="shared" si="30"/>
        <v>94652.818511304868</v>
      </c>
      <c r="I105" s="16">
        <f t="shared" si="31"/>
        <v>28656.933690173119</v>
      </c>
      <c r="J105" s="16">
        <f t="shared" si="23"/>
        <v>65995.884821131753</v>
      </c>
      <c r="K105" s="16">
        <f t="shared" si="32"/>
        <v>24261.612782918986</v>
      </c>
      <c r="L105" s="16">
        <f t="shared" si="33"/>
        <v>95252.619358054071</v>
      </c>
      <c r="M105" s="16">
        <f t="shared" si="34"/>
        <v>28656.933690173122</v>
      </c>
      <c r="N105" s="16">
        <f t="shared" si="24"/>
        <v>66595.685667880956</v>
      </c>
      <c r="O105" s="16">
        <f t="shared" si="35"/>
        <v>24482.113438833127</v>
      </c>
      <c r="P105" s="16">
        <f t="shared" si="36"/>
        <v>95259.628448000862</v>
      </c>
      <c r="Q105" s="16">
        <f t="shared" si="37"/>
        <v>28656.933690173122</v>
      </c>
      <c r="R105" s="16">
        <f t="shared" si="25"/>
        <v>66602.694757827732</v>
      </c>
      <c r="S105" s="16">
        <f t="shared" si="38"/>
        <v>24484.690142315645</v>
      </c>
      <c r="T105" s="16">
        <f t="shared" si="39"/>
        <v>95259.628448000862</v>
      </c>
      <c r="U105" s="16">
        <f t="shared" si="40"/>
        <v>28656.933690173122</v>
      </c>
      <c r="V105" s="16">
        <f t="shared" si="26"/>
        <v>66602.694757827732</v>
      </c>
      <c r="W105" s="16">
        <f t="shared" si="41"/>
        <v>24484.690142315656</v>
      </c>
    </row>
    <row r="106" spans="2:23">
      <c r="B106" s="13">
        <v>17</v>
      </c>
      <c r="C106" s="16">
        <f t="shared" si="21"/>
        <v>24000</v>
      </c>
      <c r="D106" s="16">
        <f t="shared" si="27"/>
        <v>-15420.96547167977</v>
      </c>
      <c r="E106" s="16">
        <f t="shared" si="28"/>
        <v>0</v>
      </c>
      <c r="F106" s="16">
        <f t="shared" si="22"/>
        <v>-39420.965471679767</v>
      </c>
      <c r="G106" s="16">
        <f t="shared" si="29"/>
        <v>0</v>
      </c>
      <c r="H106" s="16">
        <f t="shared" si="30"/>
        <v>67839.809843034178</v>
      </c>
      <c r="I106" s="16">
        <f t="shared" si="31"/>
        <v>28812.076776434624</v>
      </c>
      <c r="J106" s="16">
        <f t="shared" si="23"/>
        <v>39027.733066599554</v>
      </c>
      <c r="K106" s="16">
        <f t="shared" si="32"/>
        <v>13683.846674662722</v>
      </c>
      <c r="L106" s="16">
        <f t="shared" si="33"/>
        <v>68456.369125441561</v>
      </c>
      <c r="M106" s="16">
        <f t="shared" si="34"/>
        <v>28812.076776434624</v>
      </c>
      <c r="N106" s="16">
        <f t="shared" si="24"/>
        <v>39644.292349006937</v>
      </c>
      <c r="O106" s="16">
        <f t="shared" si="35"/>
        <v>13900.023788304052</v>
      </c>
      <c r="P106" s="16">
        <f t="shared" si="36"/>
        <v>68463.574049361443</v>
      </c>
      <c r="Q106" s="16">
        <f t="shared" si="37"/>
        <v>28812.076776434624</v>
      </c>
      <c r="R106" s="16">
        <f t="shared" si="25"/>
        <v>39651.497272926819</v>
      </c>
      <c r="S106" s="16">
        <f t="shared" si="38"/>
        <v>13902.549968188867</v>
      </c>
      <c r="T106" s="16">
        <f t="shared" si="39"/>
        <v>68463.574049361443</v>
      </c>
      <c r="U106" s="16">
        <f t="shared" si="40"/>
        <v>28812.076776434624</v>
      </c>
      <c r="V106" s="16">
        <f t="shared" si="26"/>
        <v>39651.497272926819</v>
      </c>
      <c r="W106" s="16">
        <f t="shared" si="41"/>
        <v>13902.549968188874</v>
      </c>
    </row>
    <row r="107" spans="2:23">
      <c r="B107" s="13">
        <v>18</v>
      </c>
      <c r="C107" s="16">
        <f t="shared" si="21"/>
        <v>24000</v>
      </c>
      <c r="D107" s="16">
        <f t="shared" si="27"/>
        <v>-40603.594435830164</v>
      </c>
      <c r="E107" s="16">
        <f t="shared" si="28"/>
        <v>0</v>
      </c>
      <c r="F107" s="16">
        <f t="shared" si="22"/>
        <v>-64603.594435830164</v>
      </c>
      <c r="G107" s="16">
        <f t="shared" si="29"/>
        <v>0</v>
      </c>
      <c r="H107" s="16">
        <f t="shared" si="30"/>
        <v>40118.167928480347</v>
      </c>
      <c r="I107" s="16">
        <f t="shared" si="31"/>
        <v>28961.616844407337</v>
      </c>
      <c r="J107" s="16">
        <f t="shared" si="23"/>
        <v>11156.551084073009</v>
      </c>
      <c r="K107" s="16">
        <f t="shared" si="32"/>
        <v>3730.7564112885971</v>
      </c>
      <c r="L107" s="16">
        <f t="shared" si="33"/>
        <v>40751.953877238193</v>
      </c>
      <c r="M107" s="16">
        <f t="shared" si="34"/>
        <v>28961.616844407341</v>
      </c>
      <c r="N107" s="16">
        <f t="shared" si="24"/>
        <v>11790.337032830852</v>
      </c>
      <c r="O107" s="16">
        <f t="shared" si="35"/>
        <v>3942.6947579957987</v>
      </c>
      <c r="P107" s="16">
        <f t="shared" si="36"/>
        <v>40759.360106732398</v>
      </c>
      <c r="Q107" s="16">
        <f t="shared" si="37"/>
        <v>28961.616844407341</v>
      </c>
      <c r="R107" s="16">
        <f t="shared" si="25"/>
        <v>11797.743262325057</v>
      </c>
      <c r="S107" s="16">
        <f t="shared" si="38"/>
        <v>3945.1714049416869</v>
      </c>
      <c r="T107" s="16">
        <f t="shared" si="39"/>
        <v>40759.360106732398</v>
      </c>
      <c r="U107" s="16">
        <f t="shared" si="40"/>
        <v>28961.616844407337</v>
      </c>
      <c r="V107" s="16">
        <f t="shared" si="26"/>
        <v>11797.743262325061</v>
      </c>
      <c r="W107" s="16">
        <f t="shared" si="41"/>
        <v>3945.1714049416905</v>
      </c>
    </row>
    <row r="108" spans="2:23">
      <c r="B108" s="13">
        <v>19</v>
      </c>
      <c r="C108" s="16">
        <f t="shared" si="21"/>
        <v>10000</v>
      </c>
      <c r="D108" s="16">
        <f t="shared" si="27"/>
        <v>-66541.702268905065</v>
      </c>
      <c r="E108" s="16">
        <f t="shared" si="28"/>
        <v>0</v>
      </c>
      <c r="F108" s="16">
        <f t="shared" si="22"/>
        <v>-76541.702268905065</v>
      </c>
      <c r="G108" s="16">
        <f t="shared" si="29"/>
        <v>0</v>
      </c>
      <c r="H108" s="16">
        <f t="shared" si="30"/>
        <v>11468.265121362008</v>
      </c>
      <c r="I108" s="16">
        <f t="shared" si="31"/>
        <v>12127.372209074529</v>
      </c>
      <c r="J108" s="16">
        <f t="shared" si="23"/>
        <v>-543.48714325707874</v>
      </c>
      <c r="K108" s="16">
        <f t="shared" si="32"/>
        <v>0</v>
      </c>
      <c r="L108" s="16">
        <f t="shared" si="33"/>
        <v>12119.759049528147</v>
      </c>
      <c r="M108" s="16">
        <f t="shared" si="34"/>
        <v>12127.37220907453</v>
      </c>
      <c r="N108" s="16">
        <f t="shared" si="24"/>
        <v>-6.2776662702623831</v>
      </c>
      <c r="O108" s="16">
        <f t="shared" si="35"/>
        <v>0</v>
      </c>
      <c r="P108" s="16">
        <f t="shared" si="36"/>
        <v>12127.37220907442</v>
      </c>
      <c r="Q108" s="16">
        <f t="shared" si="37"/>
        <v>12127.37220907453</v>
      </c>
      <c r="R108" s="16">
        <f t="shared" si="25"/>
        <v>-9.1038288019262836E-11</v>
      </c>
      <c r="S108" s="16">
        <f t="shared" si="38"/>
        <v>0</v>
      </c>
      <c r="T108" s="16">
        <f t="shared" si="39"/>
        <v>12127.372209074423</v>
      </c>
      <c r="U108" s="16">
        <f t="shared" si="40"/>
        <v>12127.372209074529</v>
      </c>
      <c r="V108" s="16">
        <f t="shared" si="26"/>
        <v>-8.659739592076221E-11</v>
      </c>
      <c r="W108" s="16">
        <f t="shared" si="41"/>
        <v>0</v>
      </c>
    </row>
    <row r="109" spans="2:23">
      <c r="B109" s="13">
        <v>20</v>
      </c>
      <c r="C109" s="16">
        <f t="shared" si="21"/>
        <v>0</v>
      </c>
      <c r="D109" s="16">
        <f t="shared" si="27"/>
        <v>-78837.953336972219</v>
      </c>
      <c r="E109" s="16">
        <f t="shared" si="28"/>
        <v>0</v>
      </c>
      <c r="F109" s="16">
        <f t="shared" si="22"/>
        <v>-78837.953336972219</v>
      </c>
      <c r="G109" s="16">
        <f t="shared" si="29"/>
        <v>0</v>
      </c>
      <c r="H109" s="16">
        <f t="shared" si="30"/>
        <v>-559.79175755479116</v>
      </c>
      <c r="I109" s="16">
        <f t="shared" si="31"/>
        <v>0</v>
      </c>
      <c r="J109" s="16">
        <f t="shared" si="23"/>
        <v>-559.79175755479116</v>
      </c>
      <c r="K109" s="16">
        <f t="shared" si="32"/>
        <v>0</v>
      </c>
      <c r="L109" s="16">
        <f t="shared" si="33"/>
        <v>-6.4659962583702546</v>
      </c>
      <c r="M109" s="16">
        <f t="shared" si="34"/>
        <v>0</v>
      </c>
      <c r="N109" s="16">
        <f t="shared" si="24"/>
        <v>-6.4659962583702546</v>
      </c>
      <c r="O109" s="16">
        <f t="shared" si="35"/>
        <v>0</v>
      </c>
      <c r="P109" s="16">
        <f t="shared" si="36"/>
        <v>-9.3769436659840721E-11</v>
      </c>
      <c r="Q109" s="16">
        <f t="shared" si="37"/>
        <v>0</v>
      </c>
      <c r="R109" s="16">
        <f t="shared" si="25"/>
        <v>-9.3769436659840721E-11</v>
      </c>
      <c r="S109" s="16">
        <f t="shared" si="38"/>
        <v>0</v>
      </c>
      <c r="T109" s="16">
        <f t="shared" si="39"/>
        <v>-8.9195317798385076E-11</v>
      </c>
      <c r="U109" s="16">
        <f t="shared" si="40"/>
        <v>0</v>
      </c>
      <c r="V109" s="16">
        <f t="shared" si="26"/>
        <v>-8.9195317798385076E-11</v>
      </c>
      <c r="W109" s="16">
        <f t="shared" si="41"/>
        <v>0</v>
      </c>
    </row>
    <row r="110" spans="2:23">
      <c r="B110" s="13">
        <v>21</v>
      </c>
      <c r="C110" s="16">
        <f t="shared" si="21"/>
        <v>0</v>
      </c>
      <c r="D110" s="16">
        <f t="shared" si="27"/>
        <v>-78837.953336972219</v>
      </c>
      <c r="E110" s="16">
        <f t="shared" si="28"/>
        <v>0</v>
      </c>
      <c r="F110" s="16">
        <f t="shared" si="22"/>
        <v>-78837.953336972219</v>
      </c>
      <c r="G110" s="16">
        <f t="shared" si="29"/>
        <v>0</v>
      </c>
      <c r="H110" s="16">
        <f t="shared" si="30"/>
        <v>-559.79175755479116</v>
      </c>
      <c r="I110" s="16">
        <f t="shared" si="31"/>
        <v>0</v>
      </c>
      <c r="J110" s="16">
        <f t="shared" si="23"/>
        <v>-559.79175755479116</v>
      </c>
      <c r="K110" s="16">
        <f t="shared" si="32"/>
        <v>0</v>
      </c>
      <c r="L110" s="16">
        <f t="shared" si="33"/>
        <v>-6.4659962583702546</v>
      </c>
      <c r="M110" s="16">
        <f t="shared" si="34"/>
        <v>0</v>
      </c>
      <c r="N110" s="16">
        <f t="shared" si="24"/>
        <v>-6.4659962583702546</v>
      </c>
      <c r="O110" s="16">
        <f t="shared" si="35"/>
        <v>0</v>
      </c>
      <c r="P110" s="16">
        <f t="shared" si="36"/>
        <v>-9.3769436659840721E-11</v>
      </c>
      <c r="Q110" s="16">
        <f t="shared" si="37"/>
        <v>0</v>
      </c>
      <c r="R110" s="16">
        <f t="shared" si="25"/>
        <v>-9.3769436659840721E-11</v>
      </c>
      <c r="S110" s="16">
        <f t="shared" si="38"/>
        <v>0</v>
      </c>
      <c r="T110" s="16">
        <f t="shared" si="39"/>
        <v>-8.9195317798385076E-11</v>
      </c>
      <c r="U110" s="16">
        <f t="shared" si="40"/>
        <v>0</v>
      </c>
      <c r="V110" s="16">
        <f t="shared" si="26"/>
        <v>-8.9195317798385076E-11</v>
      </c>
      <c r="W110" s="16">
        <f t="shared" si="41"/>
        <v>0</v>
      </c>
    </row>
    <row r="111" spans="2:23">
      <c r="B111" s="13">
        <v>22</v>
      </c>
      <c r="C111" s="16">
        <f t="shared" si="21"/>
        <v>0</v>
      </c>
      <c r="D111" s="16">
        <f t="shared" si="27"/>
        <v>-78837.953336972219</v>
      </c>
      <c r="E111" s="16">
        <f t="shared" si="28"/>
        <v>0</v>
      </c>
      <c r="F111" s="16">
        <f t="shared" si="22"/>
        <v>-78837.953336972219</v>
      </c>
      <c r="G111" s="16">
        <f t="shared" si="29"/>
        <v>0</v>
      </c>
      <c r="H111" s="16">
        <f t="shared" si="30"/>
        <v>-559.79175755479116</v>
      </c>
      <c r="I111" s="16">
        <f t="shared" si="31"/>
        <v>0</v>
      </c>
      <c r="J111" s="16">
        <f t="shared" si="23"/>
        <v>-559.79175755479116</v>
      </c>
      <c r="K111" s="16">
        <f t="shared" si="32"/>
        <v>0</v>
      </c>
      <c r="L111" s="16">
        <f t="shared" si="33"/>
        <v>-6.4659962583702546</v>
      </c>
      <c r="M111" s="16">
        <f t="shared" si="34"/>
        <v>0</v>
      </c>
      <c r="N111" s="16">
        <f t="shared" si="24"/>
        <v>-6.4659962583702546</v>
      </c>
      <c r="O111" s="16">
        <f t="shared" si="35"/>
        <v>0</v>
      </c>
      <c r="P111" s="16">
        <f t="shared" si="36"/>
        <v>-9.3769436659840721E-11</v>
      </c>
      <c r="Q111" s="16">
        <f t="shared" si="37"/>
        <v>0</v>
      </c>
      <c r="R111" s="16">
        <f t="shared" si="25"/>
        <v>-9.3769436659840721E-11</v>
      </c>
      <c r="S111" s="16">
        <f t="shared" si="38"/>
        <v>0</v>
      </c>
      <c r="T111" s="16">
        <f t="shared" si="39"/>
        <v>-8.9195317798385076E-11</v>
      </c>
      <c r="U111" s="16">
        <f t="shared" si="40"/>
        <v>0</v>
      </c>
      <c r="V111" s="16">
        <f t="shared" si="26"/>
        <v>-8.9195317798385076E-11</v>
      </c>
      <c r="W111" s="16">
        <f t="shared" si="41"/>
        <v>0</v>
      </c>
    </row>
    <row r="112" spans="2:23">
      <c r="B112" s="13">
        <v>23</v>
      </c>
      <c r="C112" s="16">
        <f t="shared" si="21"/>
        <v>0</v>
      </c>
      <c r="D112" s="16">
        <f t="shared" si="27"/>
        <v>-78837.953336972219</v>
      </c>
      <c r="E112" s="16">
        <f t="shared" si="28"/>
        <v>0</v>
      </c>
      <c r="F112" s="16">
        <f t="shared" si="22"/>
        <v>-78837.953336972219</v>
      </c>
      <c r="G112" s="16">
        <f t="shared" si="29"/>
        <v>0</v>
      </c>
      <c r="H112" s="16">
        <f t="shared" si="30"/>
        <v>-559.79175755479116</v>
      </c>
      <c r="I112" s="16">
        <f t="shared" si="31"/>
        <v>0</v>
      </c>
      <c r="J112" s="16">
        <f t="shared" si="23"/>
        <v>-559.79175755479116</v>
      </c>
      <c r="K112" s="16">
        <f t="shared" si="32"/>
        <v>0</v>
      </c>
      <c r="L112" s="16">
        <f t="shared" si="33"/>
        <v>-6.4659962583702546</v>
      </c>
      <c r="M112" s="16">
        <f t="shared" si="34"/>
        <v>0</v>
      </c>
      <c r="N112" s="16">
        <f t="shared" si="24"/>
        <v>-6.4659962583702546</v>
      </c>
      <c r="O112" s="16">
        <f t="shared" si="35"/>
        <v>0</v>
      </c>
      <c r="P112" s="16">
        <f t="shared" si="36"/>
        <v>-9.3769436659840721E-11</v>
      </c>
      <c r="Q112" s="16">
        <f t="shared" si="37"/>
        <v>0</v>
      </c>
      <c r="R112" s="16">
        <f t="shared" si="25"/>
        <v>-9.3769436659840721E-11</v>
      </c>
      <c r="S112" s="16">
        <f t="shared" si="38"/>
        <v>0</v>
      </c>
      <c r="T112" s="16">
        <f t="shared" si="39"/>
        <v>-8.9195317798385076E-11</v>
      </c>
      <c r="U112" s="16">
        <f t="shared" si="40"/>
        <v>0</v>
      </c>
      <c r="V112" s="16">
        <f t="shared" si="26"/>
        <v>-8.9195317798385076E-11</v>
      </c>
      <c r="W112" s="16">
        <f t="shared" si="41"/>
        <v>0</v>
      </c>
    </row>
    <row r="113" spans="2:23">
      <c r="B113" s="13">
        <v>24</v>
      </c>
      <c r="C113" s="16">
        <f t="shared" si="21"/>
        <v>0</v>
      </c>
      <c r="D113" s="16">
        <f t="shared" si="27"/>
        <v>-78837.953336972219</v>
      </c>
      <c r="E113" s="16">
        <f t="shared" si="28"/>
        <v>0</v>
      </c>
      <c r="F113" s="16">
        <f t="shared" si="22"/>
        <v>-78837.953336972219</v>
      </c>
      <c r="G113" s="16">
        <f t="shared" si="29"/>
        <v>0</v>
      </c>
      <c r="H113" s="16">
        <f t="shared" si="30"/>
        <v>-559.79175755479116</v>
      </c>
      <c r="I113" s="16">
        <f t="shared" si="31"/>
        <v>0</v>
      </c>
      <c r="J113" s="16">
        <f t="shared" si="23"/>
        <v>-559.79175755479116</v>
      </c>
      <c r="K113" s="16">
        <f t="shared" si="32"/>
        <v>0</v>
      </c>
      <c r="L113" s="16">
        <f t="shared" si="33"/>
        <v>-6.4659962583702546</v>
      </c>
      <c r="M113" s="16">
        <f t="shared" si="34"/>
        <v>0</v>
      </c>
      <c r="N113" s="16">
        <f t="shared" si="24"/>
        <v>-6.4659962583702546</v>
      </c>
      <c r="O113" s="16">
        <f t="shared" si="35"/>
        <v>0</v>
      </c>
      <c r="P113" s="16">
        <f t="shared" si="36"/>
        <v>-9.3769436659840721E-11</v>
      </c>
      <c r="Q113" s="16">
        <f t="shared" si="37"/>
        <v>0</v>
      </c>
      <c r="R113" s="16">
        <f t="shared" si="25"/>
        <v>-9.3769436659840721E-11</v>
      </c>
      <c r="S113" s="16">
        <f t="shared" si="38"/>
        <v>0</v>
      </c>
      <c r="T113" s="16">
        <f t="shared" si="39"/>
        <v>-8.9195317798385076E-11</v>
      </c>
      <c r="U113" s="16">
        <f t="shared" si="40"/>
        <v>0</v>
      </c>
      <c r="V113" s="16">
        <f t="shared" si="26"/>
        <v>-8.9195317798385076E-11</v>
      </c>
      <c r="W113" s="16">
        <f t="shared" si="41"/>
        <v>0</v>
      </c>
    </row>
    <row r="114" spans="2:23">
      <c r="B114" s="13">
        <v>25</v>
      </c>
      <c r="C114" s="16">
        <f t="shared" si="21"/>
        <v>0</v>
      </c>
      <c r="D114" s="16">
        <f t="shared" si="27"/>
        <v>-78837.953336972219</v>
      </c>
      <c r="E114" s="16">
        <f t="shared" si="28"/>
        <v>0</v>
      </c>
      <c r="F114" s="16">
        <f t="shared" si="22"/>
        <v>-78837.953336972219</v>
      </c>
      <c r="G114" s="16">
        <f t="shared" si="29"/>
        <v>0</v>
      </c>
      <c r="H114" s="16">
        <f t="shared" si="30"/>
        <v>-559.79175755479116</v>
      </c>
      <c r="I114" s="16">
        <f t="shared" si="31"/>
        <v>0</v>
      </c>
      <c r="J114" s="16">
        <f t="shared" si="23"/>
        <v>-559.79175755479116</v>
      </c>
      <c r="K114" s="16">
        <f t="shared" si="32"/>
        <v>0</v>
      </c>
      <c r="L114" s="16">
        <f t="shared" si="33"/>
        <v>-6.4659962583702546</v>
      </c>
      <c r="M114" s="16">
        <f t="shared" si="34"/>
        <v>0</v>
      </c>
      <c r="N114" s="16">
        <f t="shared" si="24"/>
        <v>-6.4659962583702546</v>
      </c>
      <c r="O114" s="16">
        <f t="shared" si="35"/>
        <v>0</v>
      </c>
      <c r="P114" s="16">
        <f t="shared" si="36"/>
        <v>-9.3769436659840721E-11</v>
      </c>
      <c r="Q114" s="16">
        <f t="shared" si="37"/>
        <v>0</v>
      </c>
      <c r="R114" s="16">
        <f t="shared" si="25"/>
        <v>-9.3769436659840721E-11</v>
      </c>
      <c r="S114" s="16">
        <f t="shared" si="38"/>
        <v>0</v>
      </c>
      <c r="T114" s="16">
        <f t="shared" si="39"/>
        <v>-8.9195317798385076E-11</v>
      </c>
      <c r="U114" s="16">
        <f t="shared" si="40"/>
        <v>0</v>
      </c>
      <c r="V114" s="16">
        <f t="shared" si="26"/>
        <v>-8.9195317798385076E-11</v>
      </c>
      <c r="W114" s="16">
        <f t="shared" si="41"/>
        <v>0</v>
      </c>
    </row>
    <row r="115" spans="2:23">
      <c r="B115" s="13">
        <v>26</v>
      </c>
      <c r="C115" s="16">
        <f t="shared" si="21"/>
        <v>0</v>
      </c>
      <c r="D115" s="16">
        <f t="shared" si="27"/>
        <v>-78837.953336972219</v>
      </c>
      <c r="E115" s="16">
        <f t="shared" si="28"/>
        <v>0</v>
      </c>
      <c r="F115" s="16">
        <f t="shared" si="22"/>
        <v>-78837.953336972219</v>
      </c>
      <c r="G115" s="16">
        <f t="shared" si="29"/>
        <v>0</v>
      </c>
      <c r="H115" s="16">
        <f t="shared" si="30"/>
        <v>-559.79175755479116</v>
      </c>
      <c r="I115" s="16">
        <f t="shared" si="31"/>
        <v>0</v>
      </c>
      <c r="J115" s="16">
        <f t="shared" si="23"/>
        <v>-559.79175755479116</v>
      </c>
      <c r="K115" s="16">
        <f t="shared" si="32"/>
        <v>0</v>
      </c>
      <c r="L115" s="16">
        <f t="shared" si="33"/>
        <v>-6.4659962583702546</v>
      </c>
      <c r="M115" s="16">
        <f t="shared" si="34"/>
        <v>0</v>
      </c>
      <c r="N115" s="16">
        <f t="shared" si="24"/>
        <v>-6.4659962583702546</v>
      </c>
      <c r="O115" s="16">
        <f t="shared" si="35"/>
        <v>0</v>
      </c>
      <c r="P115" s="16">
        <f t="shared" si="36"/>
        <v>-9.3769436659840721E-11</v>
      </c>
      <c r="Q115" s="16">
        <f t="shared" si="37"/>
        <v>0</v>
      </c>
      <c r="R115" s="16">
        <f t="shared" si="25"/>
        <v>-9.3769436659840721E-11</v>
      </c>
      <c r="S115" s="16">
        <f t="shared" si="38"/>
        <v>0</v>
      </c>
      <c r="T115" s="16">
        <f t="shared" si="39"/>
        <v>-8.9195317798385076E-11</v>
      </c>
      <c r="U115" s="16">
        <f t="shared" si="40"/>
        <v>0</v>
      </c>
      <c r="V115" s="16">
        <f t="shared" si="26"/>
        <v>-8.9195317798385076E-11</v>
      </c>
      <c r="W115" s="16">
        <f t="shared" si="41"/>
        <v>0</v>
      </c>
    </row>
    <row r="116" spans="2:23">
      <c r="B116" s="13">
        <v>27</v>
      </c>
      <c r="C116" s="16">
        <f t="shared" si="21"/>
        <v>0</v>
      </c>
      <c r="D116" s="16">
        <f t="shared" si="27"/>
        <v>-78837.953336972219</v>
      </c>
      <c r="E116" s="16">
        <f t="shared" si="28"/>
        <v>0</v>
      </c>
      <c r="F116" s="16">
        <f t="shared" si="22"/>
        <v>-78837.953336972219</v>
      </c>
      <c r="G116" s="16">
        <f t="shared" si="29"/>
        <v>0</v>
      </c>
      <c r="H116" s="16">
        <f t="shared" si="30"/>
        <v>-559.79175755479116</v>
      </c>
      <c r="I116" s="16">
        <f t="shared" si="31"/>
        <v>0</v>
      </c>
      <c r="J116" s="16">
        <f t="shared" si="23"/>
        <v>-559.79175755479116</v>
      </c>
      <c r="K116" s="16">
        <f t="shared" si="32"/>
        <v>0</v>
      </c>
      <c r="L116" s="16">
        <f t="shared" si="33"/>
        <v>-6.4659962583702546</v>
      </c>
      <c r="M116" s="16">
        <f t="shared" si="34"/>
        <v>0</v>
      </c>
      <c r="N116" s="16">
        <f t="shared" si="24"/>
        <v>-6.4659962583702546</v>
      </c>
      <c r="O116" s="16">
        <f t="shared" si="35"/>
        <v>0</v>
      </c>
      <c r="P116" s="16">
        <f t="shared" si="36"/>
        <v>-9.3769436659840721E-11</v>
      </c>
      <c r="Q116" s="16">
        <f t="shared" si="37"/>
        <v>0</v>
      </c>
      <c r="R116" s="16">
        <f t="shared" si="25"/>
        <v>-9.3769436659840721E-11</v>
      </c>
      <c r="S116" s="16">
        <f t="shared" si="38"/>
        <v>0</v>
      </c>
      <c r="T116" s="16">
        <f t="shared" si="39"/>
        <v>-8.9195317798385076E-11</v>
      </c>
      <c r="U116" s="16">
        <f t="shared" si="40"/>
        <v>0</v>
      </c>
      <c r="V116" s="16">
        <f t="shared" si="26"/>
        <v>-8.9195317798385076E-11</v>
      </c>
      <c r="W116" s="16">
        <f t="shared" si="41"/>
        <v>0</v>
      </c>
    </row>
    <row r="117" spans="2:23">
      <c r="B117" s="13">
        <v>28</v>
      </c>
      <c r="C117" s="16">
        <f t="shared" si="21"/>
        <v>0</v>
      </c>
      <c r="D117" s="16">
        <f t="shared" si="27"/>
        <v>-78837.953336972219</v>
      </c>
      <c r="E117" s="16">
        <f t="shared" si="28"/>
        <v>0</v>
      </c>
      <c r="F117" s="16">
        <f t="shared" si="22"/>
        <v>-78837.953336972219</v>
      </c>
      <c r="G117" s="16">
        <f t="shared" si="29"/>
        <v>0</v>
      </c>
      <c r="H117" s="16">
        <f t="shared" si="30"/>
        <v>-559.79175755479116</v>
      </c>
      <c r="I117" s="16">
        <f t="shared" si="31"/>
        <v>0</v>
      </c>
      <c r="J117" s="16">
        <f t="shared" si="23"/>
        <v>-559.79175755479116</v>
      </c>
      <c r="K117" s="16">
        <f t="shared" si="32"/>
        <v>0</v>
      </c>
      <c r="L117" s="16">
        <f t="shared" si="33"/>
        <v>-6.4659962583702546</v>
      </c>
      <c r="M117" s="16">
        <f t="shared" si="34"/>
        <v>0</v>
      </c>
      <c r="N117" s="16">
        <f t="shared" si="24"/>
        <v>-6.4659962583702546</v>
      </c>
      <c r="O117" s="16">
        <f t="shared" si="35"/>
        <v>0</v>
      </c>
      <c r="P117" s="16">
        <f t="shared" si="36"/>
        <v>-9.3769436659840721E-11</v>
      </c>
      <c r="Q117" s="16">
        <f t="shared" si="37"/>
        <v>0</v>
      </c>
      <c r="R117" s="16">
        <f t="shared" si="25"/>
        <v>-9.3769436659840721E-11</v>
      </c>
      <c r="S117" s="16">
        <f t="shared" si="38"/>
        <v>0</v>
      </c>
      <c r="T117" s="16">
        <f t="shared" si="39"/>
        <v>-8.9195317798385076E-11</v>
      </c>
      <c r="U117" s="16">
        <f t="shared" si="40"/>
        <v>0</v>
      </c>
      <c r="V117" s="16">
        <f t="shared" si="26"/>
        <v>-8.9195317798385076E-11</v>
      </c>
      <c r="W117" s="16">
        <f t="shared" si="41"/>
        <v>0</v>
      </c>
    </row>
    <row r="118" spans="2:23">
      <c r="B118" s="13">
        <v>29</v>
      </c>
      <c r="C118" s="16">
        <f t="shared" si="21"/>
        <v>0</v>
      </c>
      <c r="D118" s="16">
        <f t="shared" si="27"/>
        <v>-78837.953336972219</v>
      </c>
      <c r="E118" s="16">
        <f t="shared" si="28"/>
        <v>0</v>
      </c>
      <c r="F118" s="16">
        <f t="shared" si="22"/>
        <v>-78837.953336972219</v>
      </c>
      <c r="G118" s="16">
        <f t="shared" si="29"/>
        <v>0</v>
      </c>
      <c r="H118" s="16">
        <f t="shared" si="30"/>
        <v>-559.79175755479116</v>
      </c>
      <c r="I118" s="16">
        <f t="shared" si="31"/>
        <v>0</v>
      </c>
      <c r="J118" s="16">
        <f t="shared" si="23"/>
        <v>-559.79175755479116</v>
      </c>
      <c r="K118" s="16">
        <f t="shared" si="32"/>
        <v>0</v>
      </c>
      <c r="L118" s="16">
        <f t="shared" si="33"/>
        <v>-6.4659962583702546</v>
      </c>
      <c r="M118" s="16">
        <f t="shared" si="34"/>
        <v>0</v>
      </c>
      <c r="N118" s="16">
        <f t="shared" si="24"/>
        <v>-6.4659962583702546</v>
      </c>
      <c r="O118" s="16">
        <f t="shared" si="35"/>
        <v>0</v>
      </c>
      <c r="P118" s="16">
        <f t="shared" si="36"/>
        <v>-9.3769436659840721E-11</v>
      </c>
      <c r="Q118" s="16">
        <f t="shared" si="37"/>
        <v>0</v>
      </c>
      <c r="R118" s="16">
        <f t="shared" si="25"/>
        <v>-9.3769436659840721E-11</v>
      </c>
      <c r="S118" s="16">
        <f t="shared" si="38"/>
        <v>0</v>
      </c>
      <c r="T118" s="16">
        <f t="shared" si="39"/>
        <v>-8.9195317798385076E-11</v>
      </c>
      <c r="U118" s="16">
        <f t="shared" si="40"/>
        <v>0</v>
      </c>
      <c r="V118" s="16">
        <f t="shared" si="26"/>
        <v>-8.9195317798385076E-11</v>
      </c>
      <c r="W118" s="16">
        <f t="shared" si="41"/>
        <v>0</v>
      </c>
    </row>
    <row r="119" spans="2:23">
      <c r="B119" s="13">
        <v>30</v>
      </c>
      <c r="C119" s="16">
        <f t="shared" si="21"/>
        <v>0</v>
      </c>
      <c r="D119" s="16">
        <f t="shared" si="27"/>
        <v>-78837.953336972219</v>
      </c>
      <c r="E119" s="16">
        <f t="shared" si="28"/>
        <v>0</v>
      </c>
      <c r="F119" s="16">
        <f t="shared" si="22"/>
        <v>-78837.953336972219</v>
      </c>
      <c r="G119" s="16">
        <f t="shared" si="29"/>
        <v>0</v>
      </c>
      <c r="H119" s="16">
        <f t="shared" si="30"/>
        <v>-559.79175755479116</v>
      </c>
      <c r="I119" s="16">
        <f t="shared" si="31"/>
        <v>0</v>
      </c>
      <c r="J119" s="16">
        <f t="shared" si="23"/>
        <v>-559.79175755479116</v>
      </c>
      <c r="K119" s="16">
        <f t="shared" si="32"/>
        <v>0</v>
      </c>
      <c r="L119" s="16">
        <f t="shared" si="33"/>
        <v>-6.4659962583702546</v>
      </c>
      <c r="M119" s="16">
        <f t="shared" si="34"/>
        <v>0</v>
      </c>
      <c r="N119" s="16">
        <f t="shared" si="24"/>
        <v>-6.4659962583702546</v>
      </c>
      <c r="O119" s="16">
        <f t="shared" si="35"/>
        <v>0</v>
      </c>
      <c r="P119" s="16">
        <f t="shared" si="36"/>
        <v>-9.3769436659840721E-11</v>
      </c>
      <c r="Q119" s="16">
        <f t="shared" si="37"/>
        <v>0</v>
      </c>
      <c r="R119" s="16">
        <f t="shared" si="25"/>
        <v>-9.3769436659840721E-11</v>
      </c>
      <c r="S119" s="16">
        <f t="shared" si="38"/>
        <v>0</v>
      </c>
      <c r="T119" s="16">
        <f t="shared" si="39"/>
        <v>-8.9195317798385076E-11</v>
      </c>
      <c r="U119" s="16">
        <f t="shared" si="40"/>
        <v>0</v>
      </c>
      <c r="V119" s="16">
        <f t="shared" si="26"/>
        <v>-8.9195317798385076E-11</v>
      </c>
      <c r="W119" s="16">
        <f t="shared" si="41"/>
        <v>0</v>
      </c>
    </row>
    <row r="120" spans="2:23">
      <c r="B120" s="13">
        <v>31</v>
      </c>
      <c r="C120" s="16">
        <f t="shared" si="21"/>
        <v>0</v>
      </c>
      <c r="D120" s="16">
        <f t="shared" si="27"/>
        <v>-78837.953336972219</v>
      </c>
      <c r="E120" s="16">
        <f t="shared" si="28"/>
        <v>0</v>
      </c>
      <c r="F120" s="16">
        <f t="shared" si="22"/>
        <v>-78837.953336972219</v>
      </c>
      <c r="G120" s="16">
        <f t="shared" si="29"/>
        <v>0</v>
      </c>
      <c r="H120" s="16">
        <f t="shared" si="30"/>
        <v>-559.79175755479116</v>
      </c>
      <c r="I120" s="16">
        <f t="shared" si="31"/>
        <v>0</v>
      </c>
      <c r="J120" s="16">
        <f t="shared" si="23"/>
        <v>-559.79175755479116</v>
      </c>
      <c r="K120" s="16">
        <f t="shared" si="32"/>
        <v>0</v>
      </c>
      <c r="L120" s="16">
        <f t="shared" si="33"/>
        <v>-6.4659962583702546</v>
      </c>
      <c r="M120" s="16">
        <f t="shared" si="34"/>
        <v>0</v>
      </c>
      <c r="N120" s="16">
        <f t="shared" si="24"/>
        <v>-6.4659962583702546</v>
      </c>
      <c r="O120" s="16">
        <f t="shared" si="35"/>
        <v>0</v>
      </c>
      <c r="P120" s="16">
        <f t="shared" si="36"/>
        <v>-9.3769436659840721E-11</v>
      </c>
      <c r="Q120" s="16">
        <f t="shared" si="37"/>
        <v>0</v>
      </c>
      <c r="R120" s="16">
        <f t="shared" si="25"/>
        <v>-9.3769436659840721E-11</v>
      </c>
      <c r="S120" s="16">
        <f t="shared" si="38"/>
        <v>0</v>
      </c>
      <c r="T120" s="16">
        <f t="shared" si="39"/>
        <v>-8.9195317798385076E-11</v>
      </c>
      <c r="U120" s="16">
        <f t="shared" si="40"/>
        <v>0</v>
      </c>
      <c r="V120" s="16">
        <f t="shared" si="26"/>
        <v>-8.9195317798385076E-11</v>
      </c>
      <c r="W120" s="16">
        <f t="shared" si="41"/>
        <v>0</v>
      </c>
    </row>
    <row r="121" spans="2:23">
      <c r="B121" s="13">
        <v>32</v>
      </c>
      <c r="C121" s="16">
        <f t="shared" si="21"/>
        <v>0</v>
      </c>
      <c r="D121" s="16">
        <f t="shared" si="27"/>
        <v>-78837.953336972219</v>
      </c>
      <c r="E121" s="16">
        <f t="shared" si="28"/>
        <v>0</v>
      </c>
      <c r="F121" s="16">
        <f t="shared" si="22"/>
        <v>-78837.953336972219</v>
      </c>
      <c r="G121" s="16">
        <f t="shared" si="29"/>
        <v>0</v>
      </c>
      <c r="H121" s="16">
        <f t="shared" si="30"/>
        <v>-559.79175755479116</v>
      </c>
      <c r="I121" s="16">
        <f t="shared" si="31"/>
        <v>0</v>
      </c>
      <c r="J121" s="16">
        <f t="shared" si="23"/>
        <v>-559.79175755479116</v>
      </c>
      <c r="K121" s="16">
        <f t="shared" si="32"/>
        <v>0</v>
      </c>
      <c r="L121" s="16">
        <f t="shared" si="33"/>
        <v>-6.4659962583702546</v>
      </c>
      <c r="M121" s="16">
        <f t="shared" si="34"/>
        <v>0</v>
      </c>
      <c r="N121" s="16">
        <f t="shared" si="24"/>
        <v>-6.4659962583702546</v>
      </c>
      <c r="O121" s="16">
        <f t="shared" si="35"/>
        <v>0</v>
      </c>
      <c r="P121" s="16">
        <f t="shared" si="36"/>
        <v>-9.3769436659840721E-11</v>
      </c>
      <c r="Q121" s="16">
        <f t="shared" si="37"/>
        <v>0</v>
      </c>
      <c r="R121" s="16">
        <f t="shared" si="25"/>
        <v>-9.3769436659840721E-11</v>
      </c>
      <c r="S121" s="16">
        <f t="shared" si="38"/>
        <v>0</v>
      </c>
      <c r="T121" s="16">
        <f t="shared" si="39"/>
        <v>-8.9195317798385076E-11</v>
      </c>
      <c r="U121" s="16">
        <f t="shared" si="40"/>
        <v>0</v>
      </c>
      <c r="V121" s="16">
        <f t="shared" si="26"/>
        <v>-8.9195317798385076E-11</v>
      </c>
      <c r="W121" s="16">
        <f t="shared" si="41"/>
        <v>0</v>
      </c>
    </row>
    <row r="122" spans="2:23">
      <c r="B122" s="13">
        <v>33</v>
      </c>
      <c r="C122" s="16">
        <f t="shared" si="21"/>
        <v>0</v>
      </c>
      <c r="D122" s="16">
        <f t="shared" si="27"/>
        <v>-78837.953336972219</v>
      </c>
      <c r="E122" s="16">
        <f t="shared" si="28"/>
        <v>0</v>
      </c>
      <c r="F122" s="16">
        <f t="shared" si="22"/>
        <v>-78837.953336972219</v>
      </c>
      <c r="G122" s="16">
        <f t="shared" si="29"/>
        <v>0</v>
      </c>
      <c r="H122" s="16">
        <f t="shared" si="30"/>
        <v>-559.79175755479116</v>
      </c>
      <c r="I122" s="16">
        <f t="shared" si="31"/>
        <v>0</v>
      </c>
      <c r="J122" s="16">
        <f t="shared" si="23"/>
        <v>-559.79175755479116</v>
      </c>
      <c r="K122" s="16">
        <f t="shared" si="32"/>
        <v>0</v>
      </c>
      <c r="L122" s="16">
        <f t="shared" si="33"/>
        <v>-6.4659962583702546</v>
      </c>
      <c r="M122" s="16">
        <f t="shared" si="34"/>
        <v>0</v>
      </c>
      <c r="N122" s="16">
        <f t="shared" si="24"/>
        <v>-6.4659962583702546</v>
      </c>
      <c r="O122" s="16">
        <f t="shared" si="35"/>
        <v>0</v>
      </c>
      <c r="P122" s="16">
        <f t="shared" si="36"/>
        <v>-9.3769436659840721E-11</v>
      </c>
      <c r="Q122" s="16">
        <f t="shared" si="37"/>
        <v>0</v>
      </c>
      <c r="R122" s="16">
        <f t="shared" si="25"/>
        <v>-9.3769436659840721E-11</v>
      </c>
      <c r="S122" s="16">
        <f t="shared" si="38"/>
        <v>0</v>
      </c>
      <c r="T122" s="16">
        <f t="shared" si="39"/>
        <v>-8.9195317798385076E-11</v>
      </c>
      <c r="U122" s="16">
        <f t="shared" si="40"/>
        <v>0</v>
      </c>
      <c r="V122" s="16">
        <f t="shared" si="26"/>
        <v>-8.9195317798385076E-11</v>
      </c>
      <c r="W122" s="16">
        <f t="shared" si="41"/>
        <v>0</v>
      </c>
    </row>
    <row r="123" spans="2:23">
      <c r="B123" s="13">
        <v>34</v>
      </c>
      <c r="C123" s="16">
        <f t="shared" si="21"/>
        <v>0</v>
      </c>
      <c r="D123" s="16">
        <f t="shared" si="27"/>
        <v>-78837.953336972219</v>
      </c>
      <c r="E123" s="16">
        <f t="shared" si="28"/>
        <v>0</v>
      </c>
      <c r="F123" s="16">
        <f t="shared" si="22"/>
        <v>-78837.953336972219</v>
      </c>
      <c r="G123" s="16">
        <f t="shared" si="29"/>
        <v>0</v>
      </c>
      <c r="H123" s="16">
        <f t="shared" si="30"/>
        <v>-559.79175755479116</v>
      </c>
      <c r="I123" s="16">
        <f t="shared" si="31"/>
        <v>0</v>
      </c>
      <c r="J123" s="16">
        <f t="shared" si="23"/>
        <v>-559.79175755479116</v>
      </c>
      <c r="K123" s="16">
        <f t="shared" si="32"/>
        <v>0</v>
      </c>
      <c r="L123" s="16">
        <f t="shared" si="33"/>
        <v>-6.4659962583702546</v>
      </c>
      <c r="M123" s="16">
        <f t="shared" si="34"/>
        <v>0</v>
      </c>
      <c r="N123" s="16">
        <f t="shared" si="24"/>
        <v>-6.4659962583702546</v>
      </c>
      <c r="O123" s="16">
        <f t="shared" si="35"/>
        <v>0</v>
      </c>
      <c r="P123" s="16">
        <f t="shared" si="36"/>
        <v>-9.3769436659840721E-11</v>
      </c>
      <c r="Q123" s="16">
        <f t="shared" si="37"/>
        <v>0</v>
      </c>
      <c r="R123" s="16">
        <f t="shared" si="25"/>
        <v>-9.3769436659840721E-11</v>
      </c>
      <c r="S123" s="16">
        <f t="shared" si="38"/>
        <v>0</v>
      </c>
      <c r="T123" s="16">
        <f t="shared" si="39"/>
        <v>-8.9195317798385076E-11</v>
      </c>
      <c r="U123" s="16">
        <f t="shared" si="40"/>
        <v>0</v>
      </c>
      <c r="V123" s="16">
        <f t="shared" si="26"/>
        <v>-8.9195317798385076E-11</v>
      </c>
      <c r="W123" s="16">
        <f t="shared" si="41"/>
        <v>0</v>
      </c>
    </row>
    <row r="124" spans="2:23">
      <c r="B124" s="13">
        <v>35</v>
      </c>
      <c r="C124" s="16">
        <f t="shared" si="21"/>
        <v>0</v>
      </c>
      <c r="D124" s="16">
        <f t="shared" si="27"/>
        <v>-78837.953336972219</v>
      </c>
      <c r="E124" s="16">
        <f t="shared" si="28"/>
        <v>0</v>
      </c>
      <c r="F124" s="16">
        <f t="shared" si="22"/>
        <v>-78837.953336972219</v>
      </c>
      <c r="G124" s="16">
        <f t="shared" si="29"/>
        <v>0</v>
      </c>
      <c r="H124" s="16">
        <f t="shared" si="30"/>
        <v>-559.79175755479116</v>
      </c>
      <c r="I124" s="16">
        <f t="shared" si="31"/>
        <v>0</v>
      </c>
      <c r="J124" s="16">
        <f t="shared" si="23"/>
        <v>-559.79175755479116</v>
      </c>
      <c r="K124" s="16">
        <f t="shared" si="32"/>
        <v>0</v>
      </c>
      <c r="L124" s="16">
        <f t="shared" si="33"/>
        <v>-6.4659962583702546</v>
      </c>
      <c r="M124" s="16">
        <f t="shared" si="34"/>
        <v>0</v>
      </c>
      <c r="N124" s="16">
        <f t="shared" si="24"/>
        <v>-6.4659962583702546</v>
      </c>
      <c r="O124" s="16">
        <f t="shared" si="35"/>
        <v>0</v>
      </c>
      <c r="P124" s="16">
        <f t="shared" si="36"/>
        <v>-9.3769436659840721E-11</v>
      </c>
      <c r="Q124" s="16">
        <f t="shared" si="37"/>
        <v>0</v>
      </c>
      <c r="R124" s="16">
        <f t="shared" si="25"/>
        <v>-9.3769436659840721E-11</v>
      </c>
      <c r="S124" s="16">
        <f t="shared" si="38"/>
        <v>0</v>
      </c>
      <c r="T124" s="16">
        <f t="shared" si="39"/>
        <v>-8.9195317798385076E-11</v>
      </c>
      <c r="U124" s="16">
        <f t="shared" si="40"/>
        <v>0</v>
      </c>
      <c r="V124" s="16">
        <f t="shared" si="26"/>
        <v>-8.9195317798385076E-11</v>
      </c>
      <c r="W124" s="16">
        <f t="shared" si="41"/>
        <v>0</v>
      </c>
    </row>
  </sheetData>
  <mergeCells count="14">
    <mergeCell ref="A27:H27"/>
    <mergeCell ref="A2:F2"/>
    <mergeCell ref="C9:F9"/>
    <mergeCell ref="A26:H26"/>
    <mergeCell ref="C8:F8"/>
    <mergeCell ref="A1:F1"/>
    <mergeCell ref="C6:F6"/>
    <mergeCell ref="C7:F7"/>
    <mergeCell ref="C21:F21"/>
    <mergeCell ref="A22:F22"/>
    <mergeCell ref="A12:F12"/>
    <mergeCell ref="A4:F4"/>
    <mergeCell ref="C10:F10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721"/>
  <sheetViews>
    <sheetView workbookViewId="0"/>
  </sheetViews>
  <sheetFormatPr defaultRowHeight="15"/>
  <cols>
    <col min="1" max="1" width="66" customWidth="1"/>
    <col min="2" max="3" width="25.5703125" customWidth="1"/>
    <col min="4" max="4" width="45.7109375" customWidth="1"/>
    <col min="5" max="5" width="70" customWidth="1"/>
    <col min="6" max="6" width="24.42578125" customWidth="1"/>
    <col min="7" max="7" width="26.5703125" customWidth="1"/>
    <col min="8" max="9" width="25.5703125" customWidth="1"/>
    <col min="10" max="10" width="24.42578125" customWidth="1"/>
    <col min="11" max="20" width="25.5703125" customWidth="1"/>
    <col min="21" max="21" width="24.42578125" customWidth="1"/>
    <col min="22" max="24" width="25.5703125" customWidth="1"/>
    <col min="25" max="25" width="19.85546875" customWidth="1"/>
    <col min="26" max="26" width="24.42578125" customWidth="1"/>
    <col min="27" max="29" width="25.5703125" customWidth="1"/>
    <col min="30" max="30" width="21" customWidth="1"/>
    <col min="31" max="31" width="24.42578125" customWidth="1"/>
    <col min="32" max="34" width="25.5703125" customWidth="1"/>
    <col min="35" max="35" width="21" customWidth="1"/>
    <col min="36" max="36" width="24.42578125" customWidth="1"/>
    <col min="37" max="39" width="25.5703125" customWidth="1"/>
    <col min="40" max="40" width="17.7109375" customWidth="1"/>
    <col min="41" max="41" width="32.28515625" customWidth="1"/>
    <col min="42" max="44" width="25.5703125" customWidth="1"/>
    <col min="45" max="45" width="17.7109375" customWidth="1"/>
    <col min="46" max="46" width="70" customWidth="1"/>
    <col min="47" max="47" width="25.5703125" customWidth="1"/>
  </cols>
  <sheetData>
    <row r="1" spans="1:6" ht="24.95" customHeight="1">
      <c r="A1" s="41" t="s">
        <v>161</v>
      </c>
      <c r="B1" s="40"/>
      <c r="C1" s="40"/>
      <c r="D1" s="40"/>
      <c r="E1" s="40"/>
      <c r="F1" s="40"/>
    </row>
    <row r="2" spans="1:6" ht="32.1" customHeight="1">
      <c r="A2" s="39" t="s">
        <v>1</v>
      </c>
      <c r="B2" s="40"/>
      <c r="C2" s="40"/>
      <c r="D2" s="40"/>
      <c r="E2" s="40"/>
      <c r="F2" s="40"/>
    </row>
    <row r="4" spans="1:6">
      <c r="A4" s="43" t="s">
        <v>162</v>
      </c>
      <c r="B4" s="40"/>
      <c r="C4" s="40"/>
      <c r="D4" s="40"/>
      <c r="E4" s="40"/>
      <c r="F4" s="40"/>
    </row>
    <row r="5" spans="1:6" ht="30" customHeight="1">
      <c r="A5" s="5" t="s">
        <v>163</v>
      </c>
      <c r="B5" s="14">
        <v>27000</v>
      </c>
      <c r="C5" s="42" t="s">
        <v>164</v>
      </c>
      <c r="D5" s="40"/>
      <c r="E5" s="40"/>
      <c r="F5" s="40"/>
    </row>
    <row r="6" spans="1:6" ht="15" customHeight="1">
      <c r="A6" s="5" t="s">
        <v>165</v>
      </c>
      <c r="B6" s="14">
        <v>53000</v>
      </c>
      <c r="C6" s="42" t="s">
        <v>166</v>
      </c>
      <c r="D6" s="40"/>
      <c r="E6" s="40"/>
      <c r="F6" s="40"/>
    </row>
    <row r="7" spans="1:6" ht="30" customHeight="1">
      <c r="A7" s="5" t="s">
        <v>167</v>
      </c>
      <c r="B7" s="8">
        <v>2009</v>
      </c>
      <c r="C7" s="42" t="s">
        <v>168</v>
      </c>
      <c r="D7" s="40"/>
      <c r="E7" s="40"/>
      <c r="F7" s="40"/>
    </row>
    <row r="8" spans="1:6" ht="15" customHeight="1">
      <c r="A8" s="5" t="s">
        <v>169</v>
      </c>
      <c r="B8" s="14">
        <v>22000</v>
      </c>
      <c r="C8" s="42" t="s">
        <v>170</v>
      </c>
      <c r="D8" s="40"/>
      <c r="E8" s="40"/>
      <c r="F8" s="40"/>
    </row>
    <row r="9" spans="1:6" ht="15" customHeight="1">
      <c r="A9" s="5" t="s">
        <v>171</v>
      </c>
      <c r="B9" s="8">
        <v>92</v>
      </c>
      <c r="C9" s="42" t="s">
        <v>172</v>
      </c>
      <c r="D9" s="40"/>
      <c r="E9" s="40"/>
      <c r="F9" s="40"/>
    </row>
    <row r="10" spans="1:6" ht="15" customHeight="1">
      <c r="A10" s="5" t="s">
        <v>173</v>
      </c>
      <c r="B10" s="15">
        <v>0.33</v>
      </c>
      <c r="C10" s="42" t="s">
        <v>174</v>
      </c>
      <c r="D10" s="40"/>
      <c r="E10" s="40"/>
      <c r="F10" s="40"/>
    </row>
    <row r="11" spans="1:6" ht="30" customHeight="1">
      <c r="A11" s="5" t="s">
        <v>175</v>
      </c>
      <c r="B11" s="22">
        <v>2.9000000000000001E-2</v>
      </c>
      <c r="C11" s="42" t="s">
        <v>176</v>
      </c>
      <c r="D11" s="40"/>
      <c r="E11" s="40"/>
      <c r="F11" s="40"/>
    </row>
    <row r="12" spans="1:6" ht="30" customHeight="1">
      <c r="A12" s="5" t="s">
        <v>177</v>
      </c>
      <c r="B12" s="15">
        <v>0.03</v>
      </c>
      <c r="C12" s="42" t="s">
        <v>178</v>
      </c>
      <c r="D12" s="40"/>
      <c r="E12" s="40"/>
      <c r="F12" s="40"/>
    </row>
    <row r="13" spans="1:6">
      <c r="A13" s="5" t="s">
        <v>179</v>
      </c>
      <c r="B13" s="15">
        <v>0.03</v>
      </c>
    </row>
    <row r="14" spans="1:6" ht="30" customHeight="1">
      <c r="A14" s="5" t="s">
        <v>180</v>
      </c>
      <c r="B14" s="15">
        <v>-6.0000000000000001E-3</v>
      </c>
      <c r="C14" s="42" t="s">
        <v>181</v>
      </c>
      <c r="D14" s="40"/>
      <c r="E14" s="40"/>
      <c r="F14" s="40"/>
    </row>
    <row r="15" spans="1:6">
      <c r="A15" s="5" t="s">
        <v>182</v>
      </c>
      <c r="B15" s="15">
        <v>-6.0000000000000001E-3</v>
      </c>
    </row>
    <row r="16" spans="1:6" ht="45" customHeight="1">
      <c r="A16" s="5" t="s">
        <v>183</v>
      </c>
      <c r="B16" s="23" t="s">
        <v>184</v>
      </c>
      <c r="C16" s="42" t="s">
        <v>185</v>
      </c>
      <c r="D16" s="40"/>
      <c r="E16" s="40"/>
      <c r="F16" s="40"/>
    </row>
    <row r="17" spans="1:6" ht="60" customHeight="1">
      <c r="A17" s="42" t="s">
        <v>186</v>
      </c>
      <c r="B17" s="40"/>
      <c r="C17" s="40"/>
      <c r="D17" s="40"/>
      <c r="E17" s="40"/>
      <c r="F17" s="40"/>
    </row>
    <row r="19" spans="1:6">
      <c r="A19" s="43" t="s">
        <v>187</v>
      </c>
      <c r="B19" s="40"/>
      <c r="C19" s="40"/>
      <c r="D19" s="40"/>
      <c r="E19" s="40"/>
      <c r="F19" s="40"/>
    </row>
    <row r="20" spans="1:6" ht="45" customHeight="1">
      <c r="A20" s="5" t="s">
        <v>188</v>
      </c>
      <c r="B20" s="16">
        <f>IFERROR(Q180,"fuori dal campo del simulatore (foglio 1, riga 8)")</f>
        <v>34246.45577272727</v>
      </c>
      <c r="C20" s="42" t="s">
        <v>189</v>
      </c>
      <c r="D20" s="40"/>
      <c r="E20" s="40"/>
      <c r="F20" s="40"/>
    </row>
    <row r="21" spans="1:6">
      <c r="A21" s="5" t="s">
        <v>190</v>
      </c>
      <c r="B21" s="16">
        <f>IFERROR(Q180-$B$8,"fuori dal campo del simulatore (foglio 1, riga 8)")</f>
        <v>12246.45577272727</v>
      </c>
    </row>
    <row r="22" spans="1:6">
      <c r="A22" s="5" t="s">
        <v>191</v>
      </c>
      <c r="B22" s="20">
        <f>IFERROR(1-$B$8/Q180,"fuori dal campo del simulatore (foglio 1, riga 8)")</f>
        <v>0.35759775709344899</v>
      </c>
    </row>
    <row r="23" spans="1:6">
      <c r="A23" s="5" t="s">
        <v>192</v>
      </c>
      <c r="B23" s="16">
        <f>IFERROR(S180,"fuori dal campo del simulatore (foglio 1, riga 8)")</f>
        <v>254467.88277408213</v>
      </c>
    </row>
    <row r="24" spans="1:6">
      <c r="A24" s="5" t="s">
        <v>193</v>
      </c>
      <c r="B24" s="16">
        <f>IFERROR(T180,"fuori dal campo del simulatore (foglio 1, riga 8)")</f>
        <v>166895.71530212037</v>
      </c>
    </row>
    <row r="25" spans="1:6">
      <c r="A25" s="5" t="s">
        <v>194</v>
      </c>
      <c r="B25" s="16">
        <f>IFERROR($B$23-$B$24,"fuori dal campo del simulatore (foglio 1, riga 8)")</f>
        <v>87572.167471961759</v>
      </c>
    </row>
    <row r="26" spans="1:6">
      <c r="A26" s="5" t="s">
        <v>195</v>
      </c>
      <c r="B26" s="20">
        <f>IFERROR(1-$B$24/$B$23,"fuori dal campo del simulatore (foglio 1, riga 8)")</f>
        <v>0.34413838995040791</v>
      </c>
    </row>
    <row r="28" spans="1:6">
      <c r="A28" s="43" t="s">
        <v>196</v>
      </c>
      <c r="B28" s="40"/>
      <c r="C28" s="40"/>
      <c r="D28" s="40"/>
      <c r="E28" s="40"/>
      <c r="F28" s="40"/>
    </row>
    <row r="29" spans="1:6">
      <c r="A29" s="5" t="s">
        <v>197</v>
      </c>
      <c r="B29" s="9" t="str">
        <f>IFERROR(INT(($B$130-$B$129)/12)&amp;" anni"&amp;IF(MOD(($B$130-$B$129),12)&gt;0," e "&amp;MOD(($B$130-$B$129),12)&amp;IF(MOD(($B$130-$B$129),12)=1," mese"," mesi"),"")&amp;", "&amp;CHOOSE(MOD($B$130,12)+1,"gennaio","febbraio","marzo","aprile","maggio","giugno","luglio","agosto","settembre","ottobre","novembre","dicembre")&amp;" "&amp;INT($B$130/12),"fuori dal campo del simulatore (foglio 1, riga 8)")</f>
        <v>50 anni, marzo 2034</v>
      </c>
    </row>
    <row r="30" spans="1:6">
      <c r="A30" s="5" t="s">
        <v>198</v>
      </c>
      <c r="B30" s="16">
        <f>IFERROR(IF(NOT($B$137),"stop fisso fuori campo (foglio 1, riga 8)",$B$1340),"fuori dal campo del simulatore (foglio 1, riga 8)")</f>
        <v>406949.97606437927</v>
      </c>
    </row>
    <row r="31" spans="1:6">
      <c r="A31" s="5" t="s">
        <v>199</v>
      </c>
      <c r="B31" s="16">
        <f>IFERROR(IF(NOT($B$137),"stop fisso fuori campo (foglio 1, riga 8)",$B$822),"fuori dal campo del simulatore (foglio 1, riga 8)")</f>
        <v>400687.23180459748</v>
      </c>
    </row>
    <row r="32" spans="1:6">
      <c r="A32" s="5" t="s">
        <v>200</v>
      </c>
      <c r="B32" s="11">
        <f>IFERROR(IF(NOT($B$137),"stop fisso fuori campo (foglio 1, riga 8)",$B$2006),"fuori dal campo del simulatore (foglio 1, riga 8)")</f>
        <v>205</v>
      </c>
    </row>
    <row r="33" spans="1:6">
      <c r="A33" s="5" t="s">
        <v>201</v>
      </c>
      <c r="B33" s="11">
        <f>IFERROR(IF(NOT($B$137),"stop fisso fuori campo (foglio 1, riga 8)",$B$2054),"fuori dal campo del simulatore (foglio 1, riga 8)")</f>
        <v>232</v>
      </c>
    </row>
    <row r="34" spans="1:6" ht="30">
      <c r="A34" s="5" t="s">
        <v>202</v>
      </c>
      <c r="B34" s="16">
        <f>IFERROR(IF(NOT($B$137),"stop fisso fuori campo (foglio 1, riga 8)",($E$1927-$E$1335)/12),"fuori dal campo del simulatore (foglio 1, riga 8)")</f>
        <v>4029.2227655073707</v>
      </c>
    </row>
    <row r="35" spans="1:6">
      <c r="A35" s="5" t="s">
        <v>203</v>
      </c>
      <c r="B35" s="16">
        <f>IFERROR(12*AB182,"fuori dal campo del simulatore (foglio 1, riga 8)")</f>
        <v>11922.165012226003</v>
      </c>
    </row>
    <row r="36" spans="1:6" ht="45" customHeight="1">
      <c r="A36" s="5" t="s">
        <v>204</v>
      </c>
      <c r="B36" s="20">
        <f>IFERROR(J179-1,"fuori dal campo del simulatore (foglio 1, riga 8)")</f>
        <v>6.2636827142424467E-2</v>
      </c>
      <c r="C36" s="42" t="s">
        <v>205</v>
      </c>
      <c r="D36" s="40"/>
      <c r="E36" s="40"/>
      <c r="F36" s="40"/>
    </row>
    <row r="38" spans="1:6">
      <c r="A38" s="43" t="s">
        <v>206</v>
      </c>
      <c r="B38" s="40"/>
      <c r="C38" s="40"/>
      <c r="D38" s="40"/>
      <c r="E38" s="40"/>
      <c r="F38" s="40"/>
    </row>
    <row r="39" spans="1:6" ht="32.1" customHeight="1">
      <c r="A39" s="12" t="s">
        <v>207</v>
      </c>
      <c r="B39" s="12" t="s">
        <v>208</v>
      </c>
      <c r="C39" s="12" t="s">
        <v>209</v>
      </c>
      <c r="D39" s="12" t="s">
        <v>210</v>
      </c>
    </row>
    <row r="40" spans="1:6">
      <c r="A40" s="5" t="s">
        <v>211</v>
      </c>
      <c r="B40" s="16">
        <f>IFERROR(IF(NOT($B$137),"stop fisso fuori campo (foglio 1, riga 8)",($X$2057-$X$2009)),"fuori dal campo del simulatore (foglio 1, riga 8)")</f>
        <v>37833.540686542285</v>
      </c>
      <c r="C40" s="16">
        <f>IFERROR(IF(NOT($B$137),"stop fisso fuori campo (foglio 1, riga 8)",($X$2057-$X$2009)),"fuori dal campo del simulatore (foglio 1, riga 8)")</f>
        <v>37833.540686542285</v>
      </c>
      <c r="D40" s="16">
        <f>IFERROR(IF(NOT($B$137),"stop fisso fuori campo (foglio 1, riga 8)",($X$2057-$X$2009)),"fuori dal campo del simulatore (foglio 1, riga 8)")</f>
        <v>37833.540686542285</v>
      </c>
    </row>
    <row r="41" spans="1:6">
      <c r="A41" s="5" t="s">
        <v>212</v>
      </c>
      <c r="B41" s="17">
        <f>IFERROR(IF(NOT($B$137),"stop fisso fuori campo (foglio 1, riga 8)",($X$2057-$X$2009)/$B$34),"fuori dal campo del simulatore (foglio 1, riga 8)")</f>
        <v>9.3897862908997496</v>
      </c>
      <c r="C41" s="17">
        <f>IFERROR(IF(NOT($B$137),"stop fisso fuori campo (foglio 1, riga 8)",($X$2057-$X$2009)/$B$34),"fuori dal campo del simulatore (foglio 1, riga 8)")</f>
        <v>9.3897862908997496</v>
      </c>
      <c r="D41" s="17">
        <f>IFERROR(IF(NOT($B$137),"stop fisso fuori campo (foglio 1, riga 8)",($X$2057-$X$2009)/$B$34),"fuori dal campo del simulatore (foglio 1, riga 8)")</f>
        <v>9.3897862908997496</v>
      </c>
    </row>
    <row r="42" spans="1:6">
      <c r="A42" s="5" t="s">
        <v>213</v>
      </c>
      <c r="B42" s="16">
        <f>IFERROR(IF(NOT($B$137),"stop fisso fuori campo (foglio 1, riga 8)",($X$2057-$X$2009)/($B$134-$B$135)),"fuori dal campo del simulatore (foglio 1, riga 8)")</f>
        <v>1401.2422476497143</v>
      </c>
      <c r="C42" s="16">
        <f>IFERROR(IF(NOT($B$137),"stop fisso fuori campo (foglio 1, riga 8)",($X$2057-$X$2009)/($B$134-$B$135)),"fuori dal campo del simulatore (foglio 1, riga 8)")</f>
        <v>1401.2422476497143</v>
      </c>
      <c r="D42" s="16">
        <f>IFERROR(IF(NOT($B$137),"stop fisso fuori campo (foglio 1, riga 8)",($X$2057-$X$2009)/($B$134-$B$135)),"fuori dal campo del simulatore (foglio 1, riga 8)")</f>
        <v>1401.2422476497143</v>
      </c>
    </row>
    <row r="43" spans="1:6">
      <c r="A43" s="5" t="s">
        <v>214</v>
      </c>
      <c r="B43" s="16">
        <f>IFERROR(IF(NOT($B$137),"stop fisso fuori campo (foglio 1, riga 8)",($X$759-$X$2009)-($X$1055-$X$2057)),"fuori dal campo del simulatore (foglio 1, riga 8)")</f>
        <v>24982.394350272312</v>
      </c>
      <c r="C43" s="16">
        <f>IFERROR(IF(NOT($B$137),"stop fisso fuori campo (foglio 1, riga 8)",($X$759-$X$2009)-($X$1351-$X$2057)),"fuori dal campo del simulatore (foglio 1, riga 8)")</f>
        <v>8801.2504033798468</v>
      </c>
      <c r="D43" s="16">
        <f>IFERROR(IF(NOT($B$137),"stop fisso fuori campo (foglio 1, riga 8)",($X$759-$X$2009)-($X$1647-$X$2057)),"fuori dal campo del simulatore (foglio 1, riga 8)")</f>
        <v>-2612.3711593350163</v>
      </c>
    </row>
    <row r="44" spans="1:6">
      <c r="A44" s="5" t="s">
        <v>215</v>
      </c>
      <c r="B44" s="17">
        <f>IFERROR(IF(NOT($B$137),"stop fisso fuori campo (foglio 1, riga 8)",(($X$759-$X$2009)-($X$1055-$X$2057))/$B$34),"fuori dal campo del simulatore (foglio 1, riga 8)")</f>
        <v>6.2003011012786384</v>
      </c>
      <c r="C44" s="17">
        <f>IFERROR(IF(NOT($B$137),"stop fisso fuori campo (foglio 1, riga 8)",(($X$759-$X$2009)-($X$1351-$X$2057))/$B$34),"fuori dal campo del simulatore (foglio 1, riga 8)")</f>
        <v>2.1843543818733413</v>
      </c>
      <c r="D44" s="17">
        <f>IFERROR(IF(NOT($B$137),"stop fisso fuori campo (foglio 1, riga 8)",(($X$759-$X$2009)-($X$1647-$X$2057))/$B$34),"fuori dal campo del simulatore (foglio 1, riga 8)")</f>
        <v>-0.64835610026293977</v>
      </c>
    </row>
    <row r="45" spans="1:6">
      <c r="A45" s="5" t="s">
        <v>216</v>
      </c>
      <c r="B45" s="16">
        <f>IFERROR(IF(NOT($B$137),"stop fisso fuori campo (foglio 1, riga 8)",$X$1055-$X$759),"fuori dal campo del simulatore (foglio 1, riga 8)")</f>
        <v>12851.146336269972</v>
      </c>
      <c r="C45" s="16">
        <f>IFERROR(IF(NOT($B$137),"stop fisso fuori campo (foglio 1, riga 8)",$X$1351-$X$759),"fuori dal campo del simulatore (foglio 1, riga 8)")</f>
        <v>29032.290283162438</v>
      </c>
      <c r="D45" s="16">
        <f>IFERROR(IF(NOT($B$137),"stop fisso fuori campo (foglio 1, riga 8)",$X$1647-$X$759),"fuori dal campo del simulatore (foglio 1, riga 8)")</f>
        <v>40445.911845877301</v>
      </c>
    </row>
    <row r="46" spans="1:6">
      <c r="A46" s="5" t="s">
        <v>217</v>
      </c>
      <c r="B46" s="17">
        <f>IFERROR(IF(NOT($B$137),"stop fisso fuori campo (foglio 1, riga 8)",($X$1055-$X$759)/$B$34),"fuori dal campo del simulatore (foglio 1, riga 8)")</f>
        <v>3.1894851896211107</v>
      </c>
      <c r="C46" s="17">
        <f>IFERROR(IF(NOT($B$137),"stop fisso fuori campo (foglio 1, riga 8)",($X$1351-$X$759)/$B$34),"fuori dal campo del simulatore (foglio 1, riga 8)")</f>
        <v>7.2054319090264078</v>
      </c>
      <c r="D46" s="17">
        <f>IFERROR(IF(NOT($B$137),"stop fisso fuori campo (foglio 1, riga 8)",($X$1647-$X$759)/$B$34),"fuori dal campo del simulatore (foglio 1, riga 8)")</f>
        <v>10.038142391162689</v>
      </c>
    </row>
    <row r="47" spans="1:6">
      <c r="A47" s="5" t="s">
        <v>218</v>
      </c>
      <c r="B47" s="16">
        <f>IFERROR(IF(NOT($B$137),"stop fisso fuori campo (foglio 1, riga 8)",$B$1048/13),"fuori dal campo del simulatore (foglio 1, riga 8)")</f>
        <v>2128.3867376156009</v>
      </c>
      <c r="C47" s="16">
        <f>IFERROR(IF(NOT($B$137),"stop fisso fuori campo (foglio 1, riga 8)",$B$1344/13),"fuori dal campo del simulatore (foglio 1, riga 8)")</f>
        <v>1987.5785948021048</v>
      </c>
      <c r="D47" s="16">
        <f>IFERROR(IF(NOT($B$137),"stop fisso fuori campo (foglio 1, riga 8)",$B$1640/13),"fuori dal campo del simulatore (foglio 1, riga 8)")</f>
        <v>1893.8669548262828</v>
      </c>
    </row>
    <row r="48" spans="1:6">
      <c r="A48" s="5" t="s">
        <v>219</v>
      </c>
      <c r="B48" s="16">
        <f>IFERROR(IF(NOT($B$137),"stop fisso fuori campo (foglio 1, riga 8)",$B$1050/13),"fuori dal campo del simulatore (foglio 1, riga 8)")</f>
        <v>1655.6209028203848</v>
      </c>
      <c r="C48" s="16">
        <f>IFERROR(IF(NOT($B$137),"stop fisso fuori campo (foglio 1, riga 8)",$B$1346/13),"fuori dal campo del simulatore (foglio 1, riga 8)")</f>
        <v>1559.0770633631314</v>
      </c>
      <c r="D48" s="16">
        <f>IFERROR(IF(NOT($B$137),"stop fisso fuori campo (foglio 1, riga 8)",$B$1642/13),"fuori dal campo del simulatore (foglio 1, riga 8)")</f>
        <v>1490.9783645694527</v>
      </c>
    </row>
    <row r="49" spans="1:6">
      <c r="A49" s="5" t="s">
        <v>220</v>
      </c>
      <c r="B49" s="16">
        <f>IFERROR(IF(NOT($B$137),"stop fisso fuori campo (foglio 1, riga 8)",$B$752/13),"fuori dal campo del simulatore (foglio 1, riga 8)")</f>
        <v>1942.8725301842521</v>
      </c>
      <c r="C49" s="16">
        <f>IFERROR(IF(NOT($B$137),"stop fisso fuori campo (foglio 1, riga 8)",$B$754/13),"fuori dal campo del simulatore (foglio 1, riga 8)")</f>
        <v>1528.424751366173</v>
      </c>
    </row>
    <row r="51" spans="1:6">
      <c r="A51" s="43" t="s">
        <v>221</v>
      </c>
      <c r="B51" s="40"/>
      <c r="C51" s="40"/>
      <c r="D51" s="40"/>
      <c r="E51" s="40"/>
      <c r="F51" s="40"/>
    </row>
    <row r="52" spans="1:6" ht="32.1" customHeight="1">
      <c r="A52" s="12" t="s">
        <v>222</v>
      </c>
      <c r="B52" s="12" t="s">
        <v>208</v>
      </c>
      <c r="C52" s="12" t="s">
        <v>209</v>
      </c>
      <c r="D52" s="12" t="s">
        <v>210</v>
      </c>
    </row>
    <row r="53" spans="1:6">
      <c r="A53" s="5" t="s">
        <v>223</v>
      </c>
      <c r="B53" s="17">
        <f>IFERROR(IF(NOT($B$137),"stop fisso fuori campo (foglio 1, riga 8)",-(($E$1039-$E$743)/3+($E$1113-$E$817)/6+($E$1187-$E$891)/6+($E$1261-$E$965)/3)/$B$34),"fuori dal campo del simulatore (foglio 1, riga 8)")</f>
        <v>3.1887599583130486</v>
      </c>
      <c r="C53" s="17">
        <f>IFERROR(IF(NOT($B$137),"stop fisso fuori campo (foglio 1, riga 8)",-(($E$1335-$E$743)/3+($E$1409-$E$817)/6+($E$1483-$E$891)/6+($E$1557-$E$965)/3)/$B$34),"fuori dal campo del simulatore (foglio 1, riga 8)")</f>
        <v>7.2030481953274483</v>
      </c>
      <c r="D53" s="17">
        <f>IFERROR(IF(NOT($B$137),"stop fisso fuori campo (foglio 1, riga 8)",-(($E$1631-$E$743)/3+($E$1705-$E$817)/6+($E$1779-$E$891)/6+($E$1853-$E$965)/3)/$B$34),"fuori dal campo del simulatore (foglio 1, riga 8)")</f>
        <v>10.034658644773058</v>
      </c>
    </row>
    <row r="54" spans="1:6">
      <c r="A54" s="5" t="s">
        <v>224</v>
      </c>
      <c r="B54" s="17">
        <f>IFERROR(IF(NOT($B$137),"stop fisso fuori campo (foglio 1, riga 8)",-(($E$817-$E$743)/3+($E$1113-$E$1039)/6+($E$965-$E$891)/6+($E$1261-$E$1187)/3)/$B$34),"fuori dal campo del simulatore (foglio 1, riga 8)")</f>
        <v>1.3745516194040517</v>
      </c>
      <c r="C54" s="17">
        <f>IFERROR(IF(NOT($B$137),"stop fisso fuori campo (foglio 1, riga 8)",-(($E$817-$E$743)/3+($E$1409-$E$1335)/6+($E$965-$E$891)/6+($E$1557-$E$1483)/3)/$B$34),"fuori dal campo del simulatore (foglio 1, riga 8)")</f>
        <v>1.3793357968148663</v>
      </c>
      <c r="D54" s="17">
        <f>IFERROR(IF(NOT($B$137),"stop fisso fuori campo (foglio 1, riga 8)",-(($E$817-$E$743)/3+($E$1705-$E$1631)/6+($E$965-$E$891)/6+($E$1853-$E$1779)/3)/$B$34),"fuori dal campo del simulatore (foglio 1, riga 8)")</f>
        <v>1.382511277324314</v>
      </c>
    </row>
    <row r="55" spans="1:6">
      <c r="A55" s="5" t="s">
        <v>225</v>
      </c>
      <c r="B55" s="17">
        <f>IFERROR(IF(NOT($B$137),"stop fisso fuori campo (foglio 1, riga 8)",-(($E$891-$E$743)/3+($E$1187-$E$1039)/6+($E$965-$E$817)/6+($E$1261-$E$1113)/3)/$B$34),"fuori dal campo del simulatore (foglio 1, riga 8)")</f>
        <v>0.83306980664037777</v>
      </c>
      <c r="C55" s="17">
        <f>IFERROR(IF(NOT($B$137),"stop fisso fuori campo (foglio 1, riga 8)",-(($E$891-$E$743)/3+($E$1483-$E$1335)/6+($E$965-$E$817)/6+($E$1557-$E$1409)/3)/$B$34),"fuori dal campo del simulatore (foglio 1, riga 8)")</f>
        <v>0.82659346237816544</v>
      </c>
      <c r="D55" s="17">
        <f>IFERROR(IF(NOT($B$137),"stop fisso fuori campo (foglio 1, riga 8)",-(($E$891-$E$743)/3+($E$1779-$E$1631)/6+($E$965-$E$817)/6+($E$1853-$E$1705)/3)/$B$34),"fuori dal campo del simulatore (foglio 1, riga 8)")</f>
        <v>0.82229561396150652</v>
      </c>
    </row>
    <row r="56" spans="1:6">
      <c r="A56" s="5" t="s">
        <v>226</v>
      </c>
      <c r="B56" s="17">
        <f>IFERROR(IF(NOT($B$137),"stop fisso fuori campo (foglio 1, riga 8)",-($E$1261-$E$743)/$B$34),"fuori dal campo del simulatore (foglio 1, riga 8)")</f>
        <v>5.3963813843574782</v>
      </c>
      <c r="C56" s="17">
        <f>IFERROR(IF(NOT($B$137),"stop fisso fuori campo (foglio 1, riga 8)",-($E$1557-$E$743)/$B$34),"fuori dal campo del simulatore (foglio 1, riga 8)")</f>
        <v>9.4089774545204801</v>
      </c>
      <c r="D56" s="17">
        <f>IFERROR(IF(NOT($B$137),"stop fisso fuori campo (foglio 1, riga 8)",-($E$1853-$E$743)/$B$34),"fuori dal campo del simulatore (foglio 1, riga 8)")</f>
        <v>12.239465536058878</v>
      </c>
    </row>
    <row r="58" spans="1:6" ht="32.1" customHeight="1">
      <c r="A58" s="12" t="s">
        <v>227</v>
      </c>
      <c r="B58" s="12" t="s">
        <v>208</v>
      </c>
      <c r="C58" s="12" t="s">
        <v>209</v>
      </c>
      <c r="D58" s="12" t="s">
        <v>210</v>
      </c>
    </row>
    <row r="59" spans="1:6">
      <c r="A59" s="5" t="s">
        <v>228</v>
      </c>
      <c r="B59" s="16">
        <f>IFERROR(IF(NOT($B$137),"stop fisso fuori campo (foglio 1, riga 8)",$E$743),"fuori dal campo del simulatore (foglio 1, riga 8)")</f>
        <v>15839.196881065494</v>
      </c>
      <c r="C59" s="16">
        <f>IFERROR(IF(NOT($B$137),"stop fisso fuori campo (foglio 1, riga 8)",$E$743),"fuori dal campo del simulatore (foglio 1, riga 8)")</f>
        <v>15839.196881065494</v>
      </c>
      <c r="D59" s="16">
        <f>IFERROR(IF(NOT($B$137),"stop fisso fuori campo (foglio 1, riga 8)",$E$743),"fuori dal campo del simulatore (foglio 1, riga 8)")</f>
        <v>15839.196881065494</v>
      </c>
    </row>
    <row r="60" spans="1:6">
      <c r="A60" s="5" t="s">
        <v>229</v>
      </c>
      <c r="B60" s="16">
        <f>IFERROR(IF(NOT($B$137),"stop fisso fuori campo (foglio 1, riga 8)",$E$1039),"fuori dal campo del simulatore (foglio 1, riga 8)")</f>
        <v>2988.050544795522</v>
      </c>
      <c r="C60" s="16">
        <f>IFERROR(IF(NOT($B$137),"stop fisso fuori campo (foglio 1, riga 8)",$E$1335),"fuori dal campo del simulatore (foglio 1, riga 8)")</f>
        <v>-13193.093402096943</v>
      </c>
      <c r="D60" s="16">
        <f>IFERROR(IF(NOT($B$137),"stop fisso fuori campo (foglio 1, riga 8)",$E$1631),"fuori dal campo del simulatore (foglio 1, riga 8)")</f>
        <v>-24606.714964811807</v>
      </c>
    </row>
    <row r="61" spans="1:6">
      <c r="A61" s="5" t="s">
        <v>230</v>
      </c>
      <c r="B61" s="16">
        <f>IFERROR(IF(NOT($B$137),"stop fisso fuori campo (foglio 1, riga 8)",$E$817),"fuori dal campo del simulatore (foglio 1, riga 8)")</f>
        <v>10311.440360889421</v>
      </c>
      <c r="C61" s="16">
        <f>IFERROR(IF(NOT($B$137),"stop fisso fuori campo (foglio 1, riga 8)",$E$817),"fuori dal campo del simulatore (foglio 1, riga 8)")</f>
        <v>10311.440360889421</v>
      </c>
      <c r="D61" s="16">
        <f>IFERROR(IF(NOT($B$137),"stop fisso fuori campo (foglio 1, riga 8)",$E$817),"fuori dal campo del simulatore (foglio 1, riga 8)")</f>
        <v>10311.440360889421</v>
      </c>
    </row>
    <row r="62" spans="1:6">
      <c r="A62" s="5" t="s">
        <v>231</v>
      </c>
      <c r="B62" s="16">
        <f>IFERROR(IF(NOT($B$137),"stop fisso fuori campo (foglio 1, riga 8)",$E$891),"fuori dal campo del simulatore (foglio 1, riga 8)")</f>
        <v>12472.673790079716</v>
      </c>
      <c r="C62" s="16">
        <f>IFERROR(IF(NOT($B$137),"stop fisso fuori campo (foglio 1, riga 8)",$E$891),"fuori dal campo del simulatore (foglio 1, riga 8)")</f>
        <v>12472.673790079716</v>
      </c>
      <c r="D62" s="16">
        <f>IFERROR(IF(NOT($B$137),"stop fisso fuori campo (foglio 1, riga 8)",$E$891),"fuori dal campo del simulatore (foglio 1, riga 8)")</f>
        <v>12472.673790079716</v>
      </c>
    </row>
    <row r="63" spans="1:6">
      <c r="A63" s="5" t="s">
        <v>232</v>
      </c>
      <c r="B63" s="16">
        <f>IFERROR(IF(NOT($B$137),"stop fisso fuori campo (foglio 1, riga 8)",$E$1113),"fuori dal campo del simulatore (foglio 1, riga 8)")</f>
        <v>-2557.3554471940733</v>
      </c>
      <c r="C63" s="16">
        <f>IFERROR(IF(NOT($B$137),"stop fisso fuori campo (foglio 1, riga 8)",$E$1409),"fuori dal campo del simulatore (foglio 1, riga 8)")</f>
        <v>-18777.323871552479</v>
      </c>
      <c r="D63" s="16">
        <f>IFERROR(IF(NOT($B$137),"stop fisso fuori campo (foglio 1, riga 8)",$E$1705),"fuori dal campo del simulatore (foglio 1, riga 8)")</f>
        <v>-30216.714858113439</v>
      </c>
    </row>
    <row r="64" spans="1:6">
      <c r="A64" s="5" t="s">
        <v>233</v>
      </c>
      <c r="B64" s="16">
        <f>IFERROR(IF(NOT($B$137),"stop fisso fuori campo (foglio 1, riga 8)",$E$1187),"fuori dal campo del simulatore (foglio 1, riga 8)")</f>
        <v>-355.08718219317961</v>
      </c>
      <c r="C64" s="16">
        <f>IFERROR(IF(NOT($B$137),"stop fisso fuori campo (foglio 1, riga 8)",$E$1483),"fuori dal campo del simulatore (foglio 1, riga 8)")</f>
        <v>-16484.313305998687</v>
      </c>
      <c r="D64" s="16">
        <f>IFERROR(IF(NOT($B$137),"stop fisso fuori campo (foglio 1, riga 8)",$E$1779),"fuori dal campo del simulatore (foglio 1, riga 8)")</f>
        <v>-27863.48087847326</v>
      </c>
    </row>
    <row r="65" spans="1:6">
      <c r="A65" s="5" t="s">
        <v>234</v>
      </c>
      <c r="B65" s="16">
        <f>IFERROR(IF(NOT($B$137),"stop fisso fuori campo (foglio 1, riga 8)",$E$965),"fuori dal campo del simulatore (foglio 1, riga 8)")</f>
        <v>6941.2220827238052</v>
      </c>
      <c r="C65" s="16">
        <f>IFERROR(IF(NOT($B$137),"stop fisso fuori campo (foglio 1, riga 8)",$E$965),"fuori dal campo del simulatore (foglio 1, riga 8)")</f>
        <v>6941.2220827238052</v>
      </c>
      <c r="D65" s="16">
        <f>IFERROR(IF(NOT($B$137),"stop fisso fuori campo (foglio 1, riga 8)",$E$965),"fuori dal campo del simulatore (foglio 1, riga 8)")</f>
        <v>6941.2220827238052</v>
      </c>
    </row>
    <row r="66" spans="1:6">
      <c r="A66" s="5" t="s">
        <v>235</v>
      </c>
      <c r="B66" s="16">
        <f>IFERROR(IF(NOT($B$137),"stop fisso fuori campo (foglio 1, riga 8)",$E$1261),"fuori dal campo del simulatore (foglio 1, riga 8)")</f>
        <v>-5904.0258441478363</v>
      </c>
      <c r="C66" s="16">
        <f>IFERROR(IF(NOT($B$137),"stop fisso fuori campo (foglio 1, riga 8)",$E$1557),"fuori dal campo del simulatore (foglio 1, riga 8)")</f>
        <v>-22071.669278834015</v>
      </c>
      <c r="D66" s="16">
        <f>IFERROR(IF(NOT($B$137),"stop fisso fuori campo (foglio 1, riga 8)",$E$1853),"fuori dal campo del simulatore (foglio 1, riga 8)")</f>
        <v>-33476.336294465815</v>
      </c>
    </row>
    <row r="68" spans="1:6">
      <c r="A68" s="43" t="s">
        <v>236</v>
      </c>
      <c r="B68" s="40"/>
      <c r="C68" s="40"/>
      <c r="D68" s="40"/>
      <c r="E68" s="40"/>
      <c r="F68" s="40"/>
    </row>
    <row r="69" spans="1:6" ht="32.1" customHeight="1">
      <c r="A69" s="12" t="s">
        <v>237</v>
      </c>
      <c r="B69" s="12" t="s">
        <v>238</v>
      </c>
      <c r="C69" s="12" t="s">
        <v>239</v>
      </c>
      <c r="D69" s="12" t="s">
        <v>240</v>
      </c>
      <c r="E69" s="12" t="s">
        <v>241</v>
      </c>
    </row>
    <row r="70" spans="1:6">
      <c r="A70" s="5" t="s">
        <v>242</v>
      </c>
      <c r="B70" s="9" t="str">
        <f>IFERROR(IF($E$2099=0,INT(($C$2099-$B$129)/12)&amp;" anni"&amp;IF(MOD(($C$2099-$B$129),12)&gt;0," e "&amp;MOD(($C$2099-$B$129),12)&amp;IF(MOD(($C$2099-$B$129),12)=1," mese"," mesi"),""),$G$2099),"fuori dal campo del simulatore (foglio 1, riga 8)")</f>
        <v>49 anni e 9 mesi</v>
      </c>
      <c r="C70" s="9" t="str">
        <f>IFERROR(IF($E$2099&lt;&gt;0,"n.d. (fuori scala)",CHOOSE(MOD($C$2099,12)+1,"gennaio","febbraio","marzo","aprile","maggio","giugno","luglio","agosto","settembre","ottobre","novembre","dicembre")&amp;" "&amp;INT($C$2099/12)),"fuori dal campo del simulatore (foglio 1, riga 8)")</f>
        <v>dicembre 2033</v>
      </c>
      <c r="D70" s="16">
        <f>IFERROR(IF($E$2099&lt;&gt;0,"n.d. (fuori scala)",$I$2708),"fuori dal campo del simulatore (foglio 1, riga 8)")</f>
        <v>1922.8105171256188</v>
      </c>
      <c r="E70" s="16">
        <f>IFERROR(IF($E$2099&lt;&gt;0,"n.d. (fuori scala)",$J$2708),"fuori dal campo del simulatore (foglio 1, riga 8)")</f>
        <v>1510.8232583100742</v>
      </c>
    </row>
    <row r="71" spans="1:6">
      <c r="A71" s="5" t="s">
        <v>243</v>
      </c>
      <c r="B71" s="9" t="str">
        <f>IFERROR(IF($E$2175=0,INT(($C$2175-$B$129)/12)&amp;" anni"&amp;IF(MOD(($C$2175-$B$129),12)&gt;0," e "&amp;MOD(($C$2175-$B$129),12)&amp;IF(MOD(($C$2175-$B$129),12)=1," mese"," mesi"),""),$G$2175),"fuori dal campo del simulatore (foglio 1, riga 8)")</f>
        <v>50 anni</v>
      </c>
      <c r="C71" s="9" t="str">
        <f>IFERROR(IF($E$2175&lt;&gt;0,"n.d. (fuori scala)",CHOOSE(MOD($C$2175,12)+1,"gennaio","febbraio","marzo","aprile","maggio","giugno","luglio","agosto","settembre","ottobre","novembre","dicembre")&amp;" "&amp;INT($C$2175/12)),"fuori dal campo del simulatore (foglio 1, riga 8)")</f>
        <v>marzo 2034</v>
      </c>
      <c r="D71" s="16">
        <f>IFERROR(IF($E$2175&lt;&gt;0,"n.d. (fuori scala)",$I$2709),"fuori dal campo del simulatore (foglio 1, riga 8)")</f>
        <v>1835.8198598188631</v>
      </c>
      <c r="E71" s="16">
        <f>IFERROR(IF($E$2175&lt;&gt;0,"n.d. (fuori scala)",$J$2709),"fuori dal campo del simulatore (foglio 1, riga 8)")</f>
        <v>1451.1788948130829</v>
      </c>
    </row>
    <row r="72" spans="1:6">
      <c r="A72" s="5" t="s">
        <v>244</v>
      </c>
      <c r="B72" s="9" t="str">
        <f>IFERROR(IF($E$2251=0,INT(($C$2251-$B$129)/12)&amp;" anni"&amp;IF(MOD(($C$2251-$B$129),12)&gt;0," e "&amp;MOD(($C$2251-$B$129),12)&amp;IF(MOD(($C$2251-$B$129),12)=1," mese"," mesi"),""),$G$2251),"fuori dal campo del simulatore (foglio 1, riga 8)")</f>
        <v>50 anni</v>
      </c>
      <c r="C72" s="9" t="str">
        <f>IFERROR(IF($E$2251&lt;&gt;0,"n.d. (fuori scala)",CHOOSE(MOD($C$2251,12)+1,"gennaio","febbraio","marzo","aprile","maggio","giugno","luglio","agosto","settembre","ottobre","novembre","dicembre")&amp;" "&amp;INT($C$2251/12)),"fuori dal campo del simulatore (foglio 1, riga 8)")</f>
        <v>marzo 2034</v>
      </c>
      <c r="D72" s="16">
        <f>IFERROR(IF($E$2251&lt;&gt;0,"n.d. (fuori scala)",$I$2710),"fuori dal campo del simulatore (foglio 1, riga 8)")</f>
        <v>2128.3867376156009</v>
      </c>
      <c r="E72" s="16">
        <f>IFERROR(IF($E$2251&lt;&gt;0,"n.d. (fuori scala)",$J$2710),"fuori dal campo del simulatore (foglio 1, riga 8)")</f>
        <v>1655.6209028203848</v>
      </c>
    </row>
    <row r="73" spans="1:6">
      <c r="A73" s="5" t="s">
        <v>245</v>
      </c>
      <c r="B73" s="9" t="str">
        <f>IFERROR(IF($E$2327=0,INT(($C$2327-$B$129)/12)&amp;" anni"&amp;IF(MOD(($C$2327-$B$129),12)&gt;0," e "&amp;MOD(($C$2327-$B$129),12)&amp;IF(MOD(($C$2327-$B$129),12)=1," mese"," mesi"),""),$G$2327),"fuori dal campo del simulatore (foglio 1, riga 8)")</f>
        <v>50 anni e 4 mesi</v>
      </c>
      <c r="C73" s="9" t="str">
        <f>IFERROR(IF($E$2327&lt;&gt;0,"n.d. (fuori scala)",CHOOSE(MOD($C$2327,12)+1,"gennaio","febbraio","marzo","aprile","maggio","giugno","luglio","agosto","settembre","ottobre","novembre","dicembre")&amp;" "&amp;INT($C$2327/12)),"fuori dal campo del simulatore (foglio 1, riga 8)")</f>
        <v>luglio 2034</v>
      </c>
      <c r="D73" s="16">
        <f>IFERROR(IF($E$2327&lt;&gt;0,"n.d. (fuori scala)",$I$2711),"fuori dal campo del simulatore (foglio 1, riga 8)")</f>
        <v>2014.8979237087794</v>
      </c>
      <c r="E73" s="16">
        <f>IFERROR(IF($E$2327&lt;&gt;0,"n.d. (fuori scala)",$J$2711),"fuori dal campo del simulatore (foglio 1, riga 8)")</f>
        <v>1577.8083160545284</v>
      </c>
    </row>
    <row r="74" spans="1:6">
      <c r="A74" s="5" t="s">
        <v>246</v>
      </c>
      <c r="B74" s="9" t="str">
        <f>IFERROR(IF($E$2403=0,INT(($C$2403-$B$129)/12)&amp;" anni"&amp;IF(MOD(($C$2403-$B$129),12)&gt;0," e "&amp;MOD(($C$2403-$B$129),12)&amp;IF(MOD(($C$2403-$B$129),12)=1," mese"," mesi"),""),$G$2403),"fuori dal campo del simulatore (foglio 1, riga 8)")</f>
        <v>50 anni e 7 mesi</v>
      </c>
      <c r="C74" s="9" t="str">
        <f>IFERROR(IF($E$2403&lt;&gt;0,"n.d. (fuori scala)",CHOOSE(MOD($C$2403,12)+1,"gennaio","febbraio","marzo","aprile","maggio","giugno","luglio","agosto","settembre","ottobre","novembre","dicembre")&amp;" "&amp;INT($C$2403/12)),"fuori dal campo del simulatore (foglio 1, riga 8)")</f>
        <v>ottobre 2034</v>
      </c>
      <c r="D74" s="16">
        <f>IFERROR(IF($E$2403&lt;&gt;0,"n.d. (fuori scala)",$I$2712),"fuori dal campo del simulatore (foglio 1, riga 8)")</f>
        <v>1939.4216590097842</v>
      </c>
      <c r="E74" s="16">
        <f>IFERROR(IF($E$2403&lt;&gt;0,"n.d. (fuori scala)",$J$2712),"fuori dal campo del simulatore (foglio 1, riga 8)")</f>
        <v>1526.0586925147559</v>
      </c>
    </row>
    <row r="75" spans="1:6">
      <c r="A75" s="5" t="s">
        <v>247</v>
      </c>
      <c r="B75" s="9" t="str">
        <f>IFERROR(IF($E$2479=0,INT(($C$2479-$B$129)/12)&amp;" anni"&amp;IF(MOD(($C$2479-$B$129),12)&gt;0," e "&amp;MOD(($C$2479-$B$129),12)&amp;IF(MOD(($C$2479-$B$129),12)=1," mese"," mesi"),""),$G$2479),"fuori dal campo del simulatore (foglio 1, riga 8)")</f>
        <v>50 anni e 2 mesi</v>
      </c>
      <c r="C75" s="9" t="str">
        <f>IFERROR(IF($E$2479&lt;&gt;0,"n.d. (fuori scala)",CHOOSE(MOD($C$2479,12)+1,"gennaio","febbraio","marzo","aprile","maggio","giugno","luglio","agosto","settembre","ottobre","novembre","dicembre")&amp;" "&amp;INT($C$2479/12)),"fuori dal campo del simulatore (foglio 1, riga 8)")</f>
        <v>maggio 2034</v>
      </c>
      <c r="D75" s="16">
        <f>IFERROR(IF($E$2479&lt;&gt;0,"n.d. (fuori scala)",$I$2713),"fuori dal campo del simulatore (foglio 1, riga 8)")</f>
        <v>2140.9629994676957</v>
      </c>
      <c r="E75" s="16">
        <f>IFERROR(IF($E$2479&lt;&gt;0,"n.d. (fuori scala)",$J$2713),"fuori dal campo del simulatore (foglio 1, riga 8)")</f>
        <v>1664.2437038953854</v>
      </c>
    </row>
    <row r="76" spans="1:6">
      <c r="A76" s="5" t="s">
        <v>248</v>
      </c>
      <c r="B76" s="9" t="str">
        <f>IFERROR(IF($E$2555=0,INT(($C$2555-$B$129)/12)&amp;" anni"&amp;IF(MOD(($C$2555-$B$129),12)&gt;0," e "&amp;MOD(($C$2555-$B$129),12)&amp;IF(MOD(($C$2555-$B$129),12)=1," mese"," mesi"),""),$G$2555),"fuori dal campo del simulatore (foglio 1, riga 8)")</f>
        <v>50 anni e 6 mesi</v>
      </c>
      <c r="C76" s="9" t="str">
        <f>IFERROR(IF($E$2555&lt;&gt;0,"n.d. (fuori scala)",CHOOSE(MOD($C$2555,12)+1,"gennaio","febbraio","marzo","aprile","maggio","giugno","luglio","agosto","settembre","ottobre","novembre","dicembre")&amp;" "&amp;INT($C$2555/12)),"fuori dal campo del simulatore (foglio 1, riga 8)")</f>
        <v>settembre 2034</v>
      </c>
      <c r="D76" s="16">
        <f>IFERROR(IF($E$2555&lt;&gt;0,"n.d. (fuori scala)",$I$2714),"fuori dal campo del simulatore (foglio 1, riga 8)")</f>
        <v>2026.3153266280776</v>
      </c>
      <c r="E76" s="16">
        <f>IFERROR(IF($E$2555&lt;&gt;0,"n.d. (fuori scala)",$J$2714),"fuori dal campo del simulatore (foglio 1, riga 8)")</f>
        <v>1585.6365559022729</v>
      </c>
    </row>
    <row r="77" spans="1:6">
      <c r="A77" s="5" t="s">
        <v>249</v>
      </c>
      <c r="B77" s="9" t="str">
        <f>IFERROR(IF($E$2631=0,INT(($C$2631-$B$129)/12)&amp;" anni"&amp;IF(MOD(($C$2631-$B$129),12)&gt;0," e "&amp;MOD(($C$2631-$B$129),12)&amp;IF(MOD(($C$2631-$B$129),12)=1," mese"," mesi"),""),$G$2631),"fuori dal campo del simulatore (foglio 1, riga 8)")</f>
        <v>50 anni e 9 mesi</v>
      </c>
      <c r="C77" s="9" t="str">
        <f>IFERROR(IF($E$2631&lt;&gt;0,"n.d. (fuori scala)",CHOOSE(MOD($C$2631,12)+1,"gennaio","febbraio","marzo","aprile","maggio","giugno","luglio","agosto","settembre","ottobre","novembre","dicembre")&amp;" "&amp;INT($C$2631/12)),"fuori dal campo del simulatore (foglio 1, riga 8)")</f>
        <v>dicembre 2034</v>
      </c>
      <c r="D77" s="16">
        <f>IFERROR(IF($E$2631&lt;&gt;0,"n.d. (fuori scala)",$I$2715),"fuori dal campo del simulatore (foglio 1, riga 8)")</f>
        <v>1950.0671683464386</v>
      </c>
      <c r="E77" s="16">
        <f>IFERROR(IF($E$2631&lt;&gt;0,"n.d. (fuori scala)",$J$2715),"fuori dal campo del simulatore (foglio 1, riga 8)")</f>
        <v>1533.3576904548108</v>
      </c>
    </row>
    <row r="78" spans="1:6" ht="90" customHeight="1">
      <c r="A78" s="42" t="s">
        <v>250</v>
      </c>
      <c r="B78" s="40"/>
      <c r="C78" s="40"/>
      <c r="D78" s="40"/>
      <c r="E78" s="40"/>
      <c r="F78" s="40"/>
    </row>
    <row r="80" spans="1:6">
      <c r="A80" s="43" t="s">
        <v>251</v>
      </c>
      <c r="B80" s="40"/>
      <c r="C80" s="40"/>
      <c r="D80" s="40"/>
      <c r="E80" s="40"/>
      <c r="F80" s="40"/>
    </row>
    <row r="81" spans="1:6" ht="32.1" customHeight="1">
      <c r="A81" s="12" t="s">
        <v>252</v>
      </c>
      <c r="B81" s="12" t="s">
        <v>253</v>
      </c>
      <c r="C81" s="12" t="s">
        <v>254</v>
      </c>
      <c r="D81" s="12" t="s">
        <v>255</v>
      </c>
    </row>
    <row r="82" spans="1:6">
      <c r="A82" s="5" t="s">
        <v>256</v>
      </c>
      <c r="B82" s="9" t="str">
        <f>IFERROR(IF(NOT($B$137),"stop fisso fuori campo (foglio 1, riga 8)",INT(($B$134-$B$129-1+12)/12)&amp;" anni"&amp;IF(MOD(($B$134-$B$129-1+12),12)&gt;0," e "&amp;MOD(($B$134-$B$129-1+12),12)&amp;IF(MOD(($B$134-$B$129-1+12),12)=1," mese"," mesi"),"")),"fuori dal campo del simulatore (foglio 1, riga 8)")</f>
        <v>70 anni e 3 mesi</v>
      </c>
      <c r="C82" s="20">
        <f>IFERROR(IF(NOT($B$137),"stop fisso fuori campo (foglio 1, riga 8)",$F$2719),"fuori dal campo del simulatore (foglio 1, riga 8)")</f>
        <v>3.8097316221530342E-2</v>
      </c>
      <c r="D82" s="24">
        <f>IFERROR(IF(NOT($B$137),"stop fisso fuori campo (foglio 1, riga 8)",$G$2719),"fuori dal campo del simulatore (foglio 1, riga 8)")</f>
        <v>26.248568119212074</v>
      </c>
    </row>
    <row r="83" spans="1:6">
      <c r="A83" s="5" t="s">
        <v>257</v>
      </c>
      <c r="B83" s="9" t="str">
        <f>IFERROR(IF(NOT($B$137),"stop fisso fuori campo (foglio 1, riga 8)",INT(($B$134-$B$129-1+21)/12)&amp;" anni"&amp;IF(MOD(($B$134-$B$129-1+21),12)&gt;0," e "&amp;MOD(($B$134-$B$129-1+21),12)&amp;IF(MOD(($B$134-$B$129-1+21),12)=1," mese"," mesi"),"")),"fuori dal campo del simulatore (foglio 1, riga 8)")</f>
        <v>71 anni</v>
      </c>
      <c r="C83" s="20">
        <f>IFERROR(IF(NOT($B$137),"stop fisso fuori campo (foglio 1, riga 8)",$F$2720),"fuori dal campo del simulatore (foglio 1, riga 8)")</f>
        <v>6.7343640424543105E-2</v>
      </c>
      <c r="D83" s="24">
        <f>IFERROR(IF(NOT($B$137),"stop fisso fuori campo (foglio 1, riga 8)",$G$2720),"fuori dal campo del simulatore (foglio 1, riga 8)")</f>
        <v>25.986121168498901</v>
      </c>
    </row>
    <row r="85" spans="1:6">
      <c r="A85" s="43" t="s">
        <v>258</v>
      </c>
      <c r="B85" s="40"/>
      <c r="C85" s="40"/>
      <c r="D85" s="40"/>
      <c r="E85" s="40"/>
      <c r="F85" s="40"/>
    </row>
    <row r="86" spans="1:6">
      <c r="A86" s="5" t="s">
        <v>218</v>
      </c>
      <c r="B86" s="16">
        <f>IFERROR(IF(NOT($B$137),"stop fisso fuori campo (foglio 1, riga 8)",INDEX($B$47:$D$47,MATCH($B$16,{"a regole di oggi","centrale","se la revisione accelera"},0))),"fuori dal campo del simulatore (foglio 1, riga 8)")</f>
        <v>1987.5785948021048</v>
      </c>
    </row>
    <row r="87" spans="1:6">
      <c r="A87" s="5" t="s">
        <v>217</v>
      </c>
      <c r="B87" s="17">
        <f>IFERROR(IF(NOT($B$137),"stop fisso fuori campo (foglio 1, riga 8)",INDEX($B$46:$D$46,MATCH($B$16,{"a regole di oggi","centrale","se la revisione accelera"},0))),"fuori dal campo del simulatore (foglio 1, riga 8)")</f>
        <v>7.2054319090264078</v>
      </c>
    </row>
    <row r="88" spans="1:6">
      <c r="A88" s="5" t="s">
        <v>259</v>
      </c>
      <c r="B88" s="17">
        <f>IFERROR(IF(NOT($B$137),"stop fisso fuori campo (foglio 1, riga 8)",INDEX($B$56:$D$56,MATCH($B$16,{"a regole di oggi","centrale","se la revisione accelera"},0))),"fuori dal campo del simulatore (foglio 1, riga 8)")</f>
        <v>9.4089774545204801</v>
      </c>
    </row>
    <row r="89" spans="1:6">
      <c r="A89" s="5" t="s">
        <v>260</v>
      </c>
      <c r="B89" s="9" t="str">
        <f>IFERROR(CHOOSE(MATCH($B$16,{"a regole di oggi","centrale","se la revisione accelera"},0),$B$72,$B$73,$B$74),"fuori dal campo del simulatore (foglio 1, riga 8)")</f>
        <v>50 anni e 4 mesi</v>
      </c>
    </row>
    <row r="90" spans="1:6">
      <c r="A90" s="5" t="s">
        <v>261</v>
      </c>
      <c r="B90" s="9" t="str">
        <f>IFERROR(CHOOSE(MATCH($B$16,{"a regole di oggi","centrale","se la revisione accelera"},0),$B$75,$B$76,$B$77),"fuori dal campo del simulatore (foglio 1, riga 8)")</f>
        <v>50 anni e 6 mesi</v>
      </c>
    </row>
    <row r="100" spans="1:10">
      <c r="A100" s="43" t="s">
        <v>69</v>
      </c>
      <c r="B100" s="40"/>
      <c r="C100" s="40"/>
      <c r="D100" s="40"/>
      <c r="E100" s="40"/>
      <c r="F100" s="40"/>
      <c r="G100" s="40"/>
      <c r="H100" s="40"/>
      <c r="I100" s="40"/>
      <c r="J100" s="40"/>
    </row>
    <row r="101" spans="1:10" ht="60" customHeight="1">
      <c r="A101" s="42" t="s">
        <v>262</v>
      </c>
      <c r="B101" s="40"/>
      <c r="C101" s="40"/>
      <c r="D101" s="40"/>
      <c r="E101" s="40"/>
      <c r="F101" s="40"/>
      <c r="G101" s="40"/>
      <c r="H101" s="40"/>
      <c r="I101" s="40"/>
      <c r="J101" s="40"/>
    </row>
    <row r="103" spans="1:10">
      <c r="A103" s="5" t="s">
        <v>122</v>
      </c>
      <c r="B103" s="20">
        <f>'2 - Il costo del ponte'!$B$6</f>
        <v>0.03</v>
      </c>
    </row>
    <row r="104" spans="1:10">
      <c r="A104" s="5" t="s">
        <v>123</v>
      </c>
      <c r="B104" s="20">
        <f>'2 - Il costo del ponte'!$B$7</f>
        <v>0.02</v>
      </c>
    </row>
    <row r="105" spans="1:10">
      <c r="A105" s="5" t="s">
        <v>124</v>
      </c>
      <c r="B105" s="20">
        <f>'2 - Il costo del ponte'!$B$9</f>
        <v>0.26</v>
      </c>
    </row>
    <row r="106" spans="1:10">
      <c r="A106" s="5" t="s">
        <v>125</v>
      </c>
      <c r="B106" s="21">
        <f>1-'2 - Il costo del ponte'!$B$10</f>
        <v>0.998</v>
      </c>
    </row>
    <row r="107" spans="1:10">
      <c r="A107" s="5" t="s">
        <v>126</v>
      </c>
      <c r="B107" s="21">
        <f>1+$B$103</f>
        <v>1.03</v>
      </c>
    </row>
    <row r="108" spans="1:10" ht="30">
      <c r="A108" s="5" t="s">
        <v>127</v>
      </c>
      <c r="B108" s="21">
        <f>1+$B$104</f>
        <v>1.02</v>
      </c>
    </row>
    <row r="110" spans="1:10" ht="15" customHeight="1">
      <c r="A110" s="5" t="s">
        <v>263</v>
      </c>
      <c r="B110" s="22">
        <v>9.1899999999999996E-2</v>
      </c>
      <c r="C110" s="42" t="s">
        <v>264</v>
      </c>
      <c r="D110" s="40"/>
      <c r="E110" s="40"/>
      <c r="F110" s="40"/>
      <c r="G110" s="40"/>
      <c r="H110" s="40"/>
    </row>
    <row r="111" spans="1:10" ht="15" customHeight="1">
      <c r="A111" s="5" t="s">
        <v>265</v>
      </c>
      <c r="B111" s="22">
        <v>0.02</v>
      </c>
      <c r="C111" s="42" t="s">
        <v>266</v>
      </c>
      <c r="D111" s="40"/>
      <c r="E111" s="40"/>
      <c r="F111" s="40"/>
      <c r="G111" s="40"/>
      <c r="H111" s="40"/>
    </row>
    <row r="112" spans="1:10" ht="15" customHeight="1">
      <c r="A112" s="5" t="s">
        <v>267</v>
      </c>
      <c r="B112" s="25">
        <v>2210595</v>
      </c>
      <c r="C112" s="42" t="s">
        <v>268</v>
      </c>
      <c r="D112" s="40"/>
      <c r="E112" s="40"/>
      <c r="F112" s="40"/>
      <c r="G112" s="40"/>
      <c r="H112" s="40"/>
    </row>
    <row r="113" spans="1:8" ht="15" customHeight="1">
      <c r="A113" s="5" t="s">
        <v>269</v>
      </c>
      <c r="B113" s="25">
        <v>2265003</v>
      </c>
      <c r="C113" s="42" t="s">
        <v>268</v>
      </c>
      <c r="D113" s="40"/>
      <c r="E113" s="40"/>
      <c r="F113" s="40"/>
      <c r="G113" s="40"/>
      <c r="H113" s="40"/>
    </row>
    <row r="114" spans="1:8" ht="30" customHeight="1">
      <c r="A114" s="5" t="s">
        <v>270</v>
      </c>
      <c r="B114" s="26">
        <v>-7.8E-2</v>
      </c>
      <c r="C114" s="42" t="s">
        <v>271</v>
      </c>
      <c r="D114" s="40"/>
      <c r="E114" s="40"/>
      <c r="F114" s="40"/>
      <c r="G114" s="40"/>
      <c r="H114" s="40"/>
    </row>
    <row r="115" spans="1:8" ht="15" customHeight="1">
      <c r="A115" s="5" t="s">
        <v>272</v>
      </c>
      <c r="B115" s="26">
        <v>6.0000000000000001E-3</v>
      </c>
      <c r="C115" s="42" t="s">
        <v>273</v>
      </c>
      <c r="D115" s="40"/>
      <c r="E115" s="40"/>
      <c r="F115" s="40"/>
      <c r="G115" s="40"/>
      <c r="H115" s="40"/>
    </row>
    <row r="116" spans="1:8" ht="15" customHeight="1">
      <c r="A116" s="5" t="s">
        <v>274</v>
      </c>
      <c r="B116" s="26">
        <v>5.0000000000000001E-3</v>
      </c>
      <c r="C116" s="42" t="s">
        <v>275</v>
      </c>
      <c r="D116" s="40"/>
      <c r="E116" s="40"/>
      <c r="F116" s="40"/>
      <c r="G116" s="40"/>
      <c r="H116" s="40"/>
    </row>
    <row r="117" spans="1:8" ht="15" customHeight="1">
      <c r="A117" s="5" t="s">
        <v>276</v>
      </c>
      <c r="B117" s="27">
        <v>546.24</v>
      </c>
      <c r="C117" s="42" t="s">
        <v>277</v>
      </c>
      <c r="D117" s="40"/>
      <c r="E117" s="40"/>
      <c r="F117" s="40"/>
      <c r="G117" s="40"/>
      <c r="H117" s="40"/>
    </row>
    <row r="118" spans="1:8" ht="15" customHeight="1">
      <c r="A118" s="5" t="s">
        <v>278</v>
      </c>
      <c r="B118" s="28">
        <v>3</v>
      </c>
      <c r="C118" s="42" t="s">
        <v>279</v>
      </c>
      <c r="D118" s="40"/>
      <c r="E118" s="40"/>
      <c r="F118" s="40"/>
      <c r="G118" s="40"/>
      <c r="H118" s="40"/>
    </row>
    <row r="119" spans="1:8" ht="15" customHeight="1">
      <c r="A119" s="5" t="s">
        <v>280</v>
      </c>
      <c r="B119" s="28">
        <v>3.2</v>
      </c>
      <c r="C119" s="42" t="s">
        <v>281</v>
      </c>
      <c r="D119" s="40"/>
      <c r="E119" s="40"/>
      <c r="F119" s="40"/>
      <c r="G119" s="40"/>
      <c r="H119" s="40"/>
    </row>
    <row r="120" spans="1:8" ht="15" customHeight="1">
      <c r="A120" s="5" t="s">
        <v>282</v>
      </c>
      <c r="B120" s="28">
        <v>58.4</v>
      </c>
      <c r="C120" s="42" t="s">
        <v>283</v>
      </c>
      <c r="D120" s="40"/>
      <c r="E120" s="40"/>
      <c r="F120" s="40"/>
      <c r="G120" s="40"/>
      <c r="H120" s="40"/>
    </row>
    <row r="121" spans="1:8" ht="15" customHeight="1">
      <c r="A121" s="5" t="s">
        <v>284</v>
      </c>
      <c r="B121" s="28">
        <v>64.7</v>
      </c>
      <c r="C121" s="42" t="s">
        <v>283</v>
      </c>
      <c r="D121" s="40"/>
      <c r="E121" s="40"/>
      <c r="F121" s="40"/>
      <c r="G121" s="40"/>
      <c r="H121" s="40"/>
    </row>
    <row r="122" spans="1:8" ht="15" customHeight="1">
      <c r="A122" s="5" t="s">
        <v>285</v>
      </c>
      <c r="B122" s="13">
        <v>44</v>
      </c>
      <c r="C122" s="42" t="s">
        <v>286</v>
      </c>
      <c r="D122" s="40"/>
      <c r="E122" s="40"/>
      <c r="F122" s="40"/>
      <c r="G122" s="40"/>
      <c r="H122" s="40"/>
    </row>
    <row r="123" spans="1:8" ht="30" customHeight="1">
      <c r="A123" s="5" t="s">
        <v>287</v>
      </c>
      <c r="B123" s="19">
        <v>5.3</v>
      </c>
      <c r="C123" s="42" t="s">
        <v>288</v>
      </c>
      <c r="D123" s="40"/>
      <c r="E123" s="40"/>
      <c r="F123" s="40"/>
      <c r="G123" s="40"/>
      <c r="H123" s="40"/>
    </row>
    <row r="124" spans="1:8" ht="15" customHeight="1">
      <c r="A124" s="5" t="s">
        <v>289</v>
      </c>
      <c r="B124" s="19">
        <v>6.024</v>
      </c>
      <c r="C124" s="42" t="s">
        <v>290</v>
      </c>
      <c r="D124" s="40"/>
      <c r="E124" s="40"/>
      <c r="F124" s="40"/>
      <c r="G124" s="40"/>
      <c r="H124" s="40"/>
    </row>
    <row r="125" spans="1:8">
      <c r="A125" s="5" t="s">
        <v>291</v>
      </c>
      <c r="B125" s="13">
        <v>30</v>
      </c>
    </row>
    <row r="126" spans="1:8" ht="15" customHeight="1">
      <c r="A126" s="5" t="s">
        <v>292</v>
      </c>
      <c r="B126" s="29">
        <v>67.5</v>
      </c>
      <c r="C126" s="42" t="s">
        <v>293</v>
      </c>
      <c r="D126" s="40"/>
      <c r="E126" s="40"/>
      <c r="F126" s="40"/>
      <c r="G126" s="40"/>
      <c r="H126" s="40"/>
    </row>
    <row r="127" spans="1:8">
      <c r="A127" s="5" t="s">
        <v>294</v>
      </c>
      <c r="B127" s="30">
        <f>-LN($B$120/$B$121)/$B$122</f>
        <v>2.3283025380153081E-3</v>
      </c>
    </row>
    <row r="128" spans="1:8">
      <c r="A128" s="5" t="s">
        <v>295</v>
      </c>
      <c r="B128" s="30">
        <f>-LN($B$123/$B$124)/$B$125</f>
        <v>4.268155664650543E-3</v>
      </c>
    </row>
    <row r="129" spans="1:5">
      <c r="A129" s="5" t="s">
        <v>296</v>
      </c>
      <c r="B129" s="11">
        <f>'1 - Il tuo traguardo'!$B$46</f>
        <v>23810</v>
      </c>
    </row>
    <row r="130" spans="1:5">
      <c r="A130" s="5" t="s">
        <v>297</v>
      </c>
      <c r="B130" s="11">
        <f>'1 - Il tuo traguardo'!$B$47</f>
        <v>24410</v>
      </c>
    </row>
    <row r="131" spans="1:5" ht="30">
      <c r="A131" s="5" t="s">
        <v>298</v>
      </c>
      <c r="B131" s="11">
        <f>MAX($B$130,24324)</f>
        <v>24410</v>
      </c>
    </row>
    <row r="132" spans="1:5">
      <c r="A132" s="5" t="s">
        <v>299</v>
      </c>
      <c r="B132" s="11">
        <f>$B$129+12*$B$9</f>
        <v>24914</v>
      </c>
    </row>
    <row r="133" spans="1:5">
      <c r="A133" s="5" t="s">
        <v>300</v>
      </c>
      <c r="B133" s="11">
        <f>2027*12</f>
        <v>24324</v>
      </c>
    </row>
    <row r="134" spans="1:5">
      <c r="A134" s="5" t="s">
        <v>301</v>
      </c>
      <c r="B134" s="11">
        <f>'1 - Il tuo traguardo'!$B$49</f>
        <v>24642</v>
      </c>
    </row>
    <row r="135" spans="1:5">
      <c r="A135" s="5" t="s">
        <v>302</v>
      </c>
      <c r="B135" s="11">
        <f>$B$129+805</f>
        <v>24615</v>
      </c>
    </row>
    <row r="136" spans="1:5">
      <c r="A136" s="5" t="s">
        <v>303</v>
      </c>
      <c r="B136" s="11">
        <f>'1 - Il tuo traguardo'!$B$51</f>
        <v>24606</v>
      </c>
    </row>
    <row r="137" spans="1:5" ht="30">
      <c r="A137" s="5" t="s">
        <v>304</v>
      </c>
      <c r="B137" s="31" t="b">
        <f>AND($B$130&gt;=$B$133,$B$130-$B$129&gt;=480,$B$130-$B$129&lt;=791,$B$130+12-$B$133&lt;=492,$B$132-$B$130&lt;=636)</f>
        <v>1</v>
      </c>
    </row>
    <row r="139" spans="1:5" ht="32.1" customHeight="1">
      <c r="A139" s="12" t="s">
        <v>305</v>
      </c>
      <c r="B139" s="12" t="s">
        <v>306</v>
      </c>
      <c r="C139" s="12" t="s">
        <v>307</v>
      </c>
      <c r="D139" s="12" t="s">
        <v>308</v>
      </c>
      <c r="E139" s="12" t="s">
        <v>92</v>
      </c>
    </row>
    <row r="140" spans="1:5" ht="75" customHeight="1">
      <c r="A140" s="13">
        <v>64</v>
      </c>
      <c r="B140" s="19">
        <v>5.0880000000000001</v>
      </c>
      <c r="C140" s="19">
        <v>5.2590000000000003</v>
      </c>
      <c r="D140" s="32">
        <f t="shared" ref="D140:D146" si="0">LN($B140/$C140)</f>
        <v>-3.3056068569386178E-2</v>
      </c>
      <c r="E140" s="7" t="s">
        <v>309</v>
      </c>
    </row>
    <row r="141" spans="1:5">
      <c r="A141" s="13">
        <v>65</v>
      </c>
      <c r="B141" s="19">
        <v>5.25</v>
      </c>
      <c r="C141" s="19">
        <v>5.4349999999999996</v>
      </c>
      <c r="D141" s="32">
        <f t="shared" si="0"/>
        <v>-3.4631443969640317E-2</v>
      </c>
    </row>
    <row r="142" spans="1:5">
      <c r="A142" s="13">
        <v>66</v>
      </c>
      <c r="B142" s="19">
        <v>5.423</v>
      </c>
      <c r="C142" s="19">
        <v>5.6239999999999997</v>
      </c>
      <c r="D142" s="32">
        <f t="shared" si="0"/>
        <v>-3.639398664944013E-2</v>
      </c>
    </row>
    <row r="143" spans="1:5">
      <c r="A143" s="13">
        <v>67</v>
      </c>
      <c r="B143" s="19">
        <v>5.6079999999999997</v>
      </c>
      <c r="C143" s="19">
        <v>5.8259999999999996</v>
      </c>
      <c r="D143" s="32">
        <f t="shared" si="0"/>
        <v>-3.8136508804953874E-2</v>
      </c>
    </row>
    <row r="144" spans="1:5">
      <c r="A144" s="13">
        <v>68</v>
      </c>
      <c r="B144" s="19">
        <v>5.8079999999999998</v>
      </c>
      <c r="C144" s="19">
        <v>6.0460000000000003</v>
      </c>
      <c r="D144" s="32">
        <f t="shared" si="0"/>
        <v>-4.01606188347714E-2</v>
      </c>
    </row>
    <row r="145" spans="1:10">
      <c r="A145" s="13">
        <v>69</v>
      </c>
      <c r="B145" s="19">
        <v>6.024</v>
      </c>
      <c r="C145" s="19">
        <v>6.2830000000000004</v>
      </c>
      <c r="D145" s="32">
        <f t="shared" si="0"/>
        <v>-4.209608292321762E-2</v>
      </c>
    </row>
    <row r="146" spans="1:10">
      <c r="A146" s="13">
        <v>70</v>
      </c>
      <c r="B146" s="19">
        <v>6.258</v>
      </c>
      <c r="C146" s="19">
        <v>6.5410000000000004</v>
      </c>
      <c r="D146" s="32">
        <f t="shared" si="0"/>
        <v>-4.4229413732385398E-2</v>
      </c>
    </row>
    <row r="147" spans="1:10">
      <c r="A147" s="13">
        <v>71</v>
      </c>
      <c r="B147" s="19">
        <v>6.51</v>
      </c>
    </row>
    <row r="149" spans="1:10">
      <c r="A149" s="5" t="s">
        <v>310</v>
      </c>
      <c r="B149" s="32">
        <f>LN(($B$143+$B$144)/($C$143+$C$144))</f>
        <v>-3.916680625048926E-2</v>
      </c>
    </row>
    <row r="151" spans="1:10" ht="32.1" customHeight="1">
      <c r="A151" s="12" t="s">
        <v>311</v>
      </c>
      <c r="B151" s="12" t="s">
        <v>312</v>
      </c>
      <c r="C151" s="12" t="s">
        <v>84</v>
      </c>
      <c r="D151" s="12" t="s">
        <v>313</v>
      </c>
      <c r="E151" s="12" t="s">
        <v>314</v>
      </c>
      <c r="F151" s="12" t="s">
        <v>315</v>
      </c>
      <c r="G151" s="12" t="s">
        <v>316</v>
      </c>
      <c r="H151" s="12" t="s">
        <v>317</v>
      </c>
      <c r="I151" s="12" t="s">
        <v>318</v>
      </c>
      <c r="J151" s="12" t="s">
        <v>319</v>
      </c>
    </row>
    <row r="152" spans="1:10">
      <c r="A152" s="5" t="s">
        <v>320</v>
      </c>
      <c r="B152" s="11">
        <f>$B$134-$B$129-1</f>
        <v>831</v>
      </c>
      <c r="C152" s="11">
        <f>INT($B$134/12)</f>
        <v>2053</v>
      </c>
      <c r="D152" s="11">
        <f>1</f>
        <v>1</v>
      </c>
      <c r="E152" s="18">
        <f t="shared" ref="E152:E160" si="1">$B152/12</f>
        <v>69.25</v>
      </c>
      <c r="F152" s="18">
        <f t="shared" ref="F152:F160" si="2">IF($E152&gt;=71,INDEX($B$140:$B$147,8),INDEX($B$140:$B$147,INT($E152)-63)+($E152-INT($E152))*(INDEX($B$140:$B$147,INT($E152)-62)-INDEX($B$140:$B$147,INT($E152)-63)))</f>
        <v>6.0824999999999996</v>
      </c>
      <c r="G152" s="18">
        <f t="shared" ref="G152:G160" si="3">IF($E152&gt;70,0,INDEX($C$140:$C$147,INT($E152)-63)+($E152-INT($E152))*(INDEX($C$140:$C$147,INT($E152)-62)-INDEX($C$140:$C$147,INT($E152)-63)))</f>
        <v>6.3475000000000001</v>
      </c>
      <c r="H152" s="32">
        <f t="shared" ref="H152:H160" si="4">IF($E152&gt;70,$D$146+($E152-70)*($D$146-$D$145),LN($F152/$G152))</f>
        <v>-4.2645238921155904E-2</v>
      </c>
      <c r="I152" s="30">
        <f t="shared" ref="I152:I160" si="5">CHOOSE($D152,0,$B$127*$H152/$B$149,$B$128*$H152/$D$145)</f>
        <v>0</v>
      </c>
      <c r="J152" s="30">
        <f t="shared" ref="J152:J160" si="6">$F152/100*EXP(-$I152*MAX(0,$C152-2026))</f>
        <v>6.0824999999999997E-2</v>
      </c>
    </row>
    <row r="153" spans="1:10">
      <c r="A153" s="5" t="s">
        <v>321</v>
      </c>
      <c r="B153" s="11">
        <f>$B$134-$B$129-1</f>
        <v>831</v>
      </c>
      <c r="C153" s="11">
        <f>INT($B$134/12)</f>
        <v>2053</v>
      </c>
      <c r="D153" s="11">
        <f>2</f>
        <v>2</v>
      </c>
      <c r="E153" s="18">
        <f t="shared" si="1"/>
        <v>69.25</v>
      </c>
      <c r="F153" s="18">
        <f t="shared" si="2"/>
        <v>6.0824999999999996</v>
      </c>
      <c r="G153" s="18">
        <f t="shared" si="3"/>
        <v>6.3475000000000001</v>
      </c>
      <c r="H153" s="32">
        <f t="shared" si="4"/>
        <v>-4.2645238921155904E-2</v>
      </c>
      <c r="I153" s="30">
        <f t="shared" si="5"/>
        <v>2.5350807870160763E-3</v>
      </c>
      <c r="J153" s="30">
        <f t="shared" si="6"/>
        <v>5.6800987288745393E-2</v>
      </c>
    </row>
    <row r="154" spans="1:10">
      <c r="A154" s="5" t="s">
        <v>322</v>
      </c>
      <c r="B154" s="11">
        <f>$B$134-$B$129-1</f>
        <v>831</v>
      </c>
      <c r="C154" s="11">
        <f>INT($B$134/12)</f>
        <v>2053</v>
      </c>
      <c r="D154" s="11">
        <f>3</f>
        <v>3</v>
      </c>
      <c r="E154" s="18">
        <f t="shared" si="1"/>
        <v>69.25</v>
      </c>
      <c r="F154" s="18">
        <f t="shared" si="2"/>
        <v>6.0824999999999996</v>
      </c>
      <c r="G154" s="18">
        <f t="shared" si="3"/>
        <v>6.3475000000000001</v>
      </c>
      <c r="H154" s="32">
        <f t="shared" si="4"/>
        <v>-4.2645238921155904E-2</v>
      </c>
      <c r="I154" s="30">
        <f t="shared" si="5"/>
        <v>4.3238350324352436E-3</v>
      </c>
      <c r="J154" s="30">
        <f t="shared" si="6"/>
        <v>5.4122897634834563E-2</v>
      </c>
    </row>
    <row r="155" spans="1:10">
      <c r="A155" s="5" t="s">
        <v>323</v>
      </c>
      <c r="B155" s="11">
        <f>$B$135-$B$129-1</f>
        <v>804</v>
      </c>
      <c r="C155" s="11">
        <f>INT($B$135/12)</f>
        <v>2051</v>
      </c>
      <c r="D155" s="11">
        <f>1</f>
        <v>1</v>
      </c>
      <c r="E155" s="18">
        <f t="shared" si="1"/>
        <v>67</v>
      </c>
      <c r="F155" s="18">
        <f t="shared" si="2"/>
        <v>5.6079999999999997</v>
      </c>
      <c r="G155" s="18">
        <f t="shared" si="3"/>
        <v>5.8259999999999996</v>
      </c>
      <c r="H155" s="32">
        <f t="shared" si="4"/>
        <v>-3.8136508804953874E-2</v>
      </c>
      <c r="I155" s="30">
        <f t="shared" si="5"/>
        <v>0</v>
      </c>
      <c r="J155" s="30">
        <f t="shared" si="6"/>
        <v>5.6079999999999998E-2</v>
      </c>
    </row>
    <row r="156" spans="1:10">
      <c r="A156" s="5" t="s">
        <v>324</v>
      </c>
      <c r="B156" s="11">
        <f>$B$135-$B$129-1</f>
        <v>804</v>
      </c>
      <c r="C156" s="11">
        <f>INT($B$135/12)</f>
        <v>2051</v>
      </c>
      <c r="D156" s="11">
        <f>2</f>
        <v>2</v>
      </c>
      <c r="E156" s="18">
        <f t="shared" si="1"/>
        <v>67</v>
      </c>
      <c r="F156" s="18">
        <f t="shared" si="2"/>
        <v>5.6079999999999997</v>
      </c>
      <c r="G156" s="18">
        <f t="shared" si="3"/>
        <v>5.8259999999999996</v>
      </c>
      <c r="H156" s="32">
        <f t="shared" si="4"/>
        <v>-3.8136508804953874E-2</v>
      </c>
      <c r="I156" s="30">
        <f t="shared" si="5"/>
        <v>2.2670556714209514E-3</v>
      </c>
      <c r="J156" s="30">
        <f t="shared" si="6"/>
        <v>5.2989980628774608E-2</v>
      </c>
    </row>
    <row r="157" spans="1:10">
      <c r="A157" s="5" t="s">
        <v>325</v>
      </c>
      <c r="B157" s="11">
        <f>$B$135-$B$129-1</f>
        <v>804</v>
      </c>
      <c r="C157" s="11">
        <f>INT($B$135/12)</f>
        <v>2051</v>
      </c>
      <c r="D157" s="11">
        <f>3</f>
        <v>3</v>
      </c>
      <c r="E157" s="18">
        <f t="shared" si="1"/>
        <v>67</v>
      </c>
      <c r="F157" s="18">
        <f t="shared" si="2"/>
        <v>5.6079999999999997</v>
      </c>
      <c r="G157" s="18">
        <f t="shared" si="3"/>
        <v>5.8259999999999996</v>
      </c>
      <c r="H157" s="32">
        <f t="shared" si="4"/>
        <v>-3.8136508804953874E-2</v>
      </c>
      <c r="I157" s="30">
        <f t="shared" si="5"/>
        <v>3.8666912639532978E-3</v>
      </c>
      <c r="J157" s="30">
        <f t="shared" si="6"/>
        <v>5.0912677590897876E-2</v>
      </c>
    </row>
    <row r="158" spans="1:10">
      <c r="A158" s="5" t="s">
        <v>326</v>
      </c>
      <c r="B158" s="11">
        <f>$B$136-$B$129-1</f>
        <v>795</v>
      </c>
      <c r="C158" s="11">
        <f>INT($B$136/12)</f>
        <v>2050</v>
      </c>
      <c r="D158" s="11">
        <f>2</f>
        <v>2</v>
      </c>
      <c r="E158" s="18">
        <f t="shared" si="1"/>
        <v>66.25</v>
      </c>
      <c r="F158" s="18">
        <f t="shared" si="2"/>
        <v>5.4692499999999997</v>
      </c>
      <c r="G158" s="18">
        <f t="shared" si="3"/>
        <v>5.6745000000000001</v>
      </c>
      <c r="H158" s="32">
        <f t="shared" si="4"/>
        <v>-3.6840958243177693E-2</v>
      </c>
      <c r="I158" s="30">
        <f t="shared" si="5"/>
        <v>2.1900406183727353E-3</v>
      </c>
      <c r="J158" s="30">
        <f t="shared" si="6"/>
        <v>5.1892050748336187E-2</v>
      </c>
    </row>
    <row r="159" spans="1:10">
      <c r="A159" s="5" t="s">
        <v>327</v>
      </c>
      <c r="B159" s="11">
        <f>$B$134-$B$129-1+12</f>
        <v>843</v>
      </c>
      <c r="C159" s="11">
        <f>INT(($B$134+12)/12)</f>
        <v>2054</v>
      </c>
      <c r="D159" s="11">
        <f>2</f>
        <v>2</v>
      </c>
      <c r="E159" s="18">
        <f t="shared" si="1"/>
        <v>70.25</v>
      </c>
      <c r="F159" s="18">
        <f t="shared" si="2"/>
        <v>6.3209999999999997</v>
      </c>
      <c r="G159" s="18">
        <f t="shared" si="3"/>
        <v>0</v>
      </c>
      <c r="H159" s="32">
        <f t="shared" si="4"/>
        <v>-4.4762746434677342E-2</v>
      </c>
      <c r="I159" s="30">
        <f t="shared" si="5"/>
        <v>2.6609577371678864E-3</v>
      </c>
      <c r="J159" s="30">
        <f t="shared" si="6"/>
        <v>5.8671594490726217E-2</v>
      </c>
    </row>
    <row r="160" spans="1:10">
      <c r="A160" s="5" t="s">
        <v>328</v>
      </c>
      <c r="B160" s="11">
        <f>$B$134-$B$129-1+21</f>
        <v>852</v>
      </c>
      <c r="C160" s="11">
        <f>INT(($B$134+21)/12)</f>
        <v>2055</v>
      </c>
      <c r="D160" s="11">
        <f>2</f>
        <v>2</v>
      </c>
      <c r="E160" s="18">
        <f t="shared" si="1"/>
        <v>71</v>
      </c>
      <c r="F160" s="18">
        <f t="shared" si="2"/>
        <v>6.51</v>
      </c>
      <c r="G160" s="18">
        <f t="shared" si="3"/>
        <v>0</v>
      </c>
      <c r="H160" s="32">
        <f t="shared" si="4"/>
        <v>-4.6362744541553175E-2</v>
      </c>
      <c r="I160" s="30">
        <f t="shared" si="5"/>
        <v>2.7560709212563175E-3</v>
      </c>
      <c r="J160" s="30">
        <f t="shared" si="6"/>
        <v>6.0099317926381839E-2</v>
      </c>
    </row>
    <row r="162" spans="1:46" ht="210" customHeight="1">
      <c r="A162" s="12" t="s">
        <v>84</v>
      </c>
      <c r="B162" s="12" t="s">
        <v>329</v>
      </c>
      <c r="C162" s="12" t="s">
        <v>330</v>
      </c>
      <c r="D162" s="12" t="s">
        <v>331</v>
      </c>
      <c r="E162" s="12" t="s">
        <v>332</v>
      </c>
      <c r="F162" s="12" t="s">
        <v>333</v>
      </c>
      <c r="G162" s="12" t="s">
        <v>334</v>
      </c>
      <c r="H162" s="12" t="s">
        <v>335</v>
      </c>
      <c r="I162" s="12" t="s">
        <v>336</v>
      </c>
      <c r="J162" s="12" t="s">
        <v>337</v>
      </c>
      <c r="K162" s="12" t="s">
        <v>338</v>
      </c>
      <c r="L162" s="12" t="s">
        <v>339</v>
      </c>
      <c r="M162" s="12" t="s">
        <v>340</v>
      </c>
      <c r="N162" s="12" t="s">
        <v>341</v>
      </c>
      <c r="O162" s="12" t="s">
        <v>342</v>
      </c>
      <c r="P162" s="12" t="s">
        <v>343</v>
      </c>
      <c r="Q162" s="12" t="s">
        <v>344</v>
      </c>
      <c r="R162" s="12" t="s">
        <v>345</v>
      </c>
      <c r="S162" s="12" t="s">
        <v>346</v>
      </c>
      <c r="T162" s="12" t="s">
        <v>347</v>
      </c>
      <c r="U162" s="12" t="s">
        <v>348</v>
      </c>
      <c r="V162" s="12" t="s">
        <v>349</v>
      </c>
      <c r="W162" s="12" t="s">
        <v>350</v>
      </c>
      <c r="X162" s="12" t="s">
        <v>351</v>
      </c>
      <c r="Y162" s="12" t="s">
        <v>352</v>
      </c>
      <c r="Z162" s="12" t="s">
        <v>353</v>
      </c>
      <c r="AA162" s="12" t="s">
        <v>354</v>
      </c>
      <c r="AB162" s="12" t="s">
        <v>355</v>
      </c>
      <c r="AC162" s="12" t="s">
        <v>356</v>
      </c>
      <c r="AD162" s="12" t="s">
        <v>357</v>
      </c>
      <c r="AE162" s="12" t="s">
        <v>358</v>
      </c>
      <c r="AF162" s="12" t="s">
        <v>359</v>
      </c>
      <c r="AG162" s="12" t="s">
        <v>360</v>
      </c>
      <c r="AH162" s="12" t="s">
        <v>361</v>
      </c>
      <c r="AI162" s="12" t="s">
        <v>362</v>
      </c>
      <c r="AJ162" s="12" t="s">
        <v>363</v>
      </c>
      <c r="AK162" s="12" t="s">
        <v>364</v>
      </c>
      <c r="AL162" s="12" t="s">
        <v>365</v>
      </c>
      <c r="AM162" s="12" t="s">
        <v>366</v>
      </c>
      <c r="AN162" s="12" t="s">
        <v>367</v>
      </c>
      <c r="AO162" s="12" t="s">
        <v>368</v>
      </c>
      <c r="AP162" s="12" t="s">
        <v>369</v>
      </c>
      <c r="AQ162" s="12" t="s">
        <v>370</v>
      </c>
      <c r="AR162" s="12" t="s">
        <v>371</v>
      </c>
      <c r="AT162" s="7" t="s">
        <v>372</v>
      </c>
    </row>
    <row r="163" spans="1:46">
      <c r="A163" s="13">
        <v>2009</v>
      </c>
      <c r="B163" s="28">
        <v>0.8</v>
      </c>
      <c r="C163" s="20">
        <f t="shared" ref="C163:C179" si="7">B163/100</f>
        <v>8.0000000000000002E-3</v>
      </c>
      <c r="D163" s="20">
        <f t="shared" ref="D163:D180" si="8">C163</f>
        <v>8.0000000000000002E-3</v>
      </c>
      <c r="E163" s="21">
        <f t="shared" ref="E163:E179" si="9">E164/(1+C164)</f>
        <v>0.73518825925967091</v>
      </c>
      <c r="F163" s="21">
        <f t="shared" ref="F163:F180" si="10">E163</f>
        <v>0.73518825925967091</v>
      </c>
      <c r="J163" s="33">
        <v>1.017935</v>
      </c>
      <c r="K163" s="21">
        <f t="shared" ref="K163:K179" si="11">J163</f>
        <v>1.017935</v>
      </c>
      <c r="L163" s="33">
        <v>1</v>
      </c>
      <c r="M163" s="33">
        <v>1</v>
      </c>
      <c r="N163" s="16">
        <f t="shared" ref="N163:N180" si="12">IF(A163&lt;$B$7,0,$B$5*($B$6/$B$5)^((A163-$B$7)/(2026-$B$7)))</f>
        <v>27000</v>
      </c>
      <c r="O163" s="16">
        <f t="shared" ref="O163:O180" si="13">N163/E163</f>
        <v>36725.287244370302</v>
      </c>
      <c r="P163" s="16">
        <f t="shared" ref="P163:P180" si="14">O163*(1-$B$110)</f>
        <v>33350.233346612673</v>
      </c>
      <c r="Q163" s="16">
        <f t="shared" ref="Q163:Q180" si="15">IF(O163&gt;0,P163*(1-$B$111)-MAX(0,IF(P163&lt;=28000,0.23*P163,IF(P163&lt;=50000,6440+0.33*(P163-28000),13700+0.43*(P163-50000)))-(IF(P163&lt;=15000,1955,IF(P163&lt;=28000,1910+1190*(28000-P163)/13000,IF(P163&lt;=50000,1910*(50000-P163)/22000,0)))+IF(AND(P163&gt;25000,P163&lt;=35000),65,0))-IF(AND(P163&gt;20000,P163&lt;=32000),1000,IF(AND(P163&gt;32000,P163&lt;=40000),1000*(40000-P163)/8000,0))),0)</f>
        <v>26819.374975515733</v>
      </c>
      <c r="R163" s="16">
        <f t="shared" ref="R163:R180" si="16">$B$22*Q163*E163</f>
        <v>7050.8585378809912</v>
      </c>
      <c r="S163" s="16">
        <f>0*((1+$B$103)*(1+C163)*$B$106)+R163/12*(((1+$B$103)*(1+C163)*$B$106)-1)/(((1+$B$103)*(1+C163)*$B$106)^(1/12)-1)</f>
        <v>7166.9765422193368</v>
      </c>
      <c r="T163" s="16">
        <f>0+R163</f>
        <v>7050.8585378809912</v>
      </c>
      <c r="AG163" s="16">
        <f t="shared" ref="AG163:AG180" si="17">$B$10*N163</f>
        <v>8910</v>
      </c>
      <c r="AH163" s="16">
        <f t="shared" ref="AH163:AH180" si="18">$B$10*N163</f>
        <v>8910</v>
      </c>
      <c r="AI163" s="16">
        <f t="shared" ref="AI163:AI180" si="19">$B$10*N163</f>
        <v>8910</v>
      </c>
      <c r="AJ163" s="16">
        <f t="shared" ref="AJ163:AJ180" si="20">$B$10*N163</f>
        <v>8910</v>
      </c>
      <c r="AK163" s="16">
        <f>0+AG163/L163</f>
        <v>8910</v>
      </c>
      <c r="AL163" s="16">
        <f>0+AH163/L163</f>
        <v>8910</v>
      </c>
      <c r="AM163" s="16">
        <f>0+AI163/M163</f>
        <v>8910</v>
      </c>
      <c r="AN163" s="16">
        <f>0+AJ163/M163</f>
        <v>8910</v>
      </c>
      <c r="AO163" s="21">
        <f>0+IF(A163&gt;=2027,E163/L163,0)</f>
        <v>0</v>
      </c>
      <c r="AP163" s="30">
        <f t="shared" ref="AP163:AP194" si="21">(0.015+0.75*MAX(0,C163))*(1-0.17)</f>
        <v>1.7429999999999998E-2</v>
      </c>
      <c r="AQ163" s="16">
        <f t="shared" ref="AQ163:AQ180" si="22">N163</f>
        <v>27000</v>
      </c>
      <c r="AR163" s="16">
        <f>IF(A163&lt;$B$7,0,0*(1+AP163)+(1/13.5-0.005)*AQ163)</f>
        <v>1864.9999999999998</v>
      </c>
    </row>
    <row r="164" spans="1:46">
      <c r="A164" s="13">
        <v>2010</v>
      </c>
      <c r="B164" s="28">
        <v>1.5</v>
      </c>
      <c r="C164" s="20">
        <f t="shared" si="7"/>
        <v>1.4999999999999999E-2</v>
      </c>
      <c r="D164" s="20">
        <f t="shared" si="8"/>
        <v>1.4999999999999999E-2</v>
      </c>
      <c r="E164" s="21">
        <f t="shared" si="9"/>
        <v>0.74621608314856591</v>
      </c>
      <c r="F164" s="21">
        <f t="shared" si="10"/>
        <v>0.74621608314856591</v>
      </c>
      <c r="J164" s="33">
        <v>1.016165</v>
      </c>
      <c r="K164" s="21">
        <f t="shared" si="11"/>
        <v>1.016165</v>
      </c>
      <c r="L164" s="21">
        <f t="shared" ref="L164:L195" si="23">L163*J163</f>
        <v>1.017935</v>
      </c>
      <c r="M164" s="21">
        <f t="shared" ref="M164:M195" si="24">M163*K163</f>
        <v>1.017935</v>
      </c>
      <c r="N164" s="16">
        <f t="shared" si="12"/>
        <v>28092.726300909064</v>
      </c>
      <c r="O164" s="16">
        <f t="shared" si="13"/>
        <v>37646.905414280671</v>
      </c>
      <c r="P164" s="16">
        <f t="shared" si="14"/>
        <v>34187.154806708277</v>
      </c>
      <c r="Q164" s="16">
        <f t="shared" si="15"/>
        <v>27186.098742575807</v>
      </c>
      <c r="R164" s="16">
        <f t="shared" si="16"/>
        <v>7254.479892049997</v>
      </c>
      <c r="S164" s="16">
        <f t="shared" ref="S164:S180" si="25">S163*((1+$B$103)*(1+C164)*$B$106)+R164/12*(((1+$B$103)*(1+C164)*$B$106)-1)/(((1+$B$103)*(1+C164)*$B$106)^(1/12)-1)</f>
        <v>14875.272958886912</v>
      </c>
      <c r="T164" s="16">
        <f t="shared" ref="T164:T180" si="26">T163+R164</f>
        <v>14305.338429930987</v>
      </c>
      <c r="AG164" s="16">
        <f t="shared" si="17"/>
        <v>9270.5996792999922</v>
      </c>
      <c r="AH164" s="16">
        <f t="shared" si="18"/>
        <v>9270.5996792999922</v>
      </c>
      <c r="AI164" s="16">
        <f t="shared" si="19"/>
        <v>9270.5996792999922</v>
      </c>
      <c r="AJ164" s="16">
        <f t="shared" si="20"/>
        <v>9270.5996792999922</v>
      </c>
      <c r="AK164" s="16">
        <f t="shared" ref="AK164:AK195" si="27">AK163+AG164/L164</f>
        <v>18017.260954088415</v>
      </c>
      <c r="AL164" s="16">
        <f t="shared" ref="AL164:AL195" si="28">AL163+AH164/L164</f>
        <v>18017.260954088415</v>
      </c>
      <c r="AM164" s="16">
        <f t="shared" ref="AM164:AM195" si="29">AM163+AI164/M164</f>
        <v>18017.260954088415</v>
      </c>
      <c r="AN164" s="16">
        <f t="shared" ref="AN164:AN195" si="30">AN163+AJ164/M164</f>
        <v>18017.260954088415</v>
      </c>
      <c r="AO164" s="21">
        <f t="shared" ref="AO164:AO195" si="31">AO163+IF(A164&gt;=2027,E164/L164,0)</f>
        <v>0</v>
      </c>
      <c r="AP164" s="30">
        <f t="shared" si="21"/>
        <v>2.1787499999999998E-2</v>
      </c>
      <c r="AQ164" s="16">
        <f t="shared" si="22"/>
        <v>28092.726300909064</v>
      </c>
      <c r="AR164" s="16">
        <f t="shared" ref="AR164:AR195" si="32">IF(A164&lt;$B$7,0,AR163*(1+AP164)+(1/13.5-0.005)*AQ164)</f>
        <v>3846.1127449516816</v>
      </c>
    </row>
    <row r="165" spans="1:46">
      <c r="A165" s="13">
        <v>2011</v>
      </c>
      <c r="B165" s="28">
        <v>2.7</v>
      </c>
      <c r="C165" s="20">
        <f t="shared" si="7"/>
        <v>2.7000000000000003E-2</v>
      </c>
      <c r="D165" s="20">
        <f t="shared" si="8"/>
        <v>2.7000000000000003E-2</v>
      </c>
      <c r="E165" s="21">
        <f t="shared" si="9"/>
        <v>0.76636391739357712</v>
      </c>
      <c r="F165" s="21">
        <f t="shared" si="10"/>
        <v>0.76636391739357712</v>
      </c>
      <c r="J165" s="33">
        <v>1.011344</v>
      </c>
      <c r="K165" s="21">
        <f t="shared" si="11"/>
        <v>1.011344</v>
      </c>
      <c r="L165" s="21">
        <f t="shared" si="23"/>
        <v>1.0343899192750001</v>
      </c>
      <c r="M165" s="21">
        <f t="shared" si="24"/>
        <v>1.0343899192750001</v>
      </c>
      <c r="N165" s="16">
        <f t="shared" si="12"/>
        <v>29229.676704362511</v>
      </c>
      <c r="O165" s="16">
        <f t="shared" si="13"/>
        <v>38140.726671701057</v>
      </c>
      <c r="P165" s="16">
        <f t="shared" si="14"/>
        <v>34635.593890571734</v>
      </c>
      <c r="Q165" s="16">
        <f t="shared" si="15"/>
        <v>27382.596595686882</v>
      </c>
      <c r="R165" s="16">
        <f t="shared" si="16"/>
        <v>7504.2010893129354</v>
      </c>
      <c r="S165" s="16">
        <f t="shared" si="25"/>
        <v>23397.625365162872</v>
      </c>
      <c r="T165" s="16">
        <f t="shared" si="26"/>
        <v>21809.539519243925</v>
      </c>
      <c r="AG165" s="16">
        <f t="shared" si="17"/>
        <v>9645.7933124396295</v>
      </c>
      <c r="AH165" s="16">
        <f t="shared" si="18"/>
        <v>9645.7933124396295</v>
      </c>
      <c r="AI165" s="16">
        <f t="shared" si="19"/>
        <v>9645.7933124396295</v>
      </c>
      <c r="AJ165" s="16">
        <f t="shared" si="20"/>
        <v>9645.7933124396295</v>
      </c>
      <c r="AK165" s="16">
        <f t="shared" si="27"/>
        <v>27342.364701426101</v>
      </c>
      <c r="AL165" s="16">
        <f t="shared" si="28"/>
        <v>27342.364701426101</v>
      </c>
      <c r="AM165" s="16">
        <f t="shared" si="29"/>
        <v>27342.364701426101</v>
      </c>
      <c r="AN165" s="16">
        <f t="shared" si="30"/>
        <v>27342.364701426101</v>
      </c>
      <c r="AO165" s="21">
        <f t="shared" si="31"/>
        <v>0</v>
      </c>
      <c r="AP165" s="30">
        <f t="shared" si="21"/>
        <v>2.9257500000000002E-2</v>
      </c>
      <c r="AQ165" s="16">
        <f t="shared" si="22"/>
        <v>29229.676704362511</v>
      </c>
      <c r="AR165" s="16">
        <f t="shared" si="32"/>
        <v>5977.6532424254783</v>
      </c>
    </row>
    <row r="166" spans="1:46">
      <c r="A166" s="13">
        <v>2012</v>
      </c>
      <c r="B166" s="28">
        <v>3</v>
      </c>
      <c r="C166" s="20">
        <f t="shared" si="7"/>
        <v>0.03</v>
      </c>
      <c r="D166" s="20">
        <f t="shared" si="8"/>
        <v>0.03</v>
      </c>
      <c r="E166" s="21">
        <f t="shared" si="9"/>
        <v>0.7893548349153845</v>
      </c>
      <c r="F166" s="21">
        <f t="shared" si="10"/>
        <v>0.7893548349153845</v>
      </c>
      <c r="J166" s="33">
        <v>1.0016430000000001</v>
      </c>
      <c r="K166" s="21">
        <f t="shared" si="11"/>
        <v>1.0016430000000001</v>
      </c>
      <c r="L166" s="21">
        <f t="shared" si="23"/>
        <v>1.0461240385192558</v>
      </c>
      <c r="M166" s="21">
        <f t="shared" si="24"/>
        <v>1.0461240385192558</v>
      </c>
      <c r="N166" s="16">
        <f t="shared" si="12"/>
        <v>30412.641019248658</v>
      </c>
      <c r="O166" s="16">
        <f t="shared" si="13"/>
        <v>38528.478795608775</v>
      </c>
      <c r="P166" s="16">
        <f t="shared" si="14"/>
        <v>34987.711594292326</v>
      </c>
      <c r="Q166" s="16">
        <f t="shared" si="15"/>
        <v>27536.88817131718</v>
      </c>
      <c r="R166" s="16">
        <f t="shared" si="16"/>
        <v>7772.8792393398089</v>
      </c>
      <c r="S166" s="16">
        <f t="shared" si="25"/>
        <v>32753.016996964921</v>
      </c>
      <c r="T166" s="16">
        <f t="shared" si="26"/>
        <v>29582.418758583735</v>
      </c>
      <c r="AG166" s="16">
        <f t="shared" si="17"/>
        <v>10036.171536352058</v>
      </c>
      <c r="AH166" s="16">
        <f t="shared" si="18"/>
        <v>10036.171536352058</v>
      </c>
      <c r="AI166" s="16">
        <f t="shared" si="19"/>
        <v>10036.171536352058</v>
      </c>
      <c r="AJ166" s="16">
        <f t="shared" si="20"/>
        <v>10036.171536352058</v>
      </c>
      <c r="AK166" s="16">
        <f t="shared" si="27"/>
        <v>36936.03731271399</v>
      </c>
      <c r="AL166" s="16">
        <f t="shared" si="28"/>
        <v>36936.03731271399</v>
      </c>
      <c r="AM166" s="16">
        <f t="shared" si="29"/>
        <v>36936.03731271399</v>
      </c>
      <c r="AN166" s="16">
        <f t="shared" si="30"/>
        <v>36936.03731271399</v>
      </c>
      <c r="AO166" s="21">
        <f t="shared" si="31"/>
        <v>0</v>
      </c>
      <c r="AP166" s="30">
        <f t="shared" si="21"/>
        <v>3.1124999999999996E-2</v>
      </c>
      <c r="AQ166" s="16">
        <f t="shared" si="22"/>
        <v>30412.641019248658</v>
      </c>
      <c r="AR166" s="16">
        <f t="shared" si="32"/>
        <v>8264.4327181477765</v>
      </c>
    </row>
    <row r="167" spans="1:46">
      <c r="A167" s="13">
        <v>2013</v>
      </c>
      <c r="B167" s="28">
        <v>1.2</v>
      </c>
      <c r="C167" s="20">
        <f t="shared" si="7"/>
        <v>1.2E-2</v>
      </c>
      <c r="D167" s="20">
        <f t="shared" si="8"/>
        <v>1.2E-2</v>
      </c>
      <c r="E167" s="21">
        <f t="shared" si="9"/>
        <v>0.79882709293436915</v>
      </c>
      <c r="F167" s="21">
        <f t="shared" si="10"/>
        <v>0.79882709293436915</v>
      </c>
      <c r="J167" s="33">
        <v>1</v>
      </c>
      <c r="K167" s="21">
        <f t="shared" si="11"/>
        <v>1</v>
      </c>
      <c r="L167" s="21">
        <f t="shared" si="23"/>
        <v>1.0478428203145431</v>
      </c>
      <c r="M167" s="21">
        <f t="shared" si="24"/>
        <v>1.0478428203145431</v>
      </c>
      <c r="N167" s="16">
        <f t="shared" si="12"/>
        <v>31643.481490427876</v>
      </c>
      <c r="O167" s="16">
        <f t="shared" si="13"/>
        <v>39612.428985339473</v>
      </c>
      <c r="P167" s="16">
        <f t="shared" si="14"/>
        <v>35972.046761586775</v>
      </c>
      <c r="Q167" s="16">
        <f t="shared" si="15"/>
        <v>27903.205944622565</v>
      </c>
      <c r="R167" s="16">
        <f t="shared" si="16"/>
        <v>7970.7956772319894</v>
      </c>
      <c r="S167" s="16">
        <f t="shared" si="25"/>
        <v>42189.037577662333</v>
      </c>
      <c r="T167" s="16">
        <f t="shared" si="26"/>
        <v>37553.214435815724</v>
      </c>
      <c r="AG167" s="16">
        <f t="shared" si="17"/>
        <v>10442.348891841199</v>
      </c>
      <c r="AH167" s="16">
        <f t="shared" si="18"/>
        <v>10442.348891841199</v>
      </c>
      <c r="AI167" s="16">
        <f t="shared" si="19"/>
        <v>10442.348891841199</v>
      </c>
      <c r="AJ167" s="16">
        <f t="shared" si="20"/>
        <v>10442.348891841199</v>
      </c>
      <c r="AK167" s="16">
        <f t="shared" si="27"/>
        <v>46901.605324819655</v>
      </c>
      <c r="AL167" s="16">
        <f t="shared" si="28"/>
        <v>46901.605324819655</v>
      </c>
      <c r="AM167" s="16">
        <f t="shared" si="29"/>
        <v>46901.605324819655</v>
      </c>
      <c r="AN167" s="16">
        <f t="shared" si="30"/>
        <v>46901.605324819655</v>
      </c>
      <c r="AO167" s="21">
        <f t="shared" si="31"/>
        <v>0</v>
      </c>
      <c r="AP167" s="30">
        <f t="shared" si="21"/>
        <v>1.992E-2</v>
      </c>
      <c r="AQ167" s="16">
        <f t="shared" si="22"/>
        <v>31643.481490427876</v>
      </c>
      <c r="AR167" s="16">
        <f t="shared" si="32"/>
        <v>10614.804402324688</v>
      </c>
    </row>
    <row r="168" spans="1:46">
      <c r="A168" s="13">
        <v>2014</v>
      </c>
      <c r="B168" s="28">
        <v>0.2</v>
      </c>
      <c r="C168" s="20">
        <f t="shared" si="7"/>
        <v>2E-3</v>
      </c>
      <c r="D168" s="20">
        <f t="shared" si="8"/>
        <v>2E-3</v>
      </c>
      <c r="E168" s="21">
        <f t="shared" si="9"/>
        <v>0.80042474712023792</v>
      </c>
      <c r="F168" s="21">
        <f t="shared" si="10"/>
        <v>0.80042474712023792</v>
      </c>
      <c r="J168" s="33">
        <v>1.005058</v>
      </c>
      <c r="K168" s="21">
        <f t="shared" si="11"/>
        <v>1.005058</v>
      </c>
      <c r="L168" s="21">
        <f t="shared" si="23"/>
        <v>1.0478428203145431</v>
      </c>
      <c r="M168" s="21">
        <f t="shared" si="24"/>
        <v>1.0478428203145431</v>
      </c>
      <c r="N168" s="16">
        <f t="shared" si="12"/>
        <v>32924.135730313792</v>
      </c>
      <c r="O168" s="16">
        <f t="shared" si="13"/>
        <v>41133.330583253453</v>
      </c>
      <c r="P168" s="16">
        <f t="shared" si="14"/>
        <v>37353.177502652463</v>
      </c>
      <c r="Q168" s="16">
        <f t="shared" si="15"/>
        <v>28508.392323889537</v>
      </c>
      <c r="R168" s="16">
        <f t="shared" si="16"/>
        <v>8159.9598229884468</v>
      </c>
      <c r="S168" s="16">
        <f t="shared" si="25"/>
        <v>51726.080110901254</v>
      </c>
      <c r="T168" s="16">
        <f t="shared" si="26"/>
        <v>45713.174258804167</v>
      </c>
      <c r="AG168" s="16">
        <f t="shared" si="17"/>
        <v>10864.964791003551</v>
      </c>
      <c r="AH168" s="16">
        <f t="shared" si="18"/>
        <v>10864.964791003551</v>
      </c>
      <c r="AI168" s="16">
        <f t="shared" si="19"/>
        <v>10864.964791003551</v>
      </c>
      <c r="AJ168" s="16">
        <f t="shared" si="20"/>
        <v>10864.964791003551</v>
      </c>
      <c r="AK168" s="16">
        <f t="shared" si="27"/>
        <v>57270.493272863321</v>
      </c>
      <c r="AL168" s="16">
        <f t="shared" si="28"/>
        <v>57270.493272863321</v>
      </c>
      <c r="AM168" s="16">
        <f t="shared" si="29"/>
        <v>57270.493272863321</v>
      </c>
      <c r="AN168" s="16">
        <f t="shared" si="30"/>
        <v>57270.493272863321</v>
      </c>
      <c r="AO168" s="21">
        <f t="shared" si="31"/>
        <v>0</v>
      </c>
      <c r="AP168" s="30">
        <f t="shared" si="21"/>
        <v>1.3695000000000001E-2</v>
      </c>
      <c r="AQ168" s="16">
        <f t="shared" si="22"/>
        <v>32924.135730313792</v>
      </c>
      <c r="AR168" s="16">
        <f t="shared" si="32"/>
        <v>13034.378338875087</v>
      </c>
    </row>
    <row r="169" spans="1:46">
      <c r="A169" s="13">
        <v>2015</v>
      </c>
      <c r="B169" s="28">
        <v>-0.1</v>
      </c>
      <c r="C169" s="20">
        <f t="shared" si="7"/>
        <v>-1E-3</v>
      </c>
      <c r="D169" s="20">
        <f t="shared" si="8"/>
        <v>-1E-3</v>
      </c>
      <c r="E169" s="21">
        <f t="shared" si="9"/>
        <v>0.79962432237311765</v>
      </c>
      <c r="F169" s="21">
        <f t="shared" si="10"/>
        <v>0.79962432237311765</v>
      </c>
      <c r="J169" s="33">
        <v>1.0046839999999999</v>
      </c>
      <c r="K169" s="21">
        <f t="shared" si="11"/>
        <v>1.0046839999999999</v>
      </c>
      <c r="L169" s="21">
        <f t="shared" si="23"/>
        <v>1.0531428092996942</v>
      </c>
      <c r="M169" s="21">
        <f t="shared" si="24"/>
        <v>1.0531428092996942</v>
      </c>
      <c r="N169" s="16">
        <f t="shared" si="12"/>
        <v>34256.619769099489</v>
      </c>
      <c r="O169" s="16">
        <f t="shared" si="13"/>
        <v>42840.892667487919</v>
      </c>
      <c r="P169" s="16">
        <f t="shared" si="14"/>
        <v>38903.814631345776</v>
      </c>
      <c r="Q169" s="16">
        <f t="shared" si="15"/>
        <v>29187.853320280603</v>
      </c>
      <c r="R169" s="16">
        <f t="shared" si="16"/>
        <v>8346.0875660453403</v>
      </c>
      <c r="S169" s="16">
        <f t="shared" si="25"/>
        <v>61566.675875340879</v>
      </c>
      <c r="T169" s="16">
        <f t="shared" si="26"/>
        <v>54059.261824849506</v>
      </c>
      <c r="AG169" s="16">
        <f t="shared" si="17"/>
        <v>11304.684523802831</v>
      </c>
      <c r="AH169" s="16">
        <f t="shared" si="18"/>
        <v>11304.684523802831</v>
      </c>
      <c r="AI169" s="16">
        <f t="shared" si="19"/>
        <v>11304.684523802831</v>
      </c>
      <c r="AJ169" s="16">
        <f t="shared" si="20"/>
        <v>11304.684523802831</v>
      </c>
      <c r="AK169" s="16">
        <f t="shared" si="27"/>
        <v>68004.730286094302</v>
      </c>
      <c r="AL169" s="16">
        <f t="shared" si="28"/>
        <v>68004.730286094302</v>
      </c>
      <c r="AM169" s="16">
        <f t="shared" si="29"/>
        <v>68004.730286094302</v>
      </c>
      <c r="AN169" s="16">
        <f t="shared" si="30"/>
        <v>68004.730286094302</v>
      </c>
      <c r="AO169" s="21">
        <f t="shared" si="31"/>
        <v>0</v>
      </c>
      <c r="AP169" s="30">
        <f t="shared" si="21"/>
        <v>1.2449999999999999E-2</v>
      </c>
      <c r="AQ169" s="16">
        <f t="shared" si="22"/>
        <v>34256.619769099489</v>
      </c>
      <c r="AR169" s="16">
        <f t="shared" si="32"/>
        <v>15562.900640652251</v>
      </c>
    </row>
    <row r="170" spans="1:46">
      <c r="A170" s="13">
        <v>2016</v>
      </c>
      <c r="B170" s="28">
        <v>-0.1</v>
      </c>
      <c r="C170" s="20">
        <f t="shared" si="7"/>
        <v>-1E-3</v>
      </c>
      <c r="D170" s="20">
        <f t="shared" si="8"/>
        <v>-1E-3</v>
      </c>
      <c r="E170" s="21">
        <f t="shared" si="9"/>
        <v>0.79882469805074452</v>
      </c>
      <c r="F170" s="21">
        <f t="shared" si="10"/>
        <v>0.79882469805074452</v>
      </c>
      <c r="J170" s="33">
        <v>1.0052049999999999</v>
      </c>
      <c r="K170" s="21">
        <f t="shared" si="11"/>
        <v>1.0052049999999999</v>
      </c>
      <c r="L170" s="21">
        <f t="shared" si="23"/>
        <v>1.0580757302184538</v>
      </c>
      <c r="M170" s="21">
        <f t="shared" si="24"/>
        <v>1.0580757302184538</v>
      </c>
      <c r="N170" s="16">
        <f t="shared" si="12"/>
        <v>35643.031228430467</v>
      </c>
      <c r="O170" s="16">
        <f t="shared" si="13"/>
        <v>44619.34053291662</v>
      </c>
      <c r="P170" s="16">
        <f t="shared" si="14"/>
        <v>40518.823137941581</v>
      </c>
      <c r="Q170" s="16">
        <f t="shared" si="15"/>
        <v>29960.373576322556</v>
      </c>
      <c r="R170" s="16">
        <f t="shared" si="16"/>
        <v>8558.4180082359726</v>
      </c>
      <c r="S170" s="16">
        <f t="shared" si="25"/>
        <v>71887.03925887584</v>
      </c>
      <c r="T170" s="16">
        <f t="shared" si="26"/>
        <v>62617.67983308548</v>
      </c>
      <c r="AG170" s="16">
        <f t="shared" si="17"/>
        <v>11762.200305382055</v>
      </c>
      <c r="AH170" s="16">
        <f t="shared" si="18"/>
        <v>11762.200305382055</v>
      </c>
      <c r="AI170" s="16">
        <f t="shared" si="19"/>
        <v>11762.200305382055</v>
      </c>
      <c r="AJ170" s="16">
        <f t="shared" si="20"/>
        <v>11762.200305382055</v>
      </c>
      <c r="AK170" s="16">
        <f t="shared" si="27"/>
        <v>79121.32616808622</v>
      </c>
      <c r="AL170" s="16">
        <f t="shared" si="28"/>
        <v>79121.32616808622</v>
      </c>
      <c r="AM170" s="16">
        <f t="shared" si="29"/>
        <v>79121.32616808622</v>
      </c>
      <c r="AN170" s="16">
        <f t="shared" si="30"/>
        <v>79121.32616808622</v>
      </c>
      <c r="AO170" s="21">
        <f t="shared" si="31"/>
        <v>0</v>
      </c>
      <c r="AP170" s="30">
        <f t="shared" si="21"/>
        <v>1.2449999999999999E-2</v>
      </c>
      <c r="AQ170" s="16">
        <f t="shared" si="22"/>
        <v>35643.031228430467</v>
      </c>
      <c r="AR170" s="16">
        <f t="shared" si="32"/>
        <v>18218.668132925515</v>
      </c>
    </row>
    <row r="171" spans="1:46">
      <c r="A171" s="13">
        <v>2017</v>
      </c>
      <c r="B171" s="28">
        <v>1.1000000000000001</v>
      </c>
      <c r="C171" s="20">
        <f t="shared" si="7"/>
        <v>1.1000000000000001E-2</v>
      </c>
      <c r="D171" s="20">
        <f t="shared" si="8"/>
        <v>1.1000000000000001E-2</v>
      </c>
      <c r="E171" s="21">
        <f t="shared" si="9"/>
        <v>0.8076117697293026</v>
      </c>
      <c r="F171" s="21">
        <f t="shared" si="10"/>
        <v>0.8076117697293026</v>
      </c>
      <c r="J171" s="33">
        <v>1.0134780000000001</v>
      </c>
      <c r="K171" s="21">
        <f t="shared" si="11"/>
        <v>1.0134780000000001</v>
      </c>
      <c r="L171" s="21">
        <f t="shared" si="23"/>
        <v>1.0635830143942409</v>
      </c>
      <c r="M171" s="21">
        <f t="shared" si="24"/>
        <v>1.0635830143942409</v>
      </c>
      <c r="N171" s="16">
        <f t="shared" si="12"/>
        <v>37085.552623520431</v>
      </c>
      <c r="O171" s="16">
        <f t="shared" si="13"/>
        <v>45920.024959456525</v>
      </c>
      <c r="P171" s="16">
        <f t="shared" si="14"/>
        <v>41699.974665682472</v>
      </c>
      <c r="Q171" s="16">
        <f t="shared" si="15"/>
        <v>30625.576641263902</v>
      </c>
      <c r="R171" s="16">
        <f t="shared" si="16"/>
        <v>8844.6713562228197</v>
      </c>
      <c r="S171" s="16">
        <f t="shared" si="25"/>
        <v>83711.081002838677</v>
      </c>
      <c r="T171" s="16">
        <f t="shared" si="26"/>
        <v>71462.351189308305</v>
      </c>
      <c r="AG171" s="16">
        <f t="shared" si="17"/>
        <v>12238.232365761743</v>
      </c>
      <c r="AH171" s="16">
        <f t="shared" si="18"/>
        <v>12238.232365761743</v>
      </c>
      <c r="AI171" s="16">
        <f t="shared" si="19"/>
        <v>12238.232365761743</v>
      </c>
      <c r="AJ171" s="16">
        <f t="shared" si="20"/>
        <v>12238.232365761743</v>
      </c>
      <c r="AK171" s="16">
        <f t="shared" si="27"/>
        <v>90627.933739035419</v>
      </c>
      <c r="AL171" s="16">
        <f t="shared" si="28"/>
        <v>90627.933739035419</v>
      </c>
      <c r="AM171" s="16">
        <f t="shared" si="29"/>
        <v>90627.933739035419</v>
      </c>
      <c r="AN171" s="16">
        <f t="shared" si="30"/>
        <v>90627.933739035419</v>
      </c>
      <c r="AO171" s="21">
        <f t="shared" si="31"/>
        <v>0</v>
      </c>
      <c r="AP171" s="30">
        <f t="shared" si="21"/>
        <v>1.9297499999999999E-2</v>
      </c>
      <c r="AQ171" s="16">
        <f t="shared" si="22"/>
        <v>37085.552623520431</v>
      </c>
      <c r="AR171" s="16">
        <f t="shared" si="32"/>
        <v>21131.893090215668</v>
      </c>
    </row>
    <row r="172" spans="1:46">
      <c r="A172" s="13">
        <v>2018</v>
      </c>
      <c r="B172" s="28">
        <v>1.1000000000000001</v>
      </c>
      <c r="C172" s="20">
        <f t="shared" si="7"/>
        <v>1.1000000000000001E-2</v>
      </c>
      <c r="D172" s="20">
        <f t="shared" si="8"/>
        <v>1.1000000000000001E-2</v>
      </c>
      <c r="E172" s="21">
        <f t="shared" si="9"/>
        <v>0.8164954991963248</v>
      </c>
      <c r="F172" s="21">
        <f t="shared" si="10"/>
        <v>0.8164954991963248</v>
      </c>
      <c r="J172" s="33">
        <v>1.018254</v>
      </c>
      <c r="K172" s="21">
        <f t="shared" si="11"/>
        <v>1.018254</v>
      </c>
      <c r="L172" s="21">
        <f t="shared" si="23"/>
        <v>1.0779179862622466</v>
      </c>
      <c r="M172" s="21">
        <f t="shared" si="24"/>
        <v>1.0779179862622466</v>
      </c>
      <c r="N172" s="16">
        <f t="shared" si="12"/>
        <v>38586.45479890814</v>
      </c>
      <c r="O172" s="16">
        <f t="shared" si="13"/>
        <v>47258.625230498794</v>
      </c>
      <c r="P172" s="16">
        <f t="shared" si="14"/>
        <v>42915.557571815953</v>
      </c>
      <c r="Q172" s="16">
        <f t="shared" si="15"/>
        <v>31310.170832490894</v>
      </c>
      <c r="R172" s="16">
        <f t="shared" si="16"/>
        <v>9141.8484713745202</v>
      </c>
      <c r="S172" s="16">
        <f t="shared" si="25"/>
        <v>96301.670622443824</v>
      </c>
      <c r="T172" s="16">
        <f t="shared" si="26"/>
        <v>80604.199660682818</v>
      </c>
      <c r="AG172" s="16">
        <f t="shared" si="17"/>
        <v>12733.530083639687</v>
      </c>
      <c r="AH172" s="16">
        <f t="shared" si="18"/>
        <v>12733.530083639687</v>
      </c>
      <c r="AI172" s="16">
        <f t="shared" si="19"/>
        <v>12733.530083639687</v>
      </c>
      <c r="AJ172" s="16">
        <f t="shared" si="20"/>
        <v>12733.530083639687</v>
      </c>
      <c r="AK172" s="16">
        <f t="shared" si="27"/>
        <v>102441.01251304685</v>
      </c>
      <c r="AL172" s="16">
        <f t="shared" si="28"/>
        <v>102441.01251304685</v>
      </c>
      <c r="AM172" s="16">
        <f t="shared" si="29"/>
        <v>102441.01251304685</v>
      </c>
      <c r="AN172" s="16">
        <f t="shared" si="30"/>
        <v>102441.01251304685</v>
      </c>
      <c r="AO172" s="21">
        <f t="shared" si="31"/>
        <v>0</v>
      </c>
      <c r="AP172" s="30">
        <f t="shared" si="21"/>
        <v>1.9297499999999999E-2</v>
      </c>
      <c r="AQ172" s="16">
        <f t="shared" si="22"/>
        <v>38586.45479890814</v>
      </c>
      <c r="AR172" s="16">
        <f t="shared" si="32"/>
        <v>24205.009434159794</v>
      </c>
    </row>
    <row r="173" spans="1:46">
      <c r="A173" s="13">
        <v>2019</v>
      </c>
      <c r="B173" s="28">
        <v>0.5</v>
      </c>
      <c r="C173" s="20">
        <f t="shared" si="7"/>
        <v>5.0000000000000001E-3</v>
      </c>
      <c r="D173" s="20">
        <f t="shared" si="8"/>
        <v>5.0000000000000001E-3</v>
      </c>
      <c r="E173" s="21">
        <f t="shared" si="9"/>
        <v>0.82057797669230637</v>
      </c>
      <c r="F173" s="21">
        <f t="shared" si="10"/>
        <v>0.82057797669230637</v>
      </c>
      <c r="J173" s="33">
        <v>1.019199</v>
      </c>
      <c r="K173" s="21">
        <f t="shared" si="11"/>
        <v>1.019199</v>
      </c>
      <c r="L173" s="21">
        <f t="shared" si="23"/>
        <v>1.0975943011834777</v>
      </c>
      <c r="M173" s="21">
        <f t="shared" si="24"/>
        <v>1.0975943011834777</v>
      </c>
      <c r="N173" s="16">
        <f t="shared" si="12"/>
        <v>40148.1005032639</v>
      </c>
      <c r="O173" s="16">
        <f t="shared" si="13"/>
        <v>48926.612270412304</v>
      </c>
      <c r="P173" s="16">
        <f t="shared" si="14"/>
        <v>44430.256602761416</v>
      </c>
      <c r="Q173" s="16">
        <f t="shared" si="15"/>
        <v>32163.221786736998</v>
      </c>
      <c r="R173" s="16">
        <f t="shared" si="16"/>
        <v>9437.8742935041446</v>
      </c>
      <c r="S173" s="16">
        <f t="shared" si="25"/>
        <v>109067.42708998738</v>
      </c>
      <c r="T173" s="16">
        <f t="shared" si="26"/>
        <v>90042.073954186955</v>
      </c>
      <c r="AG173" s="16">
        <f t="shared" si="17"/>
        <v>13248.873166077088</v>
      </c>
      <c r="AH173" s="16">
        <f t="shared" si="18"/>
        <v>13248.873166077088</v>
      </c>
      <c r="AI173" s="16">
        <f t="shared" si="19"/>
        <v>13248.873166077088</v>
      </c>
      <c r="AJ173" s="16">
        <f t="shared" si="20"/>
        <v>13248.873166077088</v>
      </c>
      <c r="AK173" s="16">
        <f t="shared" si="27"/>
        <v>114511.84155415205</v>
      </c>
      <c r="AL173" s="16">
        <f t="shared" si="28"/>
        <v>114511.84155415205</v>
      </c>
      <c r="AM173" s="16">
        <f t="shared" si="29"/>
        <v>114511.84155415205</v>
      </c>
      <c r="AN173" s="16">
        <f t="shared" si="30"/>
        <v>114511.84155415205</v>
      </c>
      <c r="AO173" s="21">
        <f t="shared" si="31"/>
        <v>0</v>
      </c>
      <c r="AP173" s="30">
        <f t="shared" si="21"/>
        <v>1.5562499999999998E-2</v>
      </c>
      <c r="AQ173" s="16">
        <f t="shared" si="22"/>
        <v>40148.1005032639</v>
      </c>
      <c r="AR173" s="16">
        <f t="shared" si="32"/>
        <v>27354.892761574723</v>
      </c>
    </row>
    <row r="174" spans="1:46">
      <c r="A174" s="13">
        <v>2020</v>
      </c>
      <c r="B174" s="28">
        <v>-0.3</v>
      </c>
      <c r="C174" s="20">
        <f t="shared" si="7"/>
        <v>-3.0000000000000001E-3</v>
      </c>
      <c r="D174" s="20">
        <f t="shared" si="8"/>
        <v>-3.0000000000000001E-3</v>
      </c>
      <c r="E174" s="21">
        <f t="shared" si="9"/>
        <v>0.8181162427622295</v>
      </c>
      <c r="F174" s="21">
        <f t="shared" si="10"/>
        <v>0.8181162427622295</v>
      </c>
      <c r="J174" s="33">
        <v>1</v>
      </c>
      <c r="K174" s="21">
        <f t="shared" si="11"/>
        <v>1</v>
      </c>
      <c r="L174" s="21">
        <f t="shared" si="23"/>
        <v>1.1186670141718993</v>
      </c>
      <c r="M174" s="21">
        <f t="shared" si="24"/>
        <v>1.1186670141718993</v>
      </c>
      <c r="N174" s="16">
        <f t="shared" si="12"/>
        <v>41772.948108873417</v>
      </c>
      <c r="O174" s="16">
        <f t="shared" si="13"/>
        <v>51059.917803164753</v>
      </c>
      <c r="P174" s="16">
        <f t="shared" si="14"/>
        <v>46367.511357053911</v>
      </c>
      <c r="Q174" s="16">
        <f t="shared" si="15"/>
        <v>33254.248441540818</v>
      </c>
      <c r="R174" s="16">
        <f t="shared" si="16"/>
        <v>9728.7476466583994</v>
      </c>
      <c r="S174" s="16">
        <f t="shared" si="25"/>
        <v>121617.51694756519</v>
      </c>
      <c r="T174" s="16">
        <f t="shared" si="26"/>
        <v>99770.82160084536</v>
      </c>
      <c r="AG174" s="16">
        <f t="shared" si="17"/>
        <v>13785.072875928228</v>
      </c>
      <c r="AH174" s="16">
        <f t="shared" si="18"/>
        <v>13785.072875928228</v>
      </c>
      <c r="AI174" s="16">
        <f t="shared" si="19"/>
        <v>13785.072875928228</v>
      </c>
      <c r="AJ174" s="16">
        <f t="shared" si="20"/>
        <v>13785.072875928228</v>
      </c>
      <c r="AK174" s="16">
        <f t="shared" si="27"/>
        <v>126834.60847343296</v>
      </c>
      <c r="AL174" s="16">
        <f t="shared" si="28"/>
        <v>126834.60847343296</v>
      </c>
      <c r="AM174" s="16">
        <f t="shared" si="29"/>
        <v>126834.60847343296</v>
      </c>
      <c r="AN174" s="16">
        <f t="shared" si="30"/>
        <v>126834.60847343296</v>
      </c>
      <c r="AO174" s="21">
        <f t="shared" si="31"/>
        <v>0</v>
      </c>
      <c r="AP174" s="30">
        <f t="shared" si="21"/>
        <v>1.2449999999999999E-2</v>
      </c>
      <c r="AQ174" s="16">
        <f t="shared" si="22"/>
        <v>41772.948108873417</v>
      </c>
      <c r="AR174" s="16">
        <f t="shared" si="32"/>
        <v>30580.888888421105</v>
      </c>
    </row>
    <row r="175" spans="1:46">
      <c r="A175" s="13">
        <v>2021</v>
      </c>
      <c r="B175" s="28">
        <v>1.9</v>
      </c>
      <c r="C175" s="20">
        <f t="shared" si="7"/>
        <v>1.9E-2</v>
      </c>
      <c r="D175" s="20">
        <f t="shared" si="8"/>
        <v>1.9E-2</v>
      </c>
      <c r="E175" s="21">
        <f t="shared" si="9"/>
        <v>0.83366045137471179</v>
      </c>
      <c r="F175" s="21">
        <f t="shared" si="10"/>
        <v>0.83366045137471179</v>
      </c>
      <c r="G175" s="25">
        <v>1842507</v>
      </c>
      <c r="J175" s="33">
        <v>1.0097560000000001</v>
      </c>
      <c r="K175" s="21">
        <f t="shared" si="11"/>
        <v>1.0097560000000001</v>
      </c>
      <c r="L175" s="21">
        <f t="shared" si="23"/>
        <v>1.1186670141718993</v>
      </c>
      <c r="M175" s="21">
        <f t="shared" si="24"/>
        <v>1.1186670141718993</v>
      </c>
      <c r="N175" s="16">
        <f t="shared" si="12"/>
        <v>43463.555481653995</v>
      </c>
      <c r="O175" s="16">
        <f t="shared" si="13"/>
        <v>52135.801104613151</v>
      </c>
      <c r="P175" s="16">
        <f t="shared" si="14"/>
        <v>47344.520983099203</v>
      </c>
      <c r="Q175" s="16">
        <f t="shared" si="15"/>
        <v>33804.482499118138</v>
      </c>
      <c r="R175" s="16">
        <f t="shared" si="16"/>
        <v>10077.626937218763</v>
      </c>
      <c r="S175" s="16">
        <f t="shared" si="25"/>
        <v>137685.85971910585</v>
      </c>
      <c r="T175" s="16">
        <f t="shared" si="26"/>
        <v>109848.44853806413</v>
      </c>
      <c r="AG175" s="16">
        <f t="shared" si="17"/>
        <v>14342.973308945819</v>
      </c>
      <c r="AH175" s="16">
        <f t="shared" si="18"/>
        <v>14342.973308945819</v>
      </c>
      <c r="AI175" s="16">
        <f t="shared" si="19"/>
        <v>14342.973308945819</v>
      </c>
      <c r="AJ175" s="16">
        <f t="shared" si="20"/>
        <v>14342.973308945819</v>
      </c>
      <c r="AK175" s="16">
        <f t="shared" si="27"/>
        <v>139656.09433762758</v>
      </c>
      <c r="AL175" s="16">
        <f t="shared" si="28"/>
        <v>139656.09433762758</v>
      </c>
      <c r="AM175" s="16">
        <f t="shared" si="29"/>
        <v>139656.09433762758</v>
      </c>
      <c r="AN175" s="16">
        <f t="shared" si="30"/>
        <v>139656.09433762758</v>
      </c>
      <c r="AO175" s="21">
        <f t="shared" si="31"/>
        <v>0</v>
      </c>
      <c r="AP175" s="30">
        <f t="shared" si="21"/>
        <v>2.4277499999999997E-2</v>
      </c>
      <c r="AQ175" s="16">
        <f t="shared" si="22"/>
        <v>43463.555481653995</v>
      </c>
      <c r="AR175" s="16">
        <f t="shared" si="32"/>
        <v>34325.521269272147</v>
      </c>
    </row>
    <row r="176" spans="1:46">
      <c r="A176" s="13">
        <v>2022</v>
      </c>
      <c r="B176" s="28">
        <v>8.1</v>
      </c>
      <c r="C176" s="20">
        <f t="shared" si="7"/>
        <v>8.1000000000000003E-2</v>
      </c>
      <c r="D176" s="20">
        <f t="shared" si="8"/>
        <v>8.1000000000000003E-2</v>
      </c>
      <c r="E176" s="21">
        <f t="shared" si="9"/>
        <v>0.90118694793606346</v>
      </c>
      <c r="F176" s="21">
        <f t="shared" si="10"/>
        <v>0.90118694793606346</v>
      </c>
      <c r="G176" s="25">
        <v>1998073</v>
      </c>
      <c r="H176" s="21">
        <f>G176/G175</f>
        <v>1.084431700937907</v>
      </c>
      <c r="I176" s="21">
        <f>H176</f>
        <v>1.084431700937907</v>
      </c>
      <c r="J176" s="33">
        <v>1.023082</v>
      </c>
      <c r="K176" s="21">
        <f t="shared" si="11"/>
        <v>1.023082</v>
      </c>
      <c r="L176" s="21">
        <f t="shared" si="23"/>
        <v>1.1295807295621605</v>
      </c>
      <c r="M176" s="21">
        <f t="shared" si="24"/>
        <v>1.1295807295621605</v>
      </c>
      <c r="N176" s="16">
        <f t="shared" si="12"/>
        <v>45222.584007795609</v>
      </c>
      <c r="O176" s="16">
        <f t="shared" si="13"/>
        <v>50181.135125587745</v>
      </c>
      <c r="P176" s="16">
        <f t="shared" si="14"/>
        <v>45569.48880754623</v>
      </c>
      <c r="Q176" s="16">
        <f t="shared" si="15"/>
        <v>32804.816651158988</v>
      </c>
      <c r="R176" s="16">
        <f t="shared" si="16"/>
        <v>10571.759972478767</v>
      </c>
      <c r="S176" s="16">
        <f t="shared" si="25"/>
        <v>164097.28581135193</v>
      </c>
      <c r="T176" s="16">
        <f t="shared" si="26"/>
        <v>120420.2085105429</v>
      </c>
      <c r="AG176" s="16">
        <f t="shared" si="17"/>
        <v>14923.452722572552</v>
      </c>
      <c r="AH176" s="16">
        <f t="shared" si="18"/>
        <v>14923.452722572552</v>
      </c>
      <c r="AI176" s="16">
        <f t="shared" si="19"/>
        <v>14923.452722572552</v>
      </c>
      <c r="AJ176" s="16">
        <f t="shared" si="20"/>
        <v>14923.452722572552</v>
      </c>
      <c r="AK176" s="16">
        <f t="shared" si="27"/>
        <v>152867.5916056069</v>
      </c>
      <c r="AL176" s="16">
        <f t="shared" si="28"/>
        <v>152867.5916056069</v>
      </c>
      <c r="AM176" s="16">
        <f t="shared" si="29"/>
        <v>152867.5916056069</v>
      </c>
      <c r="AN176" s="16">
        <f t="shared" si="30"/>
        <v>152867.5916056069</v>
      </c>
      <c r="AO176" s="21">
        <f t="shared" si="31"/>
        <v>0</v>
      </c>
      <c r="AP176" s="30">
        <f t="shared" si="21"/>
        <v>6.2872499999999998E-2</v>
      </c>
      <c r="AQ176" s="16">
        <f t="shared" si="22"/>
        <v>45222.584007795609</v>
      </c>
      <c r="AR176" s="16">
        <f t="shared" si="32"/>
        <v>39607.360722849975</v>
      </c>
    </row>
    <row r="177" spans="1:44">
      <c r="A177" s="13">
        <v>2023</v>
      </c>
      <c r="B177" s="28">
        <v>5.4</v>
      </c>
      <c r="C177" s="20">
        <f t="shared" si="7"/>
        <v>5.4000000000000006E-2</v>
      </c>
      <c r="D177" s="20">
        <f t="shared" si="8"/>
        <v>5.4000000000000006E-2</v>
      </c>
      <c r="E177" s="21">
        <f t="shared" si="9"/>
        <v>0.94985104312461088</v>
      </c>
      <c r="F177" s="21">
        <f t="shared" si="10"/>
        <v>0.94985104312461088</v>
      </c>
      <c r="G177" s="25">
        <v>2131390</v>
      </c>
      <c r="H177" s="21">
        <f>G177/G176</f>
        <v>1.0667227874056653</v>
      </c>
      <c r="I177" s="21">
        <f>H177</f>
        <v>1.0667227874056653</v>
      </c>
      <c r="J177" s="33">
        <v>1.0366219999999999</v>
      </c>
      <c r="K177" s="21">
        <f t="shared" si="11"/>
        <v>1.0366219999999999</v>
      </c>
      <c r="L177" s="21">
        <f t="shared" si="23"/>
        <v>1.1556537119619144</v>
      </c>
      <c r="M177" s="21">
        <f t="shared" si="24"/>
        <v>1.1556537119619144</v>
      </c>
      <c r="N177" s="16">
        <f t="shared" si="12"/>
        <v>47052.802783365536</v>
      </c>
      <c r="O177" s="16">
        <f t="shared" si="13"/>
        <v>49537.033331649123</v>
      </c>
      <c r="P177" s="16">
        <f t="shared" si="14"/>
        <v>44984.579968470571</v>
      </c>
      <c r="Q177" s="16">
        <f t="shared" si="15"/>
        <v>32475.406627697743</v>
      </c>
      <c r="R177" s="16">
        <f t="shared" si="16"/>
        <v>11030.746086283098</v>
      </c>
      <c r="S177" s="16">
        <f t="shared" si="25"/>
        <v>189237.53893008348</v>
      </c>
      <c r="T177" s="16">
        <f t="shared" si="26"/>
        <v>131450.95459682599</v>
      </c>
      <c r="AG177" s="16">
        <f t="shared" si="17"/>
        <v>15527.424918510627</v>
      </c>
      <c r="AH177" s="16">
        <f t="shared" si="18"/>
        <v>15527.424918510627</v>
      </c>
      <c r="AI177" s="16">
        <f t="shared" si="19"/>
        <v>15527.424918510627</v>
      </c>
      <c r="AJ177" s="16">
        <f t="shared" si="20"/>
        <v>15527.424918510627</v>
      </c>
      <c r="AK177" s="16">
        <f t="shared" si="27"/>
        <v>166303.64494735599</v>
      </c>
      <c r="AL177" s="16">
        <f t="shared" si="28"/>
        <v>166303.64494735599</v>
      </c>
      <c r="AM177" s="16">
        <f t="shared" si="29"/>
        <v>166303.64494735599</v>
      </c>
      <c r="AN177" s="16">
        <f t="shared" si="30"/>
        <v>166303.64494735599</v>
      </c>
      <c r="AO177" s="21">
        <f t="shared" si="31"/>
        <v>0</v>
      </c>
      <c r="AP177" s="30">
        <f t="shared" si="21"/>
        <v>4.6065000000000002E-2</v>
      </c>
      <c r="AQ177" s="16">
        <f t="shared" si="22"/>
        <v>47052.802783365536</v>
      </c>
      <c r="AR177" s="16">
        <f t="shared" si="32"/>
        <v>44682.00257939905</v>
      </c>
    </row>
    <row r="178" spans="1:44">
      <c r="A178" s="13">
        <v>2024</v>
      </c>
      <c r="B178" s="28">
        <v>0.9</v>
      </c>
      <c r="C178" s="20">
        <f t="shared" si="7"/>
        <v>9.0000000000000011E-3</v>
      </c>
      <c r="D178" s="20">
        <f t="shared" si="8"/>
        <v>9.0000000000000011E-3</v>
      </c>
      <c r="E178" s="21">
        <f t="shared" si="9"/>
        <v>0.95839970251273232</v>
      </c>
      <c r="F178" s="21">
        <f t="shared" si="10"/>
        <v>0.95839970251273232</v>
      </c>
      <c r="G178" s="25">
        <v>2192182</v>
      </c>
      <c r="H178" s="21">
        <f>G178/G177</f>
        <v>1.0285222319706857</v>
      </c>
      <c r="I178" s="21">
        <f>H178</f>
        <v>1.0285222319706857</v>
      </c>
      <c r="J178" s="33">
        <v>1.0404450000000001</v>
      </c>
      <c r="K178" s="21">
        <f t="shared" si="11"/>
        <v>1.0404450000000001</v>
      </c>
      <c r="L178" s="21">
        <f t="shared" si="23"/>
        <v>1.1979760622013835</v>
      </c>
      <c r="M178" s="21">
        <f t="shared" si="24"/>
        <v>1.1979760622013835</v>
      </c>
      <c r="N178" s="16">
        <f t="shared" si="12"/>
        <v>48957.092973471852</v>
      </c>
      <c r="O178" s="16">
        <f t="shared" si="13"/>
        <v>51082.12455107837</v>
      </c>
      <c r="P178" s="16">
        <f t="shared" si="14"/>
        <v>46387.677304834266</v>
      </c>
      <c r="Q178" s="16">
        <f t="shared" si="15"/>
        <v>33265.605536677118</v>
      </c>
      <c r="R178" s="16">
        <f t="shared" si="16"/>
        <v>11400.841022834022</v>
      </c>
      <c r="S178" s="16">
        <f t="shared" si="25"/>
        <v>207869.45872274536</v>
      </c>
      <c r="T178" s="16">
        <f t="shared" si="26"/>
        <v>142851.79561966</v>
      </c>
      <c r="AG178" s="16">
        <f t="shared" si="17"/>
        <v>16155.840681245712</v>
      </c>
      <c r="AH178" s="16">
        <f t="shared" si="18"/>
        <v>16155.840681245712</v>
      </c>
      <c r="AI178" s="16">
        <f t="shared" si="19"/>
        <v>16155.840681245712</v>
      </c>
      <c r="AJ178" s="16">
        <f t="shared" si="20"/>
        <v>16155.840681245712</v>
      </c>
      <c r="AK178" s="16">
        <f t="shared" si="27"/>
        <v>179789.59111188783</v>
      </c>
      <c r="AL178" s="16">
        <f t="shared" si="28"/>
        <v>179789.59111188783</v>
      </c>
      <c r="AM178" s="16">
        <f t="shared" si="29"/>
        <v>179789.59111188783</v>
      </c>
      <c r="AN178" s="16">
        <f t="shared" si="30"/>
        <v>179789.59111188783</v>
      </c>
      <c r="AO178" s="21">
        <f t="shared" si="31"/>
        <v>0</v>
      </c>
      <c r="AP178" s="30">
        <f t="shared" si="21"/>
        <v>1.8052499999999999E-2</v>
      </c>
      <c r="AQ178" s="16">
        <f t="shared" si="22"/>
        <v>48957.092973471852</v>
      </c>
      <c r="AR178" s="16">
        <f t="shared" si="32"/>
        <v>48870.290297464577</v>
      </c>
    </row>
    <row r="179" spans="1:44">
      <c r="A179" s="13">
        <v>2025</v>
      </c>
      <c r="B179" s="28">
        <v>1.4</v>
      </c>
      <c r="C179" s="20">
        <f t="shared" si="7"/>
        <v>1.3999999999999999E-2</v>
      </c>
      <c r="D179" s="20">
        <f t="shared" si="8"/>
        <v>1.3999999999999999E-2</v>
      </c>
      <c r="E179" s="21">
        <f t="shared" si="9"/>
        <v>0.97181729834791064</v>
      </c>
      <c r="F179" s="21">
        <f t="shared" si="10"/>
        <v>0.97181729834791064</v>
      </c>
      <c r="H179" s="21">
        <f>$B$113/$B$112</f>
        <v>1.0246123781153942</v>
      </c>
      <c r="I179" s="21">
        <f>H179</f>
        <v>1.0246123781153942</v>
      </c>
      <c r="J179" s="21">
        <f>(J178^5/(1+$B$114)*H179)^0.2</f>
        <v>1.0626368271424245</v>
      </c>
      <c r="K179" s="21">
        <f t="shared" si="11"/>
        <v>1.0626368271424245</v>
      </c>
      <c r="L179" s="21">
        <f t="shared" si="23"/>
        <v>1.2464282040371186</v>
      </c>
      <c r="M179" s="21">
        <f t="shared" si="24"/>
        <v>1.2464282040371186</v>
      </c>
      <c r="N179" s="16">
        <f t="shared" si="12"/>
        <v>50938.452347848266</v>
      </c>
      <c r="O179" s="16">
        <f t="shared" si="13"/>
        <v>52415.667465935861</v>
      </c>
      <c r="P179" s="16">
        <f t="shared" si="14"/>
        <v>47598.667625816357</v>
      </c>
      <c r="Q179" s="16">
        <f t="shared" si="15"/>
        <v>33947.613267448396</v>
      </c>
      <c r="R179" s="16">
        <f t="shared" si="16"/>
        <v>11797.463909733098</v>
      </c>
      <c r="S179" s="16">
        <f t="shared" si="25"/>
        <v>228693.45638340127</v>
      </c>
      <c r="T179" s="16">
        <f t="shared" si="26"/>
        <v>154649.25952939311</v>
      </c>
      <c r="AG179" s="16">
        <f t="shared" si="17"/>
        <v>16809.689274789929</v>
      </c>
      <c r="AH179" s="16">
        <f t="shared" si="18"/>
        <v>16809.689274789929</v>
      </c>
      <c r="AI179" s="16">
        <f t="shared" si="19"/>
        <v>16809.689274789929</v>
      </c>
      <c r="AJ179" s="16">
        <f t="shared" si="20"/>
        <v>16809.689274789929</v>
      </c>
      <c r="AK179" s="16">
        <f t="shared" si="27"/>
        <v>193275.87874590012</v>
      </c>
      <c r="AL179" s="16">
        <f t="shared" si="28"/>
        <v>193275.87874590012</v>
      </c>
      <c r="AM179" s="16">
        <f t="shared" si="29"/>
        <v>193275.87874590012</v>
      </c>
      <c r="AN179" s="16">
        <f t="shared" si="30"/>
        <v>193275.87874590012</v>
      </c>
      <c r="AO179" s="21">
        <f t="shared" si="31"/>
        <v>0</v>
      </c>
      <c r="AP179" s="30">
        <f t="shared" si="21"/>
        <v>2.1164999999999996E-2</v>
      </c>
      <c r="AQ179" s="16">
        <f t="shared" si="22"/>
        <v>50938.452347848266</v>
      </c>
      <c r="AR179" s="16">
        <f t="shared" si="32"/>
        <v>53423.156422304382</v>
      </c>
    </row>
    <row r="180" spans="1:44">
      <c r="A180" s="13">
        <v>2026</v>
      </c>
      <c r="C180" s="20">
        <f>$B$11</f>
        <v>2.9000000000000001E-2</v>
      </c>
      <c r="D180" s="20">
        <f t="shared" si="8"/>
        <v>2.9000000000000001E-2</v>
      </c>
      <c r="E180" s="33">
        <v>1</v>
      </c>
      <c r="F180" s="21">
        <f t="shared" si="10"/>
        <v>1</v>
      </c>
      <c r="H180" s="21">
        <f>(1+$B$115)*(1+$B$11)</f>
        <v>1.0351739999999998</v>
      </c>
      <c r="I180" s="21">
        <f>H180</f>
        <v>1.0351739999999998</v>
      </c>
      <c r="J180" s="21">
        <f t="shared" ref="J180:J211" si="33">MAX(1,PRODUCT(H176:H180)^0.2)</f>
        <v>1.0476303775348459</v>
      </c>
      <c r="K180" s="21">
        <f t="shared" ref="K180:K211" si="34">MAX(1,PRODUCT(I176:I180)^0.2)</f>
        <v>1.0476303775348459</v>
      </c>
      <c r="L180" s="21">
        <f t="shared" si="23"/>
        <v>1.3245005119988342</v>
      </c>
      <c r="M180" s="21">
        <f t="shared" si="24"/>
        <v>1.3245005119988342</v>
      </c>
      <c r="N180" s="16">
        <f t="shared" si="12"/>
        <v>53000</v>
      </c>
      <c r="O180" s="16">
        <f t="shared" si="13"/>
        <v>53000</v>
      </c>
      <c r="P180" s="16">
        <f t="shared" si="14"/>
        <v>48129.3</v>
      </c>
      <c r="Q180" s="16">
        <f t="shared" si="15"/>
        <v>34246.45577272727</v>
      </c>
      <c r="R180" s="16">
        <f t="shared" si="16"/>
        <v>12246.45577272727</v>
      </c>
      <c r="S180" s="16">
        <f t="shared" si="25"/>
        <v>254467.88277408213</v>
      </c>
      <c r="T180" s="16">
        <f t="shared" si="26"/>
        <v>166895.71530212037</v>
      </c>
      <c r="AG180" s="16">
        <f t="shared" si="17"/>
        <v>17490</v>
      </c>
      <c r="AH180" s="16">
        <f t="shared" si="18"/>
        <v>17490</v>
      </c>
      <c r="AI180" s="16">
        <f t="shared" si="19"/>
        <v>17490</v>
      </c>
      <c r="AJ180" s="16">
        <f t="shared" si="20"/>
        <v>17490</v>
      </c>
      <c r="AK180" s="16">
        <f t="shared" si="27"/>
        <v>206480.85665384025</v>
      </c>
      <c r="AL180" s="16">
        <f t="shared" si="28"/>
        <v>206480.85665384025</v>
      </c>
      <c r="AM180" s="16">
        <f t="shared" si="29"/>
        <v>206480.85665384025</v>
      </c>
      <c r="AN180" s="16">
        <f t="shared" si="30"/>
        <v>206480.85665384025</v>
      </c>
      <c r="AO180" s="21">
        <f t="shared" si="31"/>
        <v>0</v>
      </c>
      <c r="AP180" s="30">
        <f t="shared" si="21"/>
        <v>3.0502500000000002E-2</v>
      </c>
      <c r="AQ180" s="16">
        <f t="shared" si="22"/>
        <v>53000</v>
      </c>
      <c r="AR180" s="16">
        <f t="shared" si="32"/>
        <v>58713.622177001656</v>
      </c>
    </row>
    <row r="181" spans="1:44">
      <c r="A181" s="13">
        <v>2027</v>
      </c>
      <c r="C181" s="20">
        <f t="shared" ref="C181:C212" si="35">$B$104</f>
        <v>0.02</v>
      </c>
      <c r="D181" s="20">
        <f>$B$12</f>
        <v>0.03</v>
      </c>
      <c r="E181" s="21">
        <f t="shared" ref="E181:E212" si="36">E180*(1+C181)</f>
        <v>1.02</v>
      </c>
      <c r="F181" s="21">
        <f t="shared" ref="F181:F212" si="37">F180*(1+D181)</f>
        <v>1.03</v>
      </c>
      <c r="H181" s="21">
        <f t="shared" ref="H181:H212" si="38">(1+$B$116)*(1+C181)</f>
        <v>1.0250999999999999</v>
      </c>
      <c r="I181" s="21">
        <f t="shared" ref="I181:I212" si="39">(1+$B$116)*(1+D181)</f>
        <v>1.03515</v>
      </c>
      <c r="J181" s="21">
        <f t="shared" si="33"/>
        <v>1.0359072884196407</v>
      </c>
      <c r="K181" s="21">
        <f t="shared" si="34"/>
        <v>1.0379305602637114</v>
      </c>
      <c r="L181" s="21">
        <f t="shared" si="23"/>
        <v>1.3875869714304354</v>
      </c>
      <c r="M181" s="21">
        <f t="shared" si="24"/>
        <v>1.3875869714304354</v>
      </c>
      <c r="U181" s="16">
        <f t="shared" ref="U181:U212" si="40">$B$6</f>
        <v>53000</v>
      </c>
      <c r="V181" s="16">
        <f>$B$6*(1+$B$14)</f>
        <v>52682</v>
      </c>
      <c r="W181" s="16">
        <f t="shared" ref="W181:W212" si="41">U181*(1-$B$110)</f>
        <v>48129.3</v>
      </c>
      <c r="X181" s="16">
        <f t="shared" ref="X181:X212" si="42">W181*(1-$B$111)-MAX(0,IF(W181&lt;=28000,0.23*W181,IF(W181&lt;=50000,6440+0.33*(W181-28000),13700+0.43*(W181-50000)))-(IF(W181&lt;=15000,1955,IF(W181&lt;=28000,1910+1190*(28000-W181)/13000,IF(W181&lt;=50000,1910*(50000-W181)/22000,0)))+IF(AND(W181&gt;25000,W181&lt;=35000),65,0))-IF(AND(W181&gt;20000,W181&lt;=32000),1000,IF(AND(W181&gt;32000,W181&lt;=40000),1000*(40000-W181)/8000,0)))</f>
        <v>34246.45577272727</v>
      </c>
      <c r="Y181" s="16">
        <f t="shared" ref="Y181:Y212" si="43">V181*(1-$B$110)</f>
        <v>47840.5242</v>
      </c>
      <c r="Z181" s="16">
        <f t="shared" ref="Z181:Z212" si="44">Y181*(1-$B$111)-MAX(0,IF(Y181&lt;=28000,0.23*Y181,IF(Y181&lt;=50000,6440+0.33*(Y181-28000),13700+0.43*(Y181-50000)))-(IF(Y181&lt;=15000,1955,IF(Y181&lt;=28000,1910+1190*(28000-Y181)/13000,IF(Y181&lt;=50000,1910*(50000-Y181)/22000,0)))+IF(AND(Y181&gt;25000,Y181&lt;=35000),65,0))-IF(AND(Y181&gt;20000,Y181&lt;=32000),1000,IF(AND(Y181&gt;32000,Y181&lt;=40000),1000*(40000-Y181)/8000,0)))</f>
        <v>34083.822492636362</v>
      </c>
      <c r="AA181" s="34">
        <f t="shared" ref="AA181:AA212" si="45">(X181-$B$8)/12</f>
        <v>1020.5379810606058</v>
      </c>
      <c r="AB181" s="34">
        <f t="shared" ref="AB181:AB212" si="46">(Z181-$B$8)/12</f>
        <v>1006.9852077196969</v>
      </c>
      <c r="AC181" s="21">
        <f t="shared" ref="AC181:AC212" si="47">((1+$B$103)*$B$106)^(1/12)</f>
        <v>1.0022990387101225</v>
      </c>
      <c r="AD181" s="21">
        <f t="shared" ref="AD181:AD212" si="48">IF(OR(A181=2027,A181=2028),((1+$B$103)*(1+$B$104)*$B$106/(1+D181))^(1/12),AC181)</f>
        <v>1.0014844861457763</v>
      </c>
      <c r="AE181" s="21">
        <f t="shared" ref="AE181:AE212" si="49">(1+C181)^(1/12)</f>
        <v>1.0016515813019202</v>
      </c>
      <c r="AF181" s="21">
        <f t="shared" ref="AF181:AF212" si="50">(1+D181)^(1/12)</f>
        <v>1.0024662697723037</v>
      </c>
      <c r="AG181" s="16">
        <f t="shared" ref="AG181:AG212" si="51">$B$10*U181*E181</f>
        <v>17839.8</v>
      </c>
      <c r="AH181" s="16">
        <f t="shared" ref="AH181:AH212" si="52">$B$10*V181*E181</f>
        <v>17732.761200000001</v>
      </c>
      <c r="AI181" s="16">
        <f t="shared" ref="AI181:AI212" si="53">$B$10*U181*F181</f>
        <v>18014.7</v>
      </c>
      <c r="AJ181" s="16">
        <f t="shared" ref="AJ181:AJ212" si="54">$B$10*V181*F181</f>
        <v>17906.611800000002</v>
      </c>
      <c r="AK181" s="16">
        <f t="shared" si="27"/>
        <v>219337.56428176595</v>
      </c>
      <c r="AL181" s="16">
        <f t="shared" si="28"/>
        <v>219260.42403599841</v>
      </c>
      <c r="AM181" s="16">
        <f t="shared" si="29"/>
        <v>219463.61043498092</v>
      </c>
      <c r="AN181" s="16">
        <f t="shared" si="30"/>
        <v>219385.71391229407</v>
      </c>
      <c r="AO181" s="21">
        <f t="shared" si="31"/>
        <v>0.73508905820044024</v>
      </c>
      <c r="AP181" s="30">
        <f t="shared" si="21"/>
        <v>2.4899999999999999E-2</v>
      </c>
      <c r="AQ181" s="16">
        <f t="shared" ref="AQ181:AQ212" si="55">U181*E181</f>
        <v>54060</v>
      </c>
      <c r="AR181" s="16">
        <f t="shared" si="32"/>
        <v>63909.735813653439</v>
      </c>
    </row>
    <row r="182" spans="1:44">
      <c r="A182" s="13">
        <v>2028</v>
      </c>
      <c r="C182" s="20">
        <f t="shared" si="35"/>
        <v>0.02</v>
      </c>
      <c r="D182" s="20">
        <f>$B$13</f>
        <v>0.03</v>
      </c>
      <c r="E182" s="21">
        <f t="shared" si="36"/>
        <v>1.0404</v>
      </c>
      <c r="F182" s="21">
        <f t="shared" si="37"/>
        <v>1.0609</v>
      </c>
      <c r="H182" s="21">
        <f t="shared" si="38"/>
        <v>1.0250999999999999</v>
      </c>
      <c r="I182" s="21">
        <f t="shared" si="39"/>
        <v>1.03515</v>
      </c>
      <c r="J182" s="21">
        <f t="shared" si="33"/>
        <v>1.0276939997023533</v>
      </c>
      <c r="K182" s="21">
        <f t="shared" si="34"/>
        <v>1.0317123803881563</v>
      </c>
      <c r="L182" s="21">
        <f t="shared" si="23"/>
        <v>1.4374114570209238</v>
      </c>
      <c r="M182" s="21">
        <f t="shared" si="24"/>
        <v>1.4402189226714184</v>
      </c>
      <c r="U182" s="16">
        <f t="shared" si="40"/>
        <v>53000</v>
      </c>
      <c r="V182" s="16">
        <f>V181*(1+$B$15)</f>
        <v>52365.908000000003</v>
      </c>
      <c r="W182" s="16">
        <f t="shared" si="41"/>
        <v>48129.3</v>
      </c>
      <c r="X182" s="16">
        <f t="shared" si="42"/>
        <v>34246.45577272727</v>
      </c>
      <c r="Y182" s="16">
        <f t="shared" si="43"/>
        <v>47553.481054800002</v>
      </c>
      <c r="Z182" s="16">
        <f t="shared" si="44"/>
        <v>33922.165012226003</v>
      </c>
      <c r="AA182" s="34">
        <f t="shared" si="45"/>
        <v>1020.5379810606058</v>
      </c>
      <c r="AB182" s="34">
        <f t="shared" si="46"/>
        <v>993.51375101883366</v>
      </c>
      <c r="AC182" s="21">
        <f t="shared" si="47"/>
        <v>1.0022990387101225</v>
      </c>
      <c r="AD182" s="21">
        <f t="shared" si="48"/>
        <v>1.0014844861457763</v>
      </c>
      <c r="AE182" s="21">
        <f t="shared" si="49"/>
        <v>1.0016515813019202</v>
      </c>
      <c r="AF182" s="21">
        <f t="shared" si="50"/>
        <v>1.0024662697723037</v>
      </c>
      <c r="AG182" s="16">
        <f t="shared" si="51"/>
        <v>18196.596000000001</v>
      </c>
      <c r="AH182" s="16">
        <f t="shared" si="52"/>
        <v>17978.891925456002</v>
      </c>
      <c r="AI182" s="16">
        <f t="shared" si="53"/>
        <v>18555.141</v>
      </c>
      <c r="AJ182" s="16">
        <f t="shared" si="54"/>
        <v>18333.147293076003</v>
      </c>
      <c r="AK182" s="16">
        <f t="shared" si="27"/>
        <v>231996.84559688289</v>
      </c>
      <c r="AL182" s="16">
        <f t="shared" si="28"/>
        <v>231768.24970946129</v>
      </c>
      <c r="AM182" s="16">
        <f t="shared" si="29"/>
        <v>232347.16633603978</v>
      </c>
      <c r="AN182" s="16">
        <f t="shared" si="30"/>
        <v>232115.13095055267</v>
      </c>
      <c r="AO182" s="21">
        <f t="shared" si="31"/>
        <v>1.4588901625524666</v>
      </c>
      <c r="AP182" s="30">
        <f t="shared" si="21"/>
        <v>2.4899999999999999E-2</v>
      </c>
      <c r="AQ182" s="16">
        <f t="shared" si="55"/>
        <v>55141.2</v>
      </c>
      <c r="AR182" s="16">
        <f t="shared" si="32"/>
        <v>69309.915568746728</v>
      </c>
    </row>
    <row r="183" spans="1:44">
      <c r="A183" s="13">
        <v>2029</v>
      </c>
      <c r="C183" s="20">
        <f t="shared" si="35"/>
        <v>0.02</v>
      </c>
      <c r="D183" s="20">
        <f t="shared" ref="D183:D214" si="56">C183</f>
        <v>0.02</v>
      </c>
      <c r="E183" s="21">
        <f t="shared" si="36"/>
        <v>1.0612079999999999</v>
      </c>
      <c r="F183" s="21">
        <f t="shared" si="37"/>
        <v>1.0821179999999999</v>
      </c>
      <c r="H183" s="21">
        <f t="shared" si="38"/>
        <v>1.0250999999999999</v>
      </c>
      <c r="I183" s="21">
        <f t="shared" si="39"/>
        <v>1.0250999999999999</v>
      </c>
      <c r="J183" s="21">
        <f t="shared" si="33"/>
        <v>1.0270091924292748</v>
      </c>
      <c r="K183" s="21">
        <f t="shared" si="34"/>
        <v>1.0310248954539059</v>
      </c>
      <c r="L183" s="21">
        <f t="shared" si="23"/>
        <v>1.4772191294838204</v>
      </c>
      <c r="M183" s="21">
        <f t="shared" si="24"/>
        <v>1.4858916929893951</v>
      </c>
      <c r="U183" s="16">
        <f t="shared" si="40"/>
        <v>53000</v>
      </c>
      <c r="V183" s="16">
        <f t="shared" ref="V183:V214" si="57">V182</f>
        <v>52365.908000000003</v>
      </c>
      <c r="W183" s="16">
        <f t="shared" si="41"/>
        <v>48129.3</v>
      </c>
      <c r="X183" s="16">
        <f t="shared" si="42"/>
        <v>34246.45577272727</v>
      </c>
      <c r="Y183" s="16">
        <f t="shared" si="43"/>
        <v>47553.481054800002</v>
      </c>
      <c r="Z183" s="16">
        <f t="shared" si="44"/>
        <v>33922.165012226003</v>
      </c>
      <c r="AA183" s="34">
        <f t="shared" si="45"/>
        <v>1020.5379810606058</v>
      </c>
      <c r="AB183" s="34">
        <f t="shared" si="46"/>
        <v>993.51375101883366</v>
      </c>
      <c r="AC183" s="21">
        <f t="shared" si="47"/>
        <v>1.0022990387101225</v>
      </c>
      <c r="AD183" s="21">
        <f t="shared" si="48"/>
        <v>1.0022990387101225</v>
      </c>
      <c r="AE183" s="21">
        <f t="shared" si="49"/>
        <v>1.0016515813019202</v>
      </c>
      <c r="AF183" s="21">
        <f t="shared" si="50"/>
        <v>1.0016515813019202</v>
      </c>
      <c r="AG183" s="16">
        <f t="shared" si="51"/>
        <v>18560.52792</v>
      </c>
      <c r="AH183" s="16">
        <f t="shared" si="52"/>
        <v>18338.46976396512</v>
      </c>
      <c r="AI183" s="16">
        <f t="shared" si="53"/>
        <v>18926.24382</v>
      </c>
      <c r="AJ183" s="16">
        <f t="shared" si="54"/>
        <v>18699.81023893752</v>
      </c>
      <c r="AK183" s="16">
        <f t="shared" si="27"/>
        <v>244561.35112592077</v>
      </c>
      <c r="AL183" s="16">
        <f t="shared" si="28"/>
        <v>244182.43349434977</v>
      </c>
      <c r="AM183" s="16">
        <f t="shared" si="29"/>
        <v>245084.46334718546</v>
      </c>
      <c r="AN183" s="16">
        <f t="shared" si="30"/>
        <v>244700.03894025699</v>
      </c>
      <c r="AO183" s="21">
        <f t="shared" si="31"/>
        <v>2.1772724112110078</v>
      </c>
      <c r="AP183" s="30">
        <f t="shared" si="21"/>
        <v>2.4899999999999999E-2</v>
      </c>
      <c r="AQ183" s="16">
        <f t="shared" si="55"/>
        <v>56244.023999999998</v>
      </c>
      <c r="AR183" s="16">
        <f t="shared" si="32"/>
        <v>74920.736346408521</v>
      </c>
    </row>
    <row r="184" spans="1:44">
      <c r="A184" s="13">
        <v>2030</v>
      </c>
      <c r="C184" s="20">
        <f t="shared" si="35"/>
        <v>0.02</v>
      </c>
      <c r="D184" s="20">
        <f t="shared" si="56"/>
        <v>0.02</v>
      </c>
      <c r="E184" s="21">
        <f t="shared" si="36"/>
        <v>1.08243216</v>
      </c>
      <c r="F184" s="21">
        <f t="shared" si="37"/>
        <v>1.1037603599999999</v>
      </c>
      <c r="H184" s="21">
        <f t="shared" si="38"/>
        <v>1.0250999999999999</v>
      </c>
      <c r="I184" s="21">
        <f t="shared" si="39"/>
        <v>1.0250999999999999</v>
      </c>
      <c r="J184" s="21">
        <f t="shared" si="33"/>
        <v>1.0271069263359307</v>
      </c>
      <c r="K184" s="21">
        <f t="shared" si="34"/>
        <v>1.0311230115093755</v>
      </c>
      <c r="L184" s="21">
        <f t="shared" si="23"/>
        <v>1.5171176252122547</v>
      </c>
      <c r="M184" s="21">
        <f t="shared" si="24"/>
        <v>1.5319913274202182</v>
      </c>
      <c r="U184" s="16">
        <f t="shared" si="40"/>
        <v>53000</v>
      </c>
      <c r="V184" s="16">
        <f t="shared" si="57"/>
        <v>52365.908000000003</v>
      </c>
      <c r="W184" s="16">
        <f t="shared" si="41"/>
        <v>48129.3</v>
      </c>
      <c r="X184" s="16">
        <f t="shared" si="42"/>
        <v>34246.45577272727</v>
      </c>
      <c r="Y184" s="16">
        <f t="shared" si="43"/>
        <v>47553.481054800002</v>
      </c>
      <c r="Z184" s="16">
        <f t="shared" si="44"/>
        <v>33922.165012226003</v>
      </c>
      <c r="AA184" s="34">
        <f t="shared" si="45"/>
        <v>1020.5379810606058</v>
      </c>
      <c r="AB184" s="34">
        <f t="shared" si="46"/>
        <v>993.51375101883366</v>
      </c>
      <c r="AC184" s="21">
        <f t="shared" si="47"/>
        <v>1.0022990387101225</v>
      </c>
      <c r="AD184" s="21">
        <f t="shared" si="48"/>
        <v>1.0022990387101225</v>
      </c>
      <c r="AE184" s="21">
        <f t="shared" si="49"/>
        <v>1.0016515813019202</v>
      </c>
      <c r="AF184" s="21">
        <f t="shared" si="50"/>
        <v>1.0016515813019202</v>
      </c>
      <c r="AG184" s="16">
        <f t="shared" si="51"/>
        <v>18931.738478399999</v>
      </c>
      <c r="AH184" s="16">
        <f t="shared" si="52"/>
        <v>18705.239159244426</v>
      </c>
      <c r="AI184" s="16">
        <f t="shared" si="53"/>
        <v>19304.768696399999</v>
      </c>
      <c r="AJ184" s="16">
        <f t="shared" si="54"/>
        <v>19073.806443716272</v>
      </c>
      <c r="AK184" s="16">
        <f t="shared" si="27"/>
        <v>257040.10568244458</v>
      </c>
      <c r="AL184" s="16">
        <f t="shared" si="28"/>
        <v>256511.89223135932</v>
      </c>
      <c r="AM184" s="16">
        <f t="shared" si="29"/>
        <v>257685.55863465558</v>
      </c>
      <c r="AN184" s="16">
        <f t="shared" si="30"/>
        <v>257150.37472370782</v>
      </c>
      <c r="AO184" s="21">
        <f t="shared" si="31"/>
        <v>2.8907518026646275</v>
      </c>
      <c r="AP184" s="30">
        <f t="shared" si="21"/>
        <v>2.4899999999999999E-2</v>
      </c>
      <c r="AQ184" s="16">
        <f t="shared" si="55"/>
        <v>57368.904479999997</v>
      </c>
      <c r="AR184" s="16">
        <f t="shared" si="32"/>
        <v>80748.966639034086</v>
      </c>
    </row>
    <row r="185" spans="1:44">
      <c r="A185" s="13">
        <v>2031</v>
      </c>
      <c r="C185" s="20">
        <f t="shared" si="35"/>
        <v>0.02</v>
      </c>
      <c r="D185" s="20">
        <f t="shared" si="56"/>
        <v>0.02</v>
      </c>
      <c r="E185" s="21">
        <f t="shared" si="36"/>
        <v>1.1040808032</v>
      </c>
      <c r="F185" s="21">
        <f t="shared" si="37"/>
        <v>1.1258355672</v>
      </c>
      <c r="H185" s="21">
        <f t="shared" si="38"/>
        <v>1.0250999999999999</v>
      </c>
      <c r="I185" s="21">
        <f t="shared" si="39"/>
        <v>1.0250999999999999</v>
      </c>
      <c r="J185" s="21">
        <f t="shared" si="33"/>
        <v>1.0250999999999999</v>
      </c>
      <c r="K185" s="21">
        <f t="shared" si="34"/>
        <v>1.0291082379017582</v>
      </c>
      <c r="L185" s="21">
        <f t="shared" si="23"/>
        <v>1.5582420209218253</v>
      </c>
      <c r="M185" s="21">
        <f t="shared" si="24"/>
        <v>1.5796715111357811</v>
      </c>
      <c r="U185" s="16">
        <f t="shared" si="40"/>
        <v>53000</v>
      </c>
      <c r="V185" s="16">
        <f t="shared" si="57"/>
        <v>52365.908000000003</v>
      </c>
      <c r="W185" s="16">
        <f t="shared" si="41"/>
        <v>48129.3</v>
      </c>
      <c r="X185" s="16">
        <f t="shared" si="42"/>
        <v>34246.45577272727</v>
      </c>
      <c r="Y185" s="16">
        <f t="shared" si="43"/>
        <v>47553.481054800002</v>
      </c>
      <c r="Z185" s="16">
        <f t="shared" si="44"/>
        <v>33922.165012226003</v>
      </c>
      <c r="AA185" s="34">
        <f t="shared" si="45"/>
        <v>1020.5379810606058</v>
      </c>
      <c r="AB185" s="34">
        <f t="shared" si="46"/>
        <v>993.51375101883366</v>
      </c>
      <c r="AC185" s="21">
        <f t="shared" si="47"/>
        <v>1.0022990387101225</v>
      </c>
      <c r="AD185" s="21">
        <f t="shared" si="48"/>
        <v>1.0022990387101225</v>
      </c>
      <c r="AE185" s="21">
        <f t="shared" si="49"/>
        <v>1.0016515813019202</v>
      </c>
      <c r="AF185" s="21">
        <f t="shared" si="50"/>
        <v>1.0016515813019202</v>
      </c>
      <c r="AG185" s="16">
        <f t="shared" si="51"/>
        <v>19310.373247968</v>
      </c>
      <c r="AH185" s="16">
        <f t="shared" si="52"/>
        <v>19079.343942429314</v>
      </c>
      <c r="AI185" s="16">
        <f t="shared" si="53"/>
        <v>19690.864070328</v>
      </c>
      <c r="AJ185" s="16">
        <f t="shared" si="54"/>
        <v>19455.282572590597</v>
      </c>
      <c r="AK185" s="16">
        <f t="shared" si="27"/>
        <v>269432.51519822981</v>
      </c>
      <c r="AL185" s="16">
        <f t="shared" si="28"/>
        <v>268756.0389596977</v>
      </c>
      <c r="AM185" s="16">
        <f t="shared" si="29"/>
        <v>270150.72239276522</v>
      </c>
      <c r="AN185" s="16">
        <f t="shared" si="30"/>
        <v>269466.40526261542</v>
      </c>
      <c r="AO185" s="21">
        <f t="shared" si="31"/>
        <v>3.5992943707484013</v>
      </c>
      <c r="AP185" s="30">
        <f t="shared" si="21"/>
        <v>2.4899999999999999E-2</v>
      </c>
      <c r="AQ185" s="16">
        <f t="shared" si="55"/>
        <v>58516.2825696</v>
      </c>
      <c r="AR185" s="16">
        <f t="shared" si="32"/>
        <v>86801.573945098018</v>
      </c>
    </row>
    <row r="186" spans="1:44">
      <c r="A186" s="13">
        <v>2032</v>
      </c>
      <c r="C186" s="20">
        <f t="shared" si="35"/>
        <v>0.02</v>
      </c>
      <c r="D186" s="20">
        <f t="shared" si="56"/>
        <v>0.02</v>
      </c>
      <c r="E186" s="21">
        <f t="shared" si="36"/>
        <v>1.1261624192640001</v>
      </c>
      <c r="F186" s="21">
        <f t="shared" si="37"/>
        <v>1.1483522785440001</v>
      </c>
      <c r="H186" s="21">
        <f t="shared" si="38"/>
        <v>1.0250999999999999</v>
      </c>
      <c r="I186" s="21">
        <f t="shared" si="39"/>
        <v>1.0250999999999999</v>
      </c>
      <c r="J186" s="21">
        <f t="shared" si="33"/>
        <v>1.0250999999999999</v>
      </c>
      <c r="K186" s="21">
        <f t="shared" si="34"/>
        <v>1.0271021636979898</v>
      </c>
      <c r="L186" s="21">
        <f t="shared" si="23"/>
        <v>1.5973538956469628</v>
      </c>
      <c r="M186" s="21">
        <f t="shared" si="24"/>
        <v>1.6256529652885512</v>
      </c>
      <c r="U186" s="16">
        <f t="shared" si="40"/>
        <v>53000</v>
      </c>
      <c r="V186" s="16">
        <f t="shared" si="57"/>
        <v>52365.908000000003</v>
      </c>
      <c r="W186" s="16">
        <f t="shared" si="41"/>
        <v>48129.3</v>
      </c>
      <c r="X186" s="16">
        <f t="shared" si="42"/>
        <v>34246.45577272727</v>
      </c>
      <c r="Y186" s="16">
        <f t="shared" si="43"/>
        <v>47553.481054800002</v>
      </c>
      <c r="Z186" s="16">
        <f t="shared" si="44"/>
        <v>33922.165012226003</v>
      </c>
      <c r="AA186" s="34">
        <f t="shared" si="45"/>
        <v>1020.5379810606058</v>
      </c>
      <c r="AB186" s="34">
        <f t="shared" si="46"/>
        <v>993.51375101883366</v>
      </c>
      <c r="AC186" s="21">
        <f t="shared" si="47"/>
        <v>1.0022990387101225</v>
      </c>
      <c r="AD186" s="21">
        <f t="shared" si="48"/>
        <v>1.0022990387101225</v>
      </c>
      <c r="AE186" s="21">
        <f t="shared" si="49"/>
        <v>1.0016515813019202</v>
      </c>
      <c r="AF186" s="21">
        <f t="shared" si="50"/>
        <v>1.0016515813019202</v>
      </c>
      <c r="AG186" s="16">
        <f t="shared" si="51"/>
        <v>19696.58071292736</v>
      </c>
      <c r="AH186" s="16">
        <f t="shared" si="52"/>
        <v>19460.9308212779</v>
      </c>
      <c r="AI186" s="16">
        <f t="shared" si="53"/>
        <v>20084.681351734562</v>
      </c>
      <c r="AJ186" s="16">
        <f t="shared" si="54"/>
        <v>19844.388224042414</v>
      </c>
      <c r="AK186" s="16">
        <f t="shared" si="27"/>
        <v>281763.27093532955</v>
      </c>
      <c r="AL186" s="16">
        <f t="shared" si="28"/>
        <v>280939.26953515876</v>
      </c>
      <c r="AM186" s="16">
        <f t="shared" si="29"/>
        <v>282505.56182072981</v>
      </c>
      <c r="AN186" s="16">
        <f t="shared" si="30"/>
        <v>281673.43139166385</v>
      </c>
      <c r="AO186" s="21">
        <f t="shared" si="31"/>
        <v>4.3043118514287739</v>
      </c>
      <c r="AP186" s="30">
        <f t="shared" si="21"/>
        <v>2.4899999999999999E-2</v>
      </c>
      <c r="AQ186" s="16">
        <f t="shared" si="55"/>
        <v>59686.608220992006</v>
      </c>
      <c r="AR186" s="16">
        <f t="shared" si="32"/>
        <v>93085.730333817992</v>
      </c>
    </row>
    <row r="187" spans="1:44">
      <c r="A187" s="13">
        <v>2033</v>
      </c>
      <c r="C187" s="20">
        <f t="shared" si="35"/>
        <v>0.02</v>
      </c>
      <c r="D187" s="20">
        <f t="shared" si="56"/>
        <v>0.02</v>
      </c>
      <c r="E187" s="21">
        <f t="shared" si="36"/>
        <v>1.14868566764928</v>
      </c>
      <c r="F187" s="21">
        <f t="shared" si="37"/>
        <v>1.17131932411488</v>
      </c>
      <c r="H187" s="21">
        <f t="shared" si="38"/>
        <v>1.0250999999999999</v>
      </c>
      <c r="I187" s="21">
        <f t="shared" si="39"/>
        <v>1.0250999999999999</v>
      </c>
      <c r="J187" s="21">
        <f t="shared" si="33"/>
        <v>1.0250999999999999</v>
      </c>
      <c r="K187" s="21">
        <f t="shared" si="34"/>
        <v>1.0250999999999999</v>
      </c>
      <c r="L187" s="21">
        <f t="shared" si="23"/>
        <v>1.6374474784277016</v>
      </c>
      <c r="M187" s="21">
        <f t="shared" si="24"/>
        <v>1.6697116780699239</v>
      </c>
      <c r="U187" s="16">
        <f t="shared" si="40"/>
        <v>53000</v>
      </c>
      <c r="V187" s="16">
        <f t="shared" si="57"/>
        <v>52365.908000000003</v>
      </c>
      <c r="W187" s="16">
        <f t="shared" si="41"/>
        <v>48129.3</v>
      </c>
      <c r="X187" s="16">
        <f t="shared" si="42"/>
        <v>34246.45577272727</v>
      </c>
      <c r="Y187" s="16">
        <f t="shared" si="43"/>
        <v>47553.481054800002</v>
      </c>
      <c r="Z187" s="16">
        <f t="shared" si="44"/>
        <v>33922.165012226003</v>
      </c>
      <c r="AA187" s="34">
        <f t="shared" si="45"/>
        <v>1020.5379810606058</v>
      </c>
      <c r="AB187" s="34">
        <f t="shared" si="46"/>
        <v>993.51375101883366</v>
      </c>
      <c r="AC187" s="21">
        <f t="shared" si="47"/>
        <v>1.0022990387101225</v>
      </c>
      <c r="AD187" s="21">
        <f t="shared" si="48"/>
        <v>1.0022990387101225</v>
      </c>
      <c r="AE187" s="21">
        <f t="shared" si="49"/>
        <v>1.0016515813019202</v>
      </c>
      <c r="AF187" s="21">
        <f t="shared" si="50"/>
        <v>1.0016515813019202</v>
      </c>
      <c r="AG187" s="16">
        <f t="shared" si="51"/>
        <v>20090.512327185908</v>
      </c>
      <c r="AH187" s="16">
        <f t="shared" si="52"/>
        <v>19850.149437703458</v>
      </c>
      <c r="AI187" s="16">
        <f t="shared" si="53"/>
        <v>20486.37497876925</v>
      </c>
      <c r="AJ187" s="16">
        <f t="shared" si="54"/>
        <v>20241.275988523259</v>
      </c>
      <c r="AK187" s="16">
        <f t="shared" si="27"/>
        <v>294032.67962896108</v>
      </c>
      <c r="AL187" s="16">
        <f t="shared" si="28"/>
        <v>293061.88702317973</v>
      </c>
      <c r="AM187" s="16">
        <f t="shared" si="29"/>
        <v>294774.97051436134</v>
      </c>
      <c r="AN187" s="16">
        <f t="shared" si="30"/>
        <v>293796.04887968482</v>
      </c>
      <c r="AO187" s="21">
        <f t="shared" si="31"/>
        <v>5.0058217824540199</v>
      </c>
      <c r="AP187" s="30">
        <f t="shared" si="21"/>
        <v>2.4899999999999999E-2</v>
      </c>
      <c r="AQ187" s="16">
        <f t="shared" si="55"/>
        <v>60880.340385411844</v>
      </c>
      <c r="AR187" s="16">
        <f t="shared" si="32"/>
        <v>99608.818160566836</v>
      </c>
    </row>
    <row r="188" spans="1:44">
      <c r="A188" s="13">
        <v>2034</v>
      </c>
      <c r="C188" s="20">
        <f t="shared" si="35"/>
        <v>0.02</v>
      </c>
      <c r="D188" s="20">
        <f t="shared" si="56"/>
        <v>0.02</v>
      </c>
      <c r="E188" s="21">
        <f t="shared" si="36"/>
        <v>1.1716593810022657</v>
      </c>
      <c r="F188" s="21">
        <f t="shared" si="37"/>
        <v>1.1947457105971777</v>
      </c>
      <c r="H188" s="21">
        <f t="shared" si="38"/>
        <v>1.0250999999999999</v>
      </c>
      <c r="I188" s="21">
        <f t="shared" si="39"/>
        <v>1.0250999999999999</v>
      </c>
      <c r="J188" s="21">
        <f t="shared" si="33"/>
        <v>1.0250999999999999</v>
      </c>
      <c r="K188" s="21">
        <f t="shared" si="34"/>
        <v>1.0250999999999999</v>
      </c>
      <c r="L188" s="21">
        <f t="shared" si="23"/>
        <v>1.6785474101362368</v>
      </c>
      <c r="M188" s="21">
        <f t="shared" si="24"/>
        <v>1.7116214411894788</v>
      </c>
      <c r="U188" s="16">
        <f t="shared" si="40"/>
        <v>53000</v>
      </c>
      <c r="V188" s="16">
        <f t="shared" si="57"/>
        <v>52365.908000000003</v>
      </c>
      <c r="W188" s="16">
        <f t="shared" si="41"/>
        <v>48129.3</v>
      </c>
      <c r="X188" s="16">
        <f t="shared" si="42"/>
        <v>34246.45577272727</v>
      </c>
      <c r="Y188" s="16">
        <f t="shared" si="43"/>
        <v>47553.481054800002</v>
      </c>
      <c r="Z188" s="16">
        <f t="shared" si="44"/>
        <v>33922.165012226003</v>
      </c>
      <c r="AA188" s="34">
        <f t="shared" si="45"/>
        <v>1020.5379810606058</v>
      </c>
      <c r="AB188" s="34">
        <f t="shared" si="46"/>
        <v>993.51375101883366</v>
      </c>
      <c r="AC188" s="21">
        <f t="shared" si="47"/>
        <v>1.0022990387101225</v>
      </c>
      <c r="AD188" s="21">
        <f t="shared" si="48"/>
        <v>1.0022990387101225</v>
      </c>
      <c r="AE188" s="21">
        <f t="shared" si="49"/>
        <v>1.0016515813019202</v>
      </c>
      <c r="AF188" s="21">
        <f t="shared" si="50"/>
        <v>1.0016515813019202</v>
      </c>
      <c r="AG188" s="16">
        <f t="shared" si="51"/>
        <v>20492.322573729627</v>
      </c>
      <c r="AH188" s="16">
        <f t="shared" si="52"/>
        <v>20247.152426457527</v>
      </c>
      <c r="AI188" s="16">
        <f t="shared" si="53"/>
        <v>20896.102478344637</v>
      </c>
      <c r="AJ188" s="16">
        <f t="shared" si="54"/>
        <v>20646.101508293727</v>
      </c>
      <c r="AK188" s="16">
        <f t="shared" si="27"/>
        <v>306241.04648829595</v>
      </c>
      <c r="AL188" s="16">
        <f t="shared" si="28"/>
        <v>305124.19298140955</v>
      </c>
      <c r="AM188" s="16">
        <f t="shared" si="29"/>
        <v>306983.33737369621</v>
      </c>
      <c r="AN188" s="16">
        <f t="shared" si="30"/>
        <v>305858.35483791464</v>
      </c>
      <c r="AO188" s="21">
        <f t="shared" si="31"/>
        <v>5.7038416143199369</v>
      </c>
      <c r="AP188" s="30">
        <f t="shared" si="21"/>
        <v>2.4899999999999999E-2</v>
      </c>
      <c r="AQ188" s="16">
        <f t="shared" si="55"/>
        <v>62097.947193120082</v>
      </c>
      <c r="AR188" s="16">
        <f t="shared" si="32"/>
        <v>106378.43593703046</v>
      </c>
    </row>
    <row r="189" spans="1:44">
      <c r="A189" s="13">
        <v>2035</v>
      </c>
      <c r="C189" s="20">
        <f t="shared" si="35"/>
        <v>0.02</v>
      </c>
      <c r="D189" s="20">
        <f t="shared" si="56"/>
        <v>0.02</v>
      </c>
      <c r="E189" s="21">
        <f t="shared" si="36"/>
        <v>1.1950925686223111</v>
      </c>
      <c r="F189" s="21">
        <f t="shared" si="37"/>
        <v>1.2186406248091213</v>
      </c>
      <c r="H189" s="21">
        <f t="shared" si="38"/>
        <v>1.0250999999999999</v>
      </c>
      <c r="I189" s="21">
        <f t="shared" si="39"/>
        <v>1.0250999999999999</v>
      </c>
      <c r="J189" s="21">
        <f t="shared" si="33"/>
        <v>1.0250999999999999</v>
      </c>
      <c r="K189" s="21">
        <f t="shared" si="34"/>
        <v>1.0250999999999999</v>
      </c>
      <c r="L189" s="21">
        <f t="shared" si="23"/>
        <v>1.7206789501306561</v>
      </c>
      <c r="M189" s="21">
        <f t="shared" si="24"/>
        <v>1.7545831393633344</v>
      </c>
      <c r="U189" s="16">
        <f t="shared" si="40"/>
        <v>53000</v>
      </c>
      <c r="V189" s="16">
        <f t="shared" si="57"/>
        <v>52365.908000000003</v>
      </c>
      <c r="W189" s="16">
        <f t="shared" si="41"/>
        <v>48129.3</v>
      </c>
      <c r="X189" s="16">
        <f t="shared" si="42"/>
        <v>34246.45577272727</v>
      </c>
      <c r="Y189" s="16">
        <f t="shared" si="43"/>
        <v>47553.481054800002</v>
      </c>
      <c r="Z189" s="16">
        <f t="shared" si="44"/>
        <v>33922.165012226003</v>
      </c>
      <c r="AA189" s="34">
        <f t="shared" si="45"/>
        <v>1020.5379810606058</v>
      </c>
      <c r="AB189" s="34">
        <f t="shared" si="46"/>
        <v>993.51375101883366</v>
      </c>
      <c r="AC189" s="21">
        <f t="shared" si="47"/>
        <v>1.0022990387101225</v>
      </c>
      <c r="AD189" s="21">
        <f t="shared" si="48"/>
        <v>1.0022990387101225</v>
      </c>
      <c r="AE189" s="21">
        <f t="shared" si="49"/>
        <v>1.0016515813019202</v>
      </c>
      <c r="AF189" s="21">
        <f t="shared" si="50"/>
        <v>1.0016515813019202</v>
      </c>
      <c r="AG189" s="16">
        <f t="shared" si="51"/>
        <v>20902.169025204221</v>
      </c>
      <c r="AH189" s="16">
        <f t="shared" si="52"/>
        <v>20652.09547498668</v>
      </c>
      <c r="AI189" s="16">
        <f t="shared" si="53"/>
        <v>21314.02452791153</v>
      </c>
      <c r="AJ189" s="16">
        <f t="shared" si="54"/>
        <v>21059.023538459598</v>
      </c>
      <c r="AK189" s="16">
        <f t="shared" si="27"/>
        <v>318388.67520405207</v>
      </c>
      <c r="AL189" s="16">
        <f t="shared" si="28"/>
        <v>317126.48746721033</v>
      </c>
      <c r="AM189" s="16">
        <f t="shared" si="29"/>
        <v>319130.96608945233</v>
      </c>
      <c r="AN189" s="16">
        <f t="shared" si="30"/>
        <v>317860.64932371542</v>
      </c>
      <c r="AO189" s="21">
        <f t="shared" si="31"/>
        <v>6.3983887107039337</v>
      </c>
      <c r="AP189" s="30">
        <f t="shared" si="21"/>
        <v>2.4899999999999999E-2</v>
      </c>
      <c r="AQ189" s="16">
        <f t="shared" si="55"/>
        <v>63339.906136982485</v>
      </c>
      <c r="AR189" s="16">
        <f t="shared" si="32"/>
        <v>113402.40436021335</v>
      </c>
    </row>
    <row r="190" spans="1:44">
      <c r="A190" s="13">
        <v>2036</v>
      </c>
      <c r="C190" s="20">
        <f t="shared" si="35"/>
        <v>0.02</v>
      </c>
      <c r="D190" s="20">
        <f t="shared" si="56"/>
        <v>0.02</v>
      </c>
      <c r="E190" s="21">
        <f t="shared" si="36"/>
        <v>1.2189944199947573</v>
      </c>
      <c r="F190" s="21">
        <f t="shared" si="37"/>
        <v>1.2430134373053037</v>
      </c>
      <c r="H190" s="21">
        <f t="shared" si="38"/>
        <v>1.0250999999999999</v>
      </c>
      <c r="I190" s="21">
        <f t="shared" si="39"/>
        <v>1.0250999999999999</v>
      </c>
      <c r="J190" s="21">
        <f t="shared" si="33"/>
        <v>1.0250999999999999</v>
      </c>
      <c r="K190" s="21">
        <f t="shared" si="34"/>
        <v>1.0250999999999999</v>
      </c>
      <c r="L190" s="21">
        <f t="shared" si="23"/>
        <v>1.7638679917789353</v>
      </c>
      <c r="M190" s="21">
        <f t="shared" si="24"/>
        <v>1.798623176161354</v>
      </c>
      <c r="U190" s="16">
        <f t="shared" si="40"/>
        <v>53000</v>
      </c>
      <c r="V190" s="16">
        <f t="shared" si="57"/>
        <v>52365.908000000003</v>
      </c>
      <c r="W190" s="16">
        <f t="shared" si="41"/>
        <v>48129.3</v>
      </c>
      <c r="X190" s="16">
        <f t="shared" si="42"/>
        <v>34246.45577272727</v>
      </c>
      <c r="Y190" s="16">
        <f t="shared" si="43"/>
        <v>47553.481054800002</v>
      </c>
      <c r="Z190" s="16">
        <f t="shared" si="44"/>
        <v>33922.165012226003</v>
      </c>
      <c r="AA190" s="34">
        <f t="shared" si="45"/>
        <v>1020.5379810606058</v>
      </c>
      <c r="AB190" s="34">
        <f t="shared" si="46"/>
        <v>993.51375101883366</v>
      </c>
      <c r="AC190" s="21">
        <f t="shared" si="47"/>
        <v>1.0022990387101225</v>
      </c>
      <c r="AD190" s="21">
        <f t="shared" si="48"/>
        <v>1.0022990387101225</v>
      </c>
      <c r="AE190" s="21">
        <f t="shared" si="49"/>
        <v>1.0016515813019202</v>
      </c>
      <c r="AF190" s="21">
        <f t="shared" si="50"/>
        <v>1.0016515813019202</v>
      </c>
      <c r="AG190" s="16">
        <f t="shared" si="51"/>
        <v>21320.212405708306</v>
      </c>
      <c r="AH190" s="16">
        <f t="shared" si="52"/>
        <v>21065.137384486414</v>
      </c>
      <c r="AI190" s="16">
        <f t="shared" si="53"/>
        <v>21740.30501846976</v>
      </c>
      <c r="AJ190" s="16">
        <f t="shared" si="54"/>
        <v>21480.20400922879</v>
      </c>
      <c r="AK190" s="16">
        <f t="shared" si="27"/>
        <v>330475.86795604817</v>
      </c>
      <c r="AL190" s="16">
        <f t="shared" si="28"/>
        <v>329069.06904512155</v>
      </c>
      <c r="AM190" s="16">
        <f t="shared" si="29"/>
        <v>331218.15884144843</v>
      </c>
      <c r="AN190" s="16">
        <f t="shared" si="30"/>
        <v>329803.23090162664</v>
      </c>
      <c r="AO190" s="21">
        <f t="shared" si="31"/>
        <v>7.0894803488969655</v>
      </c>
      <c r="AP190" s="30">
        <f t="shared" si="21"/>
        <v>2.4899999999999999E-2</v>
      </c>
      <c r="AQ190" s="16">
        <f t="shared" si="55"/>
        <v>64606.704259722137</v>
      </c>
      <c r="AR190" s="16">
        <f t="shared" si="32"/>
        <v>120688.77250450049</v>
      </c>
    </row>
    <row r="191" spans="1:44">
      <c r="A191" s="13">
        <v>2037</v>
      </c>
      <c r="C191" s="20">
        <f t="shared" si="35"/>
        <v>0.02</v>
      </c>
      <c r="D191" s="20">
        <f t="shared" si="56"/>
        <v>0.02</v>
      </c>
      <c r="E191" s="21">
        <f t="shared" si="36"/>
        <v>1.2433743083946525</v>
      </c>
      <c r="F191" s="21">
        <f t="shared" si="37"/>
        <v>1.2678737060514098</v>
      </c>
      <c r="H191" s="21">
        <f t="shared" si="38"/>
        <v>1.0250999999999999</v>
      </c>
      <c r="I191" s="21">
        <f t="shared" si="39"/>
        <v>1.0250999999999999</v>
      </c>
      <c r="J191" s="21">
        <f t="shared" si="33"/>
        <v>1.0250999999999999</v>
      </c>
      <c r="K191" s="21">
        <f t="shared" si="34"/>
        <v>1.0250999999999999</v>
      </c>
      <c r="L191" s="21">
        <f t="shared" si="23"/>
        <v>1.8081410783725864</v>
      </c>
      <c r="M191" s="21">
        <f t="shared" si="24"/>
        <v>1.8437686178830039</v>
      </c>
      <c r="U191" s="16">
        <f t="shared" si="40"/>
        <v>53000</v>
      </c>
      <c r="V191" s="16">
        <f t="shared" si="57"/>
        <v>52365.908000000003</v>
      </c>
      <c r="W191" s="16">
        <f t="shared" si="41"/>
        <v>48129.3</v>
      </c>
      <c r="X191" s="16">
        <f t="shared" si="42"/>
        <v>34246.45577272727</v>
      </c>
      <c r="Y191" s="16">
        <f t="shared" si="43"/>
        <v>47553.481054800002</v>
      </c>
      <c r="Z191" s="16">
        <f t="shared" si="44"/>
        <v>33922.165012226003</v>
      </c>
      <c r="AA191" s="34">
        <f t="shared" si="45"/>
        <v>1020.5379810606058</v>
      </c>
      <c r="AB191" s="34">
        <f t="shared" si="46"/>
        <v>993.51375101883366</v>
      </c>
      <c r="AC191" s="21">
        <f t="shared" si="47"/>
        <v>1.0022990387101225</v>
      </c>
      <c r="AD191" s="21">
        <f t="shared" si="48"/>
        <v>1.0022990387101225</v>
      </c>
      <c r="AE191" s="21">
        <f t="shared" si="49"/>
        <v>1.0016515813019202</v>
      </c>
      <c r="AF191" s="21">
        <f t="shared" si="50"/>
        <v>1.0016515813019202</v>
      </c>
      <c r="AG191" s="16">
        <f t="shared" si="51"/>
        <v>21746.616653822472</v>
      </c>
      <c r="AH191" s="16">
        <f t="shared" si="52"/>
        <v>21486.440132176143</v>
      </c>
      <c r="AI191" s="16">
        <f t="shared" si="53"/>
        <v>22175.111118839159</v>
      </c>
      <c r="AJ191" s="16">
        <f t="shared" si="54"/>
        <v>21909.808089413367</v>
      </c>
      <c r="AK191" s="16">
        <f t="shared" si="27"/>
        <v>342502.92542072095</v>
      </c>
      <c r="AL191" s="16">
        <f t="shared" si="28"/>
        <v>340952.23479428695</v>
      </c>
      <c r="AM191" s="16">
        <f t="shared" si="29"/>
        <v>343245.2163061212</v>
      </c>
      <c r="AN191" s="16">
        <f t="shared" si="30"/>
        <v>341686.39665079204</v>
      </c>
      <c r="AO191" s="21">
        <f t="shared" si="31"/>
        <v>7.7771337202333157</v>
      </c>
      <c r="AP191" s="30">
        <f t="shared" si="21"/>
        <v>2.4899999999999999E-2</v>
      </c>
      <c r="AQ191" s="16">
        <f t="shared" si="55"/>
        <v>65898.838344916585</v>
      </c>
      <c r="AR191" s="16">
        <f t="shared" si="32"/>
        <v>128245.82418109475</v>
      </c>
    </row>
    <row r="192" spans="1:44">
      <c r="A192" s="13">
        <v>2038</v>
      </c>
      <c r="C192" s="20">
        <f t="shared" si="35"/>
        <v>0.02</v>
      </c>
      <c r="D192" s="20">
        <f t="shared" si="56"/>
        <v>0.02</v>
      </c>
      <c r="E192" s="21">
        <f t="shared" si="36"/>
        <v>1.2682417945625455</v>
      </c>
      <c r="F192" s="21">
        <f t="shared" si="37"/>
        <v>1.2932311801724381</v>
      </c>
      <c r="H192" s="21">
        <f t="shared" si="38"/>
        <v>1.0250999999999999</v>
      </c>
      <c r="I192" s="21">
        <f t="shared" si="39"/>
        <v>1.0250999999999999</v>
      </c>
      <c r="J192" s="21">
        <f t="shared" si="33"/>
        <v>1.0250999999999999</v>
      </c>
      <c r="K192" s="21">
        <f t="shared" si="34"/>
        <v>1.0250999999999999</v>
      </c>
      <c r="L192" s="21">
        <f t="shared" si="23"/>
        <v>1.8535254194397381</v>
      </c>
      <c r="M192" s="21">
        <f t="shared" si="24"/>
        <v>1.8900472101918671</v>
      </c>
      <c r="U192" s="16">
        <f t="shared" si="40"/>
        <v>53000</v>
      </c>
      <c r="V192" s="16">
        <f t="shared" si="57"/>
        <v>52365.908000000003</v>
      </c>
      <c r="W192" s="16">
        <f t="shared" si="41"/>
        <v>48129.3</v>
      </c>
      <c r="X192" s="16">
        <f t="shared" si="42"/>
        <v>34246.45577272727</v>
      </c>
      <c r="Y192" s="16">
        <f t="shared" si="43"/>
        <v>47553.481054800002</v>
      </c>
      <c r="Z192" s="16">
        <f t="shared" si="44"/>
        <v>33922.165012226003</v>
      </c>
      <c r="AA192" s="34">
        <f t="shared" si="45"/>
        <v>1020.5379810606058</v>
      </c>
      <c r="AB192" s="34">
        <f t="shared" si="46"/>
        <v>993.51375101883366</v>
      </c>
      <c r="AC192" s="21">
        <f t="shared" si="47"/>
        <v>1.0022990387101225</v>
      </c>
      <c r="AD192" s="21">
        <f t="shared" si="48"/>
        <v>1.0022990387101225</v>
      </c>
      <c r="AE192" s="21">
        <f t="shared" si="49"/>
        <v>1.0016515813019202</v>
      </c>
      <c r="AF192" s="21">
        <f t="shared" si="50"/>
        <v>1.0016515813019202</v>
      </c>
      <c r="AG192" s="16">
        <f t="shared" si="51"/>
        <v>22181.548986898921</v>
      </c>
      <c r="AH192" s="16">
        <f t="shared" si="52"/>
        <v>21916.168934819663</v>
      </c>
      <c r="AI192" s="16">
        <f t="shared" si="53"/>
        <v>22618.613341215943</v>
      </c>
      <c r="AJ192" s="16">
        <f t="shared" si="54"/>
        <v>22348.004251201637</v>
      </c>
      <c r="AK192" s="16">
        <f t="shared" si="27"/>
        <v>354470.14677860431</v>
      </c>
      <c r="AL192" s="16">
        <f t="shared" si="28"/>
        <v>352776.28031584457</v>
      </c>
      <c r="AM192" s="16">
        <f t="shared" si="29"/>
        <v>355212.43766400457</v>
      </c>
      <c r="AN192" s="16">
        <f t="shared" si="30"/>
        <v>353510.44217234966</v>
      </c>
      <c r="AO192" s="21">
        <f t="shared" si="31"/>
        <v>8.4613659305182409</v>
      </c>
      <c r="AP192" s="30">
        <f t="shared" si="21"/>
        <v>2.4899999999999999E-2</v>
      </c>
      <c r="AQ192" s="16">
        <f t="shared" si="55"/>
        <v>67216.815111814911</v>
      </c>
      <c r="AR192" s="16">
        <f t="shared" si="32"/>
        <v>136082.08446926085</v>
      </c>
    </row>
    <row r="193" spans="1:44">
      <c r="A193" s="13">
        <v>2039</v>
      </c>
      <c r="C193" s="20">
        <f t="shared" si="35"/>
        <v>0.02</v>
      </c>
      <c r="D193" s="20">
        <f t="shared" si="56"/>
        <v>0.02</v>
      </c>
      <c r="E193" s="21">
        <f t="shared" si="36"/>
        <v>1.2936066304537963</v>
      </c>
      <c r="F193" s="21">
        <f t="shared" si="37"/>
        <v>1.3190958037758869</v>
      </c>
      <c r="H193" s="21">
        <f t="shared" si="38"/>
        <v>1.0250999999999999</v>
      </c>
      <c r="I193" s="21">
        <f t="shared" si="39"/>
        <v>1.0250999999999999</v>
      </c>
      <c r="J193" s="21">
        <f t="shared" si="33"/>
        <v>1.0250999999999999</v>
      </c>
      <c r="K193" s="21">
        <f t="shared" si="34"/>
        <v>1.0250999999999999</v>
      </c>
      <c r="L193" s="21">
        <f t="shared" si="23"/>
        <v>1.9000489074676754</v>
      </c>
      <c r="M193" s="21">
        <f t="shared" si="24"/>
        <v>1.9374873951676828</v>
      </c>
      <c r="U193" s="16">
        <f t="shared" si="40"/>
        <v>53000</v>
      </c>
      <c r="V193" s="16">
        <f t="shared" si="57"/>
        <v>52365.908000000003</v>
      </c>
      <c r="W193" s="16">
        <f t="shared" si="41"/>
        <v>48129.3</v>
      </c>
      <c r="X193" s="16">
        <f t="shared" si="42"/>
        <v>34246.45577272727</v>
      </c>
      <c r="Y193" s="16">
        <f t="shared" si="43"/>
        <v>47553.481054800002</v>
      </c>
      <c r="Z193" s="16">
        <f t="shared" si="44"/>
        <v>33922.165012226003</v>
      </c>
      <c r="AA193" s="34">
        <f t="shared" si="45"/>
        <v>1020.5379810606058</v>
      </c>
      <c r="AB193" s="34">
        <f t="shared" si="46"/>
        <v>993.51375101883366</v>
      </c>
      <c r="AC193" s="21">
        <f t="shared" si="47"/>
        <v>1.0022990387101225</v>
      </c>
      <c r="AD193" s="21">
        <f t="shared" si="48"/>
        <v>1.0022990387101225</v>
      </c>
      <c r="AE193" s="21">
        <f t="shared" si="49"/>
        <v>1.0016515813019202</v>
      </c>
      <c r="AF193" s="21">
        <f t="shared" si="50"/>
        <v>1.0016515813019202</v>
      </c>
      <c r="AG193" s="16">
        <f t="shared" si="51"/>
        <v>22625.179966636897</v>
      </c>
      <c r="AH193" s="16">
        <f t="shared" si="52"/>
        <v>22354.492313516057</v>
      </c>
      <c r="AI193" s="16">
        <f t="shared" si="53"/>
        <v>23070.985608040261</v>
      </c>
      <c r="AJ193" s="16">
        <f t="shared" si="54"/>
        <v>22794.964336225668</v>
      </c>
      <c r="AK193" s="16">
        <f t="shared" si="27"/>
        <v>366377.82972177182</v>
      </c>
      <c r="AL193" s="16">
        <f t="shared" si="28"/>
        <v>364541.49974028004</v>
      </c>
      <c r="AM193" s="16">
        <f t="shared" si="29"/>
        <v>367120.12060717208</v>
      </c>
      <c r="AN193" s="16">
        <f t="shared" si="30"/>
        <v>365275.66159678512</v>
      </c>
      <c r="AO193" s="21">
        <f t="shared" si="31"/>
        <v>9.1421940004534896</v>
      </c>
      <c r="AP193" s="30">
        <f t="shared" si="21"/>
        <v>2.4899999999999999E-2</v>
      </c>
      <c r="AQ193" s="16">
        <f t="shared" si="55"/>
        <v>68561.151414051201</v>
      </c>
      <c r="AR193" s="16">
        <f t="shared" si="32"/>
        <v>144206.32642392343</v>
      </c>
    </row>
    <row r="194" spans="1:44">
      <c r="A194" s="13">
        <v>2040</v>
      </c>
      <c r="C194" s="20">
        <f t="shared" si="35"/>
        <v>0.02</v>
      </c>
      <c r="D194" s="20">
        <f t="shared" si="56"/>
        <v>0.02</v>
      </c>
      <c r="E194" s="21">
        <f t="shared" si="36"/>
        <v>1.3194787630628724</v>
      </c>
      <c r="F194" s="21">
        <f t="shared" si="37"/>
        <v>1.3454777198514045</v>
      </c>
      <c r="H194" s="21">
        <f t="shared" si="38"/>
        <v>1.0250999999999999</v>
      </c>
      <c r="I194" s="21">
        <f t="shared" si="39"/>
        <v>1.0250999999999999</v>
      </c>
      <c r="J194" s="21">
        <f t="shared" si="33"/>
        <v>1.0250999999999999</v>
      </c>
      <c r="K194" s="21">
        <f t="shared" si="34"/>
        <v>1.0250999999999999</v>
      </c>
      <c r="L194" s="21">
        <f t="shared" si="23"/>
        <v>1.9477401350451138</v>
      </c>
      <c r="M194" s="21">
        <f t="shared" si="24"/>
        <v>1.9861183287863915</v>
      </c>
      <c r="U194" s="16">
        <f t="shared" si="40"/>
        <v>53000</v>
      </c>
      <c r="V194" s="16">
        <f t="shared" si="57"/>
        <v>52365.908000000003</v>
      </c>
      <c r="W194" s="16">
        <f t="shared" si="41"/>
        <v>48129.3</v>
      </c>
      <c r="X194" s="16">
        <f t="shared" si="42"/>
        <v>34246.45577272727</v>
      </c>
      <c r="Y194" s="16">
        <f t="shared" si="43"/>
        <v>47553.481054800002</v>
      </c>
      <c r="Z194" s="16">
        <f t="shared" si="44"/>
        <v>33922.165012226003</v>
      </c>
      <c r="AA194" s="34">
        <f t="shared" si="45"/>
        <v>1020.5379810606058</v>
      </c>
      <c r="AB194" s="34">
        <f t="shared" si="46"/>
        <v>993.51375101883366</v>
      </c>
      <c r="AC194" s="21">
        <f t="shared" si="47"/>
        <v>1.0022990387101225</v>
      </c>
      <c r="AD194" s="21">
        <f t="shared" si="48"/>
        <v>1.0022990387101225</v>
      </c>
      <c r="AE194" s="21">
        <f t="shared" si="49"/>
        <v>1.0016515813019202</v>
      </c>
      <c r="AF194" s="21">
        <f t="shared" si="50"/>
        <v>1.0016515813019202</v>
      </c>
      <c r="AG194" s="16">
        <f t="shared" si="51"/>
        <v>23077.683565969637</v>
      </c>
      <c r="AH194" s="16">
        <f t="shared" si="52"/>
        <v>22801.58215978638</v>
      </c>
      <c r="AI194" s="16">
        <f t="shared" si="53"/>
        <v>23532.405320201065</v>
      </c>
      <c r="AJ194" s="16">
        <f t="shared" si="54"/>
        <v>23250.863622950183</v>
      </c>
      <c r="AK194" s="16">
        <f t="shared" si="27"/>
        <v>378226.27046124201</v>
      </c>
      <c r="AL194" s="16">
        <f t="shared" si="28"/>
        <v>376248.18573474319</v>
      </c>
      <c r="AM194" s="16">
        <f t="shared" si="29"/>
        <v>378968.56134664227</v>
      </c>
      <c r="AN194" s="16">
        <f t="shared" si="30"/>
        <v>376982.34759124828</v>
      </c>
      <c r="AO194" s="21">
        <f t="shared" si="31"/>
        <v>9.8196348660607029</v>
      </c>
      <c r="AP194" s="30">
        <f t="shared" si="21"/>
        <v>2.4899999999999999E-2</v>
      </c>
      <c r="AQ194" s="16">
        <f t="shared" si="55"/>
        <v>69932.374442332235</v>
      </c>
      <c r="AR194" s="16">
        <f t="shared" si="32"/>
        <v>152627.57796428463</v>
      </c>
    </row>
    <row r="195" spans="1:44">
      <c r="A195" s="13">
        <v>2041</v>
      </c>
      <c r="C195" s="20">
        <f t="shared" si="35"/>
        <v>0.02</v>
      </c>
      <c r="D195" s="20">
        <f t="shared" si="56"/>
        <v>0.02</v>
      </c>
      <c r="E195" s="21">
        <f t="shared" si="36"/>
        <v>1.3458683383241299</v>
      </c>
      <c r="F195" s="21">
        <f t="shared" si="37"/>
        <v>1.3723872742484327</v>
      </c>
      <c r="H195" s="21">
        <f t="shared" si="38"/>
        <v>1.0250999999999999</v>
      </c>
      <c r="I195" s="21">
        <f t="shared" si="39"/>
        <v>1.0250999999999999</v>
      </c>
      <c r="J195" s="21">
        <f t="shared" si="33"/>
        <v>1.0250999999999999</v>
      </c>
      <c r="K195" s="21">
        <f t="shared" si="34"/>
        <v>1.0250999999999999</v>
      </c>
      <c r="L195" s="21">
        <f t="shared" si="23"/>
        <v>1.996628412434746</v>
      </c>
      <c r="M195" s="21">
        <f t="shared" si="24"/>
        <v>2.0359698988389296</v>
      </c>
      <c r="U195" s="16">
        <f t="shared" si="40"/>
        <v>53000</v>
      </c>
      <c r="V195" s="16">
        <f t="shared" si="57"/>
        <v>52365.908000000003</v>
      </c>
      <c r="W195" s="16">
        <f t="shared" si="41"/>
        <v>48129.3</v>
      </c>
      <c r="X195" s="16">
        <f t="shared" si="42"/>
        <v>34246.45577272727</v>
      </c>
      <c r="Y195" s="16">
        <f t="shared" si="43"/>
        <v>47553.481054800002</v>
      </c>
      <c r="Z195" s="16">
        <f t="shared" si="44"/>
        <v>33922.165012226003</v>
      </c>
      <c r="AA195" s="34">
        <f t="shared" si="45"/>
        <v>1020.5379810606058</v>
      </c>
      <c r="AB195" s="34">
        <f t="shared" si="46"/>
        <v>993.51375101883366</v>
      </c>
      <c r="AC195" s="21">
        <f t="shared" si="47"/>
        <v>1.0022990387101225</v>
      </c>
      <c r="AD195" s="21">
        <f t="shared" si="48"/>
        <v>1.0022990387101225</v>
      </c>
      <c r="AE195" s="21">
        <f t="shared" si="49"/>
        <v>1.0016515813019202</v>
      </c>
      <c r="AF195" s="21">
        <f t="shared" si="50"/>
        <v>1.0016515813019202</v>
      </c>
      <c r="AG195" s="16">
        <f t="shared" si="51"/>
        <v>23539.237237289031</v>
      </c>
      <c r="AH195" s="16">
        <f t="shared" si="52"/>
        <v>23257.613802982109</v>
      </c>
      <c r="AI195" s="16">
        <f t="shared" si="53"/>
        <v>24003.053426605085</v>
      </c>
      <c r="AJ195" s="16">
        <f t="shared" si="54"/>
        <v>23715.880895409187</v>
      </c>
      <c r="AK195" s="16">
        <f t="shared" si="27"/>
        <v>390015.76373434666</v>
      </c>
      <c r="AL195" s="16">
        <f t="shared" si="28"/>
        <v>387896.62951032841</v>
      </c>
      <c r="AM195" s="16">
        <f t="shared" si="29"/>
        <v>390758.05461974692</v>
      </c>
      <c r="AN195" s="16">
        <f t="shared" si="30"/>
        <v>388630.79136683349</v>
      </c>
      <c r="AO195" s="21">
        <f t="shared" si="31"/>
        <v>10.493705379102707</v>
      </c>
      <c r="AP195" s="30">
        <f t="shared" ref="AP195:AP226" si="58">(0.015+0.75*MAX(0,C195))*(1-0.17)</f>
        <v>2.4899999999999999E-2</v>
      </c>
      <c r="AQ195" s="16">
        <f t="shared" si="55"/>
        <v>71331.021931178882</v>
      </c>
      <c r="AR195" s="16">
        <f t="shared" si="32"/>
        <v>161355.12894824898</v>
      </c>
    </row>
    <row r="196" spans="1:44">
      <c r="A196" s="13">
        <v>2042</v>
      </c>
      <c r="C196" s="20">
        <f t="shared" si="35"/>
        <v>0.02</v>
      </c>
      <c r="D196" s="20">
        <f t="shared" si="56"/>
        <v>0.02</v>
      </c>
      <c r="E196" s="21">
        <f t="shared" si="36"/>
        <v>1.3727857050906125</v>
      </c>
      <c r="F196" s="21">
        <f t="shared" si="37"/>
        <v>1.3998350197334013</v>
      </c>
      <c r="H196" s="21">
        <f t="shared" si="38"/>
        <v>1.0250999999999999</v>
      </c>
      <c r="I196" s="21">
        <f t="shared" si="39"/>
        <v>1.0250999999999999</v>
      </c>
      <c r="J196" s="21">
        <f t="shared" si="33"/>
        <v>1.0250999999999999</v>
      </c>
      <c r="K196" s="21">
        <f t="shared" si="34"/>
        <v>1.0250999999999999</v>
      </c>
      <c r="L196" s="21">
        <f t="shared" ref="L196:L227" si="59">L195*J195</f>
        <v>2.046743785586858</v>
      </c>
      <c r="M196" s="21">
        <f t="shared" ref="M196:M227" si="60">M195*K195</f>
        <v>2.0870727432997866</v>
      </c>
      <c r="U196" s="16">
        <f t="shared" si="40"/>
        <v>53000</v>
      </c>
      <c r="V196" s="16">
        <f t="shared" si="57"/>
        <v>52365.908000000003</v>
      </c>
      <c r="W196" s="16">
        <f t="shared" si="41"/>
        <v>48129.3</v>
      </c>
      <c r="X196" s="16">
        <f t="shared" si="42"/>
        <v>34246.45577272727</v>
      </c>
      <c r="Y196" s="16">
        <f t="shared" si="43"/>
        <v>47553.481054800002</v>
      </c>
      <c r="Z196" s="16">
        <f t="shared" si="44"/>
        <v>33922.165012226003</v>
      </c>
      <c r="AA196" s="34">
        <f t="shared" si="45"/>
        <v>1020.5379810606058</v>
      </c>
      <c r="AB196" s="34">
        <f t="shared" si="46"/>
        <v>993.51375101883366</v>
      </c>
      <c r="AC196" s="21">
        <f t="shared" si="47"/>
        <v>1.0022990387101225</v>
      </c>
      <c r="AD196" s="21">
        <f t="shared" si="48"/>
        <v>1.0022990387101225</v>
      </c>
      <c r="AE196" s="21">
        <f t="shared" si="49"/>
        <v>1.0016515813019202</v>
      </c>
      <c r="AF196" s="21">
        <f t="shared" si="50"/>
        <v>1.0016515813019202</v>
      </c>
      <c r="AG196" s="16">
        <f t="shared" si="51"/>
        <v>24010.021982034814</v>
      </c>
      <c r="AH196" s="16">
        <f t="shared" si="52"/>
        <v>23722.76607904175</v>
      </c>
      <c r="AI196" s="16">
        <f t="shared" si="53"/>
        <v>24483.11449513719</v>
      </c>
      <c r="AJ196" s="16">
        <f t="shared" si="54"/>
        <v>24190.198513317369</v>
      </c>
      <c r="AK196" s="16">
        <f t="shared" ref="AK196:AK227" si="61">AK195+AG196/L196</f>
        <v>401746.60281206272</v>
      </c>
      <c r="AL196" s="16">
        <f t="shared" ref="AL196:AL227" si="62">AL195+AH196/L196</f>
        <v>399487.12082931865</v>
      </c>
      <c r="AM196" s="16">
        <f t="shared" ref="AM196:AM227" si="63">AM195+AI196/M196</f>
        <v>402488.89369746298</v>
      </c>
      <c r="AN196" s="16">
        <f t="shared" ref="AN196:AN227" si="64">AN195+AJ196/M196</f>
        <v>400221.28268582374</v>
      </c>
      <c r="AO196" s="21">
        <f t="shared" ref="AO196:AO227" si="65">AO195+IF(A196&gt;=2027,E196/L196,0)</f>
        <v>11.16442230750271</v>
      </c>
      <c r="AP196" s="30">
        <f t="shared" si="58"/>
        <v>2.4899999999999999E-2</v>
      </c>
      <c r="AQ196" s="16">
        <f t="shared" si="55"/>
        <v>72757.642369802459</v>
      </c>
      <c r="AR196" s="16">
        <f t="shared" ref="AR196:AR227" si="66">IF(A196&lt;$B$7,0,AR195*(1+AP196)+(1/13.5-0.005)*AQ196)</f>
        <v>170398.53843756707</v>
      </c>
    </row>
    <row r="197" spans="1:44">
      <c r="A197" s="13">
        <v>2043</v>
      </c>
      <c r="C197" s="20">
        <f t="shared" si="35"/>
        <v>0.02</v>
      </c>
      <c r="D197" s="20">
        <f t="shared" si="56"/>
        <v>0.02</v>
      </c>
      <c r="E197" s="21">
        <f t="shared" si="36"/>
        <v>1.4002414191924248</v>
      </c>
      <c r="F197" s="21">
        <f t="shared" si="37"/>
        <v>1.4278317201280692</v>
      </c>
      <c r="H197" s="21">
        <f t="shared" si="38"/>
        <v>1.0250999999999999</v>
      </c>
      <c r="I197" s="21">
        <f t="shared" si="39"/>
        <v>1.0250999999999999</v>
      </c>
      <c r="J197" s="21">
        <f t="shared" si="33"/>
        <v>1.0250999999999999</v>
      </c>
      <c r="K197" s="21">
        <f t="shared" si="34"/>
        <v>1.0250999999999999</v>
      </c>
      <c r="L197" s="21">
        <f t="shared" si="59"/>
        <v>2.0981170546050878</v>
      </c>
      <c r="M197" s="21">
        <f t="shared" si="60"/>
        <v>2.1394582691566111</v>
      </c>
      <c r="U197" s="16">
        <f t="shared" si="40"/>
        <v>53000</v>
      </c>
      <c r="V197" s="16">
        <f t="shared" si="57"/>
        <v>52365.908000000003</v>
      </c>
      <c r="W197" s="16">
        <f t="shared" si="41"/>
        <v>48129.3</v>
      </c>
      <c r="X197" s="16">
        <f t="shared" si="42"/>
        <v>34246.45577272727</v>
      </c>
      <c r="Y197" s="16">
        <f t="shared" si="43"/>
        <v>47553.481054800002</v>
      </c>
      <c r="Z197" s="16">
        <f t="shared" si="44"/>
        <v>33922.165012226003</v>
      </c>
      <c r="AA197" s="34">
        <f t="shared" si="45"/>
        <v>1020.5379810606058</v>
      </c>
      <c r="AB197" s="34">
        <f t="shared" si="46"/>
        <v>993.51375101883366</v>
      </c>
      <c r="AC197" s="21">
        <f t="shared" si="47"/>
        <v>1.0022990387101225</v>
      </c>
      <c r="AD197" s="21">
        <f t="shared" si="48"/>
        <v>1.0022990387101225</v>
      </c>
      <c r="AE197" s="21">
        <f t="shared" si="49"/>
        <v>1.0016515813019202</v>
      </c>
      <c r="AF197" s="21">
        <f t="shared" si="50"/>
        <v>1.0016515813019202</v>
      </c>
      <c r="AG197" s="16">
        <f t="shared" si="51"/>
        <v>24490.222421675509</v>
      </c>
      <c r="AH197" s="16">
        <f t="shared" si="52"/>
        <v>24197.221400622588</v>
      </c>
      <c r="AI197" s="16">
        <f t="shared" si="53"/>
        <v>24972.776785039932</v>
      </c>
      <c r="AJ197" s="16">
        <f t="shared" si="54"/>
        <v>24674.002483583718</v>
      </c>
      <c r="AK197" s="16">
        <f t="shared" si="61"/>
        <v>413419.07950630755</v>
      </c>
      <c r="AL197" s="16">
        <f t="shared" si="62"/>
        <v>411019.94801239355</v>
      </c>
      <c r="AM197" s="16">
        <f t="shared" si="63"/>
        <v>414161.37039170781</v>
      </c>
      <c r="AN197" s="16">
        <f t="shared" si="64"/>
        <v>411754.10986889864</v>
      </c>
      <c r="AO197" s="21">
        <f t="shared" si="65"/>
        <v>11.83180233576142</v>
      </c>
      <c r="AP197" s="30">
        <f t="shared" si="58"/>
        <v>2.4899999999999999E-2</v>
      </c>
      <c r="AQ197" s="16">
        <f t="shared" si="55"/>
        <v>74212.795217198523</v>
      </c>
      <c r="AR197" s="16">
        <f t="shared" si="66"/>
        <v>179767.64215873933</v>
      </c>
    </row>
    <row r="198" spans="1:44">
      <c r="A198" s="13">
        <v>2044</v>
      </c>
      <c r="C198" s="20">
        <f t="shared" si="35"/>
        <v>0.02</v>
      </c>
      <c r="D198" s="20">
        <f t="shared" si="56"/>
        <v>0.02</v>
      </c>
      <c r="E198" s="21">
        <f t="shared" si="36"/>
        <v>1.4282462475762734</v>
      </c>
      <c r="F198" s="21">
        <f t="shared" si="37"/>
        <v>1.4563883545306306</v>
      </c>
      <c r="H198" s="21">
        <f t="shared" si="38"/>
        <v>1.0250999999999999</v>
      </c>
      <c r="I198" s="21">
        <f t="shared" si="39"/>
        <v>1.0250999999999999</v>
      </c>
      <c r="J198" s="21">
        <f t="shared" si="33"/>
        <v>1.0250999999999999</v>
      </c>
      <c r="K198" s="21">
        <f t="shared" si="34"/>
        <v>1.0250999999999999</v>
      </c>
      <c r="L198" s="21">
        <f t="shared" si="59"/>
        <v>2.1507797926756753</v>
      </c>
      <c r="M198" s="21">
        <f t="shared" si="60"/>
        <v>2.1931586717124416</v>
      </c>
      <c r="U198" s="16">
        <f t="shared" si="40"/>
        <v>53000</v>
      </c>
      <c r="V198" s="16">
        <f t="shared" si="57"/>
        <v>52365.908000000003</v>
      </c>
      <c r="W198" s="16">
        <f t="shared" si="41"/>
        <v>48129.3</v>
      </c>
      <c r="X198" s="16">
        <f t="shared" si="42"/>
        <v>34246.45577272727</v>
      </c>
      <c r="Y198" s="16">
        <f t="shared" si="43"/>
        <v>47553.481054800002</v>
      </c>
      <c r="Z198" s="16">
        <f t="shared" si="44"/>
        <v>33922.165012226003</v>
      </c>
      <c r="AA198" s="34">
        <f t="shared" si="45"/>
        <v>1020.5379810606058</v>
      </c>
      <c r="AB198" s="34">
        <f t="shared" si="46"/>
        <v>993.51375101883366</v>
      </c>
      <c r="AC198" s="21">
        <f t="shared" si="47"/>
        <v>1.0022990387101225</v>
      </c>
      <c r="AD198" s="21">
        <f t="shared" si="48"/>
        <v>1.0022990387101225</v>
      </c>
      <c r="AE198" s="21">
        <f t="shared" si="49"/>
        <v>1.0016515813019202</v>
      </c>
      <c r="AF198" s="21">
        <f t="shared" si="50"/>
        <v>1.0016515813019202</v>
      </c>
      <c r="AG198" s="16">
        <f t="shared" si="51"/>
        <v>24980.026870109021</v>
      </c>
      <c r="AH198" s="16">
        <f t="shared" si="52"/>
        <v>24681.165828635039</v>
      </c>
      <c r="AI198" s="16">
        <f t="shared" si="53"/>
        <v>25472.232320740732</v>
      </c>
      <c r="AJ198" s="16">
        <f t="shared" si="54"/>
        <v>25167.482533255392</v>
      </c>
      <c r="AK198" s="16">
        <f t="shared" si="61"/>
        <v>425033.48417719791</v>
      </c>
      <c r="AL198" s="16">
        <f t="shared" si="62"/>
        <v>422495.39794580138</v>
      </c>
      <c r="AM198" s="16">
        <f t="shared" si="63"/>
        <v>425775.77506259817</v>
      </c>
      <c r="AN198" s="16">
        <f t="shared" si="64"/>
        <v>423229.55980230647</v>
      </c>
      <c r="AO198" s="21">
        <f t="shared" si="65"/>
        <v>12.495862065372076</v>
      </c>
      <c r="AP198" s="30">
        <f t="shared" si="58"/>
        <v>2.4899999999999999E-2</v>
      </c>
      <c r="AQ198" s="16">
        <f t="shared" si="55"/>
        <v>75697.051121542492</v>
      </c>
      <c r="AR198" s="16">
        <f t="shared" si="66"/>
        <v>189472.56016485032</v>
      </c>
    </row>
    <row r="199" spans="1:44">
      <c r="A199" s="13">
        <v>2045</v>
      </c>
      <c r="C199" s="20">
        <f t="shared" si="35"/>
        <v>0.02</v>
      </c>
      <c r="D199" s="20">
        <f t="shared" si="56"/>
        <v>0.02</v>
      </c>
      <c r="E199" s="21">
        <f t="shared" si="36"/>
        <v>1.4568111725277988</v>
      </c>
      <c r="F199" s="21">
        <f t="shared" si="37"/>
        <v>1.4855161216212434</v>
      </c>
      <c r="H199" s="21">
        <f t="shared" si="38"/>
        <v>1.0250999999999999</v>
      </c>
      <c r="I199" s="21">
        <f t="shared" si="39"/>
        <v>1.0250999999999999</v>
      </c>
      <c r="J199" s="21">
        <f t="shared" si="33"/>
        <v>1.0250999999999999</v>
      </c>
      <c r="K199" s="21">
        <f t="shared" si="34"/>
        <v>1.0250999999999999</v>
      </c>
      <c r="L199" s="21">
        <f t="shared" si="59"/>
        <v>2.2047643654718345</v>
      </c>
      <c r="M199" s="21">
        <f t="shared" si="60"/>
        <v>2.2482069543724235</v>
      </c>
      <c r="U199" s="16">
        <f t="shared" si="40"/>
        <v>53000</v>
      </c>
      <c r="V199" s="16">
        <f t="shared" si="57"/>
        <v>52365.908000000003</v>
      </c>
      <c r="W199" s="16">
        <f t="shared" si="41"/>
        <v>48129.3</v>
      </c>
      <c r="X199" s="16">
        <f t="shared" si="42"/>
        <v>34246.45577272727</v>
      </c>
      <c r="Y199" s="16">
        <f t="shared" si="43"/>
        <v>47553.481054800002</v>
      </c>
      <c r="Z199" s="16">
        <f t="shared" si="44"/>
        <v>33922.165012226003</v>
      </c>
      <c r="AA199" s="34">
        <f t="shared" si="45"/>
        <v>1020.5379810606058</v>
      </c>
      <c r="AB199" s="34">
        <f t="shared" si="46"/>
        <v>993.51375101883366</v>
      </c>
      <c r="AC199" s="21">
        <f t="shared" si="47"/>
        <v>1.0022990387101225</v>
      </c>
      <c r="AD199" s="21">
        <f t="shared" si="48"/>
        <v>1.0022990387101225</v>
      </c>
      <c r="AE199" s="21">
        <f t="shared" si="49"/>
        <v>1.0016515813019202</v>
      </c>
      <c r="AF199" s="21">
        <f t="shared" si="50"/>
        <v>1.0016515813019202</v>
      </c>
      <c r="AG199" s="16">
        <f t="shared" si="51"/>
        <v>25479.627407511201</v>
      </c>
      <c r="AH199" s="16">
        <f t="shared" si="52"/>
        <v>25174.789145207738</v>
      </c>
      <c r="AI199" s="16">
        <f t="shared" si="53"/>
        <v>25981.676967155545</v>
      </c>
      <c r="AJ199" s="16">
        <f t="shared" si="54"/>
        <v>25670.832183920502</v>
      </c>
      <c r="AK199" s="16">
        <f t="shared" si="61"/>
        <v>436590.10574027291</v>
      </c>
      <c r="AL199" s="16">
        <f t="shared" si="62"/>
        <v>433913.75608849578</v>
      </c>
      <c r="AM199" s="16">
        <f t="shared" si="63"/>
        <v>437332.39662567317</v>
      </c>
      <c r="AN199" s="16">
        <f t="shared" si="64"/>
        <v>434647.91794500087</v>
      </c>
      <c r="AO199" s="21">
        <f t="shared" si="65"/>
        <v>13.156618015233427</v>
      </c>
      <c r="AP199" s="30">
        <f t="shared" si="58"/>
        <v>2.4899999999999999E-2</v>
      </c>
      <c r="AQ199" s="16">
        <f t="shared" si="55"/>
        <v>77210.99214397333</v>
      </c>
      <c r="AR199" s="16">
        <f t="shared" si="66"/>
        <v>199523.70470364063</v>
      </c>
    </row>
    <row r="200" spans="1:44">
      <c r="A200" s="13">
        <v>2046</v>
      </c>
      <c r="C200" s="20">
        <f t="shared" si="35"/>
        <v>0.02</v>
      </c>
      <c r="D200" s="20">
        <f t="shared" si="56"/>
        <v>0.02</v>
      </c>
      <c r="E200" s="21">
        <f t="shared" si="36"/>
        <v>1.4859473959783549</v>
      </c>
      <c r="F200" s="21">
        <f t="shared" si="37"/>
        <v>1.5152264440536682</v>
      </c>
      <c r="H200" s="21">
        <f t="shared" si="38"/>
        <v>1.0250999999999999</v>
      </c>
      <c r="I200" s="21">
        <f t="shared" si="39"/>
        <v>1.0250999999999999</v>
      </c>
      <c r="J200" s="21">
        <f t="shared" si="33"/>
        <v>1.0250999999999999</v>
      </c>
      <c r="K200" s="21">
        <f t="shared" si="34"/>
        <v>1.0250999999999999</v>
      </c>
      <c r="L200" s="21">
        <f t="shared" si="59"/>
        <v>2.2601039510451773</v>
      </c>
      <c r="M200" s="21">
        <f t="shared" si="60"/>
        <v>2.304636948927171</v>
      </c>
      <c r="U200" s="16">
        <f t="shared" si="40"/>
        <v>53000</v>
      </c>
      <c r="V200" s="16">
        <f t="shared" si="57"/>
        <v>52365.908000000003</v>
      </c>
      <c r="W200" s="16">
        <f t="shared" si="41"/>
        <v>48129.3</v>
      </c>
      <c r="X200" s="16">
        <f t="shared" si="42"/>
        <v>34246.45577272727</v>
      </c>
      <c r="Y200" s="16">
        <f t="shared" si="43"/>
        <v>47553.481054800002</v>
      </c>
      <c r="Z200" s="16">
        <f t="shared" si="44"/>
        <v>33922.165012226003</v>
      </c>
      <c r="AA200" s="34">
        <f t="shared" si="45"/>
        <v>1020.5379810606058</v>
      </c>
      <c r="AB200" s="34">
        <f t="shared" si="46"/>
        <v>993.51375101883366</v>
      </c>
      <c r="AC200" s="21">
        <f t="shared" si="47"/>
        <v>1.0022990387101225</v>
      </c>
      <c r="AD200" s="21">
        <f t="shared" si="48"/>
        <v>1.0022990387101225</v>
      </c>
      <c r="AE200" s="21">
        <f t="shared" si="49"/>
        <v>1.0016515813019202</v>
      </c>
      <c r="AF200" s="21">
        <f t="shared" si="50"/>
        <v>1.0016515813019202</v>
      </c>
      <c r="AG200" s="16">
        <f t="shared" si="51"/>
        <v>25989.219955661429</v>
      </c>
      <c r="AH200" s="16">
        <f t="shared" si="52"/>
        <v>25678.284928111898</v>
      </c>
      <c r="AI200" s="16">
        <f t="shared" si="53"/>
        <v>26501.310506498656</v>
      </c>
      <c r="AJ200" s="16">
        <f t="shared" si="54"/>
        <v>26184.248827598909</v>
      </c>
      <c r="AK200" s="16">
        <f t="shared" si="61"/>
        <v>448089.23167368089</v>
      </c>
      <c r="AL200" s="16">
        <f t="shared" si="62"/>
        <v>445275.30647923646</v>
      </c>
      <c r="AM200" s="16">
        <f t="shared" si="63"/>
        <v>448831.52255908115</v>
      </c>
      <c r="AN200" s="16">
        <f t="shared" si="64"/>
        <v>446009.46833574155</v>
      </c>
      <c r="AO200" s="21">
        <f t="shared" si="65"/>
        <v>13.814086622060641</v>
      </c>
      <c r="AP200" s="30">
        <f t="shared" si="58"/>
        <v>2.4899999999999999E-2</v>
      </c>
      <c r="AQ200" s="16">
        <f t="shared" si="55"/>
        <v>78755.21198685281</v>
      </c>
      <c r="AR200" s="16">
        <f t="shared" si="66"/>
        <v>209931.78829726056</v>
      </c>
    </row>
    <row r="201" spans="1:44">
      <c r="A201" s="13">
        <v>2047</v>
      </c>
      <c r="C201" s="20">
        <f t="shared" si="35"/>
        <v>0.02</v>
      </c>
      <c r="D201" s="20">
        <f t="shared" si="56"/>
        <v>0.02</v>
      </c>
      <c r="E201" s="21">
        <f t="shared" si="36"/>
        <v>1.5156663438979221</v>
      </c>
      <c r="F201" s="21">
        <f t="shared" si="37"/>
        <v>1.5455309729347417</v>
      </c>
      <c r="H201" s="21">
        <f t="shared" si="38"/>
        <v>1.0250999999999999</v>
      </c>
      <c r="I201" s="21">
        <f t="shared" si="39"/>
        <v>1.0250999999999999</v>
      </c>
      <c r="J201" s="21">
        <f t="shared" si="33"/>
        <v>1.0250999999999999</v>
      </c>
      <c r="K201" s="21">
        <f t="shared" si="34"/>
        <v>1.0250999999999999</v>
      </c>
      <c r="L201" s="21">
        <f t="shared" si="59"/>
        <v>2.3168325602164108</v>
      </c>
      <c r="M201" s="21">
        <f t="shared" si="60"/>
        <v>2.3624833363452429</v>
      </c>
      <c r="U201" s="16">
        <f t="shared" si="40"/>
        <v>53000</v>
      </c>
      <c r="V201" s="16">
        <f t="shared" si="57"/>
        <v>52365.908000000003</v>
      </c>
      <c r="W201" s="16">
        <f t="shared" si="41"/>
        <v>48129.3</v>
      </c>
      <c r="X201" s="16">
        <f t="shared" si="42"/>
        <v>34246.45577272727</v>
      </c>
      <c r="Y201" s="16">
        <f t="shared" si="43"/>
        <v>47553.481054800002</v>
      </c>
      <c r="Z201" s="16">
        <f t="shared" si="44"/>
        <v>33922.165012226003</v>
      </c>
      <c r="AA201" s="34">
        <f t="shared" si="45"/>
        <v>1020.5379810606058</v>
      </c>
      <c r="AB201" s="34">
        <f t="shared" si="46"/>
        <v>993.51375101883366</v>
      </c>
      <c r="AC201" s="21">
        <f t="shared" si="47"/>
        <v>1.0022990387101225</v>
      </c>
      <c r="AD201" s="21">
        <f t="shared" si="48"/>
        <v>1.0022990387101225</v>
      </c>
      <c r="AE201" s="21">
        <f t="shared" si="49"/>
        <v>1.0016515813019202</v>
      </c>
      <c r="AF201" s="21">
        <f t="shared" si="50"/>
        <v>1.0016515813019202</v>
      </c>
      <c r="AG201" s="16">
        <f t="shared" si="51"/>
        <v>26509.004354774657</v>
      </c>
      <c r="AH201" s="16">
        <f t="shared" si="52"/>
        <v>26191.850626674135</v>
      </c>
      <c r="AI201" s="16">
        <f t="shared" si="53"/>
        <v>27031.336716628633</v>
      </c>
      <c r="AJ201" s="16">
        <f t="shared" si="54"/>
        <v>26707.933804150889</v>
      </c>
      <c r="AK201" s="16">
        <f t="shared" si="61"/>
        <v>459531.14802533062</v>
      </c>
      <c r="AL201" s="16">
        <f t="shared" si="62"/>
        <v>456580.33174365503</v>
      </c>
      <c r="AM201" s="16">
        <f t="shared" si="63"/>
        <v>460273.43891073088</v>
      </c>
      <c r="AN201" s="16">
        <f t="shared" si="64"/>
        <v>457314.49360016012</v>
      </c>
      <c r="AO201" s="21">
        <f t="shared" si="65"/>
        <v>14.468284240794187</v>
      </c>
      <c r="AP201" s="30">
        <f t="shared" si="58"/>
        <v>2.4899999999999999E-2</v>
      </c>
      <c r="AQ201" s="16">
        <f t="shared" si="55"/>
        <v>80330.316226589872</v>
      </c>
      <c r="AR201" s="16">
        <f t="shared" si="66"/>
        <v>220707.83203929159</v>
      </c>
    </row>
    <row r="202" spans="1:44">
      <c r="A202" s="13">
        <v>2048</v>
      </c>
      <c r="C202" s="20">
        <f t="shared" si="35"/>
        <v>0.02</v>
      </c>
      <c r="D202" s="20">
        <f t="shared" si="56"/>
        <v>0.02</v>
      </c>
      <c r="E202" s="21">
        <f t="shared" si="36"/>
        <v>1.5459796707758806</v>
      </c>
      <c r="F202" s="21">
        <f t="shared" si="37"/>
        <v>1.5764415923934365</v>
      </c>
      <c r="H202" s="21">
        <f t="shared" si="38"/>
        <v>1.0250999999999999</v>
      </c>
      <c r="I202" s="21">
        <f t="shared" si="39"/>
        <v>1.0250999999999999</v>
      </c>
      <c r="J202" s="21">
        <f t="shared" si="33"/>
        <v>1.0250999999999999</v>
      </c>
      <c r="K202" s="21">
        <f t="shared" si="34"/>
        <v>1.0250999999999999</v>
      </c>
      <c r="L202" s="21">
        <f t="shared" si="59"/>
        <v>2.3749850574778426</v>
      </c>
      <c r="M202" s="21">
        <f t="shared" si="60"/>
        <v>2.4217816680875082</v>
      </c>
      <c r="U202" s="16">
        <f t="shared" si="40"/>
        <v>53000</v>
      </c>
      <c r="V202" s="16">
        <f t="shared" si="57"/>
        <v>52365.908000000003</v>
      </c>
      <c r="W202" s="16">
        <f t="shared" si="41"/>
        <v>48129.3</v>
      </c>
      <c r="X202" s="16">
        <f t="shared" si="42"/>
        <v>34246.45577272727</v>
      </c>
      <c r="Y202" s="16">
        <f t="shared" si="43"/>
        <v>47553.481054800002</v>
      </c>
      <c r="Z202" s="16">
        <f t="shared" si="44"/>
        <v>33922.165012226003</v>
      </c>
      <c r="AA202" s="34">
        <f t="shared" si="45"/>
        <v>1020.5379810606058</v>
      </c>
      <c r="AB202" s="34">
        <f t="shared" si="46"/>
        <v>993.51375101883366</v>
      </c>
      <c r="AC202" s="21">
        <f t="shared" si="47"/>
        <v>1.0022990387101225</v>
      </c>
      <c r="AD202" s="21">
        <f t="shared" si="48"/>
        <v>1.0022990387101225</v>
      </c>
      <c r="AE202" s="21">
        <f t="shared" si="49"/>
        <v>1.0016515813019202</v>
      </c>
      <c r="AF202" s="21">
        <f t="shared" si="50"/>
        <v>1.0016515813019202</v>
      </c>
      <c r="AG202" s="16">
        <f t="shared" si="51"/>
        <v>27039.184441870151</v>
      </c>
      <c r="AH202" s="16">
        <f t="shared" si="52"/>
        <v>26715.687639207619</v>
      </c>
      <c r="AI202" s="16">
        <f t="shared" si="53"/>
        <v>27571.963450961204</v>
      </c>
      <c r="AJ202" s="16">
        <f t="shared" si="54"/>
        <v>27242.092480233907</v>
      </c>
      <c r="AK202" s="16">
        <f t="shared" si="61"/>
        <v>470916.13942000695</v>
      </c>
      <c r="AL202" s="16">
        <f t="shared" si="62"/>
        <v>467829.11310128547</v>
      </c>
      <c r="AM202" s="16">
        <f t="shared" si="63"/>
        <v>471658.43030540721</v>
      </c>
      <c r="AN202" s="16">
        <f t="shared" si="64"/>
        <v>468563.27495779056</v>
      </c>
      <c r="AO202" s="21">
        <f t="shared" si="65"/>
        <v>15.119227145006672</v>
      </c>
      <c r="AP202" s="30">
        <f t="shared" si="58"/>
        <v>2.4899999999999999E-2</v>
      </c>
      <c r="AQ202" s="16">
        <f t="shared" si="55"/>
        <v>81936.922551121679</v>
      </c>
      <c r="AR202" s="16">
        <f t="shared" si="66"/>
        <v>231863.17411476778</v>
      </c>
    </row>
    <row r="203" spans="1:44">
      <c r="A203" s="13">
        <v>2049</v>
      </c>
      <c r="C203" s="20">
        <f t="shared" si="35"/>
        <v>0.02</v>
      </c>
      <c r="D203" s="20">
        <f t="shared" si="56"/>
        <v>0.02</v>
      </c>
      <c r="E203" s="21">
        <f t="shared" si="36"/>
        <v>1.5768992641913981</v>
      </c>
      <c r="F203" s="21">
        <f t="shared" si="37"/>
        <v>1.6079704242413053</v>
      </c>
      <c r="H203" s="21">
        <f t="shared" si="38"/>
        <v>1.0250999999999999</v>
      </c>
      <c r="I203" s="21">
        <f t="shared" si="39"/>
        <v>1.0250999999999999</v>
      </c>
      <c r="J203" s="21">
        <f t="shared" si="33"/>
        <v>1.0250999999999999</v>
      </c>
      <c r="K203" s="21">
        <f t="shared" si="34"/>
        <v>1.0250999999999999</v>
      </c>
      <c r="L203" s="21">
        <f t="shared" si="59"/>
        <v>2.4345971824205361</v>
      </c>
      <c r="M203" s="21">
        <f t="shared" si="60"/>
        <v>2.4825683879565044</v>
      </c>
      <c r="U203" s="16">
        <f t="shared" si="40"/>
        <v>53000</v>
      </c>
      <c r="V203" s="16">
        <f t="shared" si="57"/>
        <v>52365.908000000003</v>
      </c>
      <c r="W203" s="16">
        <f t="shared" si="41"/>
        <v>48129.3</v>
      </c>
      <c r="X203" s="16">
        <f t="shared" si="42"/>
        <v>34246.45577272727</v>
      </c>
      <c r="Y203" s="16">
        <f t="shared" si="43"/>
        <v>47553.481054800002</v>
      </c>
      <c r="Z203" s="16">
        <f t="shared" si="44"/>
        <v>33922.165012226003</v>
      </c>
      <c r="AA203" s="34">
        <f t="shared" si="45"/>
        <v>1020.5379810606058</v>
      </c>
      <c r="AB203" s="34">
        <f t="shared" si="46"/>
        <v>993.51375101883366</v>
      </c>
      <c r="AC203" s="21">
        <f t="shared" si="47"/>
        <v>1.0022990387101225</v>
      </c>
      <c r="AD203" s="21">
        <f t="shared" si="48"/>
        <v>1.0022990387101225</v>
      </c>
      <c r="AE203" s="21">
        <f t="shared" si="49"/>
        <v>1.0016515813019202</v>
      </c>
      <c r="AF203" s="21">
        <f t="shared" si="50"/>
        <v>1.0016515813019202</v>
      </c>
      <c r="AG203" s="16">
        <f t="shared" si="51"/>
        <v>27579.968130707555</v>
      </c>
      <c r="AH203" s="16">
        <f t="shared" si="52"/>
        <v>27250.001391991773</v>
      </c>
      <c r="AI203" s="16">
        <f t="shared" si="53"/>
        <v>28123.40271998043</v>
      </c>
      <c r="AJ203" s="16">
        <f t="shared" si="54"/>
        <v>27786.934329838587</v>
      </c>
      <c r="AK203" s="16">
        <f t="shared" si="61"/>
        <v>482244.48906645109</v>
      </c>
      <c r="AL203" s="16">
        <f t="shared" si="62"/>
        <v>479021.93037255952</v>
      </c>
      <c r="AM203" s="16">
        <f t="shared" si="63"/>
        <v>482986.77995185135</v>
      </c>
      <c r="AN203" s="16">
        <f t="shared" si="64"/>
        <v>479756.09222906461</v>
      </c>
      <c r="AO203" s="21">
        <f t="shared" si="65"/>
        <v>15.766931527307651</v>
      </c>
      <c r="AP203" s="30">
        <f t="shared" si="58"/>
        <v>2.4899999999999999E-2</v>
      </c>
      <c r="AQ203" s="16">
        <f t="shared" si="55"/>
        <v>83575.661002144101</v>
      </c>
      <c r="AR203" s="16">
        <f t="shared" si="66"/>
        <v>243409.47854907729</v>
      </c>
    </row>
    <row r="204" spans="1:44">
      <c r="A204" s="13">
        <v>2050</v>
      </c>
      <c r="C204" s="20">
        <f t="shared" si="35"/>
        <v>0.02</v>
      </c>
      <c r="D204" s="20">
        <f t="shared" si="56"/>
        <v>0.02</v>
      </c>
      <c r="E204" s="21">
        <f t="shared" si="36"/>
        <v>1.6084372494752261</v>
      </c>
      <c r="F204" s="21">
        <f t="shared" si="37"/>
        <v>1.6401298327261316</v>
      </c>
      <c r="H204" s="21">
        <f t="shared" si="38"/>
        <v>1.0250999999999999</v>
      </c>
      <c r="I204" s="21">
        <f t="shared" si="39"/>
        <v>1.0250999999999999</v>
      </c>
      <c r="J204" s="21">
        <f t="shared" si="33"/>
        <v>1.0250999999999999</v>
      </c>
      <c r="K204" s="21">
        <f t="shared" si="34"/>
        <v>1.0250999999999999</v>
      </c>
      <c r="L204" s="21">
        <f t="shared" si="59"/>
        <v>2.4957055716992915</v>
      </c>
      <c r="M204" s="21">
        <f t="shared" si="60"/>
        <v>2.5448808544942123</v>
      </c>
      <c r="U204" s="16">
        <f t="shared" si="40"/>
        <v>53000</v>
      </c>
      <c r="V204" s="16">
        <f t="shared" si="57"/>
        <v>52365.908000000003</v>
      </c>
      <c r="W204" s="16">
        <f t="shared" si="41"/>
        <v>48129.3</v>
      </c>
      <c r="X204" s="16">
        <f t="shared" si="42"/>
        <v>34246.45577272727</v>
      </c>
      <c r="Y204" s="16">
        <f t="shared" si="43"/>
        <v>47553.481054800002</v>
      </c>
      <c r="Z204" s="16">
        <f t="shared" si="44"/>
        <v>33922.165012226003</v>
      </c>
      <c r="AA204" s="34">
        <f t="shared" si="45"/>
        <v>1020.5379810606058</v>
      </c>
      <c r="AB204" s="34">
        <f t="shared" si="46"/>
        <v>993.51375101883366</v>
      </c>
      <c r="AC204" s="21">
        <f t="shared" si="47"/>
        <v>1.0022990387101225</v>
      </c>
      <c r="AD204" s="21">
        <f t="shared" si="48"/>
        <v>1.0022990387101225</v>
      </c>
      <c r="AE204" s="21">
        <f t="shared" si="49"/>
        <v>1.0016515813019202</v>
      </c>
      <c r="AF204" s="21">
        <f t="shared" si="50"/>
        <v>1.0016515813019202</v>
      </c>
      <c r="AG204" s="16">
        <f t="shared" si="51"/>
        <v>28131.567493321705</v>
      </c>
      <c r="AH204" s="16">
        <f t="shared" si="52"/>
        <v>27795.001419831606</v>
      </c>
      <c r="AI204" s="16">
        <f t="shared" si="53"/>
        <v>28685.870774380041</v>
      </c>
      <c r="AJ204" s="16">
        <f t="shared" si="54"/>
        <v>28342.673016435361</v>
      </c>
      <c r="AK204" s="16">
        <f t="shared" si="61"/>
        <v>493516.47876440547</v>
      </c>
      <c r="AL204" s="16">
        <f t="shared" si="62"/>
        <v>490159.06198576756</v>
      </c>
      <c r="AM204" s="16">
        <f t="shared" si="63"/>
        <v>494258.76964980573</v>
      </c>
      <c r="AN204" s="16">
        <f t="shared" si="64"/>
        <v>490893.22384227265</v>
      </c>
      <c r="AO204" s="21">
        <f t="shared" si="65"/>
        <v>16.411413499746438</v>
      </c>
      <c r="AP204" s="30">
        <f t="shared" si="58"/>
        <v>2.4899999999999999E-2</v>
      </c>
      <c r="AQ204" s="16">
        <f t="shared" si="55"/>
        <v>85247.174222186979</v>
      </c>
      <c r="AR204" s="16">
        <f t="shared" si="66"/>
        <v>255358.74419177815</v>
      </c>
    </row>
    <row r="205" spans="1:44">
      <c r="A205" s="13">
        <v>2051</v>
      </c>
      <c r="C205" s="20">
        <f t="shared" si="35"/>
        <v>0.02</v>
      </c>
      <c r="D205" s="20">
        <f t="shared" si="56"/>
        <v>0.02</v>
      </c>
      <c r="E205" s="21">
        <f t="shared" si="36"/>
        <v>1.6406059944647307</v>
      </c>
      <c r="F205" s="21">
        <f t="shared" si="37"/>
        <v>1.6729324293806542</v>
      </c>
      <c r="H205" s="21">
        <f t="shared" si="38"/>
        <v>1.0250999999999999</v>
      </c>
      <c r="I205" s="21">
        <f t="shared" si="39"/>
        <v>1.0250999999999999</v>
      </c>
      <c r="J205" s="21">
        <f t="shared" si="33"/>
        <v>1.0250999999999999</v>
      </c>
      <c r="K205" s="21">
        <f t="shared" si="34"/>
        <v>1.0250999999999999</v>
      </c>
      <c r="L205" s="21">
        <f t="shared" si="59"/>
        <v>2.5583477815489437</v>
      </c>
      <c r="M205" s="21">
        <f t="shared" si="60"/>
        <v>2.6087573639420167</v>
      </c>
      <c r="U205" s="16">
        <f t="shared" si="40"/>
        <v>53000</v>
      </c>
      <c r="V205" s="16">
        <f t="shared" si="57"/>
        <v>52365.908000000003</v>
      </c>
      <c r="W205" s="16">
        <f t="shared" si="41"/>
        <v>48129.3</v>
      </c>
      <c r="X205" s="16">
        <f t="shared" si="42"/>
        <v>34246.45577272727</v>
      </c>
      <c r="Y205" s="16">
        <f t="shared" si="43"/>
        <v>47553.481054800002</v>
      </c>
      <c r="Z205" s="16">
        <f t="shared" si="44"/>
        <v>33922.165012226003</v>
      </c>
      <c r="AA205" s="34">
        <f t="shared" si="45"/>
        <v>1020.5379810606058</v>
      </c>
      <c r="AB205" s="34">
        <f t="shared" si="46"/>
        <v>993.51375101883366</v>
      </c>
      <c r="AC205" s="21">
        <f t="shared" si="47"/>
        <v>1.0022990387101225</v>
      </c>
      <c r="AD205" s="21">
        <f t="shared" si="48"/>
        <v>1.0022990387101225</v>
      </c>
      <c r="AE205" s="21">
        <f t="shared" si="49"/>
        <v>1.0016515813019202</v>
      </c>
      <c r="AF205" s="21">
        <f t="shared" si="50"/>
        <v>1.0016515813019202</v>
      </c>
      <c r="AG205" s="16">
        <f t="shared" si="51"/>
        <v>28694.19884318814</v>
      </c>
      <c r="AH205" s="16">
        <f t="shared" si="52"/>
        <v>28350.90144822824</v>
      </c>
      <c r="AI205" s="16">
        <f t="shared" si="53"/>
        <v>29259.588189867642</v>
      </c>
      <c r="AJ205" s="16">
        <f t="shared" si="54"/>
        <v>28909.526476764069</v>
      </c>
      <c r="AK205" s="16">
        <f t="shared" si="61"/>
        <v>504732.38891162374</v>
      </c>
      <c r="AL205" s="16">
        <f t="shared" si="62"/>
        <v>501240.78498398449</v>
      </c>
      <c r="AM205" s="16">
        <f t="shared" si="63"/>
        <v>505474.679797024</v>
      </c>
      <c r="AN205" s="16">
        <f t="shared" si="64"/>
        <v>501974.94684048957</v>
      </c>
      <c r="AO205" s="21">
        <f t="shared" si="65"/>
        <v>17.052689094212891</v>
      </c>
      <c r="AP205" s="30">
        <f t="shared" si="58"/>
        <v>2.4899999999999999E-2</v>
      </c>
      <c r="AQ205" s="16">
        <f t="shared" si="55"/>
        <v>86952.117706630728</v>
      </c>
      <c r="AR205" s="16">
        <f t="shared" si="66"/>
        <v>267723.31394151883</v>
      </c>
    </row>
    <row r="206" spans="1:44">
      <c r="A206" s="13">
        <v>2052</v>
      </c>
      <c r="C206" s="20">
        <f t="shared" si="35"/>
        <v>0.02</v>
      </c>
      <c r="D206" s="20">
        <f t="shared" si="56"/>
        <v>0.02</v>
      </c>
      <c r="E206" s="21">
        <f t="shared" si="36"/>
        <v>1.6734181143540252</v>
      </c>
      <c r="F206" s="21">
        <f t="shared" si="37"/>
        <v>1.7063910779682674</v>
      </c>
      <c r="H206" s="21">
        <f t="shared" si="38"/>
        <v>1.0250999999999999</v>
      </c>
      <c r="I206" s="21">
        <f t="shared" si="39"/>
        <v>1.0250999999999999</v>
      </c>
      <c r="J206" s="21">
        <f t="shared" si="33"/>
        <v>1.0250999999999999</v>
      </c>
      <c r="K206" s="21">
        <f t="shared" si="34"/>
        <v>1.0250999999999999</v>
      </c>
      <c r="L206" s="21">
        <f t="shared" si="59"/>
        <v>2.6225623108658218</v>
      </c>
      <c r="M206" s="21">
        <f t="shared" si="60"/>
        <v>2.674237173776961</v>
      </c>
      <c r="U206" s="16">
        <f t="shared" si="40"/>
        <v>53000</v>
      </c>
      <c r="V206" s="16">
        <f t="shared" si="57"/>
        <v>52365.908000000003</v>
      </c>
      <c r="W206" s="16">
        <f t="shared" si="41"/>
        <v>48129.3</v>
      </c>
      <c r="X206" s="16">
        <f t="shared" si="42"/>
        <v>34246.45577272727</v>
      </c>
      <c r="Y206" s="16">
        <f t="shared" si="43"/>
        <v>47553.481054800002</v>
      </c>
      <c r="Z206" s="16">
        <f t="shared" si="44"/>
        <v>33922.165012226003</v>
      </c>
      <c r="AA206" s="34">
        <f t="shared" si="45"/>
        <v>1020.5379810606058</v>
      </c>
      <c r="AB206" s="34">
        <f t="shared" si="46"/>
        <v>993.51375101883366</v>
      </c>
      <c r="AC206" s="21">
        <f t="shared" si="47"/>
        <v>1.0022990387101225</v>
      </c>
      <c r="AD206" s="21">
        <f t="shared" si="48"/>
        <v>1.0022990387101225</v>
      </c>
      <c r="AE206" s="21">
        <f t="shared" si="49"/>
        <v>1.0016515813019202</v>
      </c>
      <c r="AF206" s="21">
        <f t="shared" si="50"/>
        <v>1.0016515813019202</v>
      </c>
      <c r="AG206" s="16">
        <f t="shared" si="51"/>
        <v>29268.082820051903</v>
      </c>
      <c r="AH206" s="16">
        <f t="shared" si="52"/>
        <v>28917.919477192801</v>
      </c>
      <c r="AI206" s="16">
        <f t="shared" si="53"/>
        <v>29844.779953664998</v>
      </c>
      <c r="AJ206" s="16">
        <f t="shared" si="54"/>
        <v>29487.71700629935</v>
      </c>
      <c r="AK206" s="16">
        <f t="shared" si="61"/>
        <v>515892.49851084588</v>
      </c>
      <c r="AL206" s="16">
        <f t="shared" si="62"/>
        <v>512267.37503196154</v>
      </c>
      <c r="AM206" s="16">
        <f t="shared" si="63"/>
        <v>516634.78939624614</v>
      </c>
      <c r="AN206" s="16">
        <f t="shared" si="64"/>
        <v>513001.53688846662</v>
      </c>
      <c r="AO206" s="21">
        <f t="shared" si="65"/>
        <v>17.690774262836229</v>
      </c>
      <c r="AP206" s="30">
        <f t="shared" si="58"/>
        <v>2.4899999999999999E-2</v>
      </c>
      <c r="AQ206" s="16">
        <f t="shared" si="55"/>
        <v>88691.16006076333</v>
      </c>
      <c r="AR206" s="16">
        <f t="shared" si="66"/>
        <v>280515.88421841536</v>
      </c>
    </row>
    <row r="207" spans="1:44">
      <c r="A207" s="13">
        <v>2053</v>
      </c>
      <c r="C207" s="20">
        <f t="shared" si="35"/>
        <v>0.02</v>
      </c>
      <c r="D207" s="20">
        <f t="shared" si="56"/>
        <v>0.02</v>
      </c>
      <c r="E207" s="21">
        <f t="shared" si="36"/>
        <v>1.7068864766411058</v>
      </c>
      <c r="F207" s="21">
        <f t="shared" si="37"/>
        <v>1.7405188995276328</v>
      </c>
      <c r="H207" s="21">
        <f t="shared" si="38"/>
        <v>1.0250999999999999</v>
      </c>
      <c r="I207" s="21">
        <f t="shared" si="39"/>
        <v>1.0250999999999999</v>
      </c>
      <c r="J207" s="21">
        <f t="shared" si="33"/>
        <v>1.0250999999999999</v>
      </c>
      <c r="K207" s="21">
        <f t="shared" si="34"/>
        <v>1.0250999999999999</v>
      </c>
      <c r="L207" s="21">
        <f t="shared" si="59"/>
        <v>2.6883886248685536</v>
      </c>
      <c r="M207" s="21">
        <f t="shared" si="60"/>
        <v>2.7413605268387626</v>
      </c>
      <c r="U207" s="16">
        <f t="shared" si="40"/>
        <v>53000</v>
      </c>
      <c r="V207" s="16">
        <f t="shared" si="57"/>
        <v>52365.908000000003</v>
      </c>
      <c r="W207" s="16">
        <f t="shared" si="41"/>
        <v>48129.3</v>
      </c>
      <c r="X207" s="16">
        <f t="shared" si="42"/>
        <v>34246.45577272727</v>
      </c>
      <c r="Y207" s="16">
        <f t="shared" si="43"/>
        <v>47553.481054800002</v>
      </c>
      <c r="Z207" s="16">
        <f t="shared" si="44"/>
        <v>33922.165012226003</v>
      </c>
      <c r="AA207" s="34">
        <f t="shared" si="45"/>
        <v>1020.5379810606058</v>
      </c>
      <c r="AB207" s="34">
        <f t="shared" si="46"/>
        <v>993.51375101883366</v>
      </c>
      <c r="AC207" s="21">
        <f t="shared" si="47"/>
        <v>1.0022990387101225</v>
      </c>
      <c r="AD207" s="21">
        <f t="shared" si="48"/>
        <v>1.0022990387101225</v>
      </c>
      <c r="AE207" s="21">
        <f t="shared" si="49"/>
        <v>1.0016515813019202</v>
      </c>
      <c r="AF207" s="21">
        <f t="shared" si="50"/>
        <v>1.0016515813019202</v>
      </c>
      <c r="AG207" s="16">
        <f t="shared" si="51"/>
        <v>29853.44447645294</v>
      </c>
      <c r="AH207" s="16">
        <f t="shared" si="52"/>
        <v>29496.277866736662</v>
      </c>
      <c r="AI207" s="16">
        <f t="shared" si="53"/>
        <v>30441.675552738299</v>
      </c>
      <c r="AJ207" s="16">
        <f t="shared" si="54"/>
        <v>30077.47134642534</v>
      </c>
      <c r="AK207" s="16">
        <f t="shared" si="61"/>
        <v>526997.08517673856</v>
      </c>
      <c r="AL207" s="16">
        <f t="shared" si="62"/>
        <v>523239.10642298352</v>
      </c>
      <c r="AM207" s="16">
        <f t="shared" si="63"/>
        <v>527739.37606213882</v>
      </c>
      <c r="AN207" s="16">
        <f t="shared" si="64"/>
        <v>523973.26827948861</v>
      </c>
      <c r="AO207" s="21">
        <f t="shared" si="65"/>
        <v>18.325684878381836</v>
      </c>
      <c r="AP207" s="30">
        <f t="shared" si="58"/>
        <v>2.4899999999999999E-2</v>
      </c>
      <c r="AQ207" s="16">
        <f t="shared" si="55"/>
        <v>90464.983261978603</v>
      </c>
      <c r="AR207" s="16">
        <f t="shared" si="66"/>
        <v>293749.51469040167</v>
      </c>
    </row>
    <row r="208" spans="1:44">
      <c r="A208" s="13">
        <v>2054</v>
      </c>
      <c r="C208" s="20">
        <f t="shared" si="35"/>
        <v>0.02</v>
      </c>
      <c r="D208" s="20">
        <f t="shared" si="56"/>
        <v>0.02</v>
      </c>
      <c r="E208" s="21">
        <f t="shared" si="36"/>
        <v>1.7410242061739281</v>
      </c>
      <c r="F208" s="21">
        <f t="shared" si="37"/>
        <v>1.7753292775181855</v>
      </c>
      <c r="H208" s="21">
        <f t="shared" si="38"/>
        <v>1.0250999999999999</v>
      </c>
      <c r="I208" s="21">
        <f t="shared" si="39"/>
        <v>1.0250999999999999</v>
      </c>
      <c r="J208" s="21">
        <f t="shared" si="33"/>
        <v>1.0250999999999999</v>
      </c>
      <c r="K208" s="21">
        <f t="shared" si="34"/>
        <v>1.0250999999999999</v>
      </c>
      <c r="L208" s="21">
        <f t="shared" si="59"/>
        <v>2.7558671793527538</v>
      </c>
      <c r="M208" s="21">
        <f t="shared" si="60"/>
        <v>2.8101686760624154</v>
      </c>
      <c r="U208" s="16">
        <f t="shared" si="40"/>
        <v>53000</v>
      </c>
      <c r="V208" s="16">
        <f t="shared" si="57"/>
        <v>52365.908000000003</v>
      </c>
      <c r="W208" s="16">
        <f t="shared" si="41"/>
        <v>48129.3</v>
      </c>
      <c r="X208" s="16">
        <f t="shared" si="42"/>
        <v>34246.45577272727</v>
      </c>
      <c r="Y208" s="16">
        <f t="shared" si="43"/>
        <v>47553.481054800002</v>
      </c>
      <c r="Z208" s="16">
        <f t="shared" si="44"/>
        <v>33922.165012226003</v>
      </c>
      <c r="AA208" s="34">
        <f t="shared" si="45"/>
        <v>1020.5379810606058</v>
      </c>
      <c r="AB208" s="34">
        <f t="shared" si="46"/>
        <v>993.51375101883366</v>
      </c>
      <c r="AC208" s="21">
        <f t="shared" si="47"/>
        <v>1.0022990387101225</v>
      </c>
      <c r="AD208" s="21">
        <f t="shared" si="48"/>
        <v>1.0022990387101225</v>
      </c>
      <c r="AE208" s="21">
        <f t="shared" si="49"/>
        <v>1.0016515813019202</v>
      </c>
      <c r="AF208" s="21">
        <f t="shared" si="50"/>
        <v>1.0016515813019202</v>
      </c>
      <c r="AG208" s="16">
        <f t="shared" si="51"/>
        <v>30450.513365982002</v>
      </c>
      <c r="AH208" s="16">
        <f t="shared" si="52"/>
        <v>30086.203424071395</v>
      </c>
      <c r="AI208" s="16">
        <f t="shared" si="53"/>
        <v>31050.509063793063</v>
      </c>
      <c r="AJ208" s="16">
        <f t="shared" si="54"/>
        <v>30679.020773353848</v>
      </c>
      <c r="AK208" s="16">
        <f t="shared" si="61"/>
        <v>538046.4251428009</v>
      </c>
      <c r="AL208" s="16">
        <f t="shared" si="62"/>
        <v>534156.2520856919</v>
      </c>
      <c r="AM208" s="16">
        <f t="shared" si="63"/>
        <v>538788.71602820116</v>
      </c>
      <c r="AN208" s="16">
        <f t="shared" si="64"/>
        <v>534890.41394219699</v>
      </c>
      <c r="AO208" s="21">
        <f t="shared" si="65"/>
        <v>18.957436734646123</v>
      </c>
      <c r="AP208" s="30">
        <f t="shared" si="58"/>
        <v>2.4899999999999999E-2</v>
      </c>
      <c r="AQ208" s="16">
        <f t="shared" si="55"/>
        <v>92274.282927218184</v>
      </c>
      <c r="AR208" s="16">
        <f t="shared" si="66"/>
        <v>307437.63826023939</v>
      </c>
    </row>
    <row r="209" spans="1:44">
      <c r="A209" s="13">
        <v>2055</v>
      </c>
      <c r="C209" s="20">
        <f t="shared" si="35"/>
        <v>0.02</v>
      </c>
      <c r="D209" s="20">
        <f t="shared" si="56"/>
        <v>0.02</v>
      </c>
      <c r="E209" s="21">
        <f t="shared" si="36"/>
        <v>1.7758446902974065</v>
      </c>
      <c r="F209" s="21">
        <f t="shared" si="37"/>
        <v>1.8108358630685493</v>
      </c>
      <c r="H209" s="21">
        <f t="shared" si="38"/>
        <v>1.0250999999999999</v>
      </c>
      <c r="I209" s="21">
        <f t="shared" si="39"/>
        <v>1.0250999999999999</v>
      </c>
      <c r="J209" s="21">
        <f t="shared" si="33"/>
        <v>1.0250999999999999</v>
      </c>
      <c r="K209" s="21">
        <f t="shared" si="34"/>
        <v>1.0250999999999999</v>
      </c>
      <c r="L209" s="21">
        <f t="shared" si="59"/>
        <v>2.8250394455545078</v>
      </c>
      <c r="M209" s="21">
        <f t="shared" si="60"/>
        <v>2.8807039098315816</v>
      </c>
      <c r="U209" s="16">
        <f t="shared" si="40"/>
        <v>53000</v>
      </c>
      <c r="V209" s="16">
        <f t="shared" si="57"/>
        <v>52365.908000000003</v>
      </c>
      <c r="W209" s="16">
        <f t="shared" si="41"/>
        <v>48129.3</v>
      </c>
      <c r="X209" s="16">
        <f t="shared" si="42"/>
        <v>34246.45577272727</v>
      </c>
      <c r="Y209" s="16">
        <f t="shared" si="43"/>
        <v>47553.481054800002</v>
      </c>
      <c r="Z209" s="16">
        <f t="shared" si="44"/>
        <v>33922.165012226003</v>
      </c>
      <c r="AA209" s="34">
        <f t="shared" si="45"/>
        <v>1020.5379810606058</v>
      </c>
      <c r="AB209" s="34">
        <f t="shared" si="46"/>
        <v>993.51375101883366</v>
      </c>
      <c r="AC209" s="21">
        <f t="shared" si="47"/>
        <v>1.0022990387101225</v>
      </c>
      <c r="AD209" s="21">
        <f t="shared" si="48"/>
        <v>1.0022990387101225</v>
      </c>
      <c r="AE209" s="21">
        <f t="shared" si="49"/>
        <v>1.0016515813019202</v>
      </c>
      <c r="AF209" s="21">
        <f t="shared" si="50"/>
        <v>1.0016515813019202</v>
      </c>
      <c r="AG209" s="16">
        <f t="shared" si="51"/>
        <v>31059.52363330164</v>
      </c>
      <c r="AH209" s="16">
        <f t="shared" si="52"/>
        <v>30687.927492552823</v>
      </c>
      <c r="AI209" s="16">
        <f t="shared" si="53"/>
        <v>31671.519245068928</v>
      </c>
      <c r="AJ209" s="16">
        <f t="shared" si="54"/>
        <v>31292.601188820925</v>
      </c>
      <c r="AK209" s="16">
        <f t="shared" si="61"/>
        <v>549040.7932682361</v>
      </c>
      <c r="AL209" s="16">
        <f t="shared" si="62"/>
        <v>545019.08359087445</v>
      </c>
      <c r="AM209" s="16">
        <f t="shared" si="63"/>
        <v>549783.08415363636</v>
      </c>
      <c r="AN209" s="16">
        <f t="shared" si="64"/>
        <v>545753.24544737954</v>
      </c>
      <c r="AO209" s="21">
        <f t="shared" si="65"/>
        <v>19.586045546849395</v>
      </c>
      <c r="AP209" s="30">
        <f t="shared" si="58"/>
        <v>2.4899999999999999E-2</v>
      </c>
      <c r="AQ209" s="16">
        <f t="shared" si="55"/>
        <v>94119.768585762547</v>
      </c>
      <c r="AR209" s="16">
        <f t="shared" si="66"/>
        <v>321594.07132004696</v>
      </c>
    </row>
    <row r="210" spans="1:44">
      <c r="A210" s="13">
        <v>2056</v>
      </c>
      <c r="C210" s="20">
        <f t="shared" si="35"/>
        <v>0.02</v>
      </c>
      <c r="D210" s="20">
        <f t="shared" si="56"/>
        <v>0.02</v>
      </c>
      <c r="E210" s="21">
        <f t="shared" si="36"/>
        <v>1.8113615841033548</v>
      </c>
      <c r="F210" s="21">
        <f t="shared" si="37"/>
        <v>1.8470525803299203</v>
      </c>
      <c r="H210" s="21">
        <f t="shared" si="38"/>
        <v>1.0250999999999999</v>
      </c>
      <c r="I210" s="21">
        <f t="shared" si="39"/>
        <v>1.0250999999999999</v>
      </c>
      <c r="J210" s="21">
        <f t="shared" si="33"/>
        <v>1.0250999999999999</v>
      </c>
      <c r="K210" s="21">
        <f t="shared" si="34"/>
        <v>1.0250999999999999</v>
      </c>
      <c r="L210" s="21">
        <f t="shared" si="59"/>
        <v>2.8959479356379259</v>
      </c>
      <c r="M210" s="21">
        <f t="shared" si="60"/>
        <v>2.9530095779683538</v>
      </c>
      <c r="U210" s="16">
        <f t="shared" si="40"/>
        <v>53000</v>
      </c>
      <c r="V210" s="16">
        <f t="shared" si="57"/>
        <v>52365.908000000003</v>
      </c>
      <c r="W210" s="16">
        <f t="shared" si="41"/>
        <v>48129.3</v>
      </c>
      <c r="X210" s="16">
        <f t="shared" si="42"/>
        <v>34246.45577272727</v>
      </c>
      <c r="Y210" s="16">
        <f t="shared" si="43"/>
        <v>47553.481054800002</v>
      </c>
      <c r="Z210" s="16">
        <f t="shared" si="44"/>
        <v>33922.165012226003</v>
      </c>
      <c r="AA210" s="34">
        <f t="shared" si="45"/>
        <v>1020.5379810606058</v>
      </c>
      <c r="AB210" s="34">
        <f t="shared" si="46"/>
        <v>993.51375101883366</v>
      </c>
      <c r="AC210" s="21">
        <f t="shared" si="47"/>
        <v>1.0022990387101225</v>
      </c>
      <c r="AD210" s="21">
        <f t="shared" si="48"/>
        <v>1.0022990387101225</v>
      </c>
      <c r="AE210" s="21">
        <f t="shared" si="49"/>
        <v>1.0016515813019202</v>
      </c>
      <c r="AF210" s="21">
        <f t="shared" si="50"/>
        <v>1.0016515813019202</v>
      </c>
      <c r="AG210" s="16">
        <f t="shared" si="51"/>
        <v>31680.714105967676</v>
      </c>
      <c r="AH210" s="16">
        <f t="shared" si="52"/>
        <v>31301.686042403882</v>
      </c>
      <c r="AI210" s="16">
        <f t="shared" si="53"/>
        <v>32304.949629970306</v>
      </c>
      <c r="AJ210" s="16">
        <f t="shared" si="54"/>
        <v>31918.453212597346</v>
      </c>
      <c r="AK210" s="16">
        <f t="shared" si="61"/>
        <v>559980.46304478857</v>
      </c>
      <c r="AL210" s="16">
        <f t="shared" si="62"/>
        <v>555827.87115822022</v>
      </c>
      <c r="AM210" s="16">
        <f t="shared" si="63"/>
        <v>560722.75393018883</v>
      </c>
      <c r="AN210" s="16">
        <f t="shared" si="64"/>
        <v>556562.03301472531</v>
      </c>
      <c r="AO210" s="21">
        <f t="shared" si="65"/>
        <v>20.21152695202678</v>
      </c>
      <c r="AP210" s="30">
        <f t="shared" si="58"/>
        <v>2.4899999999999999E-2</v>
      </c>
      <c r="AQ210" s="16">
        <f t="shared" si="55"/>
        <v>96002.163957477809</v>
      </c>
      <c r="AR210" s="16">
        <f t="shared" si="66"/>
        <v>336233.02428038634</v>
      </c>
    </row>
    <row r="211" spans="1:44">
      <c r="A211" s="13">
        <v>2057</v>
      </c>
      <c r="C211" s="20">
        <f t="shared" si="35"/>
        <v>0.02</v>
      </c>
      <c r="D211" s="20">
        <f t="shared" si="56"/>
        <v>0.02</v>
      </c>
      <c r="E211" s="21">
        <f t="shared" si="36"/>
        <v>1.8475888157854219</v>
      </c>
      <c r="F211" s="21">
        <f t="shared" si="37"/>
        <v>1.8839936319365187</v>
      </c>
      <c r="H211" s="21">
        <f t="shared" si="38"/>
        <v>1.0250999999999999</v>
      </c>
      <c r="I211" s="21">
        <f t="shared" si="39"/>
        <v>1.0250999999999999</v>
      </c>
      <c r="J211" s="21">
        <f t="shared" si="33"/>
        <v>1.0250999999999999</v>
      </c>
      <c r="K211" s="21">
        <f t="shared" si="34"/>
        <v>1.0250999999999999</v>
      </c>
      <c r="L211" s="21">
        <f t="shared" si="59"/>
        <v>2.9686362288224375</v>
      </c>
      <c r="M211" s="21">
        <f t="shared" si="60"/>
        <v>3.0271301183753594</v>
      </c>
      <c r="U211" s="16">
        <f t="shared" si="40"/>
        <v>53000</v>
      </c>
      <c r="V211" s="16">
        <f t="shared" si="57"/>
        <v>52365.908000000003</v>
      </c>
      <c r="W211" s="16">
        <f t="shared" si="41"/>
        <v>48129.3</v>
      </c>
      <c r="X211" s="16">
        <f t="shared" si="42"/>
        <v>34246.45577272727</v>
      </c>
      <c r="Y211" s="16">
        <f t="shared" si="43"/>
        <v>47553.481054800002</v>
      </c>
      <c r="Z211" s="16">
        <f t="shared" si="44"/>
        <v>33922.165012226003</v>
      </c>
      <c r="AA211" s="34">
        <f t="shared" si="45"/>
        <v>1020.5379810606058</v>
      </c>
      <c r="AB211" s="34">
        <f t="shared" si="46"/>
        <v>993.51375101883366</v>
      </c>
      <c r="AC211" s="21">
        <f t="shared" si="47"/>
        <v>1.0022990387101225</v>
      </c>
      <c r="AD211" s="21">
        <f t="shared" si="48"/>
        <v>1.0022990387101225</v>
      </c>
      <c r="AE211" s="21">
        <f t="shared" si="49"/>
        <v>1.0016515813019202</v>
      </c>
      <c r="AF211" s="21">
        <f t="shared" si="50"/>
        <v>1.0016515813019202</v>
      </c>
      <c r="AG211" s="16">
        <f t="shared" si="51"/>
        <v>32314.328388087029</v>
      </c>
      <c r="AH211" s="16">
        <f t="shared" si="52"/>
        <v>31927.71976325196</v>
      </c>
      <c r="AI211" s="16">
        <f t="shared" si="53"/>
        <v>32951.04862256971</v>
      </c>
      <c r="AJ211" s="16">
        <f t="shared" si="54"/>
        <v>32556.822276849292</v>
      </c>
      <c r="AK211" s="16">
        <f t="shared" si="61"/>
        <v>570865.70660354721</v>
      </c>
      <c r="AL211" s="16">
        <f t="shared" si="62"/>
        <v>566582.88366304187</v>
      </c>
      <c r="AM211" s="16">
        <f t="shared" si="63"/>
        <v>571607.99748894747</v>
      </c>
      <c r="AN211" s="16">
        <f t="shared" si="64"/>
        <v>567317.04551954695</v>
      </c>
      <c r="AO211" s="21">
        <f t="shared" si="65"/>
        <v>20.833896509417212</v>
      </c>
      <c r="AP211" s="30">
        <f t="shared" si="58"/>
        <v>2.4899999999999999E-2</v>
      </c>
      <c r="AQ211" s="16">
        <f t="shared" si="55"/>
        <v>97922.207236627364</v>
      </c>
      <c r="AR211" s="16">
        <f t="shared" si="66"/>
        <v>351369.11238112755</v>
      </c>
    </row>
    <row r="212" spans="1:44">
      <c r="A212" s="13">
        <v>2058</v>
      </c>
      <c r="C212" s="20">
        <f t="shared" si="35"/>
        <v>0.02</v>
      </c>
      <c r="D212" s="20">
        <f t="shared" si="56"/>
        <v>0.02</v>
      </c>
      <c r="E212" s="21">
        <f t="shared" si="36"/>
        <v>1.8845405921011305</v>
      </c>
      <c r="F212" s="21">
        <f t="shared" si="37"/>
        <v>1.9216735045752491</v>
      </c>
      <c r="H212" s="21">
        <f t="shared" si="38"/>
        <v>1.0250999999999999</v>
      </c>
      <c r="I212" s="21">
        <f t="shared" si="39"/>
        <v>1.0250999999999999</v>
      </c>
      <c r="J212" s="21">
        <f t="shared" ref="J212:J243" si="67">MAX(1,PRODUCT(H208:H212)^0.2)</f>
        <v>1.0250999999999999</v>
      </c>
      <c r="K212" s="21">
        <f t="shared" ref="K212:K243" si="68">MAX(1,PRODUCT(I208:I212)^0.2)</f>
        <v>1.0250999999999999</v>
      </c>
      <c r="L212" s="21">
        <f t="shared" si="59"/>
        <v>3.0431489981658806</v>
      </c>
      <c r="M212" s="21">
        <f t="shared" si="60"/>
        <v>3.1031110843465806</v>
      </c>
      <c r="U212" s="16">
        <f t="shared" si="40"/>
        <v>53000</v>
      </c>
      <c r="V212" s="16">
        <f t="shared" si="57"/>
        <v>52365.908000000003</v>
      </c>
      <c r="W212" s="16">
        <f t="shared" si="41"/>
        <v>48129.3</v>
      </c>
      <c r="X212" s="16">
        <f t="shared" si="42"/>
        <v>34246.45577272727</v>
      </c>
      <c r="Y212" s="16">
        <f t="shared" si="43"/>
        <v>47553.481054800002</v>
      </c>
      <c r="Z212" s="16">
        <f t="shared" si="44"/>
        <v>33922.165012226003</v>
      </c>
      <c r="AA212" s="34">
        <f t="shared" si="45"/>
        <v>1020.5379810606058</v>
      </c>
      <c r="AB212" s="34">
        <f t="shared" si="46"/>
        <v>993.51375101883366</v>
      </c>
      <c r="AC212" s="21">
        <f t="shared" si="47"/>
        <v>1.0022990387101225</v>
      </c>
      <c r="AD212" s="21">
        <f t="shared" si="48"/>
        <v>1.0022990387101225</v>
      </c>
      <c r="AE212" s="21">
        <f t="shared" si="49"/>
        <v>1.0016515813019202</v>
      </c>
      <c r="AF212" s="21">
        <f t="shared" si="50"/>
        <v>1.0016515813019202</v>
      </c>
      <c r="AG212" s="16">
        <f t="shared" si="51"/>
        <v>32960.614955848774</v>
      </c>
      <c r="AH212" s="16">
        <f t="shared" si="52"/>
        <v>32566.274158517001</v>
      </c>
      <c r="AI212" s="16">
        <f t="shared" si="53"/>
        <v>33610.069595021108</v>
      </c>
      <c r="AJ212" s="16">
        <f t="shared" si="54"/>
        <v>33207.958722386276</v>
      </c>
      <c r="AK212" s="16">
        <f t="shared" si="61"/>
        <v>581696.79472171504</v>
      </c>
      <c r="AL212" s="16">
        <f t="shared" si="62"/>
        <v>577284.38864296395</v>
      </c>
      <c r="AM212" s="16">
        <f t="shared" si="63"/>
        <v>582439.0856071153</v>
      </c>
      <c r="AN212" s="16">
        <f t="shared" si="64"/>
        <v>578018.55049946904</v>
      </c>
      <c r="AO212" s="21">
        <f t="shared" si="65"/>
        <v>21.453169700850477</v>
      </c>
      <c r="AP212" s="30">
        <f t="shared" si="58"/>
        <v>2.4899999999999999E-2</v>
      </c>
      <c r="AQ212" s="16">
        <f t="shared" si="55"/>
        <v>99880.651381359916</v>
      </c>
      <c r="AR212" s="16">
        <f t="shared" si="66"/>
        <v>367017.36679150042</v>
      </c>
    </row>
    <row r="213" spans="1:44">
      <c r="A213" s="13">
        <v>2059</v>
      </c>
      <c r="C213" s="20">
        <f t="shared" ref="C213:C239" si="69">$B$104</f>
        <v>0.02</v>
      </c>
      <c r="D213" s="20">
        <f t="shared" si="56"/>
        <v>0.02</v>
      </c>
      <c r="E213" s="21">
        <f t="shared" ref="E213:E239" si="70">E212*(1+C213)</f>
        <v>1.9222314039431532</v>
      </c>
      <c r="F213" s="21">
        <f t="shared" ref="F213:F239" si="71">F212*(1+D213)</f>
        <v>1.9601069746667541</v>
      </c>
      <c r="H213" s="21">
        <f t="shared" ref="H213:H239" si="72">(1+$B$116)*(1+C213)</f>
        <v>1.0250999999999999</v>
      </c>
      <c r="I213" s="21">
        <f t="shared" ref="I213:I239" si="73">(1+$B$116)*(1+D213)</f>
        <v>1.0250999999999999</v>
      </c>
      <c r="J213" s="21">
        <f t="shared" si="67"/>
        <v>1.0250999999999999</v>
      </c>
      <c r="K213" s="21">
        <f t="shared" si="68"/>
        <v>1.0250999999999999</v>
      </c>
      <c r="L213" s="21">
        <f t="shared" si="59"/>
        <v>3.1195320380198437</v>
      </c>
      <c r="M213" s="21">
        <f t="shared" si="60"/>
        <v>3.1809991725636793</v>
      </c>
      <c r="U213" s="16">
        <f t="shared" ref="U213:U239" si="74">$B$6</f>
        <v>53000</v>
      </c>
      <c r="V213" s="16">
        <f t="shared" si="57"/>
        <v>52365.908000000003</v>
      </c>
      <c r="W213" s="16">
        <f t="shared" ref="W213:W239" si="75">U213*(1-$B$110)</f>
        <v>48129.3</v>
      </c>
      <c r="X213" s="16">
        <f t="shared" ref="X213:X244" si="76">W213*(1-$B$111)-MAX(0,IF(W213&lt;=28000,0.23*W213,IF(W213&lt;=50000,6440+0.33*(W213-28000),13700+0.43*(W213-50000)))-(IF(W213&lt;=15000,1955,IF(W213&lt;=28000,1910+1190*(28000-W213)/13000,IF(W213&lt;=50000,1910*(50000-W213)/22000,0)))+IF(AND(W213&gt;25000,W213&lt;=35000),65,0))-IF(AND(W213&gt;20000,W213&lt;=32000),1000,IF(AND(W213&gt;32000,W213&lt;=40000),1000*(40000-W213)/8000,0)))</f>
        <v>34246.45577272727</v>
      </c>
      <c r="Y213" s="16">
        <f t="shared" ref="Y213:Y239" si="77">V213*(1-$B$110)</f>
        <v>47553.481054800002</v>
      </c>
      <c r="Z213" s="16">
        <f t="shared" ref="Z213:Z244" si="78">Y213*(1-$B$111)-MAX(0,IF(Y213&lt;=28000,0.23*Y213,IF(Y213&lt;=50000,6440+0.33*(Y213-28000),13700+0.43*(Y213-50000)))-(IF(Y213&lt;=15000,1955,IF(Y213&lt;=28000,1910+1190*(28000-Y213)/13000,IF(Y213&lt;=50000,1910*(50000-Y213)/22000,0)))+IF(AND(Y213&gt;25000,Y213&lt;=35000),65,0))-IF(AND(Y213&gt;20000,Y213&lt;=32000),1000,IF(AND(Y213&gt;32000,Y213&lt;=40000),1000*(40000-Y213)/8000,0)))</f>
        <v>33922.165012226003</v>
      </c>
      <c r="AA213" s="34">
        <f t="shared" ref="AA213:AA239" si="79">(X213-$B$8)/12</f>
        <v>1020.5379810606058</v>
      </c>
      <c r="AB213" s="34">
        <f t="shared" ref="AB213:AB239" si="80">(Z213-$B$8)/12</f>
        <v>993.51375101883366</v>
      </c>
      <c r="AC213" s="21">
        <f t="shared" ref="AC213:AC239" si="81">((1+$B$103)*$B$106)^(1/12)</f>
        <v>1.0022990387101225</v>
      </c>
      <c r="AD213" s="21">
        <f t="shared" ref="AD213:AD244" si="82">IF(OR(A213=2027,A213=2028),((1+$B$103)*(1+$B$104)*$B$106/(1+D213))^(1/12),AC213)</f>
        <v>1.0022990387101225</v>
      </c>
      <c r="AE213" s="21">
        <f t="shared" ref="AE213:AE239" si="83">(1+C213)^(1/12)</f>
        <v>1.0016515813019202</v>
      </c>
      <c r="AF213" s="21">
        <f t="shared" ref="AF213:AF239" si="84">(1+D213)^(1/12)</f>
        <v>1.0016515813019202</v>
      </c>
      <c r="AG213" s="16">
        <f t="shared" ref="AG213:AG239" si="85">$B$10*U213*E213</f>
        <v>33619.827254965749</v>
      </c>
      <c r="AH213" s="16">
        <f t="shared" ref="AH213:AH239" si="86">$B$10*V213*E213</f>
        <v>33217.599641687346</v>
      </c>
      <c r="AI213" s="16">
        <f t="shared" ref="AI213:AI239" si="87">$B$10*U213*F213</f>
        <v>34282.270986921532</v>
      </c>
      <c r="AJ213" s="16">
        <f t="shared" ref="AJ213:AJ239" si="88">$B$10*V213*F213</f>
        <v>33872.117896834003</v>
      </c>
      <c r="AK213" s="16">
        <f t="shared" si="61"/>
        <v>592473.99682934466</v>
      </c>
      <c r="AL213" s="16">
        <f t="shared" si="62"/>
        <v>587932.65230457799</v>
      </c>
      <c r="AM213" s="16">
        <f t="shared" si="63"/>
        <v>593216.28771474492</v>
      </c>
      <c r="AN213" s="16">
        <f t="shared" si="64"/>
        <v>588666.81416108308</v>
      </c>
      <c r="AO213" s="21">
        <f t="shared" si="65"/>
        <v>22.069361931132335</v>
      </c>
      <c r="AP213" s="30">
        <f t="shared" si="58"/>
        <v>2.4899999999999999E-2</v>
      </c>
      <c r="AQ213" s="16">
        <f t="shared" ref="AQ213:AQ239" si="89">U213*E213</f>
        <v>101878.26440898712</v>
      </c>
      <c r="AR213" s="16">
        <f t="shared" si="66"/>
        <v>383193.24600693322</v>
      </c>
    </row>
    <row r="214" spans="1:44">
      <c r="A214" s="13">
        <v>2060</v>
      </c>
      <c r="C214" s="20">
        <f t="shared" si="69"/>
        <v>0.02</v>
      </c>
      <c r="D214" s="20">
        <f t="shared" si="56"/>
        <v>0.02</v>
      </c>
      <c r="E214" s="21">
        <f t="shared" si="70"/>
        <v>1.9606760320220162</v>
      </c>
      <c r="F214" s="21">
        <f t="shared" si="71"/>
        <v>1.9993091141600892</v>
      </c>
      <c r="H214" s="21">
        <f t="shared" si="72"/>
        <v>1.0250999999999999</v>
      </c>
      <c r="I214" s="21">
        <f t="shared" si="73"/>
        <v>1.0250999999999999</v>
      </c>
      <c r="J214" s="21">
        <f t="shared" si="67"/>
        <v>1.0250999999999999</v>
      </c>
      <c r="K214" s="21">
        <f t="shared" si="68"/>
        <v>1.0250999999999999</v>
      </c>
      <c r="L214" s="21">
        <f t="shared" si="59"/>
        <v>3.1978322921741413</v>
      </c>
      <c r="M214" s="21">
        <f t="shared" si="60"/>
        <v>3.2608422517950273</v>
      </c>
      <c r="U214" s="16">
        <f t="shared" si="74"/>
        <v>53000</v>
      </c>
      <c r="V214" s="16">
        <f t="shared" si="57"/>
        <v>52365.908000000003</v>
      </c>
      <c r="W214" s="16">
        <f t="shared" si="75"/>
        <v>48129.3</v>
      </c>
      <c r="X214" s="16">
        <f t="shared" si="76"/>
        <v>34246.45577272727</v>
      </c>
      <c r="Y214" s="16">
        <f t="shared" si="77"/>
        <v>47553.481054800002</v>
      </c>
      <c r="Z214" s="16">
        <f t="shared" si="78"/>
        <v>33922.165012226003</v>
      </c>
      <c r="AA214" s="34">
        <f t="shared" si="79"/>
        <v>1020.5379810606058</v>
      </c>
      <c r="AB214" s="34">
        <f t="shared" si="80"/>
        <v>993.51375101883366</v>
      </c>
      <c r="AC214" s="21">
        <f t="shared" si="81"/>
        <v>1.0022990387101225</v>
      </c>
      <c r="AD214" s="21">
        <f t="shared" si="82"/>
        <v>1.0022990387101225</v>
      </c>
      <c r="AE214" s="21">
        <f t="shared" si="83"/>
        <v>1.0016515813019202</v>
      </c>
      <c r="AF214" s="21">
        <f t="shared" si="84"/>
        <v>1.0016515813019202</v>
      </c>
      <c r="AG214" s="16">
        <f t="shared" si="85"/>
        <v>34292.223800065061</v>
      </c>
      <c r="AH214" s="16">
        <f t="shared" si="86"/>
        <v>33881.951634521087</v>
      </c>
      <c r="AI214" s="16">
        <f t="shared" si="87"/>
        <v>34967.916406659962</v>
      </c>
      <c r="AJ214" s="16">
        <f t="shared" si="88"/>
        <v>34549.56025477068</v>
      </c>
      <c r="AK214" s="16">
        <f t="shared" si="61"/>
        <v>603197.58101604087</v>
      </c>
      <c r="AL214" s="16">
        <f t="shared" si="62"/>
        <v>598527.93953006458</v>
      </c>
      <c r="AM214" s="16">
        <f t="shared" si="63"/>
        <v>603939.87190144113</v>
      </c>
      <c r="AN214" s="16">
        <f t="shared" si="64"/>
        <v>599262.10138656967</v>
      </c>
      <c r="AO214" s="21">
        <f t="shared" si="65"/>
        <v>22.682488528427715</v>
      </c>
      <c r="AP214" s="30">
        <f t="shared" si="58"/>
        <v>2.4899999999999999E-2</v>
      </c>
      <c r="AQ214" s="16">
        <f t="shared" si="89"/>
        <v>103915.82969716686</v>
      </c>
      <c r="AR214" s="16">
        <f t="shared" si="66"/>
        <v>399912.64755047677</v>
      </c>
    </row>
    <row r="215" spans="1:44">
      <c r="A215" s="13">
        <v>2061</v>
      </c>
      <c r="C215" s="20">
        <f t="shared" si="69"/>
        <v>0.02</v>
      </c>
      <c r="D215" s="20">
        <f t="shared" ref="D215:D246" si="90">C215</f>
        <v>0.02</v>
      </c>
      <c r="E215" s="21">
        <f t="shared" si="70"/>
        <v>1.9998895526624565</v>
      </c>
      <c r="F215" s="21">
        <f t="shared" si="71"/>
        <v>2.0392952964432909</v>
      </c>
      <c r="H215" s="21">
        <f t="shared" si="72"/>
        <v>1.0250999999999999</v>
      </c>
      <c r="I215" s="21">
        <f t="shared" si="73"/>
        <v>1.0250999999999999</v>
      </c>
      <c r="J215" s="21">
        <f t="shared" si="67"/>
        <v>1.0250999999999999</v>
      </c>
      <c r="K215" s="21">
        <f t="shared" si="68"/>
        <v>1.0250999999999999</v>
      </c>
      <c r="L215" s="21">
        <f t="shared" si="59"/>
        <v>3.2780978827077121</v>
      </c>
      <c r="M215" s="21">
        <f t="shared" si="60"/>
        <v>3.3426893923150822</v>
      </c>
      <c r="U215" s="16">
        <f t="shared" si="74"/>
        <v>53000</v>
      </c>
      <c r="V215" s="16">
        <f t="shared" ref="V215:V239" si="91">V214</f>
        <v>52365.908000000003</v>
      </c>
      <c r="W215" s="16">
        <f t="shared" si="75"/>
        <v>48129.3</v>
      </c>
      <c r="X215" s="16">
        <f t="shared" si="76"/>
        <v>34246.45577272727</v>
      </c>
      <c r="Y215" s="16">
        <f t="shared" si="77"/>
        <v>47553.481054800002</v>
      </c>
      <c r="Z215" s="16">
        <f t="shared" si="78"/>
        <v>33922.165012226003</v>
      </c>
      <c r="AA215" s="34">
        <f t="shared" si="79"/>
        <v>1020.5379810606058</v>
      </c>
      <c r="AB215" s="34">
        <f t="shared" si="80"/>
        <v>993.51375101883366</v>
      </c>
      <c r="AC215" s="21">
        <f t="shared" si="81"/>
        <v>1.0022990387101225</v>
      </c>
      <c r="AD215" s="21">
        <f t="shared" si="82"/>
        <v>1.0022990387101225</v>
      </c>
      <c r="AE215" s="21">
        <f t="shared" si="83"/>
        <v>1.0016515813019202</v>
      </c>
      <c r="AF215" s="21">
        <f t="shared" si="84"/>
        <v>1.0016515813019202</v>
      </c>
      <c r="AG215" s="16">
        <f t="shared" si="85"/>
        <v>34978.068276066362</v>
      </c>
      <c r="AH215" s="16">
        <f t="shared" si="86"/>
        <v>34559.590667211509</v>
      </c>
      <c r="AI215" s="16">
        <f t="shared" si="87"/>
        <v>35667.274734793158</v>
      </c>
      <c r="AJ215" s="16">
        <f t="shared" si="88"/>
        <v>35240.551459866096</v>
      </c>
      <c r="AK215" s="16">
        <f t="shared" si="61"/>
        <v>613867.81403762917</v>
      </c>
      <c r="AL215" s="16">
        <f t="shared" si="62"/>
        <v>609070.51388378255</v>
      </c>
      <c r="AM215" s="16">
        <f t="shared" si="63"/>
        <v>614610.10492302943</v>
      </c>
      <c r="AN215" s="16">
        <f t="shared" si="64"/>
        <v>609804.67574028764</v>
      </c>
      <c r="AO215" s="21">
        <f t="shared" si="65"/>
        <v>23.292564744642025</v>
      </c>
      <c r="AP215" s="30">
        <f t="shared" si="58"/>
        <v>2.4899999999999999E-2</v>
      </c>
      <c r="AQ215" s="16">
        <f t="shared" si="89"/>
        <v>105994.1462911102</v>
      </c>
      <c r="AR215" s="16">
        <f t="shared" si="66"/>
        <v>417191.91998681397</v>
      </c>
    </row>
    <row r="216" spans="1:44">
      <c r="A216" s="13">
        <v>2062</v>
      </c>
      <c r="C216" s="20">
        <f t="shared" si="69"/>
        <v>0.02</v>
      </c>
      <c r="D216" s="20">
        <f t="shared" si="90"/>
        <v>0.02</v>
      </c>
      <c r="E216" s="21">
        <f t="shared" si="70"/>
        <v>2.0398873437157055</v>
      </c>
      <c r="F216" s="21">
        <f t="shared" si="71"/>
        <v>2.0800812023721567</v>
      </c>
      <c r="H216" s="21">
        <f t="shared" si="72"/>
        <v>1.0250999999999999</v>
      </c>
      <c r="I216" s="21">
        <f t="shared" si="73"/>
        <v>1.0250999999999999</v>
      </c>
      <c r="J216" s="21">
        <f t="shared" si="67"/>
        <v>1.0250999999999999</v>
      </c>
      <c r="K216" s="21">
        <f t="shared" si="68"/>
        <v>1.0250999999999999</v>
      </c>
      <c r="L216" s="21">
        <f t="shared" si="59"/>
        <v>3.3603781395636751</v>
      </c>
      <c r="M216" s="21">
        <f t="shared" si="60"/>
        <v>3.4265908960621903</v>
      </c>
      <c r="U216" s="16">
        <f t="shared" si="74"/>
        <v>53000</v>
      </c>
      <c r="V216" s="16">
        <f t="shared" si="91"/>
        <v>52365.908000000003</v>
      </c>
      <c r="W216" s="16">
        <f t="shared" si="75"/>
        <v>48129.3</v>
      </c>
      <c r="X216" s="16">
        <f t="shared" si="76"/>
        <v>34246.45577272727</v>
      </c>
      <c r="Y216" s="16">
        <f t="shared" si="77"/>
        <v>47553.481054800002</v>
      </c>
      <c r="Z216" s="16">
        <f t="shared" si="78"/>
        <v>33922.165012226003</v>
      </c>
      <c r="AA216" s="34">
        <f t="shared" si="79"/>
        <v>1020.5379810606058</v>
      </c>
      <c r="AB216" s="34">
        <f t="shared" si="80"/>
        <v>993.51375101883366</v>
      </c>
      <c r="AC216" s="21">
        <f t="shared" si="81"/>
        <v>1.0022990387101225</v>
      </c>
      <c r="AD216" s="21">
        <f t="shared" si="82"/>
        <v>1.0022990387101225</v>
      </c>
      <c r="AE216" s="21">
        <f t="shared" si="83"/>
        <v>1.0016515813019202</v>
      </c>
      <c r="AF216" s="21">
        <f t="shared" si="84"/>
        <v>1.0016515813019202</v>
      </c>
      <c r="AG216" s="16">
        <f t="shared" si="85"/>
        <v>35677.629641587686</v>
      </c>
      <c r="AH216" s="16">
        <f t="shared" si="86"/>
        <v>35250.782480555739</v>
      </c>
      <c r="AI216" s="16">
        <f t="shared" si="87"/>
        <v>36380.620229489017</v>
      </c>
      <c r="AJ216" s="16">
        <f t="shared" si="88"/>
        <v>35945.362489063416</v>
      </c>
      <c r="AK216" s="16">
        <f t="shared" si="61"/>
        <v>624484.96132279164</v>
      </c>
      <c r="AL216" s="16">
        <f t="shared" si="62"/>
        <v>619560.63761882531</v>
      </c>
      <c r="AM216" s="16">
        <f t="shared" si="63"/>
        <v>625227.2522081919</v>
      </c>
      <c r="AN216" s="16">
        <f t="shared" si="64"/>
        <v>620294.79947533039</v>
      </c>
      <c r="AO216" s="21">
        <f t="shared" si="65"/>
        <v>23.89960575580054</v>
      </c>
      <c r="AP216" s="30">
        <f t="shared" si="58"/>
        <v>2.4899999999999999E-2</v>
      </c>
      <c r="AQ216" s="16">
        <f t="shared" si="89"/>
        <v>108114.02921693239</v>
      </c>
      <c r="AR216" s="16">
        <f t="shared" si="66"/>
        <v>435047.87525706255</v>
      </c>
    </row>
    <row r="217" spans="1:44">
      <c r="A217" s="13">
        <v>2063</v>
      </c>
      <c r="C217" s="20">
        <f t="shared" si="69"/>
        <v>0.02</v>
      </c>
      <c r="D217" s="20">
        <f t="shared" si="90"/>
        <v>0.02</v>
      </c>
      <c r="E217" s="21">
        <f t="shared" si="70"/>
        <v>2.0806850905900198</v>
      </c>
      <c r="F217" s="21">
        <f t="shared" si="71"/>
        <v>2.1216828264195997</v>
      </c>
      <c r="H217" s="21">
        <f t="shared" si="72"/>
        <v>1.0250999999999999</v>
      </c>
      <c r="I217" s="21">
        <f t="shared" si="73"/>
        <v>1.0250999999999999</v>
      </c>
      <c r="J217" s="21">
        <f t="shared" si="67"/>
        <v>1.0250999999999999</v>
      </c>
      <c r="K217" s="21">
        <f t="shared" si="68"/>
        <v>1.0250999999999999</v>
      </c>
      <c r="L217" s="21">
        <f t="shared" si="59"/>
        <v>3.4447236308667231</v>
      </c>
      <c r="M217" s="21">
        <f t="shared" si="60"/>
        <v>3.5125983275533508</v>
      </c>
      <c r="U217" s="16">
        <f t="shared" si="74"/>
        <v>53000</v>
      </c>
      <c r="V217" s="16">
        <f t="shared" si="91"/>
        <v>52365.908000000003</v>
      </c>
      <c r="W217" s="16">
        <f t="shared" si="75"/>
        <v>48129.3</v>
      </c>
      <c r="X217" s="16">
        <f t="shared" si="76"/>
        <v>34246.45577272727</v>
      </c>
      <c r="Y217" s="16">
        <f t="shared" si="77"/>
        <v>47553.481054800002</v>
      </c>
      <c r="Z217" s="16">
        <f t="shared" si="78"/>
        <v>33922.165012226003</v>
      </c>
      <c r="AA217" s="34">
        <f t="shared" si="79"/>
        <v>1020.5379810606058</v>
      </c>
      <c r="AB217" s="34">
        <f t="shared" si="80"/>
        <v>993.51375101883366</v>
      </c>
      <c r="AC217" s="21">
        <f t="shared" si="81"/>
        <v>1.0022990387101225</v>
      </c>
      <c r="AD217" s="21">
        <f t="shared" si="82"/>
        <v>1.0022990387101225</v>
      </c>
      <c r="AE217" s="21">
        <f t="shared" si="83"/>
        <v>1.0016515813019202</v>
      </c>
      <c r="AF217" s="21">
        <f t="shared" si="84"/>
        <v>1.0016515813019202</v>
      </c>
      <c r="AG217" s="16">
        <f t="shared" si="85"/>
        <v>36391.182234419444</v>
      </c>
      <c r="AH217" s="16">
        <f t="shared" si="86"/>
        <v>35955.798130166855</v>
      </c>
      <c r="AI217" s="16">
        <f t="shared" si="87"/>
        <v>37108.232634078799</v>
      </c>
      <c r="AJ217" s="16">
        <f t="shared" si="88"/>
        <v>36664.269738844683</v>
      </c>
      <c r="AK217" s="16">
        <f t="shared" si="61"/>
        <v>635049.28697966971</v>
      </c>
      <c r="AL217" s="16">
        <f t="shared" si="62"/>
        <v>629998.57168354443</v>
      </c>
      <c r="AM217" s="16">
        <f t="shared" si="63"/>
        <v>635791.57786506996</v>
      </c>
      <c r="AN217" s="16">
        <f t="shared" si="64"/>
        <v>630732.73354004952</v>
      </c>
      <c r="AO217" s="21">
        <f t="shared" si="65"/>
        <v>24.50362666242593</v>
      </c>
      <c r="AP217" s="30">
        <f t="shared" si="58"/>
        <v>2.4899999999999999E-2</v>
      </c>
      <c r="AQ217" s="16">
        <f t="shared" si="89"/>
        <v>110276.30980127105</v>
      </c>
      <c r="AR217" s="16">
        <f t="shared" si="66"/>
        <v>453497.80134279188</v>
      </c>
    </row>
    <row r="218" spans="1:44">
      <c r="A218" s="13">
        <v>2064</v>
      </c>
      <c r="C218" s="20">
        <f t="shared" si="69"/>
        <v>0.02</v>
      </c>
      <c r="D218" s="20">
        <f t="shared" si="90"/>
        <v>0.02</v>
      </c>
      <c r="E218" s="21">
        <f t="shared" si="70"/>
        <v>2.1222987924018204</v>
      </c>
      <c r="F218" s="21">
        <f t="shared" si="71"/>
        <v>2.1641164829479917</v>
      </c>
      <c r="H218" s="21">
        <f t="shared" si="72"/>
        <v>1.0250999999999999</v>
      </c>
      <c r="I218" s="21">
        <f t="shared" si="73"/>
        <v>1.0250999999999999</v>
      </c>
      <c r="J218" s="21">
        <f t="shared" si="67"/>
        <v>1.0250999999999999</v>
      </c>
      <c r="K218" s="21">
        <f t="shared" si="68"/>
        <v>1.0250999999999999</v>
      </c>
      <c r="L218" s="21">
        <f t="shared" si="59"/>
        <v>3.5311861940014775</v>
      </c>
      <c r="M218" s="21">
        <f t="shared" si="60"/>
        <v>3.6007645455749397</v>
      </c>
      <c r="U218" s="16">
        <f t="shared" si="74"/>
        <v>53000</v>
      </c>
      <c r="V218" s="16">
        <f t="shared" si="91"/>
        <v>52365.908000000003</v>
      </c>
      <c r="W218" s="16">
        <f t="shared" si="75"/>
        <v>48129.3</v>
      </c>
      <c r="X218" s="16">
        <f t="shared" si="76"/>
        <v>34246.45577272727</v>
      </c>
      <c r="Y218" s="16">
        <f t="shared" si="77"/>
        <v>47553.481054800002</v>
      </c>
      <c r="Z218" s="16">
        <f t="shared" si="78"/>
        <v>33922.165012226003</v>
      </c>
      <c r="AA218" s="34">
        <f t="shared" si="79"/>
        <v>1020.5379810606058</v>
      </c>
      <c r="AB218" s="34">
        <f t="shared" si="80"/>
        <v>993.51375101883366</v>
      </c>
      <c r="AC218" s="21">
        <f t="shared" si="81"/>
        <v>1.0022990387101225</v>
      </c>
      <c r="AD218" s="21">
        <f t="shared" si="82"/>
        <v>1.0022990387101225</v>
      </c>
      <c r="AE218" s="21">
        <f t="shared" si="83"/>
        <v>1.0016515813019202</v>
      </c>
      <c r="AF218" s="21">
        <f t="shared" si="84"/>
        <v>1.0016515813019202</v>
      </c>
      <c r="AG218" s="16">
        <f t="shared" si="85"/>
        <v>37119.005879107841</v>
      </c>
      <c r="AH218" s="16">
        <f t="shared" si="86"/>
        <v>36674.914092770196</v>
      </c>
      <c r="AI218" s="16">
        <f t="shared" si="87"/>
        <v>37850.397286760373</v>
      </c>
      <c r="AJ218" s="16">
        <f t="shared" si="88"/>
        <v>37397.555133621579</v>
      </c>
      <c r="AK218" s="16">
        <f t="shared" si="61"/>
        <v>645561.05380243389</v>
      </c>
      <c r="AL218" s="16">
        <f t="shared" si="62"/>
        <v>640384.57572804112</v>
      </c>
      <c r="AM218" s="16">
        <f t="shared" si="63"/>
        <v>646303.34468783415</v>
      </c>
      <c r="AN218" s="16">
        <f t="shared" si="64"/>
        <v>641118.73758454621</v>
      </c>
      <c r="AO218" s="21">
        <f t="shared" si="65"/>
        <v>25.104642489913878</v>
      </c>
      <c r="AP218" s="30">
        <f t="shared" si="58"/>
        <v>2.4899999999999999E-2</v>
      </c>
      <c r="AQ218" s="16">
        <f t="shared" si="89"/>
        <v>112481.83599729648</v>
      </c>
      <c r="AR218" s="16">
        <f t="shared" si="66"/>
        <v>472559.47526789247</v>
      </c>
    </row>
    <row r="219" spans="1:44">
      <c r="A219" s="13">
        <v>2065</v>
      </c>
      <c r="C219" s="20">
        <f t="shared" si="69"/>
        <v>0.02</v>
      </c>
      <c r="D219" s="20">
        <f t="shared" si="90"/>
        <v>0.02</v>
      </c>
      <c r="E219" s="21">
        <f t="shared" si="70"/>
        <v>2.1647447682498568</v>
      </c>
      <c r="F219" s="21">
        <f t="shared" si="71"/>
        <v>2.2073988126069515</v>
      </c>
      <c r="H219" s="21">
        <f t="shared" si="72"/>
        <v>1.0250999999999999</v>
      </c>
      <c r="I219" s="21">
        <f t="shared" si="73"/>
        <v>1.0250999999999999</v>
      </c>
      <c r="J219" s="21">
        <f t="shared" si="67"/>
        <v>1.0250999999999999</v>
      </c>
      <c r="K219" s="21">
        <f t="shared" si="68"/>
        <v>1.0250999999999999</v>
      </c>
      <c r="L219" s="21">
        <f t="shared" si="59"/>
        <v>3.619818967470914</v>
      </c>
      <c r="M219" s="21">
        <f t="shared" si="60"/>
        <v>3.6911437356688706</v>
      </c>
      <c r="U219" s="16">
        <f t="shared" si="74"/>
        <v>53000</v>
      </c>
      <c r="V219" s="16">
        <f t="shared" si="91"/>
        <v>52365.908000000003</v>
      </c>
      <c r="W219" s="16">
        <f t="shared" si="75"/>
        <v>48129.3</v>
      </c>
      <c r="X219" s="16">
        <f t="shared" si="76"/>
        <v>34246.45577272727</v>
      </c>
      <c r="Y219" s="16">
        <f t="shared" si="77"/>
        <v>47553.481054800002</v>
      </c>
      <c r="Z219" s="16">
        <f t="shared" si="78"/>
        <v>33922.165012226003</v>
      </c>
      <c r="AA219" s="34">
        <f t="shared" si="79"/>
        <v>1020.5379810606058</v>
      </c>
      <c r="AB219" s="34">
        <f t="shared" si="80"/>
        <v>993.51375101883366</v>
      </c>
      <c r="AC219" s="21">
        <f t="shared" si="81"/>
        <v>1.0022990387101225</v>
      </c>
      <c r="AD219" s="21">
        <f t="shared" si="82"/>
        <v>1.0022990387101225</v>
      </c>
      <c r="AE219" s="21">
        <f t="shared" si="83"/>
        <v>1.0016515813019202</v>
      </c>
      <c r="AF219" s="21">
        <f t="shared" si="84"/>
        <v>1.0016515813019202</v>
      </c>
      <c r="AG219" s="16">
        <f t="shared" si="85"/>
        <v>37861.385996689998</v>
      </c>
      <c r="AH219" s="16">
        <f t="shared" si="86"/>
        <v>37408.412374625601</v>
      </c>
      <c r="AI219" s="16">
        <f t="shared" si="87"/>
        <v>38607.405232495585</v>
      </c>
      <c r="AJ219" s="16">
        <f t="shared" si="88"/>
        <v>38145.506236294008</v>
      </c>
      <c r="AK219" s="16">
        <f t="shared" si="61"/>
        <v>656020.52327782114</v>
      </c>
      <c r="AL219" s="16">
        <f t="shared" si="62"/>
        <v>650718.90811062488</v>
      </c>
      <c r="AM219" s="16">
        <f t="shared" si="63"/>
        <v>656762.8141632214</v>
      </c>
      <c r="AN219" s="16">
        <f t="shared" si="64"/>
        <v>651453.06996712997</v>
      </c>
      <c r="AO219" s="21">
        <f t="shared" si="65"/>
        <v>25.702668188906863</v>
      </c>
      <c r="AP219" s="30">
        <f t="shared" si="58"/>
        <v>2.4899999999999999E-2</v>
      </c>
      <c r="AQ219" s="16">
        <f t="shared" si="89"/>
        <v>114731.47271724242</v>
      </c>
      <c r="AR219" s="16">
        <f t="shared" si="66"/>
        <v>492251.17644716136</v>
      </c>
    </row>
    <row r="220" spans="1:44">
      <c r="A220" s="13">
        <v>2066</v>
      </c>
      <c r="C220" s="20">
        <f t="shared" si="69"/>
        <v>0.02</v>
      </c>
      <c r="D220" s="20">
        <f t="shared" si="90"/>
        <v>0.02</v>
      </c>
      <c r="E220" s="21">
        <f t="shared" si="70"/>
        <v>2.208039663614854</v>
      </c>
      <c r="F220" s="21">
        <f t="shared" si="71"/>
        <v>2.2515467888590908</v>
      </c>
      <c r="H220" s="21">
        <f t="shared" si="72"/>
        <v>1.0250999999999999</v>
      </c>
      <c r="I220" s="21">
        <f t="shared" si="73"/>
        <v>1.0250999999999999</v>
      </c>
      <c r="J220" s="21">
        <f t="shared" si="67"/>
        <v>1.0250999999999999</v>
      </c>
      <c r="K220" s="21">
        <f t="shared" si="68"/>
        <v>1.0250999999999999</v>
      </c>
      <c r="L220" s="21">
        <f t="shared" si="59"/>
        <v>3.7106764235544336</v>
      </c>
      <c r="M220" s="21">
        <f t="shared" si="60"/>
        <v>3.7837914434341586</v>
      </c>
      <c r="U220" s="16">
        <f t="shared" si="74"/>
        <v>53000</v>
      </c>
      <c r="V220" s="16">
        <f t="shared" si="91"/>
        <v>52365.908000000003</v>
      </c>
      <c r="W220" s="16">
        <f t="shared" si="75"/>
        <v>48129.3</v>
      </c>
      <c r="X220" s="16">
        <f t="shared" si="76"/>
        <v>34246.45577272727</v>
      </c>
      <c r="Y220" s="16">
        <f t="shared" si="77"/>
        <v>47553.481054800002</v>
      </c>
      <c r="Z220" s="16">
        <f t="shared" si="78"/>
        <v>33922.165012226003</v>
      </c>
      <c r="AA220" s="34">
        <f t="shared" si="79"/>
        <v>1020.5379810606058</v>
      </c>
      <c r="AB220" s="34">
        <f t="shared" si="80"/>
        <v>993.51375101883366</v>
      </c>
      <c r="AC220" s="21">
        <f t="shared" si="81"/>
        <v>1.0022990387101225</v>
      </c>
      <c r="AD220" s="21">
        <f t="shared" si="82"/>
        <v>1.0022990387101225</v>
      </c>
      <c r="AE220" s="21">
        <f t="shared" si="83"/>
        <v>1.0016515813019202</v>
      </c>
      <c r="AF220" s="21">
        <f t="shared" si="84"/>
        <v>1.0016515813019202</v>
      </c>
      <c r="AG220" s="16">
        <f t="shared" si="85"/>
        <v>38618.613716623797</v>
      </c>
      <c r="AH220" s="16">
        <f t="shared" si="86"/>
        <v>38156.580622118112</v>
      </c>
      <c r="AI220" s="16">
        <f t="shared" si="87"/>
        <v>39379.553337145495</v>
      </c>
      <c r="AJ220" s="16">
        <f t="shared" si="88"/>
        <v>38908.416361019896</v>
      </c>
      <c r="AK220" s="16">
        <f t="shared" si="61"/>
        <v>666427.95559163939</v>
      </c>
      <c r="AL220" s="16">
        <f t="shared" si="62"/>
        <v>661001.8259042406</v>
      </c>
      <c r="AM220" s="16">
        <f t="shared" si="63"/>
        <v>667170.24647703965</v>
      </c>
      <c r="AN220" s="16">
        <f t="shared" si="64"/>
        <v>661735.98776074569</v>
      </c>
      <c r="AO220" s="21">
        <f t="shared" si="65"/>
        <v>26.297718635666051</v>
      </c>
      <c r="AP220" s="30">
        <f t="shared" si="58"/>
        <v>2.4899999999999999E-2</v>
      </c>
      <c r="AQ220" s="16">
        <f t="shared" si="89"/>
        <v>117026.10217158726</v>
      </c>
      <c r="AR220" s="16">
        <f t="shared" si="66"/>
        <v>512591.700390696</v>
      </c>
    </row>
    <row r="221" spans="1:44">
      <c r="A221" s="13">
        <v>2067</v>
      </c>
      <c r="C221" s="20">
        <f t="shared" si="69"/>
        <v>0.02</v>
      </c>
      <c r="D221" s="20">
        <f t="shared" si="90"/>
        <v>0.02</v>
      </c>
      <c r="E221" s="21">
        <f t="shared" si="70"/>
        <v>2.252200456887151</v>
      </c>
      <c r="F221" s="21">
        <f t="shared" si="71"/>
        <v>2.2965777246362724</v>
      </c>
      <c r="H221" s="21">
        <f t="shared" si="72"/>
        <v>1.0250999999999999</v>
      </c>
      <c r="I221" s="21">
        <f t="shared" si="73"/>
        <v>1.0250999999999999</v>
      </c>
      <c r="J221" s="21">
        <f t="shared" si="67"/>
        <v>1.0250999999999999</v>
      </c>
      <c r="K221" s="21">
        <f t="shared" si="68"/>
        <v>1.0250999999999999</v>
      </c>
      <c r="L221" s="21">
        <f t="shared" si="59"/>
        <v>3.8038144017856497</v>
      </c>
      <c r="M221" s="21">
        <f t="shared" si="60"/>
        <v>3.8787646086643557</v>
      </c>
      <c r="U221" s="16">
        <f t="shared" si="74"/>
        <v>53000</v>
      </c>
      <c r="V221" s="16">
        <f t="shared" si="91"/>
        <v>52365.908000000003</v>
      </c>
      <c r="W221" s="16">
        <f t="shared" si="75"/>
        <v>48129.3</v>
      </c>
      <c r="X221" s="16">
        <f t="shared" si="76"/>
        <v>34246.45577272727</v>
      </c>
      <c r="Y221" s="16">
        <f t="shared" si="77"/>
        <v>47553.481054800002</v>
      </c>
      <c r="Z221" s="16">
        <f t="shared" si="78"/>
        <v>33922.165012226003</v>
      </c>
      <c r="AA221" s="34">
        <f t="shared" si="79"/>
        <v>1020.5379810606058</v>
      </c>
      <c r="AB221" s="34">
        <f t="shared" si="80"/>
        <v>993.51375101883366</v>
      </c>
      <c r="AC221" s="21">
        <f t="shared" si="81"/>
        <v>1.0022990387101225</v>
      </c>
      <c r="AD221" s="21">
        <f t="shared" si="82"/>
        <v>1.0022990387101225</v>
      </c>
      <c r="AE221" s="21">
        <f t="shared" si="83"/>
        <v>1.0016515813019202</v>
      </c>
      <c r="AF221" s="21">
        <f t="shared" si="84"/>
        <v>1.0016515813019202</v>
      </c>
      <c r="AG221" s="16">
        <f t="shared" si="85"/>
        <v>39390.985990956273</v>
      </c>
      <c r="AH221" s="16">
        <f t="shared" si="86"/>
        <v>38919.712234560473</v>
      </c>
      <c r="AI221" s="16">
        <f t="shared" si="87"/>
        <v>40167.144403888407</v>
      </c>
      <c r="AJ221" s="16">
        <f t="shared" si="88"/>
        <v>39686.584688240291</v>
      </c>
      <c r="AK221" s="16">
        <f t="shared" si="61"/>
        <v>676783.60963523958</v>
      </c>
      <c r="AL221" s="16">
        <f t="shared" si="62"/>
        <v>671233.58490286313</v>
      </c>
      <c r="AM221" s="16">
        <f t="shared" si="63"/>
        <v>677525.90052063984</v>
      </c>
      <c r="AN221" s="16">
        <f t="shared" si="64"/>
        <v>671967.74675936822</v>
      </c>
      <c r="AO221" s="21">
        <f t="shared" si="65"/>
        <v>26.889808632441362</v>
      </c>
      <c r="AP221" s="30">
        <f t="shared" si="58"/>
        <v>2.4899999999999999E-2</v>
      </c>
      <c r="AQ221" s="16">
        <f t="shared" si="89"/>
        <v>119366.62421501901</v>
      </c>
      <c r="AR221" s="16">
        <f t="shared" si="66"/>
        <v>533600.37277342472</v>
      </c>
    </row>
    <row r="222" spans="1:44">
      <c r="A222" s="13">
        <v>2068</v>
      </c>
      <c r="C222" s="20">
        <f t="shared" si="69"/>
        <v>0.02</v>
      </c>
      <c r="D222" s="20">
        <f t="shared" si="90"/>
        <v>0.02</v>
      </c>
      <c r="E222" s="21">
        <f t="shared" si="70"/>
        <v>2.2972444660248938</v>
      </c>
      <c r="F222" s="21">
        <f t="shared" si="71"/>
        <v>2.3425092791289979</v>
      </c>
      <c r="H222" s="21">
        <f t="shared" si="72"/>
        <v>1.0250999999999999</v>
      </c>
      <c r="I222" s="21">
        <f t="shared" si="73"/>
        <v>1.0250999999999999</v>
      </c>
      <c r="J222" s="21">
        <f t="shared" si="67"/>
        <v>1.0250999999999999</v>
      </c>
      <c r="K222" s="21">
        <f t="shared" si="68"/>
        <v>1.0250999999999999</v>
      </c>
      <c r="L222" s="21">
        <f t="shared" si="59"/>
        <v>3.899290143270469</v>
      </c>
      <c r="M222" s="21">
        <f t="shared" si="60"/>
        <v>3.9761216003418305</v>
      </c>
      <c r="U222" s="16">
        <f t="shared" si="74"/>
        <v>53000</v>
      </c>
      <c r="V222" s="16">
        <f t="shared" si="91"/>
        <v>52365.908000000003</v>
      </c>
      <c r="W222" s="16">
        <f t="shared" si="75"/>
        <v>48129.3</v>
      </c>
      <c r="X222" s="16">
        <f t="shared" si="76"/>
        <v>34246.45577272727</v>
      </c>
      <c r="Y222" s="16">
        <f t="shared" si="77"/>
        <v>47553.481054800002</v>
      </c>
      <c r="Z222" s="16">
        <f t="shared" si="78"/>
        <v>33922.165012226003</v>
      </c>
      <c r="AA222" s="34">
        <f t="shared" si="79"/>
        <v>1020.5379810606058</v>
      </c>
      <c r="AB222" s="34">
        <f t="shared" si="80"/>
        <v>993.51375101883366</v>
      </c>
      <c r="AC222" s="21">
        <f t="shared" si="81"/>
        <v>1.0022990387101225</v>
      </c>
      <c r="AD222" s="21">
        <f t="shared" si="82"/>
        <v>1.0022990387101225</v>
      </c>
      <c r="AE222" s="21">
        <f t="shared" si="83"/>
        <v>1.0016515813019202</v>
      </c>
      <c r="AF222" s="21">
        <f t="shared" si="84"/>
        <v>1.0016515813019202</v>
      </c>
      <c r="AG222" s="16">
        <f t="shared" si="85"/>
        <v>40178.805710775392</v>
      </c>
      <c r="AH222" s="16">
        <f t="shared" si="86"/>
        <v>39698.106479251677</v>
      </c>
      <c r="AI222" s="16">
        <f t="shared" si="87"/>
        <v>40970.487291966172</v>
      </c>
      <c r="AJ222" s="16">
        <f t="shared" si="88"/>
        <v>40480.31638200509</v>
      </c>
      <c r="AK222" s="16">
        <f t="shared" si="61"/>
        <v>687087.74301195622</v>
      </c>
      <c r="AL222" s="16">
        <f t="shared" si="62"/>
        <v>681414.43962786067</v>
      </c>
      <c r="AM222" s="16">
        <f t="shared" si="63"/>
        <v>687830.03389735648</v>
      </c>
      <c r="AN222" s="16">
        <f t="shared" si="64"/>
        <v>682148.60148436576</v>
      </c>
      <c r="AO222" s="21">
        <f t="shared" si="65"/>
        <v>27.478952907839684</v>
      </c>
      <c r="AP222" s="30">
        <f t="shared" si="58"/>
        <v>2.4899999999999999E-2</v>
      </c>
      <c r="AQ222" s="16">
        <f t="shared" si="89"/>
        <v>121753.95669931937</v>
      </c>
      <c r="AR222" s="16">
        <f t="shared" si="66"/>
        <v>555297.06387934333</v>
      </c>
    </row>
    <row r="223" spans="1:44">
      <c r="A223" s="13">
        <v>2069</v>
      </c>
      <c r="C223" s="20">
        <f t="shared" si="69"/>
        <v>0.02</v>
      </c>
      <c r="D223" s="20">
        <f t="shared" si="90"/>
        <v>0.02</v>
      </c>
      <c r="E223" s="21">
        <f t="shared" si="70"/>
        <v>2.343189355345392</v>
      </c>
      <c r="F223" s="21">
        <f t="shared" si="71"/>
        <v>2.3893594647115779</v>
      </c>
      <c r="H223" s="21">
        <f t="shared" si="72"/>
        <v>1.0250999999999999</v>
      </c>
      <c r="I223" s="21">
        <f t="shared" si="73"/>
        <v>1.0250999999999999</v>
      </c>
      <c r="J223" s="21">
        <f t="shared" si="67"/>
        <v>1.0250999999999999</v>
      </c>
      <c r="K223" s="21">
        <f t="shared" si="68"/>
        <v>1.0250999999999999</v>
      </c>
      <c r="L223" s="21">
        <f t="shared" si="59"/>
        <v>3.9971623258665572</v>
      </c>
      <c r="M223" s="21">
        <f t="shared" si="60"/>
        <v>4.0759222525104102</v>
      </c>
      <c r="U223" s="16">
        <f t="shared" si="74"/>
        <v>53000</v>
      </c>
      <c r="V223" s="16">
        <f t="shared" si="91"/>
        <v>52365.908000000003</v>
      </c>
      <c r="W223" s="16">
        <f t="shared" si="75"/>
        <v>48129.3</v>
      </c>
      <c r="X223" s="16">
        <f t="shared" si="76"/>
        <v>34246.45577272727</v>
      </c>
      <c r="Y223" s="16">
        <f t="shared" si="77"/>
        <v>47553.481054800002</v>
      </c>
      <c r="Z223" s="16">
        <f t="shared" si="78"/>
        <v>33922.165012226003</v>
      </c>
      <c r="AA223" s="34">
        <f t="shared" si="79"/>
        <v>1020.5379810606058</v>
      </c>
      <c r="AB223" s="34">
        <f t="shared" si="80"/>
        <v>993.51375101883366</v>
      </c>
      <c r="AC223" s="21">
        <f t="shared" si="81"/>
        <v>1.0022990387101225</v>
      </c>
      <c r="AD223" s="21">
        <f t="shared" si="82"/>
        <v>1.0022990387101225</v>
      </c>
      <c r="AE223" s="21">
        <f t="shared" si="83"/>
        <v>1.0016515813019202</v>
      </c>
      <c r="AF223" s="21">
        <f t="shared" si="84"/>
        <v>1.0016515813019202</v>
      </c>
      <c r="AG223" s="16">
        <f t="shared" si="85"/>
        <v>40982.381824990909</v>
      </c>
      <c r="AH223" s="16">
        <f t="shared" si="86"/>
        <v>40492.068608836722</v>
      </c>
      <c r="AI223" s="16">
        <f t="shared" si="87"/>
        <v>41789.897037805495</v>
      </c>
      <c r="AJ223" s="16">
        <f t="shared" si="88"/>
        <v>41289.922709645194</v>
      </c>
      <c r="AK223" s="16">
        <f t="shared" si="61"/>
        <v>697340.61204351508</v>
      </c>
      <c r="AL223" s="16">
        <f t="shared" si="62"/>
        <v>691544.64333432599</v>
      </c>
      <c r="AM223" s="16">
        <f t="shared" si="63"/>
        <v>698082.90292891534</v>
      </c>
      <c r="AN223" s="16">
        <f t="shared" si="64"/>
        <v>692278.80519083107</v>
      </c>
      <c r="AO223" s="21">
        <f t="shared" si="65"/>
        <v>28.065166117191247</v>
      </c>
      <c r="AP223" s="30">
        <f t="shared" si="58"/>
        <v>2.4899999999999999E-2</v>
      </c>
      <c r="AQ223" s="16">
        <f t="shared" si="89"/>
        <v>124189.03583330578</v>
      </c>
      <c r="AR223" s="16">
        <f t="shared" si="66"/>
        <v>577702.20343027648</v>
      </c>
    </row>
    <row r="224" spans="1:44">
      <c r="A224" s="13">
        <v>2070</v>
      </c>
      <c r="C224" s="20">
        <f t="shared" si="69"/>
        <v>0.02</v>
      </c>
      <c r="D224" s="20">
        <f t="shared" si="90"/>
        <v>0.02</v>
      </c>
      <c r="E224" s="21">
        <f t="shared" si="70"/>
        <v>2.3900531424522997</v>
      </c>
      <c r="F224" s="21">
        <f t="shared" si="71"/>
        <v>2.4371466540058093</v>
      </c>
      <c r="H224" s="21">
        <f t="shared" si="72"/>
        <v>1.0250999999999999</v>
      </c>
      <c r="I224" s="21">
        <f t="shared" si="73"/>
        <v>1.0250999999999999</v>
      </c>
      <c r="J224" s="21">
        <f t="shared" si="67"/>
        <v>1.0250999999999999</v>
      </c>
      <c r="K224" s="21">
        <f t="shared" si="68"/>
        <v>1.0250999999999999</v>
      </c>
      <c r="L224" s="21">
        <f t="shared" si="59"/>
        <v>4.097491100245807</v>
      </c>
      <c r="M224" s="21">
        <f t="shared" si="60"/>
        <v>4.1782279010484213</v>
      </c>
      <c r="U224" s="16">
        <f t="shared" si="74"/>
        <v>53000</v>
      </c>
      <c r="V224" s="16">
        <f t="shared" si="91"/>
        <v>52365.908000000003</v>
      </c>
      <c r="W224" s="16">
        <f t="shared" si="75"/>
        <v>48129.3</v>
      </c>
      <c r="X224" s="16">
        <f t="shared" si="76"/>
        <v>34246.45577272727</v>
      </c>
      <c r="Y224" s="16">
        <f t="shared" si="77"/>
        <v>47553.481054800002</v>
      </c>
      <c r="Z224" s="16">
        <f t="shared" si="78"/>
        <v>33922.165012226003</v>
      </c>
      <c r="AA224" s="34">
        <f t="shared" si="79"/>
        <v>1020.5379810606058</v>
      </c>
      <c r="AB224" s="34">
        <f t="shared" si="80"/>
        <v>993.51375101883366</v>
      </c>
      <c r="AC224" s="21">
        <f t="shared" si="81"/>
        <v>1.0022990387101225</v>
      </c>
      <c r="AD224" s="21">
        <f t="shared" si="82"/>
        <v>1.0022990387101225</v>
      </c>
      <c r="AE224" s="21">
        <f t="shared" si="83"/>
        <v>1.0016515813019202</v>
      </c>
      <c r="AF224" s="21">
        <f t="shared" si="84"/>
        <v>1.0016515813019202</v>
      </c>
      <c r="AG224" s="16">
        <f t="shared" si="85"/>
        <v>41802.029461490725</v>
      </c>
      <c r="AH224" s="16">
        <f t="shared" si="86"/>
        <v>41301.90998101345</v>
      </c>
      <c r="AI224" s="16">
        <f t="shared" si="87"/>
        <v>42625.694978561602</v>
      </c>
      <c r="AJ224" s="16">
        <f t="shared" si="88"/>
        <v>42115.721163838098</v>
      </c>
      <c r="AK224" s="16">
        <f t="shared" si="61"/>
        <v>707542.47177640942</v>
      </c>
      <c r="AL224" s="16">
        <f t="shared" si="62"/>
        <v>701624.44801737601</v>
      </c>
      <c r="AM224" s="16">
        <f t="shared" si="63"/>
        <v>708284.76266180968</v>
      </c>
      <c r="AN224" s="16">
        <f t="shared" si="64"/>
        <v>702358.6098738811</v>
      </c>
      <c r="AO224" s="21">
        <f t="shared" si="65"/>
        <v>28.648462842914196</v>
      </c>
      <c r="AP224" s="30">
        <f t="shared" si="58"/>
        <v>2.4899999999999999E-2</v>
      </c>
      <c r="AQ224" s="16">
        <f t="shared" si="89"/>
        <v>126672.81654997189</v>
      </c>
      <c r="AR224" s="16">
        <f t="shared" si="66"/>
        <v>600836.79580923461</v>
      </c>
    </row>
    <row r="225" spans="1:44">
      <c r="A225" s="13">
        <v>2071</v>
      </c>
      <c r="C225" s="20">
        <f t="shared" si="69"/>
        <v>0.02</v>
      </c>
      <c r="D225" s="20">
        <f t="shared" si="90"/>
        <v>0.02</v>
      </c>
      <c r="E225" s="21">
        <f t="shared" si="70"/>
        <v>2.4378542053013459</v>
      </c>
      <c r="F225" s="21">
        <f t="shared" si="71"/>
        <v>2.4858895870859254</v>
      </c>
      <c r="H225" s="21">
        <f t="shared" si="72"/>
        <v>1.0250999999999999</v>
      </c>
      <c r="I225" s="21">
        <f t="shared" si="73"/>
        <v>1.0250999999999999</v>
      </c>
      <c r="J225" s="21">
        <f t="shared" si="67"/>
        <v>1.0250999999999999</v>
      </c>
      <c r="K225" s="21">
        <f t="shared" si="68"/>
        <v>1.0250999999999999</v>
      </c>
      <c r="L225" s="21">
        <f t="shared" si="59"/>
        <v>4.2003381268619764</v>
      </c>
      <c r="M225" s="21">
        <f t="shared" si="60"/>
        <v>4.2831014213647363</v>
      </c>
      <c r="U225" s="16">
        <f t="shared" si="74"/>
        <v>53000</v>
      </c>
      <c r="V225" s="16">
        <f t="shared" si="91"/>
        <v>52365.908000000003</v>
      </c>
      <c r="W225" s="16">
        <f t="shared" si="75"/>
        <v>48129.3</v>
      </c>
      <c r="X225" s="16">
        <f t="shared" si="76"/>
        <v>34246.45577272727</v>
      </c>
      <c r="Y225" s="16">
        <f t="shared" si="77"/>
        <v>47553.481054800002</v>
      </c>
      <c r="Z225" s="16">
        <f t="shared" si="78"/>
        <v>33922.165012226003</v>
      </c>
      <c r="AA225" s="34">
        <f t="shared" si="79"/>
        <v>1020.5379810606058</v>
      </c>
      <c r="AB225" s="34">
        <f t="shared" si="80"/>
        <v>993.51375101883366</v>
      </c>
      <c r="AC225" s="21">
        <f t="shared" si="81"/>
        <v>1.0022990387101225</v>
      </c>
      <c r="AD225" s="21">
        <f t="shared" si="82"/>
        <v>1.0022990387101225</v>
      </c>
      <c r="AE225" s="21">
        <f t="shared" si="83"/>
        <v>1.0016515813019202</v>
      </c>
      <c r="AF225" s="21">
        <f t="shared" si="84"/>
        <v>1.0016515813019202</v>
      </c>
      <c r="AG225" s="16">
        <f t="shared" si="85"/>
        <v>42638.07005072054</v>
      </c>
      <c r="AH225" s="16">
        <f t="shared" si="86"/>
        <v>42127.948180633721</v>
      </c>
      <c r="AI225" s="16">
        <f t="shared" si="87"/>
        <v>43478.208878132835</v>
      </c>
      <c r="AJ225" s="16">
        <f t="shared" si="88"/>
        <v>42958.035587114857</v>
      </c>
      <c r="AK225" s="16">
        <f t="shared" si="61"/>
        <v>717693.57598824461</v>
      </c>
      <c r="AL225" s="16">
        <f t="shared" si="62"/>
        <v>711654.10441842081</v>
      </c>
      <c r="AM225" s="16">
        <f t="shared" si="63"/>
        <v>718435.86687364487</v>
      </c>
      <c r="AN225" s="16">
        <f t="shared" si="64"/>
        <v>712388.2662749259</v>
      </c>
      <c r="AO225" s="21">
        <f t="shared" si="65"/>
        <v>29.228857594877329</v>
      </c>
      <c r="AP225" s="30">
        <f t="shared" si="58"/>
        <v>2.4899999999999999E-2</v>
      </c>
      <c r="AQ225" s="16">
        <f t="shared" si="89"/>
        <v>129206.27288097133</v>
      </c>
      <c r="AR225" s="16">
        <f t="shared" si="66"/>
        <v>624722.43568869971</v>
      </c>
    </row>
    <row r="226" spans="1:44">
      <c r="A226" s="13">
        <v>2072</v>
      </c>
      <c r="C226" s="20">
        <f t="shared" si="69"/>
        <v>0.02</v>
      </c>
      <c r="D226" s="20">
        <f t="shared" si="90"/>
        <v>0.02</v>
      </c>
      <c r="E226" s="21">
        <f t="shared" si="70"/>
        <v>2.4866112894073726</v>
      </c>
      <c r="F226" s="21">
        <f t="shared" si="71"/>
        <v>2.5356073788276441</v>
      </c>
      <c r="H226" s="21">
        <f t="shared" si="72"/>
        <v>1.0250999999999999</v>
      </c>
      <c r="I226" s="21">
        <f t="shared" si="73"/>
        <v>1.0250999999999999</v>
      </c>
      <c r="J226" s="21">
        <f t="shared" si="67"/>
        <v>1.0250999999999999</v>
      </c>
      <c r="K226" s="21">
        <f t="shared" si="68"/>
        <v>1.0250999999999999</v>
      </c>
      <c r="L226" s="21">
        <f t="shared" si="59"/>
        <v>4.3057666138462114</v>
      </c>
      <c r="M226" s="21">
        <f t="shared" si="60"/>
        <v>4.3906072670409904</v>
      </c>
      <c r="U226" s="16">
        <f t="shared" si="74"/>
        <v>53000</v>
      </c>
      <c r="V226" s="16">
        <f t="shared" si="91"/>
        <v>52365.908000000003</v>
      </c>
      <c r="W226" s="16">
        <f t="shared" si="75"/>
        <v>48129.3</v>
      </c>
      <c r="X226" s="16">
        <f t="shared" si="76"/>
        <v>34246.45577272727</v>
      </c>
      <c r="Y226" s="16">
        <f t="shared" si="77"/>
        <v>47553.481054800002</v>
      </c>
      <c r="Z226" s="16">
        <f t="shared" si="78"/>
        <v>33922.165012226003</v>
      </c>
      <c r="AA226" s="34">
        <f t="shared" si="79"/>
        <v>1020.5379810606058</v>
      </c>
      <c r="AB226" s="34">
        <f t="shared" si="80"/>
        <v>993.51375101883366</v>
      </c>
      <c r="AC226" s="21">
        <f t="shared" si="81"/>
        <v>1.0022990387101225</v>
      </c>
      <c r="AD226" s="21">
        <f t="shared" si="82"/>
        <v>1.0022990387101225</v>
      </c>
      <c r="AE226" s="21">
        <f t="shared" si="83"/>
        <v>1.0016515813019202</v>
      </c>
      <c r="AF226" s="21">
        <f t="shared" si="84"/>
        <v>1.0016515813019202</v>
      </c>
      <c r="AG226" s="16">
        <f t="shared" si="85"/>
        <v>43490.83145173495</v>
      </c>
      <c r="AH226" s="16">
        <f t="shared" si="86"/>
        <v>42970.507144246396</v>
      </c>
      <c r="AI226" s="16">
        <f t="shared" si="87"/>
        <v>44347.773055695492</v>
      </c>
      <c r="AJ226" s="16">
        <f t="shared" si="88"/>
        <v>43817.196298857161</v>
      </c>
      <c r="AK226" s="16">
        <f t="shared" si="61"/>
        <v>727794.17719405075</v>
      </c>
      <c r="AL226" s="16">
        <f t="shared" si="62"/>
        <v>721633.86203140067</v>
      </c>
      <c r="AM226" s="16">
        <f t="shared" si="63"/>
        <v>728536.46807945101</v>
      </c>
      <c r="AN226" s="16">
        <f t="shared" si="64"/>
        <v>722368.02388790576</v>
      </c>
      <c r="AO226" s="21">
        <f t="shared" si="65"/>
        <v>29.806364810761043</v>
      </c>
      <c r="AP226" s="30">
        <f t="shared" si="58"/>
        <v>2.4899999999999999E-2</v>
      </c>
      <c r="AQ226" s="16">
        <f t="shared" si="89"/>
        <v>131790.39833859075</v>
      </c>
      <c r="AR226" s="16">
        <f t="shared" si="66"/>
        <v>649381.32407443982</v>
      </c>
    </row>
    <row r="227" spans="1:44">
      <c r="A227" s="13">
        <v>2073</v>
      </c>
      <c r="C227" s="20">
        <f t="shared" si="69"/>
        <v>0.02</v>
      </c>
      <c r="D227" s="20">
        <f t="shared" si="90"/>
        <v>0.02</v>
      </c>
      <c r="E227" s="21">
        <f t="shared" si="70"/>
        <v>2.53634351519552</v>
      </c>
      <c r="F227" s="21">
        <f t="shared" si="71"/>
        <v>2.5863195264041972</v>
      </c>
      <c r="H227" s="21">
        <f t="shared" si="72"/>
        <v>1.0250999999999999</v>
      </c>
      <c r="I227" s="21">
        <f t="shared" si="73"/>
        <v>1.0250999999999999</v>
      </c>
      <c r="J227" s="21">
        <f t="shared" si="67"/>
        <v>1.0250999999999999</v>
      </c>
      <c r="K227" s="21">
        <f t="shared" si="68"/>
        <v>1.0250999999999999</v>
      </c>
      <c r="L227" s="21">
        <f t="shared" si="59"/>
        <v>4.4138413558537506</v>
      </c>
      <c r="M227" s="21">
        <f t="shared" si="60"/>
        <v>4.5008115094437189</v>
      </c>
      <c r="U227" s="16">
        <f t="shared" si="74"/>
        <v>53000</v>
      </c>
      <c r="V227" s="16">
        <f t="shared" si="91"/>
        <v>52365.908000000003</v>
      </c>
      <c r="W227" s="16">
        <f t="shared" si="75"/>
        <v>48129.3</v>
      </c>
      <c r="X227" s="16">
        <f t="shared" si="76"/>
        <v>34246.45577272727</v>
      </c>
      <c r="Y227" s="16">
        <f t="shared" si="77"/>
        <v>47553.481054800002</v>
      </c>
      <c r="Z227" s="16">
        <f t="shared" si="78"/>
        <v>33922.165012226003</v>
      </c>
      <c r="AA227" s="34">
        <f t="shared" si="79"/>
        <v>1020.5379810606058</v>
      </c>
      <c r="AB227" s="34">
        <f t="shared" si="80"/>
        <v>993.51375101883366</v>
      </c>
      <c r="AC227" s="21">
        <f t="shared" si="81"/>
        <v>1.0022990387101225</v>
      </c>
      <c r="AD227" s="21">
        <f t="shared" si="82"/>
        <v>1.0022990387101225</v>
      </c>
      <c r="AE227" s="21">
        <f t="shared" si="83"/>
        <v>1.0016515813019202</v>
      </c>
      <c r="AF227" s="21">
        <f t="shared" si="84"/>
        <v>1.0016515813019202</v>
      </c>
      <c r="AG227" s="16">
        <f t="shared" si="85"/>
        <v>44360.648080769643</v>
      </c>
      <c r="AH227" s="16">
        <f t="shared" si="86"/>
        <v>43829.91728713132</v>
      </c>
      <c r="AI227" s="16">
        <f t="shared" si="87"/>
        <v>45234.728516809409</v>
      </c>
      <c r="AJ227" s="16">
        <f t="shared" si="88"/>
        <v>44693.540224834302</v>
      </c>
      <c r="AK227" s="16">
        <f t="shared" si="61"/>
        <v>737844.52665256429</v>
      </c>
      <c r="AL227" s="16">
        <f t="shared" si="62"/>
        <v>731563.96910899261</v>
      </c>
      <c r="AM227" s="16">
        <f t="shared" si="63"/>
        <v>738586.81753796455</v>
      </c>
      <c r="AN227" s="16">
        <f t="shared" si="64"/>
        <v>732298.13096549769</v>
      </c>
      <c r="AO227" s="21">
        <f t="shared" si="65"/>
        <v>30.380998856416479</v>
      </c>
      <c r="AP227" s="30">
        <f t="shared" ref="AP227:AP239" si="92">(0.015+0.75*MAX(0,C227))*(1-0.17)</f>
        <v>2.4899999999999999E-2</v>
      </c>
      <c r="AQ227" s="16">
        <f t="shared" si="89"/>
        <v>134426.20630536258</v>
      </c>
      <c r="AR227" s="16">
        <f t="shared" si="66"/>
        <v>674836.28477572673</v>
      </c>
    </row>
    <row r="228" spans="1:44">
      <c r="A228" s="13">
        <v>2074</v>
      </c>
      <c r="C228" s="20">
        <f t="shared" si="69"/>
        <v>0.02</v>
      </c>
      <c r="D228" s="20">
        <f t="shared" si="90"/>
        <v>0.02</v>
      </c>
      <c r="E228" s="21">
        <f t="shared" si="70"/>
        <v>2.5870703854994304</v>
      </c>
      <c r="F228" s="21">
        <f t="shared" si="71"/>
        <v>2.6380459169322812</v>
      </c>
      <c r="H228" s="21">
        <f t="shared" si="72"/>
        <v>1.0250999999999999</v>
      </c>
      <c r="I228" s="21">
        <f t="shared" si="73"/>
        <v>1.0250999999999999</v>
      </c>
      <c r="J228" s="21">
        <f t="shared" si="67"/>
        <v>1.0250999999999999</v>
      </c>
      <c r="K228" s="21">
        <f t="shared" si="68"/>
        <v>1.0250999999999999</v>
      </c>
      <c r="L228" s="21">
        <f t="shared" ref="L228:L239" si="93">L227*J227</f>
        <v>4.524628773885679</v>
      </c>
      <c r="M228" s="21">
        <f t="shared" ref="M228:M239" si="94">M227*K227</f>
        <v>4.613781878330756</v>
      </c>
      <c r="U228" s="16">
        <f t="shared" si="74"/>
        <v>53000</v>
      </c>
      <c r="V228" s="16">
        <f t="shared" si="91"/>
        <v>52365.908000000003</v>
      </c>
      <c r="W228" s="16">
        <f t="shared" si="75"/>
        <v>48129.3</v>
      </c>
      <c r="X228" s="16">
        <f t="shared" si="76"/>
        <v>34246.45577272727</v>
      </c>
      <c r="Y228" s="16">
        <f t="shared" si="77"/>
        <v>47553.481054800002</v>
      </c>
      <c r="Z228" s="16">
        <f t="shared" si="78"/>
        <v>33922.165012226003</v>
      </c>
      <c r="AA228" s="34">
        <f t="shared" si="79"/>
        <v>1020.5379810606058</v>
      </c>
      <c r="AB228" s="34">
        <f t="shared" si="80"/>
        <v>993.51375101883366</v>
      </c>
      <c r="AC228" s="21">
        <f t="shared" si="81"/>
        <v>1.0022990387101225</v>
      </c>
      <c r="AD228" s="21">
        <f t="shared" si="82"/>
        <v>1.0022990387101225</v>
      </c>
      <c r="AE228" s="21">
        <f t="shared" si="83"/>
        <v>1.0016515813019202</v>
      </c>
      <c r="AF228" s="21">
        <f t="shared" si="84"/>
        <v>1.0016515813019202</v>
      </c>
      <c r="AG228" s="16">
        <f t="shared" si="85"/>
        <v>45247.86104238504</v>
      </c>
      <c r="AH228" s="16">
        <f t="shared" si="86"/>
        <v>44706.515632873947</v>
      </c>
      <c r="AI228" s="16">
        <f t="shared" si="87"/>
        <v>46139.423087145595</v>
      </c>
      <c r="AJ228" s="16">
        <f t="shared" si="88"/>
        <v>45587.411029330993</v>
      </c>
      <c r="AK228" s="16">
        <f t="shared" ref="AK228:AK239" si="95">AK227+AG228/L228</f>
        <v>747844.87437247834</v>
      </c>
      <c r="AL228" s="16">
        <f t="shared" ref="AL228:AL239" si="96">AL227+AH228/L228</f>
        <v>741444.67266878556</v>
      </c>
      <c r="AM228" s="16">
        <f t="shared" ref="AM228:AM239" si="97">AM227+AI228/M228</f>
        <v>748587.1652578786</v>
      </c>
      <c r="AN228" s="16">
        <f t="shared" ref="AN228:AN239" si="98">AN227+AJ228/M228</f>
        <v>742178.83452529064</v>
      </c>
      <c r="AO228" s="21">
        <f t="shared" ref="AO228:AO239" si="99">AO227+IF(A228&gt;=2027,E228/L228,0)</f>
        <v>30.952774026222883</v>
      </c>
      <c r="AP228" s="30">
        <f t="shared" si="92"/>
        <v>2.4899999999999999E-2</v>
      </c>
      <c r="AQ228" s="16">
        <f t="shared" si="89"/>
        <v>137114.7304314698</v>
      </c>
      <c r="AR228" s="16">
        <f t="shared" ref="AR228:AR259" si="100">IF(A228&lt;$B$7,0,AR227*(1+AP228)+(1/13.5-0.005)*AQ228)</f>
        <v>701110.78131311235</v>
      </c>
    </row>
    <row r="229" spans="1:44">
      <c r="A229" s="13">
        <v>2075</v>
      </c>
      <c r="C229" s="20">
        <f t="shared" si="69"/>
        <v>0.02</v>
      </c>
      <c r="D229" s="20">
        <f t="shared" si="90"/>
        <v>0.02</v>
      </c>
      <c r="E229" s="21">
        <f t="shared" si="70"/>
        <v>2.6388117932094191</v>
      </c>
      <c r="F229" s="21">
        <f t="shared" si="71"/>
        <v>2.6908068352709269</v>
      </c>
      <c r="H229" s="21">
        <f t="shared" si="72"/>
        <v>1.0250999999999999</v>
      </c>
      <c r="I229" s="21">
        <f t="shared" si="73"/>
        <v>1.0250999999999999</v>
      </c>
      <c r="J229" s="21">
        <f t="shared" si="67"/>
        <v>1.0250999999999999</v>
      </c>
      <c r="K229" s="21">
        <f t="shared" si="68"/>
        <v>1.0250999999999999</v>
      </c>
      <c r="L229" s="21">
        <f t="shared" si="93"/>
        <v>4.6381969561102094</v>
      </c>
      <c r="M229" s="21">
        <f t="shared" si="94"/>
        <v>4.7295878034768579</v>
      </c>
      <c r="U229" s="16">
        <f t="shared" si="74"/>
        <v>53000</v>
      </c>
      <c r="V229" s="16">
        <f t="shared" si="91"/>
        <v>52365.908000000003</v>
      </c>
      <c r="W229" s="16">
        <f t="shared" si="75"/>
        <v>48129.3</v>
      </c>
      <c r="X229" s="16">
        <f t="shared" si="76"/>
        <v>34246.45577272727</v>
      </c>
      <c r="Y229" s="16">
        <f t="shared" si="77"/>
        <v>47553.481054800002</v>
      </c>
      <c r="Z229" s="16">
        <f t="shared" si="78"/>
        <v>33922.165012226003</v>
      </c>
      <c r="AA229" s="34">
        <f t="shared" si="79"/>
        <v>1020.5379810606058</v>
      </c>
      <c r="AB229" s="34">
        <f t="shared" si="80"/>
        <v>993.51375101883366</v>
      </c>
      <c r="AC229" s="21">
        <f t="shared" si="81"/>
        <v>1.0022990387101225</v>
      </c>
      <c r="AD229" s="21">
        <f t="shared" si="82"/>
        <v>1.0022990387101225</v>
      </c>
      <c r="AE229" s="21">
        <f t="shared" si="83"/>
        <v>1.0016515813019202</v>
      </c>
      <c r="AF229" s="21">
        <f t="shared" si="84"/>
        <v>1.0016515813019202</v>
      </c>
      <c r="AG229" s="16">
        <f t="shared" si="85"/>
        <v>46152.818263232737</v>
      </c>
      <c r="AH229" s="16">
        <f t="shared" si="86"/>
        <v>45600.645945531425</v>
      </c>
      <c r="AI229" s="16">
        <f t="shared" si="87"/>
        <v>47062.21154888851</v>
      </c>
      <c r="AJ229" s="16">
        <f t="shared" si="88"/>
        <v>46499.159249917611</v>
      </c>
      <c r="AK229" s="16">
        <f t="shared" si="95"/>
        <v>757795.46911866148</v>
      </c>
      <c r="AL229" s="16">
        <f t="shared" si="96"/>
        <v>751276.21849942533</v>
      </c>
      <c r="AM229" s="16">
        <f t="shared" si="97"/>
        <v>758537.76000406174</v>
      </c>
      <c r="AN229" s="16">
        <f t="shared" si="98"/>
        <v>752010.38035593042</v>
      </c>
      <c r="AO229" s="21">
        <f t="shared" si="99"/>
        <v>31.521704543443185</v>
      </c>
      <c r="AP229" s="30">
        <f t="shared" si="92"/>
        <v>2.4899999999999999E-2</v>
      </c>
      <c r="AQ229" s="16">
        <f t="shared" si="89"/>
        <v>139857.02504009922</v>
      </c>
      <c r="AR229" s="16">
        <f t="shared" si="100"/>
        <v>728228.93427520827</v>
      </c>
    </row>
    <row r="230" spans="1:44">
      <c r="A230" s="13">
        <v>2076</v>
      </c>
      <c r="C230" s="20">
        <f t="shared" si="69"/>
        <v>0.02</v>
      </c>
      <c r="D230" s="20">
        <f t="shared" si="90"/>
        <v>0.02</v>
      </c>
      <c r="E230" s="21">
        <f t="shared" si="70"/>
        <v>2.6915880290736074</v>
      </c>
      <c r="F230" s="21">
        <f t="shared" si="71"/>
        <v>2.7446229719763453</v>
      </c>
      <c r="H230" s="21">
        <f t="shared" si="72"/>
        <v>1.0250999999999999</v>
      </c>
      <c r="I230" s="21">
        <f t="shared" si="73"/>
        <v>1.0250999999999999</v>
      </c>
      <c r="J230" s="21">
        <f t="shared" si="67"/>
        <v>1.0250999999999999</v>
      </c>
      <c r="K230" s="21">
        <f t="shared" si="68"/>
        <v>1.0250999999999999</v>
      </c>
      <c r="L230" s="21">
        <f t="shared" si="93"/>
        <v>4.7546156997085749</v>
      </c>
      <c r="M230" s="21">
        <f t="shared" si="94"/>
        <v>4.8483004573441262</v>
      </c>
      <c r="U230" s="16">
        <f t="shared" si="74"/>
        <v>53000</v>
      </c>
      <c r="V230" s="16">
        <f t="shared" si="91"/>
        <v>52365.908000000003</v>
      </c>
      <c r="W230" s="16">
        <f t="shared" si="75"/>
        <v>48129.3</v>
      </c>
      <c r="X230" s="16">
        <f t="shared" si="76"/>
        <v>34246.45577272727</v>
      </c>
      <c r="Y230" s="16">
        <f t="shared" si="77"/>
        <v>47553.481054800002</v>
      </c>
      <c r="Z230" s="16">
        <f t="shared" si="78"/>
        <v>33922.165012226003</v>
      </c>
      <c r="AA230" s="34">
        <f t="shared" si="79"/>
        <v>1020.5379810606058</v>
      </c>
      <c r="AB230" s="34">
        <f t="shared" si="80"/>
        <v>993.51375101883366</v>
      </c>
      <c r="AC230" s="21">
        <f t="shared" si="81"/>
        <v>1.0022990387101225</v>
      </c>
      <c r="AD230" s="21">
        <f t="shared" si="82"/>
        <v>1.0022990387101225</v>
      </c>
      <c r="AE230" s="21">
        <f t="shared" si="83"/>
        <v>1.0016515813019202</v>
      </c>
      <c r="AF230" s="21">
        <f t="shared" si="84"/>
        <v>1.0016515813019202</v>
      </c>
      <c r="AG230" s="16">
        <f t="shared" si="85"/>
        <v>47075.874628497397</v>
      </c>
      <c r="AH230" s="16">
        <f t="shared" si="86"/>
        <v>46512.658864442055</v>
      </c>
      <c r="AI230" s="16">
        <f t="shared" si="87"/>
        <v>48003.455779866279</v>
      </c>
      <c r="AJ230" s="16">
        <f t="shared" si="88"/>
        <v>47429.142434915964</v>
      </c>
      <c r="AK230" s="16">
        <f t="shared" si="95"/>
        <v>767696.55841834622</v>
      </c>
      <c r="AL230" s="16">
        <f t="shared" si="96"/>
        <v>761058.85116672865</v>
      </c>
      <c r="AM230" s="16">
        <f t="shared" si="97"/>
        <v>768438.84930374636</v>
      </c>
      <c r="AN230" s="16">
        <f t="shared" si="98"/>
        <v>761793.01302323362</v>
      </c>
      <c r="AO230" s="21">
        <f t="shared" si="99"/>
        <v>32.087804560577815</v>
      </c>
      <c r="AP230" s="30">
        <f t="shared" si="92"/>
        <v>2.4899999999999999E-2</v>
      </c>
      <c r="AQ230" s="16">
        <f t="shared" si="89"/>
        <v>142654.16554090119</v>
      </c>
      <c r="AR230" s="16">
        <f t="shared" si="100"/>
        <v>756215.53913620836</v>
      </c>
    </row>
    <row r="231" spans="1:44">
      <c r="A231" s="13">
        <v>2077</v>
      </c>
      <c r="C231" s="20">
        <f t="shared" si="69"/>
        <v>0.02</v>
      </c>
      <c r="D231" s="20">
        <f t="shared" si="90"/>
        <v>0.02</v>
      </c>
      <c r="E231" s="21">
        <f t="shared" si="70"/>
        <v>2.7454197896550796</v>
      </c>
      <c r="F231" s="21">
        <f t="shared" si="71"/>
        <v>2.7995154314158723</v>
      </c>
      <c r="H231" s="21">
        <f t="shared" si="72"/>
        <v>1.0250999999999999</v>
      </c>
      <c r="I231" s="21">
        <f t="shared" si="73"/>
        <v>1.0250999999999999</v>
      </c>
      <c r="J231" s="21">
        <f t="shared" si="67"/>
        <v>1.0250999999999999</v>
      </c>
      <c r="K231" s="21">
        <f t="shared" si="68"/>
        <v>1.0250999999999999</v>
      </c>
      <c r="L231" s="21">
        <f t="shared" si="93"/>
        <v>4.8739565537712597</v>
      </c>
      <c r="M231" s="21">
        <f t="shared" si="94"/>
        <v>4.9699927988234629</v>
      </c>
      <c r="U231" s="16">
        <f t="shared" si="74"/>
        <v>53000</v>
      </c>
      <c r="V231" s="16">
        <f t="shared" si="91"/>
        <v>52365.908000000003</v>
      </c>
      <c r="W231" s="16">
        <f t="shared" si="75"/>
        <v>48129.3</v>
      </c>
      <c r="X231" s="16">
        <f t="shared" si="76"/>
        <v>34246.45577272727</v>
      </c>
      <c r="Y231" s="16">
        <f t="shared" si="77"/>
        <v>47553.481054800002</v>
      </c>
      <c r="Z231" s="16">
        <f t="shared" si="78"/>
        <v>33922.165012226003</v>
      </c>
      <c r="AA231" s="34">
        <f t="shared" si="79"/>
        <v>1020.5379810606058</v>
      </c>
      <c r="AB231" s="34">
        <f t="shared" si="80"/>
        <v>993.51375101883366</v>
      </c>
      <c r="AC231" s="21">
        <f t="shared" si="81"/>
        <v>1.0022990387101225</v>
      </c>
      <c r="AD231" s="21">
        <f t="shared" si="82"/>
        <v>1.0022990387101225</v>
      </c>
      <c r="AE231" s="21">
        <f t="shared" si="83"/>
        <v>1.0016515813019202</v>
      </c>
      <c r="AF231" s="21">
        <f t="shared" si="84"/>
        <v>1.0016515813019202</v>
      </c>
      <c r="AG231" s="16">
        <f t="shared" si="85"/>
        <v>48017.392121067343</v>
      </c>
      <c r="AH231" s="16">
        <f t="shared" si="86"/>
        <v>47442.912041730895</v>
      </c>
      <c r="AI231" s="16">
        <f t="shared" si="87"/>
        <v>48963.524895463604</v>
      </c>
      <c r="AJ231" s="16">
        <f t="shared" si="88"/>
        <v>48377.725283614287</v>
      </c>
      <c r="AK231" s="16">
        <f t="shared" si="95"/>
        <v>777548.38856728619</v>
      </c>
      <c r="AL231" s="16">
        <f t="shared" si="96"/>
        <v>770792.81401976675</v>
      </c>
      <c r="AM231" s="16">
        <f t="shared" si="97"/>
        <v>778290.67945268634</v>
      </c>
      <c r="AN231" s="16">
        <f t="shared" si="98"/>
        <v>771526.97587627172</v>
      </c>
      <c r="AO231" s="21">
        <f t="shared" si="99"/>
        <v>32.65108815971675</v>
      </c>
      <c r="AP231" s="30">
        <f t="shared" si="92"/>
        <v>2.4899999999999999E-2</v>
      </c>
      <c r="AQ231" s="16">
        <f t="shared" si="89"/>
        <v>145507.24885171923</v>
      </c>
      <c r="AR231" s="16">
        <f t="shared" si="100"/>
        <v>785096.08454619825</v>
      </c>
    </row>
    <row r="232" spans="1:44">
      <c r="A232" s="13">
        <v>2078</v>
      </c>
      <c r="C232" s="20">
        <f t="shared" si="69"/>
        <v>0.02</v>
      </c>
      <c r="D232" s="20">
        <f t="shared" si="90"/>
        <v>0.02</v>
      </c>
      <c r="E232" s="21">
        <f t="shared" si="70"/>
        <v>2.8003281854481812</v>
      </c>
      <c r="F232" s="21">
        <f t="shared" si="71"/>
        <v>2.8555057400441899</v>
      </c>
      <c r="H232" s="21">
        <f t="shared" si="72"/>
        <v>1.0250999999999999</v>
      </c>
      <c r="I232" s="21">
        <f t="shared" si="73"/>
        <v>1.0250999999999999</v>
      </c>
      <c r="J232" s="21">
        <f t="shared" si="67"/>
        <v>1.0250999999999999</v>
      </c>
      <c r="K232" s="21">
        <f t="shared" si="68"/>
        <v>1.0250999999999999</v>
      </c>
      <c r="L232" s="21">
        <f t="shared" si="93"/>
        <v>4.9962928632709183</v>
      </c>
      <c r="M232" s="21">
        <f t="shared" si="94"/>
        <v>5.0947396180739313</v>
      </c>
      <c r="U232" s="16">
        <f t="shared" si="74"/>
        <v>53000</v>
      </c>
      <c r="V232" s="16">
        <f t="shared" si="91"/>
        <v>52365.908000000003</v>
      </c>
      <c r="W232" s="16">
        <f t="shared" si="75"/>
        <v>48129.3</v>
      </c>
      <c r="X232" s="16">
        <f t="shared" si="76"/>
        <v>34246.45577272727</v>
      </c>
      <c r="Y232" s="16">
        <f t="shared" si="77"/>
        <v>47553.481054800002</v>
      </c>
      <c r="Z232" s="16">
        <f t="shared" si="78"/>
        <v>33922.165012226003</v>
      </c>
      <c r="AA232" s="34">
        <f t="shared" si="79"/>
        <v>1020.5379810606058</v>
      </c>
      <c r="AB232" s="34">
        <f t="shared" si="80"/>
        <v>993.51375101883366</v>
      </c>
      <c r="AC232" s="21">
        <f t="shared" si="81"/>
        <v>1.0022990387101225</v>
      </c>
      <c r="AD232" s="21">
        <f t="shared" si="82"/>
        <v>1.0022990387101225</v>
      </c>
      <c r="AE232" s="21">
        <f t="shared" si="83"/>
        <v>1.0016515813019202</v>
      </c>
      <c r="AF232" s="21">
        <f t="shared" si="84"/>
        <v>1.0016515813019202</v>
      </c>
      <c r="AG232" s="16">
        <f t="shared" si="85"/>
        <v>48977.73996348869</v>
      </c>
      <c r="AH232" s="16">
        <f t="shared" si="86"/>
        <v>48391.770282565514</v>
      </c>
      <c r="AI232" s="16">
        <f t="shared" si="87"/>
        <v>49942.795393372879</v>
      </c>
      <c r="AJ232" s="16">
        <f t="shared" si="88"/>
        <v>49345.279789286571</v>
      </c>
      <c r="AK232" s="16">
        <f t="shared" si="95"/>
        <v>787351.20463588322</v>
      </c>
      <c r="AL232" s="16">
        <f t="shared" si="96"/>
        <v>780478.34919691901</v>
      </c>
      <c r="AM232" s="16">
        <f t="shared" si="97"/>
        <v>788093.49552128336</v>
      </c>
      <c r="AN232" s="16">
        <f t="shared" si="98"/>
        <v>781212.51105342398</v>
      </c>
      <c r="AO232" s="21">
        <f t="shared" si="99"/>
        <v>33.211569352889818</v>
      </c>
      <c r="AP232" s="30">
        <f t="shared" si="92"/>
        <v>2.4899999999999999E-2</v>
      </c>
      <c r="AQ232" s="16">
        <f t="shared" si="89"/>
        <v>148417.39382875361</v>
      </c>
      <c r="AR232" s="16">
        <f t="shared" si="100"/>
        <v>814896.77110660682</v>
      </c>
    </row>
    <row r="233" spans="1:44">
      <c r="A233" s="13">
        <v>2079</v>
      </c>
      <c r="C233" s="20">
        <f t="shared" si="69"/>
        <v>0.02</v>
      </c>
      <c r="D233" s="20">
        <f t="shared" si="90"/>
        <v>0.02</v>
      </c>
      <c r="E233" s="21">
        <f t="shared" si="70"/>
        <v>2.8563347491571447</v>
      </c>
      <c r="F233" s="21">
        <f t="shared" si="71"/>
        <v>2.9126158548450736</v>
      </c>
      <c r="H233" s="21">
        <f t="shared" si="72"/>
        <v>1.0250999999999999</v>
      </c>
      <c r="I233" s="21">
        <f t="shared" si="73"/>
        <v>1.0250999999999999</v>
      </c>
      <c r="J233" s="21">
        <f t="shared" si="67"/>
        <v>1.0250999999999999</v>
      </c>
      <c r="K233" s="21">
        <f t="shared" si="68"/>
        <v>1.0250999999999999</v>
      </c>
      <c r="L233" s="21">
        <f t="shared" si="93"/>
        <v>5.121699814139018</v>
      </c>
      <c r="M233" s="21">
        <f t="shared" si="94"/>
        <v>5.2226175824875867</v>
      </c>
      <c r="U233" s="16">
        <f t="shared" si="74"/>
        <v>53000</v>
      </c>
      <c r="V233" s="16">
        <f t="shared" si="91"/>
        <v>52365.908000000003</v>
      </c>
      <c r="W233" s="16">
        <f t="shared" si="75"/>
        <v>48129.3</v>
      </c>
      <c r="X233" s="16">
        <f t="shared" si="76"/>
        <v>34246.45577272727</v>
      </c>
      <c r="Y233" s="16">
        <f t="shared" si="77"/>
        <v>47553.481054800002</v>
      </c>
      <c r="Z233" s="16">
        <f t="shared" si="78"/>
        <v>33922.165012226003</v>
      </c>
      <c r="AA233" s="34">
        <f t="shared" si="79"/>
        <v>1020.5379810606058</v>
      </c>
      <c r="AB233" s="34">
        <f t="shared" si="80"/>
        <v>993.51375101883366</v>
      </c>
      <c r="AC233" s="21">
        <f t="shared" si="81"/>
        <v>1.0022990387101225</v>
      </c>
      <c r="AD233" s="21">
        <f t="shared" si="82"/>
        <v>1.0022990387101225</v>
      </c>
      <c r="AE233" s="21">
        <f t="shared" si="83"/>
        <v>1.0016515813019202</v>
      </c>
      <c r="AF233" s="21">
        <f t="shared" si="84"/>
        <v>1.0016515813019202</v>
      </c>
      <c r="AG233" s="16">
        <f t="shared" si="85"/>
        <v>49957.294762758458</v>
      </c>
      <c r="AH233" s="16">
        <f t="shared" si="86"/>
        <v>49359.605688216827</v>
      </c>
      <c r="AI233" s="16">
        <f t="shared" si="87"/>
        <v>50941.651301240337</v>
      </c>
      <c r="AJ233" s="16">
        <f t="shared" si="88"/>
        <v>50332.185385072306</v>
      </c>
      <c r="AK233" s="16">
        <f t="shared" si="95"/>
        <v>797105.25047528325</v>
      </c>
      <c r="AL233" s="16">
        <f t="shared" si="96"/>
        <v>790115.69763189647</v>
      </c>
      <c r="AM233" s="16">
        <f t="shared" si="97"/>
        <v>797847.54136068339</v>
      </c>
      <c r="AN233" s="16">
        <f t="shared" si="98"/>
        <v>790849.85948840145</v>
      </c>
      <c r="AO233" s="21">
        <f t="shared" si="99"/>
        <v>33.76926208241526</v>
      </c>
      <c r="AP233" s="30">
        <f t="shared" si="92"/>
        <v>2.4899999999999999E-2</v>
      </c>
      <c r="AQ233" s="16">
        <f t="shared" si="89"/>
        <v>151385.74170532866</v>
      </c>
      <c r="AR233" s="16">
        <f t="shared" si="100"/>
        <v>845644.53064347373</v>
      </c>
    </row>
    <row r="234" spans="1:44">
      <c r="A234" s="13">
        <v>2080</v>
      </c>
      <c r="C234" s="20">
        <f t="shared" si="69"/>
        <v>0.02</v>
      </c>
      <c r="D234" s="20">
        <f t="shared" si="90"/>
        <v>0.02</v>
      </c>
      <c r="E234" s="21">
        <f t="shared" si="70"/>
        <v>2.9134614441402875</v>
      </c>
      <c r="F234" s="21">
        <f t="shared" si="71"/>
        <v>2.9708681719419752</v>
      </c>
      <c r="H234" s="21">
        <f t="shared" si="72"/>
        <v>1.0250999999999999</v>
      </c>
      <c r="I234" s="21">
        <f t="shared" si="73"/>
        <v>1.0250999999999999</v>
      </c>
      <c r="J234" s="21">
        <f t="shared" si="67"/>
        <v>1.0250999999999999</v>
      </c>
      <c r="K234" s="21">
        <f t="shared" si="68"/>
        <v>1.0250999999999999</v>
      </c>
      <c r="L234" s="21">
        <f t="shared" si="93"/>
        <v>5.2502544794739068</v>
      </c>
      <c r="M234" s="21">
        <f t="shared" si="94"/>
        <v>5.3537052838080248</v>
      </c>
      <c r="U234" s="16">
        <f t="shared" si="74"/>
        <v>53000</v>
      </c>
      <c r="V234" s="16">
        <f t="shared" si="91"/>
        <v>52365.908000000003</v>
      </c>
      <c r="W234" s="16">
        <f t="shared" si="75"/>
        <v>48129.3</v>
      </c>
      <c r="X234" s="16">
        <f t="shared" si="76"/>
        <v>34246.45577272727</v>
      </c>
      <c r="Y234" s="16">
        <f t="shared" si="77"/>
        <v>47553.481054800002</v>
      </c>
      <c r="Z234" s="16">
        <f t="shared" si="78"/>
        <v>33922.165012226003</v>
      </c>
      <c r="AA234" s="34">
        <f t="shared" si="79"/>
        <v>1020.5379810606058</v>
      </c>
      <c r="AB234" s="34">
        <f t="shared" si="80"/>
        <v>993.51375101883366</v>
      </c>
      <c r="AC234" s="21">
        <f t="shared" si="81"/>
        <v>1.0022990387101225</v>
      </c>
      <c r="AD234" s="21">
        <f t="shared" si="82"/>
        <v>1.0022990387101225</v>
      </c>
      <c r="AE234" s="21">
        <f t="shared" si="83"/>
        <v>1.0016515813019202</v>
      </c>
      <c r="AF234" s="21">
        <f t="shared" si="84"/>
        <v>1.0016515813019202</v>
      </c>
      <c r="AG234" s="16">
        <f t="shared" si="85"/>
        <v>50956.440658013627</v>
      </c>
      <c r="AH234" s="16">
        <f t="shared" si="86"/>
        <v>50346.797801981156</v>
      </c>
      <c r="AI234" s="16">
        <f t="shared" si="87"/>
        <v>51960.484327265149</v>
      </c>
      <c r="AJ234" s="16">
        <f t="shared" si="88"/>
        <v>51338.829092773754</v>
      </c>
      <c r="AK234" s="16">
        <f t="shared" si="95"/>
        <v>806810.76872344245</v>
      </c>
      <c r="AL234" s="16">
        <f t="shared" si="96"/>
        <v>799705.09905973473</v>
      </c>
      <c r="AM234" s="16">
        <f t="shared" si="97"/>
        <v>807553.0596088426</v>
      </c>
      <c r="AN234" s="16">
        <f t="shared" si="98"/>
        <v>800439.2609162397</v>
      </c>
      <c r="AO234" s="21">
        <f t="shared" si="99"/>
        <v>34.32418022124655</v>
      </c>
      <c r="AP234" s="30">
        <f t="shared" si="92"/>
        <v>2.4899999999999999E-2</v>
      </c>
      <c r="AQ234" s="16">
        <f t="shared" si="89"/>
        <v>154413.45653943522</v>
      </c>
      <c r="AR234" s="16">
        <f t="shared" si="100"/>
        <v>877367.04599153495</v>
      </c>
    </row>
    <row r="235" spans="1:44">
      <c r="A235" s="13">
        <v>2081</v>
      </c>
      <c r="C235" s="20">
        <f t="shared" si="69"/>
        <v>0.02</v>
      </c>
      <c r="D235" s="20">
        <f t="shared" si="90"/>
        <v>0.02</v>
      </c>
      <c r="E235" s="21">
        <f t="shared" si="70"/>
        <v>2.9717306730230932</v>
      </c>
      <c r="F235" s="21">
        <f t="shared" si="71"/>
        <v>3.0302855353808149</v>
      </c>
      <c r="H235" s="21">
        <f t="shared" si="72"/>
        <v>1.0250999999999999</v>
      </c>
      <c r="I235" s="21">
        <f t="shared" si="73"/>
        <v>1.0250999999999999</v>
      </c>
      <c r="J235" s="21">
        <f t="shared" si="67"/>
        <v>1.0250999999999999</v>
      </c>
      <c r="K235" s="21">
        <f t="shared" si="68"/>
        <v>1.0250999999999999</v>
      </c>
      <c r="L235" s="21">
        <f t="shared" si="93"/>
        <v>5.3820358669087014</v>
      </c>
      <c r="M235" s="21">
        <f t="shared" si="94"/>
        <v>5.488083286431606</v>
      </c>
      <c r="U235" s="16">
        <f t="shared" si="74"/>
        <v>53000</v>
      </c>
      <c r="V235" s="16">
        <f t="shared" si="91"/>
        <v>52365.908000000003</v>
      </c>
      <c r="W235" s="16">
        <f t="shared" si="75"/>
        <v>48129.3</v>
      </c>
      <c r="X235" s="16">
        <f t="shared" si="76"/>
        <v>34246.45577272727</v>
      </c>
      <c r="Y235" s="16">
        <f t="shared" si="77"/>
        <v>47553.481054800002</v>
      </c>
      <c r="Z235" s="16">
        <f t="shared" si="78"/>
        <v>33922.165012226003</v>
      </c>
      <c r="AA235" s="34">
        <f t="shared" si="79"/>
        <v>1020.5379810606058</v>
      </c>
      <c r="AB235" s="34">
        <f t="shared" si="80"/>
        <v>993.51375101883366</v>
      </c>
      <c r="AC235" s="21">
        <f t="shared" si="81"/>
        <v>1.0022990387101225</v>
      </c>
      <c r="AD235" s="21">
        <f t="shared" si="82"/>
        <v>1.0022990387101225</v>
      </c>
      <c r="AE235" s="21">
        <f t="shared" si="83"/>
        <v>1.0016515813019202</v>
      </c>
      <c r="AF235" s="21">
        <f t="shared" si="84"/>
        <v>1.0016515813019202</v>
      </c>
      <c r="AG235" s="16">
        <f t="shared" si="85"/>
        <v>51975.569471173898</v>
      </c>
      <c r="AH235" s="16">
        <f t="shared" si="86"/>
        <v>51353.733758020782</v>
      </c>
      <c r="AI235" s="16">
        <f t="shared" si="87"/>
        <v>52999.694013810455</v>
      </c>
      <c r="AJ235" s="16">
        <f t="shared" si="88"/>
        <v>52365.605674629231</v>
      </c>
      <c r="AK235" s="16">
        <f t="shared" si="95"/>
        <v>816468.0008111631</v>
      </c>
      <c r="AL235" s="16">
        <f t="shared" si="96"/>
        <v>809246.79202275781</v>
      </c>
      <c r="AM235" s="16">
        <f t="shared" si="97"/>
        <v>817210.29169656325</v>
      </c>
      <c r="AN235" s="16">
        <f t="shared" si="98"/>
        <v>809980.95387926279</v>
      </c>
      <c r="AO235" s="21">
        <f t="shared" si="99"/>
        <v>34.876337573317485</v>
      </c>
      <c r="AP235" s="30">
        <f t="shared" si="92"/>
        <v>2.4899999999999999E-2</v>
      </c>
      <c r="AQ235" s="16">
        <f t="shared" si="89"/>
        <v>157501.72567022394</v>
      </c>
      <c r="AR235" s="16">
        <f t="shared" si="100"/>
        <v>910092.77130246372</v>
      </c>
    </row>
    <row r="236" spans="1:44">
      <c r="A236" s="13">
        <v>2082</v>
      </c>
      <c r="C236" s="20">
        <f t="shared" si="69"/>
        <v>0.02</v>
      </c>
      <c r="D236" s="20">
        <f t="shared" si="90"/>
        <v>0.02</v>
      </c>
      <c r="E236" s="21">
        <f t="shared" si="70"/>
        <v>3.0311652864835552</v>
      </c>
      <c r="F236" s="21">
        <f t="shared" si="71"/>
        <v>3.0908912460884315</v>
      </c>
      <c r="H236" s="21">
        <f t="shared" si="72"/>
        <v>1.0250999999999999</v>
      </c>
      <c r="I236" s="21">
        <f t="shared" si="73"/>
        <v>1.0250999999999999</v>
      </c>
      <c r="J236" s="21">
        <f t="shared" si="67"/>
        <v>1.0250999999999999</v>
      </c>
      <c r="K236" s="21">
        <f t="shared" si="68"/>
        <v>1.0250999999999999</v>
      </c>
      <c r="L236" s="21">
        <f t="shared" si="93"/>
        <v>5.5171249671681091</v>
      </c>
      <c r="M236" s="21">
        <f t="shared" si="94"/>
        <v>5.6258341769210389</v>
      </c>
      <c r="U236" s="16">
        <f t="shared" si="74"/>
        <v>53000</v>
      </c>
      <c r="V236" s="16">
        <f t="shared" si="91"/>
        <v>52365.908000000003</v>
      </c>
      <c r="W236" s="16">
        <f t="shared" si="75"/>
        <v>48129.3</v>
      </c>
      <c r="X236" s="16">
        <f t="shared" si="76"/>
        <v>34246.45577272727</v>
      </c>
      <c r="Y236" s="16">
        <f t="shared" si="77"/>
        <v>47553.481054800002</v>
      </c>
      <c r="Z236" s="16">
        <f t="shared" si="78"/>
        <v>33922.165012226003</v>
      </c>
      <c r="AA236" s="34">
        <f t="shared" si="79"/>
        <v>1020.5379810606058</v>
      </c>
      <c r="AB236" s="34">
        <f t="shared" si="80"/>
        <v>993.51375101883366</v>
      </c>
      <c r="AC236" s="21">
        <f t="shared" si="81"/>
        <v>1.0022990387101225</v>
      </c>
      <c r="AD236" s="21">
        <f t="shared" si="82"/>
        <v>1.0022990387101225</v>
      </c>
      <c r="AE236" s="21">
        <f t="shared" si="83"/>
        <v>1.0016515813019202</v>
      </c>
      <c r="AF236" s="21">
        <f t="shared" si="84"/>
        <v>1.0016515813019202</v>
      </c>
      <c r="AG236" s="16">
        <f t="shared" si="85"/>
        <v>53015.08086059738</v>
      </c>
      <c r="AH236" s="16">
        <f t="shared" si="86"/>
        <v>52380.808433181199</v>
      </c>
      <c r="AI236" s="16">
        <f t="shared" si="87"/>
        <v>54059.687894086666</v>
      </c>
      <c r="AJ236" s="16">
        <f t="shared" si="88"/>
        <v>53412.91778812182</v>
      </c>
      <c r="AK236" s="16">
        <f t="shared" si="95"/>
        <v>826077.18696809898</v>
      </c>
      <c r="AL236" s="16">
        <f t="shared" si="96"/>
        <v>818741.01387651218</v>
      </c>
      <c r="AM236" s="16">
        <f t="shared" si="97"/>
        <v>826819.47785349912</v>
      </c>
      <c r="AN236" s="16">
        <f t="shared" si="98"/>
        <v>819475.17573301715</v>
      </c>
      <c r="AO236" s="21">
        <f t="shared" si="99"/>
        <v>35.425747873885577</v>
      </c>
      <c r="AP236" s="30">
        <f t="shared" si="92"/>
        <v>2.4899999999999999E-2</v>
      </c>
      <c r="AQ236" s="16">
        <f t="shared" si="89"/>
        <v>160651.76018362842</v>
      </c>
      <c r="AR236" s="16">
        <f t="shared" si="100"/>
        <v>943850.95289094932</v>
      </c>
    </row>
    <row r="237" spans="1:44">
      <c r="A237" s="13">
        <v>2083</v>
      </c>
      <c r="C237" s="20">
        <f t="shared" si="69"/>
        <v>0.02</v>
      </c>
      <c r="D237" s="20">
        <f t="shared" si="90"/>
        <v>0.02</v>
      </c>
      <c r="E237" s="21">
        <f t="shared" si="70"/>
        <v>3.0917885922132262</v>
      </c>
      <c r="F237" s="21">
        <f t="shared" si="71"/>
        <v>3.1527090710102001</v>
      </c>
      <c r="H237" s="21">
        <f t="shared" si="72"/>
        <v>1.0250999999999999</v>
      </c>
      <c r="I237" s="21">
        <f t="shared" si="73"/>
        <v>1.0250999999999999</v>
      </c>
      <c r="J237" s="21">
        <f t="shared" si="67"/>
        <v>1.0250999999999999</v>
      </c>
      <c r="K237" s="21">
        <f t="shared" si="68"/>
        <v>1.0250999999999999</v>
      </c>
      <c r="L237" s="21">
        <f t="shared" si="93"/>
        <v>5.6556048038440281</v>
      </c>
      <c r="M237" s="21">
        <f t="shared" si="94"/>
        <v>5.7670426147617562</v>
      </c>
      <c r="U237" s="16">
        <f t="shared" si="74"/>
        <v>53000</v>
      </c>
      <c r="V237" s="16">
        <f t="shared" si="91"/>
        <v>52365.908000000003</v>
      </c>
      <c r="W237" s="16">
        <f t="shared" si="75"/>
        <v>48129.3</v>
      </c>
      <c r="X237" s="16">
        <f t="shared" si="76"/>
        <v>34246.45577272727</v>
      </c>
      <c r="Y237" s="16">
        <f t="shared" si="77"/>
        <v>47553.481054800002</v>
      </c>
      <c r="Z237" s="16">
        <f t="shared" si="78"/>
        <v>33922.165012226003</v>
      </c>
      <c r="AA237" s="34">
        <f t="shared" si="79"/>
        <v>1020.5379810606058</v>
      </c>
      <c r="AB237" s="34">
        <f t="shared" si="80"/>
        <v>993.51375101883366</v>
      </c>
      <c r="AC237" s="21">
        <f t="shared" si="81"/>
        <v>1.0022990387101225</v>
      </c>
      <c r="AD237" s="21">
        <f t="shared" si="82"/>
        <v>1.0022990387101225</v>
      </c>
      <c r="AE237" s="21">
        <f t="shared" si="83"/>
        <v>1.0016515813019202</v>
      </c>
      <c r="AF237" s="21">
        <f t="shared" si="84"/>
        <v>1.0016515813019202</v>
      </c>
      <c r="AG237" s="16">
        <f t="shared" si="85"/>
        <v>54075.382477809326</v>
      </c>
      <c r="AH237" s="16">
        <f t="shared" si="86"/>
        <v>53428.424601844825</v>
      </c>
      <c r="AI237" s="16">
        <f t="shared" si="87"/>
        <v>55140.881651968404</v>
      </c>
      <c r="AJ237" s="16">
        <f t="shared" si="88"/>
        <v>54481.176143884259</v>
      </c>
      <c r="AK237" s="16">
        <f t="shared" si="95"/>
        <v>835638.56622873177</v>
      </c>
      <c r="AL237" s="16">
        <f t="shared" si="96"/>
        <v>828188.00079567079</v>
      </c>
      <c r="AM237" s="16">
        <f t="shared" si="97"/>
        <v>836380.85711413191</v>
      </c>
      <c r="AN237" s="16">
        <f t="shared" si="98"/>
        <v>828922.16265217576</v>
      </c>
      <c r="AO237" s="21">
        <f t="shared" si="99"/>
        <v>35.972424789873727</v>
      </c>
      <c r="AP237" s="30">
        <f t="shared" si="92"/>
        <v>2.4899999999999999E-2</v>
      </c>
      <c r="AQ237" s="16">
        <f t="shared" si="89"/>
        <v>163864.79538730098</v>
      </c>
      <c r="AR237" s="16">
        <f t="shared" si="100"/>
        <v>978671.65063264931</v>
      </c>
    </row>
    <row r="238" spans="1:44">
      <c r="A238" s="13">
        <v>2084</v>
      </c>
      <c r="C238" s="20">
        <f t="shared" si="69"/>
        <v>0.02</v>
      </c>
      <c r="D238" s="20">
        <f t="shared" si="90"/>
        <v>0.02</v>
      </c>
      <c r="E238" s="21">
        <f t="shared" si="70"/>
        <v>3.1536243640574906</v>
      </c>
      <c r="F238" s="21">
        <f t="shared" si="71"/>
        <v>3.2157632524304041</v>
      </c>
      <c r="H238" s="21">
        <f t="shared" si="72"/>
        <v>1.0250999999999999</v>
      </c>
      <c r="I238" s="21">
        <f t="shared" si="73"/>
        <v>1.0250999999999999</v>
      </c>
      <c r="J238" s="21">
        <f t="shared" si="67"/>
        <v>1.0250999999999999</v>
      </c>
      <c r="K238" s="21">
        <f t="shared" si="68"/>
        <v>1.0250999999999999</v>
      </c>
      <c r="L238" s="21">
        <f t="shared" si="93"/>
        <v>5.7975604844205124</v>
      </c>
      <c r="M238" s="21">
        <f t="shared" si="94"/>
        <v>5.9117953843922759</v>
      </c>
      <c r="U238" s="16">
        <f t="shared" si="74"/>
        <v>53000</v>
      </c>
      <c r="V238" s="16">
        <f t="shared" si="91"/>
        <v>52365.908000000003</v>
      </c>
      <c r="W238" s="16">
        <f t="shared" si="75"/>
        <v>48129.3</v>
      </c>
      <c r="X238" s="16">
        <f t="shared" si="76"/>
        <v>34246.45577272727</v>
      </c>
      <c r="Y238" s="16">
        <f t="shared" si="77"/>
        <v>47553.481054800002</v>
      </c>
      <c r="Z238" s="16">
        <f t="shared" si="78"/>
        <v>33922.165012226003</v>
      </c>
      <c r="AA238" s="34">
        <f t="shared" si="79"/>
        <v>1020.5379810606058</v>
      </c>
      <c r="AB238" s="34">
        <f t="shared" si="80"/>
        <v>993.51375101883366</v>
      </c>
      <c r="AC238" s="21">
        <f t="shared" si="81"/>
        <v>1.0022990387101225</v>
      </c>
      <c r="AD238" s="21">
        <f t="shared" si="82"/>
        <v>1.0022990387101225</v>
      </c>
      <c r="AE238" s="21">
        <f t="shared" si="83"/>
        <v>1.0016515813019202</v>
      </c>
      <c r="AF238" s="21">
        <f t="shared" si="84"/>
        <v>1.0016515813019202</v>
      </c>
      <c r="AG238" s="16">
        <f t="shared" si="85"/>
        <v>55156.890127365514</v>
      </c>
      <c r="AH238" s="16">
        <f t="shared" si="86"/>
        <v>54496.993093881712</v>
      </c>
      <c r="AI238" s="16">
        <f t="shared" si="87"/>
        <v>56243.699285007766</v>
      </c>
      <c r="AJ238" s="16">
        <f t="shared" si="88"/>
        <v>55570.799666761937</v>
      </c>
      <c r="AK238" s="16">
        <f t="shared" si="95"/>
        <v>845152.37643831666</v>
      </c>
      <c r="AL238" s="16">
        <f t="shared" si="96"/>
        <v>837587.98777990812</v>
      </c>
      <c r="AM238" s="16">
        <f t="shared" si="97"/>
        <v>845894.6673237168</v>
      </c>
      <c r="AN238" s="16">
        <f t="shared" si="98"/>
        <v>838322.14963641309</v>
      </c>
      <c r="AO238" s="21">
        <f t="shared" si="99"/>
        <v>36.516381920210193</v>
      </c>
      <c r="AP238" s="30">
        <f t="shared" si="92"/>
        <v>2.4899999999999999E-2</v>
      </c>
      <c r="AQ238" s="16">
        <f t="shared" si="89"/>
        <v>167142.09129504699</v>
      </c>
      <c r="AR238" s="16">
        <f t="shared" si="100"/>
        <v>1014585.7599284119</v>
      </c>
    </row>
    <row r="239" spans="1:44">
      <c r="A239" s="13">
        <v>2085</v>
      </c>
      <c r="C239" s="20">
        <f t="shared" si="69"/>
        <v>0.02</v>
      </c>
      <c r="D239" s="20">
        <f t="shared" si="90"/>
        <v>0.02</v>
      </c>
      <c r="E239" s="21">
        <f t="shared" si="70"/>
        <v>3.2166968513386403</v>
      </c>
      <c r="F239" s="21">
        <f t="shared" si="71"/>
        <v>3.2800785174790121</v>
      </c>
      <c r="H239" s="21">
        <f t="shared" si="72"/>
        <v>1.0250999999999999</v>
      </c>
      <c r="I239" s="21">
        <f t="shared" si="73"/>
        <v>1.0250999999999999</v>
      </c>
      <c r="J239" s="21">
        <f t="shared" si="67"/>
        <v>1.0250999999999999</v>
      </c>
      <c r="K239" s="21">
        <f t="shared" si="68"/>
        <v>1.0250999999999999</v>
      </c>
      <c r="L239" s="21">
        <f t="shared" si="93"/>
        <v>5.9430792525794667</v>
      </c>
      <c r="M239" s="21">
        <f t="shared" si="94"/>
        <v>6.0601814485405212</v>
      </c>
      <c r="U239" s="16">
        <f t="shared" si="74"/>
        <v>53000</v>
      </c>
      <c r="V239" s="16">
        <f t="shared" si="91"/>
        <v>52365.908000000003</v>
      </c>
      <c r="W239" s="16">
        <f t="shared" si="75"/>
        <v>48129.3</v>
      </c>
      <c r="X239" s="16">
        <f t="shared" si="76"/>
        <v>34246.45577272727</v>
      </c>
      <c r="Y239" s="16">
        <f t="shared" si="77"/>
        <v>47553.481054800002</v>
      </c>
      <c r="Z239" s="16">
        <f t="shared" si="78"/>
        <v>33922.165012226003</v>
      </c>
      <c r="AA239" s="34">
        <f t="shared" si="79"/>
        <v>1020.5379810606058</v>
      </c>
      <c r="AB239" s="34">
        <f t="shared" si="80"/>
        <v>993.51375101883366</v>
      </c>
      <c r="AC239" s="21">
        <f t="shared" si="81"/>
        <v>1.0022990387101225</v>
      </c>
      <c r="AD239" s="21">
        <f t="shared" si="82"/>
        <v>1.0022990387101225</v>
      </c>
      <c r="AE239" s="21">
        <f t="shared" si="83"/>
        <v>1.0016515813019202</v>
      </c>
      <c r="AF239" s="21">
        <f t="shared" si="84"/>
        <v>1.0016515813019202</v>
      </c>
      <c r="AG239" s="16">
        <f t="shared" si="85"/>
        <v>56260.027929912816</v>
      </c>
      <c r="AH239" s="16">
        <f t="shared" si="86"/>
        <v>55586.932955759345</v>
      </c>
      <c r="AI239" s="16">
        <f t="shared" si="87"/>
        <v>57368.573270707922</v>
      </c>
      <c r="AJ239" s="16">
        <f t="shared" si="88"/>
        <v>56682.215660097179</v>
      </c>
      <c r="AK239" s="16">
        <f t="shared" si="95"/>
        <v>854618.85425879911</v>
      </c>
      <c r="AL239" s="16">
        <f t="shared" si="96"/>
        <v>846941.20865974633</v>
      </c>
      <c r="AM239" s="16">
        <f t="shared" si="97"/>
        <v>855361.14514419925</v>
      </c>
      <c r="AN239" s="16">
        <f t="shared" si="98"/>
        <v>847675.37051625131</v>
      </c>
      <c r="AO239" s="21">
        <f t="shared" si="99"/>
        <v>37.057632796166878</v>
      </c>
      <c r="AP239" s="30">
        <f t="shared" si="92"/>
        <v>2.4899999999999999E-2</v>
      </c>
      <c r="AQ239" s="16">
        <f t="shared" si="89"/>
        <v>170484.93312094794</v>
      </c>
      <c r="AR239" s="16">
        <f t="shared" si="100"/>
        <v>1051625.0342495393</v>
      </c>
    </row>
    <row r="241" spans="1:15" ht="32.1" customHeight="1">
      <c r="A241" s="12" t="s">
        <v>373</v>
      </c>
      <c r="B241" s="12" t="s">
        <v>84</v>
      </c>
      <c r="C241" s="12" t="s">
        <v>374</v>
      </c>
      <c r="D241" s="12" t="s">
        <v>375</v>
      </c>
      <c r="E241" s="12" t="s">
        <v>376</v>
      </c>
      <c r="F241" s="12" t="s">
        <v>377</v>
      </c>
      <c r="G241" s="12" t="s">
        <v>378</v>
      </c>
      <c r="H241" s="12" t="s">
        <v>379</v>
      </c>
      <c r="I241" s="12" t="s">
        <v>380</v>
      </c>
      <c r="J241" s="12" t="s">
        <v>381</v>
      </c>
      <c r="K241" s="12" t="s">
        <v>382</v>
      </c>
      <c r="L241" s="12" t="s">
        <v>383</v>
      </c>
      <c r="M241" s="12" t="s">
        <v>384</v>
      </c>
      <c r="N241" s="12" t="s">
        <v>385</v>
      </c>
      <c r="O241" s="12" t="s">
        <v>386</v>
      </c>
    </row>
    <row r="242" spans="1:15">
      <c r="A242" s="13">
        <v>0</v>
      </c>
      <c r="D242" s="21">
        <f>E180</f>
        <v>1</v>
      </c>
      <c r="E242" s="21">
        <f>E180</f>
        <v>1</v>
      </c>
      <c r="F242" s="16">
        <f>$B$23</f>
        <v>254467.88277408213</v>
      </c>
      <c r="G242" s="16">
        <f>$B$23</f>
        <v>254467.88277408213</v>
      </c>
      <c r="H242" s="16">
        <f>$B$23</f>
        <v>254467.88277408213</v>
      </c>
      <c r="I242" s="16">
        <f>$B$23</f>
        <v>254467.88277408213</v>
      </c>
      <c r="J242" s="16">
        <f>$B$24</f>
        <v>166895.71530212037</v>
      </c>
      <c r="K242" s="16">
        <f>$B$24</f>
        <v>166895.71530212037</v>
      </c>
      <c r="L242" s="16">
        <f>$B$24</f>
        <v>166895.71530212037</v>
      </c>
      <c r="M242" s="16">
        <f>$B$24</f>
        <v>166895.71530212037</v>
      </c>
      <c r="N242" s="16">
        <f>0</f>
        <v>0</v>
      </c>
      <c r="O242" s="16">
        <f>0</f>
        <v>0</v>
      </c>
    </row>
    <row r="243" spans="1:15">
      <c r="A243" s="13">
        <v>1</v>
      </c>
      <c r="B243" s="11">
        <f t="shared" ref="B243:B306" si="101">2027+INT((A243-1)/12)</f>
        <v>2027</v>
      </c>
      <c r="C243" s="11">
        <f t="shared" ref="C243:C306" si="102">B243-2008</f>
        <v>19</v>
      </c>
      <c r="D243" s="21">
        <f t="shared" ref="D243:D306" si="103">D242*INDEX($AE$163:$AE$239,C243)</f>
        <v>1.0016515813019202</v>
      </c>
      <c r="E243" s="21">
        <f t="shared" ref="E243:E306" si="104">E242*INDEX($AF$163:$AF$239,C243)</f>
        <v>1.0024662697723037</v>
      </c>
      <c r="F243" s="16">
        <f t="shared" ref="F243:F306" si="105">F242*INDEX($AC$163:$AC$239,C243)+INDEX($AA$163:$AA$239,C243)</f>
        <v>256073.45226812325</v>
      </c>
      <c r="G243" s="16">
        <f t="shared" ref="G243:G306" si="106">G242*INDEX($AC$163:$AC$239,C243)+INDEX($AB$163:$AB$239,C243)</f>
        <v>256059.89949478235</v>
      </c>
      <c r="H243" s="16">
        <f t="shared" ref="H243:H306" si="107">H242*INDEX($AD$163:$AD$239,C243)+INDEX($AA$163:$AA$239,C243)</f>
        <v>255866.17480166588</v>
      </c>
      <c r="I243" s="16">
        <f t="shared" ref="I243:I306" si="108">I242*INDEX($AD$163:$AD$239,C243)+INDEX($AB$163:$AB$239,C243)</f>
        <v>255852.62202832499</v>
      </c>
      <c r="J243" s="16">
        <f t="shared" ref="J243:J306" si="109">J242+INDEX($AA$163:$AA$239,C243)*D243</f>
        <v>167917.93878462841</v>
      </c>
      <c r="K243" s="16">
        <f t="shared" ref="K243:K306" si="110">K242+INDEX($AB$163:$AB$239,C243)*D243</f>
        <v>167904.36362778046</v>
      </c>
      <c r="L243" s="16">
        <f t="shared" ref="L243:L306" si="111">L242+INDEX($AA$163:$AA$239,C243)*E243</f>
        <v>167918.77020515516</v>
      </c>
      <c r="M243" s="16">
        <f t="shared" ref="M243:M306" si="112">M242+INDEX($AB$163:$AB$239,C243)*E243</f>
        <v>167905.18400701904</v>
      </c>
      <c r="N243" s="16">
        <f t="shared" ref="N243:N306" si="113">N242*INDEX($AC$163:$AC$239,C243)+1</f>
        <v>1</v>
      </c>
      <c r="O243" s="16">
        <f t="shared" ref="O243:O306" si="114">O242+D243</f>
        <v>1.0016515813019202</v>
      </c>
    </row>
    <row r="244" spans="1:15">
      <c r="A244" s="13">
        <v>2</v>
      </c>
      <c r="B244" s="11">
        <f t="shared" si="101"/>
        <v>2027</v>
      </c>
      <c r="C244" s="11">
        <f t="shared" si="102"/>
        <v>19</v>
      </c>
      <c r="D244" s="21">
        <f t="shared" si="103"/>
        <v>1.0033058903246372</v>
      </c>
      <c r="E244" s="21">
        <f t="shared" si="104"/>
        <v>1.0049386220311971</v>
      </c>
      <c r="F244" s="16">
        <f t="shared" si="105"/>
        <v>257682.71302858298</v>
      </c>
      <c r="G244" s="16">
        <f t="shared" si="106"/>
        <v>257655.57632355063</v>
      </c>
      <c r="H244" s="16">
        <f t="shared" si="107"/>
        <v>257266.54257439234</v>
      </c>
      <c r="I244" s="16">
        <f t="shared" si="108"/>
        <v>257239.41690880628</v>
      </c>
      <c r="J244" s="16">
        <f t="shared" si="109"/>
        <v>168941.85055232653</v>
      </c>
      <c r="K244" s="16">
        <f t="shared" si="110"/>
        <v>168914.67781815541</v>
      </c>
      <c r="L244" s="16">
        <f t="shared" si="111"/>
        <v>168944.3482375727</v>
      </c>
      <c r="M244" s="16">
        <f t="shared" si="112"/>
        <v>168917.14233407067</v>
      </c>
      <c r="N244" s="16">
        <f t="shared" si="113"/>
        <v>2.0022990387101225</v>
      </c>
      <c r="O244" s="16">
        <f t="shared" si="114"/>
        <v>2.0049574716265575</v>
      </c>
    </row>
    <row r="245" spans="1:15">
      <c r="A245" s="13">
        <v>3</v>
      </c>
      <c r="B245" s="11">
        <f t="shared" si="101"/>
        <v>2027</v>
      </c>
      <c r="C245" s="11">
        <f t="shared" si="102"/>
        <v>19</v>
      </c>
      <c r="D245" s="21">
        <f t="shared" si="103"/>
        <v>1.0049629315732038</v>
      </c>
      <c r="E245" s="21">
        <f t="shared" si="104"/>
        <v>1.0074170717777331</v>
      </c>
      <c r="F245" s="16">
        <f t="shared" si="105"/>
        <v>259295.67354182567</v>
      </c>
      <c r="G245" s="16">
        <f t="shared" si="106"/>
        <v>259254.9216751171</v>
      </c>
      <c r="H245" s="16">
        <f t="shared" si="107"/>
        <v>258668.98917367641</v>
      </c>
      <c r="I245" s="16">
        <f t="shared" si="108"/>
        <v>258628.27046707468</v>
      </c>
      <c r="J245" s="16">
        <f t="shared" si="109"/>
        <v>169967.45339355501</v>
      </c>
      <c r="K245" s="16">
        <f t="shared" si="110"/>
        <v>169926.66062455624</v>
      </c>
      <c r="L245" s="16">
        <f t="shared" si="111"/>
        <v>169972.45562209073</v>
      </c>
      <c r="M245" s="16">
        <f t="shared" si="112"/>
        <v>169931.59642335513</v>
      </c>
      <c r="N245" s="16">
        <f t="shared" si="113"/>
        <v>3.006902401709358</v>
      </c>
      <c r="O245" s="16">
        <f t="shared" si="114"/>
        <v>3.0099204031997613</v>
      </c>
    </row>
    <row r="246" spans="1:15">
      <c r="A246" s="13">
        <v>4</v>
      </c>
      <c r="B246" s="11">
        <f t="shared" si="101"/>
        <v>2027</v>
      </c>
      <c r="C246" s="11">
        <f t="shared" si="102"/>
        <v>19</v>
      </c>
      <c r="D246" s="21">
        <f t="shared" si="103"/>
        <v>1.006622709560113</v>
      </c>
      <c r="E246" s="21">
        <f t="shared" si="104"/>
        <v>1.0099016340499611</v>
      </c>
      <c r="F246" s="16">
        <f t="shared" si="105"/>
        <v>260912.3423137262</v>
      </c>
      <c r="G246" s="16">
        <f t="shared" si="106"/>
        <v>260857.94398355766</v>
      </c>
      <c r="H246" s="16">
        <f t="shared" si="107"/>
        <v>260073.51768550731</v>
      </c>
      <c r="I246" s="16">
        <f t="shared" si="108"/>
        <v>260019.18575920883</v>
      </c>
      <c r="J246" s="16">
        <f t="shared" si="109"/>
        <v>170994.75010125924</v>
      </c>
      <c r="K246" s="16">
        <f t="shared" si="110"/>
        <v>170940.31480283799</v>
      </c>
      <c r="L246" s="16">
        <f t="shared" si="111"/>
        <v>171003.09859677387</v>
      </c>
      <c r="M246" s="16">
        <f t="shared" si="112"/>
        <v>170948.55243009538</v>
      </c>
      <c r="N246" s="16">
        <f t="shared" si="113"/>
        <v>4.0138153867284476</v>
      </c>
      <c r="O246" s="16">
        <f t="shared" si="114"/>
        <v>4.0165431127598747</v>
      </c>
    </row>
    <row r="247" spans="1:15">
      <c r="A247" s="13">
        <v>5</v>
      </c>
      <c r="B247" s="11">
        <f t="shared" si="101"/>
        <v>2027</v>
      </c>
      <c r="C247" s="11">
        <f t="shared" si="102"/>
        <v>19</v>
      </c>
      <c r="D247" s="21">
        <f t="shared" si="103"/>
        <v>1.0082852288053108</v>
      </c>
      <c r="E247" s="21">
        <f t="shared" si="104"/>
        <v>1.0123923239230186</v>
      </c>
      <c r="F247" s="16">
        <f t="shared" si="105"/>
        <v>262532.72786971478</v>
      </c>
      <c r="G247" s="16">
        <f t="shared" si="106"/>
        <v>262464.65170233854</v>
      </c>
      <c r="H247" s="16">
        <f t="shared" si="107"/>
        <v>261480.13120045536</v>
      </c>
      <c r="I247" s="16">
        <f t="shared" si="108"/>
        <v>261412.16584582411</v>
      </c>
      <c r="J247" s="16">
        <f t="shared" si="109"/>
        <v>172023.74347299745</v>
      </c>
      <c r="K247" s="16">
        <f t="shared" si="110"/>
        <v>171955.64311340722</v>
      </c>
      <c r="L247" s="16">
        <f t="shared" si="111"/>
        <v>172036.28341507152</v>
      </c>
      <c r="M247" s="16">
        <f t="shared" si="112"/>
        <v>171968.01652469483</v>
      </c>
      <c r="N247" s="16">
        <f t="shared" si="113"/>
        <v>5.0230433036778219</v>
      </c>
      <c r="O247" s="16">
        <f t="shared" si="114"/>
        <v>5.0248283415651853</v>
      </c>
    </row>
    <row r="248" spans="1:15">
      <c r="A248" s="13">
        <v>6</v>
      </c>
      <c r="B248" s="11">
        <f t="shared" si="101"/>
        <v>2027</v>
      </c>
      <c r="C248" s="11">
        <f t="shared" si="102"/>
        <v>19</v>
      </c>
      <c r="D248" s="21">
        <f t="shared" si="103"/>
        <v>1.0099504938362081</v>
      </c>
      <c r="E248" s="21">
        <f t="shared" si="104"/>
        <v>1.0148891565092222</v>
      </c>
      <c r="F248" s="16">
        <f t="shared" si="105"/>
        <v>264156.83875482192</v>
      </c>
      <c r="G248" s="16">
        <f t="shared" si="106"/>
        <v>264075.05330436071</v>
      </c>
      <c r="H248" s="16">
        <f t="shared" si="107"/>
        <v>262888.83281367883</v>
      </c>
      <c r="I248" s="16">
        <f t="shared" si="108"/>
        <v>262807.2137920793</v>
      </c>
      <c r="J248" s="16">
        <f t="shared" si="109"/>
        <v>173054.43631094822</v>
      </c>
      <c r="K248" s="16">
        <f t="shared" si="110"/>
        <v>172972.64832122947</v>
      </c>
      <c r="L248" s="16">
        <f t="shared" si="111"/>
        <v>173072.01634585575</v>
      </c>
      <c r="M248" s="16">
        <f t="shared" si="112"/>
        <v>172989.99489277473</v>
      </c>
      <c r="N248" s="16">
        <f t="shared" si="113"/>
        <v>6.0345914746755991</v>
      </c>
      <c r="O248" s="16">
        <f t="shared" si="114"/>
        <v>6.0347788354013936</v>
      </c>
    </row>
    <row r="249" spans="1:15">
      <c r="A249" s="13">
        <v>7</v>
      </c>
      <c r="B249" s="11">
        <f t="shared" si="101"/>
        <v>2027</v>
      </c>
      <c r="C249" s="11">
        <f t="shared" si="102"/>
        <v>19</v>
      </c>
      <c r="D249" s="21">
        <f t="shared" si="103"/>
        <v>1.011618509187693</v>
      </c>
      <c r="E249" s="21">
        <f t="shared" si="104"/>
        <v>1.0173921469581597</v>
      </c>
      <c r="F249" s="16">
        <f t="shared" si="105"/>
        <v>265784.68353372347</v>
      </c>
      <c r="G249" s="16">
        <f t="shared" si="106"/>
        <v>265689.15728200477</v>
      </c>
      <c r="H249" s="16">
        <f t="shared" si="107"/>
        <v>264299.62562493066</v>
      </c>
      <c r="I249" s="16">
        <f t="shared" si="108"/>
        <v>264204.33266768337</v>
      </c>
      <c r="J249" s="16">
        <f t="shared" si="109"/>
        <v>174086.83142191818</v>
      </c>
      <c r="K249" s="16">
        <f t="shared" si="110"/>
        <v>173991.33319583692</v>
      </c>
      <c r="L249" s="16">
        <f t="shared" si="111"/>
        <v>174110.30367345933</v>
      </c>
      <c r="M249" s="16">
        <f t="shared" si="112"/>
        <v>174014.49373521178</v>
      </c>
      <c r="N249" s="16">
        <f t="shared" si="113"/>
        <v>7.0484652340756533</v>
      </c>
      <c r="O249" s="16">
        <f t="shared" si="114"/>
        <v>7.0463973445890868</v>
      </c>
    </row>
    <row r="250" spans="1:15">
      <c r="A250" s="13">
        <v>8</v>
      </c>
      <c r="B250" s="11">
        <f t="shared" si="101"/>
        <v>2027</v>
      </c>
      <c r="C250" s="11">
        <f t="shared" si="102"/>
        <v>19</v>
      </c>
      <c r="D250" s="21">
        <f t="shared" si="103"/>
        <v>1.0132892794021437</v>
      </c>
      <c r="E250" s="21">
        <f t="shared" si="104"/>
        <v>1.0199013104567818</v>
      </c>
      <c r="F250" s="16">
        <f t="shared" si="105"/>
        <v>267416.27079078578</v>
      </c>
      <c r="G250" s="16">
        <f t="shared" si="106"/>
        <v>267306.97214717558</v>
      </c>
      <c r="H250" s="16">
        <f t="shared" si="107"/>
        <v>265712.51273856539</v>
      </c>
      <c r="I250" s="16">
        <f t="shared" si="108"/>
        <v>265603.52554690233</v>
      </c>
      <c r="J250" s="16">
        <f t="shared" si="109"/>
        <v>175120.93161734959</v>
      </c>
      <c r="K250" s="16">
        <f t="shared" si="110"/>
        <v>175011.70051133583</v>
      </c>
      <c r="L250" s="16">
        <f t="shared" si="111"/>
        <v>175151.15169771397</v>
      </c>
      <c r="M250" s="16">
        <f t="shared" si="112"/>
        <v>175041.5192681757</v>
      </c>
      <c r="N250" s="16">
        <f t="shared" si="113"/>
        <v>8.0646699284957464</v>
      </c>
      <c r="O250" s="16">
        <f t="shared" si="114"/>
        <v>8.0596866239912313</v>
      </c>
    </row>
    <row r="251" spans="1:15">
      <c r="A251" s="13">
        <v>9</v>
      </c>
      <c r="B251" s="11">
        <f t="shared" si="101"/>
        <v>2027</v>
      </c>
      <c r="C251" s="11">
        <f t="shared" si="102"/>
        <v>19</v>
      </c>
      <c r="D251" s="21">
        <f t="shared" si="103"/>
        <v>1.0149628090294405</v>
      </c>
      <c r="E251" s="21">
        <f t="shared" si="104"/>
        <v>1.0224166622294943</v>
      </c>
      <c r="F251" s="16">
        <f t="shared" si="105"/>
        <v>269051.609130111</v>
      </c>
      <c r="G251" s="16">
        <f t="shared" si="106"/>
        <v>268928.50643134722</v>
      </c>
      <c r="H251" s="16">
        <f t="shared" si="107"/>
        <v>267127.49726354581</v>
      </c>
      <c r="I251" s="16">
        <f t="shared" si="108"/>
        <v>267004.79550856573</v>
      </c>
      <c r="J251" s="16">
        <f t="shared" si="109"/>
        <v>176156.7397133281</v>
      </c>
      <c r="K251" s="16">
        <f t="shared" si="110"/>
        <v>176033.75304641412</v>
      </c>
      <c r="L251" s="16">
        <f t="shared" si="111"/>
        <v>176194.56673398838</v>
      </c>
      <c r="M251" s="16">
        <f t="shared" si="112"/>
        <v>176071.07772316696</v>
      </c>
      <c r="N251" s="16">
        <f t="shared" si="113"/>
        <v>9.0832109168457187</v>
      </c>
      <c r="O251" s="16">
        <f t="shared" si="114"/>
        <v>9.0746494330206708</v>
      </c>
    </row>
    <row r="252" spans="1:15">
      <c r="A252" s="13">
        <v>10</v>
      </c>
      <c r="B252" s="11">
        <f t="shared" si="101"/>
        <v>2027</v>
      </c>
      <c r="C252" s="11">
        <f t="shared" si="102"/>
        <v>19</v>
      </c>
      <c r="D252" s="21">
        <f t="shared" si="103"/>
        <v>1.0166391026269779</v>
      </c>
      <c r="E252" s="21">
        <f t="shared" si="104"/>
        <v>1.0249382175382507</v>
      </c>
      <c r="F252" s="16">
        <f t="shared" si="105"/>
        <v>270690.70717558247</v>
      </c>
      <c r="G252" s="16">
        <f t="shared" si="106"/>
        <v>270553.768685608</v>
      </c>
      <c r="H252" s="16">
        <f t="shared" si="107"/>
        <v>268544.58231345005</v>
      </c>
      <c r="I252" s="16">
        <f t="shared" si="108"/>
        <v>268408.14563607372</v>
      </c>
      <c r="J252" s="16">
        <f t="shared" si="109"/>
        <v>177194.2585305903</v>
      </c>
      <c r="K252" s="16">
        <f t="shared" si="110"/>
        <v>177057.49358434891</v>
      </c>
      <c r="L252" s="16">
        <f t="shared" si="111"/>
        <v>177240.55511322673</v>
      </c>
      <c r="M252" s="16">
        <f t="shared" si="112"/>
        <v>177103.17534705458</v>
      </c>
      <c r="N252" s="16">
        <f t="shared" si="113"/>
        <v>10.104093570355754</v>
      </c>
      <c r="O252" s="16">
        <f t="shared" si="114"/>
        <v>10.091288535647649</v>
      </c>
    </row>
    <row r="253" spans="1:15">
      <c r="A253" s="13">
        <v>11</v>
      </c>
      <c r="B253" s="11">
        <f t="shared" si="101"/>
        <v>2027</v>
      </c>
      <c r="C253" s="11">
        <f t="shared" si="102"/>
        <v>19</v>
      </c>
      <c r="D253" s="21">
        <f t="shared" si="103"/>
        <v>1.0183181647596775</v>
      </c>
      <c r="E253" s="21">
        <f t="shared" si="104"/>
        <v>1.0274659916826441</v>
      </c>
      <c r="F253" s="16">
        <f t="shared" si="105"/>
        <v>272333.5735709102</v>
      </c>
      <c r="G253" s="16">
        <f t="shared" si="106"/>
        <v>272182.7674807054</v>
      </c>
      <c r="H253" s="16">
        <f t="shared" si="107"/>
        <v>269963.77100647829</v>
      </c>
      <c r="I253" s="16">
        <f t="shared" si="108"/>
        <v>269813.57901740365</v>
      </c>
      <c r="J253" s="16">
        <f t="shared" si="109"/>
        <v>178233.49089453148</v>
      </c>
      <c r="K253" s="16">
        <f t="shared" si="110"/>
        <v>178082.92491301417</v>
      </c>
      <c r="L253" s="16">
        <f t="shared" si="111"/>
        <v>178289.12318198697</v>
      </c>
      <c r="M253" s="16">
        <f t="shared" si="112"/>
        <v>178137.81840211406</v>
      </c>
      <c r="N253" s="16">
        <f t="shared" si="113"/>
        <v>11.127323272604702</v>
      </c>
      <c r="O253" s="16">
        <f t="shared" si="114"/>
        <v>11.109606700407326</v>
      </c>
    </row>
    <row r="254" spans="1:15">
      <c r="A254" s="13">
        <v>12</v>
      </c>
      <c r="B254" s="11">
        <f t="shared" si="101"/>
        <v>2027</v>
      </c>
      <c r="C254" s="11">
        <f t="shared" si="102"/>
        <v>19</v>
      </c>
      <c r="D254" s="21">
        <f t="shared" si="103"/>
        <v>1.0200000000000002</v>
      </c>
      <c r="E254" s="21">
        <f t="shared" si="104"/>
        <v>1.0300000000000009</v>
      </c>
      <c r="F254" s="16">
        <f t="shared" si="105"/>
        <v>273980.21697967633</v>
      </c>
      <c r="G254" s="16">
        <f t="shared" si="106"/>
        <v>273815.51140709146</v>
      </c>
      <c r="H254" s="16">
        <f t="shared" si="107"/>
        <v>271385.06646545959</v>
      </c>
      <c r="I254" s="16">
        <f t="shared" si="108"/>
        <v>271221.09874511696</v>
      </c>
      <c r="J254" s="16">
        <f t="shared" si="109"/>
        <v>179274.43963521329</v>
      </c>
      <c r="K254" s="16">
        <f t="shared" si="110"/>
        <v>179110.04982488826</v>
      </c>
      <c r="L254" s="16">
        <f t="shared" si="111"/>
        <v>179340.2773024794</v>
      </c>
      <c r="M254" s="16">
        <f t="shared" si="112"/>
        <v>179175.01316606536</v>
      </c>
      <c r="N254" s="16">
        <f t="shared" si="113"/>
        <v>12.152905419548468</v>
      </c>
      <c r="O254" s="16">
        <f t="shared" si="114"/>
        <v>12.129606700407326</v>
      </c>
    </row>
    <row r="255" spans="1:15">
      <c r="A255" s="13">
        <v>13</v>
      </c>
      <c r="B255" s="11">
        <f t="shared" si="101"/>
        <v>2028</v>
      </c>
      <c r="C255" s="11">
        <f t="shared" si="102"/>
        <v>20</v>
      </c>
      <c r="D255" s="21">
        <f t="shared" si="103"/>
        <v>1.0216846129279589</v>
      </c>
      <c r="E255" s="21">
        <f t="shared" si="104"/>
        <v>1.0325402578654737</v>
      </c>
      <c r="F255" s="16">
        <f t="shared" si="105"/>
        <v>275630.64608538098</v>
      </c>
      <c r="G255" s="16">
        <f t="shared" si="106"/>
        <v>275438.53761826718</v>
      </c>
      <c r="H255" s="16">
        <f t="shared" si="107"/>
        <v>272808.47181785881</v>
      </c>
      <c r="I255" s="16">
        <f t="shared" si="108"/>
        <v>272617.23645966518</v>
      </c>
      <c r="J255" s="16">
        <f t="shared" si="109"/>
        <v>180317.10758737149</v>
      </c>
      <c r="K255" s="16">
        <f t="shared" si="110"/>
        <v>180125.10753703656</v>
      </c>
      <c r="L255" s="16">
        <f t="shared" si="111"/>
        <v>180394.02385260523</v>
      </c>
      <c r="M255" s="16">
        <f t="shared" si="112"/>
        <v>180200.85611073524</v>
      </c>
      <c r="N255" s="16">
        <f t="shared" si="113"/>
        <v>13.180845419548467</v>
      </c>
      <c r="O255" s="16">
        <f t="shared" si="114"/>
        <v>13.151291313335285</v>
      </c>
    </row>
    <row r="256" spans="1:15">
      <c r="A256" s="13">
        <v>14</v>
      </c>
      <c r="B256" s="11">
        <f t="shared" si="101"/>
        <v>2028</v>
      </c>
      <c r="C256" s="11">
        <f t="shared" si="102"/>
        <v>20</v>
      </c>
      <c r="D256" s="21">
        <f t="shared" si="103"/>
        <v>1.0233720081311304</v>
      </c>
      <c r="E256" s="21">
        <f t="shared" si="104"/>
        <v>1.035086780692134</v>
      </c>
      <c r="F256" s="16">
        <f t="shared" si="105"/>
        <v>277284.86959148798</v>
      </c>
      <c r="G256" s="16">
        <f t="shared" si="106"/>
        <v>277065.29522952996</v>
      </c>
      <c r="H256" s="16">
        <f t="shared" si="107"/>
        <v>274233.99019578344</v>
      </c>
      <c r="I256" s="16">
        <f t="shared" si="108"/>
        <v>274015.44672130822</v>
      </c>
      <c r="J256" s="16">
        <f t="shared" si="109"/>
        <v>181361.49759042356</v>
      </c>
      <c r="K256" s="16">
        <f t="shared" si="110"/>
        <v>181141.8416995226</v>
      </c>
      <c r="L256" s="16">
        <f t="shared" si="111"/>
        <v>181450.36922599529</v>
      </c>
      <c r="M256" s="16">
        <f t="shared" si="112"/>
        <v>181229.22906085069</v>
      </c>
      <c r="N256" s="16">
        <f t="shared" si="113"/>
        <v>14.211148693400149</v>
      </c>
      <c r="O256" s="16">
        <f t="shared" si="114"/>
        <v>14.174663321466415</v>
      </c>
    </row>
    <row r="257" spans="1:15">
      <c r="A257" s="13">
        <v>15</v>
      </c>
      <c r="B257" s="11">
        <f t="shared" si="101"/>
        <v>2028</v>
      </c>
      <c r="C257" s="11">
        <f t="shared" si="102"/>
        <v>20</v>
      </c>
      <c r="D257" s="21">
        <f t="shared" si="103"/>
        <v>1.0250621902046684</v>
      </c>
      <c r="E257" s="21">
        <f t="shared" si="104"/>
        <v>1.0376395839310661</v>
      </c>
      <c r="F257" s="16">
        <f t="shared" si="105"/>
        <v>278942.89622147073</v>
      </c>
      <c r="G257" s="16">
        <f t="shared" si="106"/>
        <v>278695.79281951301</v>
      </c>
      <c r="H257" s="16">
        <f t="shared" si="107"/>
        <v>275661.62473599066</v>
      </c>
      <c r="I257" s="16">
        <f t="shared" si="108"/>
        <v>275415.73260671354</v>
      </c>
      <c r="J257" s="16">
        <f t="shared" si="109"/>
        <v>182407.61248847659</v>
      </c>
      <c r="K257" s="16">
        <f t="shared" si="110"/>
        <v>182160.25508114041</v>
      </c>
      <c r="L257" s="16">
        <f t="shared" si="111"/>
        <v>182509.31983204887</v>
      </c>
      <c r="M257" s="16">
        <f t="shared" si="112"/>
        <v>182260.13825608767</v>
      </c>
      <c r="N257" s="16">
        <f t="shared" si="113"/>
        <v>15.243820674361583</v>
      </c>
      <c r="O257" s="16">
        <f t="shared" si="114"/>
        <v>15.199725511671083</v>
      </c>
    </row>
    <row r="258" spans="1:15">
      <c r="A258" s="13">
        <v>16</v>
      </c>
      <c r="B258" s="11">
        <f t="shared" si="101"/>
        <v>2028</v>
      </c>
      <c r="C258" s="11">
        <f t="shared" si="102"/>
        <v>20</v>
      </c>
      <c r="D258" s="21">
        <f t="shared" si="103"/>
        <v>1.0267551637513157</v>
      </c>
      <c r="E258" s="21">
        <f t="shared" si="104"/>
        <v>1.0401986830714611</v>
      </c>
      <c r="F258" s="16">
        <f t="shared" si="105"/>
        <v>280604.73471885821</v>
      </c>
      <c r="G258" s="16">
        <f t="shared" si="106"/>
        <v>280330.03898657218</v>
      </c>
      <c r="H258" s="16">
        <f t="shared" si="107"/>
        <v>277091.37857989408</v>
      </c>
      <c r="I258" s="16">
        <f t="shared" si="108"/>
        <v>276818.09719711589</v>
      </c>
      <c r="J258" s="16">
        <f t="shared" si="109"/>
        <v>183455.45513033491</v>
      </c>
      <c r="K258" s="16">
        <f t="shared" si="110"/>
        <v>183180.35045525694</v>
      </c>
      <c r="L258" s="16">
        <f t="shared" si="111"/>
        <v>183570.88209597251</v>
      </c>
      <c r="M258" s="16">
        <f t="shared" si="112"/>
        <v>183293.58995151083</v>
      </c>
      <c r="N258" s="16">
        <f t="shared" si="113"/>
        <v>16.278866808182105</v>
      </c>
      <c r="O258" s="16">
        <f t="shared" si="114"/>
        <v>16.226480675422398</v>
      </c>
    </row>
    <row r="259" spans="1:15">
      <c r="A259" s="13">
        <v>17</v>
      </c>
      <c r="B259" s="11">
        <f t="shared" si="101"/>
        <v>2028</v>
      </c>
      <c r="C259" s="11">
        <f t="shared" si="102"/>
        <v>20</v>
      </c>
      <c r="D259" s="21">
        <f t="shared" si="103"/>
        <v>1.0284509333814174</v>
      </c>
      <c r="E259" s="21">
        <f t="shared" si="104"/>
        <v>1.0427640936407103</v>
      </c>
      <c r="F259" s="16">
        <f t="shared" si="105"/>
        <v>282270.39384728111</v>
      </c>
      <c r="G259" s="16">
        <f t="shared" si="106"/>
        <v>281968.04234883131</v>
      </c>
      <c r="H259" s="16">
        <f t="shared" si="107"/>
        <v>278523.25487357064</v>
      </c>
      <c r="I259" s="16">
        <f t="shared" si="108"/>
        <v>278222.54357832402</v>
      </c>
      <c r="J259" s="16">
        <f t="shared" si="109"/>
        <v>184505.02836950787</v>
      </c>
      <c r="K259" s="16">
        <f t="shared" si="110"/>
        <v>184202.13059981953</v>
      </c>
      <c r="L259" s="16">
        <f t="shared" si="111"/>
        <v>184635.0624588191</v>
      </c>
      <c r="M259" s="16">
        <f t="shared" si="112"/>
        <v>184329.59041761156</v>
      </c>
      <c r="N259" s="16">
        <f t="shared" si="113"/>
        <v>17.316292553131046</v>
      </c>
      <c r="O259" s="16">
        <f t="shared" si="114"/>
        <v>17.254931608803815</v>
      </c>
    </row>
    <row r="260" spans="1:15">
      <c r="A260" s="13">
        <v>18</v>
      </c>
      <c r="B260" s="11">
        <f t="shared" si="101"/>
        <v>2028</v>
      </c>
      <c r="C260" s="11">
        <f t="shared" si="102"/>
        <v>20</v>
      </c>
      <c r="D260" s="21">
        <f t="shared" si="103"/>
        <v>1.0301495037129325</v>
      </c>
      <c r="E260" s="21">
        <f t="shared" si="104"/>
        <v>1.0453358312045</v>
      </c>
      <c r="F260" s="16">
        <f t="shared" si="105"/>
        <v>283939.88239051815</v>
      </c>
      <c r="G260" s="16">
        <f t="shared" si="106"/>
        <v>283609.81154422759</v>
      </c>
      <c r="H260" s="16">
        <f t="shared" si="107"/>
        <v>279957.2567677676</v>
      </c>
      <c r="I260" s="16">
        <f t="shared" si="108"/>
        <v>279629.07484072755</v>
      </c>
      <c r="J260" s="16">
        <f t="shared" si="109"/>
        <v>185556.33506421765</v>
      </c>
      <c r="K260" s="16">
        <f t="shared" si="110"/>
        <v>185225.59829736355</v>
      </c>
      <c r="L260" s="16">
        <f t="shared" si="111"/>
        <v>185701.86737752685</v>
      </c>
      <c r="M260" s="16">
        <f t="shared" si="112"/>
        <v>185368.14594034594</v>
      </c>
      <c r="N260" s="16">
        <f t="shared" si="113"/>
        <v>18.3561033800265</v>
      </c>
      <c r="O260" s="16">
        <f t="shared" si="114"/>
        <v>18.28508111251675</v>
      </c>
    </row>
    <row r="261" spans="1:15">
      <c r="A261" s="13">
        <v>19</v>
      </c>
      <c r="B261" s="11">
        <f t="shared" si="101"/>
        <v>2028</v>
      </c>
      <c r="C261" s="11">
        <f t="shared" si="102"/>
        <v>20</v>
      </c>
      <c r="D261" s="21">
        <f t="shared" si="103"/>
        <v>1.0318508793714471</v>
      </c>
      <c r="E261" s="21">
        <f t="shared" si="104"/>
        <v>1.0479139113669056</v>
      </c>
      <c r="F261" s="16">
        <f t="shared" si="105"/>
        <v>285613.20915254223</v>
      </c>
      <c r="G261" s="16">
        <f t="shared" si="106"/>
        <v>285255.35523055715</v>
      </c>
      <c r="H261" s="16">
        <f t="shared" si="107"/>
        <v>281393.38741790951</v>
      </c>
      <c r="I261" s="16">
        <f t="shared" si="108"/>
        <v>281037.69407930371</v>
      </c>
      <c r="J261" s="16">
        <f t="shared" si="109"/>
        <v>186609.37807740699</v>
      </c>
      <c r="K261" s="16">
        <f t="shared" si="110"/>
        <v>186250.75633501995</v>
      </c>
      <c r="L261" s="16">
        <f t="shared" si="111"/>
        <v>186771.30332495857</v>
      </c>
      <c r="M261" s="16">
        <f t="shared" si="112"/>
        <v>186409.26282117289</v>
      </c>
      <c r="N261" s="16">
        <f t="shared" si="113"/>
        <v>19.39830477226419</v>
      </c>
      <c r="O261" s="16">
        <f t="shared" si="114"/>
        <v>19.316931991888197</v>
      </c>
    </row>
    <row r="262" spans="1:15">
      <c r="A262" s="13">
        <v>20</v>
      </c>
      <c r="B262" s="11">
        <f t="shared" si="101"/>
        <v>2028</v>
      </c>
      <c r="C262" s="11">
        <f t="shared" si="102"/>
        <v>20</v>
      </c>
      <c r="D262" s="21">
        <f t="shared" si="103"/>
        <v>1.033555064990187</v>
      </c>
      <c r="E262" s="21">
        <f t="shared" si="104"/>
        <v>1.0504983497704863</v>
      </c>
      <c r="F262" s="16">
        <f t="shared" si="105"/>
        <v>287290.38295756688</v>
      </c>
      <c r="G262" s="16">
        <f t="shared" si="106"/>
        <v>286904.68208552082</v>
      </c>
      <c r="H262" s="16">
        <f t="shared" si="107"/>
        <v>282831.64998410508</v>
      </c>
      <c r="I262" s="16">
        <f t="shared" si="108"/>
        <v>282448.40439362422</v>
      </c>
      <c r="J262" s="16">
        <f t="shared" si="109"/>
        <v>187664.16027674705</v>
      </c>
      <c r="K262" s="16">
        <f t="shared" si="110"/>
        <v>187277.60750452286</v>
      </c>
      <c r="L262" s="16">
        <f t="shared" si="111"/>
        <v>187843.37678994084</v>
      </c>
      <c r="M262" s="16">
        <f t="shared" si="112"/>
        <v>187452.94737709247</v>
      </c>
      <c r="N262" s="16">
        <f t="shared" si="113"/>
        <v>20.442902225846378</v>
      </c>
      <c r="O262" s="16">
        <f t="shared" si="114"/>
        <v>20.350487056878382</v>
      </c>
    </row>
    <row r="263" spans="1:15">
      <c r="A263" s="13">
        <v>21</v>
      </c>
      <c r="B263" s="11">
        <f t="shared" si="101"/>
        <v>2028</v>
      </c>
      <c r="C263" s="11">
        <f t="shared" si="102"/>
        <v>20</v>
      </c>
      <c r="D263" s="21">
        <f t="shared" si="103"/>
        <v>1.0352620652100297</v>
      </c>
      <c r="E263" s="21">
        <f t="shared" si="104"/>
        <v>1.05308916209638</v>
      </c>
      <c r="F263" s="16">
        <f t="shared" si="105"/>
        <v>288971.41265009285</v>
      </c>
      <c r="G263" s="16">
        <f t="shared" si="106"/>
        <v>288557.80080676969</v>
      </c>
      <c r="H263" s="16">
        <f t="shared" si="107"/>
        <v>284272.04763115419</v>
      </c>
      <c r="I263" s="16">
        <f t="shared" si="108"/>
        <v>283861.20888786204</v>
      </c>
      <c r="J263" s="16">
        <f t="shared" si="109"/>
        <v>188720.68453464512</v>
      </c>
      <c r="K263" s="16">
        <f t="shared" si="110"/>
        <v>188306.1546022172</v>
      </c>
      <c r="L263" s="16">
        <f t="shared" si="111"/>
        <v>188918.09427730349</v>
      </c>
      <c r="M263" s="16">
        <f t="shared" si="112"/>
        <v>188499.20594068413</v>
      </c>
      <c r="N263" s="16">
        <f t="shared" si="113"/>
        <v>21.489901249410849</v>
      </c>
      <c r="O263" s="16">
        <f t="shared" si="114"/>
        <v>21.385749122088413</v>
      </c>
    </row>
    <row r="264" spans="1:15">
      <c r="A264" s="13">
        <v>22</v>
      </c>
      <c r="B264" s="11">
        <f t="shared" si="101"/>
        <v>2028</v>
      </c>
      <c r="C264" s="11">
        <f t="shared" si="102"/>
        <v>20</v>
      </c>
      <c r="D264" s="21">
        <f t="shared" si="103"/>
        <v>1.036971884679518</v>
      </c>
      <c r="E264" s="21">
        <f t="shared" si="104"/>
        <v>1.055686364064399</v>
      </c>
      <c r="F264" s="16">
        <f t="shared" si="105"/>
        <v>290656.30709495483</v>
      </c>
      <c r="G264" s="16">
        <f t="shared" si="106"/>
        <v>290214.72011195112</v>
      </c>
      <c r="H264" s="16">
        <f t="shared" si="107"/>
        <v>285714.58352855471</v>
      </c>
      <c r="I264" s="16">
        <f t="shared" si="108"/>
        <v>285276.11067079823</v>
      </c>
      <c r="J264" s="16">
        <f t="shared" si="109"/>
        <v>189778.95372825256</v>
      </c>
      <c r="K264" s="16">
        <f t="shared" si="110"/>
        <v>189336.40042906621</v>
      </c>
      <c r="L264" s="16">
        <f t="shared" si="111"/>
        <v>189995.46230791899</v>
      </c>
      <c r="M264" s="16">
        <f t="shared" si="112"/>
        <v>189548.04486014519</v>
      </c>
      <c r="N264" s="16">
        <f t="shared" si="113"/>
        <v>22.539307364259955</v>
      </c>
      <c r="O264" s="16">
        <f t="shared" si="114"/>
        <v>22.422721006767929</v>
      </c>
    </row>
    <row r="265" spans="1:15">
      <c r="A265" s="13">
        <v>23</v>
      </c>
      <c r="B265" s="11">
        <f t="shared" si="101"/>
        <v>2028</v>
      </c>
      <c r="C265" s="11">
        <f t="shared" si="102"/>
        <v>20</v>
      </c>
      <c r="D265" s="21">
        <f t="shared" si="103"/>
        <v>1.0386845280548715</v>
      </c>
      <c r="E265" s="21">
        <f t="shared" si="104"/>
        <v>1.0582899714331242</v>
      </c>
      <c r="F265" s="16">
        <f t="shared" si="105"/>
        <v>292345.07517736801</v>
      </c>
      <c r="G265" s="16">
        <f t="shared" si="106"/>
        <v>291875.44873875473</v>
      </c>
      <c r="H265" s="16">
        <f t="shared" si="107"/>
        <v>287159.26085050975</v>
      </c>
      <c r="I265" s="16">
        <f t="shared" si="108"/>
        <v>286693.11285582883</v>
      </c>
      <c r="J265" s="16">
        <f t="shared" si="109"/>
        <v>190838.97073947257</v>
      </c>
      <c r="K265" s="16">
        <f t="shared" si="110"/>
        <v>190368.34779065923</v>
      </c>
      <c r="L265" s="16">
        <f t="shared" si="111"/>
        <v>191075.48741874204</v>
      </c>
      <c r="M265" s="16">
        <f t="shared" si="112"/>
        <v>190599.47049932933</v>
      </c>
      <c r="N265" s="16">
        <f t="shared" si="113"/>
        <v>23.591126104389737</v>
      </c>
      <c r="O265" s="16">
        <f t="shared" si="114"/>
        <v>23.461405534822802</v>
      </c>
    </row>
    <row r="266" spans="1:15">
      <c r="A266" s="13">
        <v>24</v>
      </c>
      <c r="B266" s="11">
        <f t="shared" si="101"/>
        <v>2028</v>
      </c>
      <c r="C266" s="11">
        <f t="shared" si="102"/>
        <v>20</v>
      </c>
      <c r="D266" s="21">
        <f t="shared" si="103"/>
        <v>1.0404000000000009</v>
      </c>
      <c r="E266" s="21">
        <f t="shared" si="104"/>
        <v>1.060900000000002</v>
      </c>
      <c r="F266" s="16">
        <f t="shared" si="105"/>
        <v>294037.72580297507</v>
      </c>
      <c r="G266" s="16">
        <f t="shared" si="106"/>
        <v>293539.99544495833</v>
      </c>
      <c r="H266" s="16">
        <f t="shared" si="107"/>
        <v>288606.08277593431</v>
      </c>
      <c r="I266" s="16">
        <f t="shared" si="108"/>
        <v>288112.21856097167</v>
      </c>
      <c r="J266" s="16">
        <f t="shared" si="109"/>
        <v>191900.73845496803</v>
      </c>
      <c r="K266" s="16">
        <f t="shared" si="110"/>
        <v>191401.99949721922</v>
      </c>
      <c r="L266" s="16">
        <f t="shared" si="111"/>
        <v>192158.17616284924</v>
      </c>
      <c r="M266" s="16">
        <f t="shared" si="112"/>
        <v>191653.48923778522</v>
      </c>
      <c r="N266" s="16">
        <f t="shared" si="113"/>
        <v>24.645363016519109</v>
      </c>
      <c r="O266" s="16">
        <f t="shared" si="114"/>
        <v>24.501805534822804</v>
      </c>
    </row>
    <row r="267" spans="1:15">
      <c r="A267" s="13">
        <v>25</v>
      </c>
      <c r="B267" s="11">
        <f t="shared" si="101"/>
        <v>2029</v>
      </c>
      <c r="C267" s="11">
        <f t="shared" si="102"/>
        <v>21</v>
      </c>
      <c r="D267" s="21">
        <f t="shared" si="103"/>
        <v>1.0421183051865186</v>
      </c>
      <c r="E267" s="21">
        <f t="shared" si="104"/>
        <v>1.062652162603209</v>
      </c>
      <c r="F267" s="16">
        <f t="shared" si="105"/>
        <v>295734.26789789309</v>
      </c>
      <c r="G267" s="16">
        <f t="shared" si="106"/>
        <v>295208.36900847434</v>
      </c>
      <c r="H267" s="16">
        <f t="shared" si="107"/>
        <v>290290.13731327362</v>
      </c>
      <c r="I267" s="16">
        <f t="shared" si="108"/>
        <v>289768.11345532147</v>
      </c>
      <c r="J267" s="16">
        <f t="shared" si="109"/>
        <v>192964.25976616939</v>
      </c>
      <c r="K267" s="16">
        <f t="shared" si="110"/>
        <v>192437.35836361046</v>
      </c>
      <c r="L267" s="16">
        <f t="shared" si="111"/>
        <v>193242.653055442</v>
      </c>
      <c r="M267" s="16">
        <f t="shared" si="112"/>
        <v>192709.24877388141</v>
      </c>
      <c r="N267" s="16">
        <f t="shared" si="113"/>
        <v>25.702023660119107</v>
      </c>
      <c r="O267" s="16">
        <f t="shared" si="114"/>
        <v>25.543923840009324</v>
      </c>
    </row>
    <row r="268" spans="1:15">
      <c r="A268" s="13">
        <v>26</v>
      </c>
      <c r="B268" s="11">
        <f t="shared" si="101"/>
        <v>2029</v>
      </c>
      <c r="C268" s="11">
        <f t="shared" si="102"/>
        <v>21</v>
      </c>
      <c r="D268" s="21">
        <f t="shared" si="103"/>
        <v>1.0438394482937534</v>
      </c>
      <c r="E268" s="21">
        <f t="shared" si="104"/>
        <v>1.0644072190454097</v>
      </c>
      <c r="F268" s="16">
        <f t="shared" si="105"/>
        <v>297434.7104087607</v>
      </c>
      <c r="G268" s="16">
        <f t="shared" si="106"/>
        <v>296880.57822739577</v>
      </c>
      <c r="H268" s="16">
        <f t="shared" si="107"/>
        <v>291978.06355718424</v>
      </c>
      <c r="I268" s="16">
        <f t="shared" si="108"/>
        <v>291427.81531613326</v>
      </c>
      <c r="J268" s="16">
        <f t="shared" si="109"/>
        <v>194029.53756928252</v>
      </c>
      <c r="K268" s="16">
        <f t="shared" si="110"/>
        <v>193474.42720934621</v>
      </c>
      <c r="L268" s="16">
        <f t="shared" si="111"/>
        <v>194328.92104979293</v>
      </c>
      <c r="M268" s="16">
        <f t="shared" si="112"/>
        <v>193766.75198268675</v>
      </c>
      <c r="N268" s="16">
        <f t="shared" si="113"/>
        <v>26.761113607442205</v>
      </c>
      <c r="O268" s="16">
        <f t="shared" si="114"/>
        <v>26.587763288303076</v>
      </c>
    </row>
    <row r="269" spans="1:15">
      <c r="A269" s="13">
        <v>27</v>
      </c>
      <c r="B269" s="11">
        <f t="shared" si="101"/>
        <v>2029</v>
      </c>
      <c r="C269" s="11">
        <f t="shared" si="102"/>
        <v>21</v>
      </c>
      <c r="D269" s="21">
        <f t="shared" si="103"/>
        <v>1.0455634340087621</v>
      </c>
      <c r="E269" s="21">
        <f t="shared" si="104"/>
        <v>1.0661651741060141</v>
      </c>
      <c r="F269" s="16">
        <f t="shared" si="105"/>
        <v>299139.06230278511</v>
      </c>
      <c r="G269" s="16">
        <f t="shared" si="106"/>
        <v>298556.63192004297</v>
      </c>
      <c r="H269" s="16">
        <f t="shared" si="107"/>
        <v>293669.87040886946</v>
      </c>
      <c r="I269" s="16">
        <f t="shared" si="108"/>
        <v>293091.33289577032</v>
      </c>
      <c r="J269" s="16">
        <f t="shared" si="109"/>
        <v>195096.57476529662</v>
      </c>
      <c r="K269" s="16">
        <f t="shared" si="110"/>
        <v>194513.20885859639</v>
      </c>
      <c r="L269" s="16">
        <f t="shared" si="111"/>
        <v>195416.98310405223</v>
      </c>
      <c r="M269" s="16">
        <f t="shared" si="112"/>
        <v>194826.00174401846</v>
      </c>
      <c r="N269" s="16">
        <f t="shared" si="113"/>
        <v>27.8226384435517</v>
      </c>
      <c r="O269" s="16">
        <f t="shared" si="114"/>
        <v>27.633326722311839</v>
      </c>
    </row>
    <row r="270" spans="1:15">
      <c r="A270" s="13">
        <v>28</v>
      </c>
      <c r="B270" s="11">
        <f t="shared" si="101"/>
        <v>2029</v>
      </c>
      <c r="C270" s="11">
        <f t="shared" si="102"/>
        <v>21</v>
      </c>
      <c r="D270" s="21">
        <f t="shared" si="103"/>
        <v>1.0472902670263424</v>
      </c>
      <c r="E270" s="21">
        <f t="shared" si="104"/>
        <v>1.0679260325723261</v>
      </c>
      <c r="F270" s="16">
        <f t="shared" si="105"/>
        <v>300847.33256778959</v>
      </c>
      <c r="G270" s="16">
        <f t="shared" si="106"/>
        <v>300236.53892500978</v>
      </c>
      <c r="H270" s="16">
        <f t="shared" si="107"/>
        <v>295365.56678999675</v>
      </c>
      <c r="I270" s="16">
        <f t="shared" si="108"/>
        <v>294758.67496671795</v>
      </c>
      <c r="J270" s="16">
        <f t="shared" si="109"/>
        <v>196165.37425999212</v>
      </c>
      <c r="K270" s="16">
        <f t="shared" si="110"/>
        <v>195553.70614019525</v>
      </c>
      <c r="L270" s="16">
        <f t="shared" si="111"/>
        <v>196506.84218125566</v>
      </c>
      <c r="M270" s="16">
        <f t="shared" si="112"/>
        <v>195887.00094245005</v>
      </c>
      <c r="N270" s="16">
        <f t="shared" si="113"/>
        <v>28.886603766351168</v>
      </c>
      <c r="O270" s="16">
        <f t="shared" si="114"/>
        <v>28.68061698933818</v>
      </c>
    </row>
    <row r="271" spans="1:15">
      <c r="A271" s="13">
        <v>29</v>
      </c>
      <c r="B271" s="11">
        <f t="shared" si="101"/>
        <v>2029</v>
      </c>
      <c r="C271" s="11">
        <f t="shared" si="102"/>
        <v>21</v>
      </c>
      <c r="D271" s="21">
        <f t="shared" si="103"/>
        <v>1.0490199520490462</v>
      </c>
      <c r="E271" s="21">
        <f t="shared" si="104"/>
        <v>1.0696897992395564</v>
      </c>
      <c r="F271" s="16">
        <f t="shared" si="105"/>
        <v>302559.53021226067</v>
      </c>
      <c r="G271" s="16">
        <f t="shared" si="106"/>
        <v>301920.30810121045</v>
      </c>
      <c r="H271" s="16">
        <f t="shared" si="107"/>
        <v>297065.16164274485</v>
      </c>
      <c r="I271" s="16">
        <f t="shared" si="108"/>
        <v>296429.85032162972</v>
      </c>
      <c r="J271" s="16">
        <f t="shared" si="109"/>
        <v>197235.93896394855</v>
      </c>
      <c r="K271" s="16">
        <f t="shared" si="110"/>
        <v>196595.92188764911</v>
      </c>
      <c r="L271" s="16">
        <f t="shared" si="111"/>
        <v>197598.50124933274</v>
      </c>
      <c r="M271" s="16">
        <f t="shared" si="112"/>
        <v>196949.75246731911</v>
      </c>
      <c r="N271" s="16">
        <f t="shared" si="113"/>
        <v>29.953015186613978</v>
      </c>
      <c r="O271" s="16">
        <f t="shared" si="114"/>
        <v>29.729636941387227</v>
      </c>
    </row>
    <row r="272" spans="1:15">
      <c r="A272" s="13">
        <v>30</v>
      </c>
      <c r="B272" s="11">
        <f t="shared" si="101"/>
        <v>2029</v>
      </c>
      <c r="C272" s="11">
        <f t="shared" si="102"/>
        <v>21</v>
      </c>
      <c r="D272" s="21">
        <f t="shared" si="103"/>
        <v>1.0507524937871917</v>
      </c>
      <c r="E272" s="21">
        <f t="shared" si="104"/>
        <v>1.0714564789108352</v>
      </c>
      <c r="F272" s="16">
        <f t="shared" si="105"/>
        <v>304275.66426539578</v>
      </c>
      <c r="G272" s="16">
        <f t="shared" si="106"/>
        <v>303607.9483279261</v>
      </c>
      <c r="H272" s="16">
        <f t="shared" si="107"/>
        <v>298768.66392985091</v>
      </c>
      <c r="I272" s="16">
        <f t="shared" si="108"/>
        <v>298104.86777337384</v>
      </c>
      <c r="J272" s="16">
        <f t="shared" si="109"/>
        <v>198308.27179255252</v>
      </c>
      <c r="K272" s="16">
        <f t="shared" si="110"/>
        <v>197639.858939144</v>
      </c>
      <c r="L272" s="16">
        <f t="shared" si="111"/>
        <v>198691.9632811147</v>
      </c>
      <c r="M272" s="16">
        <f t="shared" si="112"/>
        <v>198014.25921273525</v>
      </c>
      <c r="N272" s="16">
        <f t="shared" si="113"/>
        <v>31.021878328012889</v>
      </c>
      <c r="O272" s="16">
        <f t="shared" si="114"/>
        <v>30.78038943517442</v>
      </c>
    </row>
    <row r="273" spans="1:15">
      <c r="A273" s="13">
        <v>31</v>
      </c>
      <c r="B273" s="11">
        <f t="shared" si="101"/>
        <v>2029</v>
      </c>
      <c r="C273" s="11">
        <f t="shared" si="102"/>
        <v>21</v>
      </c>
      <c r="D273" s="21">
        <f t="shared" si="103"/>
        <v>1.0524878969588767</v>
      </c>
      <c r="E273" s="21">
        <f t="shared" si="104"/>
        <v>1.0732260763972257</v>
      </c>
      <c r="F273" s="16">
        <f t="shared" si="105"/>
        <v>305995.74377715081</v>
      </c>
      <c r="G273" s="16">
        <f t="shared" si="106"/>
        <v>305299.46850485174</v>
      </c>
      <c r="H273" s="16">
        <f t="shared" si="107"/>
        <v>300476.08263465785</v>
      </c>
      <c r="I273" s="16">
        <f t="shared" si="108"/>
        <v>299783.73615507962</v>
      </c>
      <c r="J273" s="16">
        <f t="shared" si="109"/>
        <v>199382.37566600565</v>
      </c>
      <c r="K273" s="16">
        <f t="shared" si="110"/>
        <v>198685.52013755354</v>
      </c>
      <c r="L273" s="16">
        <f t="shared" si="111"/>
        <v>199787.23125434271</v>
      </c>
      <c r="M273" s="16">
        <f t="shared" si="112"/>
        <v>199080.52407758788</v>
      </c>
      <c r="N273" s="16">
        <f t="shared" si="113"/>
        <v>32.093198827149699</v>
      </c>
      <c r="O273" s="16">
        <f t="shared" si="114"/>
        <v>31.832877332133297</v>
      </c>
    </row>
    <row r="274" spans="1:15">
      <c r="A274" s="13">
        <v>32</v>
      </c>
      <c r="B274" s="11">
        <f t="shared" si="101"/>
        <v>2029</v>
      </c>
      <c r="C274" s="11">
        <f t="shared" si="102"/>
        <v>21</v>
      </c>
      <c r="D274" s="21">
        <f t="shared" si="103"/>
        <v>1.0542261662899912</v>
      </c>
      <c r="E274" s="21">
        <f t="shared" si="104"/>
        <v>1.0749985965177364</v>
      </c>
      <c r="F274" s="16">
        <f t="shared" si="105"/>
        <v>307719.77781828784</v>
      </c>
      <c r="G274" s="16">
        <f t="shared" si="106"/>
        <v>306994.87755214307</v>
      </c>
      <c r="H274" s="16">
        <f t="shared" si="107"/>
        <v>302187.42676116154</v>
      </c>
      <c r="I274" s="16">
        <f t="shared" si="108"/>
        <v>301466.46432018414</v>
      </c>
      <c r="J274" s="16">
        <f t="shared" si="109"/>
        <v>200458.25350933251</v>
      </c>
      <c r="K274" s="16">
        <f t="shared" si="110"/>
        <v>199732.90833044652</v>
      </c>
      <c r="L274" s="16">
        <f t="shared" si="111"/>
        <v>200884.30815167591</v>
      </c>
      <c r="M274" s="16">
        <f t="shared" si="112"/>
        <v>200148.54996555421</v>
      </c>
      <c r="N274" s="16">
        <f t="shared" si="113"/>
        <v>33.166982333584976</v>
      </c>
      <c r="O274" s="16">
        <f t="shared" si="114"/>
        <v>32.887103498423286</v>
      </c>
    </row>
    <row r="275" spans="1:15">
      <c r="A275" s="13">
        <v>33</v>
      </c>
      <c r="B275" s="11">
        <f t="shared" si="101"/>
        <v>2029</v>
      </c>
      <c r="C275" s="11">
        <f t="shared" si="102"/>
        <v>21</v>
      </c>
      <c r="D275" s="21">
        <f t="shared" si="103"/>
        <v>1.0559673065142308</v>
      </c>
      <c r="E275" s="21">
        <f t="shared" si="104"/>
        <v>1.0767740440993356</v>
      </c>
      <c r="F275" s="16">
        <f t="shared" si="105"/>
        <v>309447.77548042301</v>
      </c>
      <c r="G275" s="16">
        <f t="shared" si="106"/>
        <v>308694.18441046361</v>
      </c>
      <c r="H275" s="16">
        <f t="shared" si="107"/>
        <v>303902.70533405838</v>
      </c>
      <c r="I275" s="16">
        <f t="shared" si="108"/>
        <v>303153.06114247884</v>
      </c>
      <c r="J275" s="16">
        <f t="shared" si="109"/>
        <v>201535.90825238856</v>
      </c>
      <c r="K275" s="16">
        <f t="shared" si="110"/>
        <v>200782.02637009471</v>
      </c>
      <c r="L275" s="16">
        <f t="shared" si="111"/>
        <v>201983.19696069951</v>
      </c>
      <c r="M275" s="16">
        <f t="shared" si="112"/>
        <v>201218.33978510706</v>
      </c>
      <c r="N275" s="16">
        <f t="shared" si="113"/>
        <v>34.24323450986784</v>
      </c>
      <c r="O275" s="16">
        <f t="shared" si="114"/>
        <v>33.94307080493752</v>
      </c>
    </row>
    <row r="276" spans="1:15">
      <c r="A276" s="13">
        <v>34</v>
      </c>
      <c r="B276" s="11">
        <f t="shared" si="101"/>
        <v>2029</v>
      </c>
      <c r="C276" s="11">
        <f t="shared" si="102"/>
        <v>21</v>
      </c>
      <c r="D276" s="21">
        <f t="shared" si="103"/>
        <v>1.0577113223731087</v>
      </c>
      <c r="E276" s="21">
        <f t="shared" si="104"/>
        <v>1.078552423976963</v>
      </c>
      <c r="F276" s="16">
        <f t="shared" si="105"/>
        <v>311179.74587607442</v>
      </c>
      <c r="G276" s="16">
        <f t="shared" si="106"/>
        <v>310397.39804103179</v>
      </c>
      <c r="H276" s="16">
        <f t="shared" si="107"/>
        <v>305621.92739879293</v>
      </c>
      <c r="I276" s="16">
        <f t="shared" si="108"/>
        <v>304843.53551615635</v>
      </c>
      <c r="J276" s="16">
        <f t="shared" si="109"/>
        <v>202615.34282986817</v>
      </c>
      <c r="K276" s="16">
        <f t="shared" si="110"/>
        <v>201832.8771134807</v>
      </c>
      <c r="L276" s="16">
        <f t="shared" si="111"/>
        <v>203083.90067393298</v>
      </c>
      <c r="M276" s="16">
        <f t="shared" si="112"/>
        <v>202289.89644952287</v>
      </c>
      <c r="N276" s="16">
        <f t="shared" si="113"/>
        <v>35.321961031565827</v>
      </c>
      <c r="O276" s="16">
        <f t="shared" si="114"/>
        <v>35.000782127310629</v>
      </c>
    </row>
    <row r="277" spans="1:15">
      <c r="A277" s="13">
        <v>35</v>
      </c>
      <c r="B277" s="11">
        <f t="shared" si="101"/>
        <v>2029</v>
      </c>
      <c r="C277" s="11">
        <f t="shared" si="102"/>
        <v>21</v>
      </c>
      <c r="D277" s="21">
        <f t="shared" si="103"/>
        <v>1.0594582186159696</v>
      </c>
      <c r="E277" s="21">
        <f t="shared" si="104"/>
        <v>1.0803337409935441</v>
      </c>
      <c r="F277" s="16">
        <f t="shared" si="105"/>
        <v>312915.69813871023</v>
      </c>
      <c r="G277" s="16">
        <f t="shared" si="106"/>
        <v>312104.52742566826</v>
      </c>
      <c r="H277" s="16">
        <f t="shared" si="107"/>
        <v>307345.10202160565</v>
      </c>
      <c r="I277" s="16">
        <f t="shared" si="108"/>
        <v>306537.89635585743</v>
      </c>
      <c r="J277" s="16">
        <f t="shared" si="109"/>
        <v>203696.56018131258</v>
      </c>
      <c r="K277" s="16">
        <f t="shared" si="110"/>
        <v>202885.46342230559</v>
      </c>
      <c r="L277" s="16">
        <f t="shared" si="111"/>
        <v>204186.42228883819</v>
      </c>
      <c r="M277" s="16">
        <f t="shared" si="112"/>
        <v>203363.22287688957</v>
      </c>
      <c r="N277" s="16">
        <f t="shared" si="113"/>
        <v>36.403167587294838</v>
      </c>
      <c r="O277" s="16">
        <f t="shared" si="114"/>
        <v>36.060240345926601</v>
      </c>
    </row>
    <row r="278" spans="1:15">
      <c r="A278" s="13">
        <v>36</v>
      </c>
      <c r="B278" s="11">
        <f t="shared" si="101"/>
        <v>2029</v>
      </c>
      <c r="C278" s="11">
        <f t="shared" si="102"/>
        <v>21</v>
      </c>
      <c r="D278" s="21">
        <f t="shared" si="103"/>
        <v>1.0612080000000015</v>
      </c>
      <c r="E278" s="21">
        <f t="shared" si="104"/>
        <v>1.0821180000000026</v>
      </c>
      <c r="F278" s="16">
        <f t="shared" si="105"/>
        <v>314655.64142279676</v>
      </c>
      <c r="G278" s="16">
        <f t="shared" si="106"/>
        <v>313815.5815668432</v>
      </c>
      <c r="H278" s="16">
        <f t="shared" si="107"/>
        <v>309072.23828958051</v>
      </c>
      <c r="I278" s="16">
        <f t="shared" si="108"/>
        <v>308236.15259671793</v>
      </c>
      <c r="J278" s="16">
        <f t="shared" si="109"/>
        <v>204779.56325111794</v>
      </c>
      <c r="K278" s="16">
        <f t="shared" si="110"/>
        <v>203939.78816299679</v>
      </c>
      <c r="L278" s="16">
        <f t="shared" si="111"/>
        <v>205290.76480782754</v>
      </c>
      <c r="M278" s="16">
        <f t="shared" si="112"/>
        <v>204438.32199011458</v>
      </c>
      <c r="N278" s="16">
        <f t="shared" si="113"/>
        <v>37.486859878749108</v>
      </c>
      <c r="O278" s="16">
        <f t="shared" si="114"/>
        <v>37.121448345926602</v>
      </c>
    </row>
    <row r="279" spans="1:15">
      <c r="A279" s="13">
        <v>37</v>
      </c>
      <c r="B279" s="11">
        <f t="shared" si="101"/>
        <v>2030</v>
      </c>
      <c r="C279" s="11">
        <f t="shared" si="102"/>
        <v>22</v>
      </c>
      <c r="D279" s="21">
        <f t="shared" si="103"/>
        <v>1.0629606712902497</v>
      </c>
      <c r="E279" s="21">
        <f t="shared" si="104"/>
        <v>1.0839052058552738</v>
      </c>
      <c r="F279" s="16">
        <f t="shared" si="105"/>
        <v>316399.58490384684</v>
      </c>
      <c r="G279" s="16">
        <f t="shared" si="106"/>
        <v>315530.56948772381</v>
      </c>
      <c r="H279" s="16">
        <f t="shared" si="107"/>
        <v>310803.34531069308</v>
      </c>
      <c r="I279" s="16">
        <f t="shared" si="108"/>
        <v>309938.31319441588</v>
      </c>
      <c r="J279" s="16">
        <f t="shared" si="109"/>
        <v>205864.35498854332</v>
      </c>
      <c r="K279" s="16">
        <f t="shared" si="110"/>
        <v>204995.85420671586</v>
      </c>
      <c r="L279" s="16">
        <f t="shared" si="111"/>
        <v>206396.93123827217</v>
      </c>
      <c r="M279" s="16">
        <f t="shared" si="112"/>
        <v>205515.1967169327</v>
      </c>
      <c r="N279" s="16">
        <f t="shared" si="113"/>
        <v>38.573043620731291</v>
      </c>
      <c r="O279" s="16">
        <f t="shared" si="114"/>
        <v>38.184409017216851</v>
      </c>
    </row>
    <row r="280" spans="1:15">
      <c r="A280" s="13">
        <v>38</v>
      </c>
      <c r="B280" s="11">
        <f t="shared" si="101"/>
        <v>2030</v>
      </c>
      <c r="C280" s="11">
        <f t="shared" si="102"/>
        <v>22</v>
      </c>
      <c r="D280" s="21">
        <f t="shared" si="103"/>
        <v>1.0647162372596293</v>
      </c>
      <c r="E280" s="21">
        <f t="shared" si="104"/>
        <v>1.0856953634263184</v>
      </c>
      <c r="F280" s="16">
        <f t="shared" si="105"/>
        <v>318147.5377784681</v>
      </c>
      <c r="G280" s="16">
        <f t="shared" si="106"/>
        <v>317249.50023222191</v>
      </c>
      <c r="H280" s="16">
        <f t="shared" si="107"/>
        <v>312538.43221385858</v>
      </c>
      <c r="I280" s="16">
        <f t="shared" si="108"/>
        <v>311644.38712521875</v>
      </c>
      <c r="J280" s="16">
        <f t="shared" si="109"/>
        <v>206950.93834771871</v>
      </c>
      <c r="K280" s="16">
        <f t="shared" si="110"/>
        <v>206053.66442936633</v>
      </c>
      <c r="L280" s="16">
        <f t="shared" si="111"/>
        <v>207504.92459251013</v>
      </c>
      <c r="M280" s="16">
        <f t="shared" si="112"/>
        <v>206593.84998991413</v>
      </c>
      <c r="N280" s="16">
        <f t="shared" si="113"/>
        <v>39.661724541182593</v>
      </c>
      <c r="O280" s="16">
        <f t="shared" si="114"/>
        <v>39.249125254476482</v>
      </c>
    </row>
    <row r="281" spans="1:15">
      <c r="A281" s="13">
        <v>39</v>
      </c>
      <c r="B281" s="11">
        <f t="shared" si="101"/>
        <v>2030</v>
      </c>
      <c r="C281" s="11">
        <f t="shared" si="102"/>
        <v>22</v>
      </c>
      <c r="D281" s="21">
        <f t="shared" si="103"/>
        <v>1.0664747026889381</v>
      </c>
      <c r="E281" s="21">
        <f t="shared" si="104"/>
        <v>1.0874884775881348</v>
      </c>
      <c r="F281" s="16">
        <f t="shared" si="105"/>
        <v>319899.50926441158</v>
      </c>
      <c r="G281" s="16">
        <f t="shared" si="106"/>
        <v>318972.38286504167</v>
      </c>
      <c r="H281" s="16">
        <f t="shared" si="107"/>
        <v>314277.50814897986</v>
      </c>
      <c r="I281" s="16">
        <f t="shared" si="108"/>
        <v>313354.38338603091</v>
      </c>
      <c r="J281" s="16">
        <f t="shared" si="109"/>
        <v>208039.31628765308</v>
      </c>
      <c r="K281" s="16">
        <f t="shared" si="110"/>
        <v>207113.22171160151</v>
      </c>
      <c r="L281" s="16">
        <f t="shared" si="111"/>
        <v>208614.74788785458</v>
      </c>
      <c r="M281" s="16">
        <f t="shared" si="112"/>
        <v>207674.28474647249</v>
      </c>
      <c r="N281" s="16">
        <f t="shared" si="113"/>
        <v>40.75290838121299</v>
      </c>
      <c r="O281" s="16">
        <f t="shared" si="114"/>
        <v>40.315599957165418</v>
      </c>
    </row>
    <row r="282" spans="1:15">
      <c r="A282" s="13">
        <v>40</v>
      </c>
      <c r="B282" s="11">
        <f t="shared" si="101"/>
        <v>2030</v>
      </c>
      <c r="C282" s="11">
        <f t="shared" si="102"/>
        <v>22</v>
      </c>
      <c r="D282" s="21">
        <f t="shared" si="103"/>
        <v>1.06823607236687</v>
      </c>
      <c r="E282" s="21">
        <f t="shared" si="104"/>
        <v>1.0892845532237732</v>
      </c>
      <c r="F282" s="16">
        <f t="shared" si="105"/>
        <v>321655.50860062026</v>
      </c>
      <c r="G282" s="16">
        <f t="shared" si="106"/>
        <v>320699.22647172725</v>
      </c>
      <c r="H282" s="16">
        <f t="shared" si="107"/>
        <v>316020.58228699584</v>
      </c>
      <c r="I282" s="16">
        <f t="shared" si="108"/>
        <v>315068.31099444081</v>
      </c>
      <c r="J282" s="16">
        <f t="shared" si="109"/>
        <v>209129.49177224247</v>
      </c>
      <c r="K282" s="16">
        <f t="shared" si="110"/>
        <v>208174.52893883234</v>
      </c>
      <c r="L282" s="16">
        <f t="shared" si="111"/>
        <v>209726.40414660209</v>
      </c>
      <c r="M282" s="16">
        <f t="shared" si="112"/>
        <v>208756.50392887273</v>
      </c>
      <c r="N282" s="16">
        <f t="shared" si="113"/>
        <v>41.846600895131473</v>
      </c>
      <c r="O282" s="16">
        <f t="shared" si="114"/>
        <v>41.38383602953229</v>
      </c>
    </row>
    <row r="283" spans="1:15">
      <c r="A283" s="13">
        <v>41</v>
      </c>
      <c r="B283" s="11">
        <f t="shared" si="101"/>
        <v>2030</v>
      </c>
      <c r="C283" s="11">
        <f t="shared" si="102"/>
        <v>22</v>
      </c>
      <c r="D283" s="21">
        <f t="shared" si="103"/>
        <v>1.0700003510900278</v>
      </c>
      <c r="E283" s="21">
        <f t="shared" si="104"/>
        <v>1.0910835952243481</v>
      </c>
      <c r="F283" s="16">
        <f t="shared" si="105"/>
        <v>323415.54504727788</v>
      </c>
      <c r="G283" s="16">
        <f t="shared" si="106"/>
        <v>322430.04015871097</v>
      </c>
      <c r="H283" s="16">
        <f t="shared" si="107"/>
        <v>317767.6638199297</v>
      </c>
      <c r="I283" s="16">
        <f t="shared" si="108"/>
        <v>316786.17898876878</v>
      </c>
      <c r="J283" s="16">
        <f t="shared" si="109"/>
        <v>210221.46777027802</v>
      </c>
      <c r="K283" s="16">
        <f t="shared" si="110"/>
        <v>209237.58900123526</v>
      </c>
      <c r="L283" s="16">
        <f t="shared" si="111"/>
        <v>210839.89639604068</v>
      </c>
      <c r="M283" s="16">
        <f t="shared" si="112"/>
        <v>209840.51048423917</v>
      </c>
      <c r="N283" s="16">
        <f t="shared" si="113"/>
        <v>42.942807850476427</v>
      </c>
      <c r="O283" s="16">
        <f t="shared" si="114"/>
        <v>42.45383638062232</v>
      </c>
    </row>
    <row r="284" spans="1:15">
      <c r="A284" s="13">
        <v>42</v>
      </c>
      <c r="B284" s="11">
        <f t="shared" si="101"/>
        <v>2030</v>
      </c>
      <c r="C284" s="11">
        <f t="shared" si="102"/>
        <v>22</v>
      </c>
      <c r="D284" s="21">
        <f t="shared" si="103"/>
        <v>1.0717675436629361</v>
      </c>
      <c r="E284" s="21">
        <f t="shared" si="104"/>
        <v>1.0928856084890526</v>
      </c>
      <c r="F284" s="16">
        <f t="shared" si="105"/>
        <v>325179.62788585754</v>
      </c>
      <c r="G284" s="16">
        <f t="shared" si="106"/>
        <v>324164.83305336104</v>
      </c>
      <c r="H284" s="16">
        <f t="shared" si="107"/>
        <v>319518.76196093753</v>
      </c>
      <c r="I284" s="16">
        <f t="shared" si="108"/>
        <v>318507.99642811459</v>
      </c>
      <c r="J284" s="16">
        <f t="shared" si="109"/>
        <v>211315.24725545407</v>
      </c>
      <c r="K284" s="16">
        <f t="shared" si="110"/>
        <v>210302.40479376007</v>
      </c>
      <c r="L284" s="16">
        <f t="shared" si="111"/>
        <v>211955.2276684583</v>
      </c>
      <c r="M284" s="16">
        <f t="shared" si="112"/>
        <v>210926.30736456363</v>
      </c>
      <c r="N284" s="16">
        <f t="shared" si="113"/>
        <v>44.041535028046027</v>
      </c>
      <c r="O284" s="16">
        <f t="shared" si="114"/>
        <v>43.525603924285257</v>
      </c>
    </row>
    <row r="285" spans="1:15">
      <c r="A285" s="13">
        <v>43</v>
      </c>
      <c r="B285" s="11">
        <f t="shared" si="101"/>
        <v>2030</v>
      </c>
      <c r="C285" s="11">
        <f t="shared" si="102"/>
        <v>22</v>
      </c>
      <c r="D285" s="21">
        <f t="shared" si="103"/>
        <v>1.0735376548980549</v>
      </c>
      <c r="E285" s="21">
        <f t="shared" si="104"/>
        <v>1.0946905979251709</v>
      </c>
      <c r="F285" s="16">
        <f t="shared" si="105"/>
        <v>326947.76641917095</v>
      </c>
      <c r="G285" s="16">
        <f t="shared" si="106"/>
        <v>325903.61430402996</v>
      </c>
      <c r="H285" s="16">
        <f t="shared" si="107"/>
        <v>321273.88594435673</v>
      </c>
      <c r="I285" s="16">
        <f t="shared" si="108"/>
        <v>320233.77239240526</v>
      </c>
      <c r="J285" s="16">
        <f t="shared" si="109"/>
        <v>212410.83320637626</v>
      </c>
      <c r="K285" s="16">
        <f t="shared" si="110"/>
        <v>211368.97921613778</v>
      </c>
      <c r="L285" s="16">
        <f t="shared" si="111"/>
        <v>213072.40100115089</v>
      </c>
      <c r="M285" s="16">
        <f t="shared" si="112"/>
        <v>212013.89752671332</v>
      </c>
      <c r="N285" s="16">
        <f t="shared" si="113"/>
        <v>45.142788221928718</v>
      </c>
      <c r="O285" s="16">
        <f t="shared" si="114"/>
        <v>44.599141579183311</v>
      </c>
    </row>
    <row r="286" spans="1:15">
      <c r="A286" s="13">
        <v>44</v>
      </c>
      <c r="B286" s="11">
        <f t="shared" si="101"/>
        <v>2030</v>
      </c>
      <c r="C286" s="11">
        <f t="shared" si="102"/>
        <v>22</v>
      </c>
      <c r="D286" s="21">
        <f t="shared" si="103"/>
        <v>1.0753106896157918</v>
      </c>
      <c r="E286" s="21">
        <f t="shared" si="104"/>
        <v>1.0964985684480919</v>
      </c>
      <c r="F286" s="16">
        <f t="shared" si="105"/>
        <v>328719.96997141733</v>
      </c>
      <c r="G286" s="16">
        <f t="shared" si="106"/>
        <v>327646.39308010263</v>
      </c>
      <c r="H286" s="16">
        <f t="shared" si="107"/>
        <v>323033.04502575489</v>
      </c>
      <c r="I286" s="16">
        <f t="shared" si="108"/>
        <v>321963.51598244283</v>
      </c>
      <c r="J286" s="16">
        <f t="shared" si="109"/>
        <v>213508.22860656964</v>
      </c>
      <c r="K286" s="16">
        <f t="shared" si="110"/>
        <v>212437.31517288863</v>
      </c>
      <c r="L286" s="16">
        <f t="shared" si="111"/>
        <v>214191.41943643076</v>
      </c>
      <c r="M286" s="16">
        <f t="shared" si="112"/>
        <v>213103.28393243896</v>
      </c>
      <c r="N286" s="16">
        <f t="shared" si="113"/>
        <v>46.246573239533795</v>
      </c>
      <c r="O286" s="16">
        <f t="shared" si="114"/>
        <v>45.674452268799101</v>
      </c>
    </row>
    <row r="287" spans="1:15">
      <c r="A287" s="13">
        <v>45</v>
      </c>
      <c r="B287" s="11">
        <f t="shared" si="101"/>
        <v>2030</v>
      </c>
      <c r="C287" s="11">
        <f t="shared" si="102"/>
        <v>22</v>
      </c>
      <c r="D287" s="21">
        <f t="shared" si="103"/>
        <v>1.0770866526445162</v>
      </c>
      <c r="E287" s="21">
        <f t="shared" si="104"/>
        <v>1.0983095249813231</v>
      </c>
      <c r="F287" s="16">
        <f t="shared" si="105"/>
        <v>330496.24788823252</v>
      </c>
      <c r="G287" s="16">
        <f t="shared" si="106"/>
        <v>329393.17857204465</v>
      </c>
      <c r="H287" s="16">
        <f t="shared" si="107"/>
        <v>324796.24848197849</v>
      </c>
      <c r="I287" s="16">
        <f t="shared" si="108"/>
        <v>323697.23631995247</v>
      </c>
      <c r="J287" s="16">
        <f t="shared" si="109"/>
        <v>214607.43644448681</v>
      </c>
      <c r="K287" s="16">
        <f t="shared" si="110"/>
        <v>213507.41557332981</v>
      </c>
      <c r="L287" s="16">
        <f t="shared" si="111"/>
        <v>215312.28602163485</v>
      </c>
      <c r="M287" s="16">
        <f t="shared" si="112"/>
        <v>214194.46954838288</v>
      </c>
      <c r="N287" s="16">
        <f t="shared" si="113"/>
        <v>47.352895901621999</v>
      </c>
      <c r="O287" s="16">
        <f t="shared" si="114"/>
        <v>46.751538921443618</v>
      </c>
    </row>
    <row r="288" spans="1:15">
      <c r="A288" s="13">
        <v>46</v>
      </c>
      <c r="B288" s="11">
        <f t="shared" si="101"/>
        <v>2030</v>
      </c>
      <c r="C288" s="11">
        <f t="shared" si="102"/>
        <v>22</v>
      </c>
      <c r="D288" s="21">
        <f t="shared" si="103"/>
        <v>1.0788655488205716</v>
      </c>
      <c r="E288" s="21">
        <f t="shared" si="104"/>
        <v>1.100123472456503</v>
      </c>
      <c r="F288" s="16">
        <f t="shared" si="105"/>
        <v>332276.60953673843</v>
      </c>
      <c r="G288" s="16">
        <f t="shared" si="106"/>
        <v>331143.97999145091</v>
      </c>
      <c r="H288" s="16">
        <f t="shared" si="107"/>
        <v>326563.50561120175</v>
      </c>
      <c r="I288" s="16">
        <f t="shared" si="108"/>
        <v>325434.94254763058</v>
      </c>
      <c r="J288" s="16">
        <f t="shared" si="109"/>
        <v>215708.459713516</v>
      </c>
      <c r="K288" s="16">
        <f t="shared" si="110"/>
        <v>214579.28333158352</v>
      </c>
      <c r="L288" s="16">
        <f t="shared" si="111"/>
        <v>216435.00380913299</v>
      </c>
      <c r="M288" s="16">
        <f t="shared" si="112"/>
        <v>215287.457346087</v>
      </c>
      <c r="N288" s="16">
        <f t="shared" si="113"/>
        <v>48.461762042336225</v>
      </c>
      <c r="O288" s="16">
        <f t="shared" si="114"/>
        <v>47.830404470264192</v>
      </c>
    </row>
    <row r="289" spans="1:15">
      <c r="A289" s="13">
        <v>47</v>
      </c>
      <c r="B289" s="11">
        <f t="shared" si="101"/>
        <v>2030</v>
      </c>
      <c r="C289" s="11">
        <f t="shared" si="102"/>
        <v>22</v>
      </c>
      <c r="D289" s="21">
        <f t="shared" si="103"/>
        <v>1.0806473829882897</v>
      </c>
      <c r="E289" s="21">
        <f t="shared" si="104"/>
        <v>1.1019404158134156</v>
      </c>
      <c r="F289" s="16">
        <f t="shared" si="105"/>
        <v>334061.06430559227</v>
      </c>
      <c r="G289" s="16">
        <f t="shared" si="106"/>
        <v>332898.80657109414</v>
      </c>
      <c r="H289" s="16">
        <f t="shared" si="107"/>
        <v>328334.82573297585</v>
      </c>
      <c r="I289" s="16">
        <f t="shared" si="108"/>
        <v>327176.64382919291</v>
      </c>
      <c r="J289" s="16">
        <f t="shared" si="109"/>
        <v>216811.30141198929</v>
      </c>
      <c r="K289" s="16">
        <f t="shared" si="110"/>
        <v>215652.92136658489</v>
      </c>
      <c r="L289" s="16">
        <f t="shared" si="111"/>
        <v>217559.57585633631</v>
      </c>
      <c r="M289" s="16">
        <f t="shared" si="112"/>
        <v>216382.25030200105</v>
      </c>
      <c r="N289" s="16">
        <f t="shared" si="113"/>
        <v>49.573177509232302</v>
      </c>
      <c r="O289" s="16">
        <f t="shared" si="114"/>
        <v>48.911051853252481</v>
      </c>
    </row>
    <row r="290" spans="1:15">
      <c r="A290" s="13">
        <v>48</v>
      </c>
      <c r="B290" s="11">
        <f t="shared" si="101"/>
        <v>2030</v>
      </c>
      <c r="C290" s="11">
        <f t="shared" si="102"/>
        <v>22</v>
      </c>
      <c r="D290" s="21">
        <f t="shared" si="103"/>
        <v>1.0824321600000022</v>
      </c>
      <c r="E290" s="21">
        <f t="shared" si="104"/>
        <v>1.1037603600000032</v>
      </c>
      <c r="F290" s="16">
        <f t="shared" si="105"/>
        <v>335849.6216050362</v>
      </c>
      <c r="G290" s="16">
        <f t="shared" si="106"/>
        <v>334657.66756497353</v>
      </c>
      <c r="H290" s="16">
        <f t="shared" si="107"/>
        <v>330110.21818827791</v>
      </c>
      <c r="I290" s="16">
        <f t="shared" si="108"/>
        <v>328922.34934942302</v>
      </c>
      <c r="J290" s="16">
        <f t="shared" si="109"/>
        <v>217915.96454319076</v>
      </c>
      <c r="K290" s="16">
        <f t="shared" si="110"/>
        <v>216728.33260208991</v>
      </c>
      <c r="L290" s="16">
        <f t="shared" si="111"/>
        <v>218686.00522570545</v>
      </c>
      <c r="M290" s="16">
        <f t="shared" si="112"/>
        <v>217478.85139749054</v>
      </c>
      <c r="N290" s="16">
        <f t="shared" si="113"/>
        <v>50.6871481633098</v>
      </c>
      <c r="O290" s="16">
        <f t="shared" si="114"/>
        <v>49.993484013252484</v>
      </c>
    </row>
    <row r="291" spans="1:15">
      <c r="A291" s="13">
        <v>49</v>
      </c>
      <c r="B291" s="11">
        <f t="shared" si="101"/>
        <v>2031</v>
      </c>
      <c r="C291" s="11">
        <f t="shared" si="102"/>
        <v>23</v>
      </c>
      <c r="D291" s="21">
        <f t="shared" si="103"/>
        <v>1.0842198847160553</v>
      </c>
      <c r="E291" s="21">
        <f t="shared" si="104"/>
        <v>1.10558330997238</v>
      </c>
      <c r="F291" s="16">
        <f t="shared" si="105"/>
        <v>337642.2908669468</v>
      </c>
      <c r="G291" s="16">
        <f t="shared" si="106"/>
        <v>336420.57224836358</v>
      </c>
      <c r="H291" s="16">
        <f t="shared" si="107"/>
        <v>331889.69233956037</v>
      </c>
      <c r="I291" s="16">
        <f t="shared" si="108"/>
        <v>330672.06831422064</v>
      </c>
      <c r="J291" s="16">
        <f t="shared" si="109"/>
        <v>219022.45211536463</v>
      </c>
      <c r="K291" s="16">
        <f t="shared" si="110"/>
        <v>217805.51996668338</v>
      </c>
      <c r="L291" s="16">
        <f t="shared" si="111"/>
        <v>219814.29498475898</v>
      </c>
      <c r="M291" s="16">
        <f t="shared" si="112"/>
        <v>218577.26361884503</v>
      </c>
      <c r="N291" s="16">
        <f t="shared" si="113"/>
        <v>51.80367987904296</v>
      </c>
      <c r="O291" s="16">
        <f t="shared" si="114"/>
        <v>51.07770389796854</v>
      </c>
    </row>
    <row r="292" spans="1:15">
      <c r="A292" s="13">
        <v>50</v>
      </c>
      <c r="B292" s="11">
        <f t="shared" si="101"/>
        <v>2031</v>
      </c>
      <c r="C292" s="11">
        <f t="shared" si="102"/>
        <v>23</v>
      </c>
      <c r="D292" s="21">
        <f t="shared" si="103"/>
        <v>1.0860105620048224</v>
      </c>
      <c r="E292" s="21">
        <f t="shared" si="104"/>
        <v>1.1074092706948455</v>
      </c>
      <c r="F292" s="16">
        <f t="shared" si="105"/>
        <v>339439.08154488495</v>
      </c>
      <c r="G292" s="16">
        <f t="shared" si="106"/>
        <v>338187.52991786296</v>
      </c>
      <c r="H292" s="16">
        <f t="shared" si="107"/>
        <v>333673.25757080031</v>
      </c>
      <c r="I292" s="16">
        <f t="shared" si="108"/>
        <v>332425.80995065015</v>
      </c>
      <c r="J292" s="16">
        <f t="shared" si="109"/>
        <v>220130.76714172354</v>
      </c>
      <c r="K292" s="16">
        <f t="shared" si="110"/>
        <v>218884.48639378685</v>
      </c>
      <c r="L292" s="16">
        <f t="shared" si="111"/>
        <v>220944.4482060817</v>
      </c>
      <c r="M292" s="16">
        <f t="shared" si="112"/>
        <v>219677.4899572861</v>
      </c>
      <c r="N292" s="16">
        <f t="shared" si="113"/>
        <v>52.922778544411671</v>
      </c>
      <c r="O292" s="16">
        <f t="shared" si="114"/>
        <v>52.163714459973363</v>
      </c>
    </row>
    <row r="293" spans="1:15">
      <c r="A293" s="13">
        <v>51</v>
      </c>
      <c r="B293" s="11">
        <f t="shared" si="101"/>
        <v>2031</v>
      </c>
      <c r="C293" s="11">
        <f t="shared" si="102"/>
        <v>23</v>
      </c>
      <c r="D293" s="21">
        <f t="shared" si="103"/>
        <v>1.0878041967427174</v>
      </c>
      <c r="E293" s="21">
        <f t="shared" si="104"/>
        <v>1.1092382471398983</v>
      </c>
      <c r="F293" s="16">
        <f t="shared" si="105"/>
        <v>341240.00311414571</v>
      </c>
      <c r="G293" s="16">
        <f t="shared" si="106"/>
        <v>339958.54989144369</v>
      </c>
      <c r="H293" s="16">
        <f t="shared" si="107"/>
        <v>335460.92328754888</v>
      </c>
      <c r="I293" s="16">
        <f t="shared" si="108"/>
        <v>334183.58350698935</v>
      </c>
      <c r="J293" s="16">
        <f t="shared" si="109"/>
        <v>221240.91264045661</v>
      </c>
      <c r="K293" s="16">
        <f t="shared" si="110"/>
        <v>219965.23482166673</v>
      </c>
      <c r="L293" s="16">
        <f t="shared" si="111"/>
        <v>222076.46796733304</v>
      </c>
      <c r="M293" s="16">
        <f t="shared" si="112"/>
        <v>220779.53340897561</v>
      </c>
      <c r="N293" s="16">
        <f t="shared" si="113"/>
        <v>54.044450060932512</v>
      </c>
      <c r="O293" s="16">
        <f t="shared" si="114"/>
        <v>53.25151865671608</v>
      </c>
    </row>
    <row r="294" spans="1:15">
      <c r="A294" s="13">
        <v>52</v>
      </c>
      <c r="B294" s="11">
        <f t="shared" si="101"/>
        <v>2031</v>
      </c>
      <c r="C294" s="11">
        <f t="shared" si="102"/>
        <v>23</v>
      </c>
      <c r="D294" s="21">
        <f t="shared" si="103"/>
        <v>1.089600793814208</v>
      </c>
      <c r="E294" s="21">
        <f t="shared" si="104"/>
        <v>1.1110702442882492</v>
      </c>
      <c r="F294" s="16">
        <f t="shared" si="105"/>
        <v>343045.06507180806</v>
      </c>
      <c r="G294" s="16">
        <f t="shared" si="106"/>
        <v>341733.64150850009</v>
      </c>
      <c r="H294" s="16">
        <f t="shared" si="107"/>
        <v>337252.698916981</v>
      </c>
      <c r="I294" s="16">
        <f t="shared" si="108"/>
        <v>335945.39825277822</v>
      </c>
      <c r="J294" s="16">
        <f t="shared" si="109"/>
        <v>222352.89163473778</v>
      </c>
      <c r="K294" s="16">
        <f t="shared" si="110"/>
        <v>221047.76819344217</v>
      </c>
      <c r="L294" s="16">
        <f t="shared" si="111"/>
        <v>223210.35735125549</v>
      </c>
      <c r="M294" s="16">
        <f t="shared" si="112"/>
        <v>221883.39697502385</v>
      </c>
      <c r="N294" s="16">
        <f t="shared" si="113"/>
        <v>55.168700343689878</v>
      </c>
      <c r="O294" s="16">
        <f t="shared" si="114"/>
        <v>54.341119450530286</v>
      </c>
    </row>
    <row r="295" spans="1:15">
      <c r="A295" s="13">
        <v>53</v>
      </c>
      <c r="B295" s="11">
        <f t="shared" si="101"/>
        <v>2031</v>
      </c>
      <c r="C295" s="11">
        <f t="shared" si="102"/>
        <v>23</v>
      </c>
      <c r="D295" s="21">
        <f t="shared" si="103"/>
        <v>1.091400358111829</v>
      </c>
      <c r="E295" s="21">
        <f t="shared" si="104"/>
        <v>1.1129052671288355</v>
      </c>
      <c r="F295" s="16">
        <f t="shared" si="105"/>
        <v>344854.27693678526</v>
      </c>
      <c r="G295" s="16">
        <f t="shared" si="106"/>
        <v>343512.81412989809</v>
      </c>
      <c r="H295" s="16">
        <f t="shared" si="107"/>
        <v>339048.59390794503</v>
      </c>
      <c r="I295" s="16">
        <f t="shared" si="108"/>
        <v>337711.26347886771</v>
      </c>
      <c r="J295" s="16">
        <f t="shared" si="109"/>
        <v>223466.70715273404</v>
      </c>
      <c r="K295" s="16">
        <f t="shared" si="110"/>
        <v>222132.08945709316</v>
      </c>
      <c r="L295" s="16">
        <f t="shared" si="111"/>
        <v>224346.11944568285</v>
      </c>
      <c r="M295" s="16">
        <f t="shared" si="112"/>
        <v>222989.08366149763</v>
      </c>
      <c r="N295" s="16">
        <f t="shared" si="113"/>
        <v>56.295535321367169</v>
      </c>
      <c r="O295" s="16">
        <f t="shared" si="114"/>
        <v>55.432519808642112</v>
      </c>
    </row>
    <row r="296" spans="1:15">
      <c r="A296" s="13">
        <v>54</v>
      </c>
      <c r="B296" s="11">
        <f t="shared" si="101"/>
        <v>2031</v>
      </c>
      <c r="C296" s="11">
        <f t="shared" si="102"/>
        <v>23</v>
      </c>
      <c r="D296" s="21">
        <f t="shared" si="103"/>
        <v>1.0932028945361956</v>
      </c>
      <c r="E296" s="21">
        <f t="shared" si="104"/>
        <v>1.114743320658834</v>
      </c>
      <c r="F296" s="16">
        <f t="shared" si="105"/>
        <v>346667.64824987488</v>
      </c>
      <c r="G296" s="16">
        <f t="shared" si="106"/>
        <v>345296.07713802467</v>
      </c>
      <c r="H296" s="16">
        <f t="shared" si="107"/>
        <v>340848.61773101264</v>
      </c>
      <c r="I296" s="16">
        <f t="shared" si="108"/>
        <v>339481.18849746883</v>
      </c>
      <c r="J296" s="16">
        <f t="shared" si="109"/>
        <v>224582.36222761363</v>
      </c>
      <c r="K296" s="16">
        <f t="shared" si="110"/>
        <v>223218.20156546845</v>
      </c>
      <c r="L296" s="16">
        <f t="shared" si="111"/>
        <v>225483.75734354882</v>
      </c>
      <c r="M296" s="16">
        <f t="shared" si="112"/>
        <v>224096.59647942858</v>
      </c>
      <c r="N296" s="16">
        <f t="shared" si="113"/>
        <v>57.424960936278062</v>
      </c>
      <c r="O296" s="16">
        <f t="shared" si="114"/>
        <v>56.52572270317831</v>
      </c>
    </row>
    <row r="297" spans="1:15">
      <c r="A297" s="13">
        <v>55</v>
      </c>
      <c r="B297" s="11">
        <f t="shared" si="101"/>
        <v>2031</v>
      </c>
      <c r="C297" s="11">
        <f t="shared" si="102"/>
        <v>23</v>
      </c>
      <c r="D297" s="21">
        <f t="shared" si="103"/>
        <v>1.0950084079960165</v>
      </c>
      <c r="E297" s="21">
        <f t="shared" si="104"/>
        <v>1.1165844098836746</v>
      </c>
      <c r="F297" s="16">
        <f t="shared" si="105"/>
        <v>348485.18857380911</v>
      </c>
      <c r="G297" s="16">
        <f t="shared" si="106"/>
        <v>347083.4399368373</v>
      </c>
      <c r="H297" s="16">
        <f t="shared" si="107"/>
        <v>342652.77987852861</v>
      </c>
      <c r="I297" s="16">
        <f t="shared" si="108"/>
        <v>341255.18264220178</v>
      </c>
      <c r="J297" s="16">
        <f t="shared" si="109"/>
        <v>225699.85989755427</v>
      </c>
      <c r="K297" s="16">
        <f t="shared" si="110"/>
        <v>224306.10747629372</v>
      </c>
      <c r="L297" s="16">
        <f t="shared" si="111"/>
        <v>226623.27414289524</v>
      </c>
      <c r="M297" s="16">
        <f t="shared" si="112"/>
        <v>225205.93844482125</v>
      </c>
      <c r="N297" s="16">
        <f t="shared" si="113"/>
        <v>58.55698314439784</v>
      </c>
      <c r="O297" s="16">
        <f t="shared" si="114"/>
        <v>57.620731111174329</v>
      </c>
    </row>
    <row r="298" spans="1:15">
      <c r="A298" s="13">
        <v>56</v>
      </c>
      <c r="B298" s="11">
        <f t="shared" si="101"/>
        <v>2031</v>
      </c>
      <c r="C298" s="11">
        <f t="shared" si="102"/>
        <v>23</v>
      </c>
      <c r="D298" s="21">
        <f t="shared" si="103"/>
        <v>1.0968169034081081</v>
      </c>
      <c r="E298" s="21">
        <f t="shared" si="104"/>
        <v>1.1184285398170541</v>
      </c>
      <c r="F298" s="16">
        <f t="shared" si="105"/>
        <v>350306.90749330528</v>
      </c>
      <c r="G298" s="16">
        <f t="shared" si="106"/>
        <v>348874.91195191344</v>
      </c>
      <c r="H298" s="16">
        <f t="shared" si="107"/>
        <v>344461.08986466104</v>
      </c>
      <c r="I298" s="16">
        <f t="shared" si="108"/>
        <v>343033.25526814495</v>
      </c>
      <c r="J298" s="16">
        <f t="shared" si="109"/>
        <v>226819.20320575152</v>
      </c>
      <c r="K298" s="16">
        <f t="shared" si="110"/>
        <v>225395.81015217956</v>
      </c>
      <c r="L298" s="16">
        <f t="shared" si="111"/>
        <v>227764.67294688069</v>
      </c>
      <c r="M298" s="16">
        <f t="shared" si="112"/>
        <v>226317.11257866141</v>
      </c>
      <c r="N298" s="16">
        <f t="shared" si="113"/>
        <v>59.691607915394798</v>
      </c>
      <c r="O298" s="16">
        <f t="shared" si="114"/>
        <v>58.717548014582441</v>
      </c>
    </row>
    <row r="299" spans="1:15">
      <c r="A299" s="13">
        <v>57</v>
      </c>
      <c r="B299" s="11">
        <f t="shared" si="101"/>
        <v>2031</v>
      </c>
      <c r="C299" s="11">
        <f t="shared" si="102"/>
        <v>23</v>
      </c>
      <c r="D299" s="21">
        <f t="shared" si="103"/>
        <v>1.0986283856974071</v>
      </c>
      <c r="E299" s="21">
        <f t="shared" si="104"/>
        <v>1.12027571548095</v>
      </c>
      <c r="F299" s="16">
        <f t="shared" si="105"/>
        <v>352132.81461511628</v>
      </c>
      <c r="G299" s="16">
        <f t="shared" si="106"/>
        <v>350670.5026305003</v>
      </c>
      <c r="H299" s="16">
        <f t="shared" si="107"/>
        <v>346273.55722545151</v>
      </c>
      <c r="I299" s="16">
        <f t="shared" si="108"/>
        <v>344815.41575188458</v>
      </c>
      <c r="J299" s="16">
        <f t="shared" si="109"/>
        <v>227940.39520042701</v>
      </c>
      <c r="K299" s="16">
        <f t="shared" si="110"/>
        <v>226487.31256062957</v>
      </c>
      <c r="L299" s="16">
        <f t="shared" si="111"/>
        <v>228907.95686378883</v>
      </c>
      <c r="M299" s="16">
        <f t="shared" si="112"/>
        <v>227430.12190692421</v>
      </c>
      <c r="N299" s="16">
        <f t="shared" si="113"/>
        <v>60.828841232661745</v>
      </c>
      <c r="O299" s="16">
        <f t="shared" si="114"/>
        <v>59.816176400279851</v>
      </c>
    </row>
    <row r="300" spans="1:15">
      <c r="A300" s="13">
        <v>58</v>
      </c>
      <c r="B300" s="11">
        <f t="shared" si="101"/>
        <v>2031</v>
      </c>
      <c r="C300" s="11">
        <f t="shared" si="102"/>
        <v>23</v>
      </c>
      <c r="D300" s="21">
        <f t="shared" si="103"/>
        <v>1.1004428597969838</v>
      </c>
      <c r="E300" s="21">
        <f t="shared" si="104"/>
        <v>1.1221259419056335</v>
      </c>
      <c r="F300" s="16">
        <f t="shared" si="105"/>
        <v>353962.91956808144</v>
      </c>
      <c r="G300" s="16">
        <f t="shared" si="106"/>
        <v>352470.22144156479</v>
      </c>
      <c r="H300" s="16">
        <f t="shared" si="107"/>
        <v>348090.19151886529</v>
      </c>
      <c r="I300" s="16">
        <f t="shared" si="108"/>
        <v>346601.673491564</v>
      </c>
      <c r="J300" s="16">
        <f t="shared" si="109"/>
        <v>229063.43893483677</v>
      </c>
      <c r="K300" s="16">
        <f t="shared" si="110"/>
        <v>227580.61767404835</v>
      </c>
      <c r="L300" s="16">
        <f t="shared" si="111"/>
        <v>230053.12900703694</v>
      </c>
      <c r="M300" s="16">
        <f t="shared" si="112"/>
        <v>228544.96946058242</v>
      </c>
      <c r="N300" s="16">
        <f t="shared" si="113"/>
        <v>61.968689093347528</v>
      </c>
      <c r="O300" s="16">
        <f t="shared" si="114"/>
        <v>60.916619260076835</v>
      </c>
    </row>
    <row r="301" spans="1:15">
      <c r="A301" s="13">
        <v>59</v>
      </c>
      <c r="B301" s="11">
        <f t="shared" si="101"/>
        <v>2031</v>
      </c>
      <c r="C301" s="11">
        <f t="shared" si="102"/>
        <v>23</v>
      </c>
      <c r="D301" s="21">
        <f t="shared" si="103"/>
        <v>1.1022603306480561</v>
      </c>
      <c r="E301" s="21">
        <f t="shared" si="104"/>
        <v>1.1239792241296844</v>
      </c>
      <c r="F301" s="16">
        <f t="shared" si="105"/>
        <v>355797.23200317705</v>
      </c>
      <c r="G301" s="16">
        <f t="shared" si="106"/>
        <v>354274.07787584327</v>
      </c>
      <c r="H301" s="16">
        <f t="shared" si="107"/>
        <v>349911.00232484174</v>
      </c>
      <c r="I301" s="16">
        <f t="shared" si="108"/>
        <v>348392.03790693317</v>
      </c>
      <c r="J301" s="16">
        <f t="shared" si="109"/>
        <v>230188.33746727952</v>
      </c>
      <c r="K301" s="16">
        <f t="shared" si="110"/>
        <v>228675.72846974977</v>
      </c>
      <c r="L301" s="16">
        <f t="shared" si="111"/>
        <v>231200.19249518431</v>
      </c>
      <c r="M301" s="16">
        <f t="shared" si="112"/>
        <v>229661.65827561473</v>
      </c>
      <c r="N301" s="16">
        <f t="shared" si="113"/>
        <v>63.111157508388679</v>
      </c>
      <c r="O301" s="16">
        <f t="shared" si="114"/>
        <v>62.018879590724893</v>
      </c>
    </row>
    <row r="302" spans="1:15">
      <c r="A302" s="13">
        <v>60</v>
      </c>
      <c r="B302" s="11">
        <f t="shared" si="101"/>
        <v>2031</v>
      </c>
      <c r="C302" s="11">
        <f t="shared" si="102"/>
        <v>23</v>
      </c>
      <c r="D302" s="21">
        <f t="shared" si="103"/>
        <v>1.1040808032000029</v>
      </c>
      <c r="E302" s="21">
        <f t="shared" si="104"/>
        <v>1.1258355672000038</v>
      </c>
      <c r="F302" s="16">
        <f t="shared" si="105"/>
        <v>357635.76159356744</v>
      </c>
      <c r="G302" s="16">
        <f t="shared" si="106"/>
        <v>356082.08144589164</v>
      </c>
      <c r="H302" s="16">
        <f t="shared" si="107"/>
        <v>351735.99924534495</v>
      </c>
      <c r="I302" s="16">
        <f t="shared" si="108"/>
        <v>350186.5184393985</v>
      </c>
      <c r="J302" s="16">
        <f t="shared" si="109"/>
        <v>231315.09386110501</v>
      </c>
      <c r="K302" s="16">
        <f t="shared" si="110"/>
        <v>229772.64792996488</v>
      </c>
      <c r="L302" s="16">
        <f t="shared" si="111"/>
        <v>232349.15045194083</v>
      </c>
      <c r="M302" s="16">
        <f t="shared" si="112"/>
        <v>230780.19139301401</v>
      </c>
      <c r="N302" s="16">
        <f t="shared" si="113"/>
        <v>64.256252502541102</v>
      </c>
      <c r="O302" s="16">
        <f t="shared" si="114"/>
        <v>63.122960393924899</v>
      </c>
    </row>
    <row r="303" spans="1:15">
      <c r="A303" s="13">
        <v>61</v>
      </c>
      <c r="B303" s="11">
        <f t="shared" si="101"/>
        <v>2032</v>
      </c>
      <c r="C303" s="11">
        <f t="shared" si="102"/>
        <v>24</v>
      </c>
      <c r="D303" s="21">
        <f t="shared" si="103"/>
        <v>1.1059042824103771</v>
      </c>
      <c r="E303" s="21">
        <f t="shared" si="104"/>
        <v>1.127694976171828</v>
      </c>
      <c r="F303" s="16">
        <f t="shared" si="105"/>
        <v>359478.51803465583</v>
      </c>
      <c r="G303" s="16">
        <f t="shared" si="106"/>
        <v>357894.24168613559</v>
      </c>
      <c r="H303" s="16">
        <f t="shared" si="107"/>
        <v>353565.19190441421</v>
      </c>
      <c r="I303" s="16">
        <f t="shared" si="108"/>
        <v>351985.12455207255</v>
      </c>
      <c r="J303" s="16">
        <f t="shared" si="109"/>
        <v>232443.71118472237</v>
      </c>
      <c r="K303" s="16">
        <f t="shared" si="110"/>
        <v>230871.37904185022</v>
      </c>
      <c r="L303" s="16">
        <f t="shared" si="111"/>
        <v>233500.00600617542</v>
      </c>
      <c r="M303" s="16">
        <f t="shared" si="112"/>
        <v>231900.57185879559</v>
      </c>
      <c r="N303" s="16">
        <f t="shared" si="113"/>
        <v>65.403980114411851</v>
      </c>
      <c r="O303" s="16">
        <f t="shared" si="114"/>
        <v>64.228864676335277</v>
      </c>
    </row>
    <row r="304" spans="1:15">
      <c r="A304" s="13">
        <v>62</v>
      </c>
      <c r="B304" s="11">
        <f t="shared" si="101"/>
        <v>2032</v>
      </c>
      <c r="C304" s="11">
        <f t="shared" si="102"/>
        <v>24</v>
      </c>
      <c r="D304" s="21">
        <f t="shared" si="103"/>
        <v>1.1077307732449195</v>
      </c>
      <c r="E304" s="21">
        <f t="shared" si="104"/>
        <v>1.1295574561087427</v>
      </c>
      <c r="F304" s="16">
        <f t="shared" si="105"/>
        <v>361325.51104413561</v>
      </c>
      <c r="G304" s="16">
        <f t="shared" si="106"/>
        <v>359710.56815292081</v>
      </c>
      <c r="H304" s="16">
        <f t="shared" si="107"/>
        <v>355398.589948215</v>
      </c>
      <c r="I304" s="16">
        <f t="shared" si="108"/>
        <v>353787.86572982388</v>
      </c>
      <c r="J304" s="16">
        <f t="shared" si="109"/>
        <v>233574.19251160845</v>
      </c>
      <c r="K304" s="16">
        <f t="shared" si="110"/>
        <v>231971.92479749577</v>
      </c>
      <c r="L304" s="16">
        <f t="shared" si="111"/>
        <v>234652.76229192459</v>
      </c>
      <c r="M304" s="16">
        <f t="shared" si="112"/>
        <v>233022.80272400548</v>
      </c>
      <c r="N304" s="16">
        <f t="shared" si="113"/>
        <v>66.554346396490971</v>
      </c>
      <c r="O304" s="16">
        <f t="shared" si="114"/>
        <v>65.336595449580201</v>
      </c>
    </row>
    <row r="305" spans="1:15">
      <c r="A305" s="13">
        <v>63</v>
      </c>
      <c r="B305" s="11">
        <f t="shared" si="101"/>
        <v>2032</v>
      </c>
      <c r="C305" s="11">
        <f t="shared" si="102"/>
        <v>24</v>
      </c>
      <c r="D305" s="21">
        <f t="shared" si="103"/>
        <v>1.1095602806775724</v>
      </c>
      <c r="E305" s="21">
        <f t="shared" si="104"/>
        <v>1.1314230120826965</v>
      </c>
      <c r="F305" s="16">
        <f t="shared" si="105"/>
        <v>363176.75036204146</v>
      </c>
      <c r="G305" s="16">
        <f t="shared" si="106"/>
        <v>361531.07042456337</v>
      </c>
      <c r="H305" s="16">
        <f t="shared" si="107"/>
        <v>357236.2030450895</v>
      </c>
      <c r="I305" s="16">
        <f t="shared" si="108"/>
        <v>355594.75147932721</v>
      </c>
      <c r="J305" s="16">
        <f t="shared" si="109"/>
        <v>234706.54092031618</v>
      </c>
      <c r="K305" s="16">
        <f t="shared" si="110"/>
        <v>233074.28819393326</v>
      </c>
      <c r="L305" s="16">
        <f t="shared" si="111"/>
        <v>235807.42244840099</v>
      </c>
      <c r="M305" s="16">
        <f t="shared" si="112"/>
        <v>234146.88704472879</v>
      </c>
      <c r="N305" s="16">
        <f t="shared" si="113"/>
        <v>67.707357415183409</v>
      </c>
      <c r="O305" s="16">
        <f t="shared" si="114"/>
        <v>66.446155730257772</v>
      </c>
    </row>
    <row r="306" spans="1:15">
      <c r="A306" s="13">
        <v>64</v>
      </c>
      <c r="B306" s="11">
        <f t="shared" si="101"/>
        <v>2032</v>
      </c>
      <c r="C306" s="11">
        <f t="shared" si="102"/>
        <v>24</v>
      </c>
      <c r="D306" s="21">
        <f t="shared" si="103"/>
        <v>1.1113928096904928</v>
      </c>
      <c r="E306" s="21">
        <f t="shared" si="104"/>
        <v>1.1332916491740146</v>
      </c>
      <c r="F306" s="16">
        <f t="shared" si="105"/>
        <v>365032.24575080094</v>
      </c>
      <c r="G306" s="16">
        <f t="shared" si="106"/>
        <v>363355.75810140034</v>
      </c>
      <c r="H306" s="16">
        <f t="shared" si="107"/>
        <v>359078.04088560794</v>
      </c>
      <c r="I306" s="16">
        <f t="shared" si="108"/>
        <v>357405.79132911342</v>
      </c>
      <c r="J306" s="16">
        <f t="shared" si="109"/>
        <v>235840.75949448301</v>
      </c>
      <c r="K306" s="16">
        <f t="shared" si="110"/>
        <v>234178.47223314422</v>
      </c>
      <c r="L306" s="16">
        <f t="shared" si="111"/>
        <v>236963.98962000187</v>
      </c>
      <c r="M306" s="16">
        <f t="shared" si="112"/>
        <v>235272.82788209798</v>
      </c>
      <c r="N306" s="16">
        <f t="shared" si="113"/>
        <v>68.86301925084102</v>
      </c>
      <c r="O306" s="16">
        <f t="shared" si="114"/>
        <v>67.557548539948272</v>
      </c>
    </row>
    <row r="307" spans="1:15">
      <c r="A307" s="13">
        <v>65</v>
      </c>
      <c r="B307" s="11">
        <f t="shared" ref="B307:B370" si="115">2027+INT((A307-1)/12)</f>
        <v>2032</v>
      </c>
      <c r="C307" s="11">
        <f t="shared" ref="C307:C370" si="116">B307-2008</f>
        <v>24</v>
      </c>
      <c r="D307" s="21">
        <f t="shared" ref="D307:D370" si="117">D306*INDEX($AE$163:$AE$239,C307)</f>
        <v>1.1132283652740662</v>
      </c>
      <c r="E307" s="21">
        <f t="shared" ref="E307:E370" si="118">E306*INDEX($AF$163:$AF$239,C307)</f>
        <v>1.1351633724714127</v>
      </c>
      <c r="F307" s="16">
        <f t="shared" ref="F307:F370" si="119">F306*INDEX($AC$163:$AC$239,C307)+INDEX($AA$163:$AA$239,C307)</f>
        <v>366892.00699528563</v>
      </c>
      <c r="G307" s="16">
        <f t="shared" ref="G307:G370" si="120">G306*INDEX($AC$163:$AC$239,C307)+INDEX($AB$163:$AB$239,C307)</f>
        <v>365184.6408058402</v>
      </c>
      <c r="H307" s="16">
        <f t="shared" ref="H307:H370" si="121">H306*INDEX($AD$163:$AD$239,C307)+INDEX($AA$163:$AA$239,C307)</f>
        <v>360924.11318261951</v>
      </c>
      <c r="I307" s="16">
        <f t="shared" ref="I307:I370" si="122">I306*INDEX($AD$163:$AD$239,C307)+INDEX($AB$163:$AB$239,C307)</f>
        <v>359220.99482961989</v>
      </c>
      <c r="J307" s="16">
        <f t="shared" ref="J307:J370" si="123">J306+INDEX($AA$163:$AA$239,C307)*D307</f>
        <v>236976.85132283921</v>
      </c>
      <c r="K307" s="16">
        <f t="shared" ref="K307:K370" si="124">K306+INDEX($AB$163:$AB$239,C307)*D307</f>
        <v>235284.47992206822</v>
      </c>
      <c r="L307" s="16">
        <f t="shared" ref="L307:L370" si="125">L306+INDEX($AA$163:$AA$239,C307)*E307</f>
        <v>238122.4669563178</v>
      </c>
      <c r="M307" s="16">
        <f t="shared" ref="M307:M370" si="126">M306+INDEX($AB$163:$AB$239,C307)*E307</f>
        <v>236400.62830230125</v>
      </c>
      <c r="N307" s="16">
        <f t="shared" ref="N307:N370" si="127">N306*INDEX($AC$163:$AC$239,C307)+1</f>
        <v>70.021337997794618</v>
      </c>
      <c r="O307" s="16">
        <f t="shared" ref="O307:O370" si="128">O306+D307</f>
        <v>68.67077690522234</v>
      </c>
    </row>
    <row r="308" spans="1:15">
      <c r="A308" s="13">
        <v>66</v>
      </c>
      <c r="B308" s="11">
        <f t="shared" si="115"/>
        <v>2032</v>
      </c>
      <c r="C308" s="11">
        <f t="shared" si="116"/>
        <v>24</v>
      </c>
      <c r="D308" s="21">
        <f t="shared" si="117"/>
        <v>1.1150669524269201</v>
      </c>
      <c r="E308" s="21">
        <f t="shared" si="118"/>
        <v>1.1370381870720112</v>
      </c>
      <c r="F308" s="16">
        <f t="shared" si="119"/>
        <v>368756.04390286293</v>
      </c>
      <c r="G308" s="16">
        <f t="shared" si="120"/>
        <v>367017.72818241385</v>
      </c>
      <c r="H308" s="16">
        <f t="shared" si="121"/>
        <v>362774.4296713036</v>
      </c>
      <c r="I308" s="16">
        <f t="shared" si="122"/>
        <v>361040.37155324075</v>
      </c>
      <c r="J308" s="16">
        <f t="shared" si="123"/>
        <v>238114.81949921639</v>
      </c>
      <c r="K308" s="16">
        <f t="shared" si="124"/>
        <v>236392.31427261102</v>
      </c>
      <c r="L308" s="16">
        <f t="shared" si="125"/>
        <v>239282.85761214109</v>
      </c>
      <c r="M308" s="16">
        <f t="shared" si="126"/>
        <v>237530.29137659082</v>
      </c>
      <c r="N308" s="16">
        <f t="shared" si="127"/>
        <v>71.182319764386122</v>
      </c>
      <c r="O308" s="16">
        <f t="shared" si="128"/>
        <v>69.785843857649255</v>
      </c>
    </row>
    <row r="309" spans="1:15">
      <c r="A309" s="13">
        <v>67</v>
      </c>
      <c r="B309" s="11">
        <f t="shared" si="115"/>
        <v>2032</v>
      </c>
      <c r="C309" s="11">
        <f t="shared" si="116"/>
        <v>24</v>
      </c>
      <c r="D309" s="21">
        <f t="shared" si="117"/>
        <v>1.1169085761559376</v>
      </c>
      <c r="E309" s="21">
        <f t="shared" si="118"/>
        <v>1.1389160980813486</v>
      </c>
      <c r="F309" s="16">
        <f t="shared" si="119"/>
        <v>370624.36630344787</v>
      </c>
      <c r="G309" s="16">
        <f t="shared" si="120"/>
        <v>368855.02989782527</v>
      </c>
      <c r="H309" s="16">
        <f t="shared" si="121"/>
        <v>364629.00010922115</v>
      </c>
      <c r="I309" s="16">
        <f t="shared" si="122"/>
        <v>362863.93109437753</v>
      </c>
      <c r="J309" s="16">
        <f t="shared" si="123"/>
        <v>239254.66712255584</v>
      </c>
      <c r="K309" s="16">
        <f t="shared" si="124"/>
        <v>237501.97830165282</v>
      </c>
      <c r="L309" s="16">
        <f t="shared" si="125"/>
        <v>240445.16474747445</v>
      </c>
      <c r="M309" s="16">
        <f t="shared" si="126"/>
        <v>238661.82018129135</v>
      </c>
      <c r="N309" s="16">
        <f t="shared" si="127"/>
        <v>72.345970673000764</v>
      </c>
      <c r="O309" s="16">
        <f t="shared" si="128"/>
        <v>70.90275243380519</v>
      </c>
    </row>
    <row r="310" spans="1:15">
      <c r="A310" s="13">
        <v>68</v>
      </c>
      <c r="B310" s="11">
        <f t="shared" si="115"/>
        <v>2032</v>
      </c>
      <c r="C310" s="11">
        <f t="shared" si="116"/>
        <v>24</v>
      </c>
      <c r="D310" s="21">
        <f t="shared" si="117"/>
        <v>1.1187532414762711</v>
      </c>
      <c r="E310" s="21">
        <f t="shared" si="118"/>
        <v>1.1407971106133958</v>
      </c>
      <c r="F310" s="16">
        <f t="shared" si="119"/>
        <v>372496.98404955474</v>
      </c>
      <c r="G310" s="16">
        <f t="shared" si="120"/>
        <v>370696.5556410026</v>
      </c>
      <c r="H310" s="16">
        <f t="shared" si="121"/>
        <v>366487.83427636611</v>
      </c>
      <c r="I310" s="16">
        <f t="shared" si="122"/>
        <v>364691.68306948961</v>
      </c>
      <c r="J310" s="16">
        <f t="shared" si="123"/>
        <v>240396.39729691704</v>
      </c>
      <c r="K310" s="16">
        <f t="shared" si="124"/>
        <v>238613.47503105638</v>
      </c>
      <c r="L310" s="16">
        <f t="shared" si="125"/>
        <v>241609.39152753961</v>
      </c>
      <c r="M310" s="16">
        <f t="shared" si="126"/>
        <v>239795.21779780832</v>
      </c>
      <c r="N310" s="16">
        <f t="shared" si="127"/>
        <v>73.512296860099383</v>
      </c>
      <c r="O310" s="16">
        <f t="shared" si="128"/>
        <v>72.02150567528146</v>
      </c>
    </row>
    <row r="311" spans="1:15">
      <c r="A311" s="13">
        <v>69</v>
      </c>
      <c r="B311" s="11">
        <f t="shared" si="115"/>
        <v>2032</v>
      </c>
      <c r="C311" s="11">
        <f t="shared" si="116"/>
        <v>24</v>
      </c>
      <c r="D311" s="21">
        <f t="shared" si="117"/>
        <v>1.1206009534113559</v>
      </c>
      <c r="E311" s="21">
        <f t="shared" si="118"/>
        <v>1.1426812297905695</v>
      </c>
      <c r="F311" s="16">
        <f t="shared" si="119"/>
        <v>374373.9070163492</v>
      </c>
      <c r="G311" s="16">
        <f t="shared" si="120"/>
        <v>372542.31512314919</v>
      </c>
      <c r="H311" s="16">
        <f t="shared" si="121"/>
        <v>368350.94197521708</v>
      </c>
      <c r="I311" s="16">
        <f t="shared" si="122"/>
        <v>366523.63711714494</v>
      </c>
      <c r="J311" s="16">
        <f t="shared" si="123"/>
        <v>241540.01313148605</v>
      </c>
      <c r="K311" s="16">
        <f t="shared" si="124"/>
        <v>239726.80748767537</v>
      </c>
      <c r="L311" s="16">
        <f t="shared" si="125"/>
        <v>242775.54112278594</v>
      </c>
      <c r="M311" s="16">
        <f t="shared" si="126"/>
        <v>240930.48731263637</v>
      </c>
      <c r="N311" s="16">
        <f t="shared" si="127"/>
        <v>74.681304476250773</v>
      </c>
      <c r="O311" s="16">
        <f t="shared" si="128"/>
        <v>73.142106628692815</v>
      </c>
    </row>
    <row r="312" spans="1:15">
      <c r="A312" s="13">
        <v>70</v>
      </c>
      <c r="B312" s="11">
        <f t="shared" si="115"/>
        <v>2032</v>
      </c>
      <c r="C312" s="11">
        <f t="shared" si="116"/>
        <v>24</v>
      </c>
      <c r="D312" s="21">
        <f t="shared" si="117"/>
        <v>1.122451716992924</v>
      </c>
      <c r="E312" s="21">
        <f t="shared" si="118"/>
        <v>1.1445684607437467</v>
      </c>
      <c r="F312" s="16">
        <f t="shared" si="119"/>
        <v>376255.14510170021</v>
      </c>
      <c r="G312" s="16">
        <f t="shared" si="120"/>
        <v>374392.3180777948</v>
      </c>
      <c r="H312" s="16">
        <f t="shared" si="121"/>
        <v>370218.33303078881</v>
      </c>
      <c r="I312" s="16">
        <f t="shared" si="122"/>
        <v>368359.80289807101</v>
      </c>
      <c r="J312" s="16">
        <f t="shared" si="123"/>
        <v>242685.51774058401</v>
      </c>
      <c r="K312" s="16">
        <f t="shared" si="124"/>
        <v>240841.97870336255</v>
      </c>
      <c r="L312" s="16">
        <f t="shared" si="125"/>
        <v>243943.616708899</v>
      </c>
      <c r="M312" s="16">
        <f t="shared" si="126"/>
        <v>242067.63181736774</v>
      </c>
      <c r="N312" s="16">
        <f t="shared" si="127"/>
        <v>75.852999686164111</v>
      </c>
      <c r="O312" s="16">
        <f t="shared" si="128"/>
        <v>74.264558345685742</v>
      </c>
    </row>
    <row r="313" spans="1:15">
      <c r="A313" s="13">
        <v>71</v>
      </c>
      <c r="B313" s="11">
        <f t="shared" si="115"/>
        <v>2032</v>
      </c>
      <c r="C313" s="11">
        <f t="shared" si="116"/>
        <v>24</v>
      </c>
      <c r="D313" s="21">
        <f t="shared" si="117"/>
        <v>1.1243055372610178</v>
      </c>
      <c r="E313" s="21">
        <f t="shared" si="118"/>
        <v>1.1464588086122787</v>
      </c>
      <c r="F313" s="16">
        <f t="shared" si="119"/>
        <v>378140.70822623238</v>
      </c>
      <c r="G313" s="16">
        <f t="shared" si="120"/>
        <v>376246.574260847</v>
      </c>
      <c r="H313" s="16">
        <f t="shared" si="121"/>
        <v>372090.01729068422</v>
      </c>
      <c r="I313" s="16">
        <f t="shared" si="122"/>
        <v>370200.19009520562</v>
      </c>
      <c r="J313" s="16">
        <f t="shared" si="123"/>
        <v>243832.91424367562</v>
      </c>
      <c r="K313" s="16">
        <f t="shared" si="124"/>
        <v>241958.99171497798</v>
      </c>
      <c r="L313" s="16">
        <f t="shared" si="125"/>
        <v>245113.62146680933</v>
      </c>
      <c r="M313" s="16">
        <f t="shared" si="126"/>
        <v>243206.65440870071</v>
      </c>
      <c r="N313" s="16">
        <f t="shared" si="127"/>
        <v>77.027388668721514</v>
      </c>
      <c r="O313" s="16">
        <f t="shared" si="128"/>
        <v>75.388863882946765</v>
      </c>
    </row>
    <row r="314" spans="1:15">
      <c r="A314" s="13">
        <v>72</v>
      </c>
      <c r="B314" s="11">
        <f t="shared" si="115"/>
        <v>2032</v>
      </c>
      <c r="C314" s="11">
        <f t="shared" si="116"/>
        <v>24</v>
      </c>
      <c r="D314" s="21">
        <f t="shared" si="117"/>
        <v>1.1261624192640034</v>
      </c>
      <c r="E314" s="21">
        <f t="shared" si="118"/>
        <v>1.1483522785440043</v>
      </c>
      <c r="F314" s="16">
        <f t="shared" si="119"/>
        <v>380030.60633337824</v>
      </c>
      <c r="G314" s="16">
        <f t="shared" si="120"/>
        <v>378105.09345064254</v>
      </c>
      <c r="H314" s="16">
        <f t="shared" si="121"/>
        <v>373966.00462514628</v>
      </c>
      <c r="I314" s="16">
        <f t="shared" si="122"/>
        <v>372044.80841374805</v>
      </c>
      <c r="J314" s="16">
        <f t="shared" si="123"/>
        <v>244982.20576537764</v>
      </c>
      <c r="K314" s="16">
        <f t="shared" si="124"/>
        <v>243077.84956439742</v>
      </c>
      <c r="L314" s="16">
        <f t="shared" si="125"/>
        <v>246285.55858270096</v>
      </c>
      <c r="M314" s="16">
        <f t="shared" si="126"/>
        <v>244347.55818844799</v>
      </c>
      <c r="N314" s="16">
        <f t="shared" si="127"/>
        <v>78.204477617010554</v>
      </c>
      <c r="O314" s="16">
        <f t="shared" si="128"/>
        <v>76.515026302210771</v>
      </c>
    </row>
    <row r="315" spans="1:15">
      <c r="A315" s="13">
        <v>73</v>
      </c>
      <c r="B315" s="11">
        <f t="shared" si="115"/>
        <v>2033</v>
      </c>
      <c r="C315" s="11">
        <f t="shared" si="116"/>
        <v>25</v>
      </c>
      <c r="D315" s="21">
        <f t="shared" si="117"/>
        <v>1.128022368058585</v>
      </c>
      <c r="E315" s="21">
        <f t="shared" si="118"/>
        <v>1.1502488756952651</v>
      </c>
      <c r="F315" s="16">
        <f t="shared" si="119"/>
        <v>381924.8493894306</v>
      </c>
      <c r="G315" s="16">
        <f t="shared" si="120"/>
        <v>379967.88544799888</v>
      </c>
      <c r="H315" s="16">
        <f t="shared" si="121"/>
        <v>375846.30492710997</v>
      </c>
      <c r="I315" s="16">
        <f t="shared" si="122"/>
        <v>373893.6675812102</v>
      </c>
      <c r="J315" s="16">
        <f t="shared" si="123"/>
        <v>246133.39543546736</v>
      </c>
      <c r="K315" s="16">
        <f t="shared" si="124"/>
        <v>244198.55529852046</v>
      </c>
      <c r="L315" s="16">
        <f t="shared" si="125"/>
        <v>247459.43124802024</v>
      </c>
      <c r="M315" s="16">
        <f t="shared" si="126"/>
        <v>245490.34626354519</v>
      </c>
      <c r="N315" s="16">
        <f t="shared" si="127"/>
        <v>79.38427273835697</v>
      </c>
      <c r="O315" s="16">
        <f t="shared" si="128"/>
        <v>77.643048670269351</v>
      </c>
    </row>
    <row r="316" spans="1:15">
      <c r="A316" s="13">
        <v>74</v>
      </c>
      <c r="B316" s="11">
        <f t="shared" si="115"/>
        <v>2033</v>
      </c>
      <c r="C316" s="11">
        <f t="shared" si="116"/>
        <v>25</v>
      </c>
      <c r="D316" s="21">
        <f t="shared" si="117"/>
        <v>1.1298853887098184</v>
      </c>
      <c r="E316" s="21">
        <f t="shared" si="118"/>
        <v>1.1521486052309182</v>
      </c>
      <c r="F316" s="16">
        <f t="shared" si="119"/>
        <v>383823.44738359522</v>
      </c>
      <c r="G316" s="16">
        <f t="shared" si="120"/>
        <v>381834.96007626608</v>
      </c>
      <c r="H316" s="16">
        <f t="shared" si="121"/>
        <v>377730.92811225454</v>
      </c>
      <c r="I316" s="16">
        <f t="shared" si="122"/>
        <v>375746.77734746796</v>
      </c>
      <c r="J316" s="16">
        <f t="shared" si="123"/>
        <v>247286.48638889115</v>
      </c>
      <c r="K316" s="16">
        <f t="shared" si="124"/>
        <v>245321.11196927892</v>
      </c>
      <c r="L316" s="16">
        <f t="shared" si="125"/>
        <v>248635.24265948439</v>
      </c>
      <c r="M316" s="16">
        <f t="shared" si="126"/>
        <v>246635.02174605927</v>
      </c>
      <c r="N316" s="16">
        <f t="shared" si="127"/>
        <v>80.566780254357369</v>
      </c>
      <c r="O316" s="16">
        <f t="shared" si="128"/>
        <v>78.772934058979175</v>
      </c>
    </row>
    <row r="317" spans="1:15">
      <c r="A317" s="13">
        <v>75</v>
      </c>
      <c r="B317" s="11">
        <f t="shared" si="115"/>
        <v>2033</v>
      </c>
      <c r="C317" s="11">
        <f t="shared" si="116"/>
        <v>25</v>
      </c>
      <c r="D317" s="21">
        <f t="shared" si="117"/>
        <v>1.1317514862911244</v>
      </c>
      <c r="E317" s="21">
        <f t="shared" si="118"/>
        <v>1.1540514723243511</v>
      </c>
      <c r="F317" s="16">
        <f t="shared" si="119"/>
        <v>385726.41032804339</v>
      </c>
      <c r="G317" s="16">
        <f t="shared" si="120"/>
        <v>383706.32718137832</v>
      </c>
      <c r="H317" s="16">
        <f t="shared" si="121"/>
        <v>379619.88411905576</v>
      </c>
      <c r="I317" s="16">
        <f t="shared" si="122"/>
        <v>377604.14748481242</v>
      </c>
      <c r="J317" s="16">
        <f t="shared" si="123"/>
        <v>248441.48176577303</v>
      </c>
      <c r="K317" s="16">
        <f t="shared" si="124"/>
        <v>246445.52263364516</v>
      </c>
      <c r="L317" s="16">
        <f t="shared" si="125"/>
        <v>249812.99601909029</v>
      </c>
      <c r="M317" s="16">
        <f t="shared" si="126"/>
        <v>247781.58775319703</v>
      </c>
      <c r="N317" s="16">
        <f t="shared" si="127"/>
        <v>81.752006400912066</v>
      </c>
      <c r="O317" s="16">
        <f t="shared" si="128"/>
        <v>79.904685545270297</v>
      </c>
    </row>
    <row r="318" spans="1:15">
      <c r="A318" s="13">
        <v>76</v>
      </c>
      <c r="B318" s="11">
        <f t="shared" si="115"/>
        <v>2033</v>
      </c>
      <c r="C318" s="11">
        <f t="shared" si="116"/>
        <v>25</v>
      </c>
      <c r="D318" s="21">
        <f t="shared" si="117"/>
        <v>1.1336206658843033</v>
      </c>
      <c r="E318" s="21">
        <f t="shared" si="118"/>
        <v>1.1559574821574956</v>
      </c>
      <c r="F318" s="16">
        <f t="shared" si="119"/>
        <v>387633.74825796479</v>
      </c>
      <c r="G318" s="16">
        <f t="shared" si="120"/>
        <v>385581.99663190608</v>
      </c>
      <c r="H318" s="16">
        <f t="shared" si="121"/>
        <v>381513.18290883832</v>
      </c>
      <c r="I318" s="16">
        <f t="shared" si="122"/>
        <v>379465.78778800165</v>
      </c>
      <c r="J318" s="16">
        <f t="shared" si="123"/>
        <v>249598.38471142319</v>
      </c>
      <c r="K318" s="16">
        <f t="shared" si="124"/>
        <v>247571.79035364033</v>
      </c>
      <c r="L318" s="16">
        <f t="shared" si="125"/>
        <v>250992.69453412321</v>
      </c>
      <c r="M318" s="16">
        <f t="shared" si="126"/>
        <v>248930.0474073136</v>
      </c>
      <c r="N318" s="16">
        <f t="shared" si="127"/>
        <v>82.939957428257941</v>
      </c>
      <c r="O318" s="16">
        <f t="shared" si="128"/>
        <v>81.038306211154605</v>
      </c>
    </row>
    <row r="319" spans="1:15">
      <c r="A319" s="13">
        <v>77</v>
      </c>
      <c r="B319" s="11">
        <f t="shared" si="115"/>
        <v>2033</v>
      </c>
      <c r="C319" s="11">
        <f t="shared" si="116"/>
        <v>25</v>
      </c>
      <c r="D319" s="21">
        <f t="shared" si="117"/>
        <v>1.1354929325795482</v>
      </c>
      <c r="E319" s="21">
        <f t="shared" si="118"/>
        <v>1.1578666399208417</v>
      </c>
      <c r="F319" s="16">
        <f t="shared" si="119"/>
        <v>389545.47123162035</v>
      </c>
      <c r="G319" s="16">
        <f t="shared" si="120"/>
        <v>387461.97831910802</v>
      </c>
      <c r="H319" s="16">
        <f t="shared" si="121"/>
        <v>383410.83446582843</v>
      </c>
      <c r="I319" s="16">
        <f t="shared" si="122"/>
        <v>381331.70807431225</v>
      </c>
      <c r="J319" s="16">
        <f t="shared" si="123"/>
        <v>250757.1983763465</v>
      </c>
      <c r="K319" s="16">
        <f t="shared" si="124"/>
        <v>248699.91819634283</v>
      </c>
      <c r="L319" s="16">
        <f t="shared" si="125"/>
        <v>252174.34141716544</v>
      </c>
      <c r="M319" s="16">
        <f t="shared" si="126"/>
        <v>250080.40383592094</v>
      </c>
      <c r="N319" s="16">
        <f t="shared" si="127"/>
        <v>84.13063960100142</v>
      </c>
      <c r="O319" s="16">
        <f t="shared" si="128"/>
        <v>82.173799143734158</v>
      </c>
    </row>
    <row r="320" spans="1:15">
      <c r="A320" s="13">
        <v>78</v>
      </c>
      <c r="B320" s="11">
        <f t="shared" si="115"/>
        <v>2033</v>
      </c>
      <c r="C320" s="11">
        <f t="shared" si="116"/>
        <v>25</v>
      </c>
      <c r="D320" s="21">
        <f t="shared" si="117"/>
        <v>1.137368291475459</v>
      </c>
      <c r="E320" s="21">
        <f t="shared" si="118"/>
        <v>1.1597789508134522</v>
      </c>
      <c r="F320" s="16">
        <f t="shared" si="119"/>
        <v>391461.58933039539</v>
      </c>
      <c r="G320" s="16">
        <f t="shared" si="120"/>
        <v>389346.28215698316</v>
      </c>
      <c r="H320" s="16">
        <f t="shared" si="121"/>
        <v>385312.84879720636</v>
      </c>
      <c r="I320" s="16">
        <f t="shared" si="122"/>
        <v>383201.9181835911</v>
      </c>
      <c r="J320" s="16">
        <f t="shared" si="123"/>
        <v>251917.9259162512</v>
      </c>
      <c r="K320" s="16">
        <f t="shared" si="124"/>
        <v>249829.9092338965</v>
      </c>
      <c r="L320" s="16">
        <f t="shared" si="125"/>
        <v>253357.93988610519</v>
      </c>
      <c r="M320" s="16">
        <f t="shared" si="126"/>
        <v>251232.66017169631</v>
      </c>
      <c r="N320" s="16">
        <f t="shared" si="127"/>
        <v>85.324059198151488</v>
      </c>
      <c r="O320" s="16">
        <f t="shared" si="128"/>
        <v>83.311167435209612</v>
      </c>
    </row>
    <row r="321" spans="1:15">
      <c r="A321" s="13">
        <v>79</v>
      </c>
      <c r="B321" s="11">
        <f t="shared" si="115"/>
        <v>2033</v>
      </c>
      <c r="C321" s="11">
        <f t="shared" si="116"/>
        <v>25</v>
      </c>
      <c r="D321" s="21">
        <f t="shared" si="117"/>
        <v>1.1392467476790569</v>
      </c>
      <c r="E321" s="21">
        <f t="shared" si="118"/>
        <v>1.1616944200429764</v>
      </c>
      <c r="F321" s="16">
        <f t="shared" si="119"/>
        <v>393382.11265885265</v>
      </c>
      <c r="G321" s="16">
        <f t="shared" si="120"/>
        <v>391234.91808232316</v>
      </c>
      <c r="H321" s="16">
        <f t="shared" si="121"/>
        <v>387219.23593315936</v>
      </c>
      <c r="I321" s="16">
        <f t="shared" si="122"/>
        <v>385076.42797830724</v>
      </c>
      <c r="J321" s="16">
        <f t="shared" si="123"/>
        <v>253080.57049205745</v>
      </c>
      <c r="K321" s="16">
        <f t="shared" si="124"/>
        <v>250961.76654351913</v>
      </c>
      <c r="L321" s="16">
        <f t="shared" si="125"/>
        <v>254543.49316414521</v>
      </c>
      <c r="M321" s="16">
        <f t="shared" si="126"/>
        <v>252386.81955249084</v>
      </c>
      <c r="N321" s="16">
        <f t="shared" si="127"/>
        <v>86.520222513152817</v>
      </c>
      <c r="O321" s="16">
        <f t="shared" si="128"/>
        <v>84.450414182888665</v>
      </c>
    </row>
    <row r="322" spans="1:15">
      <c r="A322" s="13">
        <v>80</v>
      </c>
      <c r="B322" s="11">
        <f t="shared" si="115"/>
        <v>2033</v>
      </c>
      <c r="C322" s="11">
        <f t="shared" si="116"/>
        <v>25</v>
      </c>
      <c r="D322" s="21">
        <f t="shared" si="117"/>
        <v>1.1411283063057971</v>
      </c>
      <c r="E322" s="21">
        <f t="shared" si="118"/>
        <v>1.1636130528256645</v>
      </c>
      <c r="F322" s="16">
        <f t="shared" si="119"/>
        <v>395307.05134478572</v>
      </c>
      <c r="G322" s="16">
        <f t="shared" si="120"/>
        <v>393127.89605476486</v>
      </c>
      <c r="H322" s="16">
        <f t="shared" si="121"/>
        <v>389130.00592693436</v>
      </c>
      <c r="I322" s="16">
        <f t="shared" si="122"/>
        <v>386955.24734360393</v>
      </c>
      <c r="J322" s="16">
        <f t="shared" si="123"/>
        <v>254245.13526990588</v>
      </c>
      <c r="K322" s="16">
        <f t="shared" si="124"/>
        <v>252095.49320751076</v>
      </c>
      <c r="L322" s="16">
        <f t="shared" si="125"/>
        <v>255731.00447981167</v>
      </c>
      <c r="M322" s="16">
        <f t="shared" si="126"/>
        <v>253542.88512133813</v>
      </c>
      <c r="N322" s="16">
        <f t="shared" si="127"/>
        <v>87.719135853918971</v>
      </c>
      <c r="O322" s="16">
        <f t="shared" si="128"/>
        <v>85.591542489194467</v>
      </c>
    </row>
    <row r="323" spans="1:15">
      <c r="A323" s="13">
        <v>81</v>
      </c>
      <c r="B323" s="11">
        <f t="shared" si="115"/>
        <v>2033</v>
      </c>
      <c r="C323" s="11">
        <f t="shared" si="116"/>
        <v>25</v>
      </c>
      <c r="D323" s="21">
        <f t="shared" si="117"/>
        <v>1.1430129724795837</v>
      </c>
      <c r="E323" s="21">
        <f t="shared" si="118"/>
        <v>1.1655348543863817</v>
      </c>
      <c r="F323" s="16">
        <f t="shared" si="119"/>
        <v>397236.41553927236</v>
      </c>
      <c r="G323" s="16">
        <f t="shared" si="120"/>
        <v>395025.2260568426</v>
      </c>
      <c r="H323" s="16">
        <f t="shared" si="121"/>
        <v>391045.16885489121</v>
      </c>
      <c r="I323" s="16">
        <f t="shared" si="122"/>
        <v>388838.38618735073</v>
      </c>
      <c r="J323" s="16">
        <f t="shared" si="123"/>
        <v>255411.62342116627</v>
      </c>
      <c r="K323" s="16">
        <f t="shared" si="124"/>
        <v>253231.09231326214</v>
      </c>
      <c r="L323" s="16">
        <f t="shared" si="125"/>
        <v>256920.47706696292</v>
      </c>
      <c r="M323" s="16">
        <f t="shared" si="126"/>
        <v>254700.86002646273</v>
      </c>
      <c r="N323" s="16">
        <f t="shared" si="127"/>
        <v>88.920805542865622</v>
      </c>
      <c r="O323" s="16">
        <f t="shared" si="128"/>
        <v>86.734555461674049</v>
      </c>
    </row>
    <row r="324" spans="1:15">
      <c r="A324" s="13">
        <v>82</v>
      </c>
      <c r="B324" s="11">
        <f t="shared" si="115"/>
        <v>2033</v>
      </c>
      <c r="C324" s="11">
        <f t="shared" si="116"/>
        <v>25</v>
      </c>
      <c r="D324" s="21">
        <f t="shared" si="117"/>
        <v>1.1449007513327831</v>
      </c>
      <c r="E324" s="21">
        <f t="shared" si="118"/>
        <v>1.1674598299586225</v>
      </c>
      <c r="F324" s="16">
        <f t="shared" si="119"/>
        <v>399170.21541672805</v>
      </c>
      <c r="G324" s="16">
        <f t="shared" si="120"/>
        <v>396926.918094041</v>
      </c>
      <c r="H324" s="16">
        <f t="shared" si="121"/>
        <v>392964.73481655563</v>
      </c>
      <c r="I324" s="16">
        <f t="shared" si="122"/>
        <v>390725.85444019584</v>
      </c>
      <c r="J324" s="16">
        <f t="shared" si="123"/>
        <v>256580.03812244619</v>
      </c>
      <c r="K324" s="16">
        <f t="shared" si="124"/>
        <v>254368.56695326304</v>
      </c>
      <c r="L324" s="16">
        <f t="shared" si="125"/>
        <v>258111.91416479825</v>
      </c>
      <c r="M324" s="16">
        <f t="shared" si="126"/>
        <v>255860.74742128875</v>
      </c>
      <c r="N324" s="16">
        <f t="shared" si="127"/>
        <v>90.125237916943945</v>
      </c>
      <c r="O324" s="16">
        <f t="shared" si="128"/>
        <v>87.879456213006833</v>
      </c>
    </row>
    <row r="325" spans="1:15">
      <c r="A325" s="13">
        <v>83</v>
      </c>
      <c r="B325" s="11">
        <f t="shared" si="115"/>
        <v>2033</v>
      </c>
      <c r="C325" s="11">
        <f t="shared" si="116"/>
        <v>25</v>
      </c>
      <c r="D325" s="21">
        <f t="shared" si="117"/>
        <v>1.1467916480062388</v>
      </c>
      <c r="E325" s="21">
        <f t="shared" si="118"/>
        <v>1.1693879847845252</v>
      </c>
      <c r="F325" s="16">
        <f t="shared" si="119"/>
        <v>401108.46117495967</v>
      </c>
      <c r="G325" s="16">
        <f t="shared" si="120"/>
        <v>398832.98219484766</v>
      </c>
      <c r="H325" s="16">
        <f t="shared" si="121"/>
        <v>394888.71393467253</v>
      </c>
      <c r="I325" s="16">
        <f t="shared" si="122"/>
        <v>392617.66205561836</v>
      </c>
      <c r="J325" s="16">
        <f t="shared" si="123"/>
        <v>257750.38255559964</v>
      </c>
      <c r="K325" s="16">
        <f t="shared" si="124"/>
        <v>255507.92022511078</v>
      </c>
      <c r="L325" s="16">
        <f t="shared" si="125"/>
        <v>259305.31901786677</v>
      </c>
      <c r="M325" s="16">
        <f t="shared" si="126"/>
        <v>257022.55046444837</v>
      </c>
      <c r="N325" s="16">
        <f t="shared" si="127"/>
        <v>91.332439327673995</v>
      </c>
      <c r="O325" s="16">
        <f t="shared" si="128"/>
        <v>89.026247861013076</v>
      </c>
    </row>
    <row r="326" spans="1:15">
      <c r="A326" s="13">
        <v>84</v>
      </c>
      <c r="B326" s="11">
        <f t="shared" si="115"/>
        <v>2033</v>
      </c>
      <c r="C326" s="11">
        <f t="shared" si="116"/>
        <v>25</v>
      </c>
      <c r="D326" s="21">
        <f t="shared" si="117"/>
        <v>1.1486856676492843</v>
      </c>
      <c r="E326" s="21">
        <f t="shared" si="118"/>
        <v>1.1713193241148856</v>
      </c>
      <c r="F326" s="16">
        <f t="shared" si="119"/>
        <v>403051.16303521919</v>
      </c>
      <c r="G326" s="16">
        <f t="shared" si="120"/>
        <v>400743.42841080605</v>
      </c>
      <c r="H326" s="16">
        <f t="shared" si="121"/>
        <v>396817.11635525944</v>
      </c>
      <c r="I326" s="16">
        <f t="shared" si="122"/>
        <v>394513.81900998089</v>
      </c>
      <c r="J326" s="16">
        <f t="shared" si="123"/>
        <v>258922.65990773571</v>
      </c>
      <c r="K326" s="16">
        <f t="shared" si="124"/>
        <v>256649.15523151858</v>
      </c>
      <c r="L326" s="16">
        <f t="shared" si="125"/>
        <v>260500.69487607625</v>
      </c>
      <c r="M326" s="16">
        <f t="shared" si="126"/>
        <v>258186.27231979059</v>
      </c>
      <c r="N326" s="16">
        <f t="shared" si="127"/>
        <v>92.542416141178236</v>
      </c>
      <c r="O326" s="16">
        <f t="shared" si="128"/>
        <v>90.174933528662365</v>
      </c>
    </row>
    <row r="327" spans="1:15">
      <c r="A327" s="13">
        <v>85</v>
      </c>
      <c r="B327" s="11">
        <f t="shared" si="115"/>
        <v>2034</v>
      </c>
      <c r="C327" s="11">
        <f t="shared" si="116"/>
        <v>26</v>
      </c>
      <c r="D327" s="21">
        <f t="shared" si="117"/>
        <v>1.1505828154197575</v>
      </c>
      <c r="E327" s="21">
        <f t="shared" si="118"/>
        <v>1.1732538532091716</v>
      </c>
      <c r="F327" s="16">
        <f t="shared" si="119"/>
        <v>404998.33124225767</v>
      </c>
      <c r="G327" s="16">
        <f t="shared" si="120"/>
        <v>402658.26681656856</v>
      </c>
      <c r="H327" s="16">
        <f t="shared" si="121"/>
        <v>398749.95224765997</v>
      </c>
      <c r="I327" s="16">
        <f t="shared" si="122"/>
        <v>396414.33530258195</v>
      </c>
      <c r="J327" s="16">
        <f t="shared" si="123"/>
        <v>260096.87337122721</v>
      </c>
      <c r="K327" s="16">
        <f t="shared" si="124"/>
        <v>257792.27508032406</v>
      </c>
      <c r="L327" s="16">
        <f t="shared" si="125"/>
        <v>261698.04499470192</v>
      </c>
      <c r="M327" s="16">
        <f t="shared" si="126"/>
        <v>259351.91615638972</v>
      </c>
      <c r="N327" s="16">
        <f t="shared" si="127"/>
        <v>93.755174738215075</v>
      </c>
      <c r="O327" s="16">
        <f t="shared" si="128"/>
        <v>91.325516344082118</v>
      </c>
    </row>
    <row r="328" spans="1:15">
      <c r="A328" s="13">
        <v>86</v>
      </c>
      <c r="B328" s="11">
        <f t="shared" si="115"/>
        <v>2034</v>
      </c>
      <c r="C328" s="11">
        <f t="shared" si="116"/>
        <v>26</v>
      </c>
      <c r="D328" s="21">
        <f t="shared" si="117"/>
        <v>1.1524830964840156</v>
      </c>
      <c r="E328" s="21">
        <f t="shared" si="118"/>
        <v>1.1751915773355377</v>
      </c>
      <c r="F328" s="16">
        <f t="shared" si="119"/>
        <v>406949.97606437927</v>
      </c>
      <c r="G328" s="16">
        <f t="shared" si="120"/>
        <v>404577.50750994956</v>
      </c>
      <c r="H328" s="16">
        <f t="shared" si="121"/>
        <v>400687.23180459748</v>
      </c>
      <c r="I328" s="16">
        <f t="shared" si="122"/>
        <v>398319.22095570894</v>
      </c>
      <c r="J328" s="16">
        <f t="shared" si="123"/>
        <v>261273.02614371947</v>
      </c>
      <c r="K328" s="16">
        <f t="shared" si="124"/>
        <v>258937.28288449769</v>
      </c>
      <c r="L328" s="16">
        <f t="shared" si="125"/>
        <v>262897.37263439537</v>
      </c>
      <c r="M328" s="16">
        <f t="shared" si="126"/>
        <v>260519.48514855409</v>
      </c>
      <c r="N328" s="16">
        <f t="shared" si="127"/>
        <v>94.970721514212528</v>
      </c>
      <c r="O328" s="16">
        <f t="shared" si="128"/>
        <v>92.477999440566137</v>
      </c>
    </row>
    <row r="329" spans="1:15">
      <c r="A329" s="13">
        <v>87</v>
      </c>
      <c r="B329" s="11">
        <f t="shared" si="115"/>
        <v>2034</v>
      </c>
      <c r="C329" s="11">
        <f t="shared" si="116"/>
        <v>26</v>
      </c>
      <c r="D329" s="21">
        <f t="shared" si="117"/>
        <v>1.1543865160169478</v>
      </c>
      <c r="E329" s="21">
        <f t="shared" si="118"/>
        <v>1.1771325017708392</v>
      </c>
      <c r="F329" s="16">
        <f t="shared" si="119"/>
        <v>408906.10779349535</v>
      </c>
      <c r="G329" s="16">
        <f t="shared" si="120"/>
        <v>406501.16061197867</v>
      </c>
      <c r="H329" s="16">
        <f t="shared" si="121"/>
        <v>402628.9652422287</v>
      </c>
      <c r="I329" s="16">
        <f t="shared" si="122"/>
        <v>400228.48601469077</v>
      </c>
      <c r="J329" s="16">
        <f t="shared" si="123"/>
        <v>262451.12142813898</v>
      </c>
      <c r="K329" s="16">
        <f t="shared" si="124"/>
        <v>260084.18176215125</v>
      </c>
      <c r="L329" s="16">
        <f t="shared" si="125"/>
        <v>264098.68106119341</v>
      </c>
      <c r="M329" s="16">
        <f t="shared" si="126"/>
        <v>261688.98247583461</v>
      </c>
      <c r="N329" s="16">
        <f t="shared" si="127"/>
        <v>96.189062879301972</v>
      </c>
      <c r="O329" s="16">
        <f t="shared" si="128"/>
        <v>93.632385956583079</v>
      </c>
    </row>
    <row r="330" spans="1:15">
      <c r="A330" s="13">
        <v>88</v>
      </c>
      <c r="B330" s="11">
        <f t="shared" si="115"/>
        <v>2034</v>
      </c>
      <c r="C330" s="11">
        <f t="shared" si="116"/>
        <v>26</v>
      </c>
      <c r="D330" s="21">
        <f t="shared" si="117"/>
        <v>1.1562930792019901</v>
      </c>
      <c r="E330" s="21">
        <f t="shared" si="118"/>
        <v>1.1790766318006465</v>
      </c>
      <c r="F330" s="16">
        <f t="shared" si="119"/>
        <v>410866.73674517876</v>
      </c>
      <c r="G330" s="16">
        <f t="shared" si="120"/>
        <v>408429.23626695416</v>
      </c>
      <c r="H330" s="16">
        <f t="shared" si="121"/>
        <v>404575.16280019778</v>
      </c>
      <c r="I330" s="16">
        <f t="shared" si="122"/>
        <v>402142.1405479511</v>
      </c>
      <c r="J330" s="16">
        <f t="shared" si="123"/>
        <v>263631.16243270214</v>
      </c>
      <c r="K330" s="16">
        <f t="shared" si="124"/>
        <v>261232.97483654635</v>
      </c>
      <c r="L330" s="16">
        <f t="shared" si="125"/>
        <v>265301.97354652698</v>
      </c>
      <c r="M330" s="16">
        <f t="shared" si="126"/>
        <v>262860.41132303351</v>
      </c>
      <c r="N330" s="16">
        <f t="shared" si="127"/>
        <v>97.410205258351894</v>
      </c>
      <c r="O330" s="16">
        <f t="shared" si="128"/>
        <v>94.788679035785066</v>
      </c>
    </row>
    <row r="331" spans="1:15">
      <c r="A331" s="13">
        <v>89</v>
      </c>
      <c r="B331" s="11">
        <f t="shared" si="115"/>
        <v>2034</v>
      </c>
      <c r="C331" s="11">
        <f t="shared" si="116"/>
        <v>26</v>
      </c>
      <c r="D331" s="21">
        <f t="shared" si="117"/>
        <v>1.1582027912311399</v>
      </c>
      <c r="E331" s="21">
        <f t="shared" si="118"/>
        <v>1.1810239727192595</v>
      </c>
      <c r="F331" s="16">
        <f t="shared" si="119"/>
        <v>412831.87325871823</v>
      </c>
      <c r="G331" s="16">
        <f t="shared" si="120"/>
        <v>410361.74464249652</v>
      </c>
      <c r="H331" s="16">
        <f t="shared" si="121"/>
        <v>406525.8347416902</v>
      </c>
      <c r="I331" s="16">
        <f t="shared" si="122"/>
        <v>404060.19464706123</v>
      </c>
      <c r="J331" s="16">
        <f t="shared" si="123"/>
        <v>264813.15237092396</v>
      </c>
      <c r="K331" s="16">
        <f t="shared" si="124"/>
        <v>262383.66523610288</v>
      </c>
      <c r="L331" s="16">
        <f t="shared" si="125"/>
        <v>266507.25336723006</v>
      </c>
      <c r="M331" s="16">
        <f t="shared" si="126"/>
        <v>264033.77488021296</v>
      </c>
      <c r="N331" s="16">
        <f t="shared" si="127"/>
        <v>98.634155091001816</v>
      </c>
      <c r="O331" s="16">
        <f t="shared" si="128"/>
        <v>95.946881827016199</v>
      </c>
    </row>
    <row r="332" spans="1:15">
      <c r="A332" s="13">
        <v>90</v>
      </c>
      <c r="B332" s="11">
        <f t="shared" si="115"/>
        <v>2034</v>
      </c>
      <c r="C332" s="11">
        <f t="shared" si="116"/>
        <v>26</v>
      </c>
      <c r="D332" s="21">
        <f t="shared" si="117"/>
        <v>1.1601156573049691</v>
      </c>
      <c r="E332" s="21">
        <f t="shared" si="118"/>
        <v>1.1829745298297223</v>
      </c>
      <c r="F332" s="16">
        <f t="shared" si="119"/>
        <v>414801.52769717301</v>
      </c>
      <c r="G332" s="16">
        <f t="shared" si="120"/>
        <v>412298.69592960185</v>
      </c>
      <c r="H332" s="16">
        <f t="shared" si="121"/>
        <v>408480.99135348684</v>
      </c>
      <c r="I332" s="16">
        <f t="shared" si="122"/>
        <v>405982.65842679329</v>
      </c>
      <c r="J332" s="16">
        <f t="shared" si="123"/>
        <v>265997.09446162678</v>
      </c>
      <c r="K332" s="16">
        <f t="shared" si="124"/>
        <v>263536.25609440764</v>
      </c>
      <c r="L332" s="16">
        <f t="shared" si="125"/>
        <v>267714.52380554861</v>
      </c>
      <c r="M332" s="16">
        <f t="shared" si="126"/>
        <v>265209.07634270383</v>
      </c>
      <c r="N332" s="16">
        <f t="shared" si="127"/>
        <v>99.860918831696253</v>
      </c>
      <c r="O332" s="16">
        <f t="shared" si="128"/>
        <v>97.10699748432117</v>
      </c>
    </row>
    <row r="333" spans="1:15">
      <c r="A333" s="13">
        <v>91</v>
      </c>
      <c r="B333" s="11">
        <f t="shared" si="115"/>
        <v>2034</v>
      </c>
      <c r="C333" s="11">
        <f t="shared" si="116"/>
        <v>26</v>
      </c>
      <c r="D333" s="21">
        <f t="shared" si="117"/>
        <v>1.1620316826326389</v>
      </c>
      <c r="E333" s="21">
        <f t="shared" si="118"/>
        <v>1.1849283084438369</v>
      </c>
      <c r="F333" s="16">
        <f t="shared" si="119"/>
        <v>416775.71044742735</v>
      </c>
      <c r="G333" s="16">
        <f t="shared" si="120"/>
        <v>414240.10034269589</v>
      </c>
      <c r="H333" s="16">
        <f t="shared" si="121"/>
        <v>410440.64294601831</v>
      </c>
      <c r="I333" s="16">
        <f t="shared" si="122"/>
        <v>407909.54202517378</v>
      </c>
      <c r="J333" s="16">
        <f t="shared" si="123"/>
        <v>267182.99192894914</v>
      </c>
      <c r="K333" s="16">
        <f t="shared" si="124"/>
        <v>264690.7505502227</v>
      </c>
      <c r="L333" s="16">
        <f t="shared" si="125"/>
        <v>268923.78814914945</v>
      </c>
      <c r="M333" s="16">
        <f t="shared" si="126"/>
        <v>266386.31891111424</v>
      </c>
      <c r="N333" s="16">
        <f t="shared" si="127"/>
        <v>101.09050294971873</v>
      </c>
      <c r="O333" s="16">
        <f t="shared" si="128"/>
        <v>98.269029166953814</v>
      </c>
    </row>
    <row r="334" spans="1:15">
      <c r="A334" s="13">
        <v>92</v>
      </c>
      <c r="B334" s="11">
        <f t="shared" si="115"/>
        <v>2034</v>
      </c>
      <c r="C334" s="11">
        <f t="shared" si="116"/>
        <v>26</v>
      </c>
      <c r="D334" s="21">
        <f t="shared" si="117"/>
        <v>1.1639508724319139</v>
      </c>
      <c r="E334" s="21">
        <f t="shared" si="118"/>
        <v>1.1868853138821787</v>
      </c>
      <c r="F334" s="16">
        <f t="shared" si="119"/>
        <v>418754.43192024541</v>
      </c>
      <c r="G334" s="16">
        <f t="shared" si="120"/>
        <v>416185.96811968763</v>
      </c>
      <c r="H334" s="16">
        <f t="shared" si="121"/>
        <v>412404.79985341942</v>
      </c>
      <c r="I334" s="16">
        <f t="shared" si="122"/>
        <v>409840.85560353682</v>
      </c>
      <c r="J334" s="16">
        <f t="shared" si="123"/>
        <v>268370.84800235456</v>
      </c>
      <c r="K334" s="16">
        <f t="shared" si="124"/>
        <v>265847.15174749418</v>
      </c>
      <c r="L334" s="16">
        <f t="shared" si="125"/>
        <v>270135.04969112924</v>
      </c>
      <c r="M334" s="16">
        <f t="shared" si="126"/>
        <v>267565.50579133851</v>
      </c>
      <c r="N334" s="16">
        <f t="shared" si="127"/>
        <v>102.32291392922588</v>
      </c>
      <c r="O334" s="16">
        <f t="shared" si="128"/>
        <v>99.432980039385725</v>
      </c>
    </row>
    <row r="335" spans="1:15">
      <c r="A335" s="13">
        <v>93</v>
      </c>
      <c r="B335" s="11">
        <f t="shared" si="115"/>
        <v>2034</v>
      </c>
      <c r="C335" s="11">
        <f t="shared" si="116"/>
        <v>26</v>
      </c>
      <c r="D335" s="21">
        <f t="shared" si="117"/>
        <v>1.1658732319291762</v>
      </c>
      <c r="E335" s="21">
        <f t="shared" si="118"/>
        <v>1.1888455514741101</v>
      </c>
      <c r="F335" s="16">
        <f t="shared" si="119"/>
        <v>420737.70255032601</v>
      </c>
      <c r="G335" s="16">
        <f t="shared" si="120"/>
        <v>418136.30952202342</v>
      </c>
      <c r="H335" s="16">
        <f t="shared" si="121"/>
        <v>414373.47243358335</v>
      </c>
      <c r="I335" s="16">
        <f t="shared" si="122"/>
        <v>411776.60934657796</v>
      </c>
      <c r="J335" s="16">
        <f t="shared" si="123"/>
        <v>269560.66591664014</v>
      </c>
      <c r="K335" s="16">
        <f t="shared" si="124"/>
        <v>267005.46283536061</v>
      </c>
      <c r="L335" s="16">
        <f t="shared" si="125"/>
        <v>271348.31173002353</v>
      </c>
      <c r="M335" s="16">
        <f t="shared" si="126"/>
        <v>268746.64019456558</v>
      </c>
      <c r="N335" s="16">
        <f t="shared" si="127"/>
        <v>103.55815826928171</v>
      </c>
      <c r="O335" s="16">
        <f t="shared" si="128"/>
        <v>100.59885327131491</v>
      </c>
    </row>
    <row r="336" spans="1:15">
      <c r="A336" s="13">
        <v>94</v>
      </c>
      <c r="B336" s="11">
        <f t="shared" si="115"/>
        <v>2034</v>
      </c>
      <c r="C336" s="11">
        <f t="shared" si="116"/>
        <v>26</v>
      </c>
      <c r="D336" s="21">
        <f t="shared" si="117"/>
        <v>1.1677987663594398</v>
      </c>
      <c r="E336" s="21">
        <f t="shared" si="118"/>
        <v>1.1908090265577957</v>
      </c>
      <c r="F336" s="16">
        <f t="shared" si="119"/>
        <v>422725.53279635782</v>
      </c>
      <c r="G336" s="16">
        <f t="shared" si="120"/>
        <v>420091.13483474118</v>
      </c>
      <c r="H336" s="16">
        <f t="shared" si="121"/>
        <v>416346.67106821667</v>
      </c>
      <c r="I336" s="16">
        <f t="shared" si="122"/>
        <v>413716.81346240756</v>
      </c>
      <c r="J336" s="16">
        <f t="shared" si="123"/>
        <v>270752.44891194568</v>
      </c>
      <c r="K336" s="16">
        <f t="shared" si="124"/>
        <v>268165.68696816155</v>
      </c>
      <c r="L336" s="16">
        <f t="shared" si="125"/>
        <v>272563.57756981556</v>
      </c>
      <c r="M336" s="16">
        <f t="shared" si="126"/>
        <v>269929.72533728811</v>
      </c>
      <c r="N336" s="16">
        <f t="shared" si="127"/>
        <v>104.79624248389177</v>
      </c>
      <c r="O336" s="16">
        <f t="shared" si="128"/>
        <v>101.76665203767435</v>
      </c>
    </row>
    <row r="337" spans="1:15">
      <c r="A337" s="13">
        <v>95</v>
      </c>
      <c r="B337" s="11">
        <f t="shared" si="115"/>
        <v>2034</v>
      </c>
      <c r="C337" s="11">
        <f t="shared" si="116"/>
        <v>26</v>
      </c>
      <c r="D337" s="21">
        <f t="shared" si="117"/>
        <v>1.1697274809663645</v>
      </c>
      <c r="E337" s="21">
        <f t="shared" si="118"/>
        <v>1.1927757444802165</v>
      </c>
      <c r="F337" s="16">
        <f t="shared" si="119"/>
        <v>424717.93314107443</v>
      </c>
      <c r="G337" s="16">
        <f t="shared" si="120"/>
        <v>422050.45436652441</v>
      </c>
      <c r="H337" s="16">
        <f t="shared" si="121"/>
        <v>418324.40616289375</v>
      </c>
      <c r="I337" s="16">
        <f t="shared" si="122"/>
        <v>415661.478182605</v>
      </c>
      <c r="J337" s="16">
        <f t="shared" si="123"/>
        <v>271946.20023376221</v>
      </c>
      <c r="K337" s="16">
        <f t="shared" si="124"/>
        <v>269327.82730544626</v>
      </c>
      <c r="L337" s="16">
        <f t="shared" si="125"/>
        <v>273780.85051994544</v>
      </c>
      <c r="M337" s="16">
        <f t="shared" si="126"/>
        <v>271114.76444131095</v>
      </c>
      <c r="N337" s="16">
        <f t="shared" si="127"/>
        <v>106.03717310203763</v>
      </c>
      <c r="O337" s="16">
        <f t="shared" si="128"/>
        <v>102.93637951864071</v>
      </c>
    </row>
    <row r="338" spans="1:15">
      <c r="A338" s="13">
        <v>96</v>
      </c>
      <c r="B338" s="11">
        <f t="shared" si="115"/>
        <v>2034</v>
      </c>
      <c r="C338" s="11">
        <f t="shared" si="116"/>
        <v>26</v>
      </c>
      <c r="D338" s="21">
        <f t="shared" si="117"/>
        <v>1.1716593810022708</v>
      </c>
      <c r="E338" s="21">
        <f t="shared" si="118"/>
        <v>1.1947457105971839</v>
      </c>
      <c r="F338" s="16">
        <f t="shared" si="119"/>
        <v>426714.91409130959</v>
      </c>
      <c r="G338" s="16">
        <f t="shared" si="120"/>
        <v>424014.27844975668</v>
      </c>
      <c r="H338" s="16">
        <f t="shared" si="121"/>
        <v>420306.68814711185</v>
      </c>
      <c r="I338" s="16">
        <f t="shared" si="122"/>
        <v>417610.61376227241</v>
      </c>
      <c r="J338" s="16">
        <f t="shared" si="123"/>
        <v>273141.92313294101</v>
      </c>
      <c r="K338" s="16">
        <f t="shared" si="124"/>
        <v>270491.88701198221</v>
      </c>
      <c r="L338" s="16">
        <f t="shared" si="125"/>
        <v>275000.13389531913</v>
      </c>
      <c r="M338" s="16">
        <f t="shared" si="126"/>
        <v>272301.76073376002</v>
      </c>
      <c r="N338" s="16">
        <f t="shared" si="127"/>
        <v>107.28095666771117</v>
      </c>
      <c r="O338" s="16">
        <f t="shared" si="128"/>
        <v>104.10803889964298</v>
      </c>
    </row>
    <row r="339" spans="1:15">
      <c r="A339" s="13">
        <v>97</v>
      </c>
      <c r="B339" s="11">
        <f t="shared" si="115"/>
        <v>2035</v>
      </c>
      <c r="C339" s="11">
        <f t="shared" si="116"/>
        <v>27</v>
      </c>
      <c r="D339" s="21">
        <f t="shared" si="117"/>
        <v>1.1735944717281537</v>
      </c>
      <c r="E339" s="21">
        <f t="shared" si="118"/>
        <v>1.1967189302733556</v>
      </c>
      <c r="F339" s="16">
        <f t="shared" si="119"/>
        <v>428716.48617805273</v>
      </c>
      <c r="G339" s="16">
        <f t="shared" si="120"/>
        <v>425982.6174405762</v>
      </c>
      <c r="H339" s="16">
        <f t="shared" si="121"/>
        <v>422293.52747434605</v>
      </c>
      <c r="I339" s="16">
        <f t="shared" si="122"/>
        <v>419564.23048008874</v>
      </c>
      <c r="J339" s="16">
        <f t="shared" si="123"/>
        <v>274339.62086570234</v>
      </c>
      <c r="K339" s="16">
        <f t="shared" si="124"/>
        <v>271657.86925776384</v>
      </c>
      <c r="L339" s="16">
        <f t="shared" si="125"/>
        <v>276221.43101631734</v>
      </c>
      <c r="M339" s="16">
        <f t="shared" si="126"/>
        <v>273490.71744709113</v>
      </c>
      <c r="N339" s="16">
        <f t="shared" si="127"/>
        <v>108.52759973994921</v>
      </c>
      <c r="O339" s="16">
        <f t="shared" si="128"/>
        <v>105.28163337137113</v>
      </c>
    </row>
    <row r="340" spans="1:15">
      <c r="A340" s="13">
        <v>98</v>
      </c>
      <c r="B340" s="11">
        <f t="shared" si="115"/>
        <v>2035</v>
      </c>
      <c r="C340" s="11">
        <f t="shared" si="116"/>
        <v>27</v>
      </c>
      <c r="D340" s="21">
        <f t="shared" si="117"/>
        <v>1.1755327584136968</v>
      </c>
      <c r="E340" s="21">
        <f t="shared" si="118"/>
        <v>1.198695408882249</v>
      </c>
      <c r="F340" s="16">
        <f t="shared" si="119"/>
        <v>430722.65995650442</v>
      </c>
      <c r="G340" s="16">
        <f t="shared" si="120"/>
        <v>427955.48171893024</v>
      </c>
      <c r="H340" s="16">
        <f t="shared" si="121"/>
        <v>424284.9346221044</v>
      </c>
      <c r="I340" s="16">
        <f t="shared" si="122"/>
        <v>421522.33863836405</v>
      </c>
      <c r="J340" s="16">
        <f t="shared" si="123"/>
        <v>275539.29669364443</v>
      </c>
      <c r="K340" s="16">
        <f t="shared" si="124"/>
        <v>272825.77721802093</v>
      </c>
      <c r="L340" s="16">
        <f t="shared" si="125"/>
        <v>277444.74520880467</v>
      </c>
      <c r="M340" s="16">
        <f t="shared" si="126"/>
        <v>274681.63781909877</v>
      </c>
      <c r="N340" s="16">
        <f t="shared" si="127"/>
        <v>109.77710889286803</v>
      </c>
      <c r="O340" s="16">
        <f t="shared" si="128"/>
        <v>106.45716612978482</v>
      </c>
    </row>
    <row r="341" spans="1:15">
      <c r="A341" s="13">
        <v>99</v>
      </c>
      <c r="B341" s="11">
        <f t="shared" si="115"/>
        <v>2035</v>
      </c>
      <c r="C341" s="11">
        <f t="shared" si="116"/>
        <v>27</v>
      </c>
      <c r="D341" s="21">
        <f t="shared" si="117"/>
        <v>1.1774742463372876</v>
      </c>
      <c r="E341" s="21">
        <f t="shared" si="118"/>
        <v>1.2006751518062566</v>
      </c>
      <c r="F341" s="16">
        <f t="shared" si="119"/>
        <v>432733.446006132</v>
      </c>
      <c r="G341" s="16">
        <f t="shared" si="120"/>
        <v>429932.88168863003</v>
      </c>
      <c r="H341" s="16">
        <f t="shared" si="121"/>
        <v>426280.92009198305</v>
      </c>
      <c r="I341" s="16">
        <f t="shared" si="122"/>
        <v>423484.94856309384</v>
      </c>
      <c r="J341" s="16">
        <f t="shared" si="123"/>
        <v>276740.95388375234</v>
      </c>
      <c r="K341" s="16">
        <f t="shared" si="124"/>
        <v>273995.61407322757</v>
      </c>
      <c r="L341" s="16">
        <f t="shared" si="125"/>
        <v>278670.07980413869</v>
      </c>
      <c r="M341" s="16">
        <f t="shared" si="126"/>
        <v>275874.52509292495</v>
      </c>
      <c r="N341" s="16">
        <f t="shared" si="127"/>
        <v>111.02949071569806</v>
      </c>
      <c r="O341" s="16">
        <f t="shared" si="128"/>
        <v>107.63464037612211</v>
      </c>
    </row>
    <row r="342" spans="1:15">
      <c r="A342" s="13">
        <v>100</v>
      </c>
      <c r="B342" s="11">
        <f t="shared" si="115"/>
        <v>2035</v>
      </c>
      <c r="C342" s="11">
        <f t="shared" si="116"/>
        <v>27</v>
      </c>
      <c r="D342" s="21">
        <f t="shared" si="117"/>
        <v>1.1794189407860309</v>
      </c>
      <c r="E342" s="21">
        <f t="shared" si="118"/>
        <v>1.2026581644366601</v>
      </c>
      <c r="F342" s="16">
        <f t="shared" si="119"/>
        <v>434748.85493072541</v>
      </c>
      <c r="G342" s="16">
        <f t="shared" si="120"/>
        <v>431914.82777740556</v>
      </c>
      <c r="H342" s="16">
        <f t="shared" si="121"/>
        <v>428281.49440972175</v>
      </c>
      <c r="I342" s="16">
        <f t="shared" si="122"/>
        <v>425452.07060401345</v>
      </c>
      <c r="J342" s="16">
        <f t="shared" si="123"/>
        <v>277944.59570840676</v>
      </c>
      <c r="K342" s="16">
        <f t="shared" si="124"/>
        <v>275167.38300911058</v>
      </c>
      <c r="L342" s="16">
        <f t="shared" si="125"/>
        <v>279897.43813917891</v>
      </c>
      <c r="M342" s="16">
        <f t="shared" si="126"/>
        <v>277069.38251706783</v>
      </c>
      <c r="N342" s="16">
        <f t="shared" si="127"/>
        <v>112.28475181281864</v>
      </c>
      <c r="O342" s="16">
        <f t="shared" si="128"/>
        <v>108.81405931690814</v>
      </c>
    </row>
    <row r="343" spans="1:15">
      <c r="A343" s="13">
        <v>101</v>
      </c>
      <c r="B343" s="11">
        <f t="shared" si="115"/>
        <v>2035</v>
      </c>
      <c r="C343" s="11">
        <f t="shared" si="116"/>
        <v>27</v>
      </c>
      <c r="D343" s="21">
        <f t="shared" si="117"/>
        <v>1.1813668470557637</v>
      </c>
      <c r="E343" s="21">
        <f t="shared" si="118"/>
        <v>1.2046444521736455</v>
      </c>
      <c r="F343" s="16">
        <f t="shared" si="119"/>
        <v>436768.89735845319</v>
      </c>
      <c r="G343" s="16">
        <f t="shared" si="120"/>
        <v>433901.33043696056</v>
      </c>
      <c r="H343" s="16">
        <f t="shared" si="121"/>
        <v>430286.66812525946</v>
      </c>
      <c r="I343" s="16">
        <f t="shared" si="122"/>
        <v>427423.71513465268</v>
      </c>
      <c r="J343" s="16">
        <f t="shared" si="123"/>
        <v>279150.22544539301</v>
      </c>
      <c r="K343" s="16">
        <f t="shared" si="124"/>
        <v>276341.08721665823</v>
      </c>
      <c r="L343" s="16">
        <f t="shared" si="125"/>
        <v>281126.82355629606</v>
      </c>
      <c r="M343" s="16">
        <f t="shared" si="126"/>
        <v>278266.21334539092</v>
      </c>
      <c r="N343" s="16">
        <f t="shared" si="127"/>
        <v>113.54289880379281</v>
      </c>
      <c r="O343" s="16">
        <f t="shared" si="128"/>
        <v>109.99542616396391</v>
      </c>
    </row>
    <row r="344" spans="1:15">
      <c r="A344" s="13">
        <v>102</v>
      </c>
      <c r="B344" s="11">
        <f t="shared" si="115"/>
        <v>2035</v>
      </c>
      <c r="C344" s="11">
        <f t="shared" si="116"/>
        <v>27</v>
      </c>
      <c r="D344" s="21">
        <f t="shared" si="117"/>
        <v>1.1833179704510695</v>
      </c>
      <c r="E344" s="21">
        <f t="shared" si="118"/>
        <v>1.2066340204263173</v>
      </c>
      <c r="F344" s="16">
        <f t="shared" si="119"/>
        <v>438793.58394191839</v>
      </c>
      <c r="G344" s="16">
        <f t="shared" si="120"/>
        <v>435892.40014302765</v>
      </c>
      <c r="H344" s="16">
        <f t="shared" si="121"/>
        <v>432296.45181278966</v>
      </c>
      <c r="I344" s="16">
        <f t="shared" si="122"/>
        <v>429399.89255239046</v>
      </c>
      <c r="J344" s="16">
        <f t="shared" si="123"/>
        <v>280357.84637790988</v>
      </c>
      <c r="K344" s="16">
        <f t="shared" si="124"/>
        <v>277516.72989212908</v>
      </c>
      <c r="L344" s="16">
        <f t="shared" si="125"/>
        <v>282358.23940338095</v>
      </c>
      <c r="M344" s="16">
        <f t="shared" si="126"/>
        <v>279465.0208371316</v>
      </c>
      <c r="N344" s="16">
        <f t="shared" si="127"/>
        <v>114.80393832340225</v>
      </c>
      <c r="O344" s="16">
        <f t="shared" si="128"/>
        <v>111.17874413441498</v>
      </c>
    </row>
    <row r="345" spans="1:15">
      <c r="A345" s="13">
        <v>103</v>
      </c>
      <c r="B345" s="11">
        <f t="shared" si="115"/>
        <v>2035</v>
      </c>
      <c r="C345" s="11">
        <f t="shared" si="116"/>
        <v>27</v>
      </c>
      <c r="D345" s="21">
        <f t="shared" si="117"/>
        <v>1.1852723162852927</v>
      </c>
      <c r="E345" s="21">
        <f t="shared" si="118"/>
        <v>1.2086268746127142</v>
      </c>
      <c r="F345" s="16">
        <f t="shared" si="119"/>
        <v>440822.92535821488</v>
      </c>
      <c r="G345" s="16">
        <f t="shared" si="120"/>
        <v>437888.04739542352</v>
      </c>
      <c r="H345" s="16">
        <f t="shared" si="121"/>
        <v>434310.85607081652</v>
      </c>
      <c r="I345" s="16">
        <f t="shared" si="122"/>
        <v>431380.6132785097</v>
      </c>
      <c r="J345" s="16">
        <f t="shared" si="123"/>
        <v>281567.4617945787</v>
      </c>
      <c r="K345" s="16">
        <f t="shared" si="124"/>
        <v>278694.31423706043</v>
      </c>
      <c r="L345" s="16">
        <f t="shared" si="125"/>
        <v>283591.68903385382</v>
      </c>
      <c r="M345" s="16">
        <f t="shared" si="126"/>
        <v>280665.80825691024</v>
      </c>
      <c r="N345" s="16">
        <f t="shared" si="127"/>
        <v>116.06787702168226</v>
      </c>
      <c r="O345" s="16">
        <f t="shared" si="128"/>
        <v>112.36401645070028</v>
      </c>
    </row>
    <row r="346" spans="1:15">
      <c r="A346" s="13">
        <v>104</v>
      </c>
      <c r="B346" s="11">
        <f t="shared" si="115"/>
        <v>2035</v>
      </c>
      <c r="C346" s="11">
        <f t="shared" si="116"/>
        <v>27</v>
      </c>
      <c r="D346" s="21">
        <f t="shared" si="117"/>
        <v>1.1872298898805531</v>
      </c>
      <c r="E346" s="21">
        <f t="shared" si="118"/>
        <v>1.2106230201598229</v>
      </c>
      <c r="F346" s="16">
        <f t="shared" si="119"/>
        <v>442856.93230898347</v>
      </c>
      <c r="G346" s="16">
        <f t="shared" si="120"/>
        <v>439888.28271810443</v>
      </c>
      <c r="H346" s="16">
        <f t="shared" si="121"/>
        <v>436329.89152221038</v>
      </c>
      <c r="I346" s="16">
        <f t="shared" si="122"/>
        <v>433365.88775825221</v>
      </c>
      <c r="J346" s="16">
        <f t="shared" si="123"/>
        <v>282779.0749894522</v>
      </c>
      <c r="K346" s="16">
        <f t="shared" si="124"/>
        <v>279873.84345827735</v>
      </c>
      <c r="L346" s="16">
        <f t="shared" si="125"/>
        <v>284827.17580667324</v>
      </c>
      <c r="M346" s="16">
        <f t="shared" si="126"/>
        <v>281868.578874739</v>
      </c>
      <c r="N346" s="16">
        <f t="shared" si="127"/>
        <v>117.33472156395685</v>
      </c>
      <c r="O346" s="16">
        <f t="shared" si="128"/>
        <v>113.55124634058083</v>
      </c>
    </row>
    <row r="347" spans="1:15">
      <c r="A347" s="13">
        <v>105</v>
      </c>
      <c r="B347" s="11">
        <f t="shared" si="115"/>
        <v>2035</v>
      </c>
      <c r="C347" s="11">
        <f t="shared" si="116"/>
        <v>27</v>
      </c>
      <c r="D347" s="21">
        <f t="shared" si="117"/>
        <v>1.1891906965677606</v>
      </c>
      <c r="E347" s="21">
        <f t="shared" si="118"/>
        <v>1.2126224625035931</v>
      </c>
      <c r="F347" s="16">
        <f t="shared" si="119"/>
        <v>444895.61552046856</v>
      </c>
      <c r="G347" s="16">
        <f t="shared" si="120"/>
        <v>441893.11665922153</v>
      </c>
      <c r="H347" s="16">
        <f t="shared" si="121"/>
        <v>438353.56881426414</v>
      </c>
      <c r="I347" s="16">
        <f t="shared" si="122"/>
        <v>435355.72646087391</v>
      </c>
      <c r="J347" s="16">
        <f t="shared" si="123"/>
        <v>283992.68926202354</v>
      </c>
      <c r="K347" s="16">
        <f t="shared" si="124"/>
        <v>281055.32076790108</v>
      </c>
      <c r="L347" s="16">
        <f t="shared" si="125"/>
        <v>286064.7030863454</v>
      </c>
      <c r="M347" s="16">
        <f t="shared" si="126"/>
        <v>283073.33596603066</v>
      </c>
      <c r="N347" s="16">
        <f t="shared" si="127"/>
        <v>118.60447863087383</v>
      </c>
      <c r="O347" s="16">
        <f t="shared" si="128"/>
        <v>114.7404370371486</v>
      </c>
    </row>
    <row r="348" spans="1:15">
      <c r="A348" s="13">
        <v>106</v>
      </c>
      <c r="B348" s="11">
        <f t="shared" si="115"/>
        <v>2035</v>
      </c>
      <c r="C348" s="11">
        <f t="shared" si="116"/>
        <v>27</v>
      </c>
      <c r="D348" s="21">
        <f t="shared" si="117"/>
        <v>1.1911547416866293</v>
      </c>
      <c r="E348" s="21">
        <f t="shared" si="118"/>
        <v>1.2146252070889525</v>
      </c>
      <c r="F348" s="16">
        <f t="shared" si="119"/>
        <v>446938.98574357451</v>
      </c>
      <c r="G348" s="16">
        <f t="shared" si="120"/>
        <v>443902.55979117658</v>
      </c>
      <c r="H348" s="16">
        <f t="shared" si="121"/>
        <v>440381.89861874911</v>
      </c>
      <c r="I348" s="16">
        <f t="shared" si="122"/>
        <v>437350.1398796998</v>
      </c>
      <c r="J348" s="16">
        <f t="shared" si="123"/>
        <v>285208.30791723519</v>
      </c>
      <c r="K348" s="16">
        <f t="shared" si="124"/>
        <v>282238.74938335805</v>
      </c>
      <c r="L348" s="16">
        <f t="shared" si="125"/>
        <v>287304.27424293326</v>
      </c>
      <c r="M348" s="16">
        <f t="shared" si="126"/>
        <v>284280.08281160763</v>
      </c>
      <c r="N348" s="16">
        <f t="shared" si="127"/>
        <v>119.8771549184401</v>
      </c>
      <c r="O348" s="16">
        <f t="shared" si="128"/>
        <v>115.93159177883523</v>
      </c>
    </row>
    <row r="349" spans="1:15">
      <c r="A349" s="13">
        <v>107</v>
      </c>
      <c r="B349" s="11">
        <f t="shared" si="115"/>
        <v>2035</v>
      </c>
      <c r="C349" s="11">
        <f t="shared" si="116"/>
        <v>27</v>
      </c>
      <c r="D349" s="21">
        <f t="shared" si="117"/>
        <v>1.1931220305856924</v>
      </c>
      <c r="E349" s="21">
        <f t="shared" si="118"/>
        <v>1.2166312593698216</v>
      </c>
      <c r="F349" s="16">
        <f t="shared" si="119"/>
        <v>448987.05375392252</v>
      </c>
      <c r="G349" s="16">
        <f t="shared" si="120"/>
        <v>445916.6227106778</v>
      </c>
      <c r="H349" s="16">
        <f t="shared" si="121"/>
        <v>442414.89163197146</v>
      </c>
      <c r="I349" s="16">
        <f t="shared" si="122"/>
        <v>439349.13853217958</v>
      </c>
      <c r="J349" s="16">
        <f t="shared" si="123"/>
        <v>286425.93426548806</v>
      </c>
      <c r="K349" s="16">
        <f t="shared" si="124"/>
        <v>283424.13252738846</v>
      </c>
      <c r="L349" s="16">
        <f t="shared" si="125"/>
        <v>288545.89265206578</v>
      </c>
      <c r="M349" s="16">
        <f t="shared" si="126"/>
        <v>285488.82269771089</v>
      </c>
      <c r="N349" s="16">
        <f t="shared" si="127"/>
        <v>121.15275713805694</v>
      </c>
      <c r="O349" s="16">
        <f t="shared" si="128"/>
        <v>117.12471380942092</v>
      </c>
    </row>
    <row r="350" spans="1:15">
      <c r="A350" s="13">
        <v>108</v>
      </c>
      <c r="B350" s="11">
        <f t="shared" si="115"/>
        <v>2035</v>
      </c>
      <c r="C350" s="11">
        <f t="shared" si="116"/>
        <v>27</v>
      </c>
      <c r="D350" s="21">
        <f t="shared" si="117"/>
        <v>1.1950925686223168</v>
      </c>
      <c r="E350" s="21">
        <f t="shared" si="118"/>
        <v>1.2186406248091284</v>
      </c>
      <c r="F350" s="16">
        <f t="shared" si="119"/>
        <v>451039.83035190724</v>
      </c>
      <c r="G350" s="16">
        <f t="shared" si="120"/>
        <v>447935.31603879557</v>
      </c>
      <c r="H350" s="16">
        <f t="shared" si="121"/>
        <v>444452.55857482861</v>
      </c>
      <c r="I350" s="16">
        <f t="shared" si="122"/>
        <v>441352.73295994289</v>
      </c>
      <c r="J350" s="16">
        <f t="shared" si="123"/>
        <v>287645.57162265043</v>
      </c>
      <c r="K350" s="16">
        <f t="shared" si="124"/>
        <v>284611.47342805512</v>
      </c>
      <c r="L350" s="16">
        <f t="shared" si="125"/>
        <v>289789.56169494695</v>
      </c>
      <c r="M350" s="16">
        <f t="shared" si="126"/>
        <v>286699.55891600891</v>
      </c>
      <c r="N350" s="16">
        <f t="shared" si="127"/>
        <v>122.4312920165554</v>
      </c>
      <c r="O350" s="16">
        <f t="shared" si="128"/>
        <v>118.31980637804324</v>
      </c>
    </row>
    <row r="351" spans="1:15">
      <c r="A351" s="13">
        <v>109</v>
      </c>
      <c r="B351" s="11">
        <f t="shared" si="115"/>
        <v>2036</v>
      </c>
      <c r="C351" s="11">
        <f t="shared" si="116"/>
        <v>28</v>
      </c>
      <c r="D351" s="21">
        <f t="shared" si="117"/>
        <v>1.1970663611627173</v>
      </c>
      <c r="E351" s="21">
        <f t="shared" si="118"/>
        <v>1.2206533088788236</v>
      </c>
      <c r="F351" s="16">
        <f t="shared" si="119"/>
        <v>453097.32636275399</v>
      </c>
      <c r="G351" s="16">
        <f t="shared" si="120"/>
        <v>449958.65042101854</v>
      </c>
      <c r="H351" s="16">
        <f t="shared" si="121"/>
        <v>446494.91019286576</v>
      </c>
      <c r="I351" s="16">
        <f t="shared" si="122"/>
        <v>443360.93372885499</v>
      </c>
      <c r="J351" s="16">
        <f t="shared" si="123"/>
        <v>288867.22331006697</v>
      </c>
      <c r="K351" s="16">
        <f t="shared" si="124"/>
        <v>285800.77531875233</v>
      </c>
      <c r="L351" s="16">
        <f t="shared" si="125"/>
        <v>291035.28475836507</v>
      </c>
      <c r="M351" s="16">
        <f t="shared" si="126"/>
        <v>287912.29476360668</v>
      </c>
      <c r="N351" s="16">
        <f t="shared" si="127"/>
        <v>123.71276629623178</v>
      </c>
      <c r="O351" s="16">
        <f t="shared" si="128"/>
        <v>119.51687273920595</v>
      </c>
    </row>
    <row r="352" spans="1:15">
      <c r="A352" s="13">
        <v>110</v>
      </c>
      <c r="B352" s="11">
        <f t="shared" si="115"/>
        <v>2036</v>
      </c>
      <c r="C352" s="11">
        <f t="shared" si="116"/>
        <v>28</v>
      </c>
      <c r="D352" s="21">
        <f t="shared" si="117"/>
        <v>1.1990434135819712</v>
      </c>
      <c r="E352" s="21">
        <f t="shared" si="118"/>
        <v>1.222669317059895</v>
      </c>
      <c r="F352" s="16">
        <f t="shared" si="119"/>
        <v>455159.55263657559</v>
      </c>
      <c r="G352" s="16">
        <f t="shared" si="120"/>
        <v>451986.63652730978</v>
      </c>
      <c r="H352" s="16">
        <f t="shared" si="121"/>
        <v>448541.95725633245</v>
      </c>
      <c r="I352" s="16">
        <f t="shared" si="122"/>
        <v>445373.75142907252</v>
      </c>
      <c r="J352" s="16">
        <f t="shared" si="123"/>
        <v>290090.89265456796</v>
      </c>
      <c r="K352" s="16">
        <f t="shared" si="124"/>
        <v>286992.0414382146</v>
      </c>
      <c r="L352" s="16">
        <f t="shared" si="125"/>
        <v>292283.06523470214</v>
      </c>
      <c r="M352" s="16">
        <f t="shared" si="126"/>
        <v>289127.03354305448</v>
      </c>
      <c r="N352" s="16">
        <f t="shared" si="127"/>
        <v>124.99718673488316</v>
      </c>
      <c r="O352" s="16">
        <f t="shared" si="128"/>
        <v>120.71591615278793</v>
      </c>
    </row>
    <row r="353" spans="1:15">
      <c r="A353" s="13">
        <v>111</v>
      </c>
      <c r="B353" s="11">
        <f t="shared" si="115"/>
        <v>2036</v>
      </c>
      <c r="C353" s="11">
        <f t="shared" si="116"/>
        <v>28</v>
      </c>
      <c r="D353" s="21">
        <f t="shared" si="117"/>
        <v>1.2010237312640337</v>
      </c>
      <c r="E353" s="21">
        <f t="shared" si="118"/>
        <v>1.2246886548423828</v>
      </c>
      <c r="F353" s="16">
        <f t="shared" si="119"/>
        <v>457226.52004842972</v>
      </c>
      <c r="G353" s="16">
        <f t="shared" si="120"/>
        <v>454019.285052163</v>
      </c>
      <c r="H353" s="16">
        <f t="shared" si="121"/>
        <v>450593.7105602395</v>
      </c>
      <c r="I353" s="16">
        <f t="shared" si="122"/>
        <v>447391.19667509926</v>
      </c>
      <c r="J353" s="16">
        <f t="shared" si="123"/>
        <v>291316.58298847801</v>
      </c>
      <c r="K353" s="16">
        <f t="shared" si="124"/>
        <v>288185.27503052534</v>
      </c>
      <c r="L353" s="16">
        <f t="shared" si="125"/>
        <v>293532.90652194282</v>
      </c>
      <c r="M353" s="16">
        <f t="shared" si="126"/>
        <v>290343.77856235713</v>
      </c>
      <c r="N353" s="16">
        <f t="shared" si="127"/>
        <v>126.28456010584307</v>
      </c>
      <c r="O353" s="16">
        <f t="shared" si="128"/>
        <v>121.91693988405196</v>
      </c>
    </row>
    <row r="354" spans="1:15">
      <c r="A354" s="13">
        <v>112</v>
      </c>
      <c r="B354" s="11">
        <f t="shared" si="115"/>
        <v>2036</v>
      </c>
      <c r="C354" s="11">
        <f t="shared" si="116"/>
        <v>28</v>
      </c>
      <c r="D354" s="21">
        <f t="shared" si="117"/>
        <v>1.2030073196017519</v>
      </c>
      <c r="E354" s="21">
        <f t="shared" si="118"/>
        <v>1.2267113277253943</v>
      </c>
      <c r="F354" s="16">
        <f t="shared" si="119"/>
        <v>459298.23949837626</v>
      </c>
      <c r="G354" s="16">
        <f t="shared" si="120"/>
        <v>456056.6067146589</v>
      </c>
      <c r="H354" s="16">
        <f t="shared" si="121"/>
        <v>452650.18092441582</v>
      </c>
      <c r="I354" s="16">
        <f t="shared" si="122"/>
        <v>449413.28010584216</v>
      </c>
      <c r="J354" s="16">
        <f t="shared" si="123"/>
        <v>292544.29764962551</v>
      </c>
      <c r="K354" s="16">
        <f t="shared" si="124"/>
        <v>289380.47934512602</v>
      </c>
      <c r="L354" s="16">
        <f t="shared" si="125"/>
        <v>294784.81202368386</v>
      </c>
      <c r="M354" s="16">
        <f t="shared" si="126"/>
        <v>291562.53313498286</v>
      </c>
      <c r="N354" s="16">
        <f t="shared" si="127"/>
        <v>127.57489319801719</v>
      </c>
      <c r="O354" s="16">
        <f t="shared" si="128"/>
        <v>123.11994720365371</v>
      </c>
    </row>
    <row r="355" spans="1:15">
      <c r="A355" s="13">
        <v>113</v>
      </c>
      <c r="B355" s="11">
        <f t="shared" si="115"/>
        <v>2036</v>
      </c>
      <c r="C355" s="11">
        <f t="shared" si="116"/>
        <v>28</v>
      </c>
      <c r="D355" s="21">
        <f t="shared" si="117"/>
        <v>1.2049941839968794</v>
      </c>
      <c r="E355" s="21">
        <f t="shared" si="118"/>
        <v>1.2287373412171192</v>
      </c>
      <c r="F355" s="16">
        <f t="shared" si="119"/>
        <v>461374.72191153478</v>
      </c>
      <c r="G355" s="16">
        <f t="shared" si="120"/>
        <v>458098.61225852184</v>
      </c>
      <c r="H355" s="16">
        <f t="shared" si="121"/>
        <v>454711.37919356563</v>
      </c>
      <c r="I355" s="16">
        <f t="shared" si="122"/>
        <v>451440.01238466747</v>
      </c>
      <c r="J355" s="16">
        <f t="shared" si="123"/>
        <v>293774.03998135147</v>
      </c>
      <c r="K355" s="16">
        <f t="shared" si="124"/>
        <v>290577.65763682465</v>
      </c>
      <c r="L355" s="16">
        <f t="shared" si="125"/>
        <v>296038.78514914337</v>
      </c>
      <c r="M355" s="16">
        <f t="shared" si="126"/>
        <v>292783.30057987239</v>
      </c>
      <c r="N355" s="16">
        <f t="shared" si="127"/>
        <v>128.86819281591917</v>
      </c>
      <c r="O355" s="16">
        <f t="shared" si="128"/>
        <v>124.32494138765058</v>
      </c>
    </row>
    <row r="356" spans="1:15">
      <c r="A356" s="13">
        <v>114</v>
      </c>
      <c r="B356" s="11">
        <f t="shared" si="115"/>
        <v>2036</v>
      </c>
      <c r="C356" s="11">
        <f t="shared" si="116"/>
        <v>28</v>
      </c>
      <c r="D356" s="21">
        <f t="shared" si="117"/>
        <v>1.2069843298600913</v>
      </c>
      <c r="E356" s="21">
        <f t="shared" si="118"/>
        <v>1.2307667008348446</v>
      </c>
      <c r="F356" s="16">
        <f t="shared" si="119"/>
        <v>463455.97823814204</v>
      </c>
      <c r="G356" s="16">
        <f t="shared" si="120"/>
        <v>460145.31245217641</v>
      </c>
      <c r="H356" s="16">
        <f t="shared" si="121"/>
        <v>456777.31623732543</v>
      </c>
      <c r="I356" s="16">
        <f t="shared" si="122"/>
        <v>453471.40419945685</v>
      </c>
      <c r="J356" s="16">
        <f t="shared" si="123"/>
        <v>295005.81333251868</v>
      </c>
      <c r="K356" s="16">
        <f t="shared" si="124"/>
        <v>291776.8131658049</v>
      </c>
      <c r="L356" s="16">
        <f t="shared" si="125"/>
        <v>297294.82931316999</v>
      </c>
      <c r="M356" s="16">
        <f t="shared" si="126"/>
        <v>294006.08422144788</v>
      </c>
      <c r="N356" s="16">
        <f t="shared" si="127"/>
        <v>130.16446577970649</v>
      </c>
      <c r="O356" s="16">
        <f t="shared" si="128"/>
        <v>125.53192571751067</v>
      </c>
    </row>
    <row r="357" spans="1:15">
      <c r="A357" s="13">
        <v>115</v>
      </c>
      <c r="B357" s="11">
        <f t="shared" si="115"/>
        <v>2036</v>
      </c>
      <c r="C357" s="11">
        <f t="shared" si="116"/>
        <v>28</v>
      </c>
      <c r="D357" s="21">
        <f t="shared" si="117"/>
        <v>1.208977762610999</v>
      </c>
      <c r="E357" s="21">
        <f t="shared" si="118"/>
        <v>1.2327994121049695</v>
      </c>
      <c r="F357" s="16">
        <f t="shared" si="119"/>
        <v>465542.01945360983</v>
      </c>
      <c r="G357" s="16">
        <f t="shared" si="120"/>
        <v>462196.71808880422</v>
      </c>
      <c r="H357" s="16">
        <f t="shared" si="121"/>
        <v>458848.00295032153</v>
      </c>
      <c r="I357" s="16">
        <f t="shared" si="122"/>
        <v>455507.46626266383</v>
      </c>
      <c r="J357" s="16">
        <f t="shared" si="123"/>
        <v>296239.62105752085</v>
      </c>
      <c r="K357" s="16">
        <f t="shared" si="124"/>
        <v>292977.94919763488</v>
      </c>
      <c r="L357" s="16">
        <f t="shared" si="125"/>
        <v>298552.94793625228</v>
      </c>
      <c r="M357" s="16">
        <f t="shared" si="126"/>
        <v>295230.8873896221</v>
      </c>
      <c r="N357" s="16">
        <f t="shared" si="127"/>
        <v>131.46371892521645</v>
      </c>
      <c r="O357" s="16">
        <f t="shared" si="128"/>
        <v>126.74090348012167</v>
      </c>
    </row>
    <row r="358" spans="1:15">
      <c r="A358" s="13">
        <v>116</v>
      </c>
      <c r="B358" s="11">
        <f t="shared" si="115"/>
        <v>2036</v>
      </c>
      <c r="C358" s="11">
        <f t="shared" si="116"/>
        <v>28</v>
      </c>
      <c r="D358" s="21">
        <f t="shared" si="117"/>
        <v>1.2109744876781647</v>
      </c>
      <c r="E358" s="21">
        <f t="shared" si="118"/>
        <v>1.2348354805630202</v>
      </c>
      <c r="F358" s="16">
        <f t="shared" si="119"/>
        <v>467632.85655858292</v>
      </c>
      <c r="G358" s="16">
        <f t="shared" si="120"/>
        <v>464252.8399864008</v>
      </c>
      <c r="H358" s="16">
        <f t="shared" si="121"/>
        <v>460923.45025222737</v>
      </c>
      <c r="I358" s="16">
        <f t="shared" si="122"/>
        <v>457548.20931137039</v>
      </c>
      <c r="J358" s="16">
        <f t="shared" si="123"/>
        <v>297475.46651629184</v>
      </c>
      <c r="K358" s="16">
        <f t="shared" si="124"/>
        <v>294181.06900327612</v>
      </c>
      <c r="L358" s="16">
        <f t="shared" si="125"/>
        <v>299813.14444452809</v>
      </c>
      <c r="M358" s="16">
        <f t="shared" si="126"/>
        <v>296457.71341980743</v>
      </c>
      <c r="N358" s="16">
        <f t="shared" si="127"/>
        <v>132.76595910400218</v>
      </c>
      <c r="O358" s="16">
        <f t="shared" si="128"/>
        <v>127.95187796779985</v>
      </c>
    </row>
    <row r="359" spans="1:15">
      <c r="A359" s="13">
        <v>117</v>
      </c>
      <c r="B359" s="11">
        <f t="shared" si="115"/>
        <v>2036</v>
      </c>
      <c r="C359" s="11">
        <f t="shared" si="116"/>
        <v>28</v>
      </c>
      <c r="D359" s="21">
        <f t="shared" si="117"/>
        <v>1.2129745104991163</v>
      </c>
      <c r="E359" s="21">
        <f t="shared" si="118"/>
        <v>1.2368749117536657</v>
      </c>
      <c r="F359" s="16">
        <f t="shared" si="119"/>
        <v>469728.5005789969</v>
      </c>
      <c r="G359" s="16">
        <f t="shared" si="120"/>
        <v>466313.68898783269</v>
      </c>
      <c r="H359" s="16">
        <f t="shared" si="121"/>
        <v>463003.66908782109</v>
      </c>
      <c r="I359" s="16">
        <f t="shared" si="122"/>
        <v>459593.64410734328</v>
      </c>
      <c r="J359" s="16">
        <f t="shared" si="123"/>
        <v>298713.3530743146</v>
      </c>
      <c r="K359" s="16">
        <f t="shared" si="124"/>
        <v>295386.17585909233</v>
      </c>
      <c r="L359" s="16">
        <f t="shared" si="125"/>
        <v>301075.42226979369</v>
      </c>
      <c r="M359" s="16">
        <f t="shared" si="126"/>
        <v>297686.56565292488</v>
      </c>
      <c r="N359" s="16">
        <f t="shared" si="127"/>
        <v>134.07119318336882</v>
      </c>
      <c r="O359" s="16">
        <f t="shared" si="128"/>
        <v>129.16485247829897</v>
      </c>
    </row>
    <row r="360" spans="1:15">
      <c r="A360" s="13">
        <v>118</v>
      </c>
      <c r="B360" s="11">
        <f t="shared" si="115"/>
        <v>2036</v>
      </c>
      <c r="C360" s="11">
        <f t="shared" si="116"/>
        <v>28</v>
      </c>
      <c r="D360" s="21">
        <f t="shared" si="117"/>
        <v>1.2149778365203625</v>
      </c>
      <c r="E360" s="21">
        <f t="shared" si="118"/>
        <v>1.2389177112307324</v>
      </c>
      <c r="F360" s="16">
        <f t="shared" si="119"/>
        <v>471828.96256613644</v>
      </c>
      <c r="G360" s="16">
        <f t="shared" si="120"/>
        <v>468379.27596089459</v>
      </c>
      <c r="H360" s="16">
        <f t="shared" si="121"/>
        <v>465088.67042704334</v>
      </c>
      <c r="I360" s="16">
        <f t="shared" si="122"/>
        <v>461643.78143709118</v>
      </c>
      <c r="J360" s="16">
        <f t="shared" si="123"/>
        <v>299953.28410263045</v>
      </c>
      <c r="K360" s="16">
        <f t="shared" si="124"/>
        <v>296593.27304685843</v>
      </c>
      <c r="L360" s="16">
        <f t="shared" si="125"/>
        <v>302339.78484951332</v>
      </c>
      <c r="M360" s="16">
        <f t="shared" si="126"/>
        <v>298917.44743541337</v>
      </c>
      <c r="N360" s="16">
        <f t="shared" si="127"/>
        <v>135.37942804640969</v>
      </c>
      <c r="O360" s="16">
        <f t="shared" si="128"/>
        <v>130.37983031481934</v>
      </c>
    </row>
    <row r="361" spans="1:15">
      <c r="A361" s="13">
        <v>119</v>
      </c>
      <c r="B361" s="11">
        <f t="shared" si="115"/>
        <v>2036</v>
      </c>
      <c r="C361" s="11">
        <f t="shared" si="116"/>
        <v>28</v>
      </c>
      <c r="D361" s="21">
        <f t="shared" si="117"/>
        <v>1.2169844711974069</v>
      </c>
      <c r="E361" s="21">
        <f t="shared" si="118"/>
        <v>1.2409638845572188</v>
      </c>
      <c r="F361" s="16">
        <f t="shared" si="119"/>
        <v>473934.25359669357</v>
      </c>
      <c r="G361" s="16">
        <f t="shared" si="120"/>
        <v>470449.61179836671</v>
      </c>
      <c r="H361" s="16">
        <f t="shared" si="121"/>
        <v>467178.46526505513</v>
      </c>
      <c r="I361" s="16">
        <f t="shared" si="122"/>
        <v>463698.63211192121</v>
      </c>
      <c r="J361" s="16">
        <f t="shared" si="123"/>
        <v>301195.26297784835</v>
      </c>
      <c r="K361" s="16">
        <f t="shared" si="124"/>
        <v>297802.36385376944</v>
      </c>
      <c r="L361" s="16">
        <f t="shared" si="125"/>
        <v>303606.23562682845</v>
      </c>
      <c r="M361" s="16">
        <f t="shared" si="126"/>
        <v>300150.36211923871</v>
      </c>
      <c r="N361" s="16">
        <f t="shared" si="127"/>
        <v>136.69067059204264</v>
      </c>
      <c r="O361" s="16">
        <f t="shared" si="128"/>
        <v>131.59681478601675</v>
      </c>
    </row>
    <row r="362" spans="1:15">
      <c r="A362" s="13">
        <v>120</v>
      </c>
      <c r="B362" s="11">
        <f t="shared" si="115"/>
        <v>2036</v>
      </c>
      <c r="C362" s="11">
        <f t="shared" si="116"/>
        <v>28</v>
      </c>
      <c r="D362" s="21">
        <f t="shared" si="117"/>
        <v>1.2189944199947638</v>
      </c>
      <c r="E362" s="21">
        <f t="shared" si="118"/>
        <v>1.2430134373053119</v>
      </c>
      <c r="F362" s="16">
        <f t="shared" si="119"/>
        <v>476044.38477282599</v>
      </c>
      <c r="G362" s="16">
        <f t="shared" si="120"/>
        <v>472524.7074180721</v>
      </c>
      <c r="H362" s="16">
        <f t="shared" si="121"/>
        <v>469273.06462229573</v>
      </c>
      <c r="I362" s="16">
        <f t="shared" si="122"/>
        <v>465758.2069679962</v>
      </c>
      <c r="J362" s="16">
        <f t="shared" si="123"/>
        <v>302439.29308215395</v>
      </c>
      <c r="K362" s="16">
        <f t="shared" si="124"/>
        <v>299013.45157244947</v>
      </c>
      <c r="L362" s="16">
        <f t="shared" si="125"/>
        <v>304874.7780505672</v>
      </c>
      <c r="M362" s="16">
        <f t="shared" si="126"/>
        <v>301385.31306190271</v>
      </c>
      <c r="N362" s="16">
        <f t="shared" si="127"/>
        <v>138.00492773504635</v>
      </c>
      <c r="O362" s="16">
        <f t="shared" si="128"/>
        <v>132.81580920601152</v>
      </c>
    </row>
    <row r="363" spans="1:15">
      <c r="A363" s="13">
        <v>121</v>
      </c>
      <c r="B363" s="11">
        <f t="shared" si="115"/>
        <v>2037</v>
      </c>
      <c r="C363" s="11">
        <f t="shared" si="116"/>
        <v>29</v>
      </c>
      <c r="D363" s="21">
        <f t="shared" si="117"/>
        <v>1.2210076883859722</v>
      </c>
      <c r="E363" s="21">
        <f t="shared" si="118"/>
        <v>1.2450663750564008</v>
      </c>
      <c r="F363" s="16">
        <f t="shared" si="119"/>
        <v>478159.36722221581</v>
      </c>
      <c r="G363" s="16">
        <f t="shared" si="120"/>
        <v>474604.57376293442</v>
      </c>
      <c r="H363" s="16">
        <f t="shared" si="121"/>
        <v>471372.47954454081</v>
      </c>
      <c r="I363" s="16">
        <f t="shared" si="122"/>
        <v>467822.5168663917</v>
      </c>
      <c r="J363" s="16">
        <f t="shared" si="123"/>
        <v>303685.37780331884</v>
      </c>
      <c r="K363" s="16">
        <f t="shared" si="124"/>
        <v>300226.53950096067</v>
      </c>
      <c r="L363" s="16">
        <f t="shared" si="125"/>
        <v>306145.41557525372</v>
      </c>
      <c r="M363" s="16">
        <f t="shared" si="126"/>
        <v>302622.3036264524</v>
      </c>
      <c r="N363" s="16">
        <f t="shared" si="127"/>
        <v>139.32220640609688</v>
      </c>
      <c r="O363" s="16">
        <f t="shared" si="128"/>
        <v>134.0368168943975</v>
      </c>
    </row>
    <row r="364" spans="1:15">
      <c r="A364" s="13">
        <v>122</v>
      </c>
      <c r="B364" s="11">
        <f t="shared" si="115"/>
        <v>2037</v>
      </c>
      <c r="C364" s="11">
        <f t="shared" si="116"/>
        <v>29</v>
      </c>
      <c r="D364" s="21">
        <f t="shared" si="117"/>
        <v>1.2230242818536112</v>
      </c>
      <c r="E364" s="21">
        <f t="shared" si="118"/>
        <v>1.2471227034010937</v>
      </c>
      <c r="F364" s="16">
        <f t="shared" si="119"/>
        <v>480279.21209812799</v>
      </c>
      <c r="G364" s="16">
        <f t="shared" si="120"/>
        <v>476689.22180103546</v>
      </c>
      <c r="H364" s="16">
        <f t="shared" si="121"/>
        <v>473476.72110296076</v>
      </c>
      <c r="I364" s="16">
        <f t="shared" si="122"/>
        <v>469891.57269315334</v>
      </c>
      <c r="J364" s="16">
        <f t="shared" si="123"/>
        <v>304933.52053470985</v>
      </c>
      <c r="K364" s="16">
        <f t="shared" si="124"/>
        <v>301441.63094281219</v>
      </c>
      <c r="L364" s="16">
        <f t="shared" si="125"/>
        <v>307418.1516611175</v>
      </c>
      <c r="M364" s="16">
        <f t="shared" si="126"/>
        <v>303861.33718148916</v>
      </c>
      <c r="N364" s="16">
        <f t="shared" si="127"/>
        <v>140.64251355180417</v>
      </c>
      <c r="O364" s="16">
        <f t="shared" si="128"/>
        <v>135.25984117625111</v>
      </c>
    </row>
    <row r="365" spans="1:15">
      <c r="A365" s="13">
        <v>123</v>
      </c>
      <c r="B365" s="11">
        <f t="shared" si="115"/>
        <v>2037</v>
      </c>
      <c r="C365" s="11">
        <f t="shared" si="116"/>
        <v>29</v>
      </c>
      <c r="D365" s="21">
        <f t="shared" si="117"/>
        <v>1.225044205889315</v>
      </c>
      <c r="E365" s="21">
        <f t="shared" si="118"/>
        <v>1.2491824279392312</v>
      </c>
      <c r="F365" s="16">
        <f t="shared" si="119"/>
        <v>482403.93057946936</v>
      </c>
      <c r="G365" s="16">
        <f t="shared" si="120"/>
        <v>478778.66252567305</v>
      </c>
      <c r="H365" s="16">
        <f t="shared" si="121"/>
        <v>475585.80039417895</v>
      </c>
      <c r="I365" s="16">
        <f t="shared" si="122"/>
        <v>471965.38535935408</v>
      </c>
      <c r="J365" s="16">
        <f t="shared" si="123"/>
        <v>306183.72467529814</v>
      </c>
      <c r="K365" s="16">
        <f t="shared" si="124"/>
        <v>302658.72920696915</v>
      </c>
      <c r="L365" s="16">
        <f t="shared" si="125"/>
        <v>308692.98977410299</v>
      </c>
      <c r="M365" s="16">
        <f t="shared" si="126"/>
        <v>305102.41710117785</v>
      </c>
      <c r="N365" s="16">
        <f t="shared" si="127"/>
        <v>141.96585613474869</v>
      </c>
      <c r="O365" s="16">
        <f t="shared" si="128"/>
        <v>136.48488538214042</v>
      </c>
    </row>
    <row r="366" spans="1:15">
      <c r="A366" s="13">
        <v>124</v>
      </c>
      <c r="B366" s="11">
        <f t="shared" si="115"/>
        <v>2037</v>
      </c>
      <c r="C366" s="11">
        <f t="shared" si="116"/>
        <v>29</v>
      </c>
      <c r="D366" s="21">
        <f t="shared" si="117"/>
        <v>1.2270674659937875</v>
      </c>
      <c r="E366" s="21">
        <f t="shared" si="118"/>
        <v>1.251245554279903</v>
      </c>
      <c r="F366" s="16">
        <f t="shared" si="119"/>
        <v>484533.53387084743</v>
      </c>
      <c r="G366" s="16">
        <f t="shared" si="120"/>
        <v>480872.90695541911</v>
      </c>
      <c r="H366" s="16">
        <f t="shared" si="121"/>
        <v>477699.72854033037</v>
      </c>
      <c r="I366" s="16">
        <f t="shared" si="122"/>
        <v>474043.96580115199</v>
      </c>
      <c r="J366" s="16">
        <f t="shared" si="123"/>
        <v>307435.99362966861</v>
      </c>
      <c r="K366" s="16">
        <f t="shared" si="124"/>
        <v>303877.83760786179</v>
      </c>
      <c r="L366" s="16">
        <f t="shared" si="125"/>
        <v>309969.93338587886</v>
      </c>
      <c r="M366" s="16">
        <f t="shared" si="126"/>
        <v>306345.54676525609</v>
      </c>
      <c r="N366" s="16">
        <f t="shared" si="127"/>
        <v>143.29224113351816</v>
      </c>
      <c r="O366" s="16">
        <f t="shared" si="128"/>
        <v>137.71195284813422</v>
      </c>
    </row>
    <row r="367" spans="1:15">
      <c r="A367" s="13">
        <v>125</v>
      </c>
      <c r="B367" s="11">
        <f t="shared" si="115"/>
        <v>2037</v>
      </c>
      <c r="C367" s="11">
        <f t="shared" si="116"/>
        <v>29</v>
      </c>
      <c r="D367" s="21">
        <f t="shared" si="117"/>
        <v>1.2290940676768174</v>
      </c>
      <c r="E367" s="21">
        <f t="shared" si="118"/>
        <v>1.2533120880414625</v>
      </c>
      <c r="F367" s="16">
        <f t="shared" si="119"/>
        <v>486668.03320262959</v>
      </c>
      <c r="G367" s="16">
        <f t="shared" si="120"/>
        <v>482971.96613417758</v>
      </c>
      <c r="H367" s="16">
        <f t="shared" si="121"/>
        <v>479818.51668912021</v>
      </c>
      <c r="I367" s="16">
        <f t="shared" si="122"/>
        <v>476127.32497984765</v>
      </c>
      <c r="J367" s="16">
        <f t="shared" si="123"/>
        <v>308690.33080802904</v>
      </c>
      <c r="K367" s="16">
        <f t="shared" si="124"/>
        <v>305098.95946539438</v>
      </c>
      <c r="L367" s="16">
        <f t="shared" si="125"/>
        <v>311248.98597384756</v>
      </c>
      <c r="M367" s="16">
        <f t="shared" si="126"/>
        <v>307590.72955904342</v>
      </c>
      <c r="N367" s="16">
        <f t="shared" si="127"/>
        <v>144.62167554274433</v>
      </c>
      <c r="O367" s="16">
        <f t="shared" si="128"/>
        <v>138.94104691581103</v>
      </c>
    </row>
    <row r="368" spans="1:15">
      <c r="A368" s="13">
        <v>126</v>
      </c>
      <c r="B368" s="11">
        <f t="shared" si="115"/>
        <v>2037</v>
      </c>
      <c r="C368" s="11">
        <f t="shared" si="116"/>
        <v>29</v>
      </c>
      <c r="D368" s="21">
        <f t="shared" si="117"/>
        <v>1.2311240164572934</v>
      </c>
      <c r="E368" s="21">
        <f t="shared" si="118"/>
        <v>1.2553820348515423</v>
      </c>
      <c r="F368" s="16">
        <f t="shared" si="119"/>
        <v>488807.43983100227</v>
      </c>
      <c r="G368" s="16">
        <f t="shared" si="120"/>
        <v>485075.85113124287</v>
      </c>
      <c r="H368" s="16">
        <f t="shared" si="121"/>
        <v>481942.17601388268</v>
      </c>
      <c r="I368" s="16">
        <f t="shared" si="122"/>
        <v>478215.47388194222</v>
      </c>
      <c r="J368" s="16">
        <f t="shared" si="123"/>
        <v>309946.73962621961</v>
      </c>
      <c r="K368" s="16">
        <f t="shared" si="124"/>
        <v>306322.09810495423</v>
      </c>
      <c r="L368" s="16">
        <f t="shared" si="125"/>
        <v>312530.15102115471</v>
      </c>
      <c r="M368" s="16">
        <f t="shared" si="126"/>
        <v>308837.96887345042</v>
      </c>
      <c r="N368" s="16">
        <f t="shared" si="127"/>
        <v>145.95416637313988</v>
      </c>
      <c r="O368" s="16">
        <f t="shared" si="128"/>
        <v>140.17217093226833</v>
      </c>
    </row>
    <row r="369" spans="1:15">
      <c r="A369" s="13">
        <v>127</v>
      </c>
      <c r="B369" s="11">
        <f t="shared" si="115"/>
        <v>2037</v>
      </c>
      <c r="C369" s="11">
        <f t="shared" si="116"/>
        <v>29</v>
      </c>
      <c r="D369" s="21">
        <f t="shared" si="117"/>
        <v>1.2331573178632191</v>
      </c>
      <c r="E369" s="21">
        <f t="shared" si="118"/>
        <v>1.2574554003470697</v>
      </c>
      <c r="F369" s="16">
        <f t="shared" si="119"/>
        <v>490951.76503803022</v>
      </c>
      <c r="G369" s="16">
        <f t="shared" si="120"/>
        <v>487184.57304135809</v>
      </c>
      <c r="H369" s="16">
        <f t="shared" si="121"/>
        <v>484070.7177136399</v>
      </c>
      <c r="I369" s="16">
        <f t="shared" si="122"/>
        <v>480308.42351919523</v>
      </c>
      <c r="J369" s="16">
        <f t="shared" si="123"/>
        <v>311205.22350572183</v>
      </c>
      <c r="K369" s="16">
        <f t="shared" si="124"/>
        <v>307547.25685742084</v>
      </c>
      <c r="L369" s="16">
        <f t="shared" si="125"/>
        <v>313813.43201669864</v>
      </c>
      <c r="M369" s="16">
        <f t="shared" si="126"/>
        <v>310087.26810498815</v>
      </c>
      <c r="N369" s="16">
        <f t="shared" si="127"/>
        <v>147.28972065153539</v>
      </c>
      <c r="O369" s="16">
        <f t="shared" si="128"/>
        <v>141.40532825013156</v>
      </c>
    </row>
    <row r="370" spans="1:15">
      <c r="A370" s="13">
        <v>128</v>
      </c>
      <c r="B370" s="11">
        <f t="shared" si="115"/>
        <v>2037</v>
      </c>
      <c r="C370" s="11">
        <f t="shared" si="116"/>
        <v>29</v>
      </c>
      <c r="D370" s="21">
        <f t="shared" si="117"/>
        <v>1.2351939774317282</v>
      </c>
      <c r="E370" s="21">
        <f t="shared" si="118"/>
        <v>1.2595321901742815</v>
      </c>
      <c r="F370" s="16">
        <f t="shared" si="119"/>
        <v>493101.02013171621</v>
      </c>
      <c r="G370" s="16">
        <f t="shared" si="120"/>
        <v>489298.1429847735</v>
      </c>
      <c r="H370" s="16">
        <f t="shared" si="121"/>
        <v>486204.15301316098</v>
      </c>
      <c r="I370" s="16">
        <f t="shared" si="122"/>
        <v>482406.18492868263</v>
      </c>
      <c r="J370" s="16">
        <f t="shared" si="123"/>
        <v>312465.78587366821</v>
      </c>
      <c r="K370" s="16">
        <f t="shared" si="124"/>
        <v>308774.43905917491</v>
      </c>
      <c r="L370" s="16">
        <f t="shared" si="125"/>
        <v>315098.83245513996</v>
      </c>
      <c r="M370" s="16">
        <f t="shared" si="126"/>
        <v>311338.63065577717</v>
      </c>
      <c r="N370" s="16">
        <f t="shared" si="127"/>
        <v>148.62834542091639</v>
      </c>
      <c r="O370" s="16">
        <f t="shared" si="128"/>
        <v>142.64052222756328</v>
      </c>
    </row>
    <row r="371" spans="1:15">
      <c r="A371" s="13">
        <v>129</v>
      </c>
      <c r="B371" s="11">
        <f t="shared" ref="B371:B434" si="129">2027+INT((A371-1)/12)</f>
        <v>2037</v>
      </c>
      <c r="C371" s="11">
        <f t="shared" ref="C371:C434" si="130">B371-2008</f>
        <v>29</v>
      </c>
      <c r="D371" s="21">
        <f t="shared" ref="D371:D434" si="131">D370*INDEX($AE$163:$AE$239,C371)</f>
        <v>1.2372340007090989</v>
      </c>
      <c r="E371" s="21">
        <f t="shared" ref="E371:E434" si="132">E370*INDEX($AF$163:$AF$239,C371)</f>
        <v>1.26161240998874</v>
      </c>
      <c r="F371" s="16">
        <f t="shared" ref="F371:F434" si="133">F370*INDEX($AC$163:$AC$239,C371)+INDEX($AA$163:$AA$239,C371)</f>
        <v>495255.21644606057</v>
      </c>
      <c r="G371" s="16">
        <f t="shared" ref="G371:G434" si="134">G370*INDEX($AC$163:$AC$239,C371)+INDEX($AB$163:$AB$239,C371)</f>
        <v>491416.5721073054</v>
      </c>
      <c r="H371" s="16">
        <f t="shared" ref="H371:H434" si="135">H370*INDEX($AD$163:$AD$239,C371)+INDEX($AA$163:$AA$239,C371)</f>
        <v>488342.49316302116</v>
      </c>
      <c r="I371" s="16">
        <f t="shared" ref="I371:I434" si="136">I370*INDEX($AD$163:$AD$239,C371)+INDEX($AB$163:$AB$239,C371)</f>
        <v>484508.76917285501</v>
      </c>
      <c r="J371" s="16">
        <f t="shared" ref="J371:J434" si="137">J370+INDEX($AA$163:$AA$239,C371)*D371</f>
        <v>313728.43016285141</v>
      </c>
      <c r="K371" s="16">
        <f t="shared" ref="K371:K434" si="138">K370+INDEX($AB$163:$AB$239,C371)*D371</f>
        <v>310003.64805210743</v>
      </c>
      <c r="L371" s="16">
        <f t="shared" ref="L371:L434" si="139">L370+INDEX($AA$163:$AA$239,C371)*E371</f>
        <v>316386.35583691089</v>
      </c>
      <c r="M371" s="16">
        <f t="shared" ref="M371:M434" si="140">M370+INDEX($AB$163:$AB$239,C371)*E371</f>
        <v>312592.059933557</v>
      </c>
      <c r="N371" s="16">
        <f t="shared" ref="N371:N434" si="141">N370*INDEX($AC$163:$AC$239,C371)+1</f>
        <v>149.97004774046053</v>
      </c>
      <c r="O371" s="16">
        <f t="shared" ref="O371:O434" si="142">O370+D371</f>
        <v>143.87775622827237</v>
      </c>
    </row>
    <row r="372" spans="1:15">
      <c r="A372" s="13">
        <v>130</v>
      </c>
      <c r="B372" s="11">
        <f t="shared" si="129"/>
        <v>2037</v>
      </c>
      <c r="C372" s="11">
        <f t="shared" si="130"/>
        <v>29</v>
      </c>
      <c r="D372" s="21">
        <f t="shared" si="131"/>
        <v>1.2392773932507701</v>
      </c>
      <c r="E372" s="21">
        <f t="shared" si="132"/>
        <v>1.263696065455348</v>
      </c>
      <c r="F372" s="16">
        <f t="shared" si="133"/>
        <v>497414.36534112081</v>
      </c>
      <c r="G372" s="16">
        <f t="shared" si="134"/>
        <v>493539.87158039463</v>
      </c>
      <c r="H372" s="16">
        <f t="shared" si="135"/>
        <v>490485.74943966127</v>
      </c>
      <c r="I372" s="16">
        <f t="shared" si="136"/>
        <v>486616.18733959604</v>
      </c>
      <c r="J372" s="16">
        <f t="shared" si="137"/>
        <v>314993.15981173358</v>
      </c>
      <c r="K372" s="16">
        <f t="shared" si="138"/>
        <v>311234.88718362886</v>
      </c>
      <c r="L372" s="16">
        <f t="shared" si="139"/>
        <v>317676.00566822494</v>
      </c>
      <c r="M372" s="16">
        <f t="shared" si="140"/>
        <v>313847.55935169529</v>
      </c>
      <c r="N372" s="16">
        <f t="shared" si="141"/>
        <v>151.31483468557477</v>
      </c>
      <c r="O372" s="16">
        <f t="shared" si="142"/>
        <v>145.11703362152315</v>
      </c>
    </row>
    <row r="373" spans="1:15">
      <c r="A373" s="13">
        <v>131</v>
      </c>
      <c r="B373" s="11">
        <f t="shared" si="129"/>
        <v>2037</v>
      </c>
      <c r="C373" s="11">
        <f t="shared" si="130"/>
        <v>29</v>
      </c>
      <c r="D373" s="21">
        <f t="shared" si="131"/>
        <v>1.2413241606213556</v>
      </c>
      <c r="E373" s="21">
        <f t="shared" si="132"/>
        <v>1.2657831622483642</v>
      </c>
      <c r="F373" s="16">
        <f t="shared" si="133"/>
        <v>499578.47820307169</v>
      </c>
      <c r="G373" s="16">
        <f t="shared" si="134"/>
        <v>495668.05260116566</v>
      </c>
      <c r="H373" s="16">
        <f t="shared" si="135"/>
        <v>492633.93314544711</v>
      </c>
      <c r="I373" s="16">
        <f t="shared" si="136"/>
        <v>488728.45054228086</v>
      </c>
      <c r="J373" s="16">
        <f t="shared" si="137"/>
        <v>316259.97826445586</v>
      </c>
      <c r="K373" s="16">
        <f t="shared" si="138"/>
        <v>312468.15980667807</v>
      </c>
      <c r="L373" s="16">
        <f t="shared" si="139"/>
        <v>318967.78546108637</v>
      </c>
      <c r="M373" s="16">
        <f t="shared" si="140"/>
        <v>315105.13232919713</v>
      </c>
      <c r="N373" s="16">
        <f t="shared" si="141"/>
        <v>152.66271334793268</v>
      </c>
      <c r="O373" s="16">
        <f t="shared" si="142"/>
        <v>146.35835778214451</v>
      </c>
    </row>
    <row r="374" spans="1:15">
      <c r="A374" s="13">
        <v>132</v>
      </c>
      <c r="B374" s="11">
        <f t="shared" si="129"/>
        <v>2037</v>
      </c>
      <c r="C374" s="11">
        <f t="shared" si="130"/>
        <v>29</v>
      </c>
      <c r="D374" s="21">
        <f t="shared" si="131"/>
        <v>1.2433743083946598</v>
      </c>
      <c r="E374" s="21">
        <f t="shared" si="132"/>
        <v>1.2678737060514191</v>
      </c>
      <c r="F374" s="16">
        <f t="shared" si="133"/>
        <v>501747.56644426525</v>
      </c>
      <c r="G374" s="16">
        <f t="shared" si="134"/>
        <v>497801.12639248563</v>
      </c>
      <c r="H374" s="16">
        <f t="shared" si="135"/>
        <v>494787.05560872902</v>
      </c>
      <c r="I374" s="16">
        <f t="shared" si="136"/>
        <v>490845.56991983461</v>
      </c>
      <c r="J374" s="16">
        <f t="shared" si="137"/>
        <v>317528.88897084759</v>
      </c>
      <c r="K374" s="16">
        <f t="shared" si="138"/>
        <v>313703.46927973168</v>
      </c>
      <c r="L374" s="16">
        <f t="shared" si="139"/>
        <v>320261.69873329991</v>
      </c>
      <c r="M374" s="16">
        <f t="shared" si="140"/>
        <v>316364.78229071444</v>
      </c>
      <c r="N374" s="16">
        <f t="shared" si="141"/>
        <v>154.01369083551191</v>
      </c>
      <c r="O374" s="16">
        <f t="shared" si="142"/>
        <v>147.60173209053917</v>
      </c>
    </row>
    <row r="375" spans="1:15">
      <c r="A375" s="13">
        <v>133</v>
      </c>
      <c r="B375" s="11">
        <f t="shared" si="129"/>
        <v>2038</v>
      </c>
      <c r="C375" s="11">
        <f t="shared" si="130"/>
        <v>30</v>
      </c>
      <c r="D375" s="21">
        <f t="shared" si="131"/>
        <v>1.2454278421536924</v>
      </c>
      <c r="E375" s="21">
        <f t="shared" si="132"/>
        <v>1.26996770255753</v>
      </c>
      <c r="F375" s="16">
        <f t="shared" si="133"/>
        <v>503921.64150329097</v>
      </c>
      <c r="G375" s="16">
        <f t="shared" si="134"/>
        <v>499939.10420302337</v>
      </c>
      <c r="H375" s="16">
        <f t="shared" si="135"/>
        <v>496945.12818390166</v>
      </c>
      <c r="I375" s="16">
        <f t="shared" si="136"/>
        <v>492967.55663679133</v>
      </c>
      <c r="J375" s="16">
        <f t="shared" si="137"/>
        <v>318799.89538643579</v>
      </c>
      <c r="K375" s="16">
        <f t="shared" si="138"/>
        <v>314940.81896681309</v>
      </c>
      <c r="L375" s="16">
        <f t="shared" si="139"/>
        <v>321557.74900848017</v>
      </c>
      <c r="M375" s="16">
        <f t="shared" si="140"/>
        <v>317626.51266655512</v>
      </c>
      <c r="N375" s="16">
        <f t="shared" si="141"/>
        <v>155.36777427263158</v>
      </c>
      <c r="O375" s="16">
        <f t="shared" si="142"/>
        <v>148.84715993269288</v>
      </c>
    </row>
    <row r="376" spans="1:15">
      <c r="A376" s="13">
        <v>134</v>
      </c>
      <c r="B376" s="11">
        <f t="shared" si="129"/>
        <v>2038</v>
      </c>
      <c r="C376" s="11">
        <f t="shared" si="130"/>
        <v>30</v>
      </c>
      <c r="D376" s="21">
        <f t="shared" si="131"/>
        <v>1.2474847674906844</v>
      </c>
      <c r="E376" s="21">
        <f t="shared" si="132"/>
        <v>1.2720651574691166</v>
      </c>
      <c r="F376" s="16">
        <f t="shared" si="133"/>
        <v>506100.71484503616</v>
      </c>
      <c r="G376" s="16">
        <f t="shared" si="134"/>
        <v>502081.99730730895</v>
      </c>
      <c r="H376" s="16">
        <f t="shared" si="135"/>
        <v>499108.16225146386</v>
      </c>
      <c r="I376" s="16">
        <f t="shared" si="136"/>
        <v>495094.42188335268</v>
      </c>
      <c r="J376" s="16">
        <f t="shared" si="137"/>
        <v>320073.00097245461</v>
      </c>
      <c r="K376" s="16">
        <f t="shared" si="138"/>
        <v>316180.21223750163</v>
      </c>
      <c r="L376" s="16">
        <f t="shared" si="139"/>
        <v>322855.93981606123</v>
      </c>
      <c r="M376" s="16">
        <f t="shared" si="140"/>
        <v>318890.32689269265</v>
      </c>
      <c r="N376" s="16">
        <f t="shared" si="141"/>
        <v>156.72497079998993</v>
      </c>
      <c r="O376" s="16">
        <f t="shared" si="142"/>
        <v>150.09464470018355</v>
      </c>
    </row>
    <row r="377" spans="1:15">
      <c r="A377" s="13">
        <v>135</v>
      </c>
      <c r="B377" s="11">
        <f t="shared" si="129"/>
        <v>2038</v>
      </c>
      <c r="C377" s="11">
        <f t="shared" si="130"/>
        <v>30</v>
      </c>
      <c r="D377" s="21">
        <f t="shared" si="131"/>
        <v>1.2495450900071023</v>
      </c>
      <c r="E377" s="21">
        <f t="shared" si="132"/>
        <v>1.2741660764980169</v>
      </c>
      <c r="F377" s="16">
        <f t="shared" si="133"/>
        <v>508284.79796074616</v>
      </c>
      <c r="G377" s="16">
        <f t="shared" si="134"/>
        <v>504229.81700579292</v>
      </c>
      <c r="H377" s="16">
        <f t="shared" si="135"/>
        <v>501276.16921807872</v>
      </c>
      <c r="I377" s="16">
        <f t="shared" si="136"/>
        <v>497226.1768754471</v>
      </c>
      <c r="J377" s="16">
        <f t="shared" si="137"/>
        <v>321348.20919585467</v>
      </c>
      <c r="K377" s="16">
        <f t="shared" si="138"/>
        <v>317421.65246694174</v>
      </c>
      <c r="L377" s="16">
        <f t="shared" si="139"/>
        <v>324156.2746913064</v>
      </c>
      <c r="M377" s="16">
        <f t="shared" si="140"/>
        <v>320156.22841077513</v>
      </c>
      <c r="N377" s="16">
        <f t="shared" si="141"/>
        <v>158.08528757470194</v>
      </c>
      <c r="O377" s="16">
        <f t="shared" si="142"/>
        <v>151.34418979019065</v>
      </c>
    </row>
    <row r="378" spans="1:15">
      <c r="A378" s="13">
        <v>136</v>
      </c>
      <c r="B378" s="11">
        <f t="shared" si="129"/>
        <v>2038</v>
      </c>
      <c r="C378" s="11">
        <f t="shared" si="130"/>
        <v>30</v>
      </c>
      <c r="D378" s="21">
        <f t="shared" si="131"/>
        <v>1.2516088153136642</v>
      </c>
      <c r="E378" s="21">
        <f t="shared" si="132"/>
        <v>1.2762704653655021</v>
      </c>
      <c r="F378" s="16">
        <f t="shared" si="133"/>
        <v>510473.90236808534</v>
      </c>
      <c r="G378" s="16">
        <f t="shared" si="134"/>
        <v>506382.57462490606</v>
      </c>
      <c r="H378" s="16">
        <f t="shared" si="135"/>
        <v>503449.16051663359</v>
      </c>
      <c r="I378" s="16">
        <f t="shared" si="136"/>
        <v>499362.83285478881</v>
      </c>
      <c r="J378" s="16">
        <f t="shared" si="137"/>
        <v>322625.52352931252</v>
      </c>
      <c r="K378" s="16">
        <f t="shared" si="138"/>
        <v>318665.14303585223</v>
      </c>
      <c r="L378" s="16">
        <f t="shared" si="139"/>
        <v>325458.75717531779</v>
      </c>
      <c r="M378" s="16">
        <f t="shared" si="140"/>
        <v>321424.22066813498</v>
      </c>
      <c r="N378" s="16">
        <f t="shared" si="141"/>
        <v>159.44873177033702</v>
      </c>
      <c r="O378" s="16">
        <f t="shared" si="142"/>
        <v>152.59579860550431</v>
      </c>
    </row>
    <row r="379" spans="1:15">
      <c r="A379" s="13">
        <v>137</v>
      </c>
      <c r="B379" s="11">
        <f t="shared" si="129"/>
        <v>2038</v>
      </c>
      <c r="C379" s="11">
        <f t="shared" si="130"/>
        <v>30</v>
      </c>
      <c r="D379" s="21">
        <f t="shared" si="131"/>
        <v>1.2536759490303548</v>
      </c>
      <c r="E379" s="21">
        <f t="shared" si="132"/>
        <v>1.2783783298022928</v>
      </c>
      <c r="F379" s="16">
        <f t="shared" si="133"/>
        <v>512668.03961119748</v>
      </c>
      <c r="G379" s="16">
        <f t="shared" si="134"/>
        <v>508540.28151711909</v>
      </c>
      <c r="H379" s="16">
        <f t="shared" si="135"/>
        <v>505627.14760630066</v>
      </c>
      <c r="I379" s="16">
        <f t="shared" si="136"/>
        <v>501504.40108893724</v>
      </c>
      <c r="J379" s="16">
        <f t="shared" si="137"/>
        <v>323904.94745124021</v>
      </c>
      <c r="K379" s="16">
        <f t="shared" si="138"/>
        <v>319910.6873305355</v>
      </c>
      <c r="L379" s="16">
        <f t="shared" si="139"/>
        <v>326763.39081504586</v>
      </c>
      <c r="M379" s="16">
        <f t="shared" si="140"/>
        <v>322694.30711779802</v>
      </c>
      <c r="N379" s="16">
        <f t="shared" si="141"/>
        <v>160.81531057695696</v>
      </c>
      <c r="O379" s="16">
        <f t="shared" si="142"/>
        <v>153.84947455453468</v>
      </c>
    </row>
    <row r="380" spans="1:15">
      <c r="A380" s="13">
        <v>138</v>
      </c>
      <c r="B380" s="11">
        <f t="shared" si="129"/>
        <v>2038</v>
      </c>
      <c r="C380" s="11">
        <f t="shared" si="130"/>
        <v>30</v>
      </c>
      <c r="D380" s="21">
        <f t="shared" si="131"/>
        <v>1.2557464967864405</v>
      </c>
      <c r="E380" s="21">
        <f t="shared" si="132"/>
        <v>1.2804896755485744</v>
      </c>
      <c r="F380" s="16">
        <f t="shared" si="133"/>
        <v>514867.22126076685</v>
      </c>
      <c r="G380" s="16">
        <f t="shared" si="134"/>
        <v>510702.94906100241</v>
      </c>
      <c r="H380" s="16">
        <f t="shared" si="135"/>
        <v>507810.14197259699</v>
      </c>
      <c r="I380" s="16">
        <f t="shared" si="136"/>
        <v>503650.89287135634</v>
      </c>
      <c r="J380" s="16">
        <f t="shared" si="137"/>
        <v>325186.48444579454</v>
      </c>
      <c r="K380" s="16">
        <f t="shared" si="138"/>
        <v>321158.28874288657</v>
      </c>
      <c r="L380" s="16">
        <f t="shared" si="139"/>
        <v>328070.17916329915</v>
      </c>
      <c r="M380" s="16">
        <f t="shared" si="140"/>
        <v>323966.49121849315</v>
      </c>
      <c r="N380" s="16">
        <f t="shared" si="141"/>
        <v>162.18503120115375</v>
      </c>
      <c r="O380" s="16">
        <f t="shared" si="142"/>
        <v>155.10522105132111</v>
      </c>
    </row>
    <row r="381" spans="1:15">
      <c r="A381" s="13">
        <v>139</v>
      </c>
      <c r="B381" s="11">
        <f t="shared" si="129"/>
        <v>2038</v>
      </c>
      <c r="C381" s="11">
        <f t="shared" si="130"/>
        <v>30</v>
      </c>
      <c r="D381" s="21">
        <f t="shared" si="131"/>
        <v>1.2578204642204847</v>
      </c>
      <c r="E381" s="21">
        <f t="shared" si="132"/>
        <v>1.2826045083540123</v>
      </c>
      <c r="F381" s="16">
        <f t="shared" si="133"/>
        <v>517071.45891407918</v>
      </c>
      <c r="G381" s="16">
        <f t="shared" si="134"/>
        <v>512870.58866128622</v>
      </c>
      <c r="H381" s="16">
        <f t="shared" si="135"/>
        <v>509998.15512744541</v>
      </c>
      <c r="I381" s="16">
        <f t="shared" si="136"/>
        <v>505802.31952147419</v>
      </c>
      <c r="J381" s="16">
        <f t="shared" si="137"/>
        <v>326470.13800288684</v>
      </c>
      <c r="K381" s="16">
        <f t="shared" si="138"/>
        <v>322407.9506704025</v>
      </c>
      <c r="L381" s="16">
        <f t="shared" si="139"/>
        <v>329379.12577875401</v>
      </c>
      <c r="M381" s="16">
        <f t="shared" si="140"/>
        <v>325240.77643466159</v>
      </c>
      <c r="N381" s="16">
        <f t="shared" si="141"/>
        <v>163.55790086608764</v>
      </c>
      <c r="O381" s="16">
        <f t="shared" si="142"/>
        <v>156.3630415155416</v>
      </c>
    </row>
    <row r="382" spans="1:15">
      <c r="A382" s="13">
        <v>140</v>
      </c>
      <c r="B382" s="11">
        <f t="shared" si="129"/>
        <v>2038</v>
      </c>
      <c r="C382" s="11">
        <f t="shared" si="130"/>
        <v>30</v>
      </c>
      <c r="D382" s="21">
        <f t="shared" si="131"/>
        <v>1.2598978569803638</v>
      </c>
      <c r="E382" s="21">
        <f t="shared" si="132"/>
        <v>1.2847228339777683</v>
      </c>
      <c r="F382" s="16">
        <f t="shared" si="133"/>
        <v>519280.76419508277</v>
      </c>
      <c r="G382" s="16">
        <f t="shared" si="134"/>
        <v>515043.21174892067</v>
      </c>
      <c r="H382" s="16">
        <f t="shared" si="135"/>
        <v>512191.19860923511</v>
      </c>
      <c r="I382" s="16">
        <f t="shared" si="136"/>
        <v>507958.69238474267</v>
      </c>
      <c r="J382" s="16">
        <f t="shared" si="137"/>
        <v>327755.91161819216</v>
      </c>
      <c r="K382" s="16">
        <f t="shared" si="138"/>
        <v>323659.67651619163</v>
      </c>
      <c r="L382" s="16">
        <f t="shared" si="139"/>
        <v>330690.23422596412</v>
      </c>
      <c r="M382" s="16">
        <f t="shared" si="140"/>
        <v>326517.16623646638</v>
      </c>
      <c r="N382" s="16">
        <f t="shared" si="141"/>
        <v>164.93392681152514</v>
      </c>
      <c r="O382" s="16">
        <f t="shared" si="142"/>
        <v>157.62293937252196</v>
      </c>
    </row>
    <row r="383" spans="1:15">
      <c r="A383" s="13">
        <v>141</v>
      </c>
      <c r="B383" s="11">
        <f t="shared" si="129"/>
        <v>2038</v>
      </c>
      <c r="C383" s="11">
        <f t="shared" si="130"/>
        <v>30</v>
      </c>
      <c r="D383" s="21">
        <f t="shared" si="131"/>
        <v>1.261978680723282</v>
      </c>
      <c r="E383" s="21">
        <f t="shared" si="132"/>
        <v>1.286844658188516</v>
      </c>
      <c r="F383" s="16">
        <f t="shared" si="133"/>
        <v>521495.14875444985</v>
      </c>
      <c r="G383" s="16">
        <f t="shared" si="134"/>
        <v>517220.82978113613</v>
      </c>
      <c r="H383" s="16">
        <f t="shared" si="135"/>
        <v>514389.28398288239</v>
      </c>
      <c r="I383" s="16">
        <f t="shared" si="136"/>
        <v>510120.02283269726</v>
      </c>
      <c r="J383" s="16">
        <f t="shared" si="137"/>
        <v>329043.80879315903</v>
      </c>
      <c r="K383" s="16">
        <f t="shared" si="138"/>
        <v>324913.46968898282</v>
      </c>
      <c r="L383" s="16">
        <f t="shared" si="139"/>
        <v>332003.50807537045</v>
      </c>
      <c r="M383" s="16">
        <f t="shared" si="140"/>
        <v>327795.6640998018</v>
      </c>
      <c r="N383" s="16">
        <f t="shared" si="141"/>
        <v>166.31311629387736</v>
      </c>
      <c r="O383" s="16">
        <f t="shared" si="142"/>
        <v>158.88491805324523</v>
      </c>
    </row>
    <row r="384" spans="1:15">
      <c r="A384" s="13">
        <v>142</v>
      </c>
      <c r="B384" s="11">
        <f t="shared" si="129"/>
        <v>2038</v>
      </c>
      <c r="C384" s="11">
        <f t="shared" si="130"/>
        <v>30</v>
      </c>
      <c r="D384" s="21">
        <f t="shared" si="131"/>
        <v>1.2640629411157864</v>
      </c>
      <c r="E384" s="21">
        <f t="shared" si="132"/>
        <v>1.2889699867644562</v>
      </c>
      <c r="F384" s="16">
        <f t="shared" si="133"/>
        <v>523714.62426963804</v>
      </c>
      <c r="G384" s="16">
        <f t="shared" si="134"/>
        <v>519403.4542415035</v>
      </c>
      <c r="H384" s="16">
        <f t="shared" si="135"/>
        <v>516592.42283989186</v>
      </c>
      <c r="I384" s="16">
        <f t="shared" si="136"/>
        <v>512286.32226301706</v>
      </c>
      <c r="J384" s="16">
        <f t="shared" si="137"/>
        <v>330333.83303501888</v>
      </c>
      <c r="K384" s="16">
        <f t="shared" si="138"/>
        <v>326169.33360313467</v>
      </c>
      <c r="L384" s="16">
        <f t="shared" si="139"/>
        <v>333318.95090331079</v>
      </c>
      <c r="M384" s="16">
        <f t="shared" si="140"/>
        <v>329076.27350630285</v>
      </c>
      <c r="N384" s="16">
        <f t="shared" si="141"/>
        <v>167.69547658623807</v>
      </c>
      <c r="O384" s="16">
        <f t="shared" si="142"/>
        <v>160.14898099436101</v>
      </c>
    </row>
    <row r="385" spans="1:15">
      <c r="A385" s="13">
        <v>143</v>
      </c>
      <c r="B385" s="11">
        <f t="shared" si="129"/>
        <v>2038</v>
      </c>
      <c r="C385" s="11">
        <f t="shared" si="130"/>
        <v>30</v>
      </c>
      <c r="D385" s="21">
        <f t="shared" si="131"/>
        <v>1.2661506438337835</v>
      </c>
      <c r="E385" s="21">
        <f t="shared" si="132"/>
        <v>1.2910988254933327</v>
      </c>
      <c r="F385" s="16">
        <f t="shared" si="133"/>
        <v>525939.20244495175</v>
      </c>
      <c r="G385" s="16">
        <f t="shared" si="134"/>
        <v>521591.09663999488</v>
      </c>
      <c r="H385" s="16">
        <f t="shared" si="135"/>
        <v>518800.62679841736</v>
      </c>
      <c r="I385" s="16">
        <f t="shared" si="136"/>
        <v>514457.60209958488</v>
      </c>
      <c r="J385" s="16">
        <f t="shared" si="137"/>
        <v>331625.9878567956</v>
      </c>
      <c r="K385" s="16">
        <f t="shared" si="138"/>
        <v>327427.27167864487</v>
      </c>
      <c r="L385" s="16">
        <f t="shared" si="139"/>
        <v>334636.56629202946</v>
      </c>
      <c r="M385" s="16">
        <f t="shared" si="140"/>
        <v>330358.99794335477</v>
      </c>
      <c r="N385" s="16">
        <f t="shared" si="141"/>
        <v>169.08101497842227</v>
      </c>
      <c r="O385" s="16">
        <f t="shared" si="142"/>
        <v>161.41513163819479</v>
      </c>
    </row>
    <row r="386" spans="1:15">
      <c r="A386" s="13">
        <v>144</v>
      </c>
      <c r="B386" s="11">
        <f t="shared" si="129"/>
        <v>2038</v>
      </c>
      <c r="C386" s="11">
        <f t="shared" si="130"/>
        <v>30</v>
      </c>
      <c r="D386" s="21">
        <f t="shared" si="131"/>
        <v>1.2682417945625537</v>
      </c>
      <c r="E386" s="21">
        <f t="shared" si="132"/>
        <v>1.2932311801724485</v>
      </c>
      <c r="F386" s="16">
        <f t="shared" si="133"/>
        <v>528168.89501160418</v>
      </c>
      <c r="G386" s="16">
        <f t="shared" si="134"/>
        <v>523783.76851304434</v>
      </c>
      <c r="H386" s="16">
        <f t="shared" si="135"/>
        <v>521013.90750332334</v>
      </c>
      <c r="I386" s="16">
        <f t="shared" si="136"/>
        <v>516633.8737925475</v>
      </c>
      <c r="J386" s="16">
        <f t="shared" si="137"/>
        <v>332920.27677731513</v>
      </c>
      <c r="K386" s="16">
        <f t="shared" si="138"/>
        <v>328687.28734115959</v>
      </c>
      <c r="L386" s="16">
        <f t="shared" si="139"/>
        <v>335956.35782968724</v>
      </c>
      <c r="M386" s="16">
        <f t="shared" si="140"/>
        <v>331643.84090410243</v>
      </c>
      <c r="N386" s="16">
        <f t="shared" si="141"/>
        <v>170.46973877700447</v>
      </c>
      <c r="O386" s="16">
        <f t="shared" si="142"/>
        <v>162.68337343275735</v>
      </c>
    </row>
    <row r="387" spans="1:15">
      <c r="A387" s="13">
        <v>145</v>
      </c>
      <c r="B387" s="11">
        <f t="shared" si="129"/>
        <v>2039</v>
      </c>
      <c r="C387" s="11">
        <f t="shared" si="130"/>
        <v>31</v>
      </c>
      <c r="D387" s="21">
        <f t="shared" si="131"/>
        <v>1.2703363989967669</v>
      </c>
      <c r="E387" s="21">
        <f t="shared" si="132"/>
        <v>1.2953670566086817</v>
      </c>
      <c r="F387" s="16">
        <f t="shared" si="133"/>
        <v>530403.7137277791</v>
      </c>
      <c r="G387" s="16">
        <f t="shared" si="134"/>
        <v>525981.48142360849</v>
      </c>
      <c r="H387" s="16">
        <f t="shared" si="135"/>
        <v>523232.27662624628</v>
      </c>
      <c r="I387" s="16">
        <f t="shared" si="136"/>
        <v>518815.14881837595</v>
      </c>
      <c r="J387" s="16">
        <f t="shared" si="137"/>
        <v>334216.70332121511</v>
      </c>
      <c r="K387" s="16">
        <f t="shared" si="138"/>
        <v>329949.38402198261</v>
      </c>
      <c r="L387" s="16">
        <f t="shared" si="139"/>
        <v>337278.32911037107</v>
      </c>
      <c r="M387" s="16">
        <f t="shared" si="140"/>
        <v>332930.80588745995</v>
      </c>
      <c r="N387" s="16">
        <f t="shared" si="141"/>
        <v>171.86165530535726</v>
      </c>
      <c r="O387" s="16">
        <f t="shared" si="142"/>
        <v>163.95370983175411</v>
      </c>
    </row>
    <row r="388" spans="1:15">
      <c r="A388" s="13">
        <v>146</v>
      </c>
      <c r="B388" s="11">
        <f t="shared" si="129"/>
        <v>2039</v>
      </c>
      <c r="C388" s="11">
        <f t="shared" si="130"/>
        <v>31</v>
      </c>
      <c r="D388" s="21">
        <f t="shared" si="131"/>
        <v>1.2724344628404987</v>
      </c>
      <c r="E388" s="21">
        <f t="shared" si="132"/>
        <v>1.2975064606185001</v>
      </c>
      <c r="F388" s="16">
        <f t="shared" si="133"/>
        <v>532643.67037869256</v>
      </c>
      <c r="G388" s="16">
        <f t="shared" si="134"/>
        <v>528184.24696122773</v>
      </c>
      <c r="H388" s="16">
        <f t="shared" si="135"/>
        <v>525455.74586565606</v>
      </c>
      <c r="I388" s="16">
        <f t="shared" si="136"/>
        <v>521001.43867992621</v>
      </c>
      <c r="J388" s="16">
        <f t="shared" si="137"/>
        <v>335515.27101895428</v>
      </c>
      <c r="K388" s="16">
        <f t="shared" si="138"/>
        <v>331213.56515808491</v>
      </c>
      <c r="L388" s="16">
        <f t="shared" si="139"/>
        <v>338602.48373410373</v>
      </c>
      <c r="M388" s="16">
        <f t="shared" si="140"/>
        <v>334219.89639812021</v>
      </c>
      <c r="N388" s="16">
        <f t="shared" si="141"/>
        <v>173.25677190369001</v>
      </c>
      <c r="O388" s="16">
        <f t="shared" si="142"/>
        <v>165.2261442945946</v>
      </c>
    </row>
    <row r="389" spans="1:15">
      <c r="A389" s="13">
        <v>147</v>
      </c>
      <c r="B389" s="11">
        <f t="shared" si="129"/>
        <v>2039</v>
      </c>
      <c r="C389" s="11">
        <f t="shared" si="130"/>
        <v>31</v>
      </c>
      <c r="D389" s="21">
        <f t="shared" si="131"/>
        <v>1.274535991807245</v>
      </c>
      <c r="E389" s="21">
        <f t="shared" si="132"/>
        <v>1.2996493980279782</v>
      </c>
      <c r="F389" s="16">
        <f t="shared" si="133"/>
        <v>534888.77677665546</v>
      </c>
      <c r="G389" s="16">
        <f t="shared" si="134"/>
        <v>530392.07674208726</v>
      </c>
      <c r="H389" s="16">
        <f t="shared" si="135"/>
        <v>527684.32694691804</v>
      </c>
      <c r="I389" s="16">
        <f t="shared" si="136"/>
        <v>523192.7549064997</v>
      </c>
      <c r="J389" s="16">
        <f t="shared" si="137"/>
        <v>336815.98340682231</v>
      </c>
      <c r="K389" s="16">
        <f t="shared" si="138"/>
        <v>332479.83419211383</v>
      </c>
      <c r="L389" s="16">
        <f t="shared" si="139"/>
        <v>339928.82530685386</v>
      </c>
      <c r="M389" s="16">
        <f t="shared" si="140"/>
        <v>335511.11594656436</v>
      </c>
      <c r="N389" s="16">
        <f t="shared" si="141"/>
        <v>174.65509592908745</v>
      </c>
      <c r="O389" s="16">
        <f t="shared" si="142"/>
        <v>166.50068028640186</v>
      </c>
    </row>
    <row r="390" spans="1:15">
      <c r="A390" s="13">
        <v>148</v>
      </c>
      <c r="B390" s="11">
        <f t="shared" si="129"/>
        <v>2039</v>
      </c>
      <c r="C390" s="11">
        <f t="shared" si="130"/>
        <v>31</v>
      </c>
      <c r="D390" s="21">
        <f t="shared" si="131"/>
        <v>1.2766409916199382</v>
      </c>
      <c r="E390" s="21">
        <f t="shared" si="132"/>
        <v>1.3017958746728131</v>
      </c>
      <c r="F390" s="16">
        <f t="shared" si="133"/>
        <v>537139.04476113559</v>
      </c>
      <c r="G390" s="16">
        <f t="shared" si="134"/>
        <v>532604.98240907839</v>
      </c>
      <c r="H390" s="16">
        <f t="shared" si="135"/>
        <v>529918.03162235452</v>
      </c>
      <c r="I390" s="16">
        <f t="shared" si="136"/>
        <v>525389.10905390419</v>
      </c>
      <c r="J390" s="16">
        <f t="shared" si="137"/>
        <v>338118.84402694931</v>
      </c>
      <c r="K390" s="16">
        <f t="shared" si="138"/>
        <v>333748.19457240257</v>
      </c>
      <c r="L390" s="16">
        <f t="shared" si="139"/>
        <v>341257.35744054546</v>
      </c>
      <c r="M390" s="16">
        <f t="shared" si="140"/>
        <v>336804.46804907138</v>
      </c>
      <c r="N390" s="16">
        <f t="shared" si="141"/>
        <v>176.05663475554857</v>
      </c>
      <c r="O390" s="16">
        <f t="shared" si="142"/>
        <v>167.77732127802179</v>
      </c>
    </row>
    <row r="391" spans="1:15">
      <c r="A391" s="13">
        <v>149</v>
      </c>
      <c r="B391" s="11">
        <f t="shared" si="129"/>
        <v>2039</v>
      </c>
      <c r="C391" s="11">
        <f t="shared" si="130"/>
        <v>31</v>
      </c>
      <c r="D391" s="21">
        <f t="shared" si="131"/>
        <v>1.2787494680109626</v>
      </c>
      <c r="E391" s="21">
        <f t="shared" si="132"/>
        <v>1.3039458963983397</v>
      </c>
      <c r="F391" s="16">
        <f t="shared" si="133"/>
        <v>539394.48619882017</v>
      </c>
      <c r="G391" s="16">
        <f t="shared" si="134"/>
        <v>534822.97563185974</v>
      </c>
      <c r="H391" s="16">
        <f t="shared" si="135"/>
        <v>532156.87167130678</v>
      </c>
      <c r="I391" s="16">
        <f t="shared" si="136"/>
        <v>527590.51270451467</v>
      </c>
      <c r="J391" s="16">
        <f t="shared" si="137"/>
        <v>339423.85642731556</v>
      </c>
      <c r="K391" s="16">
        <f t="shared" si="138"/>
        <v>335018.64975297946</v>
      </c>
      <c r="L391" s="16">
        <f t="shared" si="139"/>
        <v>342588.08375306806</v>
      </c>
      <c r="M391" s="16">
        <f t="shared" si="140"/>
        <v>338099.9562277277</v>
      </c>
      <c r="N391" s="16">
        <f t="shared" si="141"/>
        <v>177.46139577402548</v>
      </c>
      <c r="O391" s="16">
        <f t="shared" si="142"/>
        <v>169.05607074603276</v>
      </c>
    </row>
    <row r="392" spans="1:15">
      <c r="A392" s="13">
        <v>150</v>
      </c>
      <c r="B392" s="11">
        <f t="shared" si="129"/>
        <v>2039</v>
      </c>
      <c r="C392" s="11">
        <f t="shared" si="130"/>
        <v>31</v>
      </c>
      <c r="D392" s="21">
        <f t="shared" si="131"/>
        <v>1.2808614267221698</v>
      </c>
      <c r="E392" s="21">
        <f t="shared" si="132"/>
        <v>1.3060994690595469</v>
      </c>
      <c r="F392" s="16">
        <f t="shared" si="133"/>
        <v>541655.11298367847</v>
      </c>
      <c r="G392" s="16">
        <f t="shared" si="134"/>
        <v>537046.06810691906</v>
      </c>
      <c r="H392" s="16">
        <f t="shared" si="135"/>
        <v>534400.85890019732</v>
      </c>
      <c r="I392" s="16">
        <f t="shared" si="136"/>
        <v>529796.97746733448</v>
      </c>
      <c r="J392" s="16">
        <f t="shared" si="137"/>
        <v>340731.02416176099</v>
      </c>
      <c r="K392" s="16">
        <f t="shared" si="138"/>
        <v>336291.20319357753</v>
      </c>
      <c r="L392" s="16">
        <f t="shared" si="139"/>
        <v>343921.0078682864</v>
      </c>
      <c r="M392" s="16">
        <f t="shared" si="140"/>
        <v>339397.58401043678</v>
      </c>
      <c r="N392" s="16">
        <f t="shared" si="141"/>
        <v>178.86938639246233</v>
      </c>
      <c r="O392" s="16">
        <f t="shared" si="142"/>
        <v>170.33693217275493</v>
      </c>
    </row>
    <row r="393" spans="1:15">
      <c r="A393" s="13">
        <v>151</v>
      </c>
      <c r="B393" s="11">
        <f t="shared" si="129"/>
        <v>2039</v>
      </c>
      <c r="C393" s="11">
        <f t="shared" si="130"/>
        <v>31</v>
      </c>
      <c r="D393" s="21">
        <f t="shared" si="131"/>
        <v>1.282976873504895</v>
      </c>
      <c r="E393" s="21">
        <f t="shared" si="132"/>
        <v>1.3082565985210937</v>
      </c>
      <c r="F393" s="16">
        <f t="shared" si="133"/>
        <v>543920.9370370243</v>
      </c>
      <c r="G393" s="16">
        <f t="shared" si="134"/>
        <v>539274.2715576347</v>
      </c>
      <c r="H393" s="16">
        <f t="shared" si="135"/>
        <v>536650.00514259213</v>
      </c>
      <c r="I393" s="16">
        <f t="shared" si="136"/>
        <v>532008.51497805654</v>
      </c>
      <c r="J393" s="16">
        <f t="shared" si="137"/>
        <v>342040.35078999511</v>
      </c>
      <c r="K393" s="16">
        <f t="shared" si="138"/>
        <v>337565.85835964378</v>
      </c>
      <c r="L393" s="16">
        <f t="shared" si="139"/>
        <v>345256.13341605035</v>
      </c>
      <c r="M393" s="16">
        <f t="shared" si="140"/>
        <v>340697.35493092862</v>
      </c>
      <c r="N393" s="16">
        <f t="shared" si="141"/>
        <v>180.28061403583445</v>
      </c>
      <c r="O393" s="16">
        <f t="shared" si="142"/>
        <v>171.61990904625983</v>
      </c>
    </row>
    <row r="394" spans="1:15">
      <c r="A394" s="13">
        <v>152</v>
      </c>
      <c r="B394" s="11">
        <f t="shared" si="129"/>
        <v>2039</v>
      </c>
      <c r="C394" s="11">
        <f t="shared" si="130"/>
        <v>31</v>
      </c>
      <c r="D394" s="21">
        <f t="shared" si="131"/>
        <v>1.2850958141199718</v>
      </c>
      <c r="E394" s="21">
        <f t="shared" si="132"/>
        <v>1.3104172906573248</v>
      </c>
      <c r="F394" s="16">
        <f t="shared" si="133"/>
        <v>546191.97030757903</v>
      </c>
      <c r="G394" s="16">
        <f t="shared" si="134"/>
        <v>541507.59773433756</v>
      </c>
      <c r="H394" s="16">
        <f t="shared" si="135"/>
        <v>538904.3222592629</v>
      </c>
      <c r="I394" s="16">
        <f t="shared" si="136"/>
        <v>534225.13689912471</v>
      </c>
      <c r="J394" s="16">
        <f t="shared" si="137"/>
        <v>343351.83987760654</v>
      </c>
      <c r="K394" s="16">
        <f t="shared" si="138"/>
        <v>338842.61872234871</v>
      </c>
      <c r="L394" s="16">
        <f t="shared" si="139"/>
        <v>346593.46403220471</v>
      </c>
      <c r="M394" s="16">
        <f t="shared" si="140"/>
        <v>341999.27252876951</v>
      </c>
      <c r="N394" s="16">
        <f t="shared" si="141"/>
        <v>181.69508614618749</v>
      </c>
      <c r="O394" s="16">
        <f t="shared" si="142"/>
        <v>172.90500486037982</v>
      </c>
    </row>
    <row r="395" spans="1:15">
      <c r="A395" s="13">
        <v>153</v>
      </c>
      <c r="B395" s="11">
        <f t="shared" si="129"/>
        <v>2039</v>
      </c>
      <c r="C395" s="11">
        <f t="shared" si="130"/>
        <v>31</v>
      </c>
      <c r="D395" s="21">
        <f t="shared" si="131"/>
        <v>1.2872182543377482</v>
      </c>
      <c r="E395" s="21">
        <f t="shared" si="132"/>
        <v>1.3125815513522874</v>
      </c>
      <c r="F395" s="16">
        <f t="shared" si="133"/>
        <v>548468.22477153479</v>
      </c>
      <c r="G395" s="16">
        <f t="shared" si="134"/>
        <v>543746.05841437308</v>
      </c>
      <c r="H395" s="16">
        <f t="shared" si="135"/>
        <v>541163.82213824987</v>
      </c>
      <c r="I395" s="16">
        <f t="shared" si="136"/>
        <v>536446.85491979506</v>
      </c>
      <c r="J395" s="16">
        <f t="shared" si="137"/>
        <v>344665.49499607272</v>
      </c>
      <c r="K395" s="16">
        <f t="shared" si="138"/>
        <v>340121.48775859573</v>
      </c>
      <c r="L395" s="16">
        <f t="shared" si="139"/>
        <v>347933.00335859915</v>
      </c>
      <c r="M395" s="16">
        <f t="shared" si="140"/>
        <v>343303.34034937166</v>
      </c>
      <c r="N395" s="16">
        <f t="shared" si="141"/>
        <v>183.11281018267661</v>
      </c>
      <c r="O395" s="16">
        <f t="shared" si="142"/>
        <v>174.19222311471756</v>
      </c>
    </row>
    <row r="396" spans="1:15">
      <c r="A396" s="13">
        <v>154</v>
      </c>
      <c r="B396" s="11">
        <f t="shared" si="129"/>
        <v>2039</v>
      </c>
      <c r="C396" s="11">
        <f t="shared" si="130"/>
        <v>31</v>
      </c>
      <c r="D396" s="21">
        <f t="shared" si="131"/>
        <v>1.2893441999381028</v>
      </c>
      <c r="E396" s="21">
        <f t="shared" si="132"/>
        <v>1.3147493864997462</v>
      </c>
      <c r="F396" s="16">
        <f t="shared" si="133"/>
        <v>550749.71243261732</v>
      </c>
      <c r="G396" s="16">
        <f t="shared" si="134"/>
        <v>545989.66540216305</v>
      </c>
      <c r="H396" s="16">
        <f t="shared" si="135"/>
        <v>543428.5166949241</v>
      </c>
      <c r="I396" s="16">
        <f t="shared" si="136"/>
        <v>538673.68075619789</v>
      </c>
      <c r="J396" s="16">
        <f t="shared" si="137"/>
        <v>345981.31972276978</v>
      </c>
      <c r="K396" s="16">
        <f t="shared" si="138"/>
        <v>341402.46895103063</v>
      </c>
      <c r="L396" s="16">
        <f t="shared" si="139"/>
        <v>349274.7550430983</v>
      </c>
      <c r="M396" s="16">
        <f t="shared" si="140"/>
        <v>344609.56194400275</v>
      </c>
      <c r="N396" s="16">
        <f t="shared" si="141"/>
        <v>184.53379362160589</v>
      </c>
      <c r="O396" s="16">
        <f t="shared" si="142"/>
        <v>175.48156731465568</v>
      </c>
    </row>
    <row r="397" spans="1:15">
      <c r="A397" s="13">
        <v>155</v>
      </c>
      <c r="B397" s="11">
        <f t="shared" si="129"/>
        <v>2039</v>
      </c>
      <c r="C397" s="11">
        <f t="shared" si="130"/>
        <v>31</v>
      </c>
      <c r="D397" s="21">
        <f t="shared" si="131"/>
        <v>1.2914736567104599</v>
      </c>
      <c r="E397" s="21">
        <f t="shared" si="132"/>
        <v>1.3169208020032002</v>
      </c>
      <c r="F397" s="16">
        <f t="shared" si="133"/>
        <v>553036.44532214932</v>
      </c>
      <c r="G397" s="16">
        <f t="shared" si="134"/>
        <v>548238.43052926823</v>
      </c>
      <c r="H397" s="16">
        <f t="shared" si="135"/>
        <v>545698.41787205078</v>
      </c>
      <c r="I397" s="16">
        <f t="shared" si="136"/>
        <v>540905.62615139934</v>
      </c>
      <c r="J397" s="16">
        <f t="shared" si="137"/>
        <v>347299.31764098204</v>
      </c>
      <c r="K397" s="16">
        <f t="shared" si="138"/>
        <v>342685.56578805106</v>
      </c>
      <c r="L397" s="16">
        <f t="shared" si="139"/>
        <v>350618.72273959138</v>
      </c>
      <c r="M397" s="16">
        <f t="shared" si="140"/>
        <v>345917.94086979568</v>
      </c>
      <c r="N397" s="16">
        <f t="shared" si="141"/>
        <v>185.95804395646772</v>
      </c>
      <c r="O397" s="16">
        <f t="shared" si="142"/>
        <v>176.77304097136613</v>
      </c>
    </row>
    <row r="398" spans="1:15">
      <c r="A398" s="13">
        <v>156</v>
      </c>
      <c r="B398" s="11">
        <f t="shared" si="129"/>
        <v>2039</v>
      </c>
      <c r="C398" s="11">
        <f t="shared" si="130"/>
        <v>31</v>
      </c>
      <c r="D398" s="21">
        <f t="shared" si="131"/>
        <v>1.2936066304538054</v>
      </c>
      <c r="E398" s="21">
        <f t="shared" si="132"/>
        <v>1.3190958037758984</v>
      </c>
      <c r="F398" s="16">
        <f t="shared" si="133"/>
        <v>555328.4354991141</v>
      </c>
      <c r="G398" s="16">
        <f t="shared" si="134"/>
        <v>550492.36565445061</v>
      </c>
      <c r="H398" s="16">
        <f t="shared" si="135"/>
        <v>547973.5376398518</v>
      </c>
      <c r="I398" s="16">
        <f t="shared" si="136"/>
        <v>543142.70287546329</v>
      </c>
      <c r="J398" s="16">
        <f t="shared" si="137"/>
        <v>348619.49233991199</v>
      </c>
      <c r="K398" s="16">
        <f t="shared" si="138"/>
        <v>343970.78176381608</v>
      </c>
      <c r="L398" s="16">
        <f t="shared" si="139"/>
        <v>351964.91010800237</v>
      </c>
      <c r="M398" s="16">
        <f t="shared" si="140"/>
        <v>347228.48068975826</v>
      </c>
      <c r="N398" s="16">
        <f t="shared" si="141"/>
        <v>187.38556869798231</v>
      </c>
      <c r="O398" s="16">
        <f t="shared" si="142"/>
        <v>178.06664760181994</v>
      </c>
    </row>
    <row r="399" spans="1:15">
      <c r="A399" s="13">
        <v>157</v>
      </c>
      <c r="B399" s="11">
        <f t="shared" si="129"/>
        <v>2040</v>
      </c>
      <c r="C399" s="11">
        <f t="shared" si="130"/>
        <v>32</v>
      </c>
      <c r="D399" s="21">
        <f t="shared" si="131"/>
        <v>1.295743126976703</v>
      </c>
      <c r="E399" s="21">
        <f t="shared" si="132"/>
        <v>1.3212743977408561</v>
      </c>
      <c r="F399" s="16">
        <f t="shared" si="133"/>
        <v>557625.69505021884</v>
      </c>
      <c r="G399" s="16">
        <f t="shared" si="134"/>
        <v>552751.48266373586</v>
      </c>
      <c r="H399" s="16">
        <f t="shared" si="135"/>
        <v>550253.88799606916</v>
      </c>
      <c r="I399" s="16">
        <f t="shared" si="136"/>
        <v>545384.92272551334</v>
      </c>
      <c r="J399" s="16">
        <f t="shared" si="137"/>
        <v>349941.84741468995</v>
      </c>
      <c r="K399" s="16">
        <f t="shared" si="138"/>
        <v>345258.12037825555</v>
      </c>
      <c r="L399" s="16">
        <f t="shared" si="139"/>
        <v>353313.32081429986</v>
      </c>
      <c r="M399" s="16">
        <f t="shared" si="140"/>
        <v>348541.18497278291</v>
      </c>
      <c r="N399" s="16">
        <f t="shared" si="141"/>
        <v>188.81637537413729</v>
      </c>
      <c r="O399" s="16">
        <f t="shared" si="142"/>
        <v>179.36239072879664</v>
      </c>
    </row>
    <row r="400" spans="1:15">
      <c r="A400" s="13">
        <v>158</v>
      </c>
      <c r="B400" s="11">
        <f t="shared" si="129"/>
        <v>2040</v>
      </c>
      <c r="C400" s="11">
        <f t="shared" si="130"/>
        <v>32</v>
      </c>
      <c r="D400" s="21">
        <f t="shared" si="131"/>
        <v>1.2978831520973093</v>
      </c>
      <c r="E400" s="21">
        <f t="shared" si="132"/>
        <v>1.3234565898308708</v>
      </c>
      <c r="F400" s="16">
        <f t="shared" si="133"/>
        <v>559928.23608995881</v>
      </c>
      <c r="G400" s="16">
        <f t="shared" si="134"/>
        <v>555015.79347047617</v>
      </c>
      <c r="H400" s="16">
        <f t="shared" si="135"/>
        <v>552539.48096602806</v>
      </c>
      <c r="I400" s="16">
        <f t="shared" si="136"/>
        <v>547632.29752579529</v>
      </c>
      <c r="J400" s="16">
        <f t="shared" si="137"/>
        <v>351266.38646638393</v>
      </c>
      <c r="K400" s="16">
        <f t="shared" si="138"/>
        <v>346547.58513707988</v>
      </c>
      <c r="L400" s="16">
        <f t="shared" si="139"/>
        <v>354663.95853050723</v>
      </c>
      <c r="M400" s="16">
        <f t="shared" si="140"/>
        <v>349856.0572936564</v>
      </c>
      <c r="N400" s="16">
        <f t="shared" si="141"/>
        <v>190.25047153022746</v>
      </c>
      <c r="O400" s="16">
        <f t="shared" si="142"/>
        <v>180.66027388089395</v>
      </c>
    </row>
    <row r="401" spans="1:15">
      <c r="A401" s="13">
        <v>159</v>
      </c>
      <c r="B401" s="11">
        <f t="shared" si="129"/>
        <v>2040</v>
      </c>
      <c r="C401" s="11">
        <f t="shared" si="130"/>
        <v>32</v>
      </c>
      <c r="D401" s="21">
        <f t="shared" si="131"/>
        <v>1.3000267116433906</v>
      </c>
      <c r="E401" s="21">
        <f t="shared" si="132"/>
        <v>1.3256423859885385</v>
      </c>
      <c r="F401" s="16">
        <f t="shared" si="133"/>
        <v>562236.07076068083</v>
      </c>
      <c r="G401" s="16">
        <f t="shared" si="134"/>
        <v>557285.31001541298</v>
      </c>
      <c r="H401" s="16">
        <f t="shared" si="135"/>
        <v>554830.32860270049</v>
      </c>
      <c r="I401" s="16">
        <f t="shared" si="136"/>
        <v>549884.83912773919</v>
      </c>
      <c r="J401" s="16">
        <f t="shared" si="137"/>
        <v>352593.11310200935</v>
      </c>
      <c r="K401" s="16">
        <f t="shared" si="138"/>
        <v>347839.17955178936</v>
      </c>
      <c r="L401" s="16">
        <f t="shared" si="139"/>
        <v>356016.82693471236</v>
      </c>
      <c r="M401" s="16">
        <f t="shared" si="140"/>
        <v>351173.10123306944</v>
      </c>
      <c r="N401" s="16">
        <f t="shared" si="141"/>
        <v>191.68786472889451</v>
      </c>
      <c r="O401" s="16">
        <f t="shared" si="142"/>
        <v>181.96030059253735</v>
      </c>
    </row>
    <row r="402" spans="1:15">
      <c r="A402" s="13">
        <v>160</v>
      </c>
      <c r="B402" s="11">
        <f t="shared" si="129"/>
        <v>2040</v>
      </c>
      <c r="C402" s="11">
        <f t="shared" si="130"/>
        <v>32</v>
      </c>
      <c r="D402" s="21">
        <f t="shared" si="131"/>
        <v>1.3021738114523376</v>
      </c>
      <c r="E402" s="21">
        <f t="shared" si="132"/>
        <v>1.3278317921662701</v>
      </c>
      <c r="F402" s="16">
        <f t="shared" si="133"/>
        <v>564549.21123264742</v>
      </c>
      <c r="G402" s="16">
        <f t="shared" si="134"/>
        <v>559560.04426673986</v>
      </c>
      <c r="H402" s="16">
        <f t="shared" si="135"/>
        <v>557126.44298676867</v>
      </c>
      <c r="I402" s="16">
        <f t="shared" si="136"/>
        <v>552142.55941002211</v>
      </c>
      <c r="J402" s="16">
        <f t="shared" si="137"/>
        <v>353922.03093453893</v>
      </c>
      <c r="K402" s="16">
        <f t="shared" si="138"/>
        <v>349132.90713968384</v>
      </c>
      <c r="L402" s="16">
        <f t="shared" si="139"/>
        <v>357371.92971107783</v>
      </c>
      <c r="M402" s="16">
        <f t="shared" si="140"/>
        <v>352492.32037762663</v>
      </c>
      <c r="N402" s="16">
        <f t="shared" si="141"/>
        <v>193.12856255016698</v>
      </c>
      <c r="O402" s="16">
        <f t="shared" si="142"/>
        <v>183.2624744039897</v>
      </c>
    </row>
    <row r="403" spans="1:15">
      <c r="A403" s="13">
        <v>161</v>
      </c>
      <c r="B403" s="11">
        <f t="shared" si="129"/>
        <v>2040</v>
      </c>
      <c r="C403" s="11">
        <f t="shared" si="130"/>
        <v>32</v>
      </c>
      <c r="D403" s="21">
        <f t="shared" si="131"/>
        <v>1.3043244573711825</v>
      </c>
      <c r="E403" s="21">
        <f t="shared" si="132"/>
        <v>1.3300248143263071</v>
      </c>
      <c r="F403" s="16">
        <f t="shared" si="133"/>
        <v>566867.66970410093</v>
      </c>
      <c r="G403" s="16">
        <f t="shared" si="134"/>
        <v>561840.00822016574</v>
      </c>
      <c r="H403" s="16">
        <f t="shared" si="135"/>
        <v>559427.8362266887</v>
      </c>
      <c r="I403" s="16">
        <f t="shared" si="136"/>
        <v>554405.47027863062</v>
      </c>
      <c r="J403" s="16">
        <f t="shared" si="137"/>
        <v>355253.14358291245</v>
      </c>
      <c r="K403" s="16">
        <f t="shared" si="138"/>
        <v>350428.77142387227</v>
      </c>
      <c r="L403" s="16">
        <f t="shared" si="139"/>
        <v>358729.27054985089</v>
      </c>
      <c r="M403" s="16">
        <f t="shared" si="140"/>
        <v>353813.7183198561</v>
      </c>
      <c r="N403" s="16">
        <f t="shared" si="141"/>
        <v>194.57257259150012</v>
      </c>
      <c r="O403" s="16">
        <f t="shared" si="142"/>
        <v>184.56679886136089</v>
      </c>
    </row>
    <row r="404" spans="1:15">
      <c r="A404" s="13">
        <v>162</v>
      </c>
      <c r="B404" s="11">
        <f t="shared" si="129"/>
        <v>2040</v>
      </c>
      <c r="C404" s="11">
        <f t="shared" si="130"/>
        <v>32</v>
      </c>
      <c r="D404" s="21">
        <f t="shared" si="131"/>
        <v>1.3064786552566141</v>
      </c>
      <c r="E404" s="21">
        <f t="shared" si="132"/>
        <v>1.3322214584407384</v>
      </c>
      <c r="F404" s="16">
        <f t="shared" si="133"/>
        <v>569191.45840132819</v>
      </c>
      <c r="G404" s="16">
        <f t="shared" si="134"/>
        <v>564125.2138989782</v>
      </c>
      <c r="H404" s="16">
        <f t="shared" si="135"/>
        <v>561734.5204587545</v>
      </c>
      <c r="I404" s="16">
        <f t="shared" si="136"/>
        <v>556673.58366692369</v>
      </c>
      <c r="J404" s="16">
        <f t="shared" si="137"/>
        <v>356586.45467204682</v>
      </c>
      <c r="K404" s="16">
        <f t="shared" si="138"/>
        <v>351726.77593328233</v>
      </c>
      <c r="L404" s="16">
        <f t="shared" si="139"/>
        <v>360088.85314737359</v>
      </c>
      <c r="M404" s="16">
        <f t="shared" si="140"/>
        <v>355137.29865821934</v>
      </c>
      <c r="N404" s="16">
        <f t="shared" si="141"/>
        <v>196.01990246781611</v>
      </c>
      <c r="O404" s="16">
        <f t="shared" si="142"/>
        <v>185.87327751661752</v>
      </c>
    </row>
    <row r="405" spans="1:15">
      <c r="A405" s="13">
        <v>163</v>
      </c>
      <c r="B405" s="11">
        <f t="shared" si="129"/>
        <v>2040</v>
      </c>
      <c r="C405" s="11">
        <f t="shared" si="130"/>
        <v>32</v>
      </c>
      <c r="D405" s="21">
        <f t="shared" si="131"/>
        <v>1.3086364109749937</v>
      </c>
      <c r="E405" s="21">
        <f t="shared" si="132"/>
        <v>1.334421730491516</v>
      </c>
      <c r="F405" s="16">
        <f t="shared" si="133"/>
        <v>571520.58957872447</v>
      </c>
      <c r="G405" s="16">
        <f t="shared" si="134"/>
        <v>566415.67335410684</v>
      </c>
      <c r="H405" s="16">
        <f t="shared" si="135"/>
        <v>564046.50784716185</v>
      </c>
      <c r="I405" s="16">
        <f t="shared" si="136"/>
        <v>558946.91153569531</v>
      </c>
      <c r="J405" s="16">
        <f t="shared" si="137"/>
        <v>357921.96783284564</v>
      </c>
      <c r="K405" s="16">
        <f t="shared" si="138"/>
        <v>353026.92420266994</v>
      </c>
      <c r="L405" s="16">
        <f t="shared" si="139"/>
        <v>361450.68120609282</v>
      </c>
      <c r="M405" s="16">
        <f t="shared" si="140"/>
        <v>356463.06499712099</v>
      </c>
      <c r="N405" s="16">
        <f t="shared" si="141"/>
        <v>197.47055981154406</v>
      </c>
      <c r="O405" s="16">
        <f t="shared" si="142"/>
        <v>187.18191392759252</v>
      </c>
    </row>
    <row r="406" spans="1:15">
      <c r="A406" s="13">
        <v>164</v>
      </c>
      <c r="B406" s="11">
        <f t="shared" si="129"/>
        <v>2040</v>
      </c>
      <c r="C406" s="11">
        <f t="shared" si="130"/>
        <v>32</v>
      </c>
      <c r="D406" s="21">
        <f t="shared" si="131"/>
        <v>1.3107977304023719</v>
      </c>
      <c r="E406" s="21">
        <f t="shared" si="132"/>
        <v>1.3366256364704718</v>
      </c>
      <c r="F406" s="16">
        <f t="shared" si="133"/>
        <v>573855.0755188585</v>
      </c>
      <c r="G406" s="16">
        <f t="shared" si="134"/>
        <v>568711.39866418683</v>
      </c>
      <c r="H406" s="16">
        <f t="shared" si="135"/>
        <v>566363.81058407249</v>
      </c>
      <c r="I406" s="16">
        <f t="shared" si="136"/>
        <v>561225.46587323805</v>
      </c>
      <c r="J406" s="16">
        <f t="shared" si="137"/>
        <v>359259.68670220929</v>
      </c>
      <c r="K406" s="16">
        <f t="shared" si="138"/>
        <v>354329.21977262897</v>
      </c>
      <c r="L406" s="16">
        <f t="shared" si="139"/>
        <v>362814.75843457022</v>
      </c>
      <c r="M406" s="16">
        <f t="shared" si="140"/>
        <v>357791.0209469187</v>
      </c>
      <c r="N406" s="16">
        <f t="shared" si="141"/>
        <v>198.92455227266035</v>
      </c>
      <c r="O406" s="16">
        <f t="shared" si="142"/>
        <v>188.4927116579949</v>
      </c>
    </row>
    <row r="407" spans="1:15">
      <c r="A407" s="13">
        <v>165</v>
      </c>
      <c r="B407" s="11">
        <f t="shared" si="129"/>
        <v>2040</v>
      </c>
      <c r="C407" s="11">
        <f t="shared" si="130"/>
        <v>32</v>
      </c>
      <c r="D407" s="21">
        <f t="shared" si="131"/>
        <v>1.3129626194245039</v>
      </c>
      <c r="E407" s="21">
        <f t="shared" si="132"/>
        <v>1.3388331823793336</v>
      </c>
      <c r="F407" s="16">
        <f t="shared" si="133"/>
        <v>576194.92853253719</v>
      </c>
      <c r="G407" s="16">
        <f t="shared" si="134"/>
        <v>571012.40193562245</v>
      </c>
      <c r="H407" s="16">
        <f t="shared" si="135"/>
        <v>568686.44088967831</v>
      </c>
      <c r="I407" s="16">
        <f t="shared" si="136"/>
        <v>563509.25869540591</v>
      </c>
      <c r="J407" s="16">
        <f t="shared" si="137"/>
        <v>360599.61492304481</v>
      </c>
      <c r="K407" s="16">
        <f t="shared" si="138"/>
        <v>355633.66618960095</v>
      </c>
      <c r="L407" s="16">
        <f t="shared" si="139"/>
        <v>364181.08854749257</v>
      </c>
      <c r="M407" s="16">
        <f t="shared" si="140"/>
        <v>359121.17012393288</v>
      </c>
      <c r="N407" s="16">
        <f t="shared" si="141"/>
        <v>200.38188751872897</v>
      </c>
      <c r="O407" s="16">
        <f t="shared" si="142"/>
        <v>189.8056742774194</v>
      </c>
    </row>
    <row r="408" spans="1:15">
      <c r="A408" s="13">
        <v>166</v>
      </c>
      <c r="B408" s="11">
        <f t="shared" si="129"/>
        <v>2040</v>
      </c>
      <c r="C408" s="11">
        <f t="shared" si="130"/>
        <v>32</v>
      </c>
      <c r="D408" s="21">
        <f t="shared" si="131"/>
        <v>1.3151310839368655</v>
      </c>
      <c r="E408" s="21">
        <f t="shared" si="132"/>
        <v>1.3410443742297415</v>
      </c>
      <c r="F408" s="16">
        <f t="shared" si="133"/>
        <v>578540.16095887031</v>
      </c>
      <c r="G408" s="16">
        <f t="shared" si="134"/>
        <v>573318.69530265126</v>
      </c>
      <c r="H408" s="16">
        <f t="shared" si="135"/>
        <v>571014.41101226606</v>
      </c>
      <c r="I408" s="16">
        <f t="shared" si="136"/>
        <v>565798.3020456779</v>
      </c>
      <c r="J408" s="16">
        <f t="shared" si="137"/>
        <v>361941.75614427577</v>
      </c>
      <c r="K408" s="16">
        <f t="shared" si="138"/>
        <v>356940.26700588455</v>
      </c>
      <c r="L408" s="16">
        <f t="shared" si="139"/>
        <v>365549.6752656817</v>
      </c>
      <c r="M408" s="16">
        <f t="shared" si="140"/>
        <v>360453.51615045656</v>
      </c>
      <c r="N408" s="16">
        <f t="shared" si="141"/>
        <v>201.84257323494194</v>
      </c>
      <c r="O408" s="16">
        <f t="shared" si="142"/>
        <v>191.12080536135628</v>
      </c>
    </row>
    <row r="409" spans="1:15">
      <c r="A409" s="13">
        <v>167</v>
      </c>
      <c r="B409" s="11">
        <f t="shared" si="129"/>
        <v>2040</v>
      </c>
      <c r="C409" s="11">
        <f t="shared" si="130"/>
        <v>32</v>
      </c>
      <c r="D409" s="21">
        <f t="shared" si="131"/>
        <v>1.3173031298446698</v>
      </c>
      <c r="E409" s="21">
        <f t="shared" si="132"/>
        <v>1.3432592180432648</v>
      </c>
      <c r="F409" s="16">
        <f t="shared" si="133"/>
        <v>580890.78516533587</v>
      </c>
      <c r="G409" s="16">
        <f t="shared" si="134"/>
        <v>575630.2909274078</v>
      </c>
      <c r="H409" s="16">
        <f t="shared" si="135"/>
        <v>573347.73322828161</v>
      </c>
      <c r="I409" s="16">
        <f t="shared" si="136"/>
        <v>568092.60799522127</v>
      </c>
      <c r="J409" s="16">
        <f t="shared" si="137"/>
        <v>363286.11402085226</v>
      </c>
      <c r="K409" s="16">
        <f t="shared" si="138"/>
        <v>358249.02577964537</v>
      </c>
      <c r="L409" s="16">
        <f t="shared" si="139"/>
        <v>366920.52231610462</v>
      </c>
      <c r="M409" s="16">
        <f t="shared" si="140"/>
        <v>361788.06265476532</v>
      </c>
      <c r="N409" s="16">
        <f t="shared" si="141"/>
        <v>203.3066171241598</v>
      </c>
      <c r="O409" s="16">
        <f t="shared" si="142"/>
        <v>192.43810849120095</v>
      </c>
    </row>
    <row r="410" spans="1:15">
      <c r="A410" s="13">
        <v>168</v>
      </c>
      <c r="B410" s="11">
        <f t="shared" si="129"/>
        <v>2040</v>
      </c>
      <c r="C410" s="11">
        <f t="shared" si="130"/>
        <v>32</v>
      </c>
      <c r="D410" s="21">
        <f t="shared" si="131"/>
        <v>1.3194787630628821</v>
      </c>
      <c r="E410" s="21">
        <f t="shared" si="132"/>
        <v>1.345477719851417</v>
      </c>
      <c r="F410" s="16">
        <f t="shared" si="133"/>
        <v>583246.813547845</v>
      </c>
      <c r="G410" s="16">
        <f t="shared" si="134"/>
        <v>577947.20099998778</v>
      </c>
      <c r="H410" s="16">
        <f t="shared" si="135"/>
        <v>575686.419842395</v>
      </c>
      <c r="I410" s="16">
        <f t="shared" si="136"/>
        <v>570392.1886429555</v>
      </c>
      <c r="J410" s="16">
        <f t="shared" si="137"/>
        <v>364632.69221376081</v>
      </c>
      <c r="K410" s="16">
        <f t="shared" si="138"/>
        <v>359559.94607492565</v>
      </c>
      <c r="L410" s="16">
        <f t="shared" si="139"/>
        <v>368293.63343188382</v>
      </c>
      <c r="M410" s="16">
        <f t="shared" si="140"/>
        <v>363124.81327112718</v>
      </c>
      <c r="N410" s="16">
        <f t="shared" si="141"/>
        <v>204.77402690695229</v>
      </c>
      <c r="O410" s="16">
        <f t="shared" si="142"/>
        <v>193.75758725426383</v>
      </c>
    </row>
    <row r="411" spans="1:15">
      <c r="A411" s="13">
        <v>169</v>
      </c>
      <c r="B411" s="11">
        <f t="shared" si="129"/>
        <v>2041</v>
      </c>
      <c r="C411" s="11">
        <f t="shared" si="130"/>
        <v>33</v>
      </c>
      <c r="D411" s="21">
        <f t="shared" si="131"/>
        <v>1.3216579895162377</v>
      </c>
      <c r="E411" s="21">
        <f t="shared" si="132"/>
        <v>1.3476998856956739</v>
      </c>
      <c r="F411" s="16">
        <f t="shared" si="133"/>
        <v>585608.25853080768</v>
      </c>
      <c r="G411" s="16">
        <f t="shared" si="134"/>
        <v>580269.43773851253</v>
      </c>
      <c r="H411" s="16">
        <f t="shared" si="135"/>
        <v>578030.48318756511</v>
      </c>
      <c r="I411" s="16">
        <f t="shared" si="136"/>
        <v>572697.056115616</v>
      </c>
      <c r="J411" s="16">
        <f t="shared" si="137"/>
        <v>365981.49439003435</v>
      </c>
      <c r="K411" s="16">
        <f t="shared" si="138"/>
        <v>360873.03146165394</v>
      </c>
      <c r="L411" s="16">
        <f t="shared" si="139"/>
        <v>369669.01235230727</v>
      </c>
      <c r="M411" s="16">
        <f t="shared" si="140"/>
        <v>364463.77163981233</v>
      </c>
      <c r="N411" s="16">
        <f t="shared" si="141"/>
        <v>206.24481032163902</v>
      </c>
      <c r="O411" s="16">
        <f t="shared" si="142"/>
        <v>195.07924524378006</v>
      </c>
    </row>
    <row r="412" spans="1:15">
      <c r="A412" s="13">
        <v>170</v>
      </c>
      <c r="B412" s="11">
        <f t="shared" si="129"/>
        <v>2041</v>
      </c>
      <c r="C412" s="11">
        <f t="shared" si="130"/>
        <v>33</v>
      </c>
      <c r="D412" s="21">
        <f t="shared" si="131"/>
        <v>1.3238408151392562</v>
      </c>
      <c r="E412" s="21">
        <f t="shared" si="132"/>
        <v>1.3499257216274889</v>
      </c>
      <c r="F412" s="16">
        <f t="shared" si="133"/>
        <v>587975.13256719802</v>
      </c>
      <c r="G412" s="16">
        <f t="shared" si="134"/>
        <v>582597.01338919322</v>
      </c>
      <c r="H412" s="16">
        <f t="shared" si="135"/>
        <v>580379.9356251047</v>
      </c>
      <c r="I412" s="16">
        <f t="shared" si="136"/>
        <v>575007.22256781778</v>
      </c>
      <c r="J412" s="16">
        <f t="shared" si="137"/>
        <v>367332.52422276221</v>
      </c>
      <c r="K412" s="16">
        <f t="shared" si="138"/>
        <v>362188.28551565477</v>
      </c>
      <c r="L412" s="16">
        <f t="shared" si="139"/>
        <v>371046.66282283876</v>
      </c>
      <c r="M412" s="16">
        <f t="shared" si="140"/>
        <v>365804.94140710327</v>
      </c>
      <c r="N412" s="16">
        <f t="shared" si="141"/>
        <v>207.71897512433034</v>
      </c>
      <c r="O412" s="16">
        <f t="shared" si="142"/>
        <v>196.40308605891931</v>
      </c>
    </row>
    <row r="413" spans="1:15">
      <c r="A413" s="13">
        <v>171</v>
      </c>
      <c r="B413" s="11">
        <f t="shared" si="129"/>
        <v>2041</v>
      </c>
      <c r="C413" s="11">
        <f t="shared" si="130"/>
        <v>33</v>
      </c>
      <c r="D413" s="21">
        <f t="shared" si="131"/>
        <v>1.326027245876259</v>
      </c>
      <c r="E413" s="21">
        <f t="shared" si="132"/>
        <v>1.35215523370831</v>
      </c>
      <c r="F413" s="16">
        <f t="shared" si="133"/>
        <v>590347.44813862001</v>
      </c>
      <c r="G413" s="16">
        <f t="shared" si="134"/>
        <v>584929.9402263955</v>
      </c>
      <c r="H413" s="16">
        <f t="shared" si="135"/>
        <v>582734.78954474581</v>
      </c>
      <c r="I413" s="16">
        <f t="shared" si="136"/>
        <v>577322.70018211997</v>
      </c>
      <c r="J413" s="16">
        <f t="shared" si="137"/>
        <v>368685.7853911001</v>
      </c>
      <c r="K413" s="16">
        <f t="shared" si="138"/>
        <v>363505.71181865846</v>
      </c>
      <c r="L413" s="16">
        <f t="shared" si="139"/>
        <v>372426.58859512798</v>
      </c>
      <c r="M413" s="16">
        <f t="shared" si="140"/>
        <v>367148.32622530457</v>
      </c>
      <c r="N413" s="16">
        <f t="shared" si="141"/>
        <v>209.19652908896813</v>
      </c>
      <c r="O413" s="16">
        <f t="shared" si="142"/>
        <v>197.72911330479556</v>
      </c>
    </row>
    <row r="414" spans="1:15">
      <c r="A414" s="13">
        <v>172</v>
      </c>
      <c r="B414" s="11">
        <f t="shared" si="129"/>
        <v>2041</v>
      </c>
      <c r="C414" s="11">
        <f t="shared" si="130"/>
        <v>33</v>
      </c>
      <c r="D414" s="21">
        <f t="shared" si="131"/>
        <v>1.3282172876813849</v>
      </c>
      <c r="E414" s="21">
        <f t="shared" si="132"/>
        <v>1.3543884280095964</v>
      </c>
      <c r="F414" s="16">
        <f t="shared" si="133"/>
        <v>592725.21775537333</v>
      </c>
      <c r="G414" s="16">
        <f t="shared" si="134"/>
        <v>587268.23055270442</v>
      </c>
      <c r="H414" s="16">
        <f t="shared" si="135"/>
        <v>585095.05736470479</v>
      </c>
      <c r="I414" s="16">
        <f t="shared" si="136"/>
        <v>579643.50116908993</v>
      </c>
      <c r="J414" s="16">
        <f t="shared" si="137"/>
        <v>370041.28158028028</v>
      </c>
      <c r="K414" s="16">
        <f t="shared" si="138"/>
        <v>364825.31395831087</v>
      </c>
      <c r="L414" s="16">
        <f t="shared" si="139"/>
        <v>373808.79342702072</v>
      </c>
      <c r="M414" s="16">
        <f t="shared" si="140"/>
        <v>368493.92975275288</v>
      </c>
      <c r="N414" s="16">
        <f t="shared" si="141"/>
        <v>210.67748000736694</v>
      </c>
      <c r="O414" s="16">
        <f t="shared" si="142"/>
        <v>199.05733059247694</v>
      </c>
    </row>
    <row r="415" spans="1:15">
      <c r="A415" s="13">
        <v>173</v>
      </c>
      <c r="B415" s="11">
        <f t="shared" si="129"/>
        <v>2041</v>
      </c>
      <c r="C415" s="11">
        <f t="shared" si="130"/>
        <v>33</v>
      </c>
      <c r="D415" s="21">
        <f t="shared" si="131"/>
        <v>1.3304109465186067</v>
      </c>
      <c r="E415" s="21">
        <f t="shared" si="132"/>
        <v>1.3566253106128341</v>
      </c>
      <c r="F415" s="16">
        <f t="shared" si="133"/>
        <v>595108.45395651925</v>
      </c>
      <c r="G415" s="16">
        <f t="shared" si="134"/>
        <v>589611.89669898897</v>
      </c>
      <c r="H415" s="16">
        <f t="shared" si="135"/>
        <v>587460.7515317481</v>
      </c>
      <c r="I415" s="16">
        <f t="shared" si="136"/>
        <v>581969.63776736741</v>
      </c>
      <c r="J415" s="16">
        <f t="shared" si="137"/>
        <v>371399.01648162131</v>
      </c>
      <c r="K415" s="16">
        <f t="shared" si="138"/>
        <v>366147.0955281831</v>
      </c>
      <c r="L415" s="16">
        <f t="shared" si="139"/>
        <v>375193.28108256927</v>
      </c>
      <c r="M415" s="16">
        <f t="shared" si="140"/>
        <v>369841.75565382693</v>
      </c>
      <c r="N415" s="16">
        <f t="shared" si="141"/>
        <v>212.16183568925493</v>
      </c>
      <c r="O415" s="16">
        <f t="shared" si="142"/>
        <v>200.38774153899556</v>
      </c>
    </row>
    <row r="416" spans="1:15">
      <c r="A416" s="13">
        <v>174</v>
      </c>
      <c r="B416" s="11">
        <f t="shared" si="129"/>
        <v>2041</v>
      </c>
      <c r="C416" s="11">
        <f t="shared" si="130"/>
        <v>33</v>
      </c>
      <c r="D416" s="21">
        <f t="shared" si="131"/>
        <v>1.3326082283617469</v>
      </c>
      <c r="E416" s="21">
        <f t="shared" si="132"/>
        <v>1.3588658876095541</v>
      </c>
      <c r="F416" s="16">
        <f t="shared" si="133"/>
        <v>597497.16930994706</v>
      </c>
      <c r="G416" s="16">
        <f t="shared" si="134"/>
        <v>591960.95102446747</v>
      </c>
      <c r="H416" s="16">
        <f t="shared" si="135"/>
        <v>589831.88452125783</v>
      </c>
      <c r="I416" s="16">
        <f t="shared" si="136"/>
        <v>584301.1222437293</v>
      </c>
      <c r="J416" s="16">
        <f t="shared" si="137"/>
        <v>372758.99379253836</v>
      </c>
      <c r="K416" s="16">
        <f t="shared" si="138"/>
        <v>367471.06012778135</v>
      </c>
      <c r="L416" s="16">
        <f t="shared" si="139"/>
        <v>376580.05533204245</v>
      </c>
      <c r="M416" s="16">
        <f t="shared" si="140"/>
        <v>371191.80759895744</v>
      </c>
      <c r="N416" s="16">
        <f t="shared" si="141"/>
        <v>213.64960396231518</v>
      </c>
      <c r="O416" s="16">
        <f t="shared" si="142"/>
        <v>201.72034976735731</v>
      </c>
    </row>
    <row r="417" spans="1:15">
      <c r="A417" s="13">
        <v>175</v>
      </c>
      <c r="B417" s="11">
        <f t="shared" si="129"/>
        <v>2041</v>
      </c>
      <c r="C417" s="11">
        <f t="shared" si="130"/>
        <v>33</v>
      </c>
      <c r="D417" s="21">
        <f t="shared" si="131"/>
        <v>1.3348091391944941</v>
      </c>
      <c r="E417" s="21">
        <f t="shared" si="132"/>
        <v>1.3611101651013473</v>
      </c>
      <c r="F417" s="16">
        <f t="shared" si="133"/>
        <v>599891.37641243986</v>
      </c>
      <c r="G417" s="16">
        <f t="shared" si="134"/>
        <v>594315.40591677243</v>
      </c>
      <c r="H417" s="16">
        <f t="shared" si="135"/>
        <v>592208.46883729729</v>
      </c>
      <c r="I417" s="16">
        <f t="shared" si="136"/>
        <v>586637.96689315443</v>
      </c>
      <c r="J417" s="16">
        <f t="shared" si="137"/>
        <v>374121.21721655317</v>
      </c>
      <c r="K417" s="16">
        <f t="shared" si="138"/>
        <v>368797.21136255667</v>
      </c>
      <c r="L417" s="16">
        <f t="shared" si="139"/>
        <v>377969.11995193607</v>
      </c>
      <c r="M417" s="16">
        <f t="shared" si="140"/>
        <v>372544.08926463715</v>
      </c>
      <c r="N417" s="16">
        <f t="shared" si="141"/>
        <v>215.14079267222689</v>
      </c>
      <c r="O417" s="16">
        <f t="shared" si="142"/>
        <v>203.05515890655181</v>
      </c>
    </row>
    <row r="418" spans="1:15">
      <c r="A418" s="13">
        <v>176</v>
      </c>
      <c r="B418" s="11">
        <f t="shared" si="129"/>
        <v>2041</v>
      </c>
      <c r="C418" s="11">
        <f t="shared" si="130"/>
        <v>33</v>
      </c>
      <c r="D418" s="21">
        <f t="shared" si="131"/>
        <v>1.3370136850104199</v>
      </c>
      <c r="E418" s="21">
        <f t="shared" si="132"/>
        <v>1.3633581491998823</v>
      </c>
      <c r="F418" s="16">
        <f t="shared" si="133"/>
        <v>602291.08788974129</v>
      </c>
      <c r="G418" s="16">
        <f t="shared" si="134"/>
        <v>596675.27379201609</v>
      </c>
      <c r="H418" s="16">
        <f t="shared" si="135"/>
        <v>594590.51701267716</v>
      </c>
      <c r="I418" s="16">
        <f t="shared" si="136"/>
        <v>588980.1840388882</v>
      </c>
      <c r="J418" s="16">
        <f t="shared" si="137"/>
        <v>375485.69046330411</v>
      </c>
      <c r="K418" s="16">
        <f t="shared" si="138"/>
        <v>370125.55284391489</v>
      </c>
      <c r="L418" s="16">
        <f t="shared" si="139"/>
        <v>379360.47872498306</v>
      </c>
      <c r="M418" s="16">
        <f t="shared" si="140"/>
        <v>373898.60433343082</v>
      </c>
      <c r="N418" s="16">
        <f t="shared" si="141"/>
        <v>216.63540968270678</v>
      </c>
      <c r="O418" s="16">
        <f t="shared" si="142"/>
        <v>204.39217259156223</v>
      </c>
    </row>
    <row r="419" spans="1:15">
      <c r="A419" s="13">
        <v>177</v>
      </c>
      <c r="B419" s="11">
        <f t="shared" si="129"/>
        <v>2041</v>
      </c>
      <c r="C419" s="11">
        <f t="shared" si="130"/>
        <v>33</v>
      </c>
      <c r="D419" s="21">
        <f t="shared" si="131"/>
        <v>1.3392218718129947</v>
      </c>
      <c r="E419" s="21">
        <f t="shared" si="132"/>
        <v>1.3656098460269215</v>
      </c>
      <c r="F419" s="16">
        <f t="shared" si="133"/>
        <v>604696.3163966221</v>
      </c>
      <c r="G419" s="16">
        <f t="shared" si="134"/>
        <v>599040.56709485571</v>
      </c>
      <c r="H419" s="16">
        <f t="shared" si="135"/>
        <v>596978.0416090216</v>
      </c>
      <c r="I419" s="16">
        <f t="shared" si="136"/>
        <v>591327.78603250743</v>
      </c>
      <c r="J419" s="16">
        <f t="shared" si="137"/>
        <v>376852.41724855633</v>
      </c>
      <c r="K419" s="16">
        <f t="shared" si="138"/>
        <v>371456.08818922628</v>
      </c>
      <c r="L419" s="16">
        <f t="shared" si="139"/>
        <v>380754.13544016384</v>
      </c>
      <c r="M419" s="16">
        <f t="shared" si="140"/>
        <v>375255.35649398528</v>
      </c>
      <c r="N419" s="16">
        <f t="shared" si="141"/>
        <v>218.13346287555058</v>
      </c>
      <c r="O419" s="16">
        <f t="shared" si="142"/>
        <v>205.73139446337521</v>
      </c>
    </row>
    <row r="420" spans="1:15">
      <c r="A420" s="13">
        <v>178</v>
      </c>
      <c r="B420" s="11">
        <f t="shared" si="129"/>
        <v>2041</v>
      </c>
      <c r="C420" s="11">
        <f t="shared" si="130"/>
        <v>33</v>
      </c>
      <c r="D420" s="21">
        <f t="shared" si="131"/>
        <v>1.3414337056156036</v>
      </c>
      <c r="E420" s="21">
        <f t="shared" si="132"/>
        <v>1.3678652617143376</v>
      </c>
      <c r="F420" s="16">
        <f t="shared" si="133"/>
        <v>607107.07461694698</v>
      </c>
      <c r="G420" s="16">
        <f t="shared" si="134"/>
        <v>601411.29829855927</v>
      </c>
      <c r="H420" s="16">
        <f t="shared" si="135"/>
        <v>599371.05521683441</v>
      </c>
      <c r="I420" s="16">
        <f t="shared" si="136"/>
        <v>593680.78525398602</v>
      </c>
      <c r="J420" s="16">
        <f t="shared" si="137"/>
        <v>378221.40129421192</v>
      </c>
      <c r="K420" s="16">
        <f t="shared" si="138"/>
        <v>372788.82102183555</v>
      </c>
      <c r="L420" s="16">
        <f t="shared" si="139"/>
        <v>382150.09389271674</v>
      </c>
      <c r="M420" s="16">
        <f t="shared" si="140"/>
        <v>376614.34944103943</v>
      </c>
      <c r="N420" s="16">
        <f t="shared" si="141"/>
        <v>219.63496015067454</v>
      </c>
      <c r="O420" s="16">
        <f t="shared" si="142"/>
        <v>207.07282816899081</v>
      </c>
    </row>
    <row r="421" spans="1:15">
      <c r="A421" s="13">
        <v>179</v>
      </c>
      <c r="B421" s="11">
        <f t="shared" si="129"/>
        <v>2041</v>
      </c>
      <c r="C421" s="11">
        <f t="shared" si="130"/>
        <v>33</v>
      </c>
      <c r="D421" s="21">
        <f t="shared" si="131"/>
        <v>1.3436491924415639</v>
      </c>
      <c r="E421" s="21">
        <f t="shared" si="132"/>
        <v>1.3701244024041312</v>
      </c>
      <c r="F421" s="16">
        <f t="shared" si="133"/>
        <v>609523.37526374112</v>
      </c>
      <c r="G421" s="16">
        <f t="shared" si="134"/>
        <v>603787.47990507144</v>
      </c>
      <c r="H421" s="16">
        <f t="shared" si="135"/>
        <v>601769.57045556547</v>
      </c>
      <c r="I421" s="16">
        <f t="shared" si="136"/>
        <v>596039.19411175966</v>
      </c>
      <c r="J421" s="16">
        <f t="shared" si="137"/>
        <v>379592.64632831997</v>
      </c>
      <c r="K421" s="16">
        <f t="shared" si="138"/>
        <v>374123.75497107161</v>
      </c>
      <c r="L421" s="16">
        <f t="shared" si="139"/>
        <v>383548.35788414814</v>
      </c>
      <c r="M421" s="16">
        <f t="shared" si="140"/>
        <v>377975.58687543438</v>
      </c>
      <c r="N421" s="16">
        <f t="shared" si="141"/>
        <v>221.13990942615715</v>
      </c>
      <c r="O421" s="16">
        <f t="shared" si="142"/>
        <v>208.41647736143238</v>
      </c>
    </row>
    <row r="422" spans="1:15">
      <c r="A422" s="13">
        <v>180</v>
      </c>
      <c r="B422" s="11">
        <f t="shared" si="129"/>
        <v>2041</v>
      </c>
      <c r="C422" s="11">
        <f t="shared" si="130"/>
        <v>33</v>
      </c>
      <c r="D422" s="21">
        <f t="shared" si="131"/>
        <v>1.3458683383241405</v>
      </c>
      <c r="E422" s="21">
        <f t="shared" si="132"/>
        <v>1.3723872742484466</v>
      </c>
      <c r="F422" s="16">
        <f t="shared" si="133"/>
        <v>611945.23107925756</v>
      </c>
      <c r="G422" s="16">
        <f t="shared" si="134"/>
        <v>606169.12444507924</v>
      </c>
      <c r="H422" s="16">
        <f t="shared" si="135"/>
        <v>604173.59997367719</v>
      </c>
      <c r="I422" s="16">
        <f t="shared" si="136"/>
        <v>598403.02504279162</v>
      </c>
      <c r="J422" s="16">
        <f t="shared" si="137"/>
        <v>380966.1560850867</v>
      </c>
      <c r="K422" s="16">
        <f t="shared" si="138"/>
        <v>375460.89367225749</v>
      </c>
      <c r="L422" s="16">
        <f t="shared" si="139"/>
        <v>384948.93122224289</v>
      </c>
      <c r="M422" s="16">
        <f t="shared" si="140"/>
        <v>379339.0725041235</v>
      </c>
      <c r="N422" s="16">
        <f t="shared" si="141"/>
        <v>222.64831863828087</v>
      </c>
      <c r="O422" s="16">
        <f t="shared" si="142"/>
        <v>209.76234569975654</v>
      </c>
    </row>
    <row r="423" spans="1:15">
      <c r="A423" s="13">
        <v>181</v>
      </c>
      <c r="B423" s="11">
        <f t="shared" si="129"/>
        <v>2042</v>
      </c>
      <c r="C423" s="11">
        <f t="shared" si="130"/>
        <v>34</v>
      </c>
      <c r="D423" s="21">
        <f t="shared" si="131"/>
        <v>1.348091149306563</v>
      </c>
      <c r="E423" s="21">
        <f t="shared" si="132"/>
        <v>1.3746538834095887</v>
      </c>
      <c r="F423" s="16">
        <f t="shared" si="133"/>
        <v>614372.65483504417</v>
      </c>
      <c r="G423" s="16">
        <f t="shared" si="134"/>
        <v>608556.24447807833</v>
      </c>
      <c r="H423" s="16">
        <f t="shared" si="135"/>
        <v>606583.15644871129</v>
      </c>
      <c r="I423" s="16">
        <f t="shared" si="136"/>
        <v>600772.29051263817</v>
      </c>
      <c r="J423" s="16">
        <f t="shared" si="137"/>
        <v>382341.93430488568</v>
      </c>
      <c r="K423" s="16">
        <f t="shared" si="138"/>
        <v>376800.24076672032</v>
      </c>
      <c r="L423" s="16">
        <f t="shared" si="139"/>
        <v>386351.81772107485</v>
      </c>
      <c r="M423" s="16">
        <f t="shared" si="140"/>
        <v>380704.81004018238</v>
      </c>
      <c r="N423" s="16">
        <f t="shared" si="141"/>
        <v>224.16019574157397</v>
      </c>
      <c r="O423" s="16">
        <f t="shared" si="142"/>
        <v>211.11043684906309</v>
      </c>
    </row>
    <row r="424" spans="1:15">
      <c r="A424" s="13">
        <v>182</v>
      </c>
      <c r="B424" s="11">
        <f t="shared" si="129"/>
        <v>2042</v>
      </c>
      <c r="C424" s="11">
        <f t="shared" si="130"/>
        <v>34</v>
      </c>
      <c r="D424" s="21">
        <f t="shared" si="131"/>
        <v>1.350317631442042</v>
      </c>
      <c r="E424" s="21">
        <f t="shared" si="132"/>
        <v>1.37692423606004</v>
      </c>
      <c r="F424" s="16">
        <f t="shared" si="133"/>
        <v>616805.65933201124</v>
      </c>
      <c r="G424" s="16">
        <f t="shared" si="134"/>
        <v>610948.85259243904</v>
      </c>
      <c r="H424" s="16">
        <f t="shared" si="135"/>
        <v>608998.25258735579</v>
      </c>
      <c r="I424" s="16">
        <f t="shared" si="136"/>
        <v>603147.00301551446</v>
      </c>
      <c r="J424" s="16">
        <f t="shared" si="137"/>
        <v>383719.9847342681</v>
      </c>
      <c r="K424" s="16">
        <f t="shared" si="138"/>
        <v>378141.79990180116</v>
      </c>
      <c r="L424" s="16">
        <f t="shared" si="139"/>
        <v>387757.02120101696</v>
      </c>
      <c r="M424" s="16">
        <f t="shared" si="140"/>
        <v>382072.80320281914</v>
      </c>
      <c r="N424" s="16">
        <f t="shared" si="141"/>
        <v>225.67554870885249</v>
      </c>
      <c r="O424" s="16">
        <f t="shared" si="142"/>
        <v>212.46075448050513</v>
      </c>
    </row>
    <row r="425" spans="1:15">
      <c r="A425" s="13">
        <v>183</v>
      </c>
      <c r="B425" s="11">
        <f t="shared" si="129"/>
        <v>2042</v>
      </c>
      <c r="C425" s="11">
        <f t="shared" si="130"/>
        <v>34</v>
      </c>
      <c r="D425" s="21">
        <f t="shared" si="131"/>
        <v>1.3525477907937848</v>
      </c>
      <c r="E425" s="21">
        <f t="shared" si="132"/>
        <v>1.3791983383824775</v>
      </c>
      <c r="F425" s="16">
        <f t="shared" si="133"/>
        <v>619244.25740049873</v>
      </c>
      <c r="G425" s="16">
        <f t="shared" si="134"/>
        <v>613346.96140547271</v>
      </c>
      <c r="H425" s="16">
        <f t="shared" si="135"/>
        <v>611418.90112551162</v>
      </c>
      <c r="I425" s="16">
        <f t="shared" si="136"/>
        <v>605527.17507436033</v>
      </c>
      <c r="J425" s="16">
        <f t="shared" si="137"/>
        <v>385100.31112597277</v>
      </c>
      <c r="K425" s="16">
        <f t="shared" si="138"/>
        <v>379485.57473086496</v>
      </c>
      <c r="L425" s="16">
        <f t="shared" si="139"/>
        <v>389164.54548875196</v>
      </c>
      <c r="M425" s="16">
        <f t="shared" si="140"/>
        <v>383443.05571738444</v>
      </c>
      <c r="N425" s="16">
        <f t="shared" si="141"/>
        <v>227.19438553126227</v>
      </c>
      <c r="O425" s="16">
        <f t="shared" si="142"/>
        <v>213.81330227129891</v>
      </c>
    </row>
    <row r="426" spans="1:15">
      <c r="A426" s="13">
        <v>184</v>
      </c>
      <c r="B426" s="11">
        <f t="shared" si="129"/>
        <v>2042</v>
      </c>
      <c r="C426" s="11">
        <f t="shared" si="130"/>
        <v>34</v>
      </c>
      <c r="D426" s="21">
        <f t="shared" si="131"/>
        <v>1.3547816334350133</v>
      </c>
      <c r="E426" s="21">
        <f t="shared" si="132"/>
        <v>1.3814761965697895</v>
      </c>
      <c r="F426" s="16">
        <f t="shared" si="133"/>
        <v>621688.46190034412</v>
      </c>
      <c r="G426" s="16">
        <f t="shared" si="134"/>
        <v>615750.58356349869</v>
      </c>
      <c r="H426" s="16">
        <f t="shared" si="135"/>
        <v>613845.11482836027</v>
      </c>
      <c r="I426" s="16">
        <f t="shared" si="136"/>
        <v>607912.81924090616</v>
      </c>
      <c r="J426" s="16">
        <f t="shared" si="137"/>
        <v>386482.91723893653</v>
      </c>
      <c r="K426" s="16">
        <f t="shared" si="138"/>
        <v>380831.56891331042</v>
      </c>
      <c r="L426" s="16">
        <f t="shared" si="139"/>
        <v>390574.3944172826</v>
      </c>
      <c r="M426" s="16">
        <f t="shared" si="140"/>
        <v>384815.57131538173</v>
      </c>
      <c r="N426" s="16">
        <f t="shared" si="141"/>
        <v>228.71671421832113</v>
      </c>
      <c r="O426" s="16">
        <f t="shared" si="142"/>
        <v>215.16808390473392</v>
      </c>
    </row>
    <row r="427" spans="1:15">
      <c r="A427" s="13">
        <v>185</v>
      </c>
      <c r="B427" s="11">
        <f t="shared" si="129"/>
        <v>2042</v>
      </c>
      <c r="C427" s="11">
        <f t="shared" si="130"/>
        <v>34</v>
      </c>
      <c r="D427" s="21">
        <f t="shared" si="131"/>
        <v>1.3570191654489796</v>
      </c>
      <c r="E427" s="21">
        <f t="shared" si="132"/>
        <v>1.3837578168250919</v>
      </c>
      <c r="F427" s="16">
        <f t="shared" si="133"/>
        <v>624138.28572095011</v>
      </c>
      <c r="G427" s="16">
        <f t="shared" si="134"/>
        <v>618159.73174191045</v>
      </c>
      <c r="H427" s="16">
        <f t="shared" si="135"/>
        <v>616276.90649043082</v>
      </c>
      <c r="I427" s="16">
        <f t="shared" si="136"/>
        <v>610303.94809573947</v>
      </c>
      <c r="J427" s="16">
        <f t="shared" si="137"/>
        <v>387867.80683830439</v>
      </c>
      <c r="K427" s="16">
        <f t="shared" si="138"/>
        <v>382179.78611458006</v>
      </c>
      <c r="L427" s="16">
        <f t="shared" si="139"/>
        <v>391986.57182594214</v>
      </c>
      <c r="M427" s="16">
        <f t="shared" si="140"/>
        <v>386190.35373447725</v>
      </c>
      <c r="N427" s="16">
        <f t="shared" si="141"/>
        <v>230.24254279796108</v>
      </c>
      <c r="O427" s="16">
        <f t="shared" si="142"/>
        <v>216.52510307018289</v>
      </c>
    </row>
    <row r="428" spans="1:15">
      <c r="A428" s="13">
        <v>186</v>
      </c>
      <c r="B428" s="11">
        <f t="shared" si="129"/>
        <v>2042</v>
      </c>
      <c r="C428" s="11">
        <f t="shared" si="130"/>
        <v>34</v>
      </c>
      <c r="D428" s="21">
        <f t="shared" si="131"/>
        <v>1.3592603929289826</v>
      </c>
      <c r="E428" s="21">
        <f t="shared" si="132"/>
        <v>1.3860432053617462</v>
      </c>
      <c r="F428" s="16">
        <f t="shared" si="133"/>
        <v>626593.74178135267</v>
      </c>
      <c r="G428" s="16">
        <f t="shared" si="134"/>
        <v>620574.41864524281</v>
      </c>
      <c r="H428" s="16">
        <f t="shared" si="135"/>
        <v>618714.28893566737</v>
      </c>
      <c r="I428" s="16">
        <f t="shared" si="136"/>
        <v>612700.57424837095</v>
      </c>
      <c r="J428" s="16">
        <f t="shared" si="137"/>
        <v>389254.98369543976</v>
      </c>
      <c r="K428" s="16">
        <f t="shared" si="138"/>
        <v>383530.23000617028</v>
      </c>
      <c r="L428" s="16">
        <f t="shared" si="139"/>
        <v>393401.0815604048</v>
      </c>
      <c r="M428" s="16">
        <f t="shared" si="140"/>
        <v>387567.40671851038</v>
      </c>
      <c r="N428" s="16">
        <f t="shared" si="141"/>
        <v>231.77187931657062</v>
      </c>
      <c r="O428" s="16">
        <f t="shared" si="142"/>
        <v>217.88436346311187</v>
      </c>
    </row>
    <row r="429" spans="1:15">
      <c r="A429" s="13">
        <v>187</v>
      </c>
      <c r="B429" s="11">
        <f t="shared" si="129"/>
        <v>2042</v>
      </c>
      <c r="C429" s="11">
        <f t="shared" si="130"/>
        <v>34</v>
      </c>
      <c r="D429" s="21">
        <f t="shared" si="131"/>
        <v>1.3615053219783848</v>
      </c>
      <c r="E429" s="21">
        <f t="shared" si="132"/>
        <v>1.3883323684033753</v>
      </c>
      <c r="F429" s="16">
        <f t="shared" si="133"/>
        <v>629054.84303028905</v>
      </c>
      <c r="G429" s="16">
        <f t="shared" si="134"/>
        <v>622994.65700723883</v>
      </c>
      <c r="H429" s="16">
        <f t="shared" si="135"/>
        <v>621157.2750174969</v>
      </c>
      <c r="I429" s="16">
        <f t="shared" si="136"/>
        <v>615102.71033730102</v>
      </c>
      <c r="J429" s="16">
        <f t="shared" si="137"/>
        <v>390644.45158793486</v>
      </c>
      <c r="K429" s="16">
        <f t="shared" si="138"/>
        <v>384882.90426564112</v>
      </c>
      <c r="L429" s="16">
        <f t="shared" si="139"/>
        <v>394817.92747269629</v>
      </c>
      <c r="M429" s="16">
        <f t="shared" si="140"/>
        <v>388946.73401750368</v>
      </c>
      <c r="N429" s="16">
        <f t="shared" si="141"/>
        <v>233.30473183903726</v>
      </c>
      <c r="O429" s="16">
        <f t="shared" si="142"/>
        <v>219.24586878509027</v>
      </c>
    </row>
    <row r="430" spans="1:15">
      <c r="A430" s="13">
        <v>188</v>
      </c>
      <c r="B430" s="11">
        <f t="shared" si="129"/>
        <v>2042</v>
      </c>
      <c r="C430" s="11">
        <f t="shared" si="130"/>
        <v>34</v>
      </c>
      <c r="D430" s="21">
        <f t="shared" si="131"/>
        <v>1.3637539587106291</v>
      </c>
      <c r="E430" s="21">
        <f t="shared" si="132"/>
        <v>1.390625312183881</v>
      </c>
      <c r="F430" s="16">
        <f t="shared" si="133"/>
        <v>631521.60244626633</v>
      </c>
      <c r="G430" s="16">
        <f t="shared" si="134"/>
        <v>625420.45959091675</v>
      </c>
      <c r="H430" s="16">
        <f t="shared" si="135"/>
        <v>623605.87761889689</v>
      </c>
      <c r="I430" s="16">
        <f t="shared" si="136"/>
        <v>617510.36903008656</v>
      </c>
      <c r="J430" s="16">
        <f t="shared" si="137"/>
        <v>392036.21429962083</v>
      </c>
      <c r="K430" s="16">
        <f t="shared" si="138"/>
        <v>386237.81257662649</v>
      </c>
      <c r="L430" s="16">
        <f t="shared" si="139"/>
        <v>396237.11342120421</v>
      </c>
      <c r="M430" s="16">
        <f t="shared" si="140"/>
        <v>390328.33938767324</v>
      </c>
      <c r="N430" s="16">
        <f t="shared" si="141"/>
        <v>234.84110844878995</v>
      </c>
      <c r="O430" s="16">
        <f t="shared" si="142"/>
        <v>220.60962274380088</v>
      </c>
    </row>
    <row r="431" spans="1:15">
      <c r="A431" s="13">
        <v>189</v>
      </c>
      <c r="B431" s="11">
        <f t="shared" si="129"/>
        <v>2042</v>
      </c>
      <c r="C431" s="11">
        <f t="shared" si="130"/>
        <v>34</v>
      </c>
      <c r="D431" s="21">
        <f t="shared" si="131"/>
        <v>1.3660063092492554</v>
      </c>
      <c r="E431" s="21">
        <f t="shared" si="132"/>
        <v>1.3929220429474609</v>
      </c>
      <c r="F431" s="16">
        <f t="shared" si="133"/>
        <v>633994.03303762944</v>
      </c>
      <c r="G431" s="16">
        <f t="shared" si="134"/>
        <v>627851.83918863768</v>
      </c>
      <c r="H431" s="16">
        <f t="shared" si="135"/>
        <v>626060.10965246323</v>
      </c>
      <c r="I431" s="16">
        <f t="shared" si="136"/>
        <v>619923.56302340759</v>
      </c>
      <c r="J431" s="16">
        <f t="shared" si="137"/>
        <v>393430.27562057809</v>
      </c>
      <c r="K431" s="16">
        <f t="shared" si="138"/>
        <v>387594.95862884412</v>
      </c>
      <c r="L431" s="16">
        <f t="shared" si="139"/>
        <v>397658.6432706886</v>
      </c>
      <c r="M431" s="16">
        <f t="shared" si="140"/>
        <v>391712.22659143881</v>
      </c>
      <c r="N431" s="16">
        <f t="shared" si="141"/>
        <v>236.38101724784178</v>
      </c>
      <c r="O431" s="16">
        <f t="shared" si="142"/>
        <v>221.97562905305014</v>
      </c>
    </row>
    <row r="432" spans="1:15">
      <c r="A432" s="13">
        <v>190</v>
      </c>
      <c r="B432" s="11">
        <f t="shared" si="129"/>
        <v>2042</v>
      </c>
      <c r="C432" s="11">
        <f t="shared" si="130"/>
        <v>34</v>
      </c>
      <c r="D432" s="21">
        <f t="shared" si="131"/>
        <v>1.3682623797279165</v>
      </c>
      <c r="E432" s="21">
        <f t="shared" si="132"/>
        <v>1.3952225669486256</v>
      </c>
      <c r="F432" s="16">
        <f t="shared" si="133"/>
        <v>636472.14784263016</v>
      </c>
      <c r="G432" s="16">
        <f t="shared" si="134"/>
        <v>630288.8086221728</v>
      </c>
      <c r="H432" s="16">
        <f t="shared" si="135"/>
        <v>628519.9840604784</v>
      </c>
      <c r="I432" s="16">
        <f t="shared" si="136"/>
        <v>622342.30504313426</v>
      </c>
      <c r="J432" s="16">
        <f t="shared" si="137"/>
        <v>394826.63934714679</v>
      </c>
      <c r="K432" s="16">
        <f t="shared" si="138"/>
        <v>388954.34611810558</v>
      </c>
      <c r="L432" s="16">
        <f t="shared" si="139"/>
        <v>399082.52089229255</v>
      </c>
      <c r="M432" s="16">
        <f t="shared" si="140"/>
        <v>393098.39939743408</v>
      </c>
      <c r="N432" s="16">
        <f t="shared" si="141"/>
        <v>237.92446635683271</v>
      </c>
      <c r="O432" s="16">
        <f t="shared" si="142"/>
        <v>223.34389143277807</v>
      </c>
    </row>
    <row r="433" spans="1:15">
      <c r="A433" s="13">
        <v>191</v>
      </c>
      <c r="B433" s="11">
        <f t="shared" si="129"/>
        <v>2042</v>
      </c>
      <c r="C433" s="11">
        <f t="shared" si="130"/>
        <v>34</v>
      </c>
      <c r="D433" s="21">
        <f t="shared" si="131"/>
        <v>1.3705221762903961</v>
      </c>
      <c r="E433" s="21">
        <f t="shared" si="132"/>
        <v>1.3975268904522151</v>
      </c>
      <c r="F433" s="16">
        <f t="shared" si="133"/>
        <v>638955.9599294957</v>
      </c>
      <c r="G433" s="16">
        <f t="shared" si="134"/>
        <v>632731.38074277097</v>
      </c>
      <c r="H433" s="16">
        <f t="shared" si="135"/>
        <v>630985.51381497958</v>
      </c>
      <c r="I433" s="16">
        <f t="shared" si="136"/>
        <v>624766.60784439405</v>
      </c>
      <c r="J433" s="16">
        <f t="shared" si="137"/>
        <v>396225.30928193696</v>
      </c>
      <c r="K433" s="16">
        <f t="shared" si="138"/>
        <v>390315.97874632635</v>
      </c>
      <c r="L433" s="16">
        <f t="shared" si="139"/>
        <v>400508.75016355258</v>
      </c>
      <c r="M433" s="16">
        <f t="shared" si="140"/>
        <v>394486.86158051697</v>
      </c>
      <c r="N433" s="16">
        <f t="shared" si="141"/>
        <v>239.47146391507229</v>
      </c>
      <c r="O433" s="16">
        <f t="shared" si="142"/>
        <v>224.71441360906846</v>
      </c>
    </row>
    <row r="434" spans="1:15">
      <c r="A434" s="13">
        <v>192</v>
      </c>
      <c r="B434" s="11">
        <f t="shared" si="129"/>
        <v>2042</v>
      </c>
      <c r="C434" s="11">
        <f t="shared" si="130"/>
        <v>34</v>
      </c>
      <c r="D434" s="21">
        <f t="shared" si="131"/>
        <v>1.3727857050906243</v>
      </c>
      <c r="E434" s="21">
        <f t="shared" si="132"/>
        <v>1.3998350197334166</v>
      </c>
      <c r="F434" s="16">
        <f t="shared" si="133"/>
        <v>641445.48239649762</v>
      </c>
      <c r="G434" s="16">
        <f t="shared" si="134"/>
        <v>635179.56843122665</v>
      </c>
      <c r="H434" s="16">
        <f t="shared" si="135"/>
        <v>633456.71191782737</v>
      </c>
      <c r="I434" s="16">
        <f t="shared" si="136"/>
        <v>627196.48421163904</v>
      </c>
      <c r="J434" s="16">
        <f t="shared" si="137"/>
        <v>397626.28923383902</v>
      </c>
      <c r="K434" s="16">
        <f t="shared" si="138"/>
        <v>391679.86022153596</v>
      </c>
      <c r="L434" s="16">
        <f t="shared" si="139"/>
        <v>401937.33496840927</v>
      </c>
      <c r="M434" s="16">
        <f t="shared" si="140"/>
        <v>395877.61692177982</v>
      </c>
      <c r="N434" s="16">
        <f t="shared" si="141"/>
        <v>241.02201808058274</v>
      </c>
      <c r="O434" s="16">
        <f t="shared" si="142"/>
        <v>226.08719931415908</v>
      </c>
    </row>
    <row r="435" spans="1:15">
      <c r="A435" s="13">
        <v>193</v>
      </c>
      <c r="B435" s="11">
        <f t="shared" ref="B435:B498" si="143">2027+INT((A435-1)/12)</f>
        <v>2043</v>
      </c>
      <c r="C435" s="11">
        <f t="shared" ref="C435:C498" si="144">B435-2008</f>
        <v>35</v>
      </c>
      <c r="D435" s="21">
        <f t="shared" ref="D435:D498" si="145">D434*INDEX($AE$163:$AE$239,C435)</f>
        <v>1.3750529722926954</v>
      </c>
      <c r="E435" s="21">
        <f t="shared" ref="E435:E498" si="146">E434*INDEX($AF$163:$AF$239,C435)</f>
        <v>1.4021469610777815</v>
      </c>
      <c r="F435" s="16">
        <f t="shared" ref="F435:F498" si="147">F434*INDEX($AC$163:$AC$239,C435)+INDEX($AA$163:$AA$239,C435)</f>
        <v>643940.72837202088</v>
      </c>
      <c r="G435" s="16">
        <f t="shared" ref="G435:G498" si="148">G434*INDEX($AC$163:$AC$239,C435)+INDEX($AB$163:$AB$239,C435)</f>
        <v>637633.3845979477</v>
      </c>
      <c r="H435" s="16">
        <f t="shared" ref="H435:H498" si="149">H434*INDEX($AD$163:$AD$239,C435)+INDEX($AA$163:$AA$239,C435)</f>
        <v>635933.59140077396</v>
      </c>
      <c r="I435" s="16">
        <f t="shared" ref="I435:I498" si="150">I434*INDEX($AD$163:$AD$239,C435)+INDEX($AB$163:$AB$239,C435)</f>
        <v>629631.94695871312</v>
      </c>
      <c r="J435" s="16">
        <f t="shared" ref="J435:J498" si="151">J434+INDEX($AA$163:$AA$239,C435)*D435</f>
        <v>399029.583018034</v>
      </c>
      <c r="K435" s="16">
        <f t="shared" ref="K435:K498" si="152">K434+INDEX($AB$163:$AB$239,C435)*D435</f>
        <v>393045.99425788806</v>
      </c>
      <c r="L435" s="16">
        <f t="shared" ref="L435:L498" si="153">L434+INDEX($AA$163:$AA$239,C435)*E435</f>
        <v>403368.27919721784</v>
      </c>
      <c r="M435" s="16">
        <f t="shared" ref="M435:M498" si="154">M434+INDEX($AB$163:$AB$239,C435)*E435</f>
        <v>397270.66920855985</v>
      </c>
      <c r="N435" s="16">
        <f t="shared" ref="N435:N498" si="155">N434*INDEX($AC$163:$AC$239,C435)+1</f>
        <v>242.57613703014184</v>
      </c>
      <c r="O435" s="16">
        <f t="shared" ref="O435:O498" si="156">O434+D435</f>
        <v>227.46225228645179</v>
      </c>
    </row>
    <row r="436" spans="1:15">
      <c r="A436" s="13">
        <v>194</v>
      </c>
      <c r="B436" s="11">
        <f t="shared" si="143"/>
        <v>2043</v>
      </c>
      <c r="C436" s="11">
        <f t="shared" si="144"/>
        <v>35</v>
      </c>
      <c r="D436" s="21">
        <f t="shared" si="145"/>
        <v>1.3773239840708837</v>
      </c>
      <c r="E436" s="21">
        <f t="shared" si="146"/>
        <v>1.4044627207812419</v>
      </c>
      <c r="F436" s="16">
        <f t="shared" si="147"/>
        <v>646441.71101463318</v>
      </c>
      <c r="G436" s="16">
        <f t="shared" si="148"/>
        <v>640092.84218302357</v>
      </c>
      <c r="H436" s="16">
        <f t="shared" si="149"/>
        <v>638416.16532553209</v>
      </c>
      <c r="I436" s="16">
        <f t="shared" si="150"/>
        <v>632073.00892891979</v>
      </c>
      <c r="J436" s="16">
        <f t="shared" si="151"/>
        <v>400435.19445600407</v>
      </c>
      <c r="K436" s="16">
        <f t="shared" si="152"/>
        <v>394414.38457567053</v>
      </c>
      <c r="L436" s="16">
        <f t="shared" si="153"/>
        <v>404801.58674675884</v>
      </c>
      <c r="M436" s="16">
        <f t="shared" si="154"/>
        <v>398666.02223444934</v>
      </c>
      <c r="N436" s="16">
        <f t="shared" si="155"/>
        <v>244.13382895932611</v>
      </c>
      <c r="O436" s="16">
        <f t="shared" si="156"/>
        <v>228.83957627052266</v>
      </c>
    </row>
    <row r="437" spans="1:15">
      <c r="A437" s="13">
        <v>195</v>
      </c>
      <c r="B437" s="11">
        <f t="shared" si="143"/>
        <v>2043</v>
      </c>
      <c r="C437" s="11">
        <f t="shared" si="144"/>
        <v>35</v>
      </c>
      <c r="D437" s="21">
        <f t="shared" si="145"/>
        <v>1.3795987466096615</v>
      </c>
      <c r="E437" s="21">
        <f t="shared" si="146"/>
        <v>1.4067823051501283</v>
      </c>
      <c r="F437" s="16">
        <f t="shared" si="147"/>
        <v>648948.44351315417</v>
      </c>
      <c r="G437" s="16">
        <f t="shared" si="148"/>
        <v>642557.95415629342</v>
      </c>
      <c r="H437" s="16">
        <f t="shared" si="149"/>
        <v>640904.44678384403</v>
      </c>
      <c r="I437" s="16">
        <f t="shared" si="150"/>
        <v>634519.6829950898</v>
      </c>
      <c r="J437" s="16">
        <f t="shared" si="151"/>
        <v>401843.12737554283</v>
      </c>
      <c r="K437" s="16">
        <f t="shared" si="152"/>
        <v>395785.03490131558</v>
      </c>
      <c r="L437" s="16">
        <f t="shared" si="153"/>
        <v>406237.26152024855</v>
      </c>
      <c r="M437" s="16">
        <f t="shared" si="154"/>
        <v>400063.67979930597</v>
      </c>
      <c r="N437" s="16">
        <f t="shared" si="155"/>
        <v>245.69510208255403</v>
      </c>
      <c r="O437" s="16">
        <f t="shared" si="156"/>
        <v>230.21917501713233</v>
      </c>
    </row>
    <row r="438" spans="1:15">
      <c r="A438" s="13">
        <v>196</v>
      </c>
      <c r="B438" s="11">
        <f t="shared" si="143"/>
        <v>2043</v>
      </c>
      <c r="C438" s="11">
        <f t="shared" si="144"/>
        <v>35</v>
      </c>
      <c r="D438" s="21">
        <f t="shared" si="145"/>
        <v>1.3818772661037146</v>
      </c>
      <c r="E438" s="21">
        <f t="shared" si="146"/>
        <v>1.4091057205011865</v>
      </c>
      <c r="F438" s="16">
        <f t="shared" si="147"/>
        <v>651460.93908672524</v>
      </c>
      <c r="G438" s="16">
        <f t="shared" si="148"/>
        <v>645028.73351741466</v>
      </c>
      <c r="H438" s="16">
        <f t="shared" si="149"/>
        <v>643398.44889755035</v>
      </c>
      <c r="I438" s="16">
        <f t="shared" si="150"/>
        <v>636971.98205964896</v>
      </c>
      <c r="J438" s="16">
        <f t="shared" si="151"/>
        <v>403253.38561076584</v>
      </c>
      <c r="K438" s="16">
        <f t="shared" si="152"/>
        <v>397157.94896740996</v>
      </c>
      <c r="L438" s="16">
        <f t="shared" si="153"/>
        <v>407675.30742734979</v>
      </c>
      <c r="M438" s="16">
        <f t="shared" si="154"/>
        <v>401463.64570926322</v>
      </c>
      <c r="N438" s="16">
        <f t="shared" si="155"/>
        <v>247.25996463312933</v>
      </c>
      <c r="O438" s="16">
        <f t="shared" si="156"/>
        <v>231.60105228323604</v>
      </c>
    </row>
    <row r="439" spans="1:15">
      <c r="A439" s="13">
        <v>197</v>
      </c>
      <c r="B439" s="11">
        <f t="shared" si="143"/>
        <v>2043</v>
      </c>
      <c r="C439" s="11">
        <f t="shared" si="144"/>
        <v>35</v>
      </c>
      <c r="D439" s="21">
        <f t="shared" si="145"/>
        <v>1.3841595487579601</v>
      </c>
      <c r="E439" s="21">
        <f t="shared" si="146"/>
        <v>1.4114329731615951</v>
      </c>
      <c r="F439" s="16">
        <f t="shared" si="147"/>
        <v>653979.21098487894</v>
      </c>
      <c r="G439" s="16">
        <f t="shared" si="148"/>
        <v>647505.19329593133</v>
      </c>
      <c r="H439" s="16">
        <f t="shared" si="149"/>
        <v>645898.18481865909</v>
      </c>
      <c r="I439" s="16">
        <f t="shared" si="150"/>
        <v>639429.91905468632</v>
      </c>
      <c r="J439" s="16">
        <f t="shared" si="151"/>
        <v>404665.97300212103</v>
      </c>
      <c r="K439" s="16">
        <f t="shared" si="152"/>
        <v>398533.13051270501</v>
      </c>
      <c r="L439" s="16">
        <f t="shared" si="153"/>
        <v>409115.7283841825</v>
      </c>
      <c r="M439" s="16">
        <f t="shared" si="154"/>
        <v>402865.92377674067</v>
      </c>
      <c r="N439" s="16">
        <f t="shared" si="155"/>
        <v>248.82842486328443</v>
      </c>
      <c r="O439" s="16">
        <f t="shared" si="156"/>
        <v>232.98521183199401</v>
      </c>
    </row>
    <row r="440" spans="1:15">
      <c r="A440" s="13">
        <v>198</v>
      </c>
      <c r="B440" s="11">
        <f t="shared" si="143"/>
        <v>2043</v>
      </c>
      <c r="C440" s="11">
        <f t="shared" si="144"/>
        <v>35</v>
      </c>
      <c r="D440" s="21">
        <f t="shared" si="145"/>
        <v>1.3864456007875632</v>
      </c>
      <c r="E440" s="21">
        <f t="shared" si="146"/>
        <v>1.4137640694689824</v>
      </c>
      <c r="F440" s="16">
        <f t="shared" si="147"/>
        <v>656503.27248760907</v>
      </c>
      <c r="G440" s="16">
        <f t="shared" si="148"/>
        <v>649987.34655134287</v>
      </c>
      <c r="H440" s="16">
        <f t="shared" si="149"/>
        <v>648403.66772941558</v>
      </c>
      <c r="I440" s="16">
        <f t="shared" si="150"/>
        <v>641893.50694202236</v>
      </c>
      <c r="J440" s="16">
        <f t="shared" si="151"/>
        <v>406080.8933963991</v>
      </c>
      <c r="K440" s="16">
        <f t="shared" si="152"/>
        <v>399910.58328212705</v>
      </c>
      <c r="L440" s="16">
        <f t="shared" si="153"/>
        <v>410558.52831333439</v>
      </c>
      <c r="M440" s="16">
        <f t="shared" si="154"/>
        <v>404270.51782045444</v>
      </c>
      <c r="N440" s="16">
        <f t="shared" si="155"/>
        <v>250.40049104422391</v>
      </c>
      <c r="O440" s="16">
        <f t="shared" si="156"/>
        <v>234.37165743278157</v>
      </c>
    </row>
    <row r="441" spans="1:15">
      <c r="A441" s="13">
        <v>199</v>
      </c>
      <c r="B441" s="11">
        <f t="shared" si="143"/>
        <v>2043</v>
      </c>
      <c r="C441" s="11">
        <f t="shared" si="144"/>
        <v>35</v>
      </c>
      <c r="D441" s="21">
        <f t="shared" si="145"/>
        <v>1.3887354284179534</v>
      </c>
      <c r="E441" s="21">
        <f t="shared" si="146"/>
        <v>1.4160990157714439</v>
      </c>
      <c r="F441" s="16">
        <f t="shared" si="147"/>
        <v>659033.13690544071</v>
      </c>
      <c r="G441" s="16">
        <f t="shared" si="148"/>
        <v>652475.20637317304</v>
      </c>
      <c r="H441" s="16">
        <f t="shared" si="149"/>
        <v>650914.91084237152</v>
      </c>
      <c r="I441" s="16">
        <f t="shared" si="150"/>
        <v>644362.75871327717</v>
      </c>
      <c r="J441" s="16">
        <f t="shared" si="151"/>
        <v>407498.15064674412</v>
      </c>
      <c r="K441" s="16">
        <f t="shared" si="152"/>
        <v>401290.31102678733</v>
      </c>
      <c r="L441" s="16">
        <f t="shared" si="153"/>
        <v>412003.71114387171</v>
      </c>
      <c r="M441" s="16">
        <f t="shared" si="154"/>
        <v>405677.43166542758</v>
      </c>
      <c r="N441" s="16">
        <f t="shared" si="155"/>
        <v>251.97617146616827</v>
      </c>
      <c r="O441" s="16">
        <f t="shared" si="156"/>
        <v>235.76039286119953</v>
      </c>
    </row>
    <row r="442" spans="1:15">
      <c r="A442" s="13">
        <v>200</v>
      </c>
      <c r="B442" s="11">
        <f t="shared" si="143"/>
        <v>2043</v>
      </c>
      <c r="C442" s="11">
        <f t="shared" si="144"/>
        <v>35</v>
      </c>
      <c r="D442" s="21">
        <f t="shared" si="145"/>
        <v>1.3910290378848427</v>
      </c>
      <c r="E442" s="21">
        <f t="shared" si="146"/>
        <v>1.4184378184275597</v>
      </c>
      <c r="F442" s="16">
        <f t="shared" si="147"/>
        <v>661568.81757950038</v>
      </c>
      <c r="G442" s="16">
        <f t="shared" si="148"/>
        <v>654968.78588103887</v>
      </c>
      <c r="H442" s="16">
        <f t="shared" si="149"/>
        <v>653431.92740045465</v>
      </c>
      <c r="I442" s="16">
        <f t="shared" si="150"/>
        <v>646837.68738993909</v>
      </c>
      <c r="J442" s="16">
        <f t="shared" si="151"/>
        <v>408917.74861266377</v>
      </c>
      <c r="K442" s="16">
        <f t="shared" si="152"/>
        <v>402672.31750399241</v>
      </c>
      <c r="L442" s="16">
        <f t="shared" si="153"/>
        <v>413451.2808113498</v>
      </c>
      <c r="M442" s="16">
        <f t="shared" si="154"/>
        <v>407086.6691430005</v>
      </c>
      <c r="N442" s="16">
        <f t="shared" si="155"/>
        <v>253.55547443839745</v>
      </c>
      <c r="O442" s="16">
        <f t="shared" si="156"/>
        <v>237.15142189908437</v>
      </c>
    </row>
    <row r="443" spans="1:15">
      <c r="A443" s="13">
        <v>201</v>
      </c>
      <c r="B443" s="11">
        <f t="shared" si="143"/>
        <v>2043</v>
      </c>
      <c r="C443" s="11">
        <f t="shared" si="144"/>
        <v>35</v>
      </c>
      <c r="D443" s="21">
        <f t="shared" si="145"/>
        <v>1.3933264354342414</v>
      </c>
      <c r="E443" s="21">
        <f t="shared" si="146"/>
        <v>1.4207804838064111</v>
      </c>
      <c r="F443" s="16">
        <f t="shared" si="147"/>
        <v>664110.32788158616</v>
      </c>
      <c r="G443" s="16">
        <f t="shared" si="148"/>
        <v>657468.0982247201</v>
      </c>
      <c r="H443" s="16">
        <f t="shared" si="149"/>
        <v>655954.73067703878</v>
      </c>
      <c r="I443" s="16">
        <f t="shared" si="150"/>
        <v>649318.30602343346</v>
      </c>
      <c r="J443" s="16">
        <f t="shared" si="151"/>
        <v>410339.69116004021</v>
      </c>
      <c r="K443" s="16">
        <f t="shared" si="152"/>
        <v>404056.60647725436</v>
      </c>
      <c r="L443" s="16">
        <f t="shared" si="153"/>
        <v>414901.24125782389</v>
      </c>
      <c r="M443" s="16">
        <f t="shared" si="154"/>
        <v>408498.23409084138</v>
      </c>
      <c r="N443" s="16">
        <f t="shared" si="155"/>
        <v>255.1384082892948</v>
      </c>
      <c r="O443" s="16">
        <f t="shared" si="156"/>
        <v>238.5447483345186</v>
      </c>
    </row>
    <row r="444" spans="1:15">
      <c r="A444" s="13">
        <v>202</v>
      </c>
      <c r="B444" s="11">
        <f t="shared" si="143"/>
        <v>2043</v>
      </c>
      <c r="C444" s="11">
        <f t="shared" si="144"/>
        <v>35</v>
      </c>
      <c r="D444" s="21">
        <f t="shared" si="145"/>
        <v>1.3956276273224757</v>
      </c>
      <c r="E444" s="21">
        <f t="shared" si="146"/>
        <v>1.423127018287599</v>
      </c>
      <c r="F444" s="16">
        <f t="shared" si="147"/>
        <v>666657.68121423863</v>
      </c>
      <c r="G444" s="16">
        <f t="shared" si="148"/>
        <v>659973.15658422816</v>
      </c>
      <c r="H444" s="16">
        <f t="shared" si="149"/>
        <v>658483.33397601382</v>
      </c>
      <c r="I444" s="16">
        <f t="shared" si="150"/>
        <v>651804.6276951913</v>
      </c>
      <c r="J444" s="16">
        <f t="shared" si="151"/>
        <v>411763.9821611403</v>
      </c>
      <c r="K444" s="16">
        <f t="shared" si="152"/>
        <v>405443.18171630101</v>
      </c>
      <c r="L444" s="16">
        <f t="shared" si="153"/>
        <v>416353.59643185989</v>
      </c>
      <c r="M444" s="16">
        <f t="shared" si="154"/>
        <v>409912.13035295653</v>
      </c>
      <c r="N444" s="16">
        <f t="shared" si="155"/>
        <v>256.72498136639092</v>
      </c>
      <c r="O444" s="16">
        <f t="shared" si="156"/>
        <v>239.94037596184108</v>
      </c>
    </row>
    <row r="445" spans="1:15">
      <c r="A445" s="13">
        <v>203</v>
      </c>
      <c r="B445" s="11">
        <f t="shared" si="143"/>
        <v>2043</v>
      </c>
      <c r="C445" s="11">
        <f t="shared" si="144"/>
        <v>35</v>
      </c>
      <c r="D445" s="21">
        <f t="shared" si="145"/>
        <v>1.3979326198162048</v>
      </c>
      <c r="E445" s="21">
        <f t="shared" si="146"/>
        <v>1.4254774282612603</v>
      </c>
      <c r="F445" s="16">
        <f t="shared" si="147"/>
        <v>669210.8910108112</v>
      </c>
      <c r="G445" s="16">
        <f t="shared" si="148"/>
        <v>662483.97416987584</v>
      </c>
      <c r="H445" s="16">
        <f t="shared" si="149"/>
        <v>661017.7506318558</v>
      </c>
      <c r="I445" s="16">
        <f t="shared" si="150"/>
        <v>654296.66551671829</v>
      </c>
      <c r="J445" s="16">
        <f t="shared" si="151"/>
        <v>413190.62549462629</v>
      </c>
      <c r="K445" s="16">
        <f t="shared" si="152"/>
        <v>406832.0469970862</v>
      </c>
      <c r="L445" s="16">
        <f t="shared" si="153"/>
        <v>417808.35028854507</v>
      </c>
      <c r="M445" s="16">
        <f t="shared" si="154"/>
        <v>411328.36177970108</v>
      </c>
      <c r="N445" s="16">
        <f t="shared" si="155"/>
        <v>258.31520203640775</v>
      </c>
      <c r="O445" s="16">
        <f t="shared" si="156"/>
        <v>241.33830858165729</v>
      </c>
    </row>
    <row r="446" spans="1:15">
      <c r="A446" s="13">
        <v>204</v>
      </c>
      <c r="B446" s="11">
        <f t="shared" si="143"/>
        <v>2043</v>
      </c>
      <c r="C446" s="11">
        <f t="shared" si="144"/>
        <v>35</v>
      </c>
      <c r="D446" s="21">
        <f t="shared" si="145"/>
        <v>1.4002414191924375</v>
      </c>
      <c r="E446" s="21">
        <f t="shared" si="146"/>
        <v>1.4278317201280859</v>
      </c>
      <c r="F446" s="16">
        <f t="shared" si="147"/>
        <v>671769.9707355412</v>
      </c>
      <c r="G446" s="16">
        <f t="shared" si="148"/>
        <v>665000.56422234699</v>
      </c>
      <c r="H446" s="16">
        <f t="shared" si="149"/>
        <v>663557.99400969711</v>
      </c>
      <c r="I446" s="16">
        <f t="shared" si="150"/>
        <v>656794.43262966408</v>
      </c>
      <c r="J446" s="16">
        <f t="shared" si="151"/>
        <v>414619.62504556635</v>
      </c>
      <c r="K446" s="16">
        <f t="shared" si="152"/>
        <v>408223.20610180002</v>
      </c>
      <c r="L446" s="16">
        <f t="shared" si="153"/>
        <v>419265.5067894989</v>
      </c>
      <c r="M446" s="16">
        <f t="shared" si="154"/>
        <v>412746.93222778919</v>
      </c>
      <c r="N446" s="16">
        <f t="shared" si="155"/>
        <v>259.90907868530257</v>
      </c>
      <c r="O446" s="16">
        <f t="shared" si="156"/>
        <v>242.73855000084973</v>
      </c>
    </row>
    <row r="447" spans="1:15">
      <c r="A447" s="13">
        <v>205</v>
      </c>
      <c r="B447" s="11">
        <f t="shared" si="143"/>
        <v>2044</v>
      </c>
      <c r="C447" s="11">
        <f t="shared" si="144"/>
        <v>36</v>
      </c>
      <c r="D447" s="21">
        <f t="shared" si="145"/>
        <v>1.4025540317385499</v>
      </c>
      <c r="E447" s="21">
        <f t="shared" si="146"/>
        <v>1.4301899002993381</v>
      </c>
      <c r="F447" s="16">
        <f t="shared" si="147"/>
        <v>674334.93388362066</v>
      </c>
      <c r="G447" s="16">
        <f t="shared" si="148"/>
        <v>667522.94001276628</v>
      </c>
      <c r="H447" s="16">
        <f t="shared" si="149"/>
        <v>666104.07750539714</v>
      </c>
      <c r="I447" s="16">
        <f t="shared" si="150"/>
        <v>659297.94220589136</v>
      </c>
      <c r="J447" s="16">
        <f t="shared" si="151"/>
        <v>416050.98470544524</v>
      </c>
      <c r="K447" s="16">
        <f t="shared" si="152"/>
        <v>409616.66281887918</v>
      </c>
      <c r="L447" s="16">
        <f t="shared" si="153"/>
        <v>420725.06990288367</v>
      </c>
      <c r="M447" s="16">
        <f t="shared" si="154"/>
        <v>414167.84556030482</v>
      </c>
      <c r="N447" s="16">
        <f t="shared" si="155"/>
        <v>261.50661971831238</v>
      </c>
      <c r="O447" s="16">
        <f t="shared" si="156"/>
        <v>244.14110403258829</v>
      </c>
    </row>
    <row r="448" spans="1:15">
      <c r="A448" s="13">
        <v>206</v>
      </c>
      <c r="B448" s="11">
        <f t="shared" si="143"/>
        <v>2044</v>
      </c>
      <c r="C448" s="11">
        <f t="shared" si="144"/>
        <v>36</v>
      </c>
      <c r="D448" s="21">
        <f t="shared" si="145"/>
        <v>1.4048704637523022</v>
      </c>
      <c r="E448" s="21">
        <f t="shared" si="146"/>
        <v>1.4325519751968676</v>
      </c>
      <c r="F448" s="16">
        <f t="shared" si="147"/>
        <v>676905.7939812676</v>
      </c>
      <c r="G448" s="16">
        <f t="shared" si="148"/>
        <v>670051.11484276922</v>
      </c>
      <c r="H448" s="16">
        <f t="shared" si="149"/>
        <v>668656.01454561308</v>
      </c>
      <c r="I448" s="16">
        <f t="shared" si="150"/>
        <v>661807.2074475456</v>
      </c>
      <c r="J448" s="16">
        <f t="shared" si="151"/>
        <v>417484.7083721747</v>
      </c>
      <c r="K448" s="16">
        <f t="shared" si="152"/>
        <v>411012.42094301729</v>
      </c>
      <c r="L448" s="16">
        <f t="shared" si="153"/>
        <v>422187.04360341548</v>
      </c>
      <c r="M448" s="16">
        <f t="shared" si="154"/>
        <v>415591.10564671212</v>
      </c>
      <c r="N448" s="16">
        <f t="shared" si="155"/>
        <v>263.10783355999808</v>
      </c>
      <c r="O448" s="16">
        <f t="shared" si="156"/>
        <v>245.54597449634059</v>
      </c>
    </row>
    <row r="449" spans="1:15">
      <c r="A449" s="13">
        <v>207</v>
      </c>
      <c r="B449" s="11">
        <f t="shared" si="143"/>
        <v>2044</v>
      </c>
      <c r="C449" s="11">
        <f t="shared" si="144"/>
        <v>36</v>
      </c>
      <c r="D449" s="21">
        <f t="shared" si="145"/>
        <v>1.4071907215418555</v>
      </c>
      <c r="E449" s="21">
        <f t="shared" si="146"/>
        <v>1.4349179512531316</v>
      </c>
      <c r="F449" s="16">
        <f t="shared" si="147"/>
        <v>679482.56458579726</v>
      </c>
      <c r="G449" s="16">
        <f t="shared" si="148"/>
        <v>672585.10204457224</v>
      </c>
      <c r="H449" s="16">
        <f t="shared" si="149"/>
        <v>671213.81858787022</v>
      </c>
      <c r="I449" s="16">
        <f t="shared" si="150"/>
        <v>664322.24158712442</v>
      </c>
      <c r="J449" s="16">
        <f t="shared" si="151"/>
        <v>418920.79995010427</v>
      </c>
      <c r="K449" s="16">
        <f t="shared" si="152"/>
        <v>412410.48427517526</v>
      </c>
      <c r="L449" s="16">
        <f t="shared" si="153"/>
        <v>423651.43187237496</v>
      </c>
      <c r="M449" s="16">
        <f t="shared" si="154"/>
        <v>417016.71636286587</v>
      </c>
      <c r="N449" s="16">
        <f t="shared" si="155"/>
        <v>264.71272865428898</v>
      </c>
      <c r="O449" s="16">
        <f t="shared" si="156"/>
        <v>246.95316521788246</v>
      </c>
    </row>
    <row r="450" spans="1:15">
      <c r="A450" s="13">
        <v>208</v>
      </c>
      <c r="B450" s="11">
        <f t="shared" si="143"/>
        <v>2044</v>
      </c>
      <c r="C450" s="11">
        <f t="shared" si="144"/>
        <v>36</v>
      </c>
      <c r="D450" s="21">
        <f t="shared" si="145"/>
        <v>1.4095148114257896</v>
      </c>
      <c r="E450" s="21">
        <f t="shared" si="146"/>
        <v>1.437287834911211</v>
      </c>
      <c r="F450" s="16">
        <f t="shared" si="147"/>
        <v>682065.25928569387</v>
      </c>
      <c r="G450" s="16">
        <f t="shared" si="148"/>
        <v>675124.9149810432</v>
      </c>
      <c r="H450" s="16">
        <f t="shared" si="149"/>
        <v>673777.50312063342</v>
      </c>
      <c r="I450" s="16">
        <f t="shared" si="150"/>
        <v>666843.0578875473</v>
      </c>
      <c r="J450" s="16">
        <f t="shared" si="151"/>
        <v>420359.26335003175</v>
      </c>
      <c r="K450" s="16">
        <f t="shared" si="152"/>
        <v>413810.8566225915</v>
      </c>
      <c r="L450" s="16">
        <f t="shared" si="153"/>
        <v>425118.23869761825</v>
      </c>
      <c r="M450" s="16">
        <f t="shared" si="154"/>
        <v>418444.68159102224</v>
      </c>
      <c r="N450" s="16">
        <f t="shared" si="155"/>
        <v>266.32131346452735</v>
      </c>
      <c r="O450" s="16">
        <f t="shared" si="156"/>
        <v>248.36268002930825</v>
      </c>
    </row>
    <row r="451" spans="1:15">
      <c r="A451" s="13">
        <v>209</v>
      </c>
      <c r="B451" s="11">
        <f t="shared" si="143"/>
        <v>2044</v>
      </c>
      <c r="C451" s="11">
        <f t="shared" si="144"/>
        <v>36</v>
      </c>
      <c r="D451" s="21">
        <f t="shared" si="145"/>
        <v>1.4118427397331201</v>
      </c>
      <c r="E451" s="21">
        <f t="shared" si="146"/>
        <v>1.4396616326248277</v>
      </c>
      <c r="F451" s="16">
        <f t="shared" si="147"/>
        <v>684653.891700682</v>
      </c>
      <c r="G451" s="16">
        <f t="shared" si="148"/>
        <v>677670.56704577152</v>
      </c>
      <c r="H451" s="16">
        <f t="shared" si="149"/>
        <v>676347.08166337805</v>
      </c>
      <c r="I451" s="16">
        <f t="shared" si="150"/>
        <v>669369.66964222607</v>
      </c>
      <c r="J451" s="16">
        <f t="shared" si="151"/>
        <v>421800.10248921404</v>
      </c>
      <c r="K451" s="16">
        <f t="shared" si="152"/>
        <v>415213.54179879243</v>
      </c>
      <c r="L451" s="16">
        <f t="shared" si="153"/>
        <v>426587.46807358763</v>
      </c>
      <c r="M451" s="16">
        <f t="shared" si="154"/>
        <v>419875.00521984923</v>
      </c>
      <c r="N451" s="16">
        <f t="shared" si="155"/>
        <v>267.93359647351298</v>
      </c>
      <c r="O451" s="16">
        <f t="shared" si="156"/>
        <v>249.77452276904137</v>
      </c>
    </row>
    <row r="452" spans="1:15">
      <c r="A452" s="13">
        <v>210</v>
      </c>
      <c r="B452" s="11">
        <f t="shared" si="143"/>
        <v>2044</v>
      </c>
      <c r="C452" s="11">
        <f t="shared" si="144"/>
        <v>36</v>
      </c>
      <c r="D452" s="21">
        <f t="shared" si="145"/>
        <v>1.4141745128033152</v>
      </c>
      <c r="E452" s="21">
        <f t="shared" si="146"/>
        <v>1.4420393508583629</v>
      </c>
      <c r="F452" s="16">
        <f t="shared" si="147"/>
        <v>687248.47548179841</v>
      </c>
      <c r="G452" s="16">
        <f t="shared" si="148"/>
        <v>680222.07166313916</v>
      </c>
      <c r="H452" s="16">
        <f t="shared" si="149"/>
        <v>678922.56776666106</v>
      </c>
      <c r="I452" s="16">
        <f t="shared" si="150"/>
        <v>671902.09017513425</v>
      </c>
      <c r="J452" s="16">
        <f t="shared" si="151"/>
        <v>423243.32129137771</v>
      </c>
      <c r="K452" s="16">
        <f t="shared" si="152"/>
        <v>416618.54362360289</v>
      </c>
      <c r="L452" s="16">
        <f t="shared" si="153"/>
        <v>428059.12400132255</v>
      </c>
      <c r="M452" s="16">
        <f t="shared" si="154"/>
        <v>421307.6911444373</v>
      </c>
      <c r="N452" s="16">
        <f t="shared" si="155"/>
        <v>269.54958618354794</v>
      </c>
      <c r="O452" s="16">
        <f t="shared" si="156"/>
        <v>251.1886972818447</v>
      </c>
    </row>
    <row r="453" spans="1:15">
      <c r="A453" s="13">
        <v>211</v>
      </c>
      <c r="B453" s="11">
        <f t="shared" si="143"/>
        <v>2044</v>
      </c>
      <c r="C453" s="11">
        <f t="shared" si="144"/>
        <v>36</v>
      </c>
      <c r="D453" s="21">
        <f t="shared" si="145"/>
        <v>1.4165101369863133</v>
      </c>
      <c r="E453" s="21">
        <f t="shared" si="146"/>
        <v>1.4444209960868737</v>
      </c>
      <c r="F453" s="16">
        <f t="shared" si="147"/>
        <v>689849.02431146428</v>
      </c>
      <c r="G453" s="16">
        <f t="shared" si="148"/>
        <v>682779.44228839118</v>
      </c>
      <c r="H453" s="16">
        <f t="shared" si="149"/>
        <v>681503.97501219297</v>
      </c>
      <c r="I453" s="16">
        <f t="shared" si="150"/>
        <v>674440.33284087793</v>
      </c>
      <c r="J453" s="16">
        <f t="shared" si="151"/>
        <v>424688.92368672963</v>
      </c>
      <c r="K453" s="16">
        <f t="shared" si="152"/>
        <v>418025.86592315638</v>
      </c>
      <c r="L453" s="16">
        <f t="shared" si="153"/>
        <v>429533.21048847062</v>
      </c>
      <c r="M453" s="16">
        <f t="shared" si="154"/>
        <v>422742.7432663099</v>
      </c>
      <c r="N453" s="16">
        <f t="shared" si="155"/>
        <v>271.16929111648142</v>
      </c>
      <c r="O453" s="16">
        <f t="shared" si="156"/>
        <v>252.60520741883101</v>
      </c>
    </row>
    <row r="454" spans="1:15">
      <c r="A454" s="13">
        <v>212</v>
      </c>
      <c r="B454" s="11">
        <f t="shared" si="143"/>
        <v>2044</v>
      </c>
      <c r="C454" s="11">
        <f t="shared" si="144"/>
        <v>36</v>
      </c>
      <c r="D454" s="21">
        <f t="shared" si="145"/>
        <v>1.4188496186425403</v>
      </c>
      <c r="E454" s="21">
        <f t="shared" si="146"/>
        <v>1.4468065747961119</v>
      </c>
      <c r="F454" s="16">
        <f t="shared" si="147"/>
        <v>692455.55190355715</v>
      </c>
      <c r="G454" s="16">
        <f t="shared" si="148"/>
        <v>685342.69240770687</v>
      </c>
      <c r="H454" s="16">
        <f t="shared" si="149"/>
        <v>684091.31701290887</v>
      </c>
      <c r="I454" s="16">
        <f t="shared" si="150"/>
        <v>676984.41102476581</v>
      </c>
      <c r="J454" s="16">
        <f t="shared" si="151"/>
        <v>426136.9136119677</v>
      </c>
      <c r="K454" s="16">
        <f t="shared" si="152"/>
        <v>419435.51252990559</v>
      </c>
      <c r="L454" s="16">
        <f t="shared" si="153"/>
        <v>431009.73154929827</v>
      </c>
      <c r="M454" s="16">
        <f t="shared" si="154"/>
        <v>424180.1654934343</v>
      </c>
      <c r="N454" s="16">
        <f t="shared" si="155"/>
        <v>272.79271981375467</v>
      </c>
      <c r="O454" s="16">
        <f t="shared" si="156"/>
        <v>254.02405703747357</v>
      </c>
    </row>
    <row r="455" spans="1:15">
      <c r="A455" s="13">
        <v>213</v>
      </c>
      <c r="B455" s="11">
        <f t="shared" si="143"/>
        <v>2044</v>
      </c>
      <c r="C455" s="11">
        <f t="shared" si="144"/>
        <v>36</v>
      </c>
      <c r="D455" s="21">
        <f t="shared" si="145"/>
        <v>1.4211929641429271</v>
      </c>
      <c r="E455" s="21">
        <f t="shared" si="146"/>
        <v>1.4491960934825403</v>
      </c>
      <c r="F455" s="16">
        <f t="shared" si="147"/>
        <v>695068.07200348319</v>
      </c>
      <c r="G455" s="16">
        <f t="shared" si="148"/>
        <v>687911.83553827053</v>
      </c>
      <c r="H455" s="16">
        <f t="shared" si="149"/>
        <v>686684.60741304082</v>
      </c>
      <c r="I455" s="16">
        <f t="shared" si="150"/>
        <v>679534.33814288001</v>
      </c>
      <c r="J455" s="16">
        <f t="shared" si="151"/>
        <v>427587.29501029168</v>
      </c>
      <c r="K455" s="16">
        <f t="shared" si="152"/>
        <v>420847.48728263279</v>
      </c>
      <c r="L455" s="16">
        <f t="shared" si="153"/>
        <v>432488.69120470184</v>
      </c>
      <c r="M455" s="16">
        <f t="shared" si="154"/>
        <v>425619.96174023196</v>
      </c>
      <c r="N455" s="16">
        <f t="shared" si="155"/>
        <v>274.41988083644611</v>
      </c>
      <c r="O455" s="16">
        <f t="shared" si="156"/>
        <v>255.4452500016165</v>
      </c>
    </row>
    <row r="456" spans="1:15">
      <c r="A456" s="13">
        <v>214</v>
      </c>
      <c r="B456" s="11">
        <f t="shared" si="143"/>
        <v>2044</v>
      </c>
      <c r="C456" s="11">
        <f t="shared" si="144"/>
        <v>36</v>
      </c>
      <c r="D456" s="21">
        <f t="shared" si="145"/>
        <v>1.423540179868926</v>
      </c>
      <c r="E456" s="21">
        <f t="shared" si="146"/>
        <v>1.4515895586533518</v>
      </c>
      <c r="F456" s="16">
        <f t="shared" si="147"/>
        <v>697686.59838824999</v>
      </c>
      <c r="G456" s="16">
        <f t="shared" si="148"/>
        <v>690486.88522834319</v>
      </c>
      <c r="H456" s="16">
        <f t="shared" si="149"/>
        <v>689283.85988818924</v>
      </c>
      <c r="I456" s="16">
        <f t="shared" si="150"/>
        <v>682090.12764214678</v>
      </c>
      <c r="J456" s="16">
        <f t="shared" si="151"/>
        <v>429040.07183141378</v>
      </c>
      <c r="K456" s="16">
        <f t="shared" si="152"/>
        <v>422261.79402646038</v>
      </c>
      <c r="L456" s="16">
        <f t="shared" si="153"/>
        <v>433970.09348221857</v>
      </c>
      <c r="M456" s="16">
        <f t="shared" si="154"/>
        <v>427062.13592758944</v>
      </c>
      <c r="N456" s="16">
        <f t="shared" si="155"/>
        <v>276.05078276531628</v>
      </c>
      <c r="O456" s="16">
        <f t="shared" si="156"/>
        <v>256.86879018148545</v>
      </c>
    </row>
    <row r="457" spans="1:15">
      <c r="A457" s="13">
        <v>215</v>
      </c>
      <c r="B457" s="11">
        <f t="shared" si="143"/>
        <v>2044</v>
      </c>
      <c r="C457" s="11">
        <f t="shared" si="144"/>
        <v>36</v>
      </c>
      <c r="D457" s="21">
        <f t="shared" si="145"/>
        <v>1.4258912722125296</v>
      </c>
      <c r="E457" s="21">
        <f t="shared" si="146"/>
        <v>1.4539869768264864</v>
      </c>
      <c r="F457" s="16">
        <f t="shared" si="147"/>
        <v>700311.14486653882</v>
      </c>
      <c r="G457" s="16">
        <f t="shared" si="148"/>
        <v>693067.85505733383</v>
      </c>
      <c r="H457" s="16">
        <f t="shared" si="149"/>
        <v>691889.08814539539</v>
      </c>
      <c r="I457" s="16">
        <f t="shared" si="150"/>
        <v>684651.79300040728</v>
      </c>
      <c r="J457" s="16">
        <f t="shared" si="151"/>
        <v>430495.24803156947</v>
      </c>
      <c r="K457" s="16">
        <f t="shared" si="152"/>
        <v>423678.43661286129</v>
      </c>
      <c r="L457" s="16">
        <f t="shared" si="153"/>
        <v>435453.94241603749</v>
      </c>
      <c r="M457" s="16">
        <f t="shared" si="154"/>
        <v>428506.69198286883</v>
      </c>
      <c r="N457" s="16">
        <f t="shared" si="155"/>
        <v>277.68543420085336</v>
      </c>
      <c r="O457" s="16">
        <f t="shared" si="156"/>
        <v>258.29468145369799</v>
      </c>
    </row>
    <row r="458" spans="1:15">
      <c r="A458" s="13">
        <v>216</v>
      </c>
      <c r="B458" s="11">
        <f t="shared" si="143"/>
        <v>2044</v>
      </c>
      <c r="C458" s="11">
        <f t="shared" si="144"/>
        <v>36</v>
      </c>
      <c r="D458" s="21">
        <f t="shared" si="145"/>
        <v>1.4282462475762872</v>
      </c>
      <c r="E458" s="21">
        <f t="shared" si="146"/>
        <v>1.4563883545306484</v>
      </c>
      <c r="F458" s="16">
        <f t="shared" si="147"/>
        <v>702941.72527877777</v>
      </c>
      <c r="G458" s="16">
        <f t="shared" si="148"/>
        <v>695654.758635871</v>
      </c>
      <c r="H458" s="16">
        <f t="shared" si="149"/>
        <v>694500.3059232136</v>
      </c>
      <c r="I458" s="16">
        <f t="shared" si="150"/>
        <v>687219.34772648884</v>
      </c>
      <c r="J458" s="16">
        <f t="shared" si="151"/>
        <v>431952.82757352834</v>
      </c>
      <c r="K458" s="16">
        <f t="shared" si="152"/>
        <v>425097.41889966937</v>
      </c>
      <c r="L458" s="16">
        <f t="shared" si="153"/>
        <v>436940.2420470104</v>
      </c>
      <c r="M458" s="16">
        <f t="shared" si="154"/>
        <v>429953.63383991871</v>
      </c>
      <c r="N458" s="16">
        <f t="shared" si="155"/>
        <v>279.32384376331828</v>
      </c>
      <c r="O458" s="16">
        <f t="shared" si="156"/>
        <v>259.72292770127427</v>
      </c>
    </row>
    <row r="459" spans="1:15">
      <c r="A459" s="13">
        <v>217</v>
      </c>
      <c r="B459" s="11">
        <f t="shared" si="143"/>
        <v>2045</v>
      </c>
      <c r="C459" s="11">
        <f t="shared" si="144"/>
        <v>37</v>
      </c>
      <c r="D459" s="21">
        <f t="shared" si="145"/>
        <v>1.4306051123733219</v>
      </c>
      <c r="E459" s="21">
        <f t="shared" si="146"/>
        <v>1.4587936983053256</v>
      </c>
      <c r="F459" s="16">
        <f t="shared" si="147"/>
        <v>705578.3534972145</v>
      </c>
      <c r="G459" s="16">
        <f t="shared" si="148"/>
        <v>698247.60960587452</v>
      </c>
      <c r="H459" s="16">
        <f t="shared" si="149"/>
        <v>697117.52699178352</v>
      </c>
      <c r="I459" s="16">
        <f t="shared" si="150"/>
        <v>689792.8053602759</v>
      </c>
      <c r="J459" s="16">
        <f t="shared" si="151"/>
        <v>433412.81442660477</v>
      </c>
      <c r="K459" s="16">
        <f t="shared" si="152"/>
        <v>426518.74475109013</v>
      </c>
      <c r="L459" s="16">
        <f t="shared" si="153"/>
        <v>438428.99642266287</v>
      </c>
      <c r="M459" s="16">
        <f t="shared" si="154"/>
        <v>431402.96543908468</v>
      </c>
      <c r="N459" s="16">
        <f t="shared" si="155"/>
        <v>280.96602009279036</v>
      </c>
      <c r="O459" s="16">
        <f t="shared" si="156"/>
        <v>261.15353281364759</v>
      </c>
    </row>
    <row r="460" spans="1:15">
      <c r="A460" s="13">
        <v>218</v>
      </c>
      <c r="B460" s="11">
        <f t="shared" si="143"/>
        <v>2045</v>
      </c>
      <c r="C460" s="11">
        <f t="shared" si="144"/>
        <v>37</v>
      </c>
      <c r="D460" s="21">
        <f t="shared" si="145"/>
        <v>1.4329678730273492</v>
      </c>
      <c r="E460" s="21">
        <f t="shared" si="146"/>
        <v>1.4612030147008057</v>
      </c>
      <c r="F460" s="16">
        <f t="shared" si="147"/>
        <v>708221.04342598969</v>
      </c>
      <c r="G460" s="16">
        <f t="shared" si="148"/>
        <v>700846.42164062767</v>
      </c>
      <c r="H460" s="16">
        <f t="shared" si="149"/>
        <v>699740.76515290304</v>
      </c>
      <c r="I460" s="16">
        <f t="shared" si="150"/>
        <v>692372.17947278195</v>
      </c>
      <c r="J460" s="16">
        <f t="shared" si="151"/>
        <v>434875.21256666881</v>
      </c>
      <c r="K460" s="16">
        <f t="shared" si="152"/>
        <v>427942.418037711</v>
      </c>
      <c r="L460" s="16">
        <f t="shared" si="153"/>
        <v>439920.20959720528</v>
      </c>
      <c r="M460" s="16">
        <f t="shared" si="154"/>
        <v>432854.69072722009</v>
      </c>
      <c r="N460" s="16">
        <f t="shared" si="155"/>
        <v>282.61197184921275</v>
      </c>
      <c r="O460" s="16">
        <f t="shared" si="156"/>
        <v>262.58650068667492</v>
      </c>
    </row>
    <row r="461" spans="1:15">
      <c r="A461" s="13">
        <v>219</v>
      </c>
      <c r="B461" s="11">
        <f t="shared" si="143"/>
        <v>2045</v>
      </c>
      <c r="C461" s="11">
        <f t="shared" si="144"/>
        <v>37</v>
      </c>
      <c r="D461" s="21">
        <f t="shared" si="145"/>
        <v>1.4353345359726934</v>
      </c>
      <c r="E461" s="21">
        <f t="shared" si="146"/>
        <v>1.4636163102781949</v>
      </c>
      <c r="F461" s="16">
        <f t="shared" si="147"/>
        <v>710869.80900120991</v>
      </c>
      <c r="G461" s="16">
        <f t="shared" si="148"/>
        <v>703451.20844484912</v>
      </c>
      <c r="H461" s="16">
        <f t="shared" si="149"/>
        <v>702370.03424010088</v>
      </c>
      <c r="I461" s="16">
        <f t="shared" si="150"/>
        <v>694957.48366622056</v>
      </c>
      <c r="J461" s="16">
        <f t="shared" si="151"/>
        <v>436340.02597615693</v>
      </c>
      <c r="K461" s="16">
        <f t="shared" si="152"/>
        <v>429368.4426365121</v>
      </c>
      <c r="L461" s="16">
        <f t="shared" si="153"/>
        <v>441413.88563154393</v>
      </c>
      <c r="M461" s="16">
        <f t="shared" si="154"/>
        <v>434308.81365769694</v>
      </c>
      <c r="N461" s="16">
        <f t="shared" si="155"/>
        <v>284.26170771243812</v>
      </c>
      <c r="O461" s="16">
        <f t="shared" si="156"/>
        <v>264.02183522264761</v>
      </c>
    </row>
    <row r="462" spans="1:15">
      <c r="A462" s="13">
        <v>220</v>
      </c>
      <c r="B462" s="11">
        <f t="shared" si="143"/>
        <v>2045</v>
      </c>
      <c r="C462" s="11">
        <f t="shared" si="144"/>
        <v>37</v>
      </c>
      <c r="D462" s="21">
        <f t="shared" si="145"/>
        <v>1.4377051076543064</v>
      </c>
      <c r="E462" s="21">
        <f t="shared" si="146"/>
        <v>1.4660335916094358</v>
      </c>
      <c r="F462" s="16">
        <f t="shared" si="147"/>
        <v>713524.6641910217</v>
      </c>
      <c r="G462" s="16">
        <f t="shared" si="148"/>
        <v>706061.98375476513</v>
      </c>
      <c r="H462" s="16">
        <f t="shared" si="149"/>
        <v>705005.34811870952</v>
      </c>
      <c r="I462" s="16">
        <f t="shared" si="150"/>
        <v>697548.73157407728</v>
      </c>
      <c r="J462" s="16">
        <f t="shared" si="151"/>
        <v>437807.25864408299</v>
      </c>
      <c r="K462" s="16">
        <f t="shared" si="152"/>
        <v>430796.82243087667</v>
      </c>
      <c r="L462" s="16">
        <f t="shared" si="153"/>
        <v>442910.02859329205</v>
      </c>
      <c r="M462" s="16">
        <f t="shared" si="154"/>
        <v>435765.33819041646</v>
      </c>
      <c r="N462" s="16">
        <f t="shared" si="155"/>
        <v>285.91523638227454</v>
      </c>
      <c r="O462" s="16">
        <f t="shared" si="156"/>
        <v>265.45954033030193</v>
      </c>
    </row>
    <row r="463" spans="1:15">
      <c r="A463" s="13">
        <v>221</v>
      </c>
      <c r="B463" s="11">
        <f t="shared" si="143"/>
        <v>2045</v>
      </c>
      <c r="C463" s="11">
        <f t="shared" si="144"/>
        <v>37</v>
      </c>
      <c r="D463" s="21">
        <f t="shared" si="145"/>
        <v>1.4400795945277833</v>
      </c>
      <c r="E463" s="21">
        <f t="shared" si="146"/>
        <v>1.4684548652773248</v>
      </c>
      <c r="F463" s="16">
        <f t="shared" si="147"/>
        <v>716185.62299568462</v>
      </c>
      <c r="G463" s="16">
        <f t="shared" si="148"/>
        <v>708678.76133818203</v>
      </c>
      <c r="H463" s="16">
        <f t="shared" si="149"/>
        <v>707646.72068593837</v>
      </c>
      <c r="I463" s="16">
        <f t="shared" si="150"/>
        <v>700145.93686118175</v>
      </c>
      <c r="J463" s="16">
        <f t="shared" si="151"/>
        <v>439276.91456604894</v>
      </c>
      <c r="K463" s="16">
        <f t="shared" si="152"/>
        <v>432227.56131060165</v>
      </c>
      <c r="L463" s="16">
        <f t="shared" si="153"/>
        <v>444408.64255678077</v>
      </c>
      <c r="M463" s="16">
        <f t="shared" si="154"/>
        <v>437224.26829182002</v>
      </c>
      <c r="N463" s="16">
        <f t="shared" si="155"/>
        <v>287.57256657853122</v>
      </c>
      <c r="O463" s="16">
        <f t="shared" si="156"/>
        <v>266.89961992482972</v>
      </c>
    </row>
    <row r="464" spans="1:15">
      <c r="A464" s="13">
        <v>222</v>
      </c>
      <c r="B464" s="11">
        <f t="shared" si="143"/>
        <v>2045</v>
      </c>
      <c r="C464" s="11">
        <f t="shared" si="144"/>
        <v>37</v>
      </c>
      <c r="D464" s="21">
        <f t="shared" si="145"/>
        <v>1.4424580030593823</v>
      </c>
      <c r="E464" s="21">
        <f t="shared" si="146"/>
        <v>1.4708801378755307</v>
      </c>
      <c r="F464" s="16">
        <f t="shared" si="147"/>
        <v>718852.69944764546</v>
      </c>
      <c r="G464" s="16">
        <f t="shared" si="148"/>
        <v>711301.55499455892</v>
      </c>
      <c r="H464" s="16">
        <f t="shared" si="149"/>
        <v>710294.16587094718</v>
      </c>
      <c r="I464" s="16">
        <f t="shared" si="150"/>
        <v>702749.11322377936</v>
      </c>
      <c r="J464" s="16">
        <f t="shared" si="151"/>
        <v>440748.99774425587</v>
      </c>
      <c r="K464" s="16">
        <f t="shared" si="152"/>
        <v>433660.66317190829</v>
      </c>
      <c r="L464" s="16">
        <f t="shared" si="153"/>
        <v>445909.7316030704</v>
      </c>
      <c r="M464" s="16">
        <f t="shared" si="154"/>
        <v>438685.60793489986</v>
      </c>
      <c r="N464" s="16">
        <f t="shared" si="155"/>
        <v>289.23370704106452</v>
      </c>
      <c r="O464" s="16">
        <f t="shared" si="156"/>
        <v>268.34207792788908</v>
      </c>
    </row>
    <row r="465" spans="1:15">
      <c r="A465" s="13">
        <v>223</v>
      </c>
      <c r="B465" s="11">
        <f t="shared" si="143"/>
        <v>2045</v>
      </c>
      <c r="C465" s="11">
        <f t="shared" si="144"/>
        <v>37</v>
      </c>
      <c r="D465" s="21">
        <f t="shared" si="145"/>
        <v>1.4448403397260403</v>
      </c>
      <c r="E465" s="21">
        <f t="shared" si="146"/>
        <v>1.4733094160086118</v>
      </c>
      <c r="F465" s="16">
        <f t="shared" si="147"/>
        <v>721525.90761161223</v>
      </c>
      <c r="G465" s="16">
        <f t="shared" si="148"/>
        <v>713930.3785550805</v>
      </c>
      <c r="H465" s="16">
        <f t="shared" si="149"/>
        <v>712947.6976349192</v>
      </c>
      <c r="I465" s="16">
        <f t="shared" si="150"/>
        <v>705358.27438960387</v>
      </c>
      <c r="J465" s="16">
        <f t="shared" si="151"/>
        <v>442223.5121875148</v>
      </c>
      <c r="K465" s="16">
        <f t="shared" si="152"/>
        <v>435096.13191745285</v>
      </c>
      <c r="L465" s="16">
        <f t="shared" si="153"/>
        <v>447413.29981996142</v>
      </c>
      <c r="M465" s="16">
        <f t="shared" si="154"/>
        <v>440149.36109920993</v>
      </c>
      <c r="N465" s="16">
        <f t="shared" si="155"/>
        <v>290.89866652982414</v>
      </c>
      <c r="O465" s="16">
        <f t="shared" si="156"/>
        <v>269.78691826761514</v>
      </c>
    </row>
    <row r="466" spans="1:15">
      <c r="A466" s="13">
        <v>224</v>
      </c>
      <c r="B466" s="11">
        <f t="shared" si="143"/>
        <v>2045</v>
      </c>
      <c r="C466" s="11">
        <f t="shared" si="144"/>
        <v>37</v>
      </c>
      <c r="D466" s="21">
        <f t="shared" si="145"/>
        <v>1.447226611015392</v>
      </c>
      <c r="E466" s="21">
        <f t="shared" si="146"/>
        <v>1.4757427062920345</v>
      </c>
      <c r="F466" s="16">
        <f t="shared" si="147"/>
        <v>724205.26158462814</v>
      </c>
      <c r="G466" s="16">
        <f t="shared" si="148"/>
        <v>716565.24588272988</v>
      </c>
      <c r="H466" s="16">
        <f t="shared" si="149"/>
        <v>715607.32997113513</v>
      </c>
      <c r="I466" s="16">
        <f t="shared" si="150"/>
        <v>707973.43411794957</v>
      </c>
      <c r="J466" s="16">
        <f t="shared" si="151"/>
        <v>443700.46191125765</v>
      </c>
      <c r="K466" s="16">
        <f t="shared" si="152"/>
        <v>436533.97145633702</v>
      </c>
      <c r="L466" s="16">
        <f t="shared" si="153"/>
        <v>448919.35130200558</v>
      </c>
      <c r="M466" s="16">
        <f t="shared" si="154"/>
        <v>441615.53177087678</v>
      </c>
      <c r="N466" s="16">
        <f t="shared" si="155"/>
        <v>292.56745382489925</v>
      </c>
      <c r="O466" s="16">
        <f t="shared" si="156"/>
        <v>271.2341448786305</v>
      </c>
    </row>
    <row r="467" spans="1:15">
      <c r="A467" s="13">
        <v>225</v>
      </c>
      <c r="B467" s="11">
        <f t="shared" si="143"/>
        <v>2045</v>
      </c>
      <c r="C467" s="11">
        <f t="shared" si="144"/>
        <v>37</v>
      </c>
      <c r="D467" s="21">
        <f t="shared" si="145"/>
        <v>1.4496168234257865</v>
      </c>
      <c r="E467" s="21">
        <f t="shared" si="146"/>
        <v>1.4781800153521916</v>
      </c>
      <c r="F467" s="16">
        <f t="shared" si="147"/>
        <v>726890.77549614618</v>
      </c>
      <c r="G467" s="16">
        <f t="shared" si="148"/>
        <v>719206.17087236152</v>
      </c>
      <c r="H467" s="16">
        <f t="shared" si="149"/>
        <v>718273.07690504671</v>
      </c>
      <c r="I467" s="16">
        <f t="shared" si="150"/>
        <v>710594.60619974392</v>
      </c>
      <c r="J467" s="16">
        <f t="shared" si="151"/>
        <v>445179.85093754809</v>
      </c>
      <c r="K467" s="16">
        <f t="shared" si="152"/>
        <v>437974.18570411881</v>
      </c>
      <c r="L467" s="16">
        <f t="shared" si="153"/>
        <v>450427.89015051723</v>
      </c>
      <c r="M467" s="16">
        <f t="shared" si="154"/>
        <v>443084.1239426104</v>
      </c>
      <c r="N467" s="16">
        <f t="shared" si="155"/>
        <v>294.24007772656466</v>
      </c>
      <c r="O467" s="16">
        <f t="shared" si="156"/>
        <v>272.6837617020563</v>
      </c>
    </row>
    <row r="468" spans="1:15">
      <c r="A468" s="13">
        <v>226</v>
      </c>
      <c r="B468" s="11">
        <f t="shared" si="143"/>
        <v>2045</v>
      </c>
      <c r="C468" s="11">
        <f t="shared" si="144"/>
        <v>37</v>
      </c>
      <c r="D468" s="21">
        <f t="shared" si="145"/>
        <v>1.4520109834663055</v>
      </c>
      <c r="E468" s="21">
        <f t="shared" si="146"/>
        <v>1.4806213498264194</v>
      </c>
      <c r="F468" s="16">
        <f t="shared" si="147"/>
        <v>729582.46350810339</v>
      </c>
      <c r="G468" s="16">
        <f t="shared" si="148"/>
        <v>721853.16745077481</v>
      </c>
      <c r="H468" s="16">
        <f t="shared" si="149"/>
        <v>720944.95249435073</v>
      </c>
      <c r="I468" s="16">
        <f t="shared" si="150"/>
        <v>713221.80445762014</v>
      </c>
      <c r="J468" s="16">
        <f t="shared" si="151"/>
        <v>446661.6832950926</v>
      </c>
      <c r="K468" s="16">
        <f t="shared" si="152"/>
        <v>439416.77858282294</v>
      </c>
      <c r="L468" s="16">
        <f t="shared" si="153"/>
        <v>451938.92047358432</v>
      </c>
      <c r="M468" s="16">
        <f t="shared" si="154"/>
        <v>444555.14161371504</v>
      </c>
      <c r="N468" s="16">
        <f t="shared" si="155"/>
        <v>295.9165470553275</v>
      </c>
      <c r="O468" s="16">
        <f t="shared" si="156"/>
        <v>274.13577268552262</v>
      </c>
    </row>
    <row r="469" spans="1:15">
      <c r="A469" s="13">
        <v>227</v>
      </c>
      <c r="B469" s="11">
        <f t="shared" si="143"/>
        <v>2045</v>
      </c>
      <c r="C469" s="11">
        <f t="shared" si="144"/>
        <v>37</v>
      </c>
      <c r="D469" s="21">
        <f t="shared" si="145"/>
        <v>1.4544090976567812</v>
      </c>
      <c r="E469" s="21">
        <f t="shared" si="146"/>
        <v>1.4830667163630165</v>
      </c>
      <c r="F469" s="16">
        <f t="shared" si="147"/>
        <v>732280.33981499565</v>
      </c>
      <c r="G469" s="16">
        <f t="shared" si="148"/>
        <v>724506.24957678746</v>
      </c>
      <c r="H469" s="16">
        <f t="shared" si="149"/>
        <v>723622.97082906321</v>
      </c>
      <c r="I469" s="16">
        <f t="shared" si="150"/>
        <v>715855.04274599045</v>
      </c>
      <c r="J469" s="16">
        <f t="shared" si="151"/>
        <v>448145.96301925142</v>
      </c>
      <c r="K469" s="16">
        <f t="shared" si="152"/>
        <v>440861.75402095186</v>
      </c>
      <c r="L469" s="16">
        <f t="shared" si="153"/>
        <v>453452.44638607959</v>
      </c>
      <c r="M469" s="16">
        <f t="shared" si="154"/>
        <v>446028.58879010007</v>
      </c>
      <c r="N469" s="16">
        <f t="shared" si="155"/>
        <v>297.59687065197346</v>
      </c>
      <c r="O469" s="16">
        <f t="shared" si="156"/>
        <v>275.59018178317939</v>
      </c>
    </row>
    <row r="470" spans="1:15">
      <c r="A470" s="13">
        <v>228</v>
      </c>
      <c r="B470" s="11">
        <f t="shared" si="143"/>
        <v>2045</v>
      </c>
      <c r="C470" s="11">
        <f t="shared" si="144"/>
        <v>37</v>
      </c>
      <c r="D470" s="21">
        <f t="shared" si="145"/>
        <v>1.4568111725278137</v>
      </c>
      <c r="E470" s="21">
        <f t="shared" si="146"/>
        <v>1.4855161216212618</v>
      </c>
      <c r="F470" s="16">
        <f t="shared" si="147"/>
        <v>734984.41864395258</v>
      </c>
      <c r="G470" s="16">
        <f t="shared" si="148"/>
        <v>727165.43124130892</v>
      </c>
      <c r="H470" s="16">
        <f t="shared" si="149"/>
        <v>726307.14603159367</v>
      </c>
      <c r="I470" s="16">
        <f t="shared" si="150"/>
        <v>718494.33495111868</v>
      </c>
      <c r="J470" s="16">
        <f t="shared" si="151"/>
        <v>449632.69415204949</v>
      </c>
      <c r="K470" s="16">
        <f t="shared" si="152"/>
        <v>442309.11595349613</v>
      </c>
      <c r="L470" s="16">
        <f t="shared" si="153"/>
        <v>454968.47200967191</v>
      </c>
      <c r="M470" s="16">
        <f t="shared" si="154"/>
        <v>447504.46948429098</v>
      </c>
      <c r="N470" s="16">
        <f t="shared" si="155"/>
        <v>299.28105737761365</v>
      </c>
      <c r="O470" s="16">
        <f t="shared" si="156"/>
        <v>277.0469929557072</v>
      </c>
    </row>
    <row r="471" spans="1:15">
      <c r="A471" s="13">
        <v>229</v>
      </c>
      <c r="B471" s="11">
        <f t="shared" si="143"/>
        <v>2046</v>
      </c>
      <c r="C471" s="11">
        <f t="shared" si="144"/>
        <v>38</v>
      </c>
      <c r="D471" s="21">
        <f t="shared" si="145"/>
        <v>1.4592172146207891</v>
      </c>
      <c r="E471" s="21">
        <f t="shared" si="146"/>
        <v>1.4879695722714326</v>
      </c>
      <c r="F471" s="16">
        <f t="shared" si="147"/>
        <v>737694.71425481245</v>
      </c>
      <c r="G471" s="16">
        <f t="shared" si="148"/>
        <v>729830.72646741441</v>
      </c>
      <c r="H471" s="16">
        <f t="shared" si="149"/>
        <v>728997.4922568195</v>
      </c>
      <c r="I471" s="16">
        <f t="shared" si="150"/>
        <v>721139.69499119383</v>
      </c>
      <c r="J471" s="16">
        <f t="shared" si="151"/>
        <v>451121.8807421875</v>
      </c>
      <c r="K471" s="16">
        <f t="shared" si="152"/>
        <v>443758.86832194531</v>
      </c>
      <c r="L471" s="16">
        <f t="shared" si="153"/>
        <v>456487.00147283741</v>
      </c>
      <c r="M471" s="16">
        <f t="shared" si="154"/>
        <v>448982.78771544027</v>
      </c>
      <c r="N471" s="16">
        <f t="shared" si="155"/>
        <v>300.96911611373116</v>
      </c>
      <c r="O471" s="16">
        <f t="shared" si="156"/>
        <v>278.50621017032796</v>
      </c>
    </row>
    <row r="472" spans="1:15">
      <c r="A472" s="13">
        <v>230</v>
      </c>
      <c r="B472" s="11">
        <f t="shared" si="143"/>
        <v>2046</v>
      </c>
      <c r="C472" s="11">
        <f t="shared" si="144"/>
        <v>38</v>
      </c>
      <c r="D472" s="21">
        <f t="shared" si="145"/>
        <v>1.461627230487897</v>
      </c>
      <c r="E472" s="21">
        <f t="shared" si="146"/>
        <v>1.4904270749948223</v>
      </c>
      <c r="F472" s="16">
        <f t="shared" si="147"/>
        <v>740411.2409401976</v>
      </c>
      <c r="G472" s="16">
        <f t="shared" si="148"/>
        <v>732502.14931041864</v>
      </c>
      <c r="H472" s="16">
        <f t="shared" si="149"/>
        <v>731694.02369216073</v>
      </c>
      <c r="I472" s="16">
        <f t="shared" si="150"/>
        <v>723791.13681640325</v>
      </c>
      <c r="J472" s="16">
        <f t="shared" si="151"/>
        <v>452613.52684505284</v>
      </c>
      <c r="K472" s="16">
        <f t="shared" si="152"/>
        <v>445211.0150742986</v>
      </c>
      <c r="L472" s="16">
        <f t="shared" si="153"/>
        <v>458008.03891087067</v>
      </c>
      <c r="M472" s="16">
        <f t="shared" si="154"/>
        <v>450463.54750933842</v>
      </c>
      <c r="N472" s="16">
        <f t="shared" si="155"/>
        <v>302.66105576222799</v>
      </c>
      <c r="O472" s="16">
        <f t="shared" si="156"/>
        <v>279.96783740081588</v>
      </c>
    </row>
    <row r="473" spans="1:15">
      <c r="A473" s="13">
        <v>231</v>
      </c>
      <c r="B473" s="11">
        <f t="shared" si="143"/>
        <v>2046</v>
      </c>
      <c r="C473" s="11">
        <f t="shared" si="144"/>
        <v>38</v>
      </c>
      <c r="D473" s="21">
        <f t="shared" si="145"/>
        <v>1.4640412266921483</v>
      </c>
      <c r="E473" s="21">
        <f t="shared" si="146"/>
        <v>1.4928886364837595</v>
      </c>
      <c r="F473" s="16">
        <f t="shared" si="147"/>
        <v>743134.01302558952</v>
      </c>
      <c r="G473" s="16">
        <f t="shared" si="148"/>
        <v>735179.71385795006</v>
      </c>
      <c r="H473" s="16">
        <f t="shared" si="149"/>
        <v>734396.75455765484</v>
      </c>
      <c r="I473" s="16">
        <f t="shared" si="150"/>
        <v>726448.67440900649</v>
      </c>
      <c r="J473" s="16">
        <f t="shared" si="151"/>
        <v>454107.63652273075</v>
      </c>
      <c r="K473" s="16">
        <f t="shared" si="152"/>
        <v>446665.56016507576</v>
      </c>
      <c r="L473" s="16">
        <f t="shared" si="153"/>
        <v>459531.58846589614</v>
      </c>
      <c r="M473" s="16">
        <f t="shared" si="154"/>
        <v>451946.75289842481</v>
      </c>
      <c r="N473" s="16">
        <f t="shared" si="155"/>
        <v>304.35688524547191</v>
      </c>
      <c r="O473" s="16">
        <f t="shared" si="156"/>
        <v>281.43187862750801</v>
      </c>
    </row>
    <row r="474" spans="1:15">
      <c r="A474" s="13">
        <v>232</v>
      </c>
      <c r="B474" s="11">
        <f t="shared" si="143"/>
        <v>2046</v>
      </c>
      <c r="C474" s="11">
        <f t="shared" si="144"/>
        <v>38</v>
      </c>
      <c r="D474" s="21">
        <f t="shared" si="145"/>
        <v>1.4664592098073934</v>
      </c>
      <c r="E474" s="21">
        <f t="shared" si="146"/>
        <v>1.4953542634416253</v>
      </c>
      <c r="F474" s="16">
        <f t="shared" si="147"/>
        <v>745863.04486940464</v>
      </c>
      <c r="G474" s="16">
        <f t="shared" si="148"/>
        <v>737863.43423002504</v>
      </c>
      <c r="H474" s="16">
        <f t="shared" si="149"/>
        <v>737105.6991060318</v>
      </c>
      <c r="I474" s="16">
        <f t="shared" si="150"/>
        <v>729112.32178340876</v>
      </c>
      <c r="J474" s="16">
        <f t="shared" si="151"/>
        <v>455604.21384401532</v>
      </c>
      <c r="K474" s="16">
        <f t="shared" si="152"/>
        <v>448122.50755532761</v>
      </c>
      <c r="L474" s="16">
        <f t="shared" si="153"/>
        <v>461057.65428687923</v>
      </c>
      <c r="M474" s="16">
        <f t="shared" si="154"/>
        <v>453432.4079217987</v>
      </c>
      <c r="N474" s="16">
        <f t="shared" si="155"/>
        <v>306.05661350634358</v>
      </c>
      <c r="O474" s="16">
        <f t="shared" si="156"/>
        <v>282.89833783731541</v>
      </c>
    </row>
    <row r="475" spans="1:15">
      <c r="A475" s="13">
        <v>233</v>
      </c>
      <c r="B475" s="11">
        <f t="shared" si="143"/>
        <v>2046</v>
      </c>
      <c r="C475" s="11">
        <f t="shared" si="144"/>
        <v>38</v>
      </c>
      <c r="D475" s="21">
        <f t="shared" si="145"/>
        <v>1.46888118641834</v>
      </c>
      <c r="E475" s="21">
        <f t="shared" si="146"/>
        <v>1.4978239625828722</v>
      </c>
      <c r="F475" s="16">
        <f t="shared" si="147"/>
        <v>748598.35086306976</v>
      </c>
      <c r="G475" s="16">
        <f t="shared" si="148"/>
        <v>740553.32457912259</v>
      </c>
      <c r="H475" s="16">
        <f t="shared" si="149"/>
        <v>739820.87162278907</v>
      </c>
      <c r="I475" s="16">
        <f t="shared" si="150"/>
        <v>731782.09298623493</v>
      </c>
      <c r="J475" s="16">
        <f t="shared" si="151"/>
        <v>457103.26288442058</v>
      </c>
      <c r="K475" s="16">
        <f t="shared" si="152"/>
        <v>449581.86121264711</v>
      </c>
      <c r="L475" s="16">
        <f t="shared" si="153"/>
        <v>462586.24052963773</v>
      </c>
      <c r="M475" s="16">
        <f t="shared" si="154"/>
        <v>454920.51662523032</v>
      </c>
      <c r="N475" s="16">
        <f t="shared" si="155"/>
        <v>307.76024950828366</v>
      </c>
      <c r="O475" s="16">
        <f t="shared" si="156"/>
        <v>284.36721902373375</v>
      </c>
    </row>
    <row r="476" spans="1:15">
      <c r="A476" s="13">
        <v>234</v>
      </c>
      <c r="B476" s="11">
        <f t="shared" si="143"/>
        <v>2046</v>
      </c>
      <c r="C476" s="11">
        <f t="shared" si="144"/>
        <v>38</v>
      </c>
      <c r="D476" s="21">
        <f t="shared" si="145"/>
        <v>1.471307163120571</v>
      </c>
      <c r="E476" s="21">
        <f t="shared" si="146"/>
        <v>1.5002977406330422</v>
      </c>
      <c r="F476" s="16">
        <f t="shared" si="147"/>
        <v>751339.94543109834</v>
      </c>
      <c r="G476" s="16">
        <f t="shared" si="148"/>
        <v>743249.39909025864</v>
      </c>
      <c r="H476" s="16">
        <f t="shared" si="149"/>
        <v>742542.286426267</v>
      </c>
      <c r="I476" s="16">
        <f t="shared" si="150"/>
        <v>734458.00209640351</v>
      </c>
      <c r="J476" s="16">
        <f t="shared" si="151"/>
        <v>458604.78772619163</v>
      </c>
      <c r="K476" s="16">
        <f t="shared" si="152"/>
        <v>451043.62511117989</v>
      </c>
      <c r="L476" s="16">
        <f t="shared" si="153"/>
        <v>464117.35135685315</v>
      </c>
      <c r="M476" s="16">
        <f t="shared" si="154"/>
        <v>456411.08306117175</v>
      </c>
      <c r="N476" s="16">
        <f t="shared" si="155"/>
        <v>309.46780223534017</v>
      </c>
      <c r="O476" s="16">
        <f t="shared" si="156"/>
        <v>285.83852618685432</v>
      </c>
    </row>
    <row r="477" spans="1:15">
      <c r="A477" s="13">
        <v>235</v>
      </c>
      <c r="B477" s="11">
        <f t="shared" si="143"/>
        <v>2046</v>
      </c>
      <c r="C477" s="11">
        <f t="shared" si="144"/>
        <v>38</v>
      </c>
      <c r="D477" s="21">
        <f t="shared" si="145"/>
        <v>1.4737371465205622</v>
      </c>
      <c r="E477" s="21">
        <f t="shared" si="146"/>
        <v>1.502775604328785</v>
      </c>
      <c r="F477" s="16">
        <f t="shared" si="147"/>
        <v>754087.84303116635</v>
      </c>
      <c r="G477" s="16">
        <f t="shared" si="148"/>
        <v>745951.67198106123</v>
      </c>
      <c r="H477" s="16">
        <f t="shared" si="149"/>
        <v>745269.95786772447</v>
      </c>
      <c r="I477" s="16">
        <f t="shared" si="150"/>
        <v>737140.06322520121</v>
      </c>
      <c r="J477" s="16">
        <f t="shared" si="151"/>
        <v>460108.79245831573</v>
      </c>
      <c r="K477" s="16">
        <f t="shared" si="152"/>
        <v>452507.80323163531</v>
      </c>
      <c r="L477" s="16">
        <f t="shared" si="153"/>
        <v>465650.99093808199</v>
      </c>
      <c r="M477" s="16">
        <f t="shared" si="154"/>
        <v>457904.11128876806</v>
      </c>
      <c r="N477" s="16">
        <f t="shared" si="155"/>
        <v>311.17928069221574</v>
      </c>
      <c r="O477" s="16">
        <f t="shared" si="156"/>
        <v>287.31226333337486</v>
      </c>
    </row>
    <row r="478" spans="1:15">
      <c r="A478" s="13">
        <v>236</v>
      </c>
      <c r="B478" s="11">
        <f t="shared" si="143"/>
        <v>2046</v>
      </c>
      <c r="C478" s="11">
        <f t="shared" si="144"/>
        <v>38</v>
      </c>
      <c r="D478" s="21">
        <f t="shared" si="145"/>
        <v>1.4761711432357008</v>
      </c>
      <c r="E478" s="21">
        <f t="shared" si="146"/>
        <v>1.5052575604178762</v>
      </c>
      <c r="F478" s="16">
        <f t="shared" si="147"/>
        <v>756842.05815418833</v>
      </c>
      <c r="G478" s="16">
        <f t="shared" si="148"/>
        <v>748660.15750184504</v>
      </c>
      <c r="H478" s="16">
        <f t="shared" si="149"/>
        <v>748003.9003314143</v>
      </c>
      <c r="I478" s="16">
        <f t="shared" si="150"/>
        <v>739828.29051635694</v>
      </c>
      <c r="J478" s="16">
        <f t="shared" si="151"/>
        <v>461615.28117653343</v>
      </c>
      <c r="K478" s="16">
        <f t="shared" si="152"/>
        <v>453974.39956129715</v>
      </c>
      <c r="L478" s="16">
        <f t="shared" si="153"/>
        <v>467187.16344976705</v>
      </c>
      <c r="M478" s="16">
        <f t="shared" si="154"/>
        <v>459399.60537386831</v>
      </c>
      <c r="N478" s="16">
        <f t="shared" si="155"/>
        <v>312.8946939043152</v>
      </c>
      <c r="O478" s="16">
        <f t="shared" si="156"/>
        <v>288.78843447661058</v>
      </c>
    </row>
    <row r="479" spans="1:15">
      <c r="A479" s="13">
        <v>237</v>
      </c>
      <c r="B479" s="11">
        <f t="shared" si="143"/>
        <v>2046</v>
      </c>
      <c r="C479" s="11">
        <f t="shared" si="144"/>
        <v>38</v>
      </c>
      <c r="D479" s="21">
        <f t="shared" si="145"/>
        <v>1.478609159894303</v>
      </c>
      <c r="E479" s="21">
        <f t="shared" si="146"/>
        <v>1.5077436156592363</v>
      </c>
      <c r="F479" s="16">
        <f t="shared" si="147"/>
        <v>759602.60532439419</v>
      </c>
      <c r="G479" s="16">
        <f t="shared" si="148"/>
        <v>751374.86993568693</v>
      </c>
      <c r="H479" s="16">
        <f t="shared" si="149"/>
        <v>750744.12823465944</v>
      </c>
      <c r="I479" s="16">
        <f t="shared" si="150"/>
        <v>742522.69814611657</v>
      </c>
      <c r="J479" s="16">
        <f t="shared" si="151"/>
        <v>463124.25798334967</v>
      </c>
      <c r="K479" s="16">
        <f t="shared" si="152"/>
        <v>455443.41809403454</v>
      </c>
      <c r="L479" s="16">
        <f t="shared" si="153"/>
        <v>468725.87307524896</v>
      </c>
      <c r="M479" s="16">
        <f t="shared" si="154"/>
        <v>460897.56938903662</v>
      </c>
      <c r="N479" s="16">
        <f t="shared" si="155"/>
        <v>314.61405091779318</v>
      </c>
      <c r="O479" s="16">
        <f t="shared" si="156"/>
        <v>290.26704363650487</v>
      </c>
    </row>
    <row r="480" spans="1:15">
      <c r="A480" s="13">
        <v>238</v>
      </c>
      <c r="B480" s="11">
        <f t="shared" si="143"/>
        <v>2046</v>
      </c>
      <c r="C480" s="11">
        <f t="shared" si="144"/>
        <v>38</v>
      </c>
      <c r="D480" s="21">
        <f t="shared" si="145"/>
        <v>1.4810512031356324</v>
      </c>
      <c r="E480" s="21">
        <f t="shared" si="146"/>
        <v>1.5102337768229488</v>
      </c>
      <c r="F480" s="16">
        <f t="shared" si="147"/>
        <v>762369.49909940548</v>
      </c>
      <c r="G480" s="16">
        <f t="shared" si="148"/>
        <v>754095.82359850116</v>
      </c>
      <c r="H480" s="16">
        <f t="shared" si="149"/>
        <v>753490.65602792869</v>
      </c>
      <c r="I480" s="16">
        <f t="shared" si="150"/>
        <v>745223.30032331788</v>
      </c>
      <c r="J480" s="16">
        <f t="shared" si="151"/>
        <v>464635.72698804509</v>
      </c>
      <c r="K480" s="16">
        <f t="shared" si="152"/>
        <v>456914.86283031281</v>
      </c>
      <c r="L480" s="16">
        <f t="shared" si="153"/>
        <v>470267.1240047774</v>
      </c>
      <c r="M480" s="16">
        <f t="shared" si="154"/>
        <v>462398.00741356332</v>
      </c>
      <c r="N480" s="16">
        <f t="shared" si="155"/>
        <v>316.33736079960164</v>
      </c>
      <c r="O480" s="16">
        <f t="shared" si="156"/>
        <v>291.74809483964049</v>
      </c>
    </row>
    <row r="481" spans="1:15">
      <c r="A481" s="13">
        <v>239</v>
      </c>
      <c r="B481" s="11">
        <f t="shared" si="143"/>
        <v>2046</v>
      </c>
      <c r="C481" s="11">
        <f t="shared" si="144"/>
        <v>38</v>
      </c>
      <c r="D481" s="21">
        <f t="shared" si="145"/>
        <v>1.4834972796099177</v>
      </c>
      <c r="E481" s="21">
        <f t="shared" si="146"/>
        <v>1.5127280506902778</v>
      </c>
      <c r="F481" s="16">
        <f t="shared" si="147"/>
        <v>765142.75407031225</v>
      </c>
      <c r="G481" s="16">
        <f t="shared" si="148"/>
        <v>756823.03283911466</v>
      </c>
      <c r="H481" s="16">
        <f t="shared" si="149"/>
        <v>756243.49819491303</v>
      </c>
      <c r="I481" s="16">
        <f t="shared" si="150"/>
        <v>747930.11128946522</v>
      </c>
      <c r="J481" s="16">
        <f t="shared" si="151"/>
        <v>466149.69230668712</v>
      </c>
      <c r="K481" s="16">
        <f t="shared" si="152"/>
        <v>458388.73777720431</v>
      </c>
      <c r="L481" s="16">
        <f t="shared" si="153"/>
        <v>471810.92043552262</v>
      </c>
      <c r="M481" s="16">
        <f t="shared" si="154"/>
        <v>463900.92353347602</v>
      </c>
      <c r="N481" s="16">
        <f t="shared" si="155"/>
        <v>318.0646326375379</v>
      </c>
      <c r="O481" s="16">
        <f t="shared" si="156"/>
        <v>293.23159211925042</v>
      </c>
    </row>
    <row r="482" spans="1:15">
      <c r="A482" s="13">
        <v>240</v>
      </c>
      <c r="B482" s="11">
        <f t="shared" si="143"/>
        <v>2046</v>
      </c>
      <c r="C482" s="11">
        <f t="shared" si="144"/>
        <v>38</v>
      </c>
      <c r="D482" s="21">
        <f t="shared" si="145"/>
        <v>1.4859473959783709</v>
      </c>
      <c r="E482" s="21">
        <f t="shared" si="146"/>
        <v>1.5152264440536882</v>
      </c>
      <c r="F482" s="16">
        <f t="shared" si="147"/>
        <v>767922.38486175018</v>
      </c>
      <c r="G482" s="16">
        <f t="shared" si="148"/>
        <v>759556.5120393429</v>
      </c>
      <c r="H482" s="16">
        <f t="shared" si="149"/>
        <v>759002.66925260215</v>
      </c>
      <c r="I482" s="16">
        <f t="shared" si="150"/>
        <v>750643.14531880466</v>
      </c>
      <c r="J482" s="16">
        <f t="shared" si="151"/>
        <v>467666.15806214116</v>
      </c>
      <c r="K482" s="16">
        <f t="shared" si="152"/>
        <v>459865.04694839945</v>
      </c>
      <c r="L482" s="16">
        <f t="shared" si="153"/>
        <v>473357.26657158684</v>
      </c>
      <c r="M482" s="16">
        <f t="shared" si="154"/>
        <v>465406.3218415507</v>
      </c>
      <c r="N482" s="16">
        <f t="shared" si="155"/>
        <v>319.79587554029251</v>
      </c>
      <c r="O482" s="16">
        <f t="shared" si="156"/>
        <v>294.71753951522879</v>
      </c>
    </row>
    <row r="483" spans="1:15">
      <c r="A483" s="13">
        <v>241</v>
      </c>
      <c r="B483" s="11">
        <f t="shared" si="143"/>
        <v>2047</v>
      </c>
      <c r="C483" s="11">
        <f t="shared" si="144"/>
        <v>39</v>
      </c>
      <c r="D483" s="21">
        <f t="shared" si="145"/>
        <v>1.4884015589132058</v>
      </c>
      <c r="E483" s="21">
        <f t="shared" si="146"/>
        <v>1.5177289637168623</v>
      </c>
      <c r="F483" s="16">
        <f t="shared" si="147"/>
        <v>770708.40613197745</v>
      </c>
      <c r="G483" s="16">
        <f t="shared" si="148"/>
        <v>762296.2756140657</v>
      </c>
      <c r="H483" s="16">
        <f t="shared" si="149"/>
        <v>761768.18375136075</v>
      </c>
      <c r="I483" s="16">
        <f t="shared" si="150"/>
        <v>753362.4167183995</v>
      </c>
      <c r="J483" s="16">
        <f t="shared" si="151"/>
        <v>469185.12838408188</v>
      </c>
      <c r="K483" s="16">
        <f t="shared" si="152"/>
        <v>461343.79436421761</v>
      </c>
      <c r="L483" s="16">
        <f t="shared" si="153"/>
        <v>474906.16662401566</v>
      </c>
      <c r="M483" s="16">
        <f t="shared" si="154"/>
        <v>466914.20643732295</v>
      </c>
      <c r="N483" s="16">
        <f t="shared" si="155"/>
        <v>321.53109863749717</v>
      </c>
      <c r="O483" s="16">
        <f t="shared" si="156"/>
        <v>296.205941074142</v>
      </c>
    </row>
    <row r="484" spans="1:15">
      <c r="A484" s="13">
        <v>242</v>
      </c>
      <c r="B484" s="11">
        <f t="shared" si="143"/>
        <v>2047</v>
      </c>
      <c r="C484" s="11">
        <f t="shared" si="144"/>
        <v>39</v>
      </c>
      <c r="D484" s="21">
        <f t="shared" si="145"/>
        <v>1.4908597750976558</v>
      </c>
      <c r="E484" s="21">
        <f t="shared" si="146"/>
        <v>1.5202356164947197</v>
      </c>
      <c r="F484" s="16">
        <f t="shared" si="147"/>
        <v>773500.83257295226</v>
      </c>
      <c r="G484" s="16">
        <f t="shared" si="148"/>
        <v>765042.33801130345</v>
      </c>
      <c r="H484" s="16">
        <f t="shared" si="149"/>
        <v>764540.05627500545</v>
      </c>
      <c r="I484" s="16">
        <f t="shared" si="150"/>
        <v>756087.93982820527</v>
      </c>
      <c r="J484" s="16">
        <f t="shared" si="151"/>
        <v>470706.60740900453</v>
      </c>
      <c r="K484" s="16">
        <f t="shared" si="152"/>
        <v>462824.98405161797</v>
      </c>
      <c r="L484" s="16">
        <f t="shared" si="153"/>
        <v>476457.62481080962</v>
      </c>
      <c r="M484" s="16">
        <f t="shared" si="154"/>
        <v>468424.58142709907</v>
      </c>
      <c r="N484" s="16">
        <f t="shared" si="155"/>
        <v>323.27031107977297</v>
      </c>
      <c r="O484" s="16">
        <f t="shared" si="156"/>
        <v>297.69680084923965</v>
      </c>
    </row>
    <row r="485" spans="1:15">
      <c r="A485" s="13">
        <v>243</v>
      </c>
      <c r="B485" s="11">
        <f t="shared" si="143"/>
        <v>2047</v>
      </c>
      <c r="C485" s="11">
        <f t="shared" si="144"/>
        <v>39</v>
      </c>
      <c r="D485" s="21">
        <f t="shared" si="145"/>
        <v>1.4933220512259922</v>
      </c>
      <c r="E485" s="21">
        <f t="shared" si="146"/>
        <v>1.5227464092134355</v>
      </c>
      <c r="F485" s="16">
        <f t="shared" si="147"/>
        <v>776299.67891041003</v>
      </c>
      <c r="G485" s="16">
        <f t="shared" si="148"/>
        <v>767794.71371229284</v>
      </c>
      <c r="H485" s="16">
        <f t="shared" si="149"/>
        <v>767318.30144088145</v>
      </c>
      <c r="I485" s="16">
        <f t="shared" si="150"/>
        <v>758819.72902114585</v>
      </c>
      <c r="J485" s="16">
        <f t="shared" si="151"/>
        <v>472230.599280236</v>
      </c>
      <c r="K485" s="16">
        <f t="shared" si="152"/>
        <v>464308.62004421063</v>
      </c>
      <c r="L485" s="16">
        <f t="shared" si="153"/>
        <v>478011.64535693557</v>
      </c>
      <c r="M485" s="16">
        <f t="shared" si="154"/>
        <v>469937.45092396718</v>
      </c>
      <c r="N485" s="16">
        <f t="shared" si="155"/>
        <v>325.01352203877872</v>
      </c>
      <c r="O485" s="16">
        <f t="shared" si="156"/>
        <v>299.19012290046567</v>
      </c>
    </row>
    <row r="486" spans="1:15">
      <c r="A486" s="13">
        <v>244</v>
      </c>
      <c r="B486" s="11">
        <f t="shared" si="143"/>
        <v>2047</v>
      </c>
      <c r="C486" s="11">
        <f t="shared" si="144"/>
        <v>39</v>
      </c>
      <c r="D486" s="21">
        <f t="shared" si="145"/>
        <v>1.4957883940035421</v>
      </c>
      <c r="E486" s="21">
        <f t="shared" si="146"/>
        <v>1.5252613487104585</v>
      </c>
      <c r="F486" s="16">
        <f t="shared" si="147"/>
        <v>779104.95990394126</v>
      </c>
      <c r="G486" s="16">
        <f t="shared" si="148"/>
        <v>770553.4172315636</v>
      </c>
      <c r="H486" s="16">
        <f t="shared" si="149"/>
        <v>770102.93389993999</v>
      </c>
      <c r="I486" s="16">
        <f t="shared" si="150"/>
        <v>761557.79870318889</v>
      </c>
      <c r="J486" s="16">
        <f t="shared" si="151"/>
        <v>473757.10814794624</v>
      </c>
      <c r="K486" s="16">
        <f t="shared" si="152"/>
        <v>465794.70638226753</v>
      </c>
      <c r="L486" s="16">
        <f t="shared" si="153"/>
        <v>479568.2324943383</v>
      </c>
      <c r="M486" s="16">
        <f t="shared" si="154"/>
        <v>471452.81904780853</v>
      </c>
      <c r="N486" s="16">
        <f t="shared" si="155"/>
        <v>326.76074070725912</v>
      </c>
      <c r="O486" s="16">
        <f t="shared" si="156"/>
        <v>300.68591129446924</v>
      </c>
    </row>
    <row r="487" spans="1:15">
      <c r="A487" s="13">
        <v>245</v>
      </c>
      <c r="B487" s="11">
        <f t="shared" si="143"/>
        <v>2047</v>
      </c>
      <c r="C487" s="11">
        <f t="shared" si="144"/>
        <v>39</v>
      </c>
      <c r="D487" s="21">
        <f t="shared" si="145"/>
        <v>1.4982588101467076</v>
      </c>
      <c r="E487" s="21">
        <f t="shared" si="146"/>
        <v>1.5277804418345302</v>
      </c>
      <c r="F487" s="16">
        <f t="shared" si="147"/>
        <v>781916.69034706941</v>
      </c>
      <c r="G487" s="16">
        <f t="shared" si="148"/>
        <v>773318.46311701497</v>
      </c>
      <c r="H487" s="16">
        <f t="shared" si="149"/>
        <v>772893.96833681548</v>
      </c>
      <c r="I487" s="16">
        <f t="shared" si="150"/>
        <v>764302.163313422</v>
      </c>
      <c r="J487" s="16">
        <f t="shared" si="151"/>
        <v>475286.13816915965</v>
      </c>
      <c r="K487" s="16">
        <f t="shared" si="152"/>
        <v>467283.24711273337</v>
      </c>
      <c r="L487" s="16">
        <f t="shared" si="153"/>
        <v>481127.39046195202</v>
      </c>
      <c r="M487" s="16">
        <f t="shared" si="154"/>
        <v>472970.68992530875</v>
      </c>
      <c r="N487" s="16">
        <f t="shared" si="155"/>
        <v>328.51197629909342</v>
      </c>
      <c r="O487" s="16">
        <f t="shared" si="156"/>
        <v>302.18417010461593</v>
      </c>
    </row>
    <row r="488" spans="1:15">
      <c r="A488" s="13">
        <v>246</v>
      </c>
      <c r="B488" s="11">
        <f t="shared" si="143"/>
        <v>2047</v>
      </c>
      <c r="C488" s="11">
        <f t="shared" si="144"/>
        <v>39</v>
      </c>
      <c r="D488" s="21">
        <f t="shared" si="145"/>
        <v>1.5007333063829831</v>
      </c>
      <c r="E488" s="21">
        <f t="shared" si="146"/>
        <v>1.5303036954457034</v>
      </c>
      <c r="F488" s="16">
        <f t="shared" si="147"/>
        <v>784734.88506732869</v>
      </c>
      <c r="G488" s="16">
        <f t="shared" si="148"/>
        <v>776089.86594999221</v>
      </c>
      <c r="H488" s="16">
        <f t="shared" si="149"/>
        <v>775691.41946990252</v>
      </c>
      <c r="I488" s="16">
        <f t="shared" si="150"/>
        <v>767052.83732412872</v>
      </c>
      <c r="J488" s="16">
        <f t="shared" si="151"/>
        <v>476817.69350776612</v>
      </c>
      <c r="K488" s="16">
        <f t="shared" si="152"/>
        <v>468774.24628923682</v>
      </c>
      <c r="L488" s="16">
        <f t="shared" si="153"/>
        <v>482689.12350571179</v>
      </c>
      <c r="M488" s="16">
        <f t="shared" si="154"/>
        <v>474491.06768996897</v>
      </c>
      <c r="N488" s="16">
        <f t="shared" si="155"/>
        <v>330.26723804934386</v>
      </c>
      <c r="O488" s="16">
        <f t="shared" si="156"/>
        <v>303.68490341099891</v>
      </c>
    </row>
    <row r="489" spans="1:15">
      <c r="A489" s="13">
        <v>247</v>
      </c>
      <c r="B489" s="11">
        <f t="shared" si="143"/>
        <v>2047</v>
      </c>
      <c r="C489" s="11">
        <f t="shared" si="144"/>
        <v>39</v>
      </c>
      <c r="D489" s="21">
        <f t="shared" si="145"/>
        <v>1.5032118894509741</v>
      </c>
      <c r="E489" s="21">
        <f t="shared" si="146"/>
        <v>1.532831116415361</v>
      </c>
      <c r="F489" s="16">
        <f t="shared" si="147"/>
        <v>787559.55892634252</v>
      </c>
      <c r="G489" s="16">
        <f t="shared" si="148"/>
        <v>778867.64034536376</v>
      </c>
      <c r="H489" s="16">
        <f t="shared" si="149"/>
        <v>778495.30205143429</v>
      </c>
      <c r="I489" s="16">
        <f t="shared" si="150"/>
        <v>769809.83524086501</v>
      </c>
      <c r="J489" s="16">
        <f t="shared" si="151"/>
        <v>478351.77833453269</v>
      </c>
      <c r="K489" s="16">
        <f t="shared" si="152"/>
        <v>470267.70797210134</v>
      </c>
      <c r="L489" s="16">
        <f t="shared" si="153"/>
        <v>484253.43587856519</v>
      </c>
      <c r="M489" s="16">
        <f t="shared" si="154"/>
        <v>476013.95648211718</v>
      </c>
      <c r="N489" s="16">
        <f t="shared" si="155"/>
        <v>332.02653521430454</v>
      </c>
      <c r="O489" s="16">
        <f t="shared" si="156"/>
        <v>305.18811530044991</v>
      </c>
    </row>
    <row r="490" spans="1:15">
      <c r="A490" s="13">
        <v>248</v>
      </c>
      <c r="B490" s="11">
        <f t="shared" si="143"/>
        <v>2047</v>
      </c>
      <c r="C490" s="11">
        <f t="shared" si="144"/>
        <v>39</v>
      </c>
      <c r="D490" s="21">
        <f t="shared" si="145"/>
        <v>1.5056945661004155</v>
      </c>
      <c r="E490" s="21">
        <f t="shared" si="146"/>
        <v>1.5353627116262341</v>
      </c>
      <c r="F490" s="16">
        <f t="shared" si="147"/>
        <v>790390.72681990173</v>
      </c>
      <c r="G490" s="16">
        <f t="shared" si="148"/>
        <v>781651.80095159833</v>
      </c>
      <c r="H490" s="16">
        <f t="shared" si="149"/>
        <v>781305.63086755958</v>
      </c>
      <c r="I490" s="16">
        <f t="shared" si="150"/>
        <v>772573.17160253553</v>
      </c>
      <c r="J490" s="16">
        <f t="shared" si="151"/>
        <v>479888.39682711475</v>
      </c>
      <c r="K490" s="16">
        <f t="shared" si="152"/>
        <v>471763.63622835645</v>
      </c>
      <c r="L490" s="16">
        <f t="shared" si="153"/>
        <v>485820.33184048394</v>
      </c>
      <c r="M490" s="16">
        <f t="shared" si="154"/>
        <v>477539.36044891941</v>
      </c>
      <c r="N490" s="16">
        <f t="shared" si="155"/>
        <v>333.78987707155005</v>
      </c>
      <c r="O490" s="16">
        <f t="shared" si="156"/>
        <v>306.69380986655034</v>
      </c>
    </row>
    <row r="491" spans="1:15">
      <c r="A491" s="13">
        <v>249</v>
      </c>
      <c r="B491" s="11">
        <f t="shared" si="143"/>
        <v>2047</v>
      </c>
      <c r="C491" s="11">
        <f t="shared" si="144"/>
        <v>39</v>
      </c>
      <c r="D491" s="21">
        <f t="shared" si="145"/>
        <v>1.5081813430921898</v>
      </c>
      <c r="E491" s="21">
        <f t="shared" si="146"/>
        <v>1.5378984879724216</v>
      </c>
      <c r="F491" s="16">
        <f t="shared" si="147"/>
        <v>793228.40367804305</v>
      </c>
      <c r="G491" s="16">
        <f t="shared" si="148"/>
        <v>784442.36245084181</v>
      </c>
      <c r="H491" s="16">
        <f t="shared" si="149"/>
        <v>784122.42073842138</v>
      </c>
      <c r="I491" s="16">
        <f t="shared" si="150"/>
        <v>775342.86098147067</v>
      </c>
      <c r="J491" s="16">
        <f t="shared" si="151"/>
        <v>481427.55317006732</v>
      </c>
      <c r="K491" s="16">
        <f t="shared" si="152"/>
        <v>473262.03513174859</v>
      </c>
      <c r="L491" s="16">
        <f t="shared" si="153"/>
        <v>487389.81565847545</v>
      </c>
      <c r="M491" s="16">
        <f t="shared" si="154"/>
        <v>479067.28374439111</v>
      </c>
      <c r="N491" s="16">
        <f t="shared" si="155"/>
        <v>335.5572729199846</v>
      </c>
      <c r="O491" s="16">
        <f t="shared" si="156"/>
        <v>308.20199120964253</v>
      </c>
    </row>
    <row r="492" spans="1:15">
      <c r="A492" s="13">
        <v>250</v>
      </c>
      <c r="B492" s="11">
        <f t="shared" si="143"/>
        <v>2047</v>
      </c>
      <c r="C492" s="11">
        <f t="shared" si="144"/>
        <v>39</v>
      </c>
      <c r="D492" s="21">
        <f t="shared" si="145"/>
        <v>1.5106722271983457</v>
      </c>
      <c r="E492" s="21">
        <f t="shared" si="146"/>
        <v>1.5404384523594081</v>
      </c>
      <c r="F492" s="16">
        <f t="shared" si="147"/>
        <v>796072.60446512816</v>
      </c>
      <c r="G492" s="16">
        <f t="shared" si="148"/>
        <v>787239.33955899498</v>
      </c>
      <c r="H492" s="16">
        <f t="shared" si="149"/>
        <v>786945.68651823455</v>
      </c>
      <c r="I492" s="16">
        <f t="shared" si="150"/>
        <v>778118.91798350296</v>
      </c>
      <c r="J492" s="16">
        <f t="shared" si="151"/>
        <v>482969.25155485666</v>
      </c>
      <c r="K492" s="16">
        <f t="shared" si="152"/>
        <v>474762.90876275237</v>
      </c>
      <c r="L492" s="16">
        <f t="shared" si="153"/>
        <v>488961.89160659444</v>
      </c>
      <c r="M492" s="16">
        <f t="shared" si="154"/>
        <v>480597.73052940838</v>
      </c>
      <c r="N492" s="16">
        <f t="shared" si="155"/>
        <v>337.32873207989076</v>
      </c>
      <c r="O492" s="16">
        <f t="shared" si="156"/>
        <v>309.7126634368409</v>
      </c>
    </row>
    <row r="493" spans="1:15">
      <c r="A493" s="13">
        <v>251</v>
      </c>
      <c r="B493" s="11">
        <f t="shared" si="143"/>
        <v>2047</v>
      </c>
      <c r="C493" s="11">
        <f t="shared" si="144"/>
        <v>39</v>
      </c>
      <c r="D493" s="21">
        <f t="shared" si="145"/>
        <v>1.5131672252021167</v>
      </c>
      <c r="E493" s="21">
        <f t="shared" si="146"/>
        <v>1.5429826117040839</v>
      </c>
      <c r="F493" s="16">
        <f t="shared" si="147"/>
        <v>798923.34417992213</v>
      </c>
      <c r="G493" s="16">
        <f t="shared" si="148"/>
        <v>790042.74702579121</v>
      </c>
      <c r="H493" s="16">
        <f t="shared" si="149"/>
        <v>789775.44309536449</v>
      </c>
      <c r="I493" s="16">
        <f t="shared" si="150"/>
        <v>780901.35724804446</v>
      </c>
      <c r="J493" s="16">
        <f t="shared" si="151"/>
        <v>484513.49617987149</v>
      </c>
      <c r="K493" s="16">
        <f t="shared" si="152"/>
        <v>476266.26120858168</v>
      </c>
      <c r="L493" s="16">
        <f t="shared" si="153"/>
        <v>490536.56396595453</v>
      </c>
      <c r="M493" s="16">
        <f t="shared" si="154"/>
        <v>482130.70497171936</v>
      </c>
      <c r="N493" s="16">
        <f t="shared" si="155"/>
        <v>339.10426389297896</v>
      </c>
      <c r="O493" s="16">
        <f t="shared" si="156"/>
        <v>311.22583066204299</v>
      </c>
    </row>
    <row r="494" spans="1:15">
      <c r="A494" s="13">
        <v>252</v>
      </c>
      <c r="B494" s="11">
        <f t="shared" si="143"/>
        <v>2047</v>
      </c>
      <c r="C494" s="11">
        <f t="shared" si="144"/>
        <v>39</v>
      </c>
      <c r="D494" s="21">
        <f t="shared" si="145"/>
        <v>1.515666343897939</v>
      </c>
      <c r="E494" s="21">
        <f t="shared" si="146"/>
        <v>1.5455309729347624</v>
      </c>
      <c r="F494" s="16">
        <f t="shared" si="147"/>
        <v>801780.63785567286</v>
      </c>
      <c r="G494" s="16">
        <f t="shared" si="148"/>
        <v>792852.5996348738</v>
      </c>
      <c r="H494" s="16">
        <f t="shared" si="149"/>
        <v>792611.70539240539</v>
      </c>
      <c r="I494" s="16">
        <f t="shared" si="150"/>
        <v>783690.19344816369</v>
      </c>
      <c r="J494" s="16">
        <f t="shared" si="151"/>
        <v>486060.29125043459</v>
      </c>
      <c r="K494" s="16">
        <f t="shared" si="152"/>
        <v>477772.0965632007</v>
      </c>
      <c r="L494" s="16">
        <f t="shared" si="153"/>
        <v>492113.83702474</v>
      </c>
      <c r="M494" s="16">
        <f t="shared" si="154"/>
        <v>483666.21124595555</v>
      </c>
      <c r="N494" s="16">
        <f t="shared" si="155"/>
        <v>340.88387772243652</v>
      </c>
      <c r="O494" s="16">
        <f t="shared" si="156"/>
        <v>312.74149700594091</v>
      </c>
    </row>
    <row r="495" spans="1:15">
      <c r="A495" s="13">
        <v>253</v>
      </c>
      <c r="B495" s="11">
        <f t="shared" si="143"/>
        <v>2048</v>
      </c>
      <c r="C495" s="11">
        <f t="shared" si="144"/>
        <v>40</v>
      </c>
      <c r="D495" s="21">
        <f t="shared" si="145"/>
        <v>1.5181695900914707</v>
      </c>
      <c r="E495" s="21">
        <f t="shared" si="146"/>
        <v>1.5480835429912001</v>
      </c>
      <c r="F495" s="16">
        <f t="shared" si="147"/>
        <v>804644.5005601903</v>
      </c>
      <c r="G495" s="16">
        <f t="shared" si="148"/>
        <v>795668.91220387444</v>
      </c>
      <c r="H495" s="16">
        <f t="shared" si="149"/>
        <v>795454.48836625926</v>
      </c>
      <c r="I495" s="16">
        <f t="shared" si="150"/>
        <v>786485.44129066321</v>
      </c>
      <c r="J495" s="16">
        <f t="shared" si="151"/>
        <v>487609.64097881416</v>
      </c>
      <c r="K495" s="16">
        <f t="shared" si="152"/>
        <v>479280.41892733518</v>
      </c>
      <c r="L495" s="16">
        <f t="shared" si="153"/>
        <v>493693.71507821738</v>
      </c>
      <c r="M495" s="16">
        <f t="shared" si="154"/>
        <v>485204.25353364326</v>
      </c>
      <c r="N495" s="16">
        <f t="shared" si="155"/>
        <v>342.66758295297706</v>
      </c>
      <c r="O495" s="16">
        <f t="shared" si="156"/>
        <v>314.25966659603239</v>
      </c>
    </row>
    <row r="496" spans="1:15">
      <c r="A496" s="13">
        <v>254</v>
      </c>
      <c r="B496" s="11">
        <f t="shared" si="143"/>
        <v>2048</v>
      </c>
      <c r="C496" s="11">
        <f t="shared" si="144"/>
        <v>40</v>
      </c>
      <c r="D496" s="21">
        <f t="shared" si="145"/>
        <v>1.5206769705996097</v>
      </c>
      <c r="E496" s="21">
        <f t="shared" si="146"/>
        <v>1.5506403288246149</v>
      </c>
      <c r="F496" s="16">
        <f t="shared" si="147"/>
        <v>807514.94739592588</v>
      </c>
      <c r="G496" s="16">
        <f t="shared" si="148"/>
        <v>798491.69958449097</v>
      </c>
      <c r="H496" s="16">
        <f t="shared" si="149"/>
        <v>798303.80700821453</v>
      </c>
      <c r="I496" s="16">
        <f t="shared" si="150"/>
        <v>789287.11551615701</v>
      </c>
      <c r="J496" s="16">
        <f t="shared" si="151"/>
        <v>489161.54958423524</v>
      </c>
      <c r="K496" s="16">
        <f t="shared" si="152"/>
        <v>480791.23240848357</v>
      </c>
      <c r="L496" s="16">
        <f t="shared" si="153"/>
        <v>495276.2024287472</v>
      </c>
      <c r="M496" s="16">
        <f t="shared" si="154"/>
        <v>486744.83602321486</v>
      </c>
      <c r="N496" s="16">
        <f t="shared" si="155"/>
        <v>344.45538899089007</v>
      </c>
      <c r="O496" s="16">
        <f t="shared" si="156"/>
        <v>315.78034356663198</v>
      </c>
    </row>
    <row r="497" spans="1:15">
      <c r="A497" s="13">
        <v>255</v>
      </c>
      <c r="B497" s="11">
        <f t="shared" si="143"/>
        <v>2048</v>
      </c>
      <c r="C497" s="11">
        <f t="shared" si="144"/>
        <v>40</v>
      </c>
      <c r="D497" s="21">
        <f t="shared" si="145"/>
        <v>1.5231884922505128</v>
      </c>
      <c r="E497" s="21">
        <f t="shared" si="146"/>
        <v>1.5532013373977049</v>
      </c>
      <c r="F497" s="16">
        <f t="shared" si="147"/>
        <v>810391.99350005225</v>
      </c>
      <c r="G497" s="16">
        <f t="shared" si="148"/>
        <v>801320.97666256595</v>
      </c>
      <c r="H497" s="16">
        <f t="shared" si="149"/>
        <v>801159.67634402518</v>
      </c>
      <c r="I497" s="16">
        <f t="shared" si="150"/>
        <v>792095.23089914839</v>
      </c>
      <c r="J497" s="16">
        <f t="shared" si="151"/>
        <v>490716.02129289135</v>
      </c>
      <c r="K497" s="16">
        <f t="shared" si="152"/>
        <v>482304.54112092807</v>
      </c>
      <c r="L497" s="16">
        <f t="shared" si="153"/>
        <v>496861.30338579568</v>
      </c>
      <c r="M497" s="16">
        <f t="shared" si="154"/>
        <v>488287.96291002032</v>
      </c>
      <c r="N497" s="16">
        <f t="shared" si="155"/>
        <v>346.24730526409041</v>
      </c>
      <c r="O497" s="16">
        <f t="shared" si="156"/>
        <v>317.30353205888252</v>
      </c>
    </row>
    <row r="498" spans="1:15">
      <c r="A498" s="13">
        <v>256</v>
      </c>
      <c r="B498" s="11">
        <f t="shared" si="143"/>
        <v>2048</v>
      </c>
      <c r="C498" s="11">
        <f t="shared" si="144"/>
        <v>40</v>
      </c>
      <c r="D498" s="21">
        <f t="shared" si="145"/>
        <v>1.5257041618836138</v>
      </c>
      <c r="E498" s="21">
        <f t="shared" si="146"/>
        <v>1.5557665756846686</v>
      </c>
      <c r="F498" s="16">
        <f t="shared" si="147"/>
        <v>813275.65404454281</v>
      </c>
      <c r="G498" s="16">
        <f t="shared" si="148"/>
        <v>804156.75835816516</v>
      </c>
      <c r="H498" s="16">
        <f t="shared" si="149"/>
        <v>804022.11143398983</v>
      </c>
      <c r="I498" s="16">
        <f t="shared" si="150"/>
        <v>794909.80224810774</v>
      </c>
      <c r="J498" s="16">
        <f t="shared" si="151"/>
        <v>492273.06033795583</v>
      </c>
      <c r="K498" s="16">
        <f t="shared" si="152"/>
        <v>483820.3491857461</v>
      </c>
      <c r="L498" s="16">
        <f t="shared" si="153"/>
        <v>498449.02226594649</v>
      </c>
      <c r="M498" s="16">
        <f t="shared" si="154"/>
        <v>489833.6383963385</v>
      </c>
      <c r="N498" s="16">
        <f t="shared" si="155"/>
        <v>348.04334122216818</v>
      </c>
      <c r="O498" s="16">
        <f t="shared" si="156"/>
        <v>318.82923622076612</v>
      </c>
    </row>
    <row r="499" spans="1:15">
      <c r="A499" s="13">
        <v>257</v>
      </c>
      <c r="B499" s="11">
        <f t="shared" ref="B499:B562" si="157">2027+INT((A499-1)/12)</f>
        <v>2048</v>
      </c>
      <c r="C499" s="11">
        <f t="shared" ref="C499:C562" si="158">B499-2008</f>
        <v>40</v>
      </c>
      <c r="D499" s="21">
        <f t="shared" ref="D499:D562" si="159">D498*INDEX($AE$163:$AE$239,C499)</f>
        <v>1.5282239863496427</v>
      </c>
      <c r="E499" s="21">
        <f t="shared" ref="E499:E562" si="160">E498*INDEX($AF$163:$AF$239,C499)</f>
        <v>1.5583360506712218</v>
      </c>
      <c r="F499" s="16">
        <f t="shared" ref="F499:F562" si="161">F498*INDEX($AC$163:$AC$239,C499)+INDEX($AA$163:$AA$239,C499)</f>
        <v>816165.94423625199</v>
      </c>
      <c r="G499" s="16">
        <f t="shared" ref="G499:G562" si="162">G498*INDEX($AC$163:$AC$239,C499)+INDEX($AB$163:$AB$239,C499)</f>
        <v>806999.05962565599</v>
      </c>
      <c r="H499" s="16">
        <f t="shared" ref="H499:H562" si="163">H498*INDEX($AD$163:$AD$239,C499)+INDEX($AA$163:$AA$239,C499)</f>
        <v>806891.12737303157</v>
      </c>
      <c r="I499" s="16">
        <f t="shared" ref="I499:I562" si="164">I498*INDEX($AD$163:$AD$239,C499)+INDEX($AB$163:$AB$239,C499)</f>
        <v>797730.84440555074</v>
      </c>
      <c r="J499" s="16">
        <f t="shared" ref="J499:J562" si="165">J498+INDEX($AA$163:$AA$239,C499)*D499</f>
        <v>493832.6709595935</v>
      </c>
      <c r="K499" s="16">
        <f t="shared" ref="K499:K562" si="166">K498+INDEX($AB$163:$AB$239,C499)*D499</f>
        <v>485338.66073082131</v>
      </c>
      <c r="L499" s="16">
        <f t="shared" ref="L499:L562" si="167">L498+INDEX($AA$163:$AA$239,C499)*E499</f>
        <v>500039.36339291243</v>
      </c>
      <c r="M499" s="16">
        <f t="shared" ref="M499:M562" si="168">M498+INDEX($AB$163:$AB$239,C499)*E499</f>
        <v>491381.86669138871</v>
      </c>
      <c r="N499" s="16">
        <f t="shared" ref="N499:N562" si="169">N498*INDEX($AC$163:$AC$239,C499)+1</f>
        <v>349.84350633643834</v>
      </c>
      <c r="O499" s="16">
        <f t="shared" ref="O499:O562" si="170">O498+D499</f>
        <v>320.35746020711576</v>
      </c>
    </row>
    <row r="500" spans="1:15">
      <c r="A500" s="13">
        <v>258</v>
      </c>
      <c r="B500" s="11">
        <f t="shared" si="157"/>
        <v>2048</v>
      </c>
      <c r="C500" s="11">
        <f t="shared" si="158"/>
        <v>40</v>
      </c>
      <c r="D500" s="21">
        <f t="shared" si="159"/>
        <v>1.5307479725106439</v>
      </c>
      <c r="E500" s="21">
        <f t="shared" si="160"/>
        <v>1.5609097693546186</v>
      </c>
      <c r="F500" s="16">
        <f t="shared" si="161"/>
        <v>819062.87931699539</v>
      </c>
      <c r="G500" s="16">
        <f t="shared" si="162"/>
        <v>809847.89545378659</v>
      </c>
      <c r="H500" s="16">
        <f t="shared" si="163"/>
        <v>809766.73929077713</v>
      </c>
      <c r="I500" s="16">
        <f t="shared" si="164"/>
        <v>800558.37224811665</v>
      </c>
      <c r="J500" s="16">
        <f t="shared" si="165"/>
        <v>495394.85740497214</v>
      </c>
      <c r="K500" s="16">
        <f t="shared" si="166"/>
        <v>486859.47989085485</v>
      </c>
      <c r="L500" s="16">
        <f t="shared" si="167"/>
        <v>501632.33109754737</v>
      </c>
      <c r="M500" s="16">
        <f t="shared" si="168"/>
        <v>492932.65201134217</v>
      </c>
      <c r="N500" s="16">
        <f t="shared" si="169"/>
        <v>351.64781009999081</v>
      </c>
      <c r="O500" s="16">
        <f t="shared" si="170"/>
        <v>321.88820817962642</v>
      </c>
    </row>
    <row r="501" spans="1:15">
      <c r="A501" s="13">
        <v>259</v>
      </c>
      <c r="B501" s="11">
        <f t="shared" si="157"/>
        <v>2048</v>
      </c>
      <c r="C501" s="11">
        <f t="shared" si="158"/>
        <v>40</v>
      </c>
      <c r="D501" s="21">
        <f t="shared" si="159"/>
        <v>1.5332761272399948</v>
      </c>
      <c r="E501" s="21">
        <f t="shared" si="160"/>
        <v>1.5634877387436692</v>
      </c>
      <c r="F501" s="16">
        <f t="shared" si="161"/>
        <v>821966.47456363006</v>
      </c>
      <c r="G501" s="16">
        <f t="shared" si="162"/>
        <v>812703.28086576483</v>
      </c>
      <c r="H501" s="16">
        <f t="shared" si="163"/>
        <v>812648.96235163684</v>
      </c>
      <c r="I501" s="16">
        <f t="shared" si="164"/>
        <v>803392.40068664646</v>
      </c>
      <c r="J501" s="16">
        <f t="shared" si="165"/>
        <v>496959.62392827409</v>
      </c>
      <c r="K501" s="16">
        <f t="shared" si="166"/>
        <v>488382.81080737669</v>
      </c>
      <c r="L501" s="16">
        <f t="shared" si="167"/>
        <v>503227.92971785786</v>
      </c>
      <c r="M501" s="16">
        <f t="shared" si="168"/>
        <v>494485.99857933336</v>
      </c>
      <c r="N501" s="16">
        <f t="shared" si="169"/>
        <v>353.45626202774048</v>
      </c>
      <c r="O501" s="16">
        <f t="shared" si="170"/>
        <v>323.42148430686643</v>
      </c>
    </row>
    <row r="502" spans="1:15">
      <c r="A502" s="13">
        <v>260</v>
      </c>
      <c r="B502" s="11">
        <f t="shared" si="157"/>
        <v>2048</v>
      </c>
      <c r="C502" s="11">
        <f t="shared" si="158"/>
        <v>40</v>
      </c>
      <c r="D502" s="21">
        <f t="shared" si="159"/>
        <v>1.5358084574224251</v>
      </c>
      <c r="E502" s="21">
        <f t="shared" si="160"/>
        <v>1.5660699658587598</v>
      </c>
      <c r="F502" s="16">
        <f t="shared" si="161"/>
        <v>824876.74528813537</v>
      </c>
      <c r="G502" s="16">
        <f t="shared" si="162"/>
        <v>815565.2309193376</v>
      </c>
      <c r="H502" s="16">
        <f t="shared" si="163"/>
        <v>815537.81175488466</v>
      </c>
      <c r="I502" s="16">
        <f t="shared" si="164"/>
        <v>806232.94466626213</v>
      </c>
      <c r="J502" s="16">
        <f t="shared" si="165"/>
        <v>498526.97479070775</v>
      </c>
      <c r="K502" s="16">
        <f t="shared" si="166"/>
        <v>489908.65762875689</v>
      </c>
      <c r="L502" s="16">
        <f t="shared" si="167"/>
        <v>504826.16359901498</v>
      </c>
      <c r="M502" s="16">
        <f t="shared" si="168"/>
        <v>496041.91062547162</v>
      </c>
      <c r="N502" s="16">
        <f t="shared" si="169"/>
        <v>355.26887165647747</v>
      </c>
      <c r="O502" s="16">
        <f t="shared" si="170"/>
        <v>324.95729276428887</v>
      </c>
    </row>
    <row r="503" spans="1:15">
      <c r="A503" s="13">
        <v>261</v>
      </c>
      <c r="B503" s="11">
        <f t="shared" si="157"/>
        <v>2048</v>
      </c>
      <c r="C503" s="11">
        <f t="shared" si="158"/>
        <v>40</v>
      </c>
      <c r="D503" s="21">
        <f t="shared" si="159"/>
        <v>1.538344969954035</v>
      </c>
      <c r="E503" s="21">
        <f t="shared" si="160"/>
        <v>1.5686564577318709</v>
      </c>
      <c r="F503" s="16">
        <f t="shared" si="161"/>
        <v>827793.70683769323</v>
      </c>
      <c r="G503" s="16">
        <f t="shared" si="162"/>
        <v>818433.76070686989</v>
      </c>
      <c r="H503" s="16">
        <f t="shared" si="163"/>
        <v>818433.30273473833</v>
      </c>
      <c r="I503" s="16">
        <f t="shared" si="164"/>
        <v>809080.01916644466</v>
      </c>
      <c r="J503" s="16">
        <f t="shared" si="165"/>
        <v>500096.91426051938</v>
      </c>
      <c r="K503" s="16">
        <f t="shared" si="166"/>
        <v>491437.0245102169</v>
      </c>
      <c r="L503" s="16">
        <f t="shared" si="167"/>
        <v>506427.03709336632</v>
      </c>
      <c r="M503" s="16">
        <f t="shared" si="168"/>
        <v>497600.39238685271</v>
      </c>
      <c r="N503" s="16">
        <f t="shared" si="169"/>
        <v>357.08564854491726</v>
      </c>
      <c r="O503" s="16">
        <f t="shared" si="170"/>
        <v>326.49563773424291</v>
      </c>
    </row>
    <row r="504" spans="1:15">
      <c r="A504" s="13">
        <v>262</v>
      </c>
      <c r="B504" s="11">
        <f t="shared" si="157"/>
        <v>2048</v>
      </c>
      <c r="C504" s="11">
        <f t="shared" si="158"/>
        <v>40</v>
      </c>
      <c r="D504" s="21">
        <f t="shared" si="159"/>
        <v>1.5408856717423141</v>
      </c>
      <c r="E504" s="21">
        <f t="shared" si="160"/>
        <v>1.5712472214065973</v>
      </c>
      <c r="F504" s="16">
        <f t="shared" si="161"/>
        <v>830717.37459476944</v>
      </c>
      <c r="G504" s="16">
        <f t="shared" si="162"/>
        <v>821308.88535542495</v>
      </c>
      <c r="H504" s="16">
        <f t="shared" si="163"/>
        <v>821335.45056043949</v>
      </c>
      <c r="I504" s="16">
        <f t="shared" si="164"/>
        <v>811933.63920111372</v>
      </c>
      <c r="J504" s="16">
        <f t="shared" si="165"/>
        <v>501669.44661300449</v>
      </c>
      <c r="K504" s="16">
        <f t="shared" si="166"/>
        <v>492967.9156138408</v>
      </c>
      <c r="L504" s="16">
        <f t="shared" si="167"/>
        <v>508030.55456044769</v>
      </c>
      <c r="M504" s="16">
        <f t="shared" si="168"/>
        <v>499161.44810757029</v>
      </c>
      <c r="N504" s="16">
        <f t="shared" si="169"/>
        <v>358.90660227375122</v>
      </c>
      <c r="O504" s="16">
        <f t="shared" si="170"/>
        <v>328.03652340598524</v>
      </c>
    </row>
    <row r="505" spans="1:15">
      <c r="A505" s="13">
        <v>263</v>
      </c>
      <c r="B505" s="11">
        <f t="shared" si="157"/>
        <v>2048</v>
      </c>
      <c r="C505" s="11">
        <f t="shared" si="158"/>
        <v>40</v>
      </c>
      <c r="D505" s="21">
        <f t="shared" si="159"/>
        <v>1.5434305697061605</v>
      </c>
      <c r="E505" s="21">
        <f t="shared" si="160"/>
        <v>1.5738422639381666</v>
      </c>
      <c r="F505" s="16">
        <f t="shared" si="161"/>
        <v>833647.76397719467</v>
      </c>
      <c r="G505" s="16">
        <f t="shared" si="162"/>
        <v>824190.62002684339</v>
      </c>
      <c r="H505" s="16">
        <f t="shared" si="163"/>
        <v>824244.27053633437</v>
      </c>
      <c r="I505" s="16">
        <f t="shared" si="164"/>
        <v>814793.81981870648</v>
      </c>
      <c r="J505" s="16">
        <f t="shared" si="165"/>
        <v>503244.57613051962</v>
      </c>
      <c r="K505" s="16">
        <f t="shared" si="166"/>
        <v>494501.3351085867</v>
      </c>
      <c r="L505" s="16">
        <f t="shared" si="167"/>
        <v>509636.72036699502</v>
      </c>
      <c r="M505" s="16">
        <f t="shared" si="168"/>
        <v>500725.08203872747</v>
      </c>
      <c r="N505" s="16">
        <f t="shared" si="169"/>
        <v>360.73174244569714</v>
      </c>
      <c r="O505" s="16">
        <f t="shared" si="170"/>
        <v>329.57995397569141</v>
      </c>
    </row>
    <row r="506" spans="1:15">
      <c r="A506" s="13">
        <v>264</v>
      </c>
      <c r="B506" s="11">
        <f t="shared" si="157"/>
        <v>2048</v>
      </c>
      <c r="C506" s="11">
        <f t="shared" si="158"/>
        <v>40</v>
      </c>
      <c r="D506" s="21">
        <f t="shared" si="159"/>
        <v>1.5459796707758993</v>
      </c>
      <c r="E506" s="21">
        <f t="shared" si="160"/>
        <v>1.5764415923934587</v>
      </c>
      <c r="F506" s="16">
        <f t="shared" si="161"/>
        <v>836584.89043824584</v>
      </c>
      <c r="G506" s="16">
        <f t="shared" si="162"/>
        <v>827078.9799178238</v>
      </c>
      <c r="H506" s="16">
        <f t="shared" si="163"/>
        <v>827159.77800195466</v>
      </c>
      <c r="I506" s="16">
        <f t="shared" si="164"/>
        <v>817660.57610225701</v>
      </c>
      <c r="J506" s="16">
        <f t="shared" si="165"/>
        <v>504822.307102494</v>
      </c>
      <c r="K506" s="16">
        <f t="shared" si="166"/>
        <v>496037.28717029811</v>
      </c>
      <c r="L506" s="16">
        <f t="shared" si="167"/>
        <v>511245.53888695623</v>
      </c>
      <c r="M506" s="16">
        <f t="shared" si="168"/>
        <v>502291.2984384484</v>
      </c>
      <c r="N506" s="16">
        <f t="shared" si="169"/>
        <v>362.56107868554972</v>
      </c>
      <c r="O506" s="16">
        <f t="shared" si="170"/>
        <v>331.12593364646733</v>
      </c>
    </row>
    <row r="507" spans="1:15">
      <c r="A507" s="13">
        <v>265</v>
      </c>
      <c r="B507" s="11">
        <f t="shared" si="157"/>
        <v>2049</v>
      </c>
      <c r="C507" s="11">
        <f t="shared" si="158"/>
        <v>41</v>
      </c>
      <c r="D507" s="21">
        <f t="shared" si="159"/>
        <v>1.5485329818933016</v>
      </c>
      <c r="E507" s="21">
        <f t="shared" si="160"/>
        <v>1.5790452138510251</v>
      </c>
      <c r="F507" s="16">
        <f t="shared" si="161"/>
        <v>839528.76946672751</v>
      </c>
      <c r="G507" s="16">
        <f t="shared" si="162"/>
        <v>829973.98026000231</v>
      </c>
      <c r="H507" s="16">
        <f t="shared" si="163"/>
        <v>830081.988332098</v>
      </c>
      <c r="I507" s="16">
        <f t="shared" si="164"/>
        <v>820533.92316947598</v>
      </c>
      <c r="J507" s="16">
        <f t="shared" si="165"/>
        <v>506402.64382544113</v>
      </c>
      <c r="K507" s="16">
        <f t="shared" si="166"/>
        <v>497575.7759817153</v>
      </c>
      <c r="L507" s="16">
        <f t="shared" si="167"/>
        <v>512857.01450150314</v>
      </c>
      <c r="M507" s="16">
        <f t="shared" si="168"/>
        <v>503860.10157188989</v>
      </c>
      <c r="N507" s="16">
        <f t="shared" si="169"/>
        <v>364.39462064023155</v>
      </c>
      <c r="O507" s="16">
        <f t="shared" si="170"/>
        <v>332.67446662836062</v>
      </c>
    </row>
    <row r="508" spans="1:15">
      <c r="A508" s="13">
        <v>266</v>
      </c>
      <c r="B508" s="11">
        <f t="shared" si="157"/>
        <v>2049</v>
      </c>
      <c r="C508" s="11">
        <f t="shared" si="158"/>
        <v>41</v>
      </c>
      <c r="D508" s="21">
        <f t="shared" si="159"/>
        <v>1.5510905100116033</v>
      </c>
      <c r="E508" s="21">
        <f t="shared" si="160"/>
        <v>1.5816531354011081</v>
      </c>
      <c r="F508" s="16">
        <f t="shared" si="161"/>
        <v>842479.41658705357</v>
      </c>
      <c r="G508" s="16">
        <f t="shared" si="162"/>
        <v>832875.63632003334</v>
      </c>
      <c r="H508" s="16">
        <f t="shared" si="163"/>
        <v>833010.91693690955</v>
      </c>
      <c r="I508" s="16">
        <f t="shared" si="164"/>
        <v>823413.87617283012</v>
      </c>
      <c r="J508" s="16">
        <f t="shared" si="165"/>
        <v>507985.59060297062</v>
      </c>
      <c r="K508" s="16">
        <f t="shared" si="166"/>
        <v>499116.80573248665</v>
      </c>
      <c r="L508" s="16">
        <f t="shared" si="167"/>
        <v>514471.15159904357</v>
      </c>
      <c r="M508" s="16">
        <f t="shared" si="168"/>
        <v>505431.49571125297</v>
      </c>
      <c r="N508" s="16">
        <f t="shared" si="169"/>
        <v>366.23237797884383</v>
      </c>
      <c r="O508" s="16">
        <f t="shared" si="170"/>
        <v>334.22555713837221</v>
      </c>
    </row>
    <row r="509" spans="1:15">
      <c r="A509" s="13">
        <v>267</v>
      </c>
      <c r="B509" s="11">
        <f t="shared" si="157"/>
        <v>2049</v>
      </c>
      <c r="C509" s="11">
        <f t="shared" si="158"/>
        <v>41</v>
      </c>
      <c r="D509" s="21">
        <f t="shared" si="159"/>
        <v>1.5536522620955244</v>
      </c>
      <c r="E509" s="21">
        <f t="shared" si="160"/>
        <v>1.5842653641456601</v>
      </c>
      <c r="F509" s="16">
        <f t="shared" si="161"/>
        <v>845436.84735932923</v>
      </c>
      <c r="G509" s="16">
        <f t="shared" si="162"/>
        <v>835783.96339966974</v>
      </c>
      <c r="H509" s="16">
        <f t="shared" si="163"/>
        <v>835946.57926196267</v>
      </c>
      <c r="I509" s="16">
        <f t="shared" si="164"/>
        <v>826300.45029962226</v>
      </c>
      <c r="J509" s="16">
        <f t="shared" si="165"/>
        <v>509571.15174579981</v>
      </c>
      <c r="K509" s="16">
        <f t="shared" si="166"/>
        <v>500660.3806191801</v>
      </c>
      <c r="L509" s="16">
        <f t="shared" si="167"/>
        <v>516087.95457523305</v>
      </c>
      <c r="M509" s="16">
        <f t="shared" si="168"/>
        <v>507005.48513579456</v>
      </c>
      <c r="N509" s="16">
        <f t="shared" si="169"/>
        <v>368.07436039271738</v>
      </c>
      <c r="O509" s="16">
        <f t="shared" si="170"/>
        <v>335.77920940046772</v>
      </c>
    </row>
    <row r="510" spans="1:15">
      <c r="A510" s="13">
        <v>268</v>
      </c>
      <c r="B510" s="11">
        <f t="shared" si="157"/>
        <v>2049</v>
      </c>
      <c r="C510" s="11">
        <f t="shared" si="158"/>
        <v>41</v>
      </c>
      <c r="D510" s="21">
        <f t="shared" si="159"/>
        <v>1.5562182451212874</v>
      </c>
      <c r="E510" s="21">
        <f t="shared" si="160"/>
        <v>1.5868819071983629</v>
      </c>
      <c r="F510" s="16">
        <f t="shared" si="161"/>
        <v>848401.07737943286</v>
      </c>
      <c r="G510" s="16">
        <f t="shared" si="162"/>
        <v>838698.97683584399</v>
      </c>
      <c r="H510" s="16">
        <f t="shared" si="163"/>
        <v>838888.99078834092</v>
      </c>
      <c r="I510" s="16">
        <f t="shared" si="164"/>
        <v>829193.66077207157</v>
      </c>
      <c r="J510" s="16">
        <f t="shared" si="165"/>
        <v>511159.33157176559</v>
      </c>
      <c r="K510" s="16">
        <f t="shared" si="166"/>
        <v>502206.50484529452</v>
      </c>
      <c r="L510" s="16">
        <f t="shared" si="167"/>
        <v>517707.42783298687</v>
      </c>
      <c r="M510" s="16">
        <f t="shared" si="168"/>
        <v>508582.07413183915</v>
      </c>
      <c r="N510" s="16">
        <f t="shared" si="169"/>
        <v>369.92057759546384</v>
      </c>
      <c r="O510" s="16">
        <f t="shared" si="170"/>
        <v>337.33542764558899</v>
      </c>
    </row>
    <row r="511" spans="1:15">
      <c r="A511" s="13">
        <v>269</v>
      </c>
      <c r="B511" s="11">
        <f t="shared" si="157"/>
        <v>2049</v>
      </c>
      <c r="C511" s="11">
        <f t="shared" si="158"/>
        <v>41</v>
      </c>
      <c r="D511" s="21">
        <f t="shared" si="159"/>
        <v>1.5587884660766367</v>
      </c>
      <c r="E511" s="21">
        <f t="shared" si="160"/>
        <v>1.5895027716846473</v>
      </c>
      <c r="F511" s="16">
        <f t="shared" si="161"/>
        <v>851372.12227909837</v>
      </c>
      <c r="G511" s="16">
        <f t="shared" si="162"/>
        <v>841620.69200074847</v>
      </c>
      <c r="H511" s="16">
        <f t="shared" si="163"/>
        <v>841838.16703271947</v>
      </c>
      <c r="I511" s="16">
        <f t="shared" si="164"/>
        <v>832093.52284739353</v>
      </c>
      <c r="J511" s="16">
        <f t="shared" si="165"/>
        <v>512750.134405836</v>
      </c>
      <c r="K511" s="16">
        <f t="shared" si="166"/>
        <v>503755.18262127123</v>
      </c>
      <c r="L511" s="16">
        <f t="shared" si="167"/>
        <v>519329.57578249217</v>
      </c>
      <c r="M511" s="16">
        <f t="shared" si="168"/>
        <v>510161.26699279039</v>
      </c>
      <c r="N511" s="16">
        <f t="shared" si="169"/>
        <v>371.77103932302668</v>
      </c>
      <c r="O511" s="16">
        <f t="shared" si="170"/>
        <v>338.89421611166563</v>
      </c>
    </row>
    <row r="512" spans="1:15">
      <c r="A512" s="13">
        <v>270</v>
      </c>
      <c r="B512" s="11">
        <f t="shared" si="157"/>
        <v>2049</v>
      </c>
      <c r="C512" s="11">
        <f t="shared" si="158"/>
        <v>41</v>
      </c>
      <c r="D512" s="21">
        <f t="shared" si="159"/>
        <v>1.5613629319608577</v>
      </c>
      <c r="E512" s="21">
        <f t="shared" si="160"/>
        <v>1.5921279647417119</v>
      </c>
      <c r="F512" s="16">
        <f t="shared" si="161"/>
        <v>854349.9977259977</v>
      </c>
      <c r="G512" s="16">
        <f t="shared" si="162"/>
        <v>844549.12430191704</v>
      </c>
      <c r="H512" s="16">
        <f t="shared" si="163"/>
        <v>844794.1235474468</v>
      </c>
      <c r="I512" s="16">
        <f t="shared" si="164"/>
        <v>835000.05181788071</v>
      </c>
      <c r="J512" s="16">
        <f t="shared" si="165"/>
        <v>514343.56458012218</v>
      </c>
      <c r="K512" s="16">
        <f t="shared" si="166"/>
        <v>505306.41816450545</v>
      </c>
      <c r="L512" s="16">
        <f t="shared" si="167"/>
        <v>520954.40284121979</v>
      </c>
      <c r="M512" s="16">
        <f t="shared" si="168"/>
        <v>511743.0680191429</v>
      </c>
      <c r="N512" s="16">
        <f t="shared" si="169"/>
        <v>373.6257553337328</v>
      </c>
      <c r="O512" s="16">
        <f t="shared" si="170"/>
        <v>340.45557904362647</v>
      </c>
    </row>
    <row r="513" spans="1:15">
      <c r="A513" s="13">
        <v>271</v>
      </c>
      <c r="B513" s="11">
        <f t="shared" si="157"/>
        <v>2049</v>
      </c>
      <c r="C513" s="11">
        <f t="shared" si="158"/>
        <v>41</v>
      </c>
      <c r="D513" s="21">
        <f t="shared" si="159"/>
        <v>1.5639416497847956</v>
      </c>
      <c r="E513" s="21">
        <f t="shared" si="160"/>
        <v>1.5947574935185436</v>
      </c>
      <c r="F513" s="16">
        <f t="shared" si="161"/>
        <v>857334.71942382341</v>
      </c>
      <c r="G513" s="16">
        <f t="shared" si="162"/>
        <v>847484.28918230603</v>
      </c>
      <c r="H513" s="16">
        <f t="shared" si="163"/>
        <v>847756.87592062692</v>
      </c>
      <c r="I513" s="16">
        <f t="shared" si="164"/>
        <v>837913.26301098312</v>
      </c>
      <c r="J513" s="16">
        <f t="shared" si="165"/>
        <v>515939.62643389014</v>
      </c>
      <c r="K513" s="16">
        <f t="shared" si="166"/>
        <v>506860.21569935774</v>
      </c>
      <c r="L513" s="16">
        <f t="shared" si="167"/>
        <v>522581.91343393648</v>
      </c>
      <c r="M513" s="16">
        <f t="shared" si="168"/>
        <v>513327.48151849391</v>
      </c>
      <c r="N513" s="16">
        <f t="shared" si="169"/>
        <v>375.48473540834379</v>
      </c>
      <c r="O513" s="16">
        <f t="shared" si="170"/>
        <v>342.01952069341127</v>
      </c>
    </row>
    <row r="514" spans="1:15">
      <c r="A514" s="13">
        <v>272</v>
      </c>
      <c r="B514" s="11">
        <f t="shared" si="157"/>
        <v>2049</v>
      </c>
      <c r="C514" s="11">
        <f t="shared" si="158"/>
        <v>41</v>
      </c>
      <c r="D514" s="21">
        <f t="shared" si="159"/>
        <v>1.5665246265708743</v>
      </c>
      <c r="E514" s="21">
        <f t="shared" si="160"/>
        <v>1.5973913651759359</v>
      </c>
      <c r="F514" s="16">
        <f t="shared" si="161"/>
        <v>860326.30311237136</v>
      </c>
      <c r="G514" s="16">
        <f t="shared" si="162"/>
        <v>850426.20212037559</v>
      </c>
      <c r="H514" s="16">
        <f t="shared" si="163"/>
        <v>850726.4397762015</v>
      </c>
      <c r="I514" s="16">
        <f t="shared" si="164"/>
        <v>840833.17178938922</v>
      </c>
      <c r="J514" s="16">
        <f t="shared" si="165"/>
        <v>517538.32431357249</v>
      </c>
      <c r="K514" s="16">
        <f t="shared" si="166"/>
        <v>508416.57945716556</v>
      </c>
      <c r="L514" s="16">
        <f t="shared" si="167"/>
        <v>524212.11199271679</v>
      </c>
      <c r="M514" s="16">
        <f t="shared" si="168"/>
        <v>514914.51180555497</v>
      </c>
      <c r="N514" s="16">
        <f t="shared" si="169"/>
        <v>377.3479893501077</v>
      </c>
      <c r="O514" s="16">
        <f t="shared" si="170"/>
        <v>343.58604531998213</v>
      </c>
    </row>
    <row r="515" spans="1:15">
      <c r="A515" s="13">
        <v>273</v>
      </c>
      <c r="B515" s="11">
        <f t="shared" si="157"/>
        <v>2049</v>
      </c>
      <c r="C515" s="11">
        <f t="shared" si="158"/>
        <v>41</v>
      </c>
      <c r="D515" s="21">
        <f t="shared" si="159"/>
        <v>1.5691118693531163</v>
      </c>
      <c r="E515" s="21">
        <f t="shared" si="160"/>
        <v>1.6000295868865093</v>
      </c>
      <c r="F515" s="16">
        <f t="shared" si="161"/>
        <v>863324.76456762385</v>
      </c>
      <c r="G515" s="16">
        <f t="shared" si="162"/>
        <v>853374.87863017153</v>
      </c>
      <c r="H515" s="16">
        <f t="shared" si="163"/>
        <v>853702.83077403228</v>
      </c>
      <c r="I515" s="16">
        <f t="shared" si="164"/>
        <v>843759.79355110694</v>
      </c>
      <c r="J515" s="16">
        <f t="shared" si="165"/>
        <v>519139.66257278033</v>
      </c>
      <c r="K515" s="16">
        <f t="shared" si="166"/>
        <v>509975.51367625472</v>
      </c>
      <c r="L515" s="16">
        <f t="shared" si="167"/>
        <v>525845.00295695523</v>
      </c>
      <c r="M515" s="16">
        <f t="shared" si="168"/>
        <v>516504.16320216371</v>
      </c>
      <c r="N515" s="16">
        <f t="shared" si="169"/>
        <v>379.21552698481048</v>
      </c>
      <c r="O515" s="16">
        <f t="shared" si="170"/>
        <v>345.15515718933523</v>
      </c>
    </row>
    <row r="516" spans="1:15">
      <c r="A516" s="13">
        <v>274</v>
      </c>
      <c r="B516" s="11">
        <f t="shared" si="157"/>
        <v>2049</v>
      </c>
      <c r="C516" s="11">
        <f t="shared" si="158"/>
        <v>41</v>
      </c>
      <c r="D516" s="21">
        <f t="shared" si="159"/>
        <v>1.5717033851771609</v>
      </c>
      <c r="E516" s="21">
        <f t="shared" si="160"/>
        <v>1.6026721658347303</v>
      </c>
      <c r="F516" s="16">
        <f t="shared" si="161"/>
        <v>866330.11960183282</v>
      </c>
      <c r="G516" s="16">
        <f t="shared" si="162"/>
        <v>856330.33426140714</v>
      </c>
      <c r="H516" s="16">
        <f t="shared" si="163"/>
        <v>856686.06460998347</v>
      </c>
      <c r="I516" s="16">
        <f t="shared" si="164"/>
        <v>846693.14372954471</v>
      </c>
      <c r="J516" s="16">
        <f t="shared" si="165"/>
        <v>520743.64557231514</v>
      </c>
      <c r="K516" s="16">
        <f t="shared" si="166"/>
        <v>511537.02260195109</v>
      </c>
      <c r="L516" s="16">
        <f t="shared" si="167"/>
        <v>527480.59077337827</v>
      </c>
      <c r="M516" s="16">
        <f t="shared" si="168"/>
        <v>518096.44003729563</v>
      </c>
      <c r="N516" s="16">
        <f t="shared" si="169"/>
        <v>381.08735816082805</v>
      </c>
      <c r="O516" s="16">
        <f t="shared" si="170"/>
        <v>346.72686057451239</v>
      </c>
    </row>
    <row r="517" spans="1:15">
      <c r="A517" s="13">
        <v>275</v>
      </c>
      <c r="B517" s="11">
        <f t="shared" si="157"/>
        <v>2049</v>
      </c>
      <c r="C517" s="11">
        <f t="shared" si="158"/>
        <v>41</v>
      </c>
      <c r="D517" s="21">
        <f t="shared" si="159"/>
        <v>1.5742991811002842</v>
      </c>
      <c r="E517" s="21">
        <f t="shared" si="160"/>
        <v>1.605319109216931</v>
      </c>
      <c r="F517" s="16">
        <f t="shared" si="161"/>
        <v>869342.38406360301</v>
      </c>
      <c r="G517" s="16">
        <f t="shared" si="162"/>
        <v>859292.58459954499</v>
      </c>
      <c r="H517" s="16">
        <f t="shared" si="163"/>
        <v>859676.1570160049</v>
      </c>
      <c r="I517" s="16">
        <f t="shared" si="164"/>
        <v>849633.23779359309</v>
      </c>
      <c r="J517" s="16">
        <f t="shared" si="165"/>
        <v>522350.27768018062</v>
      </c>
      <c r="K517" s="16">
        <f t="shared" si="166"/>
        <v>513101.11048659193</v>
      </c>
      <c r="L517" s="16">
        <f t="shared" si="167"/>
        <v>529118.87989605649</v>
      </c>
      <c r="M517" s="16">
        <f t="shared" si="168"/>
        <v>519691.34664707596</v>
      </c>
      <c r="N517" s="16">
        <f t="shared" si="169"/>
        <v>382.9634927491781</v>
      </c>
      <c r="O517" s="16">
        <f t="shared" si="170"/>
        <v>348.30115975561267</v>
      </c>
    </row>
    <row r="518" spans="1:15">
      <c r="A518" s="13">
        <v>276</v>
      </c>
      <c r="B518" s="11">
        <f t="shared" si="157"/>
        <v>2049</v>
      </c>
      <c r="C518" s="11">
        <f t="shared" si="158"/>
        <v>41</v>
      </c>
      <c r="D518" s="21">
        <f t="shared" si="159"/>
        <v>1.5768992641914177</v>
      </c>
      <c r="E518" s="21">
        <f t="shared" si="160"/>
        <v>1.6079704242413289</v>
      </c>
      <c r="F518" s="16">
        <f t="shared" si="161"/>
        <v>872361.57383797597</v>
      </c>
      <c r="G518" s="16">
        <f t="shared" si="162"/>
        <v>862261.64526587934</v>
      </c>
      <c r="H518" s="16">
        <f t="shared" si="163"/>
        <v>862673.12376021466</v>
      </c>
      <c r="I518" s="16">
        <f t="shared" si="164"/>
        <v>852580.09124770609</v>
      </c>
      <c r="J518" s="16">
        <f t="shared" si="165"/>
        <v>523959.56327159447</v>
      </c>
      <c r="K518" s="16">
        <f t="shared" si="166"/>
        <v>514667.78158953757</v>
      </c>
      <c r="L518" s="16">
        <f t="shared" si="167"/>
        <v>530759.87478641688</v>
      </c>
      <c r="M518" s="16">
        <f t="shared" si="168"/>
        <v>521288.88737479132</v>
      </c>
      <c r="N518" s="16">
        <f t="shared" si="169"/>
        <v>384.84394064357218</v>
      </c>
      <c r="O518" s="16">
        <f t="shared" si="170"/>
        <v>349.87805901980408</v>
      </c>
    </row>
    <row r="519" spans="1:15">
      <c r="A519" s="13">
        <v>277</v>
      </c>
      <c r="B519" s="11">
        <f t="shared" si="157"/>
        <v>2050</v>
      </c>
      <c r="C519" s="11">
        <f t="shared" si="158"/>
        <v>42</v>
      </c>
      <c r="D519" s="21">
        <f t="shared" si="159"/>
        <v>1.5795036415311681</v>
      </c>
      <c r="E519" s="21">
        <f t="shared" si="160"/>
        <v>1.6106261181280466</v>
      </c>
      <c r="F519" s="16">
        <f t="shared" si="161"/>
        <v>875387.70484651346</v>
      </c>
      <c r="G519" s="16">
        <f t="shared" si="162"/>
        <v>865237.53191761835</v>
      </c>
      <c r="H519" s="16">
        <f t="shared" si="163"/>
        <v>865676.98064698221</v>
      </c>
      <c r="I519" s="16">
        <f t="shared" si="164"/>
        <v>855533.71963198308</v>
      </c>
      <c r="J519" s="16">
        <f t="shared" si="165"/>
        <v>525571.5067290006</v>
      </c>
      <c r="K519" s="16">
        <f t="shared" si="166"/>
        <v>516237.04017718311</v>
      </c>
      <c r="L519" s="16">
        <f t="shared" si="167"/>
        <v>532403.57991325471</v>
      </c>
      <c r="M519" s="16">
        <f t="shared" si="168"/>
        <v>522889.0665709016</v>
      </c>
      <c r="N519" s="16">
        <f t="shared" si="169"/>
        <v>386.72871176046783</v>
      </c>
      <c r="O519" s="16">
        <f t="shared" si="170"/>
        <v>351.45756266133526</v>
      </c>
    </row>
    <row r="520" spans="1:15">
      <c r="A520" s="13">
        <v>278</v>
      </c>
      <c r="B520" s="11">
        <f t="shared" si="157"/>
        <v>2050</v>
      </c>
      <c r="C520" s="11">
        <f t="shared" si="158"/>
        <v>42</v>
      </c>
      <c r="D520" s="21">
        <f t="shared" si="159"/>
        <v>1.5821123202118359</v>
      </c>
      <c r="E520" s="21">
        <f t="shared" si="160"/>
        <v>1.6132861981091311</v>
      </c>
      <c r="F520" s="16">
        <f t="shared" si="161"/>
        <v>878420.79304738145</v>
      </c>
      <c r="G520" s="16">
        <f t="shared" si="162"/>
        <v>868220.26024796662</v>
      </c>
      <c r="H520" s="16">
        <f t="shared" si="163"/>
        <v>868687.7435170121</v>
      </c>
      <c r="I520" s="16">
        <f t="shared" si="164"/>
        <v>858494.13852225093</v>
      </c>
      <c r="J520" s="16">
        <f t="shared" si="165"/>
        <v>527186.11244208075</v>
      </c>
      <c r="K520" s="16">
        <f t="shared" si="166"/>
        <v>517808.89052296989</v>
      </c>
      <c r="L520" s="16">
        <f t="shared" si="167"/>
        <v>534049.99975274596</v>
      </c>
      <c r="M520" s="16">
        <f t="shared" si="168"/>
        <v>524491.88859305193</v>
      </c>
      <c r="N520" s="16">
        <f t="shared" si="169"/>
        <v>388.61781603912095</v>
      </c>
      <c r="O520" s="16">
        <f t="shared" si="170"/>
        <v>353.03967498154708</v>
      </c>
    </row>
    <row r="521" spans="1:15">
      <c r="A521" s="13">
        <v>279</v>
      </c>
      <c r="B521" s="11">
        <f t="shared" si="157"/>
        <v>2050</v>
      </c>
      <c r="C521" s="11">
        <f t="shared" si="158"/>
        <v>42</v>
      </c>
      <c r="D521" s="21">
        <f t="shared" si="159"/>
        <v>1.5847253073374354</v>
      </c>
      <c r="E521" s="21">
        <f t="shared" si="160"/>
        <v>1.6159506714285741</v>
      </c>
      <c r="F521" s="16">
        <f t="shared" si="161"/>
        <v>881460.85443543445</v>
      </c>
      <c r="G521" s="16">
        <f t="shared" si="162"/>
        <v>871209.84598620806</v>
      </c>
      <c r="H521" s="16">
        <f t="shared" si="163"/>
        <v>871705.42824742722</v>
      </c>
      <c r="I521" s="16">
        <f t="shared" si="164"/>
        <v>861461.36353014561</v>
      </c>
      <c r="J521" s="16">
        <f t="shared" si="165"/>
        <v>528803.38480776653</v>
      </c>
      <c r="K521" s="16">
        <f t="shared" si="166"/>
        <v>519383.3369073972</v>
      </c>
      <c r="L521" s="16">
        <f t="shared" si="167"/>
        <v>535699.13878845924</v>
      </c>
      <c r="M521" s="16">
        <f t="shared" si="168"/>
        <v>526097.35780608433</v>
      </c>
      <c r="N521" s="16">
        <f t="shared" si="169"/>
        <v>390.51126344163816</v>
      </c>
      <c r="O521" s="16">
        <f t="shared" si="170"/>
        <v>354.62440028888449</v>
      </c>
    </row>
    <row r="522" spans="1:15">
      <c r="A522" s="13">
        <v>280</v>
      </c>
      <c r="B522" s="11">
        <f t="shared" si="157"/>
        <v>2050</v>
      </c>
      <c r="C522" s="11">
        <f t="shared" si="158"/>
        <v>42</v>
      </c>
      <c r="D522" s="21">
        <f t="shared" si="159"/>
        <v>1.5873426100237138</v>
      </c>
      <c r="E522" s="21">
        <f t="shared" si="160"/>
        <v>1.6186195453423309</v>
      </c>
      <c r="F522" s="16">
        <f t="shared" si="161"/>
        <v>884507.90504229977</v>
      </c>
      <c r="G522" s="16">
        <f t="shared" si="162"/>
        <v>874206.30489778903</v>
      </c>
      <c r="H522" s="16">
        <f t="shared" si="163"/>
        <v>874730.05075185257</v>
      </c>
      <c r="I522" s="16">
        <f t="shared" si="164"/>
        <v>864435.41030319512</v>
      </c>
      <c r="J522" s="16">
        <f t="shared" si="165"/>
        <v>530423.32823025156</v>
      </c>
      <c r="K522" s="16">
        <f t="shared" si="166"/>
        <v>520960.3836180339</v>
      </c>
      <c r="L522" s="16">
        <f t="shared" si="167"/>
        <v>537351.00151136809</v>
      </c>
      <c r="M522" s="16">
        <f t="shared" si="168"/>
        <v>527705.47858204984</v>
      </c>
      <c r="N522" s="16">
        <f t="shared" si="169"/>
        <v>392.40906395302932</v>
      </c>
      <c r="O522" s="16">
        <f t="shared" si="170"/>
        <v>356.2117428989082</v>
      </c>
    </row>
    <row r="523" spans="1:15">
      <c r="A523" s="13">
        <v>281</v>
      </c>
      <c r="B523" s="11">
        <f t="shared" si="157"/>
        <v>2050</v>
      </c>
      <c r="C523" s="11">
        <f t="shared" si="158"/>
        <v>42</v>
      </c>
      <c r="D523" s="21">
        <f t="shared" si="159"/>
        <v>1.5899642353981702</v>
      </c>
      <c r="E523" s="21">
        <f t="shared" si="160"/>
        <v>1.6212928271183409</v>
      </c>
      <c r="F523" s="16">
        <f t="shared" si="161"/>
        <v>887561.96093646192</v>
      </c>
      <c r="G523" s="16">
        <f t="shared" si="162"/>
        <v>877209.65278440097</v>
      </c>
      <c r="H523" s="16">
        <f t="shared" si="163"/>
        <v>877761.62698049902</v>
      </c>
      <c r="I523" s="16">
        <f t="shared" si="164"/>
        <v>867416.29452490155</v>
      </c>
      <c r="J523" s="16">
        <f t="shared" si="165"/>
        <v>532045.94712100341</v>
      </c>
      <c r="K523" s="16">
        <f t="shared" si="166"/>
        <v>522540.03494953015</v>
      </c>
      <c r="L523" s="16">
        <f t="shared" si="167"/>
        <v>539005.59241986345</v>
      </c>
      <c r="M523" s="16">
        <f t="shared" si="168"/>
        <v>529316.2553002201</v>
      </c>
      <c r="N523" s="16">
        <f t="shared" si="169"/>
        <v>394.31122758126025</v>
      </c>
      <c r="O523" s="16">
        <f t="shared" si="170"/>
        <v>357.80170713430635</v>
      </c>
    </row>
    <row r="524" spans="1:15">
      <c r="A524" s="13">
        <v>282</v>
      </c>
      <c r="B524" s="11">
        <f t="shared" si="157"/>
        <v>2050</v>
      </c>
      <c r="C524" s="11">
        <f t="shared" si="158"/>
        <v>42</v>
      </c>
      <c r="D524" s="21">
        <f t="shared" si="159"/>
        <v>1.5925901906000757</v>
      </c>
      <c r="E524" s="21">
        <f t="shared" si="160"/>
        <v>1.623970524036547</v>
      </c>
      <c r="F524" s="16">
        <f t="shared" si="161"/>
        <v>890623.03822334763</v>
      </c>
      <c r="G524" s="16">
        <f t="shared" si="162"/>
        <v>880219.90548406425</v>
      </c>
      <c r="H524" s="16">
        <f t="shared" si="163"/>
        <v>880800.17292024789</v>
      </c>
      <c r="I524" s="16">
        <f t="shared" si="164"/>
        <v>870404.03191482415</v>
      </c>
      <c r="J524" s="16">
        <f t="shared" si="165"/>
        <v>533671.24589877529</v>
      </c>
      <c r="K524" s="16">
        <f t="shared" si="166"/>
        <v>524122.29520362901</v>
      </c>
      <c r="L524" s="16">
        <f t="shared" si="167"/>
        <v>540662.91601976566</v>
      </c>
      <c r="M524" s="16">
        <f t="shared" si="168"/>
        <v>530929.69234709966</v>
      </c>
      <c r="N524" s="16">
        <f t="shared" si="169"/>
        <v>396.2177643573055</v>
      </c>
      <c r="O524" s="16">
        <f t="shared" si="170"/>
        <v>359.3942973249064</v>
      </c>
    </row>
    <row r="525" spans="1:15">
      <c r="A525" s="13">
        <v>283</v>
      </c>
      <c r="B525" s="11">
        <f t="shared" si="157"/>
        <v>2050</v>
      </c>
      <c r="C525" s="11">
        <f t="shared" si="158"/>
        <v>42</v>
      </c>
      <c r="D525" s="21">
        <f t="shared" si="159"/>
        <v>1.5952204827804923</v>
      </c>
      <c r="E525" s="21">
        <f t="shared" si="160"/>
        <v>1.6266526433889152</v>
      </c>
      <c r="F525" s="16">
        <f t="shared" si="161"/>
        <v>893691.15304541052</v>
      </c>
      <c r="G525" s="16">
        <f t="shared" si="162"/>
        <v>883237.07887121127</v>
      </c>
      <c r="H525" s="16">
        <f t="shared" si="163"/>
        <v>883845.70459473471</v>
      </c>
      <c r="I525" s="16">
        <f t="shared" si="164"/>
        <v>873398.63822866185</v>
      </c>
      <c r="J525" s="16">
        <f t="shared" si="165"/>
        <v>535299.2289896186</v>
      </c>
      <c r="K525" s="16">
        <f t="shared" si="166"/>
        <v>525707.1686891783</v>
      </c>
      <c r="L525" s="16">
        <f t="shared" si="167"/>
        <v>542322.97682433669</v>
      </c>
      <c r="M525" s="16">
        <f t="shared" si="168"/>
        <v>532545.79411643767</v>
      </c>
      <c r="N525" s="16">
        <f t="shared" si="169"/>
        <v>398.12868433520111</v>
      </c>
      <c r="O525" s="16">
        <f t="shared" si="170"/>
        <v>360.98951780768692</v>
      </c>
    </row>
    <row r="526" spans="1:15">
      <c r="A526" s="13">
        <v>284</v>
      </c>
      <c r="B526" s="11">
        <f t="shared" si="157"/>
        <v>2050</v>
      </c>
      <c r="C526" s="11">
        <f t="shared" si="158"/>
        <v>42</v>
      </c>
      <c r="D526" s="21">
        <f t="shared" si="159"/>
        <v>1.5978551191022927</v>
      </c>
      <c r="E526" s="21">
        <f t="shared" si="160"/>
        <v>1.6293391924794556</v>
      </c>
      <c r="F526" s="16">
        <f t="shared" si="161"/>
        <v>896766.32158221654</v>
      </c>
      <c r="G526" s="16">
        <f t="shared" si="162"/>
        <v>886261.18885677052</v>
      </c>
      <c r="H526" s="16">
        <f t="shared" si="163"/>
        <v>886898.23806443403</v>
      </c>
      <c r="I526" s="16">
        <f t="shared" si="164"/>
        <v>876400.12925833662</v>
      </c>
      <c r="J526" s="16">
        <f t="shared" si="165"/>
        <v>536929.90082689456</v>
      </c>
      <c r="K526" s="16">
        <f t="shared" si="166"/>
        <v>527294.65972214227</v>
      </c>
      <c r="L526" s="16">
        <f t="shared" si="167"/>
        <v>543985.77935429255</v>
      </c>
      <c r="M526" s="16">
        <f t="shared" si="168"/>
        <v>534164.56500923994</v>
      </c>
      <c r="N526" s="16">
        <f t="shared" si="169"/>
        <v>400.04399759209787</v>
      </c>
      <c r="O526" s="16">
        <f t="shared" si="170"/>
        <v>362.58737292678921</v>
      </c>
    </row>
    <row r="527" spans="1:15">
      <c r="A527" s="13">
        <v>285</v>
      </c>
      <c r="B527" s="11">
        <f t="shared" si="157"/>
        <v>2050</v>
      </c>
      <c r="C527" s="11">
        <f t="shared" si="158"/>
        <v>42</v>
      </c>
      <c r="D527" s="21">
        <f t="shared" si="159"/>
        <v>1.6004941067401797</v>
      </c>
      <c r="E527" s="21">
        <f t="shared" si="160"/>
        <v>1.6320301786242404</v>
      </c>
      <c r="F527" s="16">
        <f t="shared" si="161"/>
        <v>899848.56005052873</v>
      </c>
      <c r="G527" s="16">
        <f t="shared" si="162"/>
        <v>889292.25138825015</v>
      </c>
      <c r="H527" s="16">
        <f t="shared" si="163"/>
        <v>889957.78942674422</v>
      </c>
      <c r="I527" s="16">
        <f t="shared" si="164"/>
        <v>879408.52083207667</v>
      </c>
      <c r="J527" s="16">
        <f t="shared" si="165"/>
        <v>538563.26585128659</v>
      </c>
      <c r="K527" s="16">
        <f t="shared" si="166"/>
        <v>528884.77262561326</v>
      </c>
      <c r="L527" s="16">
        <f t="shared" si="167"/>
        <v>545651.3281378157</v>
      </c>
      <c r="M527" s="16">
        <f t="shared" si="168"/>
        <v>535786.0094337808</v>
      </c>
      <c r="N527" s="16">
        <f t="shared" si="169"/>
        <v>401.96371422831425</v>
      </c>
      <c r="O527" s="16">
        <f t="shared" si="170"/>
        <v>364.18786703352941</v>
      </c>
    </row>
    <row r="528" spans="1:15">
      <c r="A528" s="13">
        <v>286</v>
      </c>
      <c r="B528" s="11">
        <f t="shared" si="157"/>
        <v>2050</v>
      </c>
      <c r="C528" s="11">
        <f t="shared" si="158"/>
        <v>42</v>
      </c>
      <c r="D528" s="21">
        <f t="shared" si="159"/>
        <v>1.6031374528807052</v>
      </c>
      <c r="E528" s="21">
        <f t="shared" si="160"/>
        <v>1.6347256091514257</v>
      </c>
      <c r="F528" s="16">
        <f t="shared" si="161"/>
        <v>902937.88470439345</v>
      </c>
      <c r="G528" s="16">
        <f t="shared" si="162"/>
        <v>892330.28244982252</v>
      </c>
      <c r="H528" s="16">
        <f t="shared" si="163"/>
        <v>893024.37481607194</v>
      </c>
      <c r="I528" s="16">
        <f t="shared" si="164"/>
        <v>882423.82881450001</v>
      </c>
      <c r="J528" s="16">
        <f t="shared" si="165"/>
        <v>540199.32851081213</v>
      </c>
      <c r="K528" s="16">
        <f t="shared" si="166"/>
        <v>530477.51172982354</v>
      </c>
      <c r="L528" s="16">
        <f t="shared" si="167"/>
        <v>547319.62771056721</v>
      </c>
      <c r="M528" s="16">
        <f t="shared" si="168"/>
        <v>537410.13180561538</v>
      </c>
      <c r="N528" s="16">
        <f t="shared" si="169"/>
        <v>403.88784436738973</v>
      </c>
      <c r="O528" s="16">
        <f t="shared" si="170"/>
        <v>365.79100448641015</v>
      </c>
    </row>
    <row r="529" spans="1:15">
      <c r="A529" s="13">
        <v>287</v>
      </c>
      <c r="B529" s="11">
        <f t="shared" si="157"/>
        <v>2050</v>
      </c>
      <c r="C529" s="11">
        <f t="shared" si="158"/>
        <v>42</v>
      </c>
      <c r="D529" s="21">
        <f t="shared" si="159"/>
        <v>1.6057851647222909</v>
      </c>
      <c r="E529" s="21">
        <f t="shared" si="160"/>
        <v>1.6374254914012705</v>
      </c>
      <c r="F529" s="16">
        <f t="shared" si="161"/>
        <v>906034.31183522556</v>
      </c>
      <c r="G529" s="16">
        <f t="shared" si="162"/>
        <v>895375.29806240799</v>
      </c>
      <c r="H529" s="16">
        <f t="shared" si="163"/>
        <v>896098.01040391764</v>
      </c>
      <c r="I529" s="16">
        <f t="shared" si="164"/>
        <v>885446.0691066978</v>
      </c>
      <c r="J529" s="16">
        <f t="shared" si="165"/>
        <v>541838.09326083492</v>
      </c>
      <c r="K529" s="16">
        <f t="shared" si="166"/>
        <v>532072.88137215714</v>
      </c>
      <c r="L529" s="16">
        <f t="shared" si="167"/>
        <v>548990.68261569901</v>
      </c>
      <c r="M529" s="16">
        <f t="shared" si="168"/>
        <v>539036.93654759135</v>
      </c>
      <c r="N529" s="16">
        <f t="shared" si="169"/>
        <v>405.81639815613829</v>
      </c>
      <c r="O529" s="16">
        <f t="shared" si="170"/>
        <v>367.39678965113245</v>
      </c>
    </row>
    <row r="530" spans="1:15">
      <c r="A530" s="13">
        <v>288</v>
      </c>
      <c r="B530" s="11">
        <f t="shared" si="157"/>
        <v>2050</v>
      </c>
      <c r="C530" s="11">
        <f t="shared" si="158"/>
        <v>42</v>
      </c>
      <c r="D530" s="21">
        <f t="shared" si="159"/>
        <v>1.6084372494752472</v>
      </c>
      <c r="E530" s="21">
        <f t="shared" si="160"/>
        <v>1.6401298327261564</v>
      </c>
      <c r="F530" s="16">
        <f t="shared" si="161"/>
        <v>909137.85777189455</v>
      </c>
      <c r="G530" s="16">
        <f t="shared" si="162"/>
        <v>898427.31428375968</v>
      </c>
      <c r="H530" s="16">
        <f t="shared" si="163"/>
        <v>899178.7123989606</v>
      </c>
      <c r="I530" s="16">
        <f t="shared" si="164"/>
        <v>888475.25764631864</v>
      </c>
      <c r="J530" s="16">
        <f t="shared" si="165"/>
        <v>543479.56456407707</v>
      </c>
      <c r="K530" s="16">
        <f t="shared" si="166"/>
        <v>533670.88589716167</v>
      </c>
      <c r="L530" s="16">
        <f t="shared" si="167"/>
        <v>550664.49740386661</v>
      </c>
      <c r="M530" s="16">
        <f t="shared" si="168"/>
        <v>540666.42808986106</v>
      </c>
      <c r="N530" s="16">
        <f t="shared" si="169"/>
        <v>407.74938576470174</v>
      </c>
      <c r="O530" s="16">
        <f t="shared" si="170"/>
        <v>369.00522690060768</v>
      </c>
    </row>
    <row r="531" spans="1:15">
      <c r="A531" s="13">
        <v>289</v>
      </c>
      <c r="B531" s="11">
        <f t="shared" si="157"/>
        <v>2051</v>
      </c>
      <c r="C531" s="11">
        <f t="shared" si="158"/>
        <v>43</v>
      </c>
      <c r="D531" s="21">
        <f t="shared" si="159"/>
        <v>1.6110937143617925</v>
      </c>
      <c r="E531" s="21">
        <f t="shared" si="160"/>
        <v>1.6428386404906086</v>
      </c>
      <c r="F531" s="16">
        <f t="shared" si="161"/>
        <v>912248.53888081049</v>
      </c>
      <c r="G531" s="16">
        <f t="shared" si="162"/>
        <v>901486.34720854822</v>
      </c>
      <c r="H531" s="16">
        <f t="shared" si="163"/>
        <v>902266.49704714445</v>
      </c>
      <c r="I531" s="16">
        <f t="shared" si="164"/>
        <v>891511.41040765238</v>
      </c>
      <c r="J531" s="16">
        <f t="shared" si="165"/>
        <v>545123.74689063127</v>
      </c>
      <c r="K531" s="16">
        <f t="shared" si="166"/>
        <v>535271.52965656016</v>
      </c>
      <c r="L531" s="16">
        <f t="shared" si="167"/>
        <v>552341.07663324126</v>
      </c>
      <c r="M531" s="16">
        <f t="shared" si="168"/>
        <v>542298.61086989357</v>
      </c>
      <c r="N531" s="16">
        <f t="shared" si="169"/>
        <v>409.68681738660348</v>
      </c>
      <c r="O531" s="16">
        <f t="shared" si="170"/>
        <v>370.61632061496948</v>
      </c>
    </row>
    <row r="532" spans="1:15">
      <c r="A532" s="13">
        <v>290</v>
      </c>
      <c r="B532" s="11">
        <f t="shared" si="157"/>
        <v>2051</v>
      </c>
      <c r="C532" s="11">
        <f t="shared" si="158"/>
        <v>43</v>
      </c>
      <c r="D532" s="21">
        <f t="shared" si="159"/>
        <v>1.6137545666160735</v>
      </c>
      <c r="E532" s="21">
        <f t="shared" si="160"/>
        <v>1.6455519220713148</v>
      </c>
      <c r="F532" s="16">
        <f t="shared" si="161"/>
        <v>915366.37156601076</v>
      </c>
      <c r="G532" s="16">
        <f t="shared" si="162"/>
        <v>904552.41296844638</v>
      </c>
      <c r="H532" s="16">
        <f t="shared" si="163"/>
        <v>905361.38063176302</v>
      </c>
      <c r="I532" s="16">
        <f t="shared" si="164"/>
        <v>894554.5434017143</v>
      </c>
      <c r="J532" s="16">
        <f t="shared" si="165"/>
        <v>546770.64471797296</v>
      </c>
      <c r="K532" s="16">
        <f t="shared" si="166"/>
        <v>536874.81700926262</v>
      </c>
      <c r="L532" s="16">
        <f t="shared" si="167"/>
        <v>554020.42486952234</v>
      </c>
      <c r="M532" s="16">
        <f t="shared" si="168"/>
        <v>543933.48933248688</v>
      </c>
      <c r="N532" s="16">
        <f t="shared" si="169"/>
        <v>411.62870323880219</v>
      </c>
      <c r="O532" s="16">
        <f t="shared" si="170"/>
        <v>372.23007518158556</v>
      </c>
    </row>
    <row r="533" spans="1:15">
      <c r="A533" s="13">
        <v>291</v>
      </c>
      <c r="B533" s="11">
        <f t="shared" si="157"/>
        <v>2051</v>
      </c>
      <c r="C533" s="11">
        <f t="shared" si="158"/>
        <v>43</v>
      </c>
      <c r="D533" s="21">
        <f t="shared" si="159"/>
        <v>1.616419813484185</v>
      </c>
      <c r="E533" s="21">
        <f t="shared" si="160"/>
        <v>1.6482696848571468</v>
      </c>
      <c r="F533" s="16">
        <f t="shared" si="161"/>
        <v>918491.37226924591</v>
      </c>
      <c r="G533" s="16">
        <f t="shared" si="162"/>
        <v>907625.52773221431</v>
      </c>
      <c r="H533" s="16">
        <f t="shared" si="163"/>
        <v>908463.37947354594</v>
      </c>
      <c r="I533" s="16">
        <f t="shared" si="164"/>
        <v>897604.67267632962</v>
      </c>
      <c r="J533" s="16">
        <f t="shared" si="165"/>
        <v>548420.26253097248</v>
      </c>
      <c r="K533" s="16">
        <f t="shared" si="166"/>
        <v>538480.75232137844</v>
      </c>
      <c r="L533" s="16">
        <f t="shared" si="167"/>
        <v>555702.5466859499</v>
      </c>
      <c r="M533" s="16">
        <f t="shared" si="168"/>
        <v>545571.06792977988</v>
      </c>
      <c r="N533" s="16">
        <f t="shared" si="169"/>
        <v>413.57505356174573</v>
      </c>
      <c r="O533" s="16">
        <f t="shared" si="170"/>
        <v>373.84649499506975</v>
      </c>
    </row>
    <row r="534" spans="1:15">
      <c r="A534" s="13">
        <v>292</v>
      </c>
      <c r="B534" s="11">
        <f t="shared" si="157"/>
        <v>2051</v>
      </c>
      <c r="C534" s="11">
        <f t="shared" si="158"/>
        <v>43</v>
      </c>
      <c r="D534" s="21">
        <f t="shared" si="159"/>
        <v>1.6190894622241887</v>
      </c>
      <c r="E534" s="21">
        <f t="shared" si="160"/>
        <v>1.6509919362491787</v>
      </c>
      <c r="F534" s="16">
        <f t="shared" si="161"/>
        <v>921623.55747006705</v>
      </c>
      <c r="G534" s="16">
        <f t="shared" si="162"/>
        <v>910705.70770578482</v>
      </c>
      <c r="H534" s="16">
        <f t="shared" si="163"/>
        <v>911572.50993074488</v>
      </c>
      <c r="I534" s="16">
        <f t="shared" si="164"/>
        <v>900661.81431621814</v>
      </c>
      <c r="J534" s="16">
        <f t="shared" si="165"/>
        <v>550072.60482190724</v>
      </c>
      <c r="K534" s="16">
        <f t="shared" si="166"/>
        <v>540089.33996622788</v>
      </c>
      <c r="L534" s="16">
        <f t="shared" si="167"/>
        <v>557387.44666331692</v>
      </c>
      <c r="M534" s="16">
        <f t="shared" si="168"/>
        <v>547211.35112126463</v>
      </c>
      <c r="N534" s="16">
        <f t="shared" si="169"/>
        <v>415.52587861942516</v>
      </c>
      <c r="O534" s="16">
        <f t="shared" si="170"/>
        <v>375.46558445729391</v>
      </c>
    </row>
    <row r="535" spans="1:15">
      <c r="A535" s="13">
        <v>293</v>
      </c>
      <c r="B535" s="11">
        <f t="shared" si="157"/>
        <v>2051</v>
      </c>
      <c r="C535" s="11">
        <f t="shared" si="158"/>
        <v>43</v>
      </c>
      <c r="D535" s="21">
        <f t="shared" si="159"/>
        <v>1.6217635201061342</v>
      </c>
      <c r="E535" s="21">
        <f t="shared" si="160"/>
        <v>1.653718683660709</v>
      </c>
      <c r="F535" s="16">
        <f t="shared" si="161"/>
        <v>924762.94368591206</v>
      </c>
      <c r="G535" s="16">
        <f t="shared" si="162"/>
        <v>913792.96913234866</v>
      </c>
      <c r="H535" s="16">
        <f t="shared" si="163"/>
        <v>914688.78839921975</v>
      </c>
      <c r="I535" s="16">
        <f t="shared" si="164"/>
        <v>903725.9844430791</v>
      </c>
      <c r="J535" s="16">
        <f t="shared" si="165"/>
        <v>551727.67609047412</v>
      </c>
      <c r="K535" s="16">
        <f t="shared" si="166"/>
        <v>541700.58432435407</v>
      </c>
      <c r="L535" s="16">
        <f t="shared" si="167"/>
        <v>559075.1293899822</v>
      </c>
      <c r="M535" s="16">
        <f t="shared" si="168"/>
        <v>548854.3433737983</v>
      </c>
      <c r="N535" s="16">
        <f t="shared" si="169"/>
        <v>417.48118869942886</v>
      </c>
      <c r="O535" s="16">
        <f t="shared" si="170"/>
        <v>377.08734797740004</v>
      </c>
    </row>
    <row r="536" spans="1:15">
      <c r="A536" s="13">
        <v>294</v>
      </c>
      <c r="B536" s="11">
        <f t="shared" si="157"/>
        <v>2051</v>
      </c>
      <c r="C536" s="11">
        <f t="shared" si="158"/>
        <v>43</v>
      </c>
      <c r="D536" s="21">
        <f t="shared" si="159"/>
        <v>1.6244419944120778</v>
      </c>
      <c r="E536" s="21">
        <f t="shared" si="160"/>
        <v>1.6564499345172792</v>
      </c>
      <c r="F536" s="16">
        <f t="shared" si="161"/>
        <v>927909.54747219337</v>
      </c>
      <c r="G536" s="16">
        <f t="shared" si="162"/>
        <v>916887.32829244051</v>
      </c>
      <c r="H536" s="16">
        <f t="shared" si="163"/>
        <v>917812.23131252511</v>
      </c>
      <c r="I536" s="16">
        <f t="shared" si="164"/>
        <v>906797.19921567605</v>
      </c>
      <c r="J536" s="16">
        <f t="shared" si="165"/>
        <v>553385.48084380152</v>
      </c>
      <c r="K536" s="16">
        <f t="shared" si="166"/>
        <v>543314.4897835349</v>
      </c>
      <c r="L536" s="16">
        <f t="shared" si="167"/>
        <v>560765.59946188249</v>
      </c>
      <c r="M536" s="16">
        <f t="shared" si="168"/>
        <v>550500.04916161543</v>
      </c>
      <c r="N536" s="16">
        <f t="shared" si="169"/>
        <v>419.4409941129968</v>
      </c>
      <c r="O536" s="16">
        <f t="shared" si="170"/>
        <v>378.7117899718121</v>
      </c>
    </row>
    <row r="537" spans="1:15">
      <c r="A537" s="13">
        <v>295</v>
      </c>
      <c r="B537" s="11">
        <f t="shared" si="157"/>
        <v>2051</v>
      </c>
      <c r="C537" s="11">
        <f t="shared" si="158"/>
        <v>43</v>
      </c>
      <c r="D537" s="21">
        <f t="shared" si="159"/>
        <v>1.6271248924361028</v>
      </c>
      <c r="E537" s="21">
        <f t="shared" si="160"/>
        <v>1.6591856962566949</v>
      </c>
      <c r="F537" s="16">
        <f t="shared" si="161"/>
        <v>931063.38542238472</v>
      </c>
      <c r="G537" s="16">
        <f t="shared" si="162"/>
        <v>919988.80150402442</v>
      </c>
      <c r="H537" s="16">
        <f t="shared" si="163"/>
        <v>920942.8551419971</v>
      </c>
      <c r="I537" s="16">
        <f t="shared" si="164"/>
        <v>909875.47482992231</v>
      </c>
      <c r="J537" s="16">
        <f t="shared" si="165"/>
        <v>555046.02359646175</v>
      </c>
      <c r="K537" s="16">
        <f t="shared" si="166"/>
        <v>544931.0607387952</v>
      </c>
      <c r="L537" s="16">
        <f t="shared" si="167"/>
        <v>562458.86148254492</v>
      </c>
      <c r="M537" s="16">
        <f t="shared" si="168"/>
        <v>552148.47296634025</v>
      </c>
      <c r="N537" s="16">
        <f t="shared" si="169"/>
        <v>421.40530519507485</v>
      </c>
      <c r="O537" s="16">
        <f t="shared" si="170"/>
        <v>380.33891486424818</v>
      </c>
    </row>
    <row r="538" spans="1:15">
      <c r="A538" s="13">
        <v>296</v>
      </c>
      <c r="B538" s="11">
        <f t="shared" si="157"/>
        <v>2051</v>
      </c>
      <c r="C538" s="11">
        <f t="shared" si="158"/>
        <v>43</v>
      </c>
      <c r="D538" s="21">
        <f t="shared" si="159"/>
        <v>1.6298122214843391</v>
      </c>
      <c r="E538" s="21">
        <f t="shared" si="160"/>
        <v>1.6619259763290459</v>
      </c>
      <c r="F538" s="16">
        <f t="shared" si="161"/>
        <v>934224.47416810901</v>
      </c>
      <c r="G538" s="16">
        <f t="shared" si="162"/>
        <v>923097.40512258012</v>
      </c>
      <c r="H538" s="16">
        <f t="shared" si="163"/>
        <v>924080.6763968399</v>
      </c>
      <c r="I538" s="16">
        <f t="shared" si="164"/>
        <v>912960.82751896617</v>
      </c>
      <c r="J538" s="16">
        <f t="shared" si="165"/>
        <v>556709.30887048331</v>
      </c>
      <c r="K538" s="16">
        <f t="shared" si="166"/>
        <v>546550.30159241846</v>
      </c>
      <c r="L538" s="16">
        <f t="shared" si="167"/>
        <v>564154.92006309994</v>
      </c>
      <c r="M538" s="16">
        <f t="shared" si="168"/>
        <v>553799.61927699856</v>
      </c>
      <c r="N538" s="16">
        <f t="shared" si="169"/>
        <v>423.37413230436931</v>
      </c>
      <c r="O538" s="16">
        <f t="shared" si="170"/>
        <v>381.9687270857325</v>
      </c>
    </row>
    <row r="539" spans="1:15">
      <c r="A539" s="13">
        <v>297</v>
      </c>
      <c r="B539" s="11">
        <f t="shared" si="157"/>
        <v>2051</v>
      </c>
      <c r="C539" s="11">
        <f t="shared" si="158"/>
        <v>43</v>
      </c>
      <c r="D539" s="21">
        <f t="shared" si="159"/>
        <v>1.6325039888749837</v>
      </c>
      <c r="E539" s="21">
        <f t="shared" si="160"/>
        <v>1.6646707821967266</v>
      </c>
      <c r="F539" s="16">
        <f t="shared" si="161"/>
        <v>937392.8303792259</v>
      </c>
      <c r="G539" s="16">
        <f t="shared" si="162"/>
        <v>926213.15554118936</v>
      </c>
      <c r="H539" s="16">
        <f t="shared" si="163"/>
        <v>927225.71162421303</v>
      </c>
      <c r="I539" s="16">
        <f t="shared" si="164"/>
        <v>916053.27355327655</v>
      </c>
      <c r="J539" s="16">
        <f t="shared" si="165"/>
        <v>558375.3411953632</v>
      </c>
      <c r="K539" s="16">
        <f t="shared" si="166"/>
        <v>548172.21675395884</v>
      </c>
      <c r="L539" s="16">
        <f t="shared" si="167"/>
        <v>565853.77982229355</v>
      </c>
      <c r="M539" s="16">
        <f t="shared" si="168"/>
        <v>555453.49259003031</v>
      </c>
      <c r="N539" s="16">
        <f t="shared" si="169"/>
        <v>425.3474858234016</v>
      </c>
      <c r="O539" s="16">
        <f t="shared" si="170"/>
        <v>383.60123107460748</v>
      </c>
    </row>
    <row r="540" spans="1:15">
      <c r="A540" s="13">
        <v>298</v>
      </c>
      <c r="B540" s="11">
        <f t="shared" si="157"/>
        <v>2051</v>
      </c>
      <c r="C540" s="11">
        <f t="shared" si="158"/>
        <v>43</v>
      </c>
      <c r="D540" s="21">
        <f t="shared" si="159"/>
        <v>1.6352002019383198</v>
      </c>
      <c r="E540" s="21">
        <f t="shared" si="160"/>
        <v>1.6674201213344557</v>
      </c>
      <c r="F540" s="16">
        <f t="shared" si="161"/>
        <v>940568.47076391964</v>
      </c>
      <c r="G540" s="16">
        <f t="shared" si="162"/>
        <v>929336.06919062207</v>
      </c>
      <c r="H540" s="16">
        <f t="shared" si="163"/>
        <v>930377.97740931856</v>
      </c>
      <c r="I540" s="16">
        <f t="shared" si="164"/>
        <v>919152.82924072875</v>
      </c>
      <c r="J540" s="16">
        <f t="shared" si="165"/>
        <v>560044.12510807929</v>
      </c>
      <c r="K540" s="16">
        <f t="shared" si="166"/>
        <v>549796.81064025336</v>
      </c>
      <c r="L540" s="16">
        <f t="shared" si="167"/>
        <v>567555.4453865001</v>
      </c>
      <c r="M540" s="16">
        <f t="shared" si="168"/>
        <v>557110.09740930155</v>
      </c>
      <c r="N540" s="16">
        <f t="shared" si="169"/>
        <v>427.3253761585629</v>
      </c>
      <c r="O540" s="16">
        <f t="shared" si="170"/>
        <v>385.23643127654583</v>
      </c>
    </row>
    <row r="541" spans="1:15">
      <c r="A541" s="13">
        <v>299</v>
      </c>
      <c r="B541" s="11">
        <f t="shared" si="157"/>
        <v>2051</v>
      </c>
      <c r="C541" s="11">
        <f t="shared" si="158"/>
        <v>43</v>
      </c>
      <c r="D541" s="21">
        <f t="shared" si="159"/>
        <v>1.6379008680167373</v>
      </c>
      <c r="E541" s="21">
        <f t="shared" si="160"/>
        <v>1.6701740012292972</v>
      </c>
      <c r="F541" s="16">
        <f t="shared" si="161"/>
        <v>943751.41206878715</v>
      </c>
      <c r="G541" s="16">
        <f t="shared" si="162"/>
        <v>932466.16253942321</v>
      </c>
      <c r="H541" s="16">
        <f t="shared" si="163"/>
        <v>933537.49037548865</v>
      </c>
      <c r="I541" s="16">
        <f t="shared" si="164"/>
        <v>922259.51092669053</v>
      </c>
      <c r="J541" s="16">
        <f t="shared" si="165"/>
        <v>561715.66515310248</v>
      </c>
      <c r="K541" s="16">
        <f t="shared" si="166"/>
        <v>551424.08767543372</v>
      </c>
      <c r="L541" s="16">
        <f t="shared" si="167"/>
        <v>569259.92138973461</v>
      </c>
      <c r="M541" s="16">
        <f t="shared" si="168"/>
        <v>558769.43824611697</v>
      </c>
      <c r="N541" s="16">
        <f t="shared" si="169"/>
        <v>429.30781374016908</v>
      </c>
      <c r="O541" s="16">
        <f t="shared" si="170"/>
        <v>386.87433214456257</v>
      </c>
    </row>
    <row r="542" spans="1:15">
      <c r="A542" s="13">
        <v>300</v>
      </c>
      <c r="B542" s="11">
        <f t="shared" si="157"/>
        <v>2051</v>
      </c>
      <c r="C542" s="11">
        <f t="shared" si="158"/>
        <v>43</v>
      </c>
      <c r="D542" s="21">
        <f t="shared" si="159"/>
        <v>1.6406059944647526</v>
      </c>
      <c r="E542" s="21">
        <f t="shared" si="160"/>
        <v>1.6729324293806807</v>
      </c>
      <c r="F542" s="16">
        <f t="shared" si="161"/>
        <v>946941.67107892665</v>
      </c>
      <c r="G542" s="16">
        <f t="shared" si="162"/>
        <v>935603.45209399948</v>
      </c>
      <c r="H542" s="16">
        <f t="shared" si="163"/>
        <v>936704.26718427311</v>
      </c>
      <c r="I542" s="16">
        <f t="shared" si="164"/>
        <v>925373.33499410842</v>
      </c>
      <c r="J542" s="16">
        <f t="shared" si="165"/>
        <v>563389.96588240948</v>
      </c>
      <c r="K542" s="16">
        <f t="shared" si="166"/>
        <v>553054.05229093833</v>
      </c>
      <c r="L542" s="16">
        <f t="shared" si="167"/>
        <v>570967.2124736656</v>
      </c>
      <c r="M542" s="16">
        <f t="shared" si="168"/>
        <v>560431.51961923204</v>
      </c>
      <c r="N542" s="16">
        <f t="shared" si="169"/>
        <v>431.29480902251578</v>
      </c>
      <c r="O542" s="16">
        <f t="shared" si="170"/>
        <v>388.51493813902732</v>
      </c>
    </row>
    <row r="543" spans="1:15">
      <c r="A543" s="13">
        <v>301</v>
      </c>
      <c r="B543" s="11">
        <f t="shared" si="157"/>
        <v>2052</v>
      </c>
      <c r="C543" s="11">
        <f t="shared" si="158"/>
        <v>44</v>
      </c>
      <c r="D543" s="21">
        <f t="shared" si="159"/>
        <v>1.6433155886490289</v>
      </c>
      <c r="E543" s="21">
        <f t="shared" si="160"/>
        <v>1.6756954133004218</v>
      </c>
      <c r="F543" s="16">
        <f t="shared" si="161"/>
        <v>950139.26461802574</v>
      </c>
      <c r="G543" s="16">
        <f t="shared" si="162"/>
        <v>938747.95439870667</v>
      </c>
      <c r="H543" s="16">
        <f t="shared" si="163"/>
        <v>939878.32453552727</v>
      </c>
      <c r="I543" s="16">
        <f t="shared" si="164"/>
        <v>928494.31786359381</v>
      </c>
      <c r="J543" s="16">
        <f t="shared" si="165"/>
        <v>565067.03185549483</v>
      </c>
      <c r="K543" s="16">
        <f t="shared" si="166"/>
        <v>554686.70892552473</v>
      </c>
      <c r="L543" s="16">
        <f t="shared" si="167"/>
        <v>572677.32328762778</v>
      </c>
      <c r="M543" s="16">
        <f t="shared" si="168"/>
        <v>562096.34605486516</v>
      </c>
      <c r="N543" s="16">
        <f t="shared" si="169"/>
        <v>433.28637248393341</v>
      </c>
      <c r="O543" s="16">
        <f t="shared" si="170"/>
        <v>390.15825372767637</v>
      </c>
    </row>
    <row r="544" spans="1:15">
      <c r="A544" s="13">
        <v>302</v>
      </c>
      <c r="B544" s="11">
        <f t="shared" si="157"/>
        <v>2052</v>
      </c>
      <c r="C544" s="11">
        <f t="shared" si="158"/>
        <v>44</v>
      </c>
      <c r="D544" s="21">
        <f t="shared" si="159"/>
        <v>1.6460296579483957</v>
      </c>
      <c r="E544" s="21">
        <f t="shared" si="160"/>
        <v>1.6784629605127424</v>
      </c>
      <c r="F544" s="16">
        <f t="shared" si="161"/>
        <v>953344.20954845042</v>
      </c>
      <c r="G544" s="16">
        <f t="shared" si="162"/>
        <v>941899.68603593635</v>
      </c>
      <c r="H544" s="16">
        <f t="shared" si="163"/>
        <v>943059.67916750011</v>
      </c>
      <c r="I544" s="16">
        <f t="shared" si="164"/>
        <v>931622.47599350975</v>
      </c>
      <c r="J544" s="16">
        <f t="shared" si="165"/>
        <v>566746.86763938342</v>
      </c>
      <c r="K544" s="16">
        <f t="shared" si="166"/>
        <v>556322.06202528125</v>
      </c>
      <c r="L544" s="16">
        <f t="shared" si="167"/>
        <v>574390.25848863448</v>
      </c>
      <c r="M544" s="16">
        <f t="shared" si="168"/>
        <v>563763.92208671034</v>
      </c>
      <c r="N544" s="16">
        <f t="shared" si="169"/>
        <v>435.2825146268425</v>
      </c>
      <c r="O544" s="16">
        <f t="shared" si="170"/>
        <v>391.80428338562479</v>
      </c>
    </row>
    <row r="545" spans="1:15">
      <c r="A545" s="13">
        <v>303</v>
      </c>
      <c r="B545" s="11">
        <f t="shared" si="157"/>
        <v>2052</v>
      </c>
      <c r="C545" s="11">
        <f t="shared" si="158"/>
        <v>44</v>
      </c>
      <c r="D545" s="21">
        <f t="shared" si="159"/>
        <v>1.6487482097538695</v>
      </c>
      <c r="E545" s="21">
        <f t="shared" si="160"/>
        <v>1.6812350785542909</v>
      </c>
      <c r="F545" s="16">
        <f t="shared" si="161"/>
        <v>956556.52277133404</v>
      </c>
      <c r="G545" s="16">
        <f t="shared" si="162"/>
        <v>945058.66362620401</v>
      </c>
      <c r="H545" s="16">
        <f t="shared" si="163"/>
        <v>946248.34785692242</v>
      </c>
      <c r="I545" s="16">
        <f t="shared" si="164"/>
        <v>934757.82588005776</v>
      </c>
      <c r="J545" s="16">
        <f t="shared" si="165"/>
        <v>568429.4778086429</v>
      </c>
      <c r="K545" s="16">
        <f t="shared" si="166"/>
        <v>557960.11604363937</v>
      </c>
      <c r="L545" s="16">
        <f t="shared" si="167"/>
        <v>576106.02274139051</v>
      </c>
      <c r="M545" s="16">
        <f t="shared" si="168"/>
        <v>565434.25225594931</v>
      </c>
      <c r="N545" s="16">
        <f t="shared" si="169"/>
        <v>437.28324597780909</v>
      </c>
      <c r="O545" s="16">
        <f t="shared" si="170"/>
        <v>393.45303159537866</v>
      </c>
    </row>
    <row r="546" spans="1:15">
      <c r="A546" s="13">
        <v>304</v>
      </c>
      <c r="B546" s="11">
        <f t="shared" si="157"/>
        <v>2052</v>
      </c>
      <c r="C546" s="11">
        <f t="shared" si="158"/>
        <v>44</v>
      </c>
      <c r="D546" s="21">
        <f t="shared" si="159"/>
        <v>1.6514712514686734</v>
      </c>
      <c r="E546" s="21">
        <f t="shared" si="160"/>
        <v>1.6840117749741634</v>
      </c>
      <c r="F546" s="16">
        <f t="shared" si="161"/>
        <v>959776.22122666612</v>
      </c>
      <c r="G546" s="16">
        <f t="shared" si="162"/>
        <v>948224.90382823604</v>
      </c>
      <c r="H546" s="16">
        <f t="shared" si="163"/>
        <v>949444.34741909546</v>
      </c>
      <c r="I546" s="16">
        <f t="shared" si="164"/>
        <v>937900.38405736478</v>
      </c>
      <c r="J546" s="16">
        <f t="shared" si="165"/>
        <v>570114.86694539641</v>
      </c>
      <c r="K546" s="16">
        <f t="shared" si="166"/>
        <v>559600.87544138578</v>
      </c>
      <c r="L546" s="16">
        <f t="shared" si="167"/>
        <v>577824.62071830488</v>
      </c>
      <c r="M546" s="16">
        <f t="shared" si="168"/>
        <v>567107.34111126373</v>
      </c>
      <c r="N546" s="16">
        <f t="shared" si="169"/>
        <v>439.28857708760006</v>
      </c>
      <c r="O546" s="16">
        <f t="shared" si="170"/>
        <v>395.10450284684731</v>
      </c>
    </row>
    <row r="547" spans="1:15">
      <c r="A547" s="13">
        <v>305</v>
      </c>
      <c r="B547" s="11">
        <f t="shared" si="157"/>
        <v>2052</v>
      </c>
      <c r="C547" s="11">
        <f t="shared" si="158"/>
        <v>44</v>
      </c>
      <c r="D547" s="21">
        <f t="shared" si="159"/>
        <v>1.6541987905082578</v>
      </c>
      <c r="E547" s="21">
        <f t="shared" si="160"/>
        <v>1.6867930573339243</v>
      </c>
      <c r="F547" s="16">
        <f t="shared" si="161"/>
        <v>963003.32189338189</v>
      </c>
      <c r="G547" s="16">
        <f t="shared" si="162"/>
        <v>951398.42333905818</v>
      </c>
      <c r="H547" s="16">
        <f t="shared" si="163"/>
        <v>952647.69470797956</v>
      </c>
      <c r="I547" s="16">
        <f t="shared" si="164"/>
        <v>941050.16709757026</v>
      </c>
      <c r="J547" s="16">
        <f t="shared" si="165"/>
        <v>571803.03963933466</v>
      </c>
      <c r="K547" s="16">
        <f t="shared" si="166"/>
        <v>561244.34468667442</v>
      </c>
      <c r="L547" s="16">
        <f t="shared" si="167"/>
        <v>579546.05709950346</v>
      </c>
      <c r="M547" s="16">
        <f t="shared" si="168"/>
        <v>568783.19320884813</v>
      </c>
      <c r="N547" s="16">
        <f t="shared" si="169"/>
        <v>441.2985185312391</v>
      </c>
      <c r="O547" s="16">
        <f t="shared" si="170"/>
        <v>396.75870163735556</v>
      </c>
    </row>
    <row r="548" spans="1:15">
      <c r="A548" s="13">
        <v>306</v>
      </c>
      <c r="B548" s="11">
        <f t="shared" si="157"/>
        <v>2052</v>
      </c>
      <c r="C548" s="11">
        <f t="shared" si="158"/>
        <v>44</v>
      </c>
      <c r="D548" s="21">
        <f t="shared" si="159"/>
        <v>1.6569308343003204</v>
      </c>
      <c r="E548" s="21">
        <f t="shared" si="160"/>
        <v>1.6895789332076259</v>
      </c>
      <c r="F548" s="16">
        <f t="shared" si="161"/>
        <v>966237.84178945189</v>
      </c>
      <c r="G548" s="16">
        <f t="shared" si="162"/>
        <v>954579.23889408296</v>
      </c>
      <c r="H548" s="16">
        <f t="shared" si="163"/>
        <v>955858.40661628277</v>
      </c>
      <c r="I548" s="16">
        <f t="shared" si="164"/>
        <v>944207.19161091361</v>
      </c>
      <c r="J548" s="16">
        <f t="shared" si="165"/>
        <v>573494.00048772863</v>
      </c>
      <c r="K548" s="16">
        <f t="shared" si="166"/>
        <v>562890.52825503889</v>
      </c>
      <c r="L548" s="16">
        <f t="shared" si="167"/>
        <v>581270.33657284174</v>
      </c>
      <c r="M548" s="16">
        <f t="shared" si="168"/>
        <v>570461.81311242166</v>
      </c>
      <c r="N548" s="16">
        <f t="shared" si="169"/>
        <v>443.31308090806215</v>
      </c>
      <c r="O548" s="16">
        <f t="shared" si="170"/>
        <v>398.4156324716559</v>
      </c>
    </row>
    <row r="549" spans="1:15">
      <c r="A549" s="13">
        <v>307</v>
      </c>
      <c r="B549" s="11">
        <f t="shared" si="157"/>
        <v>2052</v>
      </c>
      <c r="C549" s="11">
        <f t="shared" si="158"/>
        <v>44</v>
      </c>
      <c r="D549" s="21">
        <f t="shared" si="159"/>
        <v>1.6596673902848258</v>
      </c>
      <c r="E549" s="21">
        <f t="shared" si="160"/>
        <v>1.6923694101818298</v>
      </c>
      <c r="F549" s="16">
        <f t="shared" si="161"/>
        <v>969479.79797197157</v>
      </c>
      <c r="G549" s="16">
        <f t="shared" si="162"/>
        <v>957767.36726719851</v>
      </c>
      <c r="H549" s="16">
        <f t="shared" si="163"/>
        <v>959076.50007555017</v>
      </c>
      <c r="I549" s="16">
        <f t="shared" si="164"/>
        <v>947371.47424582194</v>
      </c>
      <c r="J549" s="16">
        <f t="shared" si="165"/>
        <v>575187.75409544201</v>
      </c>
      <c r="K549" s="16">
        <f t="shared" si="166"/>
        <v>564539.43062940438</v>
      </c>
      <c r="L549" s="16">
        <f t="shared" si="167"/>
        <v>582997.4638339174</v>
      </c>
      <c r="M549" s="16">
        <f t="shared" si="168"/>
        <v>572143.2053932409</v>
      </c>
      <c r="N549" s="16">
        <f t="shared" si="169"/>
        <v>445.33227484177343</v>
      </c>
      <c r="O549" s="16">
        <f t="shared" si="170"/>
        <v>400.07529986194072</v>
      </c>
    </row>
    <row r="550" spans="1:15">
      <c r="A550" s="13">
        <v>308</v>
      </c>
      <c r="B550" s="11">
        <f t="shared" si="157"/>
        <v>2052</v>
      </c>
      <c r="C550" s="11">
        <f t="shared" si="158"/>
        <v>44</v>
      </c>
      <c r="D550" s="21">
        <f t="shared" si="159"/>
        <v>1.662408465914027</v>
      </c>
      <c r="E550" s="21">
        <f t="shared" si="160"/>
        <v>1.695164495855628</v>
      </c>
      <c r="F550" s="16">
        <f t="shared" si="161"/>
        <v>972729.20753725141</v>
      </c>
      <c r="G550" s="16">
        <f t="shared" si="162"/>
        <v>960962.82527085673</v>
      </c>
      <c r="H550" s="16">
        <f t="shared" si="163"/>
        <v>962301.99205625325</v>
      </c>
      <c r="I550" s="16">
        <f t="shared" si="164"/>
        <v>950543.03168899764</v>
      </c>
      <c r="J550" s="16">
        <f t="shared" si="165"/>
        <v>576884.30507494393</v>
      </c>
      <c r="K550" s="16">
        <f t="shared" si="166"/>
        <v>566191.05630010006</v>
      </c>
      <c r="L550" s="16">
        <f t="shared" si="167"/>
        <v>584727.44358608348</v>
      </c>
      <c r="M550" s="16">
        <f t="shared" si="168"/>
        <v>573827.37463011243</v>
      </c>
      <c r="N550" s="16">
        <f t="shared" si="169"/>
        <v>447.35611098050157</v>
      </c>
      <c r="O550" s="16">
        <f t="shared" si="170"/>
        <v>401.73770832785476</v>
      </c>
    </row>
    <row r="551" spans="1:15">
      <c r="A551" s="13">
        <v>309</v>
      </c>
      <c r="B551" s="11">
        <f t="shared" si="157"/>
        <v>2052</v>
      </c>
      <c r="C551" s="11">
        <f t="shared" si="158"/>
        <v>44</v>
      </c>
      <c r="D551" s="21">
        <f t="shared" si="159"/>
        <v>1.6651540686524846</v>
      </c>
      <c r="E551" s="21">
        <f t="shared" si="160"/>
        <v>1.6979641978406621</v>
      </c>
      <c r="F551" s="16">
        <f t="shared" si="161"/>
        <v>975986.08762090688</v>
      </c>
      <c r="G551" s="16">
        <f t="shared" si="162"/>
        <v>964165.62975616194</v>
      </c>
      <c r="H551" s="16">
        <f t="shared" si="163"/>
        <v>965534.89956787915</v>
      </c>
      <c r="I551" s="16">
        <f t="shared" si="164"/>
        <v>953721.88066550659</v>
      </c>
      <c r="J551" s="16">
        <f t="shared" si="165"/>
        <v>578583.65804632136</v>
      </c>
      <c r="K551" s="16">
        <f t="shared" si="166"/>
        <v>567845.40976487123</v>
      </c>
      <c r="L551" s="16">
        <f t="shared" si="167"/>
        <v>586460.28054046095</v>
      </c>
      <c r="M551" s="16">
        <f t="shared" si="168"/>
        <v>575514.32540940482</v>
      </c>
      <c r="N551" s="16">
        <f t="shared" si="169"/>
        <v>449.38459999685557</v>
      </c>
      <c r="O551" s="16">
        <f t="shared" si="170"/>
        <v>403.40286239650726</v>
      </c>
    </row>
    <row r="552" spans="1:15">
      <c r="A552" s="13">
        <v>310</v>
      </c>
      <c r="B552" s="11">
        <f t="shared" si="157"/>
        <v>2052</v>
      </c>
      <c r="C552" s="11">
        <f t="shared" si="158"/>
        <v>44</v>
      </c>
      <c r="D552" s="21">
        <f t="shared" si="159"/>
        <v>1.6679042059770874</v>
      </c>
      <c r="E552" s="21">
        <f t="shared" si="160"/>
        <v>1.7007685237611456</v>
      </c>
      <c r="F552" s="16">
        <f t="shared" si="161"/>
        <v>979250.45539794897</v>
      </c>
      <c r="G552" s="16">
        <f t="shared" si="162"/>
        <v>967375.79761295975</v>
      </c>
      <c r="H552" s="16">
        <f t="shared" si="163"/>
        <v>968775.23965902056</v>
      </c>
      <c r="I552" s="16">
        <f t="shared" si="164"/>
        <v>956908.03793886618</v>
      </c>
      <c r="J552" s="16">
        <f t="shared" si="165"/>
        <v>580285.81763729174</v>
      </c>
      <c r="K552" s="16">
        <f t="shared" si="166"/>
        <v>569502.49552889157</v>
      </c>
      <c r="L552" s="16">
        <f t="shared" si="167"/>
        <v>588195.97941595153</v>
      </c>
      <c r="M552" s="16">
        <f t="shared" si="168"/>
        <v>577204.06232506153</v>
      </c>
      <c r="N552" s="16">
        <f t="shared" si="169"/>
        <v>451.41775258798123</v>
      </c>
      <c r="O552" s="16">
        <f t="shared" si="170"/>
        <v>405.07076660248435</v>
      </c>
    </row>
    <row r="553" spans="1:15">
      <c r="A553" s="13">
        <v>311</v>
      </c>
      <c r="B553" s="11">
        <f t="shared" si="157"/>
        <v>2052</v>
      </c>
      <c r="C553" s="11">
        <f t="shared" si="158"/>
        <v>44</v>
      </c>
      <c r="D553" s="21">
        <f t="shared" si="159"/>
        <v>1.6706588853770732</v>
      </c>
      <c r="E553" s="21">
        <f t="shared" si="160"/>
        <v>1.703577481253884</v>
      </c>
      <c r="F553" s="16">
        <f t="shared" si="161"/>
        <v>982522.32808287453</v>
      </c>
      <c r="G553" s="16">
        <f t="shared" si="162"/>
        <v>970593.34576992632</v>
      </c>
      <c r="H553" s="16">
        <f t="shared" si="163"/>
        <v>972023.02941746544</v>
      </c>
      <c r="I553" s="16">
        <f t="shared" si="164"/>
        <v>960101.52031113382</v>
      </c>
      <c r="J553" s="16">
        <f t="shared" si="165"/>
        <v>581990.78848321538</v>
      </c>
      <c r="K553" s="16">
        <f t="shared" si="166"/>
        <v>571162.31810477551</v>
      </c>
      <c r="L553" s="16">
        <f t="shared" si="167"/>
        <v>589934.54493925069</v>
      </c>
      <c r="M553" s="16">
        <f t="shared" si="168"/>
        <v>578896.58997861331</v>
      </c>
      <c r="N553" s="16">
        <f t="shared" si="169"/>
        <v>453.45557947561747</v>
      </c>
      <c r="O553" s="16">
        <f t="shared" si="170"/>
        <v>406.74142548786142</v>
      </c>
    </row>
    <row r="554" spans="1:15">
      <c r="A554" s="13">
        <v>312</v>
      </c>
      <c r="B554" s="11">
        <f t="shared" si="157"/>
        <v>2052</v>
      </c>
      <c r="C554" s="11">
        <f t="shared" si="158"/>
        <v>44</v>
      </c>
      <c r="D554" s="21">
        <f t="shared" si="159"/>
        <v>1.6734181143540487</v>
      </c>
      <c r="E554" s="21">
        <f t="shared" si="160"/>
        <v>1.7063910779682951</v>
      </c>
      <c r="F554" s="16">
        <f t="shared" si="161"/>
        <v>985801.72292975732</v>
      </c>
      <c r="G554" s="16">
        <f t="shared" si="162"/>
        <v>973818.29119465745</v>
      </c>
      <c r="H554" s="16">
        <f t="shared" si="163"/>
        <v>975278.28597028728</v>
      </c>
      <c r="I554" s="16">
        <f t="shared" si="164"/>
        <v>963302.34462299536</v>
      </c>
      <c r="J554" s="16">
        <f t="shared" si="165"/>
        <v>583698.57522710855</v>
      </c>
      <c r="K554" s="16">
        <f t="shared" si="166"/>
        <v>572824.8820125903</v>
      </c>
      <c r="L554" s="16">
        <f t="shared" si="167"/>
        <v>591675.98184486025</v>
      </c>
      <c r="M554" s="16">
        <f t="shared" si="168"/>
        <v>580591.9129791907</v>
      </c>
      <c r="N554" s="16">
        <f t="shared" si="169"/>
        <v>455.49809140615292</v>
      </c>
      <c r="O554" s="16">
        <f t="shared" si="170"/>
        <v>408.41484360221546</v>
      </c>
    </row>
    <row r="555" spans="1:15">
      <c r="A555" s="13">
        <v>313</v>
      </c>
      <c r="B555" s="11">
        <f t="shared" si="157"/>
        <v>2053</v>
      </c>
      <c r="C555" s="11">
        <f t="shared" si="158"/>
        <v>45</v>
      </c>
      <c r="D555" s="21">
        <f t="shared" si="159"/>
        <v>1.6761819004220104</v>
      </c>
      <c r="E555" s="21">
        <f t="shared" si="160"/>
        <v>1.709209321566431</v>
      </c>
      <c r="F555" s="16">
        <f t="shared" si="161"/>
        <v>989088.6572323388</v>
      </c>
      <c r="G555" s="16">
        <f t="shared" si="162"/>
        <v>977050.65089375805</v>
      </c>
      <c r="H555" s="16">
        <f t="shared" si="163"/>
        <v>978541.02648393542</v>
      </c>
      <c r="I555" s="16">
        <f t="shared" si="164"/>
        <v>966510.52775385417</v>
      </c>
      <c r="J555" s="16">
        <f t="shared" si="165"/>
        <v>585409.18251965556</v>
      </c>
      <c r="K555" s="16">
        <f t="shared" si="166"/>
        <v>574490.19177986844</v>
      </c>
      <c r="L555" s="16">
        <f t="shared" si="167"/>
        <v>593420.29487510165</v>
      </c>
      <c r="M555" s="16">
        <f t="shared" si="168"/>
        <v>582290.03594353655</v>
      </c>
      <c r="N555" s="16">
        <f t="shared" si="169"/>
        <v>457.54529915068258</v>
      </c>
      <c r="O555" s="16">
        <f t="shared" si="170"/>
        <v>410.09102550263748</v>
      </c>
    </row>
    <row r="556" spans="1:15">
      <c r="A556" s="13">
        <v>314</v>
      </c>
      <c r="B556" s="11">
        <f t="shared" si="157"/>
        <v>2053</v>
      </c>
      <c r="C556" s="11">
        <f t="shared" si="158"/>
        <v>45</v>
      </c>
      <c r="D556" s="21">
        <f t="shared" si="159"/>
        <v>1.6789502511073646</v>
      </c>
      <c r="E556" s="21">
        <f t="shared" si="160"/>
        <v>1.7120322197229978</v>
      </c>
      <c r="F556" s="16">
        <f t="shared" si="161"/>
        <v>992383.14832411963</v>
      </c>
      <c r="G556" s="16">
        <f t="shared" si="162"/>
        <v>980290.44191293197</v>
      </c>
      <c r="H556" s="16">
        <f t="shared" si="163"/>
        <v>981811.26816432551</v>
      </c>
      <c r="I556" s="16">
        <f t="shared" si="164"/>
        <v>969726.08662192</v>
      </c>
      <c r="J556" s="16">
        <f t="shared" si="165"/>
        <v>587122.61501922191</v>
      </c>
      <c r="K556" s="16">
        <f t="shared" si="166"/>
        <v>576158.25194162014</v>
      </c>
      <c r="L556" s="16">
        <f t="shared" si="167"/>
        <v>595167.48878012842</v>
      </c>
      <c r="M556" s="16">
        <f t="shared" si="168"/>
        <v>583990.96349601867</v>
      </c>
      <c r="N556" s="16">
        <f t="shared" si="169"/>
        <v>459.59721350506459</v>
      </c>
      <c r="O556" s="16">
        <f t="shared" si="170"/>
        <v>411.76997575374486</v>
      </c>
    </row>
    <row r="557" spans="1:15">
      <c r="A557" s="13">
        <v>315</v>
      </c>
      <c r="B557" s="11">
        <f t="shared" si="157"/>
        <v>2053</v>
      </c>
      <c r="C557" s="11">
        <f t="shared" si="158"/>
        <v>45</v>
      </c>
      <c r="D557" s="21">
        <f t="shared" si="159"/>
        <v>1.6817231739489478</v>
      </c>
      <c r="E557" s="21">
        <f t="shared" si="160"/>
        <v>1.7148597801253773</v>
      </c>
      <c r="F557" s="16">
        <f t="shared" si="161"/>
        <v>995685.21357845061</v>
      </c>
      <c r="G557" s="16">
        <f t="shared" si="162"/>
        <v>983537.6813370717</v>
      </c>
      <c r="H557" s="16">
        <f t="shared" si="163"/>
        <v>985089.02825693029</v>
      </c>
      <c r="I557" s="16">
        <f t="shared" si="164"/>
        <v>972949.0381842982</v>
      </c>
      <c r="J557" s="16">
        <f t="shared" si="165"/>
        <v>588838.87739186664</v>
      </c>
      <c r="K557" s="16">
        <f t="shared" si="166"/>
        <v>577829.0670403454</v>
      </c>
      <c r="L557" s="16">
        <f t="shared" si="167"/>
        <v>596917.56831793964</v>
      </c>
      <c r="M557" s="16">
        <f t="shared" si="168"/>
        <v>585694.70026864239</v>
      </c>
      <c r="N557" s="16">
        <f t="shared" si="169"/>
        <v>461.65384528997714</v>
      </c>
      <c r="O557" s="16">
        <f t="shared" si="170"/>
        <v>413.45169892769383</v>
      </c>
    </row>
    <row r="558" spans="1:15">
      <c r="A558" s="13">
        <v>316</v>
      </c>
      <c r="B558" s="11">
        <f t="shared" si="157"/>
        <v>2053</v>
      </c>
      <c r="C558" s="11">
        <f t="shared" si="158"/>
        <v>45</v>
      </c>
      <c r="D558" s="21">
        <f t="shared" si="159"/>
        <v>1.6845006764980477</v>
      </c>
      <c r="E558" s="21">
        <f t="shared" si="160"/>
        <v>1.7176920104736475</v>
      </c>
      <c r="F558" s="16">
        <f t="shared" si="161"/>
        <v>998994.87040862464</v>
      </c>
      <c r="G558" s="16">
        <f t="shared" si="162"/>
        <v>986792.38629034848</v>
      </c>
      <c r="H558" s="16">
        <f t="shared" si="163"/>
        <v>988374.32404687046</v>
      </c>
      <c r="I558" s="16">
        <f t="shared" si="164"/>
        <v>976179.39943707909</v>
      </c>
      <c r="J558" s="16">
        <f t="shared" si="165"/>
        <v>590557.97431135515</v>
      </c>
      <c r="K558" s="16">
        <f t="shared" si="166"/>
        <v>579502.64162604674</v>
      </c>
      <c r="L558" s="16">
        <f t="shared" si="167"/>
        <v>598670.53825439233</v>
      </c>
      <c r="M558" s="16">
        <f t="shared" si="168"/>
        <v>587401.25090106321</v>
      </c>
      <c r="N558" s="16">
        <f t="shared" si="169"/>
        <v>463.71520535097568</v>
      </c>
      <c r="O558" s="16">
        <f t="shared" si="170"/>
        <v>415.13619960419186</v>
      </c>
    </row>
    <row r="559" spans="1:15">
      <c r="A559" s="13">
        <v>317</v>
      </c>
      <c r="B559" s="11">
        <f t="shared" si="157"/>
        <v>2053</v>
      </c>
      <c r="C559" s="11">
        <f t="shared" si="158"/>
        <v>45</v>
      </c>
      <c r="D559" s="21">
        <f t="shared" si="159"/>
        <v>1.6872827663184238</v>
      </c>
      <c r="E559" s="21">
        <f t="shared" si="160"/>
        <v>1.7205289184806036</v>
      </c>
      <c r="F559" s="16">
        <f t="shared" si="161"/>
        <v>1002312.1362679685</v>
      </c>
      <c r="G559" s="16">
        <f t="shared" si="162"/>
        <v>990054.57393630291</v>
      </c>
      <c r="H559" s="16">
        <f t="shared" si="163"/>
        <v>991667.17285900598</v>
      </c>
      <c r="I559" s="16">
        <f t="shared" si="164"/>
        <v>979417.18741542788</v>
      </c>
      <c r="J559" s="16">
        <f t="shared" si="165"/>
        <v>592279.9104591721</v>
      </c>
      <c r="K559" s="16">
        <f t="shared" si="166"/>
        <v>581178.98025624116</v>
      </c>
      <c r="L559" s="16">
        <f t="shared" si="167"/>
        <v>600426.40336321492</v>
      </c>
      <c r="M559" s="16">
        <f t="shared" si="168"/>
        <v>589110.62004059926</v>
      </c>
      <c r="N559" s="16">
        <f t="shared" si="169"/>
        <v>465.78130455854995</v>
      </c>
      <c r="O559" s="16">
        <f t="shared" si="170"/>
        <v>416.82348237051031</v>
      </c>
    </row>
    <row r="560" spans="1:15">
      <c r="A560" s="13">
        <v>318</v>
      </c>
      <c r="B560" s="11">
        <f t="shared" si="157"/>
        <v>2053</v>
      </c>
      <c r="C560" s="11">
        <f t="shared" si="158"/>
        <v>45</v>
      </c>
      <c r="D560" s="21">
        <f t="shared" si="159"/>
        <v>1.6900694509863274</v>
      </c>
      <c r="E560" s="21">
        <f t="shared" si="160"/>
        <v>1.7233705118717793</v>
      </c>
      <c r="F560" s="16">
        <f t="shared" si="161"/>
        <v>1005637.0286499347</v>
      </c>
      <c r="G560" s="16">
        <f t="shared" si="162"/>
        <v>993324.26147793513</v>
      </c>
      <c r="H560" s="16">
        <f t="shared" si="163"/>
        <v>994967.59205802716</v>
      </c>
      <c r="I560" s="16">
        <f t="shared" si="164"/>
        <v>982662.419193674</v>
      </c>
      <c r="J560" s="16">
        <f t="shared" si="165"/>
        <v>594004.69052453386</v>
      </c>
      <c r="K560" s="16">
        <f t="shared" si="166"/>
        <v>582858.08749597298</v>
      </c>
      <c r="L560" s="16">
        <f t="shared" si="167"/>
        <v>602185.16842601995</v>
      </c>
      <c r="M560" s="16">
        <f t="shared" si="168"/>
        <v>590822.8123422442</v>
      </c>
      <c r="N560" s="16">
        <f t="shared" si="169"/>
        <v>467.85215380818141</v>
      </c>
      <c r="O560" s="16">
        <f t="shared" si="170"/>
        <v>418.51355182149661</v>
      </c>
    </row>
    <row r="561" spans="1:15">
      <c r="A561" s="13">
        <v>319</v>
      </c>
      <c r="B561" s="11">
        <f t="shared" si="157"/>
        <v>2053</v>
      </c>
      <c r="C561" s="11">
        <f t="shared" si="158"/>
        <v>45</v>
      </c>
      <c r="D561" s="21">
        <f t="shared" si="159"/>
        <v>1.692860738090523</v>
      </c>
      <c r="E561" s="21">
        <f t="shared" si="160"/>
        <v>1.7262167983854673</v>
      </c>
      <c r="F561" s="16">
        <f t="shared" si="161"/>
        <v>1008969.565088194</v>
      </c>
      <c r="G561" s="16">
        <f t="shared" si="162"/>
        <v>996601.46615779551</v>
      </c>
      <c r="H561" s="16">
        <f t="shared" si="163"/>
        <v>998275.59904854652</v>
      </c>
      <c r="I561" s="16">
        <f t="shared" si="164"/>
        <v>985915.11188540165</v>
      </c>
      <c r="J561" s="16">
        <f t="shared" si="165"/>
        <v>595732.31920440157</v>
      </c>
      <c r="K561" s="16">
        <f t="shared" si="166"/>
        <v>584539.96791782579</v>
      </c>
      <c r="L561" s="16">
        <f t="shared" si="167"/>
        <v>603946.83823231712</v>
      </c>
      <c r="M561" s="16">
        <f t="shared" si="168"/>
        <v>592537.83246867987</v>
      </c>
      <c r="N561" s="16">
        <f t="shared" si="169"/>
        <v>469.92776402040062</v>
      </c>
      <c r="O561" s="16">
        <f t="shared" si="170"/>
        <v>420.20641255958714</v>
      </c>
    </row>
    <row r="562" spans="1:15">
      <c r="A562" s="13">
        <v>320</v>
      </c>
      <c r="B562" s="11">
        <f t="shared" si="157"/>
        <v>2053</v>
      </c>
      <c r="C562" s="11">
        <f t="shared" si="158"/>
        <v>45</v>
      </c>
      <c r="D562" s="21">
        <f t="shared" si="159"/>
        <v>1.6956566352323081</v>
      </c>
      <c r="E562" s="21">
        <f t="shared" si="160"/>
        <v>1.7290677857727412</v>
      </c>
      <c r="F562" s="16">
        <f t="shared" si="161"/>
        <v>1012309.7631567278</v>
      </c>
      <c r="G562" s="16">
        <f t="shared" si="162"/>
        <v>999886.20525807596</v>
      </c>
      <c r="H562" s="16">
        <f t="shared" si="163"/>
        <v>1001591.2112751905</v>
      </c>
      <c r="I562" s="16">
        <f t="shared" si="164"/>
        <v>989175.28264353971</v>
      </c>
      <c r="J562" s="16">
        <f t="shared" si="165"/>
        <v>597462.80120349361</v>
      </c>
      <c r="K562" s="16">
        <f t="shared" si="166"/>
        <v>586224.6261019354</v>
      </c>
      <c r="L562" s="16">
        <f t="shared" si="167"/>
        <v>605711.41757952655</v>
      </c>
      <c r="M562" s="16">
        <f t="shared" si="168"/>
        <v>594255.68509028875</v>
      </c>
      <c r="N562" s="16">
        <f t="shared" si="169"/>
        <v>472.00814614084481</v>
      </c>
      <c r="O562" s="16">
        <f t="shared" si="170"/>
        <v>421.90206919481943</v>
      </c>
    </row>
    <row r="563" spans="1:15">
      <c r="A563" s="13">
        <v>321</v>
      </c>
      <c r="B563" s="11">
        <f t="shared" ref="B563:B626" si="171">2027+INT((A563-1)/12)</f>
        <v>2053</v>
      </c>
      <c r="C563" s="11">
        <f t="shared" ref="C563:C626" si="172">B563-2008</f>
        <v>45</v>
      </c>
      <c r="D563" s="21">
        <f t="shared" ref="D563:D626" si="173">D562*INDEX($AE$163:$AE$239,C563)</f>
        <v>1.6984571500255348</v>
      </c>
      <c r="E563" s="21">
        <f t="shared" ref="E563:E626" si="174">E562*INDEX($AF$163:$AF$239,C563)</f>
        <v>1.731923481797476</v>
      </c>
      <c r="F563" s="16">
        <f t="shared" ref="F563:F626" si="175">F562*INDEX($AC$163:$AC$239,C563)+INDEX($AA$163:$AA$239,C563)</f>
        <v>1015657.6404699206</v>
      </c>
      <c r="G563" s="16">
        <f t="shared" ref="G563:G626" si="176">G562*INDEX($AC$163:$AC$239,C563)+INDEX($AB$163:$AB$239,C563)</f>
        <v>1003178.4961007006</v>
      </c>
      <c r="H563" s="16">
        <f t="shared" ref="H563:H626" si="177">H562*INDEX($AD$163:$AD$239,C563)+INDEX($AA$163:$AA$239,C563)</f>
        <v>1004914.4462226912</v>
      </c>
      <c r="I563" s="16">
        <f t="shared" ref="I563:I626" si="178">I562*INDEX($AD$163:$AD$239,C563)+INDEX($AB$163:$AB$239,C563)</f>
        <v>992442.94866045238</v>
      </c>
      <c r="J563" s="16">
        <f t="shared" ref="J563:J626" si="179">J562+INDEX($AA$163:$AA$239,C563)*D563</f>
        <v>599196.14123429859</v>
      </c>
      <c r="K563" s="16">
        <f t="shared" ref="K563:K626" si="180">K562+INDEX($AB$163:$AB$239,C563)*D563</f>
        <v>587912.06663600204</v>
      </c>
      <c r="L563" s="16">
        <f t="shared" ref="L563:L626" si="181">L562+INDEX($AA$163:$AA$239,C563)*E563</f>
        <v>607478.91127299157</v>
      </c>
      <c r="M563" s="16">
        <f t="shared" ref="M563:M626" si="182">M562+INDEX($AB$163:$AB$239,C563)*E563</f>
        <v>595976.374885167</v>
      </c>
      <c r="N563" s="16">
        <f t="shared" ref="N563:N626" si="183">N562*INDEX($AC$163:$AC$239,C563)+1</f>
        <v>474.09331114031579</v>
      </c>
      <c r="O563" s="16">
        <f t="shared" ref="O563:O626" si="184">O562+D563</f>
        <v>423.60052634484498</v>
      </c>
    </row>
    <row r="564" spans="1:15">
      <c r="A564" s="13">
        <v>322</v>
      </c>
      <c r="B564" s="11">
        <f t="shared" si="171"/>
        <v>2053</v>
      </c>
      <c r="C564" s="11">
        <f t="shared" si="172"/>
        <v>45</v>
      </c>
      <c r="D564" s="21">
        <f t="shared" si="173"/>
        <v>1.7012622900966297</v>
      </c>
      <c r="E564" s="21">
        <f t="shared" si="174"/>
        <v>1.7347838942363694</v>
      </c>
      <c r="F564" s="16">
        <f t="shared" si="175"/>
        <v>1019013.2146826532</v>
      </c>
      <c r="G564" s="16">
        <f t="shared" si="176"/>
        <v>1006478.3560474174</v>
      </c>
      <c r="H564" s="16">
        <f t="shared" si="177"/>
        <v>1008245.3214159791</v>
      </c>
      <c r="I564" s="16">
        <f t="shared" si="178"/>
        <v>995718.12716802966</v>
      </c>
      <c r="J564" s="16">
        <f t="shared" si="179"/>
        <v>600932.3440170883</v>
      </c>
      <c r="K564" s="16">
        <f t="shared" si="180"/>
        <v>589602.29411530285</v>
      </c>
      <c r="L564" s="16">
        <f t="shared" si="181"/>
        <v>609249.32412599202</v>
      </c>
      <c r="M564" s="16">
        <f t="shared" si="182"/>
        <v>597699.90653913678</v>
      </c>
      <c r="N564" s="16">
        <f t="shared" si="183"/>
        <v>476.18327001483755</v>
      </c>
      <c r="O564" s="16">
        <f t="shared" si="184"/>
        <v>425.3017886349416</v>
      </c>
    </row>
    <row r="565" spans="1:15">
      <c r="A565" s="13">
        <v>323</v>
      </c>
      <c r="B565" s="11">
        <f t="shared" si="171"/>
        <v>2053</v>
      </c>
      <c r="C565" s="11">
        <f t="shared" si="172"/>
        <v>45</v>
      </c>
      <c r="D565" s="21">
        <f t="shared" si="173"/>
        <v>1.7040720630846153</v>
      </c>
      <c r="E565" s="21">
        <f t="shared" si="174"/>
        <v>1.7376490308789625</v>
      </c>
      <c r="F565" s="16">
        <f t="shared" si="175"/>
        <v>1022376.5034903955</v>
      </c>
      <c r="G565" s="16">
        <f t="shared" si="176"/>
        <v>1009785.8024998896</v>
      </c>
      <c r="H565" s="16">
        <f t="shared" si="177"/>
        <v>1011583.8544202748</v>
      </c>
      <c r="I565" s="16">
        <f t="shared" si="178"/>
        <v>999000.83543777838</v>
      </c>
      <c r="J565" s="16">
        <f t="shared" si="179"/>
        <v>602671.41427993041</v>
      </c>
      <c r="K565" s="16">
        <f t="shared" si="180"/>
        <v>591295.31314270443</v>
      </c>
      <c r="L565" s="16">
        <f t="shared" si="181"/>
        <v>611022.66095975717</v>
      </c>
      <c r="M565" s="16">
        <f t="shared" si="182"/>
        <v>599426.28474575956</v>
      </c>
      <c r="N565" s="16">
        <f t="shared" si="183"/>
        <v>478.27803378571434</v>
      </c>
      <c r="O565" s="16">
        <f t="shared" si="184"/>
        <v>427.0058606980262</v>
      </c>
    </row>
    <row r="566" spans="1:15">
      <c r="A566" s="13">
        <v>324</v>
      </c>
      <c r="B566" s="11">
        <f t="shared" si="171"/>
        <v>2053</v>
      </c>
      <c r="C566" s="11">
        <f t="shared" si="172"/>
        <v>45</v>
      </c>
      <c r="D566" s="21">
        <f t="shared" si="173"/>
        <v>1.7068864766411305</v>
      </c>
      <c r="E566" s="21">
        <f t="shared" si="174"/>
        <v>1.7405188995276619</v>
      </c>
      <c r="F566" s="16">
        <f t="shared" si="175"/>
        <v>1025747.5246293001</v>
      </c>
      <c r="G566" s="16">
        <f t="shared" si="176"/>
        <v>1013100.8528997877</v>
      </c>
      <c r="H566" s="16">
        <f t="shared" si="177"/>
        <v>1014930.0628411826</v>
      </c>
      <c r="I566" s="16">
        <f t="shared" si="178"/>
        <v>1002291.0907809134</v>
      </c>
      <c r="J566" s="16">
        <f t="shared" si="179"/>
        <v>604413.35675870138</v>
      </c>
      <c r="K566" s="16">
        <f t="shared" si="180"/>
        <v>592991.12832867552</v>
      </c>
      <c r="L566" s="16">
        <f t="shared" si="181"/>
        <v>612798.92660347896</v>
      </c>
      <c r="M566" s="16">
        <f t="shared" si="182"/>
        <v>601155.51420634845</v>
      </c>
      <c r="N566" s="16">
        <f t="shared" si="183"/>
        <v>480.37761349958896</v>
      </c>
      <c r="O566" s="16">
        <f t="shared" si="184"/>
        <v>428.7127471746673</v>
      </c>
    </row>
    <row r="567" spans="1:15">
      <c r="A567" s="13">
        <v>325</v>
      </c>
      <c r="B567" s="11">
        <f t="shared" si="171"/>
        <v>2054</v>
      </c>
      <c r="C567" s="11">
        <f t="shared" si="172"/>
        <v>46</v>
      </c>
      <c r="D567" s="21">
        <f t="shared" si="173"/>
        <v>1.7097055384304514</v>
      </c>
      <c r="E567" s="21">
        <f t="shared" si="174"/>
        <v>1.7433935079977605</v>
      </c>
      <c r="F567" s="16">
        <f t="shared" si="175"/>
        <v>1029126.2958762958</v>
      </c>
      <c r="G567" s="16">
        <f t="shared" si="176"/>
        <v>1016423.5247288812</v>
      </c>
      <c r="H567" s="16">
        <f t="shared" si="177"/>
        <v>1018283.964324782</v>
      </c>
      <c r="I567" s="16">
        <f t="shared" si="178"/>
        <v>1005588.9105484483</v>
      </c>
      <c r="J567" s="16">
        <f t="shared" si="179"/>
        <v>606158.17619709938</v>
      </c>
      <c r="K567" s="16">
        <f t="shared" si="180"/>
        <v>594689.74429129926</v>
      </c>
      <c r="L567" s="16">
        <f t="shared" si="181"/>
        <v>614578.1258943252</v>
      </c>
      <c r="M567" s="16">
        <f t="shared" si="182"/>
        <v>602887.59962998121</v>
      </c>
      <c r="N567" s="16">
        <f t="shared" si="183"/>
        <v>482.4820202285008</v>
      </c>
      <c r="O567" s="16">
        <f t="shared" si="184"/>
        <v>430.42245271309775</v>
      </c>
    </row>
    <row r="568" spans="1:15">
      <c r="A568" s="13">
        <v>326</v>
      </c>
      <c r="B568" s="11">
        <f t="shared" si="171"/>
        <v>2054</v>
      </c>
      <c r="C568" s="11">
        <f t="shared" si="172"/>
        <v>46</v>
      </c>
      <c r="D568" s="21">
        <f t="shared" si="173"/>
        <v>1.7125292561295125</v>
      </c>
      <c r="E568" s="21">
        <f t="shared" si="174"/>
        <v>1.7462728641174587</v>
      </c>
      <c r="F568" s="16">
        <f t="shared" si="175"/>
        <v>1032512.8350491809</v>
      </c>
      <c r="G568" s="16">
        <f t="shared" si="176"/>
        <v>1019753.8355091308</v>
      </c>
      <c r="H568" s="16">
        <f t="shared" si="177"/>
        <v>1021645.5765577223</v>
      </c>
      <c r="I568" s="16">
        <f t="shared" si="178"/>
        <v>1008894.3121312879</v>
      </c>
      <c r="J568" s="16">
        <f t="shared" si="179"/>
        <v>607905.87734665698</v>
      </c>
      <c r="K568" s="16">
        <f t="shared" si="180"/>
        <v>596391.16565628594</v>
      </c>
      <c r="L568" s="16">
        <f t="shared" si="181"/>
        <v>616360.26367745257</v>
      </c>
      <c r="M568" s="16">
        <f t="shared" si="182"/>
        <v>604622.54573351296</v>
      </c>
      <c r="N568" s="16">
        <f t="shared" si="183"/>
        <v>484.5912650699442</v>
      </c>
      <c r="O568" s="16">
        <f t="shared" si="184"/>
        <v>432.13498196922728</v>
      </c>
    </row>
    <row r="569" spans="1:15">
      <c r="A569" s="13">
        <v>327</v>
      </c>
      <c r="B569" s="11">
        <f t="shared" si="171"/>
        <v>2054</v>
      </c>
      <c r="C569" s="11">
        <f t="shared" si="172"/>
        <v>46</v>
      </c>
      <c r="D569" s="21">
        <f t="shared" si="173"/>
        <v>1.7153576374279274</v>
      </c>
      <c r="E569" s="21">
        <f t="shared" si="174"/>
        <v>1.7491569757278858</v>
      </c>
      <c r="F569" s="16">
        <f t="shared" si="175"/>
        <v>1035907.1600067179</v>
      </c>
      <c r="G569" s="16">
        <f t="shared" si="176"/>
        <v>1023091.802802781</v>
      </c>
      <c r="H569" s="16">
        <f t="shared" si="177"/>
        <v>1025014.9172673145</v>
      </c>
      <c r="I569" s="16">
        <f t="shared" si="178"/>
        <v>1012207.3129603189</v>
      </c>
      <c r="J569" s="16">
        <f t="shared" si="179"/>
        <v>609656.46496675455</v>
      </c>
      <c r="K569" s="16">
        <f t="shared" si="180"/>
        <v>598095.39705698576</v>
      </c>
      <c r="L569" s="16">
        <f t="shared" si="181"/>
        <v>618145.34480602003</v>
      </c>
      <c r="M569" s="16">
        <f t="shared" si="182"/>
        <v>606360.35724158911</v>
      </c>
      <c r="N569" s="16">
        <f t="shared" si="183"/>
        <v>486.70535914692721</v>
      </c>
      <c r="O569" s="16">
        <f t="shared" si="184"/>
        <v>433.85033960665521</v>
      </c>
    </row>
    <row r="570" spans="1:15">
      <c r="A570" s="13">
        <v>328</v>
      </c>
      <c r="B570" s="11">
        <f t="shared" si="171"/>
        <v>2054</v>
      </c>
      <c r="C570" s="11">
        <f t="shared" si="172"/>
        <v>46</v>
      </c>
      <c r="D570" s="21">
        <f t="shared" si="173"/>
        <v>1.7181906900280093</v>
      </c>
      <c r="E570" s="21">
        <f t="shared" si="174"/>
        <v>1.7520458506831214</v>
      </c>
      <c r="F570" s="16">
        <f t="shared" si="175"/>
        <v>1039309.288648727</v>
      </c>
      <c r="G570" s="16">
        <f t="shared" si="176"/>
        <v>1026437.4442124524</v>
      </c>
      <c r="H570" s="16">
        <f t="shared" si="177"/>
        <v>1028392.0042216256</v>
      </c>
      <c r="I570" s="16">
        <f t="shared" si="178"/>
        <v>1015527.9305065025</v>
      </c>
      <c r="J570" s="16">
        <f t="shared" si="179"/>
        <v>611409.94382463291</v>
      </c>
      <c r="K570" s="16">
        <f t="shared" si="180"/>
        <v>599802.44313440111</v>
      </c>
      <c r="L570" s="16">
        <f t="shared" si="181"/>
        <v>619933.37414120184</v>
      </c>
      <c r="M570" s="16">
        <f t="shared" si="182"/>
        <v>608101.03888665827</v>
      </c>
      <c r="N570" s="16">
        <f t="shared" si="183"/>
        <v>488.82431360803008</v>
      </c>
      <c r="O570" s="16">
        <f t="shared" si="184"/>
        <v>435.56853029668321</v>
      </c>
    </row>
    <row r="571" spans="1:15">
      <c r="A571" s="13">
        <v>329</v>
      </c>
      <c r="B571" s="11">
        <f t="shared" si="171"/>
        <v>2054</v>
      </c>
      <c r="C571" s="11">
        <f t="shared" si="172"/>
        <v>46</v>
      </c>
      <c r="D571" s="21">
        <f t="shared" si="173"/>
        <v>1.7210284216447929</v>
      </c>
      <c r="E571" s="21">
        <f t="shared" si="174"/>
        <v>1.7549394968502166</v>
      </c>
      <c r="F571" s="16">
        <f t="shared" si="175"/>
        <v>1042719.2389161809</v>
      </c>
      <c r="G571" s="16">
        <f t="shared" si="176"/>
        <v>1029790.7773812348</v>
      </c>
      <c r="H571" s="16">
        <f t="shared" si="177"/>
        <v>1031776.8552295722</v>
      </c>
      <c r="I571" s="16">
        <f t="shared" si="178"/>
        <v>1018856.1822809663</v>
      </c>
      <c r="J571" s="16">
        <f t="shared" si="179"/>
        <v>613166.3186954062</v>
      </c>
      <c r="K571" s="16">
        <f t="shared" si="180"/>
        <v>601512.30853719939</v>
      </c>
      <c r="L571" s="16">
        <f t="shared" si="181"/>
        <v>621724.35655220086</v>
      </c>
      <c r="M571" s="16">
        <f t="shared" si="182"/>
        <v>609844.59540898504</v>
      </c>
      <c r="N571" s="16">
        <f t="shared" si="183"/>
        <v>490.948139627464</v>
      </c>
      <c r="O571" s="16">
        <f t="shared" si="184"/>
        <v>437.28955871832801</v>
      </c>
    </row>
    <row r="572" spans="1:15">
      <c r="A572" s="13">
        <v>330</v>
      </c>
      <c r="B572" s="11">
        <f t="shared" si="171"/>
        <v>2054</v>
      </c>
      <c r="C572" s="11">
        <f t="shared" si="172"/>
        <v>46</v>
      </c>
      <c r="D572" s="21">
        <f t="shared" si="173"/>
        <v>1.7238708400060547</v>
      </c>
      <c r="E572" s="21">
        <f t="shared" si="174"/>
        <v>1.7578379221092157</v>
      </c>
      <c r="F572" s="16">
        <f t="shared" si="175"/>
        <v>1046137.0287912992</v>
      </c>
      <c r="G572" s="16">
        <f t="shared" si="176"/>
        <v>1033151.8199927802</v>
      </c>
      <c r="H572" s="16">
        <f t="shared" si="177"/>
        <v>1035169.488141014</v>
      </c>
      <c r="I572" s="16">
        <f t="shared" si="178"/>
        <v>1022192.0858350967</v>
      </c>
      <c r="J572" s="16">
        <f t="shared" si="179"/>
        <v>614925.59436207521</v>
      </c>
      <c r="K572" s="16">
        <f t="shared" si="180"/>
        <v>603224.99792172585</v>
      </c>
      <c r="L572" s="16">
        <f t="shared" si="181"/>
        <v>623518.29691626201</v>
      </c>
      <c r="M572" s="16">
        <f t="shared" si="182"/>
        <v>611591.03155666287</v>
      </c>
      <c r="N572" s="16">
        <f t="shared" si="183"/>
        <v>493.07684840513014</v>
      </c>
      <c r="O572" s="16">
        <f t="shared" si="184"/>
        <v>439.01342955833405</v>
      </c>
    </row>
    <row r="573" spans="1:15">
      <c r="A573" s="13">
        <v>331</v>
      </c>
      <c r="B573" s="11">
        <f t="shared" si="171"/>
        <v>2054</v>
      </c>
      <c r="C573" s="11">
        <f t="shared" si="172"/>
        <v>46</v>
      </c>
      <c r="D573" s="21">
        <f t="shared" si="173"/>
        <v>1.7267179528523342</v>
      </c>
      <c r="E573" s="21">
        <f t="shared" si="174"/>
        <v>1.7607411343531776</v>
      </c>
      <c r="F573" s="16">
        <f t="shared" si="175"/>
        <v>1049562.6762976435</v>
      </c>
      <c r="G573" s="16">
        <f t="shared" si="176"/>
        <v>1036520.5897713959</v>
      </c>
      <c r="H573" s="16">
        <f t="shared" si="177"/>
        <v>1038569.9208468484</v>
      </c>
      <c r="I573" s="16">
        <f t="shared" si="178"/>
        <v>1025535.6587606312</v>
      </c>
      <c r="J573" s="16">
        <f t="shared" si="179"/>
        <v>616687.77561554022</v>
      </c>
      <c r="K573" s="16">
        <f t="shared" si="180"/>
        <v>604940.51595201576</v>
      </c>
      <c r="L573" s="16">
        <f t="shared" si="181"/>
        <v>625315.20011868514</v>
      </c>
      <c r="M573" s="16">
        <f t="shared" si="182"/>
        <v>613340.35208562727</v>
      </c>
      <c r="N573" s="16">
        <f t="shared" si="183"/>
        <v>495.21045116667875</v>
      </c>
      <c r="O573" s="16">
        <f t="shared" si="184"/>
        <v>440.74014751118636</v>
      </c>
    </row>
    <row r="574" spans="1:15">
      <c r="A574" s="13">
        <v>332</v>
      </c>
      <c r="B574" s="11">
        <f t="shared" si="171"/>
        <v>2054</v>
      </c>
      <c r="C574" s="11">
        <f t="shared" si="172"/>
        <v>46</v>
      </c>
      <c r="D574" s="21">
        <f t="shared" si="173"/>
        <v>1.729569767936955</v>
      </c>
      <c r="E574" s="21">
        <f t="shared" si="174"/>
        <v>1.7636491414881972</v>
      </c>
      <c r="F574" s="16">
        <f t="shared" si="175"/>
        <v>1052996.199500212</v>
      </c>
      <c r="G574" s="16">
        <f t="shared" si="176"/>
        <v>1039897.1044821382</v>
      </c>
      <c r="H574" s="16">
        <f t="shared" si="177"/>
        <v>1041978.1712791048</v>
      </c>
      <c r="I574" s="16">
        <f t="shared" si="178"/>
        <v>1028886.9186897516</v>
      </c>
      <c r="J574" s="16">
        <f t="shared" si="179"/>
        <v>618452.86725461402</v>
      </c>
      <c r="K574" s="16">
        <f t="shared" si="180"/>
        <v>606658.86729980761</v>
      </c>
      <c r="L574" s="16">
        <f t="shared" si="181"/>
        <v>627115.07105283882</v>
      </c>
      <c r="M574" s="16">
        <f t="shared" si="182"/>
        <v>615092.5617596684</v>
      </c>
      <c r="N574" s="16">
        <f t="shared" si="183"/>
        <v>497.34895916356817</v>
      </c>
      <c r="O574" s="16">
        <f t="shared" si="184"/>
        <v>442.4697172791233</v>
      </c>
    </row>
    <row r="575" spans="1:15">
      <c r="A575" s="13">
        <v>333</v>
      </c>
      <c r="B575" s="11">
        <f t="shared" si="171"/>
        <v>2054</v>
      </c>
      <c r="C575" s="11">
        <f t="shared" si="172"/>
        <v>46</v>
      </c>
      <c r="D575" s="21">
        <f t="shared" si="173"/>
        <v>1.7324262930260461</v>
      </c>
      <c r="E575" s="21">
        <f t="shared" si="174"/>
        <v>1.7665619514334268</v>
      </c>
      <c r="F575" s="16">
        <f t="shared" si="175"/>
        <v>1056437.6165055353</v>
      </c>
      <c r="G575" s="16">
        <f t="shared" si="176"/>
        <v>1043281.3819309057</v>
      </c>
      <c r="H575" s="16">
        <f t="shared" si="177"/>
        <v>1045394.2574110386</v>
      </c>
      <c r="I575" s="16">
        <f t="shared" si="178"/>
        <v>1032245.8832951768</v>
      </c>
      <c r="J575" s="16">
        <f t="shared" si="179"/>
        <v>620220.87408603518</v>
      </c>
      <c r="K575" s="16">
        <f t="shared" si="180"/>
        <v>608380.05664455553</v>
      </c>
      <c r="L575" s="16">
        <f t="shared" si="181"/>
        <v>628917.91462017316</v>
      </c>
      <c r="M575" s="16">
        <f t="shared" si="182"/>
        <v>616847.66535044415</v>
      </c>
      <c r="N575" s="16">
        <f t="shared" si="183"/>
        <v>499.49238367312432</v>
      </c>
      <c r="O575" s="16">
        <f t="shared" si="184"/>
        <v>444.20214357214934</v>
      </c>
    </row>
    <row r="576" spans="1:15">
      <c r="A576" s="13">
        <v>334</v>
      </c>
      <c r="B576" s="11">
        <f t="shared" si="171"/>
        <v>2054</v>
      </c>
      <c r="C576" s="11">
        <f t="shared" si="172"/>
        <v>46</v>
      </c>
      <c r="D576" s="21">
        <f t="shared" si="173"/>
        <v>1.7352875358985629</v>
      </c>
      <c r="E576" s="21">
        <f t="shared" si="174"/>
        <v>1.7694795721210979</v>
      </c>
      <c r="F576" s="16">
        <f t="shared" si="175"/>
        <v>1059886.9454617717</v>
      </c>
      <c r="G576" s="16">
        <f t="shared" si="176"/>
        <v>1046673.4399645338</v>
      </c>
      <c r="H576" s="16">
        <f t="shared" si="177"/>
        <v>1048818.197257227</v>
      </c>
      <c r="I576" s="16">
        <f t="shared" si="178"/>
        <v>1035612.5702902558</v>
      </c>
      <c r="J576" s="16">
        <f t="shared" si="179"/>
        <v>621991.80092448078</v>
      </c>
      <c r="K576" s="16">
        <f t="shared" si="180"/>
        <v>610104.08867344237</v>
      </c>
      <c r="L576" s="16">
        <f t="shared" si="181"/>
        <v>630723.7357302336</v>
      </c>
      <c r="M576" s="16">
        <f t="shared" si="182"/>
        <v>618605.66763749334</v>
      </c>
      <c r="N576" s="16">
        <f t="shared" si="183"/>
        <v>501.64073599860018</v>
      </c>
      <c r="O576" s="16">
        <f t="shared" si="184"/>
        <v>445.93743110804792</v>
      </c>
    </row>
    <row r="577" spans="1:15">
      <c r="A577" s="13">
        <v>335</v>
      </c>
      <c r="B577" s="11">
        <f t="shared" si="171"/>
        <v>2054</v>
      </c>
      <c r="C577" s="11">
        <f t="shared" si="172"/>
        <v>46</v>
      </c>
      <c r="D577" s="21">
        <f t="shared" si="173"/>
        <v>1.7381535043463081</v>
      </c>
      <c r="E577" s="21">
        <f t="shared" si="174"/>
        <v>1.7724020114965429</v>
      </c>
      <c r="F577" s="16">
        <f t="shared" si="175"/>
        <v>1063344.2045588023</v>
      </c>
      <c r="G577" s="16">
        <f t="shared" si="176"/>
        <v>1050073.2964708882</v>
      </c>
      <c r="H577" s="16">
        <f t="shared" si="177"/>
        <v>1052250.0088736629</v>
      </c>
      <c r="I577" s="16">
        <f t="shared" si="178"/>
        <v>1038986.9974290613</v>
      </c>
      <c r="J577" s="16">
        <f t="shared" si="179"/>
        <v>623765.65259257972</v>
      </c>
      <c r="K577" s="16">
        <f t="shared" si="180"/>
        <v>611830.968081392</v>
      </c>
      <c r="L577" s="16">
        <f t="shared" si="181"/>
        <v>632532.53930067399</v>
      </c>
      <c r="M577" s="16">
        <f t="shared" si="182"/>
        <v>620366.5734082486</v>
      </c>
      <c r="N577" s="16">
        <f t="shared" si="183"/>
        <v>503.79402746923529</v>
      </c>
      <c r="O577" s="16">
        <f t="shared" si="184"/>
        <v>447.67558461239423</v>
      </c>
    </row>
    <row r="578" spans="1:15">
      <c r="A578" s="13">
        <v>336</v>
      </c>
      <c r="B578" s="11">
        <f t="shared" si="171"/>
        <v>2054</v>
      </c>
      <c r="C578" s="11">
        <f t="shared" si="172"/>
        <v>46</v>
      </c>
      <c r="D578" s="21">
        <f t="shared" si="173"/>
        <v>1.7410242061739536</v>
      </c>
      <c r="E578" s="21">
        <f t="shared" si="174"/>
        <v>1.7753292775182163</v>
      </c>
      <c r="F578" s="16">
        <f t="shared" si="175"/>
        <v>1066809.412028328</v>
      </c>
      <c r="G578" s="16">
        <f t="shared" si="176"/>
        <v>1053480.9693789594</v>
      </c>
      <c r="H578" s="16">
        <f t="shared" si="177"/>
        <v>1055689.7103578507</v>
      </c>
      <c r="I578" s="16">
        <f t="shared" si="178"/>
        <v>1042369.1825064835</v>
      </c>
      <c r="J578" s="16">
        <f t="shared" si="179"/>
        <v>625542.43392092618</v>
      </c>
      <c r="K578" s="16">
        <f t="shared" si="180"/>
        <v>613560.69957108248</v>
      </c>
      <c r="L578" s="16">
        <f t="shared" si="181"/>
        <v>634344.33025727025</v>
      </c>
      <c r="M578" s="16">
        <f t="shared" si="182"/>
        <v>622130.38745804923</v>
      </c>
      <c r="N578" s="16">
        <f t="shared" si="183"/>
        <v>505.95226944031555</v>
      </c>
      <c r="O578" s="16">
        <f t="shared" si="184"/>
        <v>449.41660881856819</v>
      </c>
    </row>
    <row r="579" spans="1:15">
      <c r="A579" s="13">
        <v>337</v>
      </c>
      <c r="B579" s="11">
        <f t="shared" si="171"/>
        <v>2055</v>
      </c>
      <c r="C579" s="11">
        <f t="shared" si="172"/>
        <v>47</v>
      </c>
      <c r="D579" s="21">
        <f t="shared" si="173"/>
        <v>1.743899649199061</v>
      </c>
      <c r="E579" s="21">
        <f t="shared" si="174"/>
        <v>1.778261378157717</v>
      </c>
      <c r="F579" s="16">
        <f t="shared" si="175"/>
        <v>1070282.5861439647</v>
      </c>
      <c r="G579" s="16">
        <f t="shared" si="176"/>
        <v>1056896.4766589578</v>
      </c>
      <c r="H579" s="16">
        <f t="shared" si="177"/>
        <v>1059137.3198489018</v>
      </c>
      <c r="I579" s="16">
        <f t="shared" si="178"/>
        <v>1045759.1433583235</v>
      </c>
      <c r="J579" s="16">
        <f t="shared" si="179"/>
        <v>627322.14974809205</v>
      </c>
      <c r="K579" s="16">
        <f t="shared" si="180"/>
        <v>615293.28785295866</v>
      </c>
      <c r="L579" s="16">
        <f t="shared" si="181"/>
        <v>636159.11353393341</v>
      </c>
      <c r="M579" s="16">
        <f t="shared" si="182"/>
        <v>623897.11459015461</v>
      </c>
      <c r="N579" s="16">
        <f t="shared" si="183"/>
        <v>508.11547329323315</v>
      </c>
      <c r="O579" s="16">
        <f t="shared" si="184"/>
        <v>451.16050846776727</v>
      </c>
    </row>
    <row r="580" spans="1:15">
      <c r="A580" s="13">
        <v>338</v>
      </c>
      <c r="B580" s="11">
        <f t="shared" si="171"/>
        <v>2055</v>
      </c>
      <c r="C580" s="11">
        <f t="shared" si="172"/>
        <v>47</v>
      </c>
      <c r="D580" s="21">
        <f t="shared" si="173"/>
        <v>1.7467798412521034</v>
      </c>
      <c r="E580" s="21">
        <f t="shared" si="174"/>
        <v>1.7811983213998093</v>
      </c>
      <c r="F580" s="16">
        <f t="shared" si="175"/>
        <v>1073763.7452213403</v>
      </c>
      <c r="G580" s="16">
        <f t="shared" si="176"/>
        <v>1060319.8363224075</v>
      </c>
      <c r="H580" s="16">
        <f t="shared" si="177"/>
        <v>1062592.8555276303</v>
      </c>
      <c r="I580" s="16">
        <f t="shared" si="178"/>
        <v>1049156.8978613876</v>
      </c>
      <c r="J580" s="16">
        <f t="shared" si="179"/>
        <v>629104.80492064089</v>
      </c>
      <c r="K580" s="16">
        <f t="shared" si="180"/>
        <v>617028.73764524516</v>
      </c>
      <c r="L580" s="16">
        <f t="shared" si="181"/>
        <v>637976.89407272334</v>
      </c>
      <c r="M580" s="16">
        <f t="shared" si="182"/>
        <v>625666.75961575704</v>
      </c>
      <c r="N580" s="16">
        <f t="shared" si="183"/>
        <v>510.28365043554652</v>
      </c>
      <c r="O580" s="16">
        <f t="shared" si="184"/>
        <v>452.90728830901935</v>
      </c>
    </row>
    <row r="581" spans="1:15">
      <c r="A581" s="13">
        <v>339</v>
      </c>
      <c r="B581" s="11">
        <f t="shared" si="171"/>
        <v>2055</v>
      </c>
      <c r="C581" s="11">
        <f t="shared" si="172"/>
        <v>47</v>
      </c>
      <c r="D581" s="21">
        <f t="shared" si="173"/>
        <v>1.7496647901764866</v>
      </c>
      <c r="E581" s="21">
        <f t="shared" si="174"/>
        <v>1.784140115242445</v>
      </c>
      <c r="F581" s="16">
        <f t="shared" si="175"/>
        <v>1077252.9076181909</v>
      </c>
      <c r="G581" s="16">
        <f t="shared" si="176"/>
        <v>1063751.0664222422</v>
      </c>
      <c r="H581" s="16">
        <f t="shared" si="177"/>
        <v>1066056.3356166484</v>
      </c>
      <c r="I581" s="16">
        <f t="shared" si="178"/>
        <v>1052562.4639335817</v>
      </c>
      <c r="J581" s="16">
        <f t="shared" si="179"/>
        <v>630890.4042931404</v>
      </c>
      <c r="K581" s="16">
        <f t="shared" si="180"/>
        <v>618767.05367395899</v>
      </c>
      <c r="L581" s="16">
        <f t="shared" si="181"/>
        <v>639797.67682386213</v>
      </c>
      <c r="M581" s="16">
        <f t="shared" si="182"/>
        <v>627439.32735399471</v>
      </c>
      <c r="N581" s="16">
        <f t="shared" si="183"/>
        <v>512.45681230104037</v>
      </c>
      <c r="O581" s="16">
        <f t="shared" si="184"/>
        <v>454.65695309919585</v>
      </c>
    </row>
    <row r="582" spans="1:15">
      <c r="A582" s="13">
        <v>340</v>
      </c>
      <c r="B582" s="11">
        <f t="shared" si="171"/>
        <v>2055</v>
      </c>
      <c r="C582" s="11">
        <f t="shared" si="172"/>
        <v>47</v>
      </c>
      <c r="D582" s="21">
        <f t="shared" si="173"/>
        <v>1.7525545038285701</v>
      </c>
      <c r="E582" s="21">
        <f t="shared" si="174"/>
        <v>1.7870867676967852</v>
      </c>
      <c r="F582" s="16">
        <f t="shared" si="175"/>
        <v>1080750.0917344578</v>
      </c>
      <c r="G582" s="16">
        <f t="shared" si="176"/>
        <v>1067190.1850528999</v>
      </c>
      <c r="H582" s="16">
        <f t="shared" si="177"/>
        <v>1069527.7783804629</v>
      </c>
      <c r="I582" s="16">
        <f t="shared" si="178"/>
        <v>1055975.8595340056</v>
      </c>
      <c r="J582" s="16">
        <f t="shared" si="179"/>
        <v>632678.95272817626</v>
      </c>
      <c r="K582" s="16">
        <f t="shared" si="180"/>
        <v>620508.24067292269</v>
      </c>
      <c r="L582" s="16">
        <f t="shared" si="181"/>
        <v>641621.46674574749</v>
      </c>
      <c r="M582" s="16">
        <f t="shared" si="182"/>
        <v>629214.82263196527</v>
      </c>
      <c r="N582" s="16">
        <f t="shared" si="183"/>
        <v>514.63497034978639</v>
      </c>
      <c r="O582" s="16">
        <f t="shared" si="184"/>
        <v>456.40950760302439</v>
      </c>
    </row>
    <row r="583" spans="1:15">
      <c r="A583" s="13">
        <v>341</v>
      </c>
      <c r="B583" s="11">
        <f t="shared" si="171"/>
        <v>2055</v>
      </c>
      <c r="C583" s="11">
        <f t="shared" si="172"/>
        <v>47</v>
      </c>
      <c r="D583" s="21">
        <f t="shared" si="173"/>
        <v>1.7554489900776895</v>
      </c>
      <c r="E583" s="21">
        <f t="shared" si="174"/>
        <v>1.7900382867872222</v>
      </c>
      <c r="F583" s="16">
        <f t="shared" si="175"/>
        <v>1084255.3160123844</v>
      </c>
      <c r="G583" s="16">
        <f t="shared" si="176"/>
        <v>1070637.210350418</v>
      </c>
      <c r="H583" s="16">
        <f t="shared" si="177"/>
        <v>1073007.2021255714</v>
      </c>
      <c r="I583" s="16">
        <f t="shared" si="178"/>
        <v>1059397.1026630481</v>
      </c>
      <c r="J583" s="16">
        <f t="shared" si="179"/>
        <v>634470.45509636507</v>
      </c>
      <c r="K583" s="16">
        <f t="shared" si="180"/>
        <v>622252.30338377703</v>
      </c>
      <c r="L583" s="16">
        <f t="shared" si="181"/>
        <v>643448.26880496647</v>
      </c>
      <c r="M583" s="16">
        <f t="shared" si="182"/>
        <v>630993.25028473861</v>
      </c>
      <c r="N583" s="16">
        <f t="shared" si="183"/>
        <v>516.81813606820333</v>
      </c>
      <c r="O583" s="16">
        <f t="shared" si="184"/>
        <v>458.16495659310209</v>
      </c>
    </row>
    <row r="584" spans="1:15">
      <c r="A584" s="13">
        <v>342</v>
      </c>
      <c r="B584" s="11">
        <f t="shared" si="171"/>
        <v>2055</v>
      </c>
      <c r="C584" s="11">
        <f t="shared" si="172"/>
        <v>47</v>
      </c>
      <c r="D584" s="21">
        <f t="shared" si="173"/>
        <v>1.7583482568061766</v>
      </c>
      <c r="E584" s="21">
        <f t="shared" si="174"/>
        <v>1.7929946805514012</v>
      </c>
      <c r="F584" s="16">
        <f t="shared" si="175"/>
        <v>1087768.5989366134</v>
      </c>
      <c r="G584" s="16">
        <f t="shared" si="176"/>
        <v>1074092.1604925299</v>
      </c>
      <c r="H584" s="16">
        <f t="shared" si="177"/>
        <v>1076494.6252005589</v>
      </c>
      <c r="I584" s="16">
        <f t="shared" si="178"/>
        <v>1062826.2113624809</v>
      </c>
      <c r="J584" s="16">
        <f t="shared" si="179"/>
        <v>636264.9162763675</v>
      </c>
      <c r="K584" s="16">
        <f t="shared" si="180"/>
        <v>623999.24655599392</v>
      </c>
      <c r="L584" s="16">
        <f t="shared" si="181"/>
        <v>645278.08797630877</v>
      </c>
      <c r="M584" s="16">
        <f t="shared" si="182"/>
        <v>632774.61515537009</v>
      </c>
      <c r="N584" s="16">
        <f t="shared" si="183"/>
        <v>519.0063209691175</v>
      </c>
      <c r="O584" s="16">
        <f t="shared" si="184"/>
        <v>459.92330484990828</v>
      </c>
    </row>
    <row r="585" spans="1:15">
      <c r="A585" s="13">
        <v>343</v>
      </c>
      <c r="B585" s="11">
        <f t="shared" si="171"/>
        <v>2055</v>
      </c>
      <c r="C585" s="11">
        <f t="shared" si="172"/>
        <v>47</v>
      </c>
      <c r="D585" s="21">
        <f t="shared" si="173"/>
        <v>1.7612523119093817</v>
      </c>
      <c r="E585" s="21">
        <f t="shared" si="174"/>
        <v>1.7959559570402424</v>
      </c>
      <c r="F585" s="16">
        <f t="shared" si="175"/>
        <v>1091289.959034285</v>
      </c>
      <c r="G585" s="16">
        <f t="shared" si="176"/>
        <v>1077555.05369876</v>
      </c>
      <c r="H585" s="16">
        <f t="shared" si="177"/>
        <v>1079990.0659961943</v>
      </c>
      <c r="I585" s="16">
        <f t="shared" si="178"/>
        <v>1066263.2037155549</v>
      </c>
      <c r="J585" s="16">
        <f t="shared" si="179"/>
        <v>638062.34115490178</v>
      </c>
      <c r="K585" s="16">
        <f t="shared" si="180"/>
        <v>625749.07494688965</v>
      </c>
      <c r="L585" s="16">
        <f t="shared" si="181"/>
        <v>647110.92924278043</v>
      </c>
      <c r="M585" s="16">
        <f t="shared" si="182"/>
        <v>634558.92209491378</v>
      </c>
      <c r="N585" s="16">
        <f t="shared" si="183"/>
        <v>521.19953659182374</v>
      </c>
      <c r="O585" s="16">
        <f t="shared" si="184"/>
        <v>461.68455716181768</v>
      </c>
    </row>
    <row r="586" spans="1:15">
      <c r="A586" s="13">
        <v>344</v>
      </c>
      <c r="B586" s="11">
        <f t="shared" si="171"/>
        <v>2055</v>
      </c>
      <c r="C586" s="11">
        <f t="shared" si="172"/>
        <v>47</v>
      </c>
      <c r="D586" s="21">
        <f t="shared" si="173"/>
        <v>1.7641611632956951</v>
      </c>
      <c r="E586" s="21">
        <f t="shared" si="174"/>
        <v>1.7989221243179623</v>
      </c>
      <c r="F586" s="16">
        <f t="shared" si="175"/>
        <v>1094819.4148751334</v>
      </c>
      <c r="G586" s="16">
        <f t="shared" si="176"/>
        <v>1081025.9082305203</v>
      </c>
      <c r="H586" s="16">
        <f t="shared" si="177"/>
        <v>1083493.5429455277</v>
      </c>
      <c r="I586" s="16">
        <f t="shared" si="178"/>
        <v>1069708.097847095</v>
      </c>
      <c r="J586" s="16">
        <f t="shared" si="179"/>
        <v>639862.7346267571</v>
      </c>
      <c r="K586" s="16">
        <f t="shared" si="180"/>
        <v>627501.79332163732</v>
      </c>
      <c r="L586" s="16">
        <f t="shared" si="181"/>
        <v>648946.79759561713</v>
      </c>
      <c r="M586" s="16">
        <f t="shared" si="182"/>
        <v>636346.17596243566</v>
      </c>
      <c r="N586" s="16">
        <f t="shared" si="183"/>
        <v>523.39779450214621</v>
      </c>
      <c r="O586" s="16">
        <f t="shared" si="184"/>
        <v>463.44871832511336</v>
      </c>
    </row>
    <row r="587" spans="1:15">
      <c r="A587" s="13">
        <v>345</v>
      </c>
      <c r="B587" s="11">
        <f t="shared" si="171"/>
        <v>2055</v>
      </c>
      <c r="C587" s="11">
        <f t="shared" si="172"/>
        <v>47</v>
      </c>
      <c r="D587" s="21">
        <f t="shared" si="173"/>
        <v>1.7670748188865681</v>
      </c>
      <c r="E587" s="21">
        <f t="shared" si="174"/>
        <v>1.8018931904620965</v>
      </c>
      <c r="F587" s="16">
        <f t="shared" si="175"/>
        <v>1098356.9850715855</v>
      </c>
      <c r="G587" s="16">
        <f t="shared" si="176"/>
        <v>1084504.7423912063</v>
      </c>
      <c r="H587" s="16">
        <f t="shared" si="177"/>
        <v>1087005.0745239877</v>
      </c>
      <c r="I587" s="16">
        <f t="shared" si="178"/>
        <v>1073160.9119235957</v>
      </c>
      <c r="J587" s="16">
        <f t="shared" si="179"/>
        <v>641666.10159480665</v>
      </c>
      <c r="K587" s="16">
        <f t="shared" si="180"/>
        <v>629257.40645328024</v>
      </c>
      <c r="L587" s="16">
        <f t="shared" si="181"/>
        <v>650785.69803429814</v>
      </c>
      <c r="M587" s="16">
        <f t="shared" si="182"/>
        <v>638136.38162502693</v>
      </c>
      <c r="N587" s="16">
        <f t="shared" si="183"/>
        <v>525.60110629249937</v>
      </c>
      <c r="O587" s="16">
        <f t="shared" si="184"/>
        <v>465.21579314399992</v>
      </c>
    </row>
    <row r="588" spans="1:15">
      <c r="A588" s="13">
        <v>346</v>
      </c>
      <c r="B588" s="11">
        <f t="shared" si="171"/>
        <v>2055</v>
      </c>
      <c r="C588" s="11">
        <f t="shared" si="172"/>
        <v>47</v>
      </c>
      <c r="D588" s="21">
        <f t="shared" si="173"/>
        <v>1.7699932866165353</v>
      </c>
      <c r="E588" s="21">
        <f t="shared" si="174"/>
        <v>1.804869163563521</v>
      </c>
      <c r="F588" s="16">
        <f t="shared" si="175"/>
        <v>1101902.688278859</v>
      </c>
      <c r="G588" s="16">
        <f t="shared" si="176"/>
        <v>1087991.5745262939</v>
      </c>
      <c r="H588" s="16">
        <f t="shared" si="177"/>
        <v>1090524.6792494785</v>
      </c>
      <c r="I588" s="16">
        <f t="shared" si="178"/>
        <v>1076621.6641533172</v>
      </c>
      <c r="J588" s="16">
        <f t="shared" si="179"/>
        <v>643472.44697002112</v>
      </c>
      <c r="K588" s="16">
        <f t="shared" si="180"/>
        <v>631015.91912274482</v>
      </c>
      <c r="L588" s="16">
        <f t="shared" si="181"/>
        <v>652627.63556655985</v>
      </c>
      <c r="M588" s="16">
        <f t="shared" si="182"/>
        <v>639929.54395781714</v>
      </c>
      <c r="N588" s="16">
        <f t="shared" si="183"/>
        <v>527.80948358194905</v>
      </c>
      <c r="O588" s="16">
        <f t="shared" si="184"/>
        <v>466.98578643061643</v>
      </c>
    </row>
    <row r="589" spans="1:15">
      <c r="A589" s="13">
        <v>347</v>
      </c>
      <c r="B589" s="11">
        <f t="shared" si="171"/>
        <v>2055</v>
      </c>
      <c r="C589" s="11">
        <f t="shared" si="172"/>
        <v>47</v>
      </c>
      <c r="D589" s="21">
        <f t="shared" si="173"/>
        <v>1.7729165744332356</v>
      </c>
      <c r="E589" s="21">
        <f t="shared" si="174"/>
        <v>1.8078500517264748</v>
      </c>
      <c r="F589" s="16">
        <f t="shared" si="175"/>
        <v>1105456.5431950607</v>
      </c>
      <c r="G589" s="16">
        <f t="shared" si="176"/>
        <v>1091486.4230234358</v>
      </c>
      <c r="H589" s="16">
        <f t="shared" si="177"/>
        <v>1094052.3756824776</v>
      </c>
      <c r="I589" s="16">
        <f t="shared" si="178"/>
        <v>1080090.372786381</v>
      </c>
      <c r="J589" s="16">
        <f t="shared" si="179"/>
        <v>645281.77567148209</v>
      </c>
      <c r="K589" s="16">
        <f t="shared" si="180"/>
        <v>632777.33611885342</v>
      </c>
      <c r="L589" s="16">
        <f t="shared" si="181"/>
        <v>654472.61520840914</v>
      </c>
      <c r="M589" s="16">
        <f t="shared" si="182"/>
        <v>641725.66784398747</v>
      </c>
      <c r="N589" s="16">
        <f t="shared" si="183"/>
        <v>530.02293801627377</v>
      </c>
      <c r="O589" s="16">
        <f t="shared" si="184"/>
        <v>468.75870300504965</v>
      </c>
    </row>
    <row r="590" spans="1:15">
      <c r="A590" s="13">
        <v>348</v>
      </c>
      <c r="B590" s="11">
        <f t="shared" si="171"/>
        <v>2055</v>
      </c>
      <c r="C590" s="11">
        <f t="shared" si="172"/>
        <v>47</v>
      </c>
      <c r="D590" s="21">
        <f t="shared" si="173"/>
        <v>1.7758446902974339</v>
      </c>
      <c r="E590" s="21">
        <f t="shared" si="174"/>
        <v>1.8108358630685817</v>
      </c>
      <c r="F590" s="16">
        <f t="shared" si="175"/>
        <v>1109018.5685612848</v>
      </c>
      <c r="G590" s="16">
        <f t="shared" si="176"/>
        <v>1094989.3063125585</v>
      </c>
      <c r="H590" s="16">
        <f t="shared" si="177"/>
        <v>1097588.1824261337</v>
      </c>
      <c r="I590" s="16">
        <f t="shared" si="178"/>
        <v>1083567.0561148664</v>
      </c>
      <c r="J590" s="16">
        <f t="shared" si="179"/>
        <v>647094.0926263954</v>
      </c>
      <c r="K590" s="16">
        <f t="shared" si="180"/>
        <v>634541.66223833768</v>
      </c>
      <c r="L590" s="16">
        <f t="shared" si="181"/>
        <v>656320.64198413724</v>
      </c>
      <c r="M590" s="16">
        <f t="shared" si="182"/>
        <v>643524.75817478413</v>
      </c>
      <c r="N590" s="16">
        <f t="shared" si="183"/>
        <v>532.24148126802606</v>
      </c>
      <c r="O590" s="16">
        <f t="shared" si="184"/>
        <v>470.5345476953471</v>
      </c>
    </row>
    <row r="591" spans="1:15">
      <c r="A591" s="13">
        <v>349</v>
      </c>
      <c r="B591" s="11">
        <f t="shared" si="171"/>
        <v>2056</v>
      </c>
      <c r="C591" s="11">
        <f t="shared" si="172"/>
        <v>48</v>
      </c>
      <c r="D591" s="21">
        <f t="shared" si="173"/>
        <v>1.7787776421830435</v>
      </c>
      <c r="E591" s="21">
        <f t="shared" si="174"/>
        <v>1.8138266057208723</v>
      </c>
      <c r="F591" s="16">
        <f t="shared" si="175"/>
        <v>1112588.7831617123</v>
      </c>
      <c r="G591" s="16">
        <f t="shared" si="176"/>
        <v>1098500.2428659601</v>
      </c>
      <c r="H591" s="16">
        <f t="shared" si="177"/>
        <v>1101132.1181263649</v>
      </c>
      <c r="I591" s="16">
        <f t="shared" si="178"/>
        <v>1087051.7324729068</v>
      </c>
      <c r="J591" s="16">
        <f t="shared" si="179"/>
        <v>648909.40277010459</v>
      </c>
      <c r="K591" s="16">
        <f t="shared" si="180"/>
        <v>636308.90228585142</v>
      </c>
      <c r="L591" s="16">
        <f t="shared" si="181"/>
        <v>658171.72092633368</v>
      </c>
      <c r="M591" s="16">
        <f t="shared" si="182"/>
        <v>645326.81984953163</v>
      </c>
      <c r="N591" s="16">
        <f t="shared" si="183"/>
        <v>534.46512503659415</v>
      </c>
      <c r="O591" s="16">
        <f t="shared" si="184"/>
        <v>472.31332533753016</v>
      </c>
    </row>
    <row r="592" spans="1:15">
      <c r="A592" s="13">
        <v>350</v>
      </c>
      <c r="B592" s="11">
        <f t="shared" si="171"/>
        <v>2056</v>
      </c>
      <c r="C592" s="11">
        <f t="shared" si="172"/>
        <v>48</v>
      </c>
      <c r="D592" s="21">
        <f t="shared" si="173"/>
        <v>1.7817154380771467</v>
      </c>
      <c r="E592" s="21">
        <f t="shared" si="174"/>
        <v>1.8168222878278064</v>
      </c>
      <c r="F592" s="16">
        <f t="shared" si="175"/>
        <v>1116167.2058237097</v>
      </c>
      <c r="G592" s="16">
        <f t="shared" si="176"/>
        <v>1102019.2511984068</v>
      </c>
      <c r="H592" s="16">
        <f t="shared" si="177"/>
        <v>1104684.2014719571</v>
      </c>
      <c r="I592" s="16">
        <f t="shared" si="178"/>
        <v>1090544.4202367866</v>
      </c>
      <c r="J592" s="16">
        <f t="shared" si="179"/>
        <v>650727.71104610432</v>
      </c>
      <c r="K592" s="16">
        <f t="shared" si="180"/>
        <v>638079.06107398367</v>
      </c>
      <c r="L592" s="16">
        <f t="shared" si="181"/>
        <v>660025.85707589937</v>
      </c>
      <c r="M592" s="16">
        <f t="shared" si="182"/>
        <v>647131.85777564603</v>
      </c>
      <c r="N592" s="16">
        <f t="shared" si="183"/>
        <v>536.69388104826373</v>
      </c>
      <c r="O592" s="16">
        <f t="shared" si="184"/>
        <v>474.09504077560729</v>
      </c>
    </row>
    <row r="593" spans="1:15">
      <c r="A593" s="13">
        <v>351</v>
      </c>
      <c r="B593" s="11">
        <f t="shared" si="171"/>
        <v>2056</v>
      </c>
      <c r="C593" s="11">
        <f t="shared" si="172"/>
        <v>48</v>
      </c>
      <c r="D593" s="21">
        <f t="shared" si="173"/>
        <v>1.7846580859800176</v>
      </c>
      <c r="E593" s="21">
        <f t="shared" si="174"/>
        <v>1.8198229175472946</v>
      </c>
      <c r="F593" s="16">
        <f t="shared" si="175"/>
        <v>1119753.8554179282</v>
      </c>
      <c r="G593" s="16">
        <f t="shared" si="176"/>
        <v>1105546.349867231</v>
      </c>
      <c r="H593" s="16">
        <f t="shared" si="177"/>
        <v>1108244.4511946626</v>
      </c>
      <c r="I593" s="16">
        <f t="shared" si="178"/>
        <v>1094045.1378250378</v>
      </c>
      <c r="J593" s="16">
        <f t="shared" si="179"/>
        <v>652549.02240605385</v>
      </c>
      <c r="K593" s="16">
        <f t="shared" si="180"/>
        <v>639852.14342327171</v>
      </c>
      <c r="L593" s="16">
        <f t="shared" si="181"/>
        <v>661883.05548206088</v>
      </c>
      <c r="M593" s="16">
        <f t="shared" si="182"/>
        <v>648939.87686864845</v>
      </c>
      <c r="N593" s="16">
        <f t="shared" si="183"/>
        <v>538.92776105627956</v>
      </c>
      <c r="O593" s="16">
        <f t="shared" si="184"/>
        <v>475.87969886158731</v>
      </c>
    </row>
    <row r="594" spans="1:15">
      <c r="A594" s="13">
        <v>352</v>
      </c>
      <c r="B594" s="11">
        <f t="shared" si="171"/>
        <v>2056</v>
      </c>
      <c r="C594" s="11">
        <f t="shared" si="172"/>
        <v>48</v>
      </c>
      <c r="D594" s="21">
        <f t="shared" si="173"/>
        <v>1.787605593905143</v>
      </c>
      <c r="E594" s="21">
        <f t="shared" si="174"/>
        <v>1.8228285030507216</v>
      </c>
      <c r="F594" s="16">
        <f t="shared" si="175"/>
        <v>1123348.7508584035</v>
      </c>
      <c r="G594" s="16">
        <f t="shared" si="176"/>
        <v>1109081.5574724292</v>
      </c>
      <c r="H594" s="16">
        <f t="shared" si="177"/>
        <v>1111812.8860692983</v>
      </c>
      <c r="I594" s="16">
        <f t="shared" si="178"/>
        <v>1097553.9036985377</v>
      </c>
      <c r="J594" s="16">
        <f t="shared" si="179"/>
        <v>654373.34180979047</v>
      </c>
      <c r="K594" s="16">
        <f t="shared" si="180"/>
        <v>641628.15416221472</v>
      </c>
      <c r="L594" s="16">
        <f t="shared" si="181"/>
        <v>663743.32120238396</v>
      </c>
      <c r="M594" s="16">
        <f t="shared" si="182"/>
        <v>650750.88205217838</v>
      </c>
      <c r="N594" s="16">
        <f t="shared" si="183"/>
        <v>541.16677684090757</v>
      </c>
      <c r="O594" s="16">
        <f t="shared" si="184"/>
        <v>477.66730445549246</v>
      </c>
    </row>
    <row r="595" spans="1:15">
      <c r="A595" s="13">
        <v>353</v>
      </c>
      <c r="B595" s="11">
        <f t="shared" si="171"/>
        <v>2056</v>
      </c>
      <c r="C595" s="11">
        <f t="shared" si="172"/>
        <v>48</v>
      </c>
      <c r="D595" s="21">
        <f t="shared" si="173"/>
        <v>1.7905579698792446</v>
      </c>
      <c r="E595" s="21">
        <f t="shared" si="174"/>
        <v>1.8258390525229675</v>
      </c>
      <c r="F595" s="16">
        <f t="shared" si="175"/>
        <v>1126951.9111026553</v>
      </c>
      <c r="G595" s="16">
        <f t="shared" si="176"/>
        <v>1112624.8926567601</v>
      </c>
      <c r="H595" s="16">
        <f t="shared" si="177"/>
        <v>1115389.5249138451</v>
      </c>
      <c r="I595" s="16">
        <f t="shared" si="178"/>
        <v>1101070.7363606056</v>
      </c>
      <c r="J595" s="16">
        <f t="shared" si="179"/>
        <v>656200.67422534304</v>
      </c>
      <c r="K595" s="16">
        <f t="shared" si="180"/>
        <v>643407.09812728607</v>
      </c>
      <c r="L595" s="16">
        <f t="shared" si="181"/>
        <v>665606.65930278739</v>
      </c>
      <c r="M595" s="16">
        <f t="shared" si="182"/>
        <v>652564.87825800711</v>
      </c>
      <c r="N595" s="16">
        <f t="shared" si="183"/>
        <v>543.41094020949708</v>
      </c>
      <c r="O595" s="16">
        <f t="shared" si="184"/>
        <v>479.45786242537167</v>
      </c>
    </row>
    <row r="596" spans="1:15">
      <c r="A596" s="13">
        <v>354</v>
      </c>
      <c r="B596" s="11">
        <f t="shared" si="171"/>
        <v>2056</v>
      </c>
      <c r="C596" s="11">
        <f t="shared" si="172"/>
        <v>48</v>
      </c>
      <c r="D596" s="21">
        <f t="shared" si="173"/>
        <v>1.7935152219423014</v>
      </c>
      <c r="E596" s="21">
        <f t="shared" si="174"/>
        <v>1.8288545741624302</v>
      </c>
      <c r="F596" s="16">
        <f t="shared" si="175"/>
        <v>1130563.3551517874</v>
      </c>
      <c r="G596" s="16">
        <f t="shared" si="176"/>
        <v>1116176.3741058426</v>
      </c>
      <c r="H596" s="16">
        <f t="shared" si="177"/>
        <v>1118974.3865895479</v>
      </c>
      <c r="I596" s="16">
        <f t="shared" si="178"/>
        <v>1104595.6543571004</v>
      </c>
      <c r="J596" s="16">
        <f t="shared" si="179"/>
        <v>658031.02462894551</v>
      </c>
      <c r="K596" s="16">
        <f t="shared" si="180"/>
        <v>645188.98016294732</v>
      </c>
      <c r="L596" s="16">
        <f t="shared" si="181"/>
        <v>667473.07485755661</v>
      </c>
      <c r="M596" s="16">
        <f t="shared" si="182"/>
        <v>654381.8704260512</v>
      </c>
      <c r="N596" s="16">
        <f t="shared" si="183"/>
        <v>545.66026299654277</v>
      </c>
      <c r="O596" s="16">
        <f t="shared" si="184"/>
        <v>481.25137764731397</v>
      </c>
    </row>
    <row r="597" spans="1:15">
      <c r="A597" s="13">
        <v>355</v>
      </c>
      <c r="B597" s="11">
        <f t="shared" si="171"/>
        <v>2056</v>
      </c>
      <c r="C597" s="11">
        <f t="shared" si="172"/>
        <v>48</v>
      </c>
      <c r="D597" s="21">
        <f t="shared" si="173"/>
        <v>1.7964773581475706</v>
      </c>
      <c r="E597" s="21">
        <f t="shared" si="174"/>
        <v>1.8318750761810483</v>
      </c>
      <c r="F597" s="16">
        <f t="shared" si="175"/>
        <v>1134183.102050588</v>
      </c>
      <c r="G597" s="16">
        <f t="shared" si="176"/>
        <v>1119736.0205482549</v>
      </c>
      <c r="H597" s="16">
        <f t="shared" si="177"/>
        <v>1122567.4900010133</v>
      </c>
      <c r="I597" s="16">
        <f t="shared" si="178"/>
        <v>1108128.6762765192</v>
      </c>
      <c r="J597" s="16">
        <f t="shared" si="179"/>
        <v>659864.39800505049</v>
      </c>
      <c r="K597" s="16">
        <f t="shared" si="180"/>
        <v>646973.80512166093</v>
      </c>
      <c r="L597" s="16">
        <f t="shared" si="181"/>
        <v>669342.57294935768</v>
      </c>
      <c r="M597" s="16">
        <f t="shared" si="182"/>
        <v>656201.86350438569</v>
      </c>
      <c r="N597" s="16">
        <f t="shared" si="183"/>
        <v>547.9147570637474</v>
      </c>
      <c r="O597" s="16">
        <f t="shared" si="184"/>
        <v>483.04785500546154</v>
      </c>
    </row>
    <row r="598" spans="1:15">
      <c r="A598" s="13">
        <v>356</v>
      </c>
      <c r="B598" s="11">
        <f t="shared" si="171"/>
        <v>2056</v>
      </c>
      <c r="C598" s="11">
        <f t="shared" si="172"/>
        <v>48</v>
      </c>
      <c r="D598" s="21">
        <f t="shared" si="173"/>
        <v>1.7994443865616101</v>
      </c>
      <c r="E598" s="21">
        <f t="shared" si="174"/>
        <v>1.8349005668043226</v>
      </c>
      <c r="F598" s="16">
        <f t="shared" si="175"/>
        <v>1137811.1708876297</v>
      </c>
      <c r="G598" s="16">
        <f t="shared" si="176"/>
        <v>1123303.8507556326</v>
      </c>
      <c r="H598" s="16">
        <f t="shared" si="177"/>
        <v>1126168.8540963111</v>
      </c>
      <c r="I598" s="16">
        <f t="shared" si="178"/>
        <v>1111669.8207500945</v>
      </c>
      <c r="J598" s="16">
        <f t="shared" si="179"/>
        <v>661700.79934634292</v>
      </c>
      <c r="K598" s="16">
        <f t="shared" si="180"/>
        <v>648761.57786390348</v>
      </c>
      <c r="L598" s="16">
        <f t="shared" si="181"/>
        <v>671215.15866925113</v>
      </c>
      <c r="M598" s="16">
        <f t="shared" si="182"/>
        <v>658024.86244925798</v>
      </c>
      <c r="N598" s="16">
        <f t="shared" si="183"/>
        <v>550.17443430008427</v>
      </c>
      <c r="O598" s="16">
        <f t="shared" si="184"/>
        <v>484.84729939202316</v>
      </c>
    </row>
    <row r="599" spans="1:15">
      <c r="A599" s="13">
        <v>357</v>
      </c>
      <c r="B599" s="11">
        <f t="shared" si="171"/>
        <v>2056</v>
      </c>
      <c r="C599" s="11">
        <f t="shared" si="172"/>
        <v>48</v>
      </c>
      <c r="D599" s="21">
        <f t="shared" si="173"/>
        <v>1.8024163152643005</v>
      </c>
      <c r="E599" s="21">
        <f t="shared" si="174"/>
        <v>1.8379310542713394</v>
      </c>
      <c r="F599" s="16">
        <f t="shared" si="175"/>
        <v>1141447.5807953707</v>
      </c>
      <c r="G599" s="16">
        <f t="shared" si="176"/>
        <v>1126879.8835427682</v>
      </c>
      <c r="H599" s="16">
        <f t="shared" si="177"/>
        <v>1129778.4978670734</v>
      </c>
      <c r="I599" s="16">
        <f t="shared" si="178"/>
        <v>1115219.1064518928</v>
      </c>
      <c r="J599" s="16">
        <f t="shared" si="179"/>
        <v>663540.23365375341</v>
      </c>
      <c r="K599" s="16">
        <f t="shared" si="180"/>
        <v>650552.30325817922</v>
      </c>
      <c r="L599" s="16">
        <f t="shared" si="181"/>
        <v>673090.83711670584</v>
      </c>
      <c r="M599" s="16">
        <f t="shared" si="182"/>
        <v>659850.87222510111</v>
      </c>
      <c r="N599" s="16">
        <f t="shared" si="183"/>
        <v>552.43930662185994</v>
      </c>
      <c r="O599" s="16">
        <f t="shared" si="184"/>
        <v>486.64971570728744</v>
      </c>
    </row>
    <row r="600" spans="1:15">
      <c r="A600" s="13">
        <v>358</v>
      </c>
      <c r="B600" s="11">
        <f t="shared" si="171"/>
        <v>2056</v>
      </c>
      <c r="C600" s="11">
        <f t="shared" si="172"/>
        <v>48</v>
      </c>
      <c r="D600" s="21">
        <f t="shared" si="173"/>
        <v>1.8053931523488669</v>
      </c>
      <c r="E600" s="21">
        <f t="shared" si="174"/>
        <v>1.8409665468347924</v>
      </c>
      <c r="F600" s="16">
        <f t="shared" si="175"/>
        <v>1145092.3509502555</v>
      </c>
      <c r="G600" s="16">
        <f t="shared" si="176"/>
        <v>1130464.13776771</v>
      </c>
      <c r="H600" s="16">
        <f t="shared" si="177"/>
        <v>1133396.4403485944</v>
      </c>
      <c r="I600" s="16">
        <f t="shared" si="178"/>
        <v>1118776.5520989127</v>
      </c>
      <c r="J600" s="16">
        <f t="shared" si="179"/>
        <v>665382.70593647216</v>
      </c>
      <c r="K600" s="16">
        <f t="shared" si="180"/>
        <v>652345.98618103308</v>
      </c>
      <c r="L600" s="16">
        <f t="shared" si="181"/>
        <v>674969.61339961272</v>
      </c>
      <c r="M600" s="16">
        <f t="shared" si="182"/>
        <v>661679.8978045471</v>
      </c>
      <c r="N600" s="16">
        <f t="shared" si="183"/>
        <v>554.70938597277677</v>
      </c>
      <c r="O600" s="16">
        <f t="shared" si="184"/>
        <v>488.45510885963631</v>
      </c>
    </row>
    <row r="601" spans="1:15">
      <c r="A601" s="13">
        <v>359</v>
      </c>
      <c r="B601" s="11">
        <f t="shared" si="171"/>
        <v>2056</v>
      </c>
      <c r="C601" s="11">
        <f t="shared" si="172"/>
        <v>48</v>
      </c>
      <c r="D601" s="21">
        <f t="shared" si="173"/>
        <v>1.808374905921901</v>
      </c>
      <c r="E601" s="21">
        <f t="shared" si="174"/>
        <v>1.8440070527610055</v>
      </c>
      <c r="F601" s="16">
        <f t="shared" si="175"/>
        <v>1148745.500572816</v>
      </c>
      <c r="G601" s="16">
        <f t="shared" si="176"/>
        <v>1134056.6323318621</v>
      </c>
      <c r="H601" s="16">
        <f t="shared" si="177"/>
        <v>1137022.7006199316</v>
      </c>
      <c r="I601" s="16">
        <f t="shared" si="178"/>
        <v>1122342.1764511843</v>
      </c>
      <c r="J601" s="16">
        <f t="shared" si="179"/>
        <v>667228.2212119624</v>
      </c>
      <c r="K601" s="16">
        <f t="shared" si="180"/>
        <v>654142.63151706383</v>
      </c>
      <c r="L601" s="16">
        <f t="shared" si="181"/>
        <v>676851.49263429898</v>
      </c>
      <c r="M601" s="16">
        <f t="shared" si="182"/>
        <v>663511.94416844088</v>
      </c>
      <c r="N601" s="16">
        <f t="shared" si="183"/>
        <v>556.98468432399648</v>
      </c>
      <c r="O601" s="16">
        <f t="shared" si="184"/>
        <v>490.26348376555819</v>
      </c>
    </row>
    <row r="602" spans="1:15">
      <c r="A602" s="13">
        <v>360</v>
      </c>
      <c r="B602" s="11">
        <f t="shared" si="171"/>
        <v>2056</v>
      </c>
      <c r="C602" s="11">
        <f t="shared" si="172"/>
        <v>48</v>
      </c>
      <c r="D602" s="21">
        <f t="shared" si="173"/>
        <v>1.8113615841033834</v>
      </c>
      <c r="E602" s="21">
        <f t="shared" si="174"/>
        <v>1.8470525803299547</v>
      </c>
      <c r="F602" s="16">
        <f t="shared" si="175"/>
        <v>1152407.0489277726</v>
      </c>
      <c r="G602" s="16">
        <f t="shared" si="176"/>
        <v>1137657.386180083</v>
      </c>
      <c r="H602" s="16">
        <f t="shared" si="177"/>
        <v>1140657.2978040054</v>
      </c>
      <c r="I602" s="16">
        <f t="shared" si="178"/>
        <v>1125915.9983118675</v>
      </c>
      <c r="J602" s="16">
        <f t="shared" si="179"/>
        <v>669076.78450597404</v>
      </c>
      <c r="K602" s="16">
        <f t="shared" si="180"/>
        <v>655942.24415893783</v>
      </c>
      <c r="L602" s="16">
        <f t="shared" si="181"/>
        <v>678736.47994554171</v>
      </c>
      <c r="M602" s="16">
        <f t="shared" si="182"/>
        <v>665347.0163058535</v>
      </c>
      <c r="N602" s="16">
        <f t="shared" si="183"/>
        <v>559.26521367420276</v>
      </c>
      <c r="O602" s="16">
        <f t="shared" si="184"/>
        <v>492.07484534966159</v>
      </c>
    </row>
    <row r="603" spans="1:15">
      <c r="A603" s="13">
        <v>361</v>
      </c>
      <c r="B603" s="11">
        <f t="shared" si="171"/>
        <v>2057</v>
      </c>
      <c r="C603" s="11">
        <f t="shared" si="172"/>
        <v>49</v>
      </c>
      <c r="D603" s="21">
        <f t="shared" si="173"/>
        <v>1.8143531950267051</v>
      </c>
      <c r="E603" s="21">
        <f t="shared" si="174"/>
        <v>1.8501031378352912</v>
      </c>
      <c r="F603" s="16">
        <f t="shared" si="175"/>
        <v>1156077.015324136</v>
      </c>
      <c r="G603" s="16">
        <f t="shared" si="176"/>
        <v>1141266.4183007865</v>
      </c>
      <c r="H603" s="16">
        <f t="shared" si="177"/>
        <v>1144300.251067701</v>
      </c>
      <c r="I603" s="16">
        <f t="shared" si="178"/>
        <v>1129498.0365273515</v>
      </c>
      <c r="J603" s="16">
        <f t="shared" si="179"/>
        <v>670928.4008525575</v>
      </c>
      <c r="K603" s="16">
        <f t="shared" si="180"/>
        <v>657744.82900740183</v>
      </c>
      <c r="L603" s="16">
        <f t="shared" si="181"/>
        <v>680624.58046658197</v>
      </c>
      <c r="M603" s="16">
        <f t="shared" si="182"/>
        <v>667185.11921409599</v>
      </c>
      <c r="N603" s="16">
        <f t="shared" si="183"/>
        <v>561.55098604966463</v>
      </c>
      <c r="O603" s="16">
        <f t="shared" si="184"/>
        <v>493.88919854468827</v>
      </c>
    </row>
    <row r="604" spans="1:15">
      <c r="A604" s="13">
        <v>362</v>
      </c>
      <c r="B604" s="11">
        <f t="shared" si="171"/>
        <v>2057</v>
      </c>
      <c r="C604" s="11">
        <f t="shared" si="172"/>
        <v>49</v>
      </c>
      <c r="D604" s="21">
        <f t="shared" si="173"/>
        <v>1.8173497468386903</v>
      </c>
      <c r="E604" s="21">
        <f t="shared" si="174"/>
        <v>1.853158733584364</v>
      </c>
      <c r="F604" s="16">
        <f t="shared" si="175"/>
        <v>1159755.4191153096</v>
      </c>
      <c r="G604" s="16">
        <f t="shared" si="176"/>
        <v>1144883.7477260416</v>
      </c>
      <c r="H604" s="16">
        <f t="shared" si="177"/>
        <v>1147951.579621969</v>
      </c>
      <c r="I604" s="16">
        <f t="shared" si="178"/>
        <v>1133088.3099873541</v>
      </c>
      <c r="J604" s="16">
        <f t="shared" si="179"/>
        <v>672783.07529407728</v>
      </c>
      <c r="K604" s="16">
        <f t="shared" si="180"/>
        <v>659550.3909712967</v>
      </c>
      <c r="L604" s="16">
        <f t="shared" si="181"/>
        <v>682515.79933913902</v>
      </c>
      <c r="M604" s="16">
        <f t="shared" si="182"/>
        <v>669026.25789873267</v>
      </c>
      <c r="N604" s="16">
        <f t="shared" si="183"/>
        <v>563.84201350430021</v>
      </c>
      <c r="O604" s="16">
        <f t="shared" si="184"/>
        <v>495.70654829152699</v>
      </c>
    </row>
    <row r="605" spans="1:15">
      <c r="A605" s="13">
        <v>363</v>
      </c>
      <c r="B605" s="11">
        <f t="shared" si="171"/>
        <v>2057</v>
      </c>
      <c r="C605" s="11">
        <f t="shared" si="172"/>
        <v>49</v>
      </c>
      <c r="D605" s="21">
        <f t="shared" si="173"/>
        <v>1.8203512476996186</v>
      </c>
      <c r="E605" s="21">
        <f t="shared" si="174"/>
        <v>1.8562193758982422</v>
      </c>
      <c r="F605" s="16">
        <f t="shared" si="175"/>
        <v>1163442.2796991905</v>
      </c>
      <c r="G605" s="16">
        <f t="shared" si="176"/>
        <v>1148509.3935316727</v>
      </c>
      <c r="H605" s="16">
        <f t="shared" si="177"/>
        <v>1151611.3027219267</v>
      </c>
      <c r="I605" s="16">
        <f t="shared" si="178"/>
        <v>1136686.8376250211</v>
      </c>
      <c r="J605" s="16">
        <f t="shared" si="179"/>
        <v>674640.81288122584</v>
      </c>
      <c r="K605" s="16">
        <f t="shared" si="180"/>
        <v>661358.93496757059</v>
      </c>
      <c r="L605" s="16">
        <f t="shared" si="181"/>
        <v>684410.14171342377</v>
      </c>
      <c r="M605" s="16">
        <f t="shared" si="182"/>
        <v>670870.4373735952</v>
      </c>
      <c r="N605" s="16">
        <f t="shared" si="183"/>
        <v>566.13830811974003</v>
      </c>
      <c r="O605" s="16">
        <f t="shared" si="184"/>
        <v>497.52689953922658</v>
      </c>
    </row>
    <row r="606" spans="1:15">
      <c r="A606" s="13">
        <v>364</v>
      </c>
      <c r="B606" s="11">
        <f t="shared" si="171"/>
        <v>2057</v>
      </c>
      <c r="C606" s="11">
        <f t="shared" si="172"/>
        <v>49</v>
      </c>
      <c r="D606" s="21">
        <f t="shared" si="173"/>
        <v>1.8233577057832464</v>
      </c>
      <c r="E606" s="21">
        <f t="shared" si="174"/>
        <v>1.8592850731117376</v>
      </c>
      <c r="F606" s="16">
        <f t="shared" si="175"/>
        <v>1167137.6165182728</v>
      </c>
      <c r="G606" s="16">
        <f t="shared" si="176"/>
        <v>1152143.3748373601</v>
      </c>
      <c r="H606" s="16">
        <f t="shared" si="177"/>
        <v>1155279.4396669597</v>
      </c>
      <c r="I606" s="16">
        <f t="shared" si="178"/>
        <v>1140293.6384170265</v>
      </c>
      <c r="J606" s="16">
        <f t="shared" si="179"/>
        <v>676501.61867303716</v>
      </c>
      <c r="K606" s="16">
        <f t="shared" si="180"/>
        <v>663170.46592129243</v>
      </c>
      <c r="L606" s="16">
        <f t="shared" si="181"/>
        <v>686307.61274815339</v>
      </c>
      <c r="M606" s="16">
        <f t="shared" si="182"/>
        <v>672717.66266079573</v>
      </c>
      <c r="N606" s="16">
        <f t="shared" si="183"/>
        <v>568.43988200539059</v>
      </c>
      <c r="O606" s="16">
        <f t="shared" si="184"/>
        <v>499.3502572450098</v>
      </c>
    </row>
    <row r="607" spans="1:15">
      <c r="A607" s="13">
        <v>365</v>
      </c>
      <c r="B607" s="11">
        <f t="shared" si="171"/>
        <v>2057</v>
      </c>
      <c r="C607" s="11">
        <f t="shared" si="172"/>
        <v>49</v>
      </c>
      <c r="D607" s="21">
        <f t="shared" si="173"/>
        <v>1.8263691292768303</v>
      </c>
      <c r="E607" s="21">
        <f t="shared" si="174"/>
        <v>1.8623558335734283</v>
      </c>
      <c r="F607" s="16">
        <f t="shared" si="175"/>
        <v>1170841.449059749</v>
      </c>
      <c r="G607" s="16">
        <f t="shared" si="176"/>
        <v>1155785.7108067411</v>
      </c>
      <c r="H607" s="16">
        <f t="shared" si="177"/>
        <v>1158956.0098008232</v>
      </c>
      <c r="I607" s="16">
        <f t="shared" si="178"/>
        <v>1143908.7313836724</v>
      </c>
      <c r="J607" s="16">
        <f t="shared" si="179"/>
        <v>678365.4977369007</v>
      </c>
      <c r="K607" s="16">
        <f t="shared" si="180"/>
        <v>664984.98876566521</v>
      </c>
      <c r="L607" s="16">
        <f t="shared" si="181"/>
        <v>688208.2176105649</v>
      </c>
      <c r="M607" s="16">
        <f t="shared" si="182"/>
        <v>674567.93879074103</v>
      </c>
      <c r="N607" s="16">
        <f t="shared" si="183"/>
        <v>570.74674729849846</v>
      </c>
      <c r="O607" s="16">
        <f t="shared" si="184"/>
        <v>501.17662637428663</v>
      </c>
    </row>
    <row r="608" spans="1:15">
      <c r="A608" s="13">
        <v>366</v>
      </c>
      <c r="B608" s="11">
        <f t="shared" si="171"/>
        <v>2057</v>
      </c>
      <c r="C608" s="11">
        <f t="shared" si="172"/>
        <v>49</v>
      </c>
      <c r="D608" s="21">
        <f t="shared" si="173"/>
        <v>1.8293855263811483</v>
      </c>
      <c r="E608" s="21">
        <f t="shared" si="174"/>
        <v>1.8654316656456802</v>
      </c>
      <c r="F608" s="16">
        <f t="shared" si="175"/>
        <v>1174553.7968556138</v>
      </c>
      <c r="G608" s="16">
        <f t="shared" si="176"/>
        <v>1159436.420647511</v>
      </c>
      <c r="H608" s="16">
        <f t="shared" si="177"/>
        <v>1162641.0325117449</v>
      </c>
      <c r="I608" s="16">
        <f t="shared" si="178"/>
        <v>1147532.1355889894</v>
      </c>
      <c r="J608" s="16">
        <f t="shared" si="179"/>
        <v>680232.45514857525</v>
      </c>
      <c r="K608" s="16">
        <f t="shared" si="180"/>
        <v>666802.50844203972</v>
      </c>
      <c r="L608" s="16">
        <f t="shared" si="181"/>
        <v>690111.96147642948</v>
      </c>
      <c r="M608" s="16">
        <f t="shared" si="182"/>
        <v>676421.27080214594</v>
      </c>
      <c r="N608" s="16">
        <f t="shared" si="183"/>
        <v>573.05891616421422</v>
      </c>
      <c r="O608" s="16">
        <f t="shared" si="184"/>
        <v>503.00601190066777</v>
      </c>
    </row>
    <row r="609" spans="1:15">
      <c r="A609" s="13">
        <v>367</v>
      </c>
      <c r="B609" s="11">
        <f t="shared" si="171"/>
        <v>2057</v>
      </c>
      <c r="C609" s="11">
        <f t="shared" si="172"/>
        <v>49</v>
      </c>
      <c r="D609" s="21">
        <f t="shared" si="173"/>
        <v>1.8324069053105227</v>
      </c>
      <c r="E609" s="21">
        <f t="shared" si="174"/>
        <v>1.8685125777046705</v>
      </c>
      <c r="F609" s="16">
        <f t="shared" si="175"/>
        <v>1178274.6794827669</v>
      </c>
      <c r="G609" s="16">
        <f t="shared" si="176"/>
        <v>1163095.5236115244</v>
      </c>
      <c r="H609" s="16">
        <f t="shared" si="177"/>
        <v>1166334.5272325268</v>
      </c>
      <c r="I609" s="16">
        <f t="shared" si="178"/>
        <v>1151163.8701408368</v>
      </c>
      <c r="J609" s="16">
        <f t="shared" si="179"/>
        <v>682102.49599220231</v>
      </c>
      <c r="K609" s="16">
        <f t="shared" si="180"/>
        <v>668623.02989992755</v>
      </c>
      <c r="L609" s="16">
        <f t="shared" si="181"/>
        <v>692018.8495300666</v>
      </c>
      <c r="M609" s="16">
        <f t="shared" si="182"/>
        <v>678277.66374204715</v>
      </c>
      <c r="N609" s="16">
        <f t="shared" si="183"/>
        <v>575.37640079565654</v>
      </c>
      <c r="O609" s="16">
        <f t="shared" si="184"/>
        <v>504.83841880597828</v>
      </c>
    </row>
    <row r="610" spans="1:15">
      <c r="A610" s="13">
        <v>368</v>
      </c>
      <c r="B610" s="11">
        <f t="shared" si="171"/>
        <v>2057</v>
      </c>
      <c r="C610" s="11">
        <f t="shared" si="172"/>
        <v>49</v>
      </c>
      <c r="D610" s="21">
        <f t="shared" si="173"/>
        <v>1.8354332742928432</v>
      </c>
      <c r="E610" s="21">
        <f t="shared" si="174"/>
        <v>1.8715985781404103</v>
      </c>
      <c r="F610" s="16">
        <f t="shared" si="175"/>
        <v>1182004.1165631155</v>
      </c>
      <c r="G610" s="16">
        <f t="shared" si="176"/>
        <v>1166763.0389948962</v>
      </c>
      <c r="H610" s="16">
        <f t="shared" si="177"/>
        <v>1170036.5134406474</v>
      </c>
      <c r="I610" s="16">
        <f t="shared" si="178"/>
        <v>1154803.9541910037</v>
      </c>
      <c r="J610" s="16">
        <f t="shared" si="179"/>
        <v>683975.62536032056</v>
      </c>
      <c r="K610" s="16">
        <f t="shared" si="180"/>
        <v>670446.55809701502</v>
      </c>
      <c r="L610" s="16">
        <f t="shared" si="181"/>
        <v>693928.88696435792</v>
      </c>
      <c r="M610" s="16">
        <f t="shared" si="182"/>
        <v>680137.12266581692</v>
      </c>
      <c r="N610" s="16">
        <f t="shared" si="183"/>
        <v>577.69921341397674</v>
      </c>
      <c r="O610" s="16">
        <f t="shared" si="184"/>
        <v>506.6738520802711</v>
      </c>
    </row>
    <row r="611" spans="1:15">
      <c r="A611" s="13">
        <v>369</v>
      </c>
      <c r="B611" s="11">
        <f t="shared" si="171"/>
        <v>2057</v>
      </c>
      <c r="C611" s="11">
        <f t="shared" si="172"/>
        <v>49</v>
      </c>
      <c r="D611" s="21">
        <f t="shared" si="173"/>
        <v>1.8384646415695876</v>
      </c>
      <c r="E611" s="21">
        <f t="shared" si="174"/>
        <v>1.8746896753567674</v>
      </c>
      <c r="F611" s="16">
        <f t="shared" si="175"/>
        <v>1185742.1277636788</v>
      </c>
      <c r="G611" s="16">
        <f t="shared" si="176"/>
        <v>1170438.9861381045</v>
      </c>
      <c r="H611" s="16">
        <f t="shared" si="177"/>
        <v>1173747.0106583647</v>
      </c>
      <c r="I611" s="16">
        <f t="shared" si="178"/>
        <v>1158452.4069353102</v>
      </c>
      <c r="J611" s="16">
        <f t="shared" si="179"/>
        <v>685851.84835387929</v>
      </c>
      <c r="K611" s="16">
        <f t="shared" si="180"/>
        <v>672273.09799917636</v>
      </c>
      <c r="L611" s="16">
        <f t="shared" si="181"/>
        <v>695842.0789807617</v>
      </c>
      <c r="M611" s="16">
        <f t="shared" si="182"/>
        <v>681999.65263717691</v>
      </c>
      <c r="N611" s="16">
        <f t="shared" si="183"/>
        <v>580.02736626842284</v>
      </c>
      <c r="O611" s="16">
        <f t="shared" si="184"/>
        <v>508.5123167218407</v>
      </c>
    </row>
    <row r="612" spans="1:15">
      <c r="A612" s="13">
        <v>370</v>
      </c>
      <c r="B612" s="11">
        <f t="shared" si="171"/>
        <v>2057</v>
      </c>
      <c r="C612" s="11">
        <f t="shared" si="172"/>
        <v>49</v>
      </c>
      <c r="D612" s="21">
        <f t="shared" si="173"/>
        <v>1.8415010153958453</v>
      </c>
      <c r="E612" s="21">
        <f t="shared" si="174"/>
        <v>1.8777858777714895</v>
      </c>
      <c r="F612" s="16">
        <f t="shared" si="175"/>
        <v>1189488.7327966911</v>
      </c>
      <c r="G612" s="16">
        <f t="shared" si="176"/>
        <v>1174123.3844260913</v>
      </c>
      <c r="H612" s="16">
        <f t="shared" si="177"/>
        <v>1177466.0384528195</v>
      </c>
      <c r="I612" s="16">
        <f t="shared" si="178"/>
        <v>1162109.2476137078</v>
      </c>
      <c r="J612" s="16">
        <f t="shared" si="179"/>
        <v>687731.17008225247</v>
      </c>
      <c r="K612" s="16">
        <f t="shared" si="180"/>
        <v>674102.65458048729</v>
      </c>
      <c r="L612" s="16">
        <f t="shared" si="181"/>
        <v>697758.43078932678</v>
      </c>
      <c r="M612" s="16">
        <f t="shared" si="182"/>
        <v>683865.25872821186</v>
      </c>
      <c r="N612" s="16">
        <f t="shared" si="183"/>
        <v>582.36087163640434</v>
      </c>
      <c r="O612" s="16">
        <f t="shared" si="184"/>
        <v>510.35381773723657</v>
      </c>
    </row>
    <row r="613" spans="1:15">
      <c r="A613" s="13">
        <v>371</v>
      </c>
      <c r="B613" s="11">
        <f t="shared" si="171"/>
        <v>2057</v>
      </c>
      <c r="C613" s="11">
        <f t="shared" si="172"/>
        <v>49</v>
      </c>
      <c r="D613" s="21">
        <f t="shared" si="173"/>
        <v>1.8445424040403402</v>
      </c>
      <c r="E613" s="21">
        <f t="shared" si="174"/>
        <v>1.8808871938162268</v>
      </c>
      <c r="F613" s="16">
        <f t="shared" si="175"/>
        <v>1193243.9514197058</v>
      </c>
      <c r="G613" s="16">
        <f t="shared" si="176"/>
        <v>1177816.2532883657</v>
      </c>
      <c r="H613" s="16">
        <f t="shared" si="177"/>
        <v>1181193.6164361376</v>
      </c>
      <c r="I613" s="16">
        <f t="shared" si="178"/>
        <v>1165774.4955103819</v>
      </c>
      <c r="J613" s="16">
        <f t="shared" si="179"/>
        <v>689613.59566325252</v>
      </c>
      <c r="K613" s="16">
        <f t="shared" si="180"/>
        <v>675935.23282323871</v>
      </c>
      <c r="L613" s="16">
        <f t="shared" si="181"/>
        <v>699677.94760870677</v>
      </c>
      <c r="M613" s="16">
        <f t="shared" si="182"/>
        <v>685733.9460193835</v>
      </c>
      <c r="N613" s="16">
        <f t="shared" si="183"/>
        <v>584.69974182355713</v>
      </c>
      <c r="O613" s="16">
        <f t="shared" si="184"/>
        <v>512.19836014127691</v>
      </c>
    </row>
    <row r="614" spans="1:15">
      <c r="A614" s="13">
        <v>372</v>
      </c>
      <c r="B614" s="11">
        <f t="shared" si="171"/>
        <v>2057</v>
      </c>
      <c r="C614" s="11">
        <f t="shared" si="172"/>
        <v>49</v>
      </c>
      <c r="D614" s="21">
        <f t="shared" si="173"/>
        <v>1.8475888157854523</v>
      </c>
      <c r="E614" s="21">
        <f t="shared" si="174"/>
        <v>1.8839936319365549</v>
      </c>
      <c r="F614" s="16">
        <f t="shared" si="175"/>
        <v>1197007.8034356998</v>
      </c>
      <c r="G614" s="16">
        <f t="shared" si="176"/>
        <v>1181517.6121991058</v>
      </c>
      <c r="H614" s="16">
        <f t="shared" si="177"/>
        <v>1184929.7642655345</v>
      </c>
      <c r="I614" s="16">
        <f t="shared" si="178"/>
        <v>1169448.1699538527</v>
      </c>
      <c r="J614" s="16">
        <f t="shared" si="179"/>
        <v>691499.13022314431</v>
      </c>
      <c r="K614" s="16">
        <f t="shared" si="180"/>
        <v>677770.83771795011</v>
      </c>
      <c r="L614" s="16">
        <f t="shared" si="181"/>
        <v>701600.6346661743</v>
      </c>
      <c r="M614" s="16">
        <f t="shared" si="182"/>
        <v>687605.71959954442</v>
      </c>
      <c r="N614" s="16">
        <f t="shared" si="183"/>
        <v>587.04398916380808</v>
      </c>
      <c r="O614" s="16">
        <f t="shared" si="184"/>
        <v>514.04594895706236</v>
      </c>
    </row>
    <row r="615" spans="1:15">
      <c r="A615" s="13">
        <v>373</v>
      </c>
      <c r="B615" s="11">
        <f t="shared" si="171"/>
        <v>2058</v>
      </c>
      <c r="C615" s="11">
        <f t="shared" si="172"/>
        <v>50</v>
      </c>
      <c r="D615" s="21">
        <f t="shared" si="173"/>
        <v>1.8506402589272406</v>
      </c>
      <c r="E615" s="21">
        <f t="shared" si="174"/>
        <v>1.8871052005919982</v>
      </c>
      <c r="F615" s="16">
        <f t="shared" si="175"/>
        <v>1200780.3086931778</v>
      </c>
      <c r="G615" s="16">
        <f t="shared" si="176"/>
        <v>1185227.4806772617</v>
      </c>
      <c r="H615" s="16">
        <f t="shared" si="177"/>
        <v>1188674.5016434179</v>
      </c>
      <c r="I615" s="16">
        <f t="shared" si="178"/>
        <v>1173130.2903170772</v>
      </c>
      <c r="J615" s="16">
        <f t="shared" si="179"/>
        <v>693387.77889665938</v>
      </c>
      <c r="K615" s="16">
        <f t="shared" si="180"/>
        <v>679609.47426338342</v>
      </c>
      <c r="L615" s="16">
        <f t="shared" si="181"/>
        <v>703526.49719763547</v>
      </c>
      <c r="M615" s="16">
        <f t="shared" si="182"/>
        <v>689480.58456595172</v>
      </c>
      <c r="N615" s="16">
        <f t="shared" si="183"/>
        <v>589.39362601944038</v>
      </c>
      <c r="O615" s="16">
        <f t="shared" si="184"/>
        <v>515.89658921598959</v>
      </c>
    </row>
    <row r="616" spans="1:15">
      <c r="A616" s="13">
        <v>374</v>
      </c>
      <c r="B616" s="11">
        <f t="shared" si="171"/>
        <v>2058</v>
      </c>
      <c r="C616" s="11">
        <f t="shared" si="172"/>
        <v>50</v>
      </c>
      <c r="D616" s="21">
        <f t="shared" si="173"/>
        <v>1.8536967417754657</v>
      </c>
      <c r="E616" s="21">
        <f t="shared" si="174"/>
        <v>1.8902219082560523</v>
      </c>
      <c r="F616" s="16">
        <f t="shared" si="175"/>
        <v>1204561.4870862768</v>
      </c>
      <c r="G616" s="16">
        <f t="shared" si="176"/>
        <v>1188945.8782866586</v>
      </c>
      <c r="H616" s="16">
        <f t="shared" si="177"/>
        <v>1192427.8483174923</v>
      </c>
      <c r="I616" s="16">
        <f t="shared" si="178"/>
        <v>1176820.8760175521</v>
      </c>
      <c r="J616" s="16">
        <f t="shared" si="179"/>
        <v>695279.54682700953</v>
      </c>
      <c r="K616" s="16">
        <f t="shared" si="180"/>
        <v>681451.14746655617</v>
      </c>
      <c r="L616" s="16">
        <f t="shared" si="181"/>
        <v>705455.54044764361</v>
      </c>
      <c r="M616" s="16">
        <f t="shared" si="182"/>
        <v>691358.54602428118</v>
      </c>
      <c r="N616" s="16">
        <f t="shared" si="183"/>
        <v>591.74866478115848</v>
      </c>
      <c r="O616" s="16">
        <f t="shared" si="184"/>
        <v>517.75028595776507</v>
      </c>
    </row>
    <row r="617" spans="1:15">
      <c r="A617" s="13">
        <v>375</v>
      </c>
      <c r="B617" s="11">
        <f t="shared" si="171"/>
        <v>2058</v>
      </c>
      <c r="C617" s="11">
        <f t="shared" si="172"/>
        <v>50</v>
      </c>
      <c r="D617" s="21">
        <f t="shared" si="173"/>
        <v>1.8567582726536125</v>
      </c>
      <c r="E617" s="21">
        <f t="shared" si="174"/>
        <v>1.893343763416208</v>
      </c>
      <c r="F617" s="16">
        <f t="shared" si="175"/>
        <v>1208351.3585548713</v>
      </c>
      <c r="G617" s="16">
        <f t="shared" si="176"/>
        <v>1192672.8246360989</v>
      </c>
      <c r="H617" s="16">
        <f t="shared" si="177"/>
        <v>1196189.8240808628</v>
      </c>
      <c r="I617" s="16">
        <f t="shared" si="178"/>
        <v>1180519.9465174156</v>
      </c>
      <c r="J617" s="16">
        <f t="shared" si="179"/>
        <v>697174.43916590104</v>
      </c>
      <c r="K617" s="16">
        <f t="shared" si="180"/>
        <v>683295.86234275554</v>
      </c>
      <c r="L617" s="16">
        <f t="shared" si="181"/>
        <v>707387.76966941403</v>
      </c>
      <c r="M617" s="16">
        <f t="shared" si="182"/>
        <v>693239.60908864089</v>
      </c>
      <c r="N617" s="16">
        <f t="shared" si="183"/>
        <v>594.1091178681537</v>
      </c>
      <c r="O617" s="16">
        <f t="shared" si="184"/>
        <v>519.60704423041864</v>
      </c>
    </row>
    <row r="618" spans="1:15">
      <c r="A618" s="13">
        <v>376</v>
      </c>
      <c r="B618" s="11">
        <f t="shared" si="171"/>
        <v>2058</v>
      </c>
      <c r="C618" s="11">
        <f t="shared" si="172"/>
        <v>50</v>
      </c>
      <c r="D618" s="21">
        <f t="shared" si="173"/>
        <v>1.8598248598989129</v>
      </c>
      <c r="E618" s="21">
        <f t="shared" si="174"/>
        <v>1.8964707745739735</v>
      </c>
      <c r="F618" s="16">
        <f t="shared" si="175"/>
        <v>1212149.9430846786</v>
      </c>
      <c r="G618" s="16">
        <f t="shared" si="176"/>
        <v>1196408.3393794673</v>
      </c>
      <c r="H618" s="16">
        <f t="shared" si="177"/>
        <v>1199960.4487721398</v>
      </c>
      <c r="I618" s="16">
        <f t="shared" si="178"/>
        <v>1184227.5213235496</v>
      </c>
      <c r="J618" s="16">
        <f t="shared" si="179"/>
        <v>699072.46107354865</v>
      </c>
      <c r="K618" s="16">
        <f t="shared" si="180"/>
        <v>685143.62391555181</v>
      </c>
      <c r="L618" s="16">
        <f t="shared" si="181"/>
        <v>709323.19012483815</v>
      </c>
      <c r="M618" s="16">
        <f t="shared" si="182"/>
        <v>695123.77888158546</v>
      </c>
      <c r="N618" s="16">
        <f t="shared" si="183"/>
        <v>596.47499772816934</v>
      </c>
      <c r="O618" s="16">
        <f t="shared" si="184"/>
        <v>521.46686909031757</v>
      </c>
    </row>
    <row r="619" spans="1:15">
      <c r="A619" s="13">
        <v>377</v>
      </c>
      <c r="B619" s="11">
        <f t="shared" si="171"/>
        <v>2058</v>
      </c>
      <c r="C619" s="11">
        <f t="shared" si="172"/>
        <v>50</v>
      </c>
      <c r="D619" s="21">
        <f t="shared" si="173"/>
        <v>1.8628965118623684</v>
      </c>
      <c r="E619" s="21">
        <f t="shared" si="174"/>
        <v>1.8996029502448981</v>
      </c>
      <c r="F619" s="16">
        <f t="shared" si="175"/>
        <v>1215957.2607073637</v>
      </c>
      <c r="G619" s="16">
        <f t="shared" si="176"/>
        <v>1200152.4422158329</v>
      </c>
      <c r="H619" s="16">
        <f t="shared" si="177"/>
        <v>1203739.7422755435</v>
      </c>
      <c r="I619" s="16">
        <f t="shared" si="178"/>
        <v>1187943.6199876836</v>
      </c>
      <c r="J619" s="16">
        <f t="shared" si="179"/>
        <v>700973.61771868949</v>
      </c>
      <c r="K619" s="16">
        <f t="shared" si="180"/>
        <v>686994.43721681205</v>
      </c>
      <c r="L619" s="16">
        <f t="shared" si="181"/>
        <v>711261.80708449788</v>
      </c>
      <c r="M619" s="16">
        <f t="shared" si="182"/>
        <v>697011.06053412973</v>
      </c>
      <c r="N619" s="16">
        <f t="shared" si="183"/>
        <v>598.84631683756663</v>
      </c>
      <c r="O619" s="16">
        <f t="shared" si="184"/>
        <v>523.32976560217992</v>
      </c>
    </row>
    <row r="620" spans="1:15">
      <c r="A620" s="13">
        <v>378</v>
      </c>
      <c r="B620" s="11">
        <f t="shared" si="171"/>
        <v>2058</v>
      </c>
      <c r="C620" s="11">
        <f t="shared" si="172"/>
        <v>50</v>
      </c>
      <c r="D620" s="21">
        <f t="shared" si="173"/>
        <v>1.8659732369087727</v>
      </c>
      <c r="E620" s="21">
        <f t="shared" si="174"/>
        <v>1.9027402989585951</v>
      </c>
      <c r="F620" s="16">
        <f t="shared" si="175"/>
        <v>1219773.331500645</v>
      </c>
      <c r="G620" s="16">
        <f t="shared" si="176"/>
        <v>1203905.1528895539</v>
      </c>
      <c r="H620" s="16">
        <f t="shared" si="177"/>
        <v>1207527.7245210083</v>
      </c>
      <c r="I620" s="16">
        <f t="shared" si="178"/>
        <v>1191668.2621064971</v>
      </c>
      <c r="J620" s="16">
        <f t="shared" si="179"/>
        <v>702877.91427859745</v>
      </c>
      <c r="K620" s="16">
        <f t="shared" si="180"/>
        <v>688848.30728671409</v>
      </c>
      <c r="L620" s="16">
        <f t="shared" si="181"/>
        <v>713203.62582767976</v>
      </c>
      <c r="M620" s="16">
        <f t="shared" si="182"/>
        <v>698901.4591857628</v>
      </c>
      <c r="N620" s="16">
        <f t="shared" si="183"/>
        <v>601.22308770139045</v>
      </c>
      <c r="O620" s="16">
        <f t="shared" si="184"/>
        <v>525.19573883908868</v>
      </c>
    </row>
    <row r="621" spans="1:15">
      <c r="A621" s="13">
        <v>379</v>
      </c>
      <c r="B621" s="11">
        <f t="shared" si="171"/>
        <v>2058</v>
      </c>
      <c r="C621" s="11">
        <f t="shared" si="172"/>
        <v>50</v>
      </c>
      <c r="D621" s="21">
        <f t="shared" si="173"/>
        <v>1.8690550434167348</v>
      </c>
      <c r="E621" s="21">
        <f t="shared" si="174"/>
        <v>1.9058828292587653</v>
      </c>
      <c r="F621" s="16">
        <f t="shared" si="175"/>
        <v>1223598.1755884006</v>
      </c>
      <c r="G621" s="16">
        <f t="shared" si="176"/>
        <v>1207666.4911903818</v>
      </c>
      <c r="H621" s="16">
        <f t="shared" si="177"/>
        <v>1211324.4154842887</v>
      </c>
      <c r="I621" s="16">
        <f t="shared" si="178"/>
        <v>1195401.467321723</v>
      </c>
      <c r="J621" s="16">
        <f t="shared" si="179"/>
        <v>704785.35593909712</v>
      </c>
      <c r="K621" s="16">
        <f t="shared" si="180"/>
        <v>690705.23917375971</v>
      </c>
      <c r="L621" s="16">
        <f t="shared" si="181"/>
        <v>715148.6516423896</v>
      </c>
      <c r="M621" s="16">
        <f t="shared" si="182"/>
        <v>700794.97998446203</v>
      </c>
      <c r="N621" s="16">
        <f t="shared" si="183"/>
        <v>603.60532285343527</v>
      </c>
      <c r="O621" s="16">
        <f t="shared" si="184"/>
        <v>527.06479388250546</v>
      </c>
    </row>
    <row r="622" spans="1:15">
      <c r="A622" s="13">
        <v>380</v>
      </c>
      <c r="B622" s="11">
        <f t="shared" si="171"/>
        <v>2058</v>
      </c>
      <c r="C622" s="11">
        <f t="shared" si="172"/>
        <v>50</v>
      </c>
      <c r="D622" s="21">
        <f t="shared" si="173"/>
        <v>1.8721419397787016</v>
      </c>
      <c r="E622" s="21">
        <f t="shared" si="174"/>
        <v>1.9090305497032198</v>
      </c>
      <c r="F622" s="16">
        <f t="shared" si="175"/>
        <v>1227431.8131407741</v>
      </c>
      <c r="G622" s="16">
        <f t="shared" si="176"/>
        <v>1211436.4769535651</v>
      </c>
      <c r="H622" s="16">
        <f t="shared" si="177"/>
        <v>1215129.8351870643</v>
      </c>
      <c r="I622" s="16">
        <f t="shared" si="178"/>
        <v>1199143.2553202517</v>
      </c>
      <c r="J622" s="16">
        <f t="shared" si="179"/>
        <v>706695.94789457775</v>
      </c>
      <c r="K622" s="16">
        <f t="shared" si="180"/>
        <v>692565.23793478892</v>
      </c>
      <c r="L622" s="16">
        <f t="shared" si="181"/>
        <v>717096.88982536679</v>
      </c>
      <c r="M622" s="16">
        <f t="shared" si="182"/>
        <v>702691.62808670721</v>
      </c>
      <c r="N622" s="16">
        <f t="shared" si="183"/>
        <v>605.99303485631128</v>
      </c>
      <c r="O622" s="16">
        <f t="shared" si="184"/>
        <v>528.93693582228411</v>
      </c>
    </row>
    <row r="623" spans="1:15">
      <c r="A623" s="13">
        <v>381</v>
      </c>
      <c r="B623" s="11">
        <f t="shared" si="171"/>
        <v>2058</v>
      </c>
      <c r="C623" s="11">
        <f t="shared" si="172"/>
        <v>50</v>
      </c>
      <c r="D623" s="21">
        <f t="shared" si="173"/>
        <v>1.8752339344009807</v>
      </c>
      <c r="E623" s="21">
        <f t="shared" si="174"/>
        <v>1.9121834688639041</v>
      </c>
      <c r="F623" s="16">
        <f t="shared" si="175"/>
        <v>1231274.2643742813</v>
      </c>
      <c r="G623" s="16">
        <f t="shared" si="176"/>
        <v>1215215.1300599547</v>
      </c>
      <c r="H623" s="16">
        <f t="shared" si="177"/>
        <v>1218944.0036970447</v>
      </c>
      <c r="I623" s="16">
        <f t="shared" si="178"/>
        <v>1202893.6458342341</v>
      </c>
      <c r="J623" s="16">
        <f t="shared" si="179"/>
        <v>708609.69534800772</v>
      </c>
      <c r="K623" s="16">
        <f t="shared" si="180"/>
        <v>694428.30863499339</v>
      </c>
      <c r="L623" s="16">
        <f t="shared" si="181"/>
        <v>719048.34568209865</v>
      </c>
      <c r="M623" s="16">
        <f t="shared" si="182"/>
        <v>704591.40865749435</v>
      </c>
      <c r="N623" s="16">
        <f t="shared" si="183"/>
        <v>608.38623630151051</v>
      </c>
      <c r="O623" s="16">
        <f t="shared" si="184"/>
        <v>530.81216975668508</v>
      </c>
    </row>
    <row r="624" spans="1:15">
      <c r="A624" s="13">
        <v>382</v>
      </c>
      <c r="B624" s="11">
        <f t="shared" si="171"/>
        <v>2058</v>
      </c>
      <c r="C624" s="11">
        <f t="shared" si="172"/>
        <v>50</v>
      </c>
      <c r="D624" s="21">
        <f t="shared" si="173"/>
        <v>1.8783310357037637</v>
      </c>
      <c r="E624" s="21">
        <f t="shared" si="174"/>
        <v>1.9153415953269206</v>
      </c>
      <c r="F624" s="16">
        <f t="shared" si="175"/>
        <v>1235125.5495519158</v>
      </c>
      <c r="G624" s="16">
        <f t="shared" si="176"/>
        <v>1219002.4704361078</v>
      </c>
      <c r="H624" s="16">
        <f t="shared" si="177"/>
        <v>1222766.9411280765</v>
      </c>
      <c r="I624" s="16">
        <f t="shared" si="178"/>
        <v>1206652.6586411861</v>
      </c>
      <c r="J624" s="16">
        <f t="shared" si="179"/>
        <v>710526.60351094836</v>
      </c>
      <c r="K624" s="16">
        <f t="shared" si="180"/>
        <v>696294.45634793048</v>
      </c>
      <c r="L624" s="16">
        <f t="shared" si="181"/>
        <v>721003.02452683495</v>
      </c>
      <c r="M624" s="16">
        <f t="shared" si="182"/>
        <v>706494.32687035005</v>
      </c>
      <c r="N624" s="16">
        <f t="shared" si="183"/>
        <v>610.78493980947337</v>
      </c>
      <c r="O624" s="16">
        <f t="shared" si="184"/>
        <v>532.69050079238889</v>
      </c>
    </row>
    <row r="625" spans="1:15">
      <c r="A625" s="13">
        <v>383</v>
      </c>
      <c r="B625" s="11">
        <f t="shared" si="171"/>
        <v>2058</v>
      </c>
      <c r="C625" s="11">
        <f t="shared" si="172"/>
        <v>50</v>
      </c>
      <c r="D625" s="21">
        <f t="shared" si="173"/>
        <v>1.8814332521211485</v>
      </c>
      <c r="E625" s="21">
        <f t="shared" si="174"/>
        <v>1.9185049376925527</v>
      </c>
      <c r="F625" s="16">
        <f t="shared" si="175"/>
        <v>1238985.6889832576</v>
      </c>
      <c r="G625" s="16">
        <f t="shared" si="176"/>
        <v>1222798.5180543943</v>
      </c>
      <c r="H625" s="16">
        <f t="shared" si="177"/>
        <v>1226598.6676402485</v>
      </c>
      <c r="I625" s="16">
        <f t="shared" si="178"/>
        <v>1210420.3135640931</v>
      </c>
      <c r="J625" s="16">
        <f t="shared" si="179"/>
        <v>712446.67760356842</v>
      </c>
      <c r="K625" s="16">
        <f t="shared" si="180"/>
        <v>698163.68615553691</v>
      </c>
      <c r="L625" s="16">
        <f t="shared" si="181"/>
        <v>722960.9316826025</v>
      </c>
      <c r="M625" s="16">
        <f t="shared" si="182"/>
        <v>708400.38790734508</v>
      </c>
      <c r="N625" s="16">
        <f t="shared" si="183"/>
        <v>613.18915802965523</v>
      </c>
      <c r="O625" s="16">
        <f t="shared" si="184"/>
        <v>534.57193404451004</v>
      </c>
    </row>
    <row r="626" spans="1:15">
      <c r="A626" s="13">
        <v>384</v>
      </c>
      <c r="B626" s="11">
        <f t="shared" si="171"/>
        <v>2058</v>
      </c>
      <c r="C626" s="11">
        <f t="shared" si="172"/>
        <v>50</v>
      </c>
      <c r="D626" s="21">
        <f t="shared" si="173"/>
        <v>1.8845405921011629</v>
      </c>
      <c r="E626" s="21">
        <f t="shared" si="174"/>
        <v>1.9216735045752873</v>
      </c>
      <c r="F626" s="16">
        <f t="shared" si="175"/>
        <v>1242854.7030245785</v>
      </c>
      <c r="G626" s="16">
        <f t="shared" si="176"/>
        <v>1226603.2929331006</v>
      </c>
      <c r="H626" s="16">
        <f t="shared" si="177"/>
        <v>1230439.2034399987</v>
      </c>
      <c r="I626" s="16">
        <f t="shared" si="178"/>
        <v>1214196.6304715143</v>
      </c>
      <c r="J626" s="16">
        <f t="shared" si="179"/>
        <v>714369.9228546581</v>
      </c>
      <c r="K626" s="16">
        <f t="shared" si="180"/>
        <v>700036.0031481426</v>
      </c>
      <c r="L626" s="16">
        <f t="shared" si="181"/>
        <v>724922.07248121942</v>
      </c>
      <c r="M626" s="16">
        <f t="shared" si="182"/>
        <v>710309.59695910919</v>
      </c>
      <c r="N626" s="16">
        <f t="shared" si="183"/>
        <v>615.59890364059288</v>
      </c>
      <c r="O626" s="16">
        <f t="shared" si="184"/>
        <v>536.45647463661123</v>
      </c>
    </row>
    <row r="627" spans="1:15">
      <c r="A627" s="13">
        <v>385</v>
      </c>
      <c r="B627" s="11">
        <f t="shared" ref="B627:B690" si="185">2027+INT((A627-1)/12)</f>
        <v>2059</v>
      </c>
      <c r="C627" s="11">
        <f t="shared" ref="C627:C690" si="186">B627-2008</f>
        <v>51</v>
      </c>
      <c r="D627" s="21">
        <f t="shared" ref="D627:D690" si="187">D626*INDEX($AE$163:$AE$239,C627)</f>
        <v>1.8876530641057869</v>
      </c>
      <c r="E627" s="21">
        <f t="shared" ref="E627:E690" si="188">E626*INDEX($AF$163:$AF$239,C627)</f>
        <v>1.9248473046038392</v>
      </c>
      <c r="F627" s="16">
        <f t="shared" ref="F627:F690" si="189">F626*INDEX($AC$163:$AC$239,C627)+INDEX($AA$163:$AA$239,C627)</f>
        <v>1246732.6120789503</v>
      </c>
      <c r="G627" s="16">
        <f t="shared" ref="G627:G690" si="190">G626*INDEX($AC$163:$AC$239,C627)+INDEX($AB$163:$AB$239,C627)</f>
        <v>1230416.8151365363</v>
      </c>
      <c r="H627" s="16">
        <f t="shared" ref="H627:H690" si="191">H626*INDEX($AD$163:$AD$239,C627)+INDEX($AA$163:$AA$239,C627)</f>
        <v>1234288.5687802201</v>
      </c>
      <c r="I627" s="16">
        <f t="shared" ref="I627:I690" si="192">I626*INDEX($AD$163:$AD$239,C627)+INDEX($AB$163:$AB$239,C627)</f>
        <v>1217981.6292776875</v>
      </c>
      <c r="J627" s="16">
        <f t="shared" ref="J627:J690" si="193">J626+INDEX($AA$163:$AA$239,C627)*D627</f>
        <v>716296.34450164344</v>
      </c>
      <c r="K627" s="16">
        <f t="shared" ref="K627:K690" si="194">K626+INDEX($AB$163:$AB$239,C627)*D627</f>
        <v>701911.4124244845</v>
      </c>
      <c r="L627" s="16">
        <f t="shared" ref="L627:L690" si="195">L626+INDEX($AA$163:$AA$239,C627)*E627</f>
        <v>726886.45226330974</v>
      </c>
      <c r="M627" s="16">
        <f t="shared" ref="M627:M690" si="196">M626+INDEX($AB$163:$AB$239,C627)*E627</f>
        <v>712221.95922484458</v>
      </c>
      <c r="N627" s="16">
        <f t="shared" ref="N627:N690" si="197">N626*INDEX($AC$163:$AC$239,C627)+1</f>
        <v>618.01418934997162</v>
      </c>
      <c r="O627" s="16">
        <f t="shared" ref="O627:O690" si="198">O626+D627</f>
        <v>538.34412770071697</v>
      </c>
    </row>
    <row r="628" spans="1:15">
      <c r="A628" s="13">
        <v>386</v>
      </c>
      <c r="B628" s="11">
        <f t="shared" si="185"/>
        <v>2059</v>
      </c>
      <c r="C628" s="11">
        <f t="shared" si="186"/>
        <v>51</v>
      </c>
      <c r="D628" s="21">
        <f t="shared" si="187"/>
        <v>1.8907706766109764</v>
      </c>
      <c r="E628" s="21">
        <f t="shared" si="188"/>
        <v>1.9280263464211744</v>
      </c>
      <c r="F628" s="16">
        <f t="shared" si="189"/>
        <v>1250619.4365963524</v>
      </c>
      <c r="G628" s="16">
        <f t="shared" si="190"/>
        <v>1234239.1047751396</v>
      </c>
      <c r="H628" s="16">
        <f t="shared" si="191"/>
        <v>1238146.783960368</v>
      </c>
      <c r="I628" s="16">
        <f t="shared" si="192"/>
        <v>1221775.3299426339</v>
      </c>
      <c r="J628" s="16">
        <f t="shared" si="193"/>
        <v>718225.94779060059</v>
      </c>
      <c r="K628" s="16">
        <f t="shared" si="194"/>
        <v>703789.91909172072</v>
      </c>
      <c r="L628" s="16">
        <f t="shared" si="195"/>
        <v>728854.07637831802</v>
      </c>
      <c r="M628" s="16">
        <f t="shared" si="196"/>
        <v>714137.47991234064</v>
      </c>
      <c r="N628" s="16">
        <f t="shared" si="197"/>
        <v>620.43502789469221</v>
      </c>
      <c r="O628" s="16">
        <f t="shared" si="198"/>
        <v>540.23489837732791</v>
      </c>
    </row>
    <row r="629" spans="1:15">
      <c r="A629" s="13">
        <v>387</v>
      </c>
      <c r="B629" s="11">
        <f t="shared" si="185"/>
        <v>2059</v>
      </c>
      <c r="C629" s="11">
        <f t="shared" si="186"/>
        <v>51</v>
      </c>
      <c r="D629" s="21">
        <f t="shared" si="187"/>
        <v>1.8938934381066861</v>
      </c>
      <c r="E629" s="21">
        <f t="shared" si="188"/>
        <v>1.9312106386845331</v>
      </c>
      <c r="F629" s="16">
        <f t="shared" si="189"/>
        <v>1254515.1970737795</v>
      </c>
      <c r="G629" s="16">
        <f t="shared" si="190"/>
        <v>1238070.1820055833</v>
      </c>
      <c r="H629" s="16">
        <f t="shared" si="191"/>
        <v>1242013.869326567</v>
      </c>
      <c r="I629" s="16">
        <f t="shared" si="192"/>
        <v>1225577.7524722635</v>
      </c>
      <c r="J629" s="16">
        <f t="shared" si="193"/>
        <v>720158.73797626991</v>
      </c>
      <c r="K629" s="16">
        <f t="shared" si="194"/>
        <v>705671.5282654441</v>
      </c>
      <c r="L629" s="16">
        <f t="shared" si="195"/>
        <v>730824.95018452394</v>
      </c>
      <c r="M629" s="16">
        <f t="shared" si="196"/>
        <v>716056.1642379876</v>
      </c>
      <c r="N629" s="16">
        <f t="shared" si="197"/>
        <v>622.86143204093798</v>
      </c>
      <c r="O629" s="16">
        <f t="shared" si="198"/>
        <v>542.12879181543462</v>
      </c>
    </row>
    <row r="630" spans="1:15">
      <c r="A630" s="13">
        <v>388</v>
      </c>
      <c r="B630" s="11">
        <f t="shared" si="185"/>
        <v>2059</v>
      </c>
      <c r="C630" s="11">
        <f t="shared" si="186"/>
        <v>51</v>
      </c>
      <c r="D630" s="21">
        <f t="shared" si="187"/>
        <v>1.8970213570968926</v>
      </c>
      <c r="E630" s="21">
        <f t="shared" si="188"/>
        <v>1.9344001900654539</v>
      </c>
      <c r="F630" s="16">
        <f t="shared" si="189"/>
        <v>1258419.9140553498</v>
      </c>
      <c r="G630" s="16">
        <f t="shared" si="190"/>
        <v>1241910.0670308813</v>
      </c>
      <c r="H630" s="16">
        <f t="shared" si="191"/>
        <v>1245889.8452717185</v>
      </c>
      <c r="I630" s="16">
        <f t="shared" si="192"/>
        <v>1229388.916918481</v>
      </c>
      <c r="J630" s="16">
        <f t="shared" si="193"/>
        <v>722094.72032207041</v>
      </c>
      <c r="K630" s="16">
        <f t="shared" si="194"/>
        <v>707556.24506969622</v>
      </c>
      <c r="L630" s="16">
        <f t="shared" si="195"/>
        <v>732799.07904905663</v>
      </c>
      <c r="M630" s="16">
        <f t="shared" si="196"/>
        <v>717978.01742679102</v>
      </c>
      <c r="N630" s="16">
        <f t="shared" si="197"/>
        <v>625.29341458424244</v>
      </c>
      <c r="O630" s="16">
        <f t="shared" si="198"/>
        <v>544.02581317253157</v>
      </c>
    </row>
    <row r="631" spans="1:15">
      <c r="A631" s="13">
        <v>389</v>
      </c>
      <c r="B631" s="11">
        <f t="shared" si="185"/>
        <v>2059</v>
      </c>
      <c r="C631" s="11">
        <f t="shared" si="186"/>
        <v>51</v>
      </c>
      <c r="D631" s="21">
        <f t="shared" si="187"/>
        <v>1.900154442099617</v>
      </c>
      <c r="E631" s="21">
        <f t="shared" si="188"/>
        <v>1.9375950092497969</v>
      </c>
      <c r="F631" s="16">
        <f t="shared" si="189"/>
        <v>1262333.6081324127</v>
      </c>
      <c r="G631" s="16">
        <f t="shared" si="190"/>
        <v>1245758.7801004949</v>
      </c>
      <c r="H631" s="16">
        <f t="shared" si="191"/>
        <v>1249774.7322356072</v>
      </c>
      <c r="I631" s="16">
        <f t="shared" si="192"/>
        <v>1233208.843379291</v>
      </c>
      <c r="J631" s="16">
        <f t="shared" si="193"/>
        <v>724033.90010011406</v>
      </c>
      <c r="K631" s="16">
        <f t="shared" si="194"/>
        <v>709444.07463698171</v>
      </c>
      <c r="L631" s="16">
        <f t="shared" si="195"/>
        <v>734776.46834790951</v>
      </c>
      <c r="M631" s="16">
        <f t="shared" si="196"/>
        <v>719903.04471238621</v>
      </c>
      <c r="N631" s="16">
        <f t="shared" si="197"/>
        <v>627.73098834955624</v>
      </c>
      <c r="O631" s="16">
        <f t="shared" si="198"/>
        <v>545.92596761463119</v>
      </c>
    </row>
    <row r="632" spans="1:15">
      <c r="A632" s="13">
        <v>390</v>
      </c>
      <c r="B632" s="11">
        <f t="shared" si="185"/>
        <v>2059</v>
      </c>
      <c r="C632" s="11">
        <f t="shared" si="186"/>
        <v>51</v>
      </c>
      <c r="D632" s="21">
        <f t="shared" si="187"/>
        <v>1.9032927016469494</v>
      </c>
      <c r="E632" s="21">
        <f t="shared" si="188"/>
        <v>1.9407951049377679</v>
      </c>
      <c r="F632" s="16">
        <f t="shared" si="189"/>
        <v>1266256.2999436583</v>
      </c>
      <c r="G632" s="16">
        <f t="shared" si="190"/>
        <v>1249616.3415104398</v>
      </c>
      <c r="H632" s="16">
        <f t="shared" si="191"/>
        <v>1253668.5507050105</v>
      </c>
      <c r="I632" s="16">
        <f t="shared" si="192"/>
        <v>1237037.5519989042</v>
      </c>
      <c r="J632" s="16">
        <f t="shared" si="193"/>
        <v>725976.28259122022</v>
      </c>
      <c r="K632" s="16">
        <f t="shared" si="194"/>
        <v>711335.02210828173</v>
      </c>
      <c r="L632" s="16">
        <f t="shared" si="195"/>
        <v>736757.12346595502</v>
      </c>
      <c r="M632" s="16">
        <f t="shared" si="196"/>
        <v>721831.25133705197</v>
      </c>
      <c r="N632" s="16">
        <f t="shared" si="197"/>
        <v>630.17416619131529</v>
      </c>
      <c r="O632" s="16">
        <f t="shared" si="198"/>
        <v>547.82926031627812</v>
      </c>
    </row>
    <row r="633" spans="1:15">
      <c r="A633" s="13">
        <v>391</v>
      </c>
      <c r="B633" s="11">
        <f t="shared" si="185"/>
        <v>2059</v>
      </c>
      <c r="C633" s="11">
        <f t="shared" si="186"/>
        <v>51</v>
      </c>
      <c r="D633" s="21">
        <f t="shared" si="187"/>
        <v>1.9064361442850708</v>
      </c>
      <c r="E633" s="21">
        <f t="shared" si="188"/>
        <v>1.9440004858439415</v>
      </c>
      <c r="F633" s="16">
        <f t="shared" si="189"/>
        <v>1270188.0101752258</v>
      </c>
      <c r="G633" s="16">
        <f t="shared" si="190"/>
        <v>1253482.7716033927</v>
      </c>
      <c r="H633" s="16">
        <f t="shared" si="191"/>
        <v>1257571.3212138051</v>
      </c>
      <c r="I633" s="16">
        <f t="shared" si="192"/>
        <v>1240875.0629678436</v>
      </c>
      <c r="J633" s="16">
        <f t="shared" si="193"/>
        <v>727921.87308492989</v>
      </c>
      <c r="K633" s="16">
        <f t="shared" si="194"/>
        <v>713229.09263306833</v>
      </c>
      <c r="L633" s="16">
        <f t="shared" si="195"/>
        <v>738741.04979695904</v>
      </c>
      <c r="M633" s="16">
        <f t="shared" si="196"/>
        <v>723762.64255172526</v>
      </c>
      <c r="N633" s="16">
        <f t="shared" si="197"/>
        <v>632.62296099350829</v>
      </c>
      <c r="O633" s="16">
        <f t="shared" si="198"/>
        <v>549.73569646056319</v>
      </c>
    </row>
    <row r="634" spans="1:15">
      <c r="A634" s="13">
        <v>392</v>
      </c>
      <c r="B634" s="11">
        <f t="shared" si="185"/>
        <v>2059</v>
      </c>
      <c r="C634" s="11">
        <f t="shared" si="186"/>
        <v>51</v>
      </c>
      <c r="D634" s="21">
        <f t="shared" si="187"/>
        <v>1.909584778574277</v>
      </c>
      <c r="E634" s="21">
        <f t="shared" si="188"/>
        <v>1.9472111606972851</v>
      </c>
      <c r="F634" s="16">
        <f t="shared" si="189"/>
        <v>1274128.7595608127</v>
      </c>
      <c r="G634" s="16">
        <f t="shared" si="190"/>
        <v>1257358.0907687992</v>
      </c>
      <c r="H634" s="16">
        <f t="shared" si="191"/>
        <v>1261483.0643430762</v>
      </c>
      <c r="I634" s="16">
        <f t="shared" si="192"/>
        <v>1244721.3965230512</v>
      </c>
      <c r="J634" s="16">
        <f t="shared" si="193"/>
        <v>729870.67687952018</v>
      </c>
      <c r="K634" s="16">
        <f t="shared" si="194"/>
        <v>715126.29136931815</v>
      </c>
      <c r="L634" s="16">
        <f t="shared" si="195"/>
        <v>740728.25274359575</v>
      </c>
      <c r="M634" s="16">
        <f t="shared" si="196"/>
        <v>725697.2236160154</v>
      </c>
      <c r="N634" s="16">
        <f t="shared" si="197"/>
        <v>635.07738566974467</v>
      </c>
      <c r="O634" s="16">
        <f t="shared" si="198"/>
        <v>551.64528123913749</v>
      </c>
    </row>
    <row r="635" spans="1:15">
      <c r="A635" s="13">
        <v>393</v>
      </c>
      <c r="B635" s="11">
        <f t="shared" si="185"/>
        <v>2059</v>
      </c>
      <c r="C635" s="11">
        <f t="shared" si="186"/>
        <v>51</v>
      </c>
      <c r="D635" s="21">
        <f t="shared" si="187"/>
        <v>1.9127386130890018</v>
      </c>
      <c r="E635" s="21">
        <f t="shared" si="188"/>
        <v>1.9504271382411831</v>
      </c>
      <c r="F635" s="16">
        <f t="shared" si="189"/>
        <v>1278078.5688817839</v>
      </c>
      <c r="G635" s="16">
        <f t="shared" si="190"/>
        <v>1261242.3194429812</v>
      </c>
      <c r="H635" s="16">
        <f t="shared" si="191"/>
        <v>1265403.8007212253</v>
      </c>
      <c r="I635" s="16">
        <f t="shared" si="192"/>
        <v>1248576.5729479941</v>
      </c>
      <c r="J635" s="16">
        <f t="shared" si="193"/>
        <v>731822.6992820187</v>
      </c>
      <c r="K635" s="16">
        <f t="shared" si="194"/>
        <v>717026.62348352675</v>
      </c>
      <c r="L635" s="16">
        <f t="shared" si="195"/>
        <v>742718.73771746224</v>
      </c>
      <c r="M635" s="16">
        <f t="shared" si="196"/>
        <v>727634.99979821837</v>
      </c>
      <c r="N635" s="16">
        <f t="shared" si="197"/>
        <v>637.53745316332277</v>
      </c>
      <c r="O635" s="16">
        <f t="shared" si="198"/>
        <v>553.55801985222649</v>
      </c>
    </row>
    <row r="636" spans="1:15">
      <c r="A636" s="13">
        <v>394</v>
      </c>
      <c r="B636" s="11">
        <f t="shared" si="185"/>
        <v>2059</v>
      </c>
      <c r="C636" s="11">
        <f t="shared" si="186"/>
        <v>51</v>
      </c>
      <c r="D636" s="21">
        <f t="shared" si="187"/>
        <v>1.9158976564178405</v>
      </c>
      <c r="E636" s="21">
        <f t="shared" si="188"/>
        <v>1.95364842723346</v>
      </c>
      <c r="F636" s="16">
        <f t="shared" si="189"/>
        <v>1282037.4589672815</v>
      </c>
      <c r="G636" s="16">
        <f t="shared" si="190"/>
        <v>1265135.478109244</v>
      </c>
      <c r="H636" s="16">
        <f t="shared" si="191"/>
        <v>1269333.55102408</v>
      </c>
      <c r="I636" s="16">
        <f t="shared" si="192"/>
        <v>1252440.6125727724</v>
      </c>
      <c r="J636" s="16">
        <f t="shared" si="193"/>
        <v>733777.94560821808</v>
      </c>
      <c r="K636" s="16">
        <f t="shared" si="194"/>
        <v>718930.09415072261</v>
      </c>
      <c r="L636" s="16">
        <f t="shared" si="195"/>
        <v>744712.51013909327</v>
      </c>
      <c r="M636" s="16">
        <f t="shared" si="196"/>
        <v>729575.97637533117</v>
      </c>
      <c r="N636" s="16">
        <f t="shared" si="197"/>
        <v>640.00317644729819</v>
      </c>
      <c r="O636" s="16">
        <f t="shared" si="198"/>
        <v>555.47391750864438</v>
      </c>
    </row>
    <row r="637" spans="1:15">
      <c r="A637" s="13">
        <v>395</v>
      </c>
      <c r="B637" s="11">
        <f t="shared" si="185"/>
        <v>2059</v>
      </c>
      <c r="C637" s="11">
        <f t="shared" si="186"/>
        <v>51</v>
      </c>
      <c r="D637" s="21">
        <f t="shared" si="187"/>
        <v>1.919061917163573</v>
      </c>
      <c r="E637" s="21">
        <f t="shared" si="188"/>
        <v>1.9568750364464047</v>
      </c>
      <c r="F637" s="16">
        <f t="shared" si="189"/>
        <v>1286005.4506943349</v>
      </c>
      <c r="G637" s="16">
        <f t="shared" si="190"/>
        <v>1269037.5872979853</v>
      </c>
      <c r="H637" s="16">
        <f t="shared" si="191"/>
        <v>1273272.3359750023</v>
      </c>
      <c r="I637" s="16">
        <f t="shared" si="192"/>
        <v>1256313.5357742256</v>
      </c>
      <c r="J637" s="16">
        <f t="shared" si="193"/>
        <v>735736.42118269054</v>
      </c>
      <c r="K637" s="16">
        <f t="shared" si="194"/>
        <v>720836.70855448116</v>
      </c>
      <c r="L637" s="16">
        <f t="shared" si="195"/>
        <v>746709.57543797616</v>
      </c>
      <c r="M637" s="16">
        <f t="shared" si="196"/>
        <v>731520.15863306611</v>
      </c>
      <c r="N637" s="16">
        <f t="shared" si="197"/>
        <v>642.47456852455184</v>
      </c>
      <c r="O637" s="16">
        <f t="shared" si="198"/>
        <v>557.39297942580799</v>
      </c>
    </row>
    <row r="638" spans="1:15">
      <c r="A638" s="13">
        <v>396</v>
      </c>
      <c r="B638" s="11">
        <f t="shared" si="185"/>
        <v>2059</v>
      </c>
      <c r="C638" s="11">
        <f t="shared" si="186"/>
        <v>51</v>
      </c>
      <c r="D638" s="21">
        <f t="shared" si="187"/>
        <v>1.9222314039431876</v>
      </c>
      <c r="E638" s="21">
        <f t="shared" si="188"/>
        <v>1.9601069746667941</v>
      </c>
      <c r="F638" s="16">
        <f t="shared" si="189"/>
        <v>1289982.5649879703</v>
      </c>
      <c r="G638" s="16">
        <f t="shared" si="190"/>
        <v>1272948.6675868027</v>
      </c>
      <c r="H638" s="16">
        <f t="shared" si="191"/>
        <v>1277220.1763449975</v>
      </c>
      <c r="I638" s="16">
        <f t="shared" si="192"/>
        <v>1260195.3629760402</v>
      </c>
      <c r="J638" s="16">
        <f t="shared" si="193"/>
        <v>737698.13133880205</v>
      </c>
      <c r="K638" s="16">
        <f t="shared" si="194"/>
        <v>722746.4718869389</v>
      </c>
      <c r="L638" s="16">
        <f t="shared" si="195"/>
        <v>748709.93905256537</v>
      </c>
      <c r="M638" s="16">
        <f t="shared" si="196"/>
        <v>733467.55186586548</v>
      </c>
      <c r="N638" s="16">
        <f t="shared" si="197"/>
        <v>644.95164242785904</v>
      </c>
      <c r="O638" s="16">
        <f t="shared" si="198"/>
        <v>559.31521082975121</v>
      </c>
    </row>
    <row r="639" spans="1:15">
      <c r="A639" s="13">
        <v>397</v>
      </c>
      <c r="B639" s="11">
        <f t="shared" si="185"/>
        <v>2060</v>
      </c>
      <c r="C639" s="11">
        <f t="shared" si="186"/>
        <v>52</v>
      </c>
      <c r="D639" s="21">
        <f t="shared" si="187"/>
        <v>1.925406125387904</v>
      </c>
      <c r="E639" s="21">
        <f t="shared" si="188"/>
        <v>1.9633442506959171</v>
      </c>
      <c r="F639" s="16">
        <f t="shared" si="189"/>
        <v>1293968.8228213212</v>
      </c>
      <c r="G639" s="16">
        <f t="shared" si="190"/>
        <v>1276868.7396006025</v>
      </c>
      <c r="H639" s="16">
        <f t="shared" si="191"/>
        <v>1281177.0929528247</v>
      </c>
      <c r="I639" s="16">
        <f t="shared" si="192"/>
        <v>1264086.1146488579</v>
      </c>
      <c r="J639" s="16">
        <f t="shared" si="193"/>
        <v>739663.08141872718</v>
      </c>
      <c r="K639" s="16">
        <f t="shared" si="194"/>
        <v>724659.38934880763</v>
      </c>
      <c r="L639" s="16">
        <f t="shared" si="195"/>
        <v>750713.60643029748</v>
      </c>
      <c r="M639" s="16">
        <f t="shared" si="196"/>
        <v>735418.16137691564</v>
      </c>
      <c r="N639" s="16">
        <f t="shared" si="197"/>
        <v>647.43441121995772</v>
      </c>
      <c r="O639" s="16">
        <f t="shared" si="198"/>
        <v>561.2406169551391</v>
      </c>
    </row>
    <row r="640" spans="1:15">
      <c r="A640" s="13">
        <v>398</v>
      </c>
      <c r="B640" s="11">
        <f t="shared" si="185"/>
        <v>2060</v>
      </c>
      <c r="C640" s="11">
        <f t="shared" si="186"/>
        <v>52</v>
      </c>
      <c r="D640" s="21">
        <f t="shared" si="187"/>
        <v>1.9285860901431973</v>
      </c>
      <c r="E640" s="21">
        <f t="shared" si="188"/>
        <v>1.966586873349599</v>
      </c>
      <c r="F640" s="16">
        <f t="shared" si="189"/>
        <v>1297964.2452157396</v>
      </c>
      <c r="G640" s="16">
        <f t="shared" si="190"/>
        <v>1280797.8240117084</v>
      </c>
      <c r="H640" s="16">
        <f t="shared" si="191"/>
        <v>1285143.106665106</v>
      </c>
      <c r="I640" s="16">
        <f t="shared" si="192"/>
        <v>1267985.8113103828</v>
      </c>
      <c r="J640" s="16">
        <f t="shared" si="193"/>
        <v>741631.27677346347</v>
      </c>
      <c r="K640" s="16">
        <f t="shared" si="194"/>
        <v>726575.46614938858</v>
      </c>
      <c r="L640" s="16">
        <f t="shared" si="195"/>
        <v>752720.58302760602</v>
      </c>
      <c r="M640" s="16">
        <f t="shared" si="196"/>
        <v>737371.99247816158</v>
      </c>
      <c r="N640" s="16">
        <f t="shared" si="197"/>
        <v>649.92288799361779</v>
      </c>
      <c r="O640" s="16">
        <f t="shared" si="198"/>
        <v>563.1692030452823</v>
      </c>
    </row>
    <row r="641" spans="1:15">
      <c r="A641" s="13">
        <v>399</v>
      </c>
      <c r="B641" s="11">
        <f t="shared" si="185"/>
        <v>2060</v>
      </c>
      <c r="C641" s="11">
        <f t="shared" si="186"/>
        <v>52</v>
      </c>
      <c r="D641" s="21">
        <f t="shared" si="187"/>
        <v>1.9317713068688211</v>
      </c>
      <c r="E641" s="21">
        <f t="shared" si="188"/>
        <v>1.9698348514582249</v>
      </c>
      <c r="F641" s="16">
        <f t="shared" si="189"/>
        <v>1301968.853240906</v>
      </c>
      <c r="G641" s="16">
        <f t="shared" si="190"/>
        <v>1284735.9415399707</v>
      </c>
      <c r="H641" s="16">
        <f t="shared" si="191"/>
        <v>1289118.2383964367</v>
      </c>
      <c r="I641" s="16">
        <f t="shared" si="192"/>
        <v>1271894.4735254901</v>
      </c>
      <c r="J641" s="16">
        <f t="shared" si="193"/>
        <v>743602.72276284616</v>
      </c>
      <c r="K641" s="16">
        <f t="shared" si="194"/>
        <v>728494.70750658633</v>
      </c>
      <c r="L641" s="16">
        <f t="shared" si="195"/>
        <v>754730.87430993596</v>
      </c>
      <c r="M641" s="16">
        <f t="shared" si="196"/>
        <v>739329.05049032148</v>
      </c>
      <c r="N641" s="16">
        <f t="shared" si="197"/>
        <v>652.41708587170967</v>
      </c>
      <c r="O641" s="16">
        <f t="shared" si="198"/>
        <v>565.10097435215107</v>
      </c>
    </row>
    <row r="642" spans="1:15">
      <c r="A642" s="13">
        <v>400</v>
      </c>
      <c r="B642" s="11">
        <f t="shared" si="185"/>
        <v>2060</v>
      </c>
      <c r="C642" s="11">
        <f t="shared" si="186"/>
        <v>52</v>
      </c>
      <c r="D642" s="21">
        <f t="shared" si="187"/>
        <v>1.9349617842388316</v>
      </c>
      <c r="E642" s="21">
        <f t="shared" si="188"/>
        <v>1.9730881938667642</v>
      </c>
      <c r="F642" s="16">
        <f t="shared" si="189"/>
        <v>1305982.6680149413</v>
      </c>
      <c r="G642" s="16">
        <f t="shared" si="190"/>
        <v>1288683.1129528754</v>
      </c>
      <c r="H642" s="16">
        <f t="shared" si="191"/>
        <v>1293102.5091094957</v>
      </c>
      <c r="I642" s="16">
        <f t="shared" si="192"/>
        <v>1275812.121906335</v>
      </c>
      <c r="J642" s="16">
        <f t="shared" si="193"/>
        <v>745577.42475556268</v>
      </c>
      <c r="K642" s="16">
        <f t="shared" si="194"/>
        <v>730417.11864692357</v>
      </c>
      <c r="L642" s="16">
        <f t="shared" si="195"/>
        <v>756744.48575175926</v>
      </c>
      <c r="M642" s="16">
        <f t="shared" si="196"/>
        <v>741289.34074290097</v>
      </c>
      <c r="N642" s="16">
        <f t="shared" si="197"/>
        <v>654.91701800727401</v>
      </c>
      <c r="O642" s="16">
        <f t="shared" si="198"/>
        <v>567.03593613638986</v>
      </c>
    </row>
    <row r="643" spans="1:15">
      <c r="A643" s="13">
        <v>401</v>
      </c>
      <c r="B643" s="11">
        <f t="shared" si="185"/>
        <v>2060</v>
      </c>
      <c r="C643" s="11">
        <f t="shared" si="186"/>
        <v>52</v>
      </c>
      <c r="D643" s="21">
        <f t="shared" si="187"/>
        <v>1.9381575309416106</v>
      </c>
      <c r="E643" s="21">
        <f t="shared" si="188"/>
        <v>1.9763469094347941</v>
      </c>
      <c r="F643" s="16">
        <f t="shared" si="189"/>
        <v>1310005.7107045173</v>
      </c>
      <c r="G643" s="16">
        <f t="shared" si="190"/>
        <v>1292639.359065654</v>
      </c>
      <c r="H643" s="16">
        <f t="shared" si="191"/>
        <v>1297095.9398151555</v>
      </c>
      <c r="I643" s="16">
        <f t="shared" si="192"/>
        <v>1279738.77711246</v>
      </c>
      <c r="J643" s="16">
        <f t="shared" si="193"/>
        <v>747555.38812916726</v>
      </c>
      <c r="K643" s="16">
        <f t="shared" si="194"/>
        <v>732342.70480555482</v>
      </c>
      <c r="L643" s="16">
        <f t="shared" si="195"/>
        <v>758761.42283658916</v>
      </c>
      <c r="M643" s="16">
        <f t="shared" si="196"/>
        <v>743252.868574208</v>
      </c>
      <c r="N643" s="16">
        <f t="shared" si="197"/>
        <v>657.42269758359078</v>
      </c>
      <c r="O643" s="16">
        <f t="shared" si="198"/>
        <v>568.97409366733143</v>
      </c>
    </row>
    <row r="644" spans="1:15">
      <c r="A644" s="13">
        <v>402</v>
      </c>
      <c r="B644" s="11">
        <f t="shared" si="185"/>
        <v>2060</v>
      </c>
      <c r="C644" s="11">
        <f t="shared" si="186"/>
        <v>52</v>
      </c>
      <c r="D644" s="21">
        <f t="shared" si="187"/>
        <v>1.9413585556798896</v>
      </c>
      <c r="E644" s="21">
        <f t="shared" si="188"/>
        <v>1.9796110070365245</v>
      </c>
      <c r="F644" s="16">
        <f t="shared" si="189"/>
        <v>1314038.0025249692</v>
      </c>
      <c r="G644" s="16">
        <f t="shared" si="190"/>
        <v>1296604.7007413926</v>
      </c>
      <c r="H644" s="16">
        <f t="shared" si="191"/>
        <v>1301098.5515725939</v>
      </c>
      <c r="I644" s="16">
        <f t="shared" si="192"/>
        <v>1283674.4598509052</v>
      </c>
      <c r="J644" s="16">
        <f t="shared" si="193"/>
        <v>749536.61827009555</v>
      </c>
      <c r="K644" s="16">
        <f t="shared" si="194"/>
        <v>734271.4712262809</v>
      </c>
      <c r="L644" s="16">
        <f t="shared" si="195"/>
        <v>760781.69105699554</v>
      </c>
      <c r="M644" s="16">
        <f t="shared" si="196"/>
        <v>745219.63933136698</v>
      </c>
      <c r="N644" s="16">
        <f t="shared" si="197"/>
        <v>659.93413781424863</v>
      </c>
      <c r="O644" s="16">
        <f t="shared" si="198"/>
        <v>570.91545222301136</v>
      </c>
    </row>
    <row r="645" spans="1:15">
      <c r="A645" s="13">
        <v>403</v>
      </c>
      <c r="B645" s="11">
        <f t="shared" si="185"/>
        <v>2060</v>
      </c>
      <c r="C645" s="11">
        <f t="shared" si="186"/>
        <v>52</v>
      </c>
      <c r="D645" s="21">
        <f t="shared" si="187"/>
        <v>1.9445648671707734</v>
      </c>
      <c r="E645" s="21">
        <f t="shared" si="188"/>
        <v>1.9828804955608215</v>
      </c>
      <c r="F645" s="16">
        <f t="shared" si="189"/>
        <v>1318079.5647404066</v>
      </c>
      <c r="G645" s="16">
        <f t="shared" si="190"/>
        <v>1300579.1588911426</v>
      </c>
      <c r="H645" s="16">
        <f t="shared" si="191"/>
        <v>1305110.3654894042</v>
      </c>
      <c r="I645" s="16">
        <f t="shared" si="192"/>
        <v>1287619.1908763167</v>
      </c>
      <c r="J645" s="16">
        <f t="shared" si="193"/>
        <v>751521.12057367945</v>
      </c>
      <c r="K645" s="16">
        <f t="shared" si="194"/>
        <v>736203.42316156323</v>
      </c>
      <c r="L645" s="16">
        <f t="shared" si="195"/>
        <v>762805.29591461958</v>
      </c>
      <c r="M645" s="16">
        <f t="shared" si="196"/>
        <v>747189.65837033372</v>
      </c>
      <c r="N645" s="16">
        <f t="shared" si="197"/>
        <v>662.45135194321495</v>
      </c>
      <c r="O645" s="16">
        <f t="shared" si="198"/>
        <v>572.86001709018217</v>
      </c>
    </row>
    <row r="646" spans="1:15">
      <c r="A646" s="13">
        <v>404</v>
      </c>
      <c r="B646" s="11">
        <f t="shared" si="185"/>
        <v>2060</v>
      </c>
      <c r="C646" s="11">
        <f t="shared" si="186"/>
        <v>52</v>
      </c>
      <c r="D646" s="21">
        <f t="shared" si="187"/>
        <v>1.9477764741457637</v>
      </c>
      <c r="E646" s="21">
        <f t="shared" si="188"/>
        <v>1.986155383911232</v>
      </c>
      <c r="F646" s="16">
        <f t="shared" si="189"/>
        <v>1322130.4186638268</v>
      </c>
      <c r="G646" s="16">
        <f t="shared" si="190"/>
        <v>1304562.7544740306</v>
      </c>
      <c r="H646" s="16">
        <f t="shared" si="191"/>
        <v>1309131.402721707</v>
      </c>
      <c r="I646" s="16">
        <f t="shared" si="192"/>
        <v>1291572.9909910569</v>
      </c>
      <c r="J646" s="16">
        <f t="shared" si="193"/>
        <v>753508.9004441615</v>
      </c>
      <c r="K646" s="16">
        <f t="shared" si="194"/>
        <v>738138.56587253802</v>
      </c>
      <c r="L646" s="16">
        <f t="shared" si="195"/>
        <v>764832.24292018905</v>
      </c>
      <c r="M646" s="16">
        <f t="shared" si="196"/>
        <v>749162.9310559096</v>
      </c>
      <c r="N646" s="16">
        <f t="shared" si="197"/>
        <v>664.97435324490539</v>
      </c>
      <c r="O646" s="16">
        <f t="shared" si="198"/>
        <v>574.80779356432788</v>
      </c>
    </row>
    <row r="647" spans="1:15">
      <c r="A647" s="13">
        <v>405</v>
      </c>
      <c r="B647" s="11">
        <f t="shared" si="185"/>
        <v>2060</v>
      </c>
      <c r="C647" s="11">
        <f t="shared" si="186"/>
        <v>52</v>
      </c>
      <c r="D647" s="21">
        <f t="shared" si="187"/>
        <v>1.950993385350783</v>
      </c>
      <c r="E647" s="21">
        <f t="shared" si="188"/>
        <v>1.9894356810060081</v>
      </c>
      <c r="F647" s="16">
        <f t="shared" si="189"/>
        <v>1326190.5856572259</v>
      </c>
      <c r="G647" s="16">
        <f t="shared" si="190"/>
        <v>1308555.5084973692</v>
      </c>
      <c r="H647" s="16">
        <f t="shared" si="191"/>
        <v>1313161.6844742617</v>
      </c>
      <c r="I647" s="16">
        <f t="shared" si="192"/>
        <v>1295535.8810453129</v>
      </c>
      <c r="J647" s="16">
        <f t="shared" si="193"/>
        <v>755499.96329471003</v>
      </c>
      <c r="K647" s="16">
        <f t="shared" si="194"/>
        <v>740076.90462903085</v>
      </c>
      <c r="L647" s="16">
        <f t="shared" si="195"/>
        <v>766862.53759353282</v>
      </c>
      <c r="M647" s="16">
        <f t="shared" si="196"/>
        <v>751139.46276175661</v>
      </c>
      <c r="N647" s="16">
        <f t="shared" si="197"/>
        <v>667.50315502425406</v>
      </c>
      <c r="O647" s="16">
        <f t="shared" si="198"/>
        <v>576.75878694967867</v>
      </c>
    </row>
    <row r="648" spans="1:15">
      <c r="A648" s="13">
        <v>406</v>
      </c>
      <c r="B648" s="11">
        <f t="shared" si="185"/>
        <v>2060</v>
      </c>
      <c r="C648" s="11">
        <f t="shared" si="186"/>
        <v>52</v>
      </c>
      <c r="D648" s="21">
        <f t="shared" si="187"/>
        <v>1.9542156095461984</v>
      </c>
      <c r="E648" s="21">
        <f t="shared" si="188"/>
        <v>1.9927213957781305</v>
      </c>
      <c r="F648" s="16">
        <f t="shared" si="189"/>
        <v>1330260.0871317124</v>
      </c>
      <c r="G648" s="16">
        <f t="shared" si="190"/>
        <v>1312557.4420167676</v>
      </c>
      <c r="H648" s="16">
        <f t="shared" si="191"/>
        <v>1317201.2320005782</v>
      </c>
      <c r="I648" s="16">
        <f t="shared" si="192"/>
        <v>1299507.8819372074</v>
      </c>
      <c r="J648" s="16">
        <f t="shared" si="193"/>
        <v>757494.3145474334</v>
      </c>
      <c r="K648" s="16">
        <f t="shared" si="194"/>
        <v>742018.44470957061</v>
      </c>
      <c r="L648" s="16">
        <f t="shared" si="195"/>
        <v>768896.18546359648</v>
      </c>
      <c r="M648" s="16">
        <f t="shared" si="196"/>
        <v>753119.25887041166</v>
      </c>
      <c r="N648" s="16">
        <f t="shared" si="197"/>
        <v>670.03777061678375</v>
      </c>
      <c r="O648" s="16">
        <f t="shared" si="198"/>
        <v>578.71300255922483</v>
      </c>
    </row>
    <row r="649" spans="1:15">
      <c r="A649" s="13">
        <v>407</v>
      </c>
      <c r="B649" s="11">
        <f t="shared" si="185"/>
        <v>2060</v>
      </c>
      <c r="C649" s="11">
        <f t="shared" si="186"/>
        <v>52</v>
      </c>
      <c r="D649" s="21">
        <f t="shared" si="187"/>
        <v>1.9574431555068457</v>
      </c>
      <c r="E649" s="21">
        <f t="shared" si="188"/>
        <v>1.9960125371753339</v>
      </c>
      <c r="F649" s="16">
        <f t="shared" si="189"/>
        <v>1334338.9445476197</v>
      </c>
      <c r="G649" s="16">
        <f t="shared" si="190"/>
        <v>1316568.5761362424</v>
      </c>
      <c r="H649" s="16">
        <f t="shared" si="191"/>
        <v>1321250.0666030291</v>
      </c>
      <c r="I649" s="16">
        <f t="shared" si="192"/>
        <v>1303489.0146129092</v>
      </c>
      <c r="J649" s="16">
        <f t="shared" si="193"/>
        <v>759491.95963339531</v>
      </c>
      <c r="K649" s="16">
        <f t="shared" si="194"/>
        <v>743963.19140140433</v>
      </c>
      <c r="L649" s="16">
        <f t="shared" si="195"/>
        <v>770933.19206845702</v>
      </c>
      <c r="M649" s="16">
        <f t="shared" si="196"/>
        <v>755102.32477330137</v>
      </c>
      <c r="N649" s="16">
        <f t="shared" si="197"/>
        <v>672.57821338867586</v>
      </c>
      <c r="O649" s="16">
        <f t="shared" si="198"/>
        <v>580.67044571473173</v>
      </c>
    </row>
    <row r="650" spans="1:15">
      <c r="A650" s="13">
        <v>408</v>
      </c>
      <c r="B650" s="11">
        <f t="shared" si="185"/>
        <v>2060</v>
      </c>
      <c r="C650" s="11">
        <f t="shared" si="186"/>
        <v>52</v>
      </c>
      <c r="D650" s="21">
        <f t="shared" si="187"/>
        <v>1.9606760320220524</v>
      </c>
      <c r="E650" s="21">
        <f t="shared" si="188"/>
        <v>1.9993091141601309</v>
      </c>
      <c r="F650" s="16">
        <f t="shared" si="189"/>
        <v>1338427.1794146192</v>
      </c>
      <c r="G650" s="16">
        <f t="shared" si="190"/>
        <v>1320588.9320083293</v>
      </c>
      <c r="H650" s="16">
        <f t="shared" si="191"/>
        <v>1325308.209632962</v>
      </c>
      <c r="I650" s="16">
        <f t="shared" si="192"/>
        <v>1307479.3000667426</v>
      </c>
      <c r="J650" s="16">
        <f t="shared" si="193"/>
        <v>761492.90399262903</v>
      </c>
      <c r="K650" s="16">
        <f t="shared" si="194"/>
        <v>745911.15000051132</v>
      </c>
      <c r="L650" s="16">
        <f t="shared" si="195"/>
        <v>772973.56295533804</v>
      </c>
      <c r="M650" s="16">
        <f t="shared" si="196"/>
        <v>757088.66587075673</v>
      </c>
      <c r="N650" s="16">
        <f t="shared" si="197"/>
        <v>675.12449673684148</v>
      </c>
      <c r="O650" s="16">
        <f t="shared" si="198"/>
        <v>582.63112174675382</v>
      </c>
    </row>
    <row r="651" spans="1:15">
      <c r="A651" s="13">
        <v>409</v>
      </c>
      <c r="B651" s="11">
        <f t="shared" si="185"/>
        <v>2061</v>
      </c>
      <c r="C651" s="11">
        <f t="shared" si="186"/>
        <v>53</v>
      </c>
      <c r="D651" s="21">
        <f t="shared" si="187"/>
        <v>1.9639142478956633</v>
      </c>
      <c r="E651" s="21">
        <f t="shared" si="188"/>
        <v>2.0026111357098366</v>
      </c>
      <c r="F651" s="16">
        <f t="shared" si="189"/>
        <v>1342524.813291834</v>
      </c>
      <c r="G651" s="16">
        <f t="shared" si="190"/>
        <v>1324618.5308341945</v>
      </c>
      <c r="H651" s="16">
        <f t="shared" si="191"/>
        <v>1329375.6824908119</v>
      </c>
      <c r="I651" s="16">
        <f t="shared" si="192"/>
        <v>1311478.7593412986</v>
      </c>
      <c r="J651" s="16">
        <f t="shared" si="193"/>
        <v>763497.15307415265</v>
      </c>
      <c r="K651" s="16">
        <f t="shared" si="194"/>
        <v>747862.32581161743</v>
      </c>
      <c r="L651" s="16">
        <f t="shared" si="195"/>
        <v>775017.30368062481</v>
      </c>
      <c r="M651" s="16">
        <f t="shared" si="196"/>
        <v>759078.28757202788</v>
      </c>
      <c r="N651" s="16">
        <f t="shared" si="197"/>
        <v>677.67663408899148</v>
      </c>
      <c r="O651" s="16">
        <f t="shared" si="198"/>
        <v>584.59503599464949</v>
      </c>
    </row>
    <row r="652" spans="1:15">
      <c r="A652" s="13">
        <v>410</v>
      </c>
      <c r="B652" s="11">
        <f t="shared" si="185"/>
        <v>2061</v>
      </c>
      <c r="C652" s="11">
        <f t="shared" si="186"/>
        <v>53</v>
      </c>
      <c r="D652" s="21">
        <f t="shared" si="187"/>
        <v>1.9671578119460624</v>
      </c>
      <c r="E652" s="21">
        <f t="shared" si="188"/>
        <v>2.0059186108165923</v>
      </c>
      <c r="F652" s="16">
        <f t="shared" si="189"/>
        <v>1346631.8677879525</v>
      </c>
      <c r="G652" s="16">
        <f t="shared" si="190"/>
        <v>1328657.3938637467</v>
      </c>
      <c r="H652" s="16">
        <f t="shared" si="191"/>
        <v>1333452.5066262144</v>
      </c>
      <c r="I652" s="16">
        <f t="shared" si="192"/>
        <v>1315487.4135275465</v>
      </c>
      <c r="J652" s="16">
        <f t="shared" si="193"/>
        <v>765504.71233598364</v>
      </c>
      <c r="K652" s="16">
        <f t="shared" si="194"/>
        <v>749816.72414820991</v>
      </c>
      <c r="L652" s="16">
        <f t="shared" si="195"/>
        <v>777064.4198098795</v>
      </c>
      <c r="M652" s="16">
        <f t="shared" si="196"/>
        <v>761071.1952952987</v>
      </c>
      <c r="N652" s="16">
        <f t="shared" si="197"/>
        <v>680.23463890370761</v>
      </c>
      <c r="O652" s="16">
        <f t="shared" si="198"/>
        <v>586.56219380659559</v>
      </c>
    </row>
    <row r="653" spans="1:15">
      <c r="A653" s="13">
        <v>411</v>
      </c>
      <c r="B653" s="11">
        <f t="shared" si="185"/>
        <v>2061</v>
      </c>
      <c r="C653" s="11">
        <f t="shared" si="186"/>
        <v>53</v>
      </c>
      <c r="D653" s="21">
        <f t="shared" si="187"/>
        <v>1.970406733006199</v>
      </c>
      <c r="E653" s="21">
        <f t="shared" si="188"/>
        <v>2.0092315484873908</v>
      </c>
      <c r="F653" s="16">
        <f t="shared" si="189"/>
        <v>1350748.3645613422</v>
      </c>
      <c r="G653" s="16">
        <f t="shared" si="190"/>
        <v>1332705.5423957487</v>
      </c>
      <c r="H653" s="16">
        <f t="shared" si="191"/>
        <v>1337538.7035381184</v>
      </c>
      <c r="I653" s="16">
        <f t="shared" si="192"/>
        <v>1319505.2837649439</v>
      </c>
      <c r="J653" s="16">
        <f t="shared" si="193"/>
        <v>767515.58724515396</v>
      </c>
      <c r="K653" s="16">
        <f t="shared" si="194"/>
        <v>751774.35033255164</v>
      </c>
      <c r="L653" s="16">
        <f t="shared" si="195"/>
        <v>779114.91691785608</v>
      </c>
      <c r="M653" s="16">
        <f t="shared" si="196"/>
        <v>763067.39446770179</v>
      </c>
      <c r="N653" s="16">
        <f t="shared" si="197"/>
        <v>682.79852467051342</v>
      </c>
      <c r="O653" s="16">
        <f t="shared" si="198"/>
        <v>588.53260053960173</v>
      </c>
    </row>
    <row r="654" spans="1:15">
      <c r="A654" s="13">
        <v>412</v>
      </c>
      <c r="B654" s="11">
        <f t="shared" si="185"/>
        <v>2061</v>
      </c>
      <c r="C654" s="11">
        <f t="shared" si="186"/>
        <v>53</v>
      </c>
      <c r="D654" s="21">
        <f t="shared" si="187"/>
        <v>1.9736610199236098</v>
      </c>
      <c r="E654" s="21">
        <f t="shared" si="188"/>
        <v>2.0125499577441008</v>
      </c>
      <c r="F654" s="16">
        <f t="shared" si="189"/>
        <v>1354874.325320164</v>
      </c>
      <c r="G654" s="16">
        <f t="shared" si="190"/>
        <v>1336762.99777793</v>
      </c>
      <c r="H654" s="16">
        <f t="shared" si="191"/>
        <v>1341634.2947749002</v>
      </c>
      <c r="I654" s="16">
        <f t="shared" si="192"/>
        <v>1323532.3912415495</v>
      </c>
      <c r="J654" s="16">
        <f t="shared" si="193"/>
        <v>769529.78327772487</v>
      </c>
      <c r="K654" s="16">
        <f t="shared" si="194"/>
        <v>753735.20969569555</v>
      </c>
      <c r="L654" s="16">
        <f t="shared" si="195"/>
        <v>781168.80058851582</v>
      </c>
      <c r="M654" s="16">
        <f t="shared" si="196"/>
        <v>765066.89052533288</v>
      </c>
      <c r="N654" s="16">
        <f t="shared" si="197"/>
        <v>685.36830490994544</v>
      </c>
      <c r="O654" s="16">
        <f t="shared" si="198"/>
        <v>590.50626155952534</v>
      </c>
    </row>
    <row r="655" spans="1:15">
      <c r="A655" s="13">
        <v>413</v>
      </c>
      <c r="B655" s="11">
        <f t="shared" si="185"/>
        <v>2061</v>
      </c>
      <c r="C655" s="11">
        <f t="shared" si="186"/>
        <v>53</v>
      </c>
      <c r="D655" s="21">
        <f t="shared" si="187"/>
        <v>1.9769206815604443</v>
      </c>
      <c r="E655" s="21">
        <f t="shared" si="188"/>
        <v>2.0158738476234914</v>
      </c>
      <c r="F655" s="16">
        <f t="shared" si="189"/>
        <v>1359009.7718224868</v>
      </c>
      <c r="G655" s="16">
        <f t="shared" si="190"/>
        <v>1340829.7814070997</v>
      </c>
      <c r="H655" s="16">
        <f t="shared" si="191"/>
        <v>1345739.3019344762</v>
      </c>
      <c r="I655" s="16">
        <f t="shared" si="192"/>
        <v>1327568.7571941337</v>
      </c>
      <c r="J655" s="16">
        <f t="shared" si="193"/>
        <v>771547.30591880158</v>
      </c>
      <c r="K655" s="16">
        <f t="shared" si="194"/>
        <v>755699.30757749942</v>
      </c>
      <c r="L655" s="16">
        <f t="shared" si="195"/>
        <v>783226.07641504239</v>
      </c>
      <c r="M655" s="16">
        <f t="shared" si="196"/>
        <v>767069.68891326606</v>
      </c>
      <c r="N655" s="16">
        <f t="shared" si="197"/>
        <v>687.94399317362445</v>
      </c>
      <c r="O655" s="16">
        <f t="shared" si="198"/>
        <v>592.48318224108584</v>
      </c>
    </row>
    <row r="656" spans="1:15">
      <c r="A656" s="13">
        <v>414</v>
      </c>
      <c r="B656" s="11">
        <f t="shared" si="185"/>
        <v>2061</v>
      </c>
      <c r="C656" s="11">
        <f t="shared" si="186"/>
        <v>53</v>
      </c>
      <c r="D656" s="21">
        <f t="shared" si="187"/>
        <v>1.980185726793489</v>
      </c>
      <c r="E656" s="21">
        <f t="shared" si="188"/>
        <v>2.0192032271772562</v>
      </c>
      <c r="F656" s="16">
        <f t="shared" si="189"/>
        <v>1363154.7258764019</v>
      </c>
      <c r="G656" s="16">
        <f t="shared" si="190"/>
        <v>1344905.9147292585</v>
      </c>
      <c r="H656" s="16">
        <f t="shared" si="191"/>
        <v>1349853.7466644174</v>
      </c>
      <c r="I656" s="16">
        <f t="shared" si="192"/>
        <v>1331614.402908291</v>
      </c>
      <c r="J656" s="16">
        <f t="shared" si="193"/>
        <v>773568.16066254838</v>
      </c>
      <c r="K656" s="16">
        <f t="shared" si="194"/>
        <v>757666.64932663995</v>
      </c>
      <c r="L656" s="16">
        <f t="shared" si="195"/>
        <v>785286.74999985693</v>
      </c>
      <c r="M656" s="16">
        <f t="shared" si="196"/>
        <v>769075.79508556821</v>
      </c>
      <c r="N656" s="16">
        <f t="shared" si="197"/>
        <v>690.52560304432689</v>
      </c>
      <c r="O656" s="16">
        <f t="shared" si="198"/>
        <v>594.46336796787932</v>
      </c>
    </row>
    <row r="657" spans="1:15">
      <c r="A657" s="13">
        <v>415</v>
      </c>
      <c r="B657" s="11">
        <f t="shared" si="185"/>
        <v>2061</v>
      </c>
      <c r="C657" s="11">
        <f t="shared" si="186"/>
        <v>53</v>
      </c>
      <c r="D657" s="21">
        <f t="shared" si="187"/>
        <v>1.9834561645141904</v>
      </c>
      <c r="E657" s="21">
        <f t="shared" si="188"/>
        <v>2.022538105472039</v>
      </c>
      <c r="F657" s="16">
        <f t="shared" si="189"/>
        <v>1367309.2093401386</v>
      </c>
      <c r="G657" s="16">
        <f t="shared" si="190"/>
        <v>1348991.4192397126</v>
      </c>
      <c r="H657" s="16">
        <f t="shared" si="191"/>
        <v>1353977.6506620634</v>
      </c>
      <c r="I657" s="16">
        <f t="shared" si="192"/>
        <v>1335669.3497185525</v>
      </c>
      <c r="J657" s="16">
        <f t="shared" si="193"/>
        <v>775592.35301220394</v>
      </c>
      <c r="K657" s="16">
        <f t="shared" si="194"/>
        <v>759637.24030062789</v>
      </c>
      <c r="L657" s="16">
        <f t="shared" si="195"/>
        <v>787350.82695463346</v>
      </c>
      <c r="M657" s="16">
        <f t="shared" si="196"/>
        <v>771085.21450531424</v>
      </c>
      <c r="N657" s="16">
        <f t="shared" si="197"/>
        <v>693.11314813605645</v>
      </c>
      <c r="O657" s="16">
        <f t="shared" si="198"/>
        <v>596.44682413239354</v>
      </c>
    </row>
    <row r="658" spans="1:15">
      <c r="A658" s="13">
        <v>416</v>
      </c>
      <c r="B658" s="11">
        <f t="shared" si="185"/>
        <v>2061</v>
      </c>
      <c r="C658" s="11">
        <f t="shared" si="186"/>
        <v>53</v>
      </c>
      <c r="D658" s="21">
        <f t="shared" si="187"/>
        <v>1.9867320036286804</v>
      </c>
      <c r="E658" s="21">
        <f t="shared" si="188"/>
        <v>2.0258784915894577</v>
      </c>
      <c r="F658" s="16">
        <f t="shared" si="189"/>
        <v>1371473.2441221792</v>
      </c>
      <c r="G658" s="16">
        <f t="shared" si="190"/>
        <v>1353086.3164831866</v>
      </c>
      <c r="H658" s="16">
        <f t="shared" si="191"/>
        <v>1358111.0356746367</v>
      </c>
      <c r="I658" s="16">
        <f t="shared" si="192"/>
        <v>1339733.6190084985</v>
      </c>
      <c r="J658" s="16">
        <f t="shared" si="193"/>
        <v>777619.88848009566</v>
      </c>
      <c r="K658" s="16">
        <f t="shared" si="194"/>
        <v>761611.08586582216</v>
      </c>
      <c r="L658" s="16">
        <f t="shared" si="195"/>
        <v>789418.31290031422</v>
      </c>
      <c r="M658" s="16">
        <f t="shared" si="196"/>
        <v>773097.9526446017</v>
      </c>
      <c r="N658" s="16">
        <f t="shared" si="197"/>
        <v>695.70664209411609</v>
      </c>
      <c r="O658" s="16">
        <f t="shared" si="198"/>
        <v>598.43355613602228</v>
      </c>
    </row>
    <row r="659" spans="1:15">
      <c r="A659" s="13">
        <v>417</v>
      </c>
      <c r="B659" s="11">
        <f t="shared" si="185"/>
        <v>2061</v>
      </c>
      <c r="C659" s="11">
        <f t="shared" si="186"/>
        <v>53</v>
      </c>
      <c r="D659" s="21">
        <f t="shared" si="187"/>
        <v>1.9900132530578001</v>
      </c>
      <c r="E659" s="21">
        <f t="shared" si="188"/>
        <v>2.0292243946261292</v>
      </c>
      <c r="F659" s="16">
        <f t="shared" si="189"/>
        <v>1375646.8521813739</v>
      </c>
      <c r="G659" s="16">
        <f t="shared" si="190"/>
        <v>1357190.6280539373</v>
      </c>
      <c r="H659" s="16">
        <f t="shared" si="191"/>
        <v>1362253.9234993579</v>
      </c>
      <c r="I659" s="16">
        <f t="shared" si="192"/>
        <v>1343807.2322108704</v>
      </c>
      <c r="J659" s="16">
        <f t="shared" si="193"/>
        <v>779650.77258765511</v>
      </c>
      <c r="K659" s="16">
        <f t="shared" si="194"/>
        <v>763588.19139744481</v>
      </c>
      <c r="L659" s="16">
        <f t="shared" si="195"/>
        <v>791489.21346712485</v>
      </c>
      <c r="M659" s="16">
        <f t="shared" si="196"/>
        <v>775114.01498456567</v>
      </c>
      <c r="N659" s="16">
        <f t="shared" si="197"/>
        <v>698.30609859517983</v>
      </c>
      <c r="O659" s="16">
        <f t="shared" si="198"/>
        <v>600.42356938908006</v>
      </c>
    </row>
    <row r="660" spans="1:15">
      <c r="A660" s="13">
        <v>418</v>
      </c>
      <c r="B660" s="11">
        <f t="shared" si="185"/>
        <v>2061</v>
      </c>
      <c r="C660" s="11">
        <f t="shared" si="186"/>
        <v>53</v>
      </c>
      <c r="D660" s="21">
        <f t="shared" si="187"/>
        <v>1.9932999217371239</v>
      </c>
      <c r="E660" s="21">
        <f t="shared" si="188"/>
        <v>2.0325758236936942</v>
      </c>
      <c r="F660" s="16">
        <f t="shared" si="189"/>
        <v>1379830.0555270575</v>
      </c>
      <c r="G660" s="16">
        <f t="shared" si="190"/>
        <v>1361304.3755958676</v>
      </c>
      <c r="H660" s="16">
        <f t="shared" si="191"/>
        <v>1366406.3359835597</v>
      </c>
      <c r="I660" s="16">
        <f t="shared" si="192"/>
        <v>1347890.2108076846</v>
      </c>
      <c r="J660" s="16">
        <f t="shared" si="193"/>
        <v>781685.01086543303</v>
      </c>
      <c r="K660" s="16">
        <f t="shared" si="194"/>
        <v>765568.56227959541</v>
      </c>
      <c r="L660" s="16">
        <f t="shared" si="195"/>
        <v>793563.53429458977</v>
      </c>
      <c r="M660" s="16">
        <f t="shared" si="196"/>
        <v>777133.40701539384</v>
      </c>
      <c r="N660" s="16">
        <f t="shared" si="197"/>
        <v>700.91153134736476</v>
      </c>
      <c r="O660" s="16">
        <f t="shared" si="198"/>
        <v>602.41686931081722</v>
      </c>
    </row>
    <row r="661" spans="1:15">
      <c r="A661" s="13">
        <v>419</v>
      </c>
      <c r="B661" s="11">
        <f t="shared" si="185"/>
        <v>2061</v>
      </c>
      <c r="C661" s="11">
        <f t="shared" si="186"/>
        <v>53</v>
      </c>
      <c r="D661" s="21">
        <f t="shared" si="187"/>
        <v>1.9965920186169839</v>
      </c>
      <c r="E661" s="21">
        <f t="shared" si="188"/>
        <v>2.0359327879188416</v>
      </c>
      <c r="F661" s="16">
        <f t="shared" si="189"/>
        <v>1384022.8762191653</v>
      </c>
      <c r="G661" s="16">
        <f t="shared" si="190"/>
        <v>1365427.5808026404</v>
      </c>
      <c r="H661" s="16">
        <f t="shared" si="191"/>
        <v>1370568.2950248031</v>
      </c>
      <c r="I661" s="16">
        <f t="shared" si="192"/>
        <v>1351982.5763303454</v>
      </c>
      <c r="J661" s="16">
        <f t="shared" si="193"/>
        <v>783722.60885311407</v>
      </c>
      <c r="K661" s="16">
        <f t="shared" si="194"/>
        <v>767552.20390526578</v>
      </c>
      <c r="L661" s="16">
        <f t="shared" si="195"/>
        <v>795641.28103154758</v>
      </c>
      <c r="M661" s="16">
        <f t="shared" si="196"/>
        <v>779156.13423634134</v>
      </c>
      <c r="N661" s="16">
        <f t="shared" si="197"/>
        <v>703.52295409030353</v>
      </c>
      <c r="O661" s="16">
        <f t="shared" si="198"/>
        <v>604.4134613294342</v>
      </c>
    </row>
    <row r="662" spans="1:15">
      <c r="A662" s="13">
        <v>420</v>
      </c>
      <c r="B662" s="11">
        <f t="shared" si="185"/>
        <v>2061</v>
      </c>
      <c r="C662" s="11">
        <f t="shared" si="186"/>
        <v>53</v>
      </c>
      <c r="D662" s="21">
        <f t="shared" si="187"/>
        <v>1.9998895526624949</v>
      </c>
      <c r="E662" s="21">
        <f t="shared" si="188"/>
        <v>2.0392952964433348</v>
      </c>
      <c r="F662" s="16">
        <f t="shared" si="189"/>
        <v>1388225.3363683487</v>
      </c>
      <c r="G662" s="16">
        <f t="shared" si="190"/>
        <v>1369560.2654177933</v>
      </c>
      <c r="H662" s="16">
        <f t="shared" si="191"/>
        <v>1374739.8225709924</v>
      </c>
      <c r="I662" s="16">
        <f t="shared" si="192"/>
        <v>1356084.3503597588</v>
      </c>
      <c r="J662" s="16">
        <f t="shared" si="193"/>
        <v>785763.57209953247</v>
      </c>
      <c r="K662" s="16">
        <f t="shared" si="194"/>
        <v>769539.1216763549</v>
      </c>
      <c r="L662" s="16">
        <f t="shared" si="195"/>
        <v>797722.45933616627</v>
      </c>
      <c r="M662" s="16">
        <f t="shared" si="196"/>
        <v>781182.20215574582</v>
      </c>
      <c r="N662" s="16">
        <f t="shared" si="197"/>
        <v>706.14038059521681</v>
      </c>
      <c r="O662" s="16">
        <f t="shared" si="198"/>
        <v>606.41335088209667</v>
      </c>
    </row>
    <row r="663" spans="1:15">
      <c r="A663" s="13">
        <v>421</v>
      </c>
      <c r="B663" s="11">
        <f t="shared" si="185"/>
        <v>2062</v>
      </c>
      <c r="C663" s="11">
        <f t="shared" si="186"/>
        <v>54</v>
      </c>
      <c r="D663" s="21">
        <f t="shared" si="187"/>
        <v>2.003192532853578</v>
      </c>
      <c r="E663" s="21">
        <f t="shared" si="188"/>
        <v>2.0426633584240346</v>
      </c>
      <c r="F663" s="16">
        <f t="shared" si="189"/>
        <v>1392437.4581360929</v>
      </c>
      <c r="G663" s="16">
        <f t="shared" si="190"/>
        <v>1373702.4512348531</v>
      </c>
      <c r="H663" s="16">
        <f t="shared" si="191"/>
        <v>1378920.9406204906</v>
      </c>
      <c r="I663" s="16">
        <f t="shared" si="192"/>
        <v>1360195.5545264459</v>
      </c>
      <c r="J663" s="16">
        <f t="shared" si="193"/>
        <v>787807.90616268653</v>
      </c>
      <c r="K663" s="16">
        <f t="shared" si="194"/>
        <v>771529.32100368314</v>
      </c>
      <c r="L663" s="16">
        <f t="shared" si="195"/>
        <v>799807.07487595885</v>
      </c>
      <c r="M663" s="16">
        <f t="shared" si="196"/>
        <v>783211.61629104242</v>
      </c>
      <c r="N663" s="16">
        <f t="shared" si="197"/>
        <v>708.7638246649858</v>
      </c>
      <c r="O663" s="16">
        <f t="shared" si="198"/>
        <v>608.4165434149503</v>
      </c>
    </row>
    <row r="664" spans="1:15">
      <c r="A664" s="13">
        <v>422</v>
      </c>
      <c r="B664" s="11">
        <f t="shared" si="185"/>
        <v>2062</v>
      </c>
      <c r="C664" s="11">
        <f t="shared" si="186"/>
        <v>54</v>
      </c>
      <c r="D664" s="21">
        <f t="shared" si="187"/>
        <v>2.006500968184985</v>
      </c>
      <c r="E664" s="21">
        <f t="shared" si="188"/>
        <v>2.0460369830329252</v>
      </c>
      <c r="F664" s="16">
        <f t="shared" si="189"/>
        <v>1396659.2637348329</v>
      </c>
      <c r="G664" s="16">
        <f t="shared" si="190"/>
        <v>1377854.1600974509</v>
      </c>
      <c r="H664" s="16">
        <f t="shared" si="191"/>
        <v>1383111.6712222362</v>
      </c>
      <c r="I664" s="16">
        <f t="shared" si="192"/>
        <v>1364316.2105106576</v>
      </c>
      <c r="J664" s="16">
        <f t="shared" si="193"/>
        <v>789855.61660975416</v>
      </c>
      <c r="K664" s="16">
        <f t="shared" si="194"/>
        <v>773522.80730700749</v>
      </c>
      <c r="L664" s="16">
        <f t="shared" si="195"/>
        <v>801895.13332779857</v>
      </c>
      <c r="M664" s="16">
        <f t="shared" si="196"/>
        <v>785244.38216877868</v>
      </c>
      <c r="N664" s="16">
        <f t="shared" si="197"/>
        <v>711.39330013422511</v>
      </c>
      <c r="O664" s="16">
        <f t="shared" si="198"/>
        <v>610.42304438313533</v>
      </c>
    </row>
    <row r="665" spans="1:15">
      <c r="A665" s="13">
        <v>423</v>
      </c>
      <c r="B665" s="11">
        <f t="shared" si="185"/>
        <v>2062</v>
      </c>
      <c r="C665" s="11">
        <f t="shared" si="186"/>
        <v>54</v>
      </c>
      <c r="D665" s="21">
        <f t="shared" si="187"/>
        <v>2.0098148676663241</v>
      </c>
      <c r="E665" s="21">
        <f t="shared" si="188"/>
        <v>2.0494161794571397</v>
      </c>
      <c r="F665" s="16">
        <f t="shared" si="189"/>
        <v>1400890.7754280709</v>
      </c>
      <c r="G665" s="16">
        <f t="shared" si="190"/>
        <v>1382015.4138994371</v>
      </c>
      <c r="H665" s="16">
        <f t="shared" si="191"/>
        <v>1387312.0364758589</v>
      </c>
      <c r="I665" s="16">
        <f t="shared" si="192"/>
        <v>1368446.340042488</v>
      </c>
      <c r="J665" s="16">
        <f t="shared" si="193"/>
        <v>791906.70901710796</v>
      </c>
      <c r="K665" s="16">
        <f t="shared" si="194"/>
        <v>775519.5860150361</v>
      </c>
      <c r="L665" s="16">
        <f t="shared" si="195"/>
        <v>803986.64037793467</v>
      </c>
      <c r="M665" s="16">
        <f t="shared" si="196"/>
        <v>787280.50532462983</v>
      </c>
      <c r="N665" s="16">
        <f t="shared" si="197"/>
        <v>714.02882086935551</v>
      </c>
      <c r="O665" s="16">
        <f t="shared" si="198"/>
        <v>612.4328592508017</v>
      </c>
    </row>
    <row r="666" spans="1:15">
      <c r="A666" s="13">
        <v>424</v>
      </c>
      <c r="B666" s="11">
        <f t="shared" si="185"/>
        <v>2062</v>
      </c>
      <c r="C666" s="11">
        <f t="shared" si="186"/>
        <v>54</v>
      </c>
      <c r="D666" s="21">
        <f t="shared" si="187"/>
        <v>2.0131342403220831</v>
      </c>
      <c r="E666" s="21">
        <f t="shared" si="188"/>
        <v>2.052800956898984</v>
      </c>
      <c r="F666" s="16">
        <f t="shared" si="189"/>
        <v>1405132.015530494</v>
      </c>
      <c r="G666" s="16">
        <f t="shared" si="190"/>
        <v>1386186.2345849967</v>
      </c>
      <c r="H666" s="16">
        <f t="shared" si="191"/>
        <v>1391522.0585317963</v>
      </c>
      <c r="I666" s="16">
        <f t="shared" si="192"/>
        <v>1372585.9649019898</v>
      </c>
      <c r="J666" s="16">
        <f t="shared" si="193"/>
        <v>793961.18897033029</v>
      </c>
      <c r="K666" s="16">
        <f t="shared" si="194"/>
        <v>777519.66256544297</v>
      </c>
      <c r="L666" s="16">
        <f t="shared" si="195"/>
        <v>806081.60172200762</v>
      </c>
      <c r="M666" s="16">
        <f t="shared" si="196"/>
        <v>789319.99130341364</v>
      </c>
      <c r="N666" s="16">
        <f t="shared" si="197"/>
        <v>716.67040076867727</v>
      </c>
      <c r="O666" s="16">
        <f t="shared" si="198"/>
        <v>614.44599349112377</v>
      </c>
    </row>
    <row r="667" spans="1:15">
      <c r="A667" s="13">
        <v>425</v>
      </c>
      <c r="B667" s="11">
        <f t="shared" si="185"/>
        <v>2062</v>
      </c>
      <c r="C667" s="11">
        <f t="shared" si="186"/>
        <v>54</v>
      </c>
      <c r="D667" s="21">
        <f t="shared" si="187"/>
        <v>2.0164590951916543</v>
      </c>
      <c r="E667" s="21">
        <f t="shared" si="188"/>
        <v>2.0561913245759622</v>
      </c>
      <c r="F667" s="16">
        <f t="shared" si="189"/>
        <v>1409383.0064080916</v>
      </c>
      <c r="G667" s="16">
        <f t="shared" si="190"/>
        <v>1390366.6441487654</v>
      </c>
      <c r="H667" s="16">
        <f t="shared" si="191"/>
        <v>1395741.7595914109</v>
      </c>
      <c r="I667" s="16">
        <f t="shared" si="192"/>
        <v>1376735.1069192891</v>
      </c>
      <c r="J667" s="16">
        <f t="shared" si="193"/>
        <v>796019.06206422846</v>
      </c>
      <c r="K667" s="16">
        <f t="shared" si="194"/>
        <v>779523.04240488284</v>
      </c>
      <c r="L667" s="16">
        <f t="shared" si="195"/>
        <v>808180.02306506468</v>
      </c>
      <c r="M667" s="16">
        <f t="shared" si="196"/>
        <v>791362.84565910546</v>
      </c>
      <c r="N667" s="16">
        <f t="shared" si="197"/>
        <v>719.31805376244347</v>
      </c>
      <c r="O667" s="16">
        <f t="shared" si="198"/>
        <v>616.46245258631541</v>
      </c>
    </row>
    <row r="668" spans="1:15">
      <c r="A668" s="13">
        <v>426</v>
      </c>
      <c r="B668" s="11">
        <f t="shared" si="185"/>
        <v>2062</v>
      </c>
      <c r="C668" s="11">
        <f t="shared" si="186"/>
        <v>54</v>
      </c>
      <c r="D668" s="21">
        <f t="shared" si="187"/>
        <v>2.01978944132936</v>
      </c>
      <c r="E668" s="21">
        <f t="shared" si="188"/>
        <v>2.0595872917208022</v>
      </c>
      <c r="F668" s="16">
        <f t="shared" si="189"/>
        <v>1413643.7704782733</v>
      </c>
      <c r="G668" s="16">
        <f t="shared" si="190"/>
        <v>1394556.6646359453</v>
      </c>
      <c r="H668" s="16">
        <f t="shared" si="191"/>
        <v>1399971.1619071066</v>
      </c>
      <c r="I668" s="16">
        <f t="shared" si="192"/>
        <v>1380893.7879746999</v>
      </c>
      <c r="J668" s="16">
        <f t="shared" si="193"/>
        <v>798080.33390285028</v>
      </c>
      <c r="K668" s="16">
        <f t="shared" si="194"/>
        <v>781529.73098900623</v>
      </c>
      <c r="L668" s="16">
        <f t="shared" si="195"/>
        <v>810281.91012157546</v>
      </c>
      <c r="M668" s="16">
        <f t="shared" si="196"/>
        <v>793409.07395485369</v>
      </c>
      <c r="N668" s="16">
        <f t="shared" si="197"/>
        <v>721.97179381293324</v>
      </c>
      <c r="O668" s="16">
        <f t="shared" si="198"/>
        <v>618.48224202764482</v>
      </c>
    </row>
    <row r="669" spans="1:15">
      <c r="A669" s="13">
        <v>427</v>
      </c>
      <c r="B669" s="11">
        <f t="shared" si="185"/>
        <v>2062</v>
      </c>
      <c r="C669" s="11">
        <f t="shared" si="186"/>
        <v>54</v>
      </c>
      <c r="D669" s="21">
        <f t="shared" si="187"/>
        <v>2.0231252878044756</v>
      </c>
      <c r="E669" s="21">
        <f t="shared" si="188"/>
        <v>2.0629888675814807</v>
      </c>
      <c r="F669" s="16">
        <f t="shared" si="189"/>
        <v>1417914.330209987</v>
      </c>
      <c r="G669" s="16">
        <f t="shared" si="190"/>
        <v>1398756.3181424215</v>
      </c>
      <c r="H669" s="16">
        <f t="shared" si="191"/>
        <v>1404210.2877824467</v>
      </c>
      <c r="I669" s="16">
        <f t="shared" si="192"/>
        <v>1385062.0299988401</v>
      </c>
      <c r="J669" s="16">
        <f t="shared" si="193"/>
        <v>800145.0100994989</v>
      </c>
      <c r="K669" s="16">
        <f t="shared" si="194"/>
        <v>783539.73378247395</v>
      </c>
      <c r="L669" s="16">
        <f t="shared" si="195"/>
        <v>812387.26861544757</v>
      </c>
      <c r="M669" s="16">
        <f t="shared" si="196"/>
        <v>795458.68176299462</v>
      </c>
      <c r="N669" s="16">
        <f t="shared" si="197"/>
        <v>724.63163491452576</v>
      </c>
      <c r="O669" s="16">
        <f t="shared" si="198"/>
        <v>620.50536731544935</v>
      </c>
    </row>
    <row r="670" spans="1:15">
      <c r="A670" s="13">
        <v>428</v>
      </c>
      <c r="B670" s="11">
        <f t="shared" si="185"/>
        <v>2062</v>
      </c>
      <c r="C670" s="11">
        <f t="shared" si="186"/>
        <v>54</v>
      </c>
      <c r="D670" s="21">
        <f t="shared" si="187"/>
        <v>2.0264666437012555</v>
      </c>
      <c r="E670" s="21">
        <f t="shared" si="188"/>
        <v>2.0663960614212478</v>
      </c>
      <c r="F670" s="16">
        <f t="shared" si="189"/>
        <v>1422194.7081238378</v>
      </c>
      <c r="G670" s="16">
        <f t="shared" si="190"/>
        <v>1402965.6268148781</v>
      </c>
      <c r="H670" s="16">
        <f t="shared" si="191"/>
        <v>1408459.1595722714</v>
      </c>
      <c r="I670" s="16">
        <f t="shared" si="192"/>
        <v>1389239.8549727469</v>
      </c>
      <c r="J670" s="16">
        <f t="shared" si="193"/>
        <v>802213.09627674846</v>
      </c>
      <c r="K670" s="16">
        <f t="shared" si="194"/>
        <v>785553.05625897215</v>
      </c>
      <c r="L670" s="16">
        <f t="shared" si="195"/>
        <v>814496.104280042</v>
      </c>
      <c r="M670" s="16">
        <f t="shared" si="196"/>
        <v>797511.67466506781</v>
      </c>
      <c r="N670" s="16">
        <f t="shared" si="197"/>
        <v>727.29759109377358</v>
      </c>
      <c r="O670" s="16">
        <f t="shared" si="198"/>
        <v>622.53183395915062</v>
      </c>
    </row>
    <row r="671" spans="1:15">
      <c r="A671" s="13">
        <v>429</v>
      </c>
      <c r="B671" s="11">
        <f t="shared" si="185"/>
        <v>2062</v>
      </c>
      <c r="C671" s="11">
        <f t="shared" si="186"/>
        <v>54</v>
      </c>
      <c r="D671" s="21">
        <f t="shared" si="187"/>
        <v>2.0298135181189574</v>
      </c>
      <c r="E671" s="21">
        <f t="shared" si="188"/>
        <v>2.0698088825186529</v>
      </c>
      <c r="F671" s="16">
        <f t="shared" si="189"/>
        <v>1426484.9267922065</v>
      </c>
      <c r="G671" s="16">
        <f t="shared" si="190"/>
        <v>1407184.6128509156</v>
      </c>
      <c r="H671" s="16">
        <f t="shared" si="191"/>
        <v>1412717.7996828151</v>
      </c>
      <c r="I671" s="16">
        <f t="shared" si="192"/>
        <v>1393427.2849279931</v>
      </c>
      <c r="J671" s="16">
        <f t="shared" si="193"/>
        <v>804284.59806645906</v>
      </c>
      <c r="K671" s="16">
        <f t="shared" si="194"/>
        <v>787569.70390122721</v>
      </c>
      <c r="L671" s="16">
        <f t="shared" si="195"/>
        <v>816608.42285818886</v>
      </c>
      <c r="M671" s="16">
        <f t="shared" si="196"/>
        <v>799568.05825183098</v>
      </c>
      <c r="N671" s="16">
        <f t="shared" si="197"/>
        <v>729.96967640947696</v>
      </c>
      <c r="O671" s="16">
        <f t="shared" si="198"/>
        <v>624.56164747726962</v>
      </c>
    </row>
    <row r="672" spans="1:15">
      <c r="A672" s="13">
        <v>430</v>
      </c>
      <c r="B672" s="11">
        <f t="shared" si="185"/>
        <v>2062</v>
      </c>
      <c r="C672" s="11">
        <f t="shared" si="186"/>
        <v>54</v>
      </c>
      <c r="D672" s="21">
        <f t="shared" si="187"/>
        <v>2.0331659201718675</v>
      </c>
      <c r="E672" s="21">
        <f t="shared" si="188"/>
        <v>2.0732273401675689</v>
      </c>
      <c r="F672" s="16">
        <f t="shared" si="189"/>
        <v>1430785.0088393686</v>
      </c>
      <c r="G672" s="16">
        <f t="shared" si="190"/>
        <v>1411413.2984991674</v>
      </c>
      <c r="H672" s="16">
        <f t="shared" si="191"/>
        <v>1416986.2305718255</v>
      </c>
      <c r="I672" s="16">
        <f t="shared" si="192"/>
        <v>1397624.3419468021</v>
      </c>
      <c r="J672" s="16">
        <f t="shared" si="193"/>
        <v>806359.52110979252</v>
      </c>
      <c r="K672" s="16">
        <f t="shared" si="194"/>
        <v>789589.68220102077</v>
      </c>
      <c r="L672" s="16">
        <f t="shared" si="195"/>
        <v>818724.23010220309</v>
      </c>
      <c r="M672" s="16">
        <f t="shared" si="196"/>
        <v>801627.83812327567</v>
      </c>
      <c r="N672" s="16">
        <f t="shared" si="197"/>
        <v>732.64790495275793</v>
      </c>
      <c r="O672" s="16">
        <f t="shared" si="198"/>
        <v>626.5948133974415</v>
      </c>
    </row>
    <row r="673" spans="1:15">
      <c r="A673" s="13">
        <v>431</v>
      </c>
      <c r="B673" s="11">
        <f t="shared" si="185"/>
        <v>2062</v>
      </c>
      <c r="C673" s="11">
        <f t="shared" si="186"/>
        <v>54</v>
      </c>
      <c r="D673" s="21">
        <f t="shared" si="187"/>
        <v>2.0365238589893249</v>
      </c>
      <c r="E673" s="21">
        <f t="shared" si="188"/>
        <v>2.0766514436772194</v>
      </c>
      <c r="F673" s="16">
        <f t="shared" si="189"/>
        <v>1435094.9769416137</v>
      </c>
      <c r="G673" s="16">
        <f t="shared" si="190"/>
        <v>1415651.7060594175</v>
      </c>
      <c r="H673" s="16">
        <f t="shared" si="191"/>
        <v>1421264.4747486813</v>
      </c>
      <c r="I673" s="16">
        <f t="shared" si="192"/>
        <v>1401831.048162166</v>
      </c>
      <c r="J673" s="16">
        <f t="shared" si="193"/>
        <v>808437.87105722725</v>
      </c>
      <c r="K673" s="16">
        <f t="shared" si="194"/>
        <v>791612.9966592046</v>
      </c>
      <c r="L673" s="16">
        <f t="shared" si="195"/>
        <v>820843.53177390003</v>
      </c>
      <c r="M673" s="16">
        <f t="shared" si="196"/>
        <v>803691.01988864213</v>
      </c>
      <c r="N673" s="16">
        <f t="shared" si="197"/>
        <v>735.33229084713446</v>
      </c>
      <c r="O673" s="16">
        <f t="shared" si="198"/>
        <v>628.63133725643081</v>
      </c>
    </row>
    <row r="674" spans="1:15">
      <c r="A674" s="13">
        <v>432</v>
      </c>
      <c r="B674" s="11">
        <f t="shared" si="185"/>
        <v>2062</v>
      </c>
      <c r="C674" s="11">
        <f t="shared" si="186"/>
        <v>54</v>
      </c>
      <c r="D674" s="21">
        <f t="shared" si="187"/>
        <v>2.0398873437157459</v>
      </c>
      <c r="E674" s="21">
        <f t="shared" si="188"/>
        <v>2.0800812023722024</v>
      </c>
      <c r="F674" s="16">
        <f t="shared" si="189"/>
        <v>1439414.8538273654</v>
      </c>
      <c r="G674" s="16">
        <f t="shared" si="190"/>
        <v>1419899.8578827179</v>
      </c>
      <c r="H674" s="16">
        <f t="shared" si="191"/>
        <v>1425552.5547745109</v>
      </c>
      <c r="I674" s="16">
        <f t="shared" si="192"/>
        <v>1406047.4257579611</v>
      </c>
      <c r="J674" s="16">
        <f t="shared" si="193"/>
        <v>810519.65356857399</v>
      </c>
      <c r="K674" s="16">
        <f t="shared" si="194"/>
        <v>793639.65278571541</v>
      </c>
      <c r="L674" s="16">
        <f t="shared" si="195"/>
        <v>822966.33364461106</v>
      </c>
      <c r="M674" s="16">
        <f t="shared" si="196"/>
        <v>805757.60916643473</v>
      </c>
      <c r="N674" s="16">
        <f t="shared" si="197"/>
        <v>738.0228482485951</v>
      </c>
      <c r="O674" s="16">
        <f t="shared" si="198"/>
        <v>630.6712246001465</v>
      </c>
    </row>
    <row r="675" spans="1:15">
      <c r="A675" s="13">
        <v>433</v>
      </c>
      <c r="B675" s="11">
        <f t="shared" si="185"/>
        <v>2063</v>
      </c>
      <c r="C675" s="11">
        <f t="shared" si="186"/>
        <v>55</v>
      </c>
      <c r="D675" s="21">
        <f t="shared" si="187"/>
        <v>2.0432563835106503</v>
      </c>
      <c r="E675" s="21">
        <f t="shared" si="188"/>
        <v>2.0835166255925159</v>
      </c>
      <c r="F675" s="16">
        <f t="shared" si="189"/>
        <v>1443744.6622773004</v>
      </c>
      <c r="G675" s="16">
        <f t="shared" si="190"/>
        <v>1424157.7763715065</v>
      </c>
      <c r="H675" s="16">
        <f t="shared" si="191"/>
        <v>1429850.4932623121</v>
      </c>
      <c r="I675" s="16">
        <f t="shared" si="192"/>
        <v>1410273.4969690656</v>
      </c>
      <c r="J675" s="16">
        <f t="shared" si="193"/>
        <v>812604.87431299116</v>
      </c>
      <c r="K675" s="16">
        <f t="shared" si="194"/>
        <v>795669.65609959024</v>
      </c>
      <c r="L675" s="16">
        <f t="shared" si="195"/>
        <v>825092.64149519941</v>
      </c>
      <c r="M675" s="16">
        <f t="shared" si="196"/>
        <v>807827.61158443731</v>
      </c>
      <c r="N675" s="16">
        <f t="shared" si="197"/>
        <v>740.71959134567351</v>
      </c>
      <c r="O675" s="16">
        <f t="shared" si="198"/>
        <v>632.71448098365715</v>
      </c>
    </row>
    <row r="676" spans="1:15">
      <c r="A676" s="13">
        <v>434</v>
      </c>
      <c r="B676" s="11">
        <f t="shared" si="185"/>
        <v>2063</v>
      </c>
      <c r="C676" s="11">
        <f t="shared" si="186"/>
        <v>55</v>
      </c>
      <c r="D676" s="21">
        <f t="shared" si="187"/>
        <v>2.0466309875486854</v>
      </c>
      <c r="E676" s="21">
        <f t="shared" si="188"/>
        <v>2.0869577226935845</v>
      </c>
      <c r="F676" s="16">
        <f t="shared" si="189"/>
        <v>1448084.4251244692</v>
      </c>
      <c r="G676" s="16">
        <f t="shared" si="190"/>
        <v>1428425.4839797253</v>
      </c>
      <c r="H676" s="16">
        <f t="shared" si="191"/>
        <v>1434158.3128770704</v>
      </c>
      <c r="I676" s="16">
        <f t="shared" si="192"/>
        <v>1414509.284081476</v>
      </c>
      <c r="J676" s="16">
        <f t="shared" si="193"/>
        <v>814693.53896900022</v>
      </c>
      <c r="K676" s="16">
        <f t="shared" si="194"/>
        <v>797703.01212898106</v>
      </c>
      <c r="L676" s="16">
        <f t="shared" si="195"/>
        <v>827222.46111607598</v>
      </c>
      <c r="M676" s="16">
        <f t="shared" si="196"/>
        <v>809901.0327797283</v>
      </c>
      <c r="N676" s="16">
        <f t="shared" si="197"/>
        <v>743.4225343595233</v>
      </c>
      <c r="O676" s="16">
        <f t="shared" si="198"/>
        <v>634.76111197120588</v>
      </c>
    </row>
    <row r="677" spans="1:15">
      <c r="A677" s="13">
        <v>435</v>
      </c>
      <c r="B677" s="11">
        <f t="shared" si="185"/>
        <v>2063</v>
      </c>
      <c r="C677" s="11">
        <f t="shared" si="186"/>
        <v>55</v>
      </c>
      <c r="D677" s="21">
        <f t="shared" si="187"/>
        <v>2.0500111650196513</v>
      </c>
      <c r="E677" s="21">
        <f t="shared" si="188"/>
        <v>2.0904045030462832</v>
      </c>
      <c r="F677" s="16">
        <f t="shared" si="189"/>
        <v>1452434.1652544164</v>
      </c>
      <c r="G677" s="16">
        <f t="shared" si="190"/>
        <v>1432703.003212939</v>
      </c>
      <c r="H677" s="16">
        <f t="shared" si="191"/>
        <v>1438476.0363358792</v>
      </c>
      <c r="I677" s="16">
        <f t="shared" si="192"/>
        <v>1418754.8094324258</v>
      </c>
      <c r="J677" s="16">
        <f t="shared" si="193"/>
        <v>816785.65322450106</v>
      </c>
      <c r="K677" s="16">
        <f t="shared" si="194"/>
        <v>799739.72641117021</v>
      </c>
      <c r="L677" s="16">
        <f t="shared" si="195"/>
        <v>829355.79830721486</v>
      </c>
      <c r="M677" s="16">
        <f t="shared" si="196"/>
        <v>811977.87839869643</v>
      </c>
      <c r="N677" s="16">
        <f t="shared" si="197"/>
        <v>746.13169154399316</v>
      </c>
      <c r="O677" s="16">
        <f t="shared" si="198"/>
        <v>636.81112313622555</v>
      </c>
    </row>
    <row r="678" spans="1:15">
      <c r="A678" s="13">
        <v>436</v>
      </c>
      <c r="B678" s="11">
        <f t="shared" si="185"/>
        <v>2063</v>
      </c>
      <c r="C678" s="11">
        <f t="shared" si="186"/>
        <v>55</v>
      </c>
      <c r="D678" s="21">
        <f t="shared" si="187"/>
        <v>2.0533969251285256</v>
      </c>
      <c r="E678" s="21">
        <f t="shared" si="188"/>
        <v>2.0938569760369643</v>
      </c>
      <c r="F678" s="16">
        <f t="shared" si="189"/>
        <v>1456793.9056053013</v>
      </c>
      <c r="G678" s="16">
        <f t="shared" si="190"/>
        <v>1436990.3566284531</v>
      </c>
      <c r="H678" s="16">
        <f t="shared" si="191"/>
        <v>1442803.6864080597</v>
      </c>
      <c r="I678" s="16">
        <f t="shared" si="192"/>
        <v>1423010.0954105023</v>
      </c>
      <c r="J678" s="16">
        <f t="shared" si="193"/>
        <v>818881.22277678782</v>
      </c>
      <c r="K678" s="16">
        <f t="shared" si="194"/>
        <v>801779.80449258524</v>
      </c>
      <c r="L678" s="16">
        <f t="shared" si="195"/>
        <v>831492.65887816926</v>
      </c>
      <c r="M678" s="16">
        <f t="shared" si="196"/>
        <v>814058.1540970559</v>
      </c>
      <c r="N678" s="16">
        <f t="shared" si="197"/>
        <v>748.84707718570201</v>
      </c>
      <c r="O678" s="16">
        <f t="shared" si="198"/>
        <v>638.86452006135403</v>
      </c>
    </row>
    <row r="679" spans="1:15">
      <c r="A679" s="13">
        <v>437</v>
      </c>
      <c r="B679" s="11">
        <f t="shared" si="185"/>
        <v>2063</v>
      </c>
      <c r="C679" s="11">
        <f t="shared" si="186"/>
        <v>55</v>
      </c>
      <c r="D679" s="21">
        <f t="shared" si="187"/>
        <v>2.0567882770954884</v>
      </c>
      <c r="E679" s="21">
        <f t="shared" si="188"/>
        <v>2.0973151510674821</v>
      </c>
      <c r="F679" s="16">
        <f t="shared" si="189"/>
        <v>1461163.669168019</v>
      </c>
      <c r="G679" s="16">
        <f t="shared" si="190"/>
        <v>1441287.5668354335</v>
      </c>
      <c r="H679" s="16">
        <f t="shared" si="191"/>
        <v>1447141.2859152798</v>
      </c>
      <c r="I679" s="16">
        <f t="shared" si="192"/>
        <v>1427275.1644557649</v>
      </c>
      <c r="J679" s="16">
        <f t="shared" si="193"/>
        <v>820980.25333256403</v>
      </c>
      <c r="K679" s="16">
        <f t="shared" si="194"/>
        <v>803823.25192881399</v>
      </c>
      <c r="L679" s="16">
        <f t="shared" si="195"/>
        <v>833633.04864808754</v>
      </c>
      <c r="M679" s="16">
        <f t="shared" si="196"/>
        <v>816141.86553986161</v>
      </c>
      <c r="N679" s="16">
        <f t="shared" si="197"/>
        <v>751.56870560411403</v>
      </c>
      <c r="O679" s="16">
        <f t="shared" si="198"/>
        <v>640.92130833844953</v>
      </c>
    </row>
    <row r="680" spans="1:15">
      <c r="A680" s="13">
        <v>438</v>
      </c>
      <c r="B680" s="11">
        <f t="shared" si="185"/>
        <v>2063</v>
      </c>
      <c r="C680" s="11">
        <f t="shared" si="186"/>
        <v>55</v>
      </c>
      <c r="D680" s="21">
        <f t="shared" si="187"/>
        <v>2.0601852301559482</v>
      </c>
      <c r="E680" s="21">
        <f t="shared" si="188"/>
        <v>2.1007790375552191</v>
      </c>
      <c r="F680" s="16">
        <f t="shared" si="189"/>
        <v>1465543.4789863215</v>
      </c>
      <c r="G680" s="16">
        <f t="shared" si="190"/>
        <v>1445594.6564950251</v>
      </c>
      <c r="H680" s="16">
        <f t="shared" si="191"/>
        <v>1451488.857731676</v>
      </c>
      <c r="I680" s="16">
        <f t="shared" si="192"/>
        <v>1431550.0390598639</v>
      </c>
      <c r="J680" s="16">
        <f t="shared" si="193"/>
        <v>823082.7506079583</v>
      </c>
      <c r="K680" s="16">
        <f t="shared" si="194"/>
        <v>805870.07428461977</v>
      </c>
      <c r="L680" s="16">
        <f t="shared" si="195"/>
        <v>835776.97344572854</v>
      </c>
      <c r="M680" s="16">
        <f t="shared" si="196"/>
        <v>818229.01840152487</v>
      </c>
      <c r="N680" s="16">
        <f t="shared" si="197"/>
        <v>754.29659115161451</v>
      </c>
      <c r="O680" s="16">
        <f t="shared" si="198"/>
        <v>642.98149356860552</v>
      </c>
    </row>
    <row r="681" spans="1:15">
      <c r="A681" s="13">
        <v>439</v>
      </c>
      <c r="B681" s="11">
        <f t="shared" si="185"/>
        <v>2063</v>
      </c>
      <c r="C681" s="11">
        <f t="shared" si="186"/>
        <v>55</v>
      </c>
      <c r="D681" s="21">
        <f t="shared" si="187"/>
        <v>2.0635877935605662</v>
      </c>
      <c r="E681" s="21">
        <f t="shared" si="188"/>
        <v>2.1042486449331115</v>
      </c>
      <c r="F681" s="16">
        <f t="shared" si="189"/>
        <v>1469933.3581569393</v>
      </c>
      <c r="G681" s="16">
        <f t="shared" si="190"/>
        <v>1449911.6483204723</v>
      </c>
      <c r="H681" s="16">
        <f t="shared" si="191"/>
        <v>1455846.424783973</v>
      </c>
      <c r="I681" s="16">
        <f t="shared" si="192"/>
        <v>1435834.7417661587</v>
      </c>
      <c r="J681" s="16">
        <f t="shared" si="193"/>
        <v>825188.72032853996</v>
      </c>
      <c r="K681" s="16">
        <f t="shared" si="194"/>
        <v>807920.27713395678</v>
      </c>
      <c r="L681" s="16">
        <f t="shared" si="195"/>
        <v>837924.43910947815</v>
      </c>
      <c r="M681" s="16">
        <f t="shared" si="196"/>
        <v>820319.61836582865</v>
      </c>
      <c r="N681" s="16">
        <f t="shared" si="197"/>
        <v>757.03074821358553</v>
      </c>
      <c r="O681" s="16">
        <f t="shared" si="198"/>
        <v>645.04508136216612</v>
      </c>
    </row>
    <row r="682" spans="1:15">
      <c r="A682" s="13">
        <v>440</v>
      </c>
      <c r="B682" s="11">
        <f t="shared" si="185"/>
        <v>2063</v>
      </c>
      <c r="C682" s="11">
        <f t="shared" si="186"/>
        <v>55</v>
      </c>
      <c r="D682" s="21">
        <f t="shared" si="187"/>
        <v>2.0669959765752814</v>
      </c>
      <c r="E682" s="21">
        <f t="shared" si="188"/>
        <v>2.1077239826496741</v>
      </c>
      <c r="F682" s="16">
        <f t="shared" si="189"/>
        <v>1474333.3298297031</v>
      </c>
      <c r="G682" s="16">
        <f t="shared" si="190"/>
        <v>1454238.5650772373</v>
      </c>
      <c r="H682" s="16">
        <f t="shared" si="191"/>
        <v>1460214.0100516053</v>
      </c>
      <c r="I682" s="16">
        <f t="shared" si="192"/>
        <v>1440129.2951698366</v>
      </c>
      <c r="J682" s="16">
        <f t="shared" si="193"/>
        <v>827298.16822933452</v>
      </c>
      <c r="K682" s="16">
        <f t="shared" si="194"/>
        <v>809973.8660599849</v>
      </c>
      <c r="L682" s="16">
        <f t="shared" si="195"/>
        <v>840075.45148736448</v>
      </c>
      <c r="M682" s="16">
        <f t="shared" si="196"/>
        <v>822413.67112594331</v>
      </c>
      <c r="N682" s="16">
        <f t="shared" si="197"/>
        <v>759.77119120848158</v>
      </c>
      <c r="O682" s="16">
        <f t="shared" si="198"/>
        <v>647.11207733874141</v>
      </c>
    </row>
    <row r="683" spans="1:15">
      <c r="A683" s="13">
        <v>441</v>
      </c>
      <c r="B683" s="11">
        <f t="shared" si="185"/>
        <v>2063</v>
      </c>
      <c r="C683" s="11">
        <f t="shared" si="186"/>
        <v>55</v>
      </c>
      <c r="D683" s="21">
        <f t="shared" si="187"/>
        <v>2.0704097884813377</v>
      </c>
      <c r="E683" s="21">
        <f t="shared" si="188"/>
        <v>2.1112050601690271</v>
      </c>
      <c r="F683" s="16">
        <f t="shared" si="189"/>
        <v>1478743.417207666</v>
      </c>
      <c r="G683" s="16">
        <f t="shared" si="190"/>
        <v>1458575.4295831216</v>
      </c>
      <c r="H683" s="16">
        <f t="shared" si="191"/>
        <v>1464591.6365668378</v>
      </c>
      <c r="I683" s="16">
        <f t="shared" si="192"/>
        <v>1444433.7219180323</v>
      </c>
      <c r="J683" s="16">
        <f t="shared" si="193"/>
        <v>829411.10005483939</v>
      </c>
      <c r="K683" s="16">
        <f t="shared" si="194"/>
        <v>812030.8466550851</v>
      </c>
      <c r="L683" s="16">
        <f t="shared" si="195"/>
        <v>842230.01643707429</v>
      </c>
      <c r="M683" s="16">
        <f t="shared" si="196"/>
        <v>824511.18238444172</v>
      </c>
      <c r="N683" s="16">
        <f t="shared" si="197"/>
        <v>762.51793458790576</v>
      </c>
      <c r="O683" s="16">
        <f t="shared" si="198"/>
        <v>649.18248712722277</v>
      </c>
    </row>
    <row r="684" spans="1:15">
      <c r="A684" s="13">
        <v>442</v>
      </c>
      <c r="B684" s="11">
        <f t="shared" si="185"/>
        <v>2063</v>
      </c>
      <c r="C684" s="11">
        <f t="shared" si="186"/>
        <v>55</v>
      </c>
      <c r="D684" s="21">
        <f t="shared" si="187"/>
        <v>2.0738292385753061</v>
      </c>
      <c r="E684" s="21">
        <f t="shared" si="188"/>
        <v>2.1146918869709217</v>
      </c>
      <c r="F684" s="16">
        <f t="shared" si="189"/>
        <v>1483163.6435472257</v>
      </c>
      <c r="G684" s="16">
        <f t="shared" si="190"/>
        <v>1462922.2647083856</v>
      </c>
      <c r="H684" s="16">
        <f t="shared" si="191"/>
        <v>1468979.3274148873</v>
      </c>
      <c r="I684" s="16">
        <f t="shared" si="192"/>
        <v>1448748.044709947</v>
      </c>
      <c r="J684" s="16">
        <f t="shared" si="193"/>
        <v>831527.52155903948</v>
      </c>
      <c r="K684" s="16">
        <f t="shared" si="194"/>
        <v>814091.22452087456</v>
      </c>
      <c r="L684" s="16">
        <f t="shared" si="195"/>
        <v>844388.13982596889</v>
      </c>
      <c r="M684" s="16">
        <f t="shared" si="196"/>
        <v>826612.15785331535</v>
      </c>
      <c r="N684" s="16">
        <f t="shared" si="197"/>
        <v>765.27099283668599</v>
      </c>
      <c r="O684" s="16">
        <f t="shared" si="198"/>
        <v>651.25631636579806</v>
      </c>
    </row>
    <row r="685" spans="1:15">
      <c r="A685" s="13">
        <v>443</v>
      </c>
      <c r="B685" s="11">
        <f t="shared" si="185"/>
        <v>2063</v>
      </c>
      <c r="C685" s="11">
        <f t="shared" si="186"/>
        <v>55</v>
      </c>
      <c r="D685" s="21">
        <f t="shared" si="187"/>
        <v>2.0772543361691125</v>
      </c>
      <c r="E685" s="21">
        <f t="shared" si="188"/>
        <v>2.1181844725507655</v>
      </c>
      <c r="F685" s="16">
        <f t="shared" si="189"/>
        <v>1487594.0321582477</v>
      </c>
      <c r="G685" s="16">
        <f t="shared" si="190"/>
        <v>1467279.0933758691</v>
      </c>
      <c r="H685" s="16">
        <f t="shared" si="191"/>
        <v>1473377.1057340445</v>
      </c>
      <c r="I685" s="16">
        <f t="shared" si="192"/>
        <v>1453072.2862969681</v>
      </c>
      <c r="J685" s="16">
        <f t="shared" si="193"/>
        <v>833647.43850542291</v>
      </c>
      <c r="K685" s="16">
        <f t="shared" si="194"/>
        <v>816155.00526822207</v>
      </c>
      <c r="L685" s="16">
        <f t="shared" si="195"/>
        <v>846549.82753109979</v>
      </c>
      <c r="M685" s="16">
        <f t="shared" si="196"/>
        <v>828716.60325398913</v>
      </c>
      <c r="N685" s="16">
        <f t="shared" si="197"/>
        <v>768.03038047295138</v>
      </c>
      <c r="O685" s="16">
        <f t="shared" si="198"/>
        <v>653.33357070196712</v>
      </c>
    </row>
    <row r="686" spans="1:15">
      <c r="A686" s="13">
        <v>444</v>
      </c>
      <c r="B686" s="11">
        <f t="shared" si="185"/>
        <v>2063</v>
      </c>
      <c r="C686" s="11">
        <f t="shared" si="186"/>
        <v>55</v>
      </c>
      <c r="D686" s="21">
        <f t="shared" si="187"/>
        <v>2.080685090590062</v>
      </c>
      <c r="E686" s="21">
        <f t="shared" si="188"/>
        <v>2.1216828264196481</v>
      </c>
      <c r="F686" s="16">
        <f t="shared" si="189"/>
        <v>1492034.6064041872</v>
      </c>
      <c r="G686" s="16">
        <f t="shared" si="190"/>
        <v>1471645.9385611124</v>
      </c>
      <c r="H686" s="16">
        <f t="shared" si="191"/>
        <v>1477784.9947157959</v>
      </c>
      <c r="I686" s="16">
        <f t="shared" si="192"/>
        <v>1457406.4694827897</v>
      </c>
      <c r="J686" s="16">
        <f t="shared" si="193"/>
        <v>835770.85666699661</v>
      </c>
      <c r="K686" s="16">
        <f t="shared" si="194"/>
        <v>818222.19451726321</v>
      </c>
      <c r="L686" s="16">
        <f t="shared" si="195"/>
        <v>848715.08543922508</v>
      </c>
      <c r="M686" s="16">
        <f t="shared" si="196"/>
        <v>830824.52431733755</v>
      </c>
      <c r="N686" s="16">
        <f t="shared" si="197"/>
        <v>770.79611204820878</v>
      </c>
      <c r="O686" s="16">
        <f t="shared" si="198"/>
        <v>655.41425579255713</v>
      </c>
    </row>
    <row r="687" spans="1:15">
      <c r="A687" s="13">
        <v>445</v>
      </c>
      <c r="B687" s="11">
        <f t="shared" si="185"/>
        <v>2064</v>
      </c>
      <c r="C687" s="11">
        <f t="shared" si="186"/>
        <v>56</v>
      </c>
      <c r="D687" s="21">
        <f t="shared" si="187"/>
        <v>2.0841215111808649</v>
      </c>
      <c r="E687" s="21">
        <f t="shared" si="188"/>
        <v>2.1251869581043681</v>
      </c>
      <c r="F687" s="16">
        <f t="shared" si="189"/>
        <v>1496485.3897022132</v>
      </c>
      <c r="G687" s="16">
        <f t="shared" si="190"/>
        <v>1476022.8232924778</v>
      </c>
      <c r="H687" s="16">
        <f t="shared" si="191"/>
        <v>1482203.0176049462</v>
      </c>
      <c r="I687" s="16">
        <f t="shared" si="192"/>
        <v>1461750.6171235323</v>
      </c>
      <c r="J687" s="16">
        <f t="shared" si="193"/>
        <v>837897.78182630206</v>
      </c>
      <c r="K687" s="16">
        <f t="shared" si="194"/>
        <v>820292.79789741558</v>
      </c>
      <c r="L687" s="16">
        <f t="shared" si="195"/>
        <v>850883.91944682528</v>
      </c>
      <c r="M687" s="16">
        <f t="shared" si="196"/>
        <v>832935.92678370012</v>
      </c>
      <c r="N687" s="16">
        <f t="shared" si="197"/>
        <v>773.56820214741958</v>
      </c>
      <c r="O687" s="16">
        <f t="shared" si="198"/>
        <v>657.49837730373804</v>
      </c>
    </row>
    <row r="688" spans="1:15">
      <c r="A688" s="13">
        <v>446</v>
      </c>
      <c r="B688" s="11">
        <f t="shared" si="185"/>
        <v>2064</v>
      </c>
      <c r="C688" s="11">
        <f t="shared" si="186"/>
        <v>56</v>
      </c>
      <c r="D688" s="21">
        <f t="shared" si="187"/>
        <v>2.0875636072996611</v>
      </c>
      <c r="E688" s="21">
        <f t="shared" si="188"/>
        <v>2.1286968771474579</v>
      </c>
      <c r="F688" s="16">
        <f t="shared" si="189"/>
        <v>1500946.4055233318</v>
      </c>
      <c r="G688" s="16">
        <f t="shared" si="190"/>
        <v>1480409.7706512702</v>
      </c>
      <c r="H688" s="16">
        <f t="shared" si="191"/>
        <v>1486631.1976997408</v>
      </c>
      <c r="I688" s="16">
        <f t="shared" si="192"/>
        <v>1466104.7521278635</v>
      </c>
      <c r="J688" s="16">
        <f t="shared" si="193"/>
        <v>840028.21977543121</v>
      </c>
      <c r="K688" s="16">
        <f t="shared" si="194"/>
        <v>822366.8210473943</v>
      </c>
      <c r="L688" s="16">
        <f t="shared" si="195"/>
        <v>853056.33546011942</v>
      </c>
      <c r="M688" s="16">
        <f t="shared" si="196"/>
        <v>835050.81640289701</v>
      </c>
      <c r="N688" s="16">
        <f t="shared" si="197"/>
        <v>776.34666538907641</v>
      </c>
      <c r="O688" s="16">
        <f t="shared" si="198"/>
        <v>659.58594091103771</v>
      </c>
    </row>
    <row r="689" spans="1:15">
      <c r="A689" s="13">
        <v>447</v>
      </c>
      <c r="B689" s="11">
        <f t="shared" si="185"/>
        <v>2064</v>
      </c>
      <c r="C689" s="11">
        <f t="shared" si="186"/>
        <v>56</v>
      </c>
      <c r="D689" s="21">
        <f t="shared" si="187"/>
        <v>2.0910113883200463</v>
      </c>
      <c r="E689" s="21">
        <f t="shared" si="188"/>
        <v>2.1322125931072105</v>
      </c>
      <c r="F689" s="16">
        <f t="shared" si="189"/>
        <v>1505417.6773925098</v>
      </c>
      <c r="G689" s="16">
        <f t="shared" si="190"/>
        <v>1484806.8037718597</v>
      </c>
      <c r="H689" s="16">
        <f t="shared" si="191"/>
        <v>1491069.5583519889</v>
      </c>
      <c r="I689" s="16">
        <f t="shared" si="192"/>
        <v>1470468.8974571188</v>
      </c>
      <c r="J689" s="16">
        <f t="shared" si="193"/>
        <v>842162.17631604208</v>
      </c>
      <c r="K689" s="16">
        <f t="shared" si="194"/>
        <v>824444.26961522724</v>
      </c>
      <c r="L689" s="16">
        <f t="shared" si="195"/>
        <v>855232.33939508104</v>
      </c>
      <c r="M689" s="16">
        <f t="shared" si="196"/>
        <v>837169.19893424457</v>
      </c>
      <c r="N689" s="16">
        <f t="shared" si="197"/>
        <v>779.13151642528044</v>
      </c>
      <c r="O689" s="16">
        <f t="shared" si="198"/>
        <v>661.67695229935771</v>
      </c>
    </row>
    <row r="690" spans="1:15">
      <c r="A690" s="13">
        <v>448</v>
      </c>
      <c r="B690" s="11">
        <f t="shared" si="185"/>
        <v>2064</v>
      </c>
      <c r="C690" s="11">
        <f t="shared" si="186"/>
        <v>56</v>
      </c>
      <c r="D690" s="21">
        <f t="shared" si="187"/>
        <v>2.0944648636310981</v>
      </c>
      <c r="E690" s="21">
        <f t="shared" si="188"/>
        <v>2.135734115557705</v>
      </c>
      <c r="F690" s="16">
        <f t="shared" si="189"/>
        <v>1509899.2288887985</v>
      </c>
      <c r="G690" s="16">
        <f t="shared" si="190"/>
        <v>1489213.9458418032</v>
      </c>
      <c r="H690" s="16">
        <f t="shared" si="191"/>
        <v>1495518.1229671859</v>
      </c>
      <c r="I690" s="16">
        <f t="shared" si="192"/>
        <v>1474843.0761254227</v>
      </c>
      <c r="J690" s="16">
        <f t="shared" si="193"/>
        <v>844299.65725937451</v>
      </c>
      <c r="K690" s="16">
        <f t="shared" si="194"/>
        <v>826525.14925827051</v>
      </c>
      <c r="L690" s="16">
        <f t="shared" si="195"/>
        <v>857411.93717745459</v>
      </c>
      <c r="M690" s="16">
        <f t="shared" si="196"/>
        <v>839291.08014657116</v>
      </c>
      <c r="N690" s="16">
        <f t="shared" si="197"/>
        <v>781.92276994181861</v>
      </c>
      <c r="O690" s="16">
        <f t="shared" si="198"/>
        <v>663.77141716298877</v>
      </c>
    </row>
    <row r="691" spans="1:15">
      <c r="A691" s="13">
        <v>449</v>
      </c>
      <c r="B691" s="11">
        <f t="shared" ref="B691:B754" si="199">2027+INT((A691-1)/12)</f>
        <v>2064</v>
      </c>
      <c r="C691" s="11">
        <f t="shared" ref="C691:C754" si="200">B691-2008</f>
        <v>56</v>
      </c>
      <c r="D691" s="21">
        <f t="shared" ref="D691:D754" si="201">D690*INDEX($AE$163:$AE$239,C691)</f>
        <v>2.0979240426374002</v>
      </c>
      <c r="E691" s="21">
        <f t="shared" ref="E691:E734" si="202">E690*INDEX($AF$163:$AF$239,C691)</f>
        <v>2.1392614540888331</v>
      </c>
      <c r="F691" s="16">
        <f t="shared" ref="F691:F734" si="203">F690*INDEX($AC$163:$AC$239,C691)+INDEX($AA$163:$AA$239,C691)</f>
        <v>1514391.0836454586</v>
      </c>
      <c r="G691" s="16">
        <f t="shared" ref="G691:G734" si="204">G690*INDEX($AC$163:$AC$239,C691)+INDEX($AB$163:$AB$239,C691)</f>
        <v>1493631.2201019665</v>
      </c>
      <c r="H691" s="16">
        <f t="shared" ref="H691:H734" si="205">H690*INDEX($AD$163:$AD$239,C691)+INDEX($AA$163:$AA$239,C691)</f>
        <v>1499976.9150046378</v>
      </c>
      <c r="I691" s="16">
        <f t="shared" ref="I691:I734" si="206">I690*INDEX($AD$163:$AD$239,C691)+INDEX($AB$163:$AB$239,C691)</f>
        <v>1479227.3111998099</v>
      </c>
      <c r="J691" s="16">
        <f t="shared" ref="J691:J734" si="207">J690+INDEX($AA$163:$AA$239,C691)*D691</f>
        <v>846440.66842626617</v>
      </c>
      <c r="K691" s="16">
        <f t="shared" ref="K691:K734" si="208">K690+INDEX($AB$163:$AB$239,C691)*D691</f>
        <v>828609.46564322384</v>
      </c>
      <c r="L691" s="16">
        <f t="shared" ref="L691:L734" si="209">L690+INDEX($AA$163:$AA$239,C691)*E691</f>
        <v>859595.13474277116</v>
      </c>
      <c r="M691" s="16">
        <f t="shared" ref="M691:M734" si="210">M690+INDEX($AB$163:$AB$239,C691)*E691</f>
        <v>841416.46581823297</v>
      </c>
      <c r="N691" s="16">
        <f t="shared" ref="N691:N734" si="211">N690*INDEX($AC$163:$AC$239,C691)+1</f>
        <v>784.72044065824105</v>
      </c>
      <c r="O691" s="16">
        <f t="shared" ref="O691:O734" si="212">O690+D691</f>
        <v>665.86934120562614</v>
      </c>
    </row>
    <row r="692" spans="1:15">
      <c r="A692" s="13">
        <v>450</v>
      </c>
      <c r="B692" s="11">
        <f t="shared" si="199"/>
        <v>2064</v>
      </c>
      <c r="C692" s="11">
        <f t="shared" si="200"/>
        <v>56</v>
      </c>
      <c r="D692" s="21">
        <f t="shared" si="201"/>
        <v>2.1013889347590688</v>
      </c>
      <c r="E692" s="21">
        <f t="shared" si="202"/>
        <v>2.1427946183063247</v>
      </c>
      <c r="F692" s="16">
        <f t="shared" si="203"/>
        <v>1518893.2653500843</v>
      </c>
      <c r="G692" s="16">
        <f t="shared" si="204"/>
        <v>1498058.6498466472</v>
      </c>
      <c r="H692" s="16">
        <f t="shared" si="205"/>
        <v>1504445.9579775841</v>
      </c>
      <c r="I692" s="16">
        <f t="shared" si="206"/>
        <v>1483621.6258003474</v>
      </c>
      <c r="J692" s="16">
        <f t="shared" si="207"/>
        <v>848585.21564716834</v>
      </c>
      <c r="K692" s="16">
        <f t="shared" si="208"/>
        <v>830697.22444614582</v>
      </c>
      <c r="L692" s="16">
        <f t="shared" si="209"/>
        <v>861781.93803636497</v>
      </c>
      <c r="M692" s="16">
        <f t="shared" si="210"/>
        <v>843545.36173712951</v>
      </c>
      <c r="N692" s="16">
        <f t="shared" si="211"/>
        <v>787.52454332793877</v>
      </c>
      <c r="O692" s="16">
        <f t="shared" si="212"/>
        <v>667.97073014038517</v>
      </c>
    </row>
    <row r="693" spans="1:15">
      <c r="A693" s="13">
        <v>451</v>
      </c>
      <c r="B693" s="11">
        <f t="shared" si="199"/>
        <v>2064</v>
      </c>
      <c r="C693" s="11">
        <f t="shared" si="200"/>
        <v>56</v>
      </c>
      <c r="D693" s="21">
        <f t="shared" si="201"/>
        <v>2.104859549431779</v>
      </c>
      <c r="E693" s="21">
        <f t="shared" si="202"/>
        <v>2.1463336178317749</v>
      </c>
      <c r="F693" s="16">
        <f t="shared" si="203"/>
        <v>1523405.7977447291</v>
      </c>
      <c r="G693" s="16">
        <f t="shared" si="204"/>
        <v>1502496.2584236972</v>
      </c>
      <c r="H693" s="16">
        <f t="shared" si="205"/>
        <v>1508925.2754533223</v>
      </c>
      <c r="I693" s="16">
        <f t="shared" si="206"/>
        <v>1488026.043100256</v>
      </c>
      <c r="J693" s="16">
        <f t="shared" si="207"/>
        <v>850733.30476216157</v>
      </c>
      <c r="K693" s="16">
        <f t="shared" si="208"/>
        <v>832788.4313524696</v>
      </c>
      <c r="L693" s="16">
        <f t="shared" si="209"/>
        <v>863972.35301338951</v>
      </c>
      <c r="M693" s="16">
        <f t="shared" si="210"/>
        <v>845677.77370071935</v>
      </c>
      <c r="N693" s="16">
        <f t="shared" si="211"/>
        <v>790.33509273822119</v>
      </c>
      <c r="O693" s="16">
        <f t="shared" si="212"/>
        <v>670.07558968981698</v>
      </c>
    </row>
    <row r="694" spans="1:15">
      <c r="A694" s="13">
        <v>452</v>
      </c>
      <c r="B694" s="11">
        <f t="shared" si="199"/>
        <v>2064</v>
      </c>
      <c r="C694" s="11">
        <f t="shared" si="200"/>
        <v>56</v>
      </c>
      <c r="D694" s="21">
        <f t="shared" si="201"/>
        <v>2.1083358961067886</v>
      </c>
      <c r="E694" s="21">
        <f t="shared" si="202"/>
        <v>2.1498784623026688</v>
      </c>
      <c r="F694" s="16">
        <f t="shared" si="203"/>
        <v>1527928.7046260298</v>
      </c>
      <c r="G694" s="16">
        <f t="shared" si="204"/>
        <v>1506944.0692346464</v>
      </c>
      <c r="H694" s="16">
        <f t="shared" si="205"/>
        <v>1513414.8910533322</v>
      </c>
      <c r="I694" s="16">
        <f t="shared" si="206"/>
        <v>1492440.5863260326</v>
      </c>
      <c r="J694" s="16">
        <f t="shared" si="207"/>
        <v>852884.94162097201</v>
      </c>
      <c r="K694" s="16">
        <f t="shared" si="208"/>
        <v>834883.09205701831</v>
      </c>
      <c r="L694" s="16">
        <f t="shared" si="209"/>
        <v>866166.38563883351</v>
      </c>
      <c r="M694" s="16">
        <f t="shared" si="210"/>
        <v>847813.70751603623</v>
      </c>
      <c r="N694" s="16">
        <f t="shared" si="211"/>
        <v>793.15210371039461</v>
      </c>
      <c r="O694" s="16">
        <f t="shared" si="212"/>
        <v>672.18392558592382</v>
      </c>
    </row>
    <row r="695" spans="1:15">
      <c r="A695" s="13">
        <v>453</v>
      </c>
      <c r="B695" s="11">
        <f t="shared" si="199"/>
        <v>2064</v>
      </c>
      <c r="C695" s="11">
        <f t="shared" si="200"/>
        <v>56</v>
      </c>
      <c r="D695" s="21">
        <f t="shared" si="201"/>
        <v>2.1118179842509659</v>
      </c>
      <c r="E695" s="21">
        <f t="shared" si="202"/>
        <v>2.1534291613724088</v>
      </c>
      <c r="F695" s="16">
        <f t="shared" si="203"/>
        <v>1532462.0098453329</v>
      </c>
      <c r="G695" s="16">
        <f t="shared" si="204"/>
        <v>1511402.1057348251</v>
      </c>
      <c r="H695" s="16">
        <f t="shared" si="205"/>
        <v>1517914.8284534002</v>
      </c>
      <c r="I695" s="16">
        <f t="shared" si="206"/>
        <v>1496865.2787575729</v>
      </c>
      <c r="J695" s="16">
        <f t="shared" si="207"/>
        <v>855040.13208298699</v>
      </c>
      <c r="K695" s="16">
        <f t="shared" si="208"/>
        <v>836981.21226402046</v>
      </c>
      <c r="L695" s="16">
        <f t="shared" si="209"/>
        <v>868364.04188753758</v>
      </c>
      <c r="M695" s="16">
        <f t="shared" si="210"/>
        <v>849953.16899970465</v>
      </c>
      <c r="N695" s="16">
        <f t="shared" si="211"/>
        <v>795.9755910998399</v>
      </c>
      <c r="O695" s="16">
        <f t="shared" si="212"/>
        <v>674.29574357017475</v>
      </c>
    </row>
    <row r="696" spans="1:15">
      <c r="A696" s="13">
        <v>454</v>
      </c>
      <c r="B696" s="11">
        <f t="shared" si="199"/>
        <v>2064</v>
      </c>
      <c r="C696" s="11">
        <f t="shared" si="200"/>
        <v>56</v>
      </c>
      <c r="D696" s="21">
        <f t="shared" si="201"/>
        <v>2.1153058233468136</v>
      </c>
      <c r="E696" s="21">
        <f t="shared" si="202"/>
        <v>2.1569857247103412</v>
      </c>
      <c r="F696" s="16">
        <f t="shared" si="203"/>
        <v>1537005.73730882</v>
      </c>
      <c r="G696" s="16">
        <f t="shared" si="204"/>
        <v>1515870.391433489</v>
      </c>
      <c r="H696" s="16">
        <f t="shared" si="205"/>
        <v>1522425.111383744</v>
      </c>
      <c r="I696" s="16">
        <f t="shared" si="206"/>
        <v>1501300.1437282937</v>
      </c>
      <c r="J696" s="16">
        <f t="shared" si="207"/>
        <v>857198.88201727113</v>
      </c>
      <c r="K696" s="16">
        <f t="shared" si="208"/>
        <v>839082.79768712574</v>
      </c>
      <c r="L696" s="16">
        <f t="shared" si="209"/>
        <v>870565.32774421002</v>
      </c>
      <c r="M696" s="16">
        <f t="shared" si="210"/>
        <v>852096.1639779557</v>
      </c>
      <c r="N696" s="16">
        <f t="shared" si="211"/>
        <v>798.80556979609105</v>
      </c>
      <c r="O696" s="16">
        <f t="shared" si="212"/>
        <v>676.41104939352158</v>
      </c>
    </row>
    <row r="697" spans="1:15">
      <c r="A697" s="13">
        <v>455</v>
      </c>
      <c r="B697" s="11">
        <f t="shared" si="199"/>
        <v>2064</v>
      </c>
      <c r="C697" s="11">
        <f t="shared" si="200"/>
        <v>56</v>
      </c>
      <c r="D697" s="21">
        <f t="shared" si="201"/>
        <v>2.1187994228924962</v>
      </c>
      <c r="E697" s="21">
        <f t="shared" si="202"/>
        <v>2.1605481620017817</v>
      </c>
      <c r="F697" s="16">
        <f t="shared" si="203"/>
        <v>1541559.9109776339</v>
      </c>
      <c r="G697" s="16">
        <f t="shared" si="204"/>
        <v>1520348.9498939419</v>
      </c>
      <c r="H697" s="16">
        <f t="shared" si="205"/>
        <v>1526945.7636291385</v>
      </c>
      <c r="I697" s="16">
        <f t="shared" si="206"/>
        <v>1505745.2046252564</v>
      </c>
      <c r="J697" s="16">
        <f t="shared" si="207"/>
        <v>859361.19730258221</v>
      </c>
      <c r="K697" s="16">
        <f t="shared" si="208"/>
        <v>841187.85404942022</v>
      </c>
      <c r="L697" s="16">
        <f t="shared" si="209"/>
        <v>872770.24920344353</v>
      </c>
      <c r="M697" s="16">
        <f t="shared" si="210"/>
        <v>854242.6982866429</v>
      </c>
      <c r="N697" s="16">
        <f t="shared" si="211"/>
        <v>801.64205472291371</v>
      </c>
      <c r="O697" s="16">
        <f t="shared" si="212"/>
        <v>678.52984881641407</v>
      </c>
    </row>
    <row r="698" spans="1:15">
      <c r="A698" s="13">
        <v>456</v>
      </c>
      <c r="B698" s="11">
        <f t="shared" si="199"/>
        <v>2064</v>
      </c>
      <c r="C698" s="11">
        <f t="shared" si="200"/>
        <v>56</v>
      </c>
      <c r="D698" s="21">
        <f t="shared" si="201"/>
        <v>2.1222987924018648</v>
      </c>
      <c r="E698" s="21">
        <f t="shared" si="202"/>
        <v>2.1641164829480419</v>
      </c>
      <c r="F698" s="16">
        <f t="shared" si="203"/>
        <v>1546124.554868005</v>
      </c>
      <c r="G698" s="16">
        <f t="shared" si="204"/>
        <v>1524837.804733661</v>
      </c>
      <c r="H698" s="16">
        <f t="shared" si="205"/>
        <v>1531476.8090290399</v>
      </c>
      <c r="I698" s="16">
        <f t="shared" si="206"/>
        <v>1510200.4848892898</v>
      </c>
      <c r="J698" s="16">
        <f t="shared" si="207"/>
        <v>861527.08382738743</v>
      </c>
      <c r="K698" s="16">
        <f t="shared" si="208"/>
        <v>843296.38708344218</v>
      </c>
      <c r="L698" s="16">
        <f t="shared" si="209"/>
        <v>874978.81226973131</v>
      </c>
      <c r="M698" s="16">
        <f t="shared" si="210"/>
        <v>856392.77777125826</v>
      </c>
      <c r="N698" s="16">
        <f t="shared" si="211"/>
        <v>804.48506083838379</v>
      </c>
      <c r="O698" s="16">
        <f t="shared" si="212"/>
        <v>680.65214760881599</v>
      </c>
    </row>
    <row r="699" spans="1:15">
      <c r="A699" s="13">
        <v>457</v>
      </c>
      <c r="B699" s="11">
        <f t="shared" si="199"/>
        <v>2065</v>
      </c>
      <c r="C699" s="11">
        <f t="shared" si="200"/>
        <v>57</v>
      </c>
      <c r="D699" s="21">
        <f t="shared" si="201"/>
        <v>2.1258039414044836</v>
      </c>
      <c r="E699" s="21">
        <f t="shared" si="202"/>
        <v>2.1676906972664565</v>
      </c>
      <c r="F699" s="16">
        <f t="shared" si="203"/>
        <v>1550699.693051378</v>
      </c>
      <c r="G699" s="16">
        <f t="shared" si="204"/>
        <v>1529336.9796244206</v>
      </c>
      <c r="H699" s="16">
        <f t="shared" si="205"/>
        <v>1536018.271477713</v>
      </c>
      <c r="I699" s="16">
        <f t="shared" si="206"/>
        <v>1514666.0080151148</v>
      </c>
      <c r="J699" s="16">
        <f t="shared" si="207"/>
        <v>863696.54748987907</v>
      </c>
      <c r="K699" s="16">
        <f t="shared" si="208"/>
        <v>845408.40253119753</v>
      </c>
      <c r="L699" s="16">
        <f t="shared" si="209"/>
        <v>877191.02295748342</v>
      </c>
      <c r="M699" s="16">
        <f t="shared" si="210"/>
        <v>858546.40828694811</v>
      </c>
      <c r="N699" s="16">
        <f t="shared" si="211"/>
        <v>807.33460313496653</v>
      </c>
      <c r="O699" s="16">
        <f t="shared" si="212"/>
        <v>682.77795155022045</v>
      </c>
    </row>
    <row r="700" spans="1:15">
      <c r="A700" s="13">
        <v>458</v>
      </c>
      <c r="B700" s="11">
        <f t="shared" si="199"/>
        <v>2065</v>
      </c>
      <c r="C700" s="11">
        <f t="shared" si="200"/>
        <v>57</v>
      </c>
      <c r="D700" s="21">
        <f t="shared" si="201"/>
        <v>2.1293148794456553</v>
      </c>
      <c r="E700" s="21">
        <f t="shared" si="202"/>
        <v>2.1712708146904083</v>
      </c>
      <c r="F700" s="16">
        <f t="shared" si="203"/>
        <v>1555285.3496545388</v>
      </c>
      <c r="G700" s="16">
        <f t="shared" si="204"/>
        <v>1533846.4982924177</v>
      </c>
      <c r="H700" s="16">
        <f t="shared" si="205"/>
        <v>1540570.1749243564</v>
      </c>
      <c r="I700" s="16">
        <f t="shared" si="206"/>
        <v>1519141.7975514671</v>
      </c>
      <c r="J700" s="16">
        <f t="shared" si="207"/>
        <v>865869.59419799084</v>
      </c>
      <c r="K700" s="16">
        <f t="shared" si="208"/>
        <v>847523.90614417579</v>
      </c>
      <c r="L700" s="16">
        <f t="shared" si="209"/>
        <v>879406.88729104341</v>
      </c>
      <c r="M700" s="16">
        <f t="shared" si="210"/>
        <v>860703.59569852892</v>
      </c>
      <c r="N700" s="16">
        <f t="shared" si="211"/>
        <v>810.19069663959522</v>
      </c>
      <c r="O700" s="16">
        <f t="shared" si="212"/>
        <v>684.90726642966615</v>
      </c>
    </row>
    <row r="701" spans="1:15">
      <c r="A701" s="13">
        <v>459</v>
      </c>
      <c r="B701" s="11">
        <f t="shared" si="199"/>
        <v>2065</v>
      </c>
      <c r="C701" s="11">
        <f t="shared" si="200"/>
        <v>57</v>
      </c>
      <c r="D701" s="21">
        <f t="shared" si="201"/>
        <v>2.1328316160864484</v>
      </c>
      <c r="E701" s="21">
        <f t="shared" si="202"/>
        <v>2.1748568449693559</v>
      </c>
      <c r="F701" s="16">
        <f t="shared" si="203"/>
        <v>1559881.5488597415</v>
      </c>
      <c r="G701" s="16">
        <f t="shared" si="204"/>
        <v>1538366.3845183966</v>
      </c>
      <c r="H701" s="16">
        <f t="shared" si="205"/>
        <v>1545132.5433732283</v>
      </c>
      <c r="I701" s="16">
        <f t="shared" si="206"/>
        <v>1523627.8771012218</v>
      </c>
      <c r="J701" s="16">
        <f t="shared" si="207"/>
        <v>868046.22986941389</v>
      </c>
      <c r="K701" s="16">
        <f t="shared" si="208"/>
        <v>849642.90368336544</v>
      </c>
      <c r="L701" s="16">
        <f t="shared" si="209"/>
        <v>881626.41130470426</v>
      </c>
      <c r="M701" s="16">
        <f t="shared" si="210"/>
        <v>862864.34588050342</v>
      </c>
      <c r="N701" s="16">
        <f t="shared" si="211"/>
        <v>813.05335641375075</v>
      </c>
      <c r="O701" s="16">
        <f t="shared" si="212"/>
        <v>687.04009804575264</v>
      </c>
    </row>
    <row r="702" spans="1:15">
      <c r="A702" s="13">
        <v>460</v>
      </c>
      <c r="B702" s="11">
        <f t="shared" si="199"/>
        <v>2065</v>
      </c>
      <c r="C702" s="11">
        <f t="shared" si="200"/>
        <v>57</v>
      </c>
      <c r="D702" s="21">
        <f t="shared" si="201"/>
        <v>2.1363541609037213</v>
      </c>
      <c r="E702" s="21">
        <f t="shared" si="202"/>
        <v>2.1784487978688607</v>
      </c>
      <c r="F702" s="16">
        <f t="shared" si="203"/>
        <v>1564488.3149048365</v>
      </c>
      <c r="G702" s="16">
        <f t="shared" si="204"/>
        <v>1542896.6621377743</v>
      </c>
      <c r="H702" s="16">
        <f t="shared" si="205"/>
        <v>1549705.4008837738</v>
      </c>
      <c r="I702" s="16">
        <f t="shared" si="206"/>
        <v>1528124.2703215182</v>
      </c>
      <c r="J702" s="16">
        <f t="shared" si="207"/>
        <v>870226.46043161303</v>
      </c>
      <c r="K702" s="16">
        <f t="shared" si="208"/>
        <v>851765.40091926954</v>
      </c>
      <c r="L702" s="16">
        <f t="shared" si="209"/>
        <v>883849.60104272526</v>
      </c>
      <c r="M702" s="16">
        <f t="shared" si="210"/>
        <v>865028.66471707658</v>
      </c>
      <c r="N702" s="16">
        <f t="shared" si="211"/>
        <v>815.92259755354098</v>
      </c>
      <c r="O702" s="16">
        <f t="shared" si="212"/>
        <v>689.17645220665634</v>
      </c>
    </row>
    <row r="703" spans="1:15">
      <c r="A703" s="13">
        <v>461</v>
      </c>
      <c r="B703" s="11">
        <f t="shared" si="199"/>
        <v>2065</v>
      </c>
      <c r="C703" s="11">
        <f t="shared" si="200"/>
        <v>57</v>
      </c>
      <c r="D703" s="21">
        <f t="shared" si="201"/>
        <v>2.1398825234901495</v>
      </c>
      <c r="E703" s="21">
        <f t="shared" si="202"/>
        <v>2.1820466831706113</v>
      </c>
      <c r="F703" s="16">
        <f t="shared" si="203"/>
        <v>1569105.6720833976</v>
      </c>
      <c r="G703" s="16">
        <f t="shared" si="204"/>
        <v>1547437.3550407665</v>
      </c>
      <c r="H703" s="16">
        <f t="shared" si="205"/>
        <v>1554288.7715707521</v>
      </c>
      <c r="I703" s="16">
        <f t="shared" si="206"/>
        <v>1532631.0009238839</v>
      </c>
      <c r="J703" s="16">
        <f t="shared" si="207"/>
        <v>872410.29182184255</v>
      </c>
      <c r="K703" s="16">
        <f t="shared" si="208"/>
        <v>853891.40363192186</v>
      </c>
      <c r="L703" s="16">
        <f t="shared" si="209"/>
        <v>886076.46255934821</v>
      </c>
      <c r="M703" s="16">
        <f t="shared" si="210"/>
        <v>867196.55810217164</v>
      </c>
      <c r="N703" s="16">
        <f t="shared" si="211"/>
        <v>818.79843518978032</v>
      </c>
      <c r="O703" s="16">
        <f t="shared" si="212"/>
        <v>691.31633473014654</v>
      </c>
    </row>
    <row r="704" spans="1:15">
      <c r="A704" s="13">
        <v>462</v>
      </c>
      <c r="B704" s="11">
        <f t="shared" si="199"/>
        <v>2065</v>
      </c>
      <c r="C704" s="11">
        <f t="shared" si="200"/>
        <v>57</v>
      </c>
      <c r="D704" s="21">
        <f t="shared" si="201"/>
        <v>2.1434167134542519</v>
      </c>
      <c r="E704" s="21">
        <f t="shared" si="202"/>
        <v>2.1856505106724531</v>
      </c>
      <c r="F704" s="16">
        <f t="shared" si="203"/>
        <v>1573733.6447448507</v>
      </c>
      <c r="G704" s="16">
        <f t="shared" si="204"/>
        <v>1551988.4871725135</v>
      </c>
      <c r="H704" s="16">
        <f t="shared" si="205"/>
        <v>1558882.6796043627</v>
      </c>
      <c r="I704" s="16">
        <f t="shared" si="206"/>
        <v>1537148.0926743604</v>
      </c>
      <c r="J704" s="16">
        <f t="shared" si="207"/>
        <v>874597.72998716275</v>
      </c>
      <c r="K704" s="16">
        <f t="shared" si="208"/>
        <v>856020.91761090222</v>
      </c>
      <c r="L704" s="16">
        <f t="shared" si="209"/>
        <v>888307.00191881391</v>
      </c>
      <c r="M704" s="16">
        <f t="shared" si="210"/>
        <v>869368.03193944611</v>
      </c>
      <c r="N704" s="16">
        <f t="shared" si="211"/>
        <v>821.6808844880693</v>
      </c>
      <c r="O704" s="16">
        <f t="shared" si="212"/>
        <v>693.45975144360079</v>
      </c>
    </row>
    <row r="705" spans="1:15">
      <c r="A705" s="13">
        <v>463</v>
      </c>
      <c r="B705" s="11">
        <f t="shared" si="199"/>
        <v>2065</v>
      </c>
      <c r="C705" s="11">
        <f t="shared" si="200"/>
        <v>57</v>
      </c>
      <c r="D705" s="21">
        <f t="shared" si="201"/>
        <v>2.1469567404204164</v>
      </c>
      <c r="E705" s="21">
        <f t="shared" si="202"/>
        <v>2.189260290188412</v>
      </c>
      <c r="F705" s="16">
        <f t="shared" si="203"/>
        <v>1578372.2572946018</v>
      </c>
      <c r="G705" s="16">
        <f t="shared" si="204"/>
        <v>1556550.0825332063</v>
      </c>
      <c r="H705" s="16">
        <f t="shared" si="205"/>
        <v>1563487.1492103732</v>
      </c>
      <c r="I705" s="16">
        <f t="shared" si="206"/>
        <v>1541675.5693936285</v>
      </c>
      <c r="J705" s="16">
        <f t="shared" si="207"/>
        <v>876788.78088445589</v>
      </c>
      <c r="K705" s="16">
        <f t="shared" si="208"/>
        <v>858153.94865535246</v>
      </c>
      <c r="L705" s="16">
        <f t="shared" si="209"/>
        <v>890541.225195379</v>
      </c>
      <c r="M705" s="16">
        <f t="shared" si="210"/>
        <v>871543.09214230778</v>
      </c>
      <c r="N705" s="16">
        <f t="shared" si="211"/>
        <v>824.56996064887505</v>
      </c>
      <c r="O705" s="16">
        <f t="shared" si="212"/>
        <v>695.60670818402116</v>
      </c>
    </row>
    <row r="706" spans="1:15">
      <c r="A706" s="13">
        <v>464</v>
      </c>
      <c r="B706" s="11">
        <f t="shared" si="199"/>
        <v>2065</v>
      </c>
      <c r="C706" s="11">
        <f t="shared" si="200"/>
        <v>57</v>
      </c>
      <c r="D706" s="21">
        <f t="shared" si="201"/>
        <v>2.1505026140289263</v>
      </c>
      <c r="E706" s="21">
        <f t="shared" si="202"/>
        <v>2.1928760315487237</v>
      </c>
      <c r="F706" s="16">
        <f t="shared" si="203"/>
        <v>1583021.5341941661</v>
      </c>
      <c r="G706" s="16">
        <f t="shared" si="204"/>
        <v>1561122.1651782133</v>
      </c>
      <c r="H706" s="16">
        <f t="shared" si="205"/>
        <v>1568102.2046702474</v>
      </c>
      <c r="I706" s="16">
        <f t="shared" si="206"/>
        <v>1546213.4549571334</v>
      </c>
      <c r="J706" s="16">
        <f t="shared" si="207"/>
        <v>878983.45048044249</v>
      </c>
      <c r="K706" s="16">
        <f t="shared" si="208"/>
        <v>860290.50257399213</v>
      </c>
      <c r="L706" s="16">
        <f t="shared" si="209"/>
        <v>892779.13847333193</v>
      </c>
      <c r="M706" s="16">
        <f t="shared" si="210"/>
        <v>873721.74463393108</v>
      </c>
      <c r="N706" s="16">
        <f t="shared" si="211"/>
        <v>827.46567890761105</v>
      </c>
      <c r="O706" s="16">
        <f t="shared" si="212"/>
        <v>697.7572107980501</v>
      </c>
    </row>
    <row r="707" spans="1:15">
      <c r="A707" s="13">
        <v>465</v>
      </c>
      <c r="B707" s="11">
        <f t="shared" si="199"/>
        <v>2065</v>
      </c>
      <c r="C707" s="11">
        <f t="shared" si="200"/>
        <v>57</v>
      </c>
      <c r="D707" s="21">
        <f t="shared" si="201"/>
        <v>2.1540543439359872</v>
      </c>
      <c r="E707" s="21">
        <f t="shared" si="202"/>
        <v>2.1964977445998586</v>
      </c>
      <c r="F707" s="16">
        <f t="shared" si="203"/>
        <v>1587681.4999612966</v>
      </c>
      <c r="G707" s="16">
        <f t="shared" si="204"/>
        <v>1565704.7592182071</v>
      </c>
      <c r="H707" s="16">
        <f t="shared" si="205"/>
        <v>1572727.8703212733</v>
      </c>
      <c r="I707" s="16">
        <f t="shared" si="206"/>
        <v>1550761.7732952109</v>
      </c>
      <c r="J707" s="16">
        <f t="shared" si="207"/>
        <v>881181.74475169776</v>
      </c>
      <c r="K707" s="16">
        <f t="shared" si="208"/>
        <v>862430.58518513443</v>
      </c>
      <c r="L707" s="16">
        <f t="shared" si="209"/>
        <v>895020.74784701003</v>
      </c>
      <c r="M707" s="16">
        <f t="shared" si="210"/>
        <v>875903.99534727295</v>
      </c>
      <c r="N707" s="16">
        <f t="shared" si="211"/>
        <v>830.36805453471743</v>
      </c>
      <c r="O707" s="16">
        <f t="shared" si="212"/>
        <v>699.91126514198606</v>
      </c>
    </row>
    <row r="708" spans="1:15">
      <c r="A708" s="13">
        <v>466</v>
      </c>
      <c r="B708" s="11">
        <f t="shared" si="199"/>
        <v>2065</v>
      </c>
      <c r="C708" s="11">
        <f t="shared" si="200"/>
        <v>57</v>
      </c>
      <c r="D708" s="21">
        <f t="shared" si="201"/>
        <v>2.1576119398137519</v>
      </c>
      <c r="E708" s="21">
        <f t="shared" si="202"/>
        <v>2.2001254392045495</v>
      </c>
      <c r="F708" s="16">
        <f t="shared" si="203"/>
        <v>1592352.1791701135</v>
      </c>
      <c r="G708" s="16">
        <f t="shared" si="204"/>
        <v>1570297.8888192915</v>
      </c>
      <c r="H708" s="16">
        <f t="shared" si="205"/>
        <v>1577364.170556691</v>
      </c>
      <c r="I708" s="16">
        <f t="shared" si="206"/>
        <v>1555320.5483932137</v>
      </c>
      <c r="J708" s="16">
        <f t="shared" si="207"/>
        <v>883383.66968466749</v>
      </c>
      <c r="K708" s="16">
        <f t="shared" si="208"/>
        <v>864574.20231670176</v>
      </c>
      <c r="L708" s="16">
        <f t="shared" si="209"/>
        <v>897266.0594208159</v>
      </c>
      <c r="M708" s="16">
        <f t="shared" si="210"/>
        <v>878089.850225089</v>
      </c>
      <c r="N708" s="16">
        <f t="shared" si="211"/>
        <v>833.27710283574186</v>
      </c>
      <c r="O708" s="16">
        <f t="shared" si="212"/>
        <v>702.06887708179977</v>
      </c>
    </row>
    <row r="709" spans="1:15">
      <c r="A709" s="13">
        <v>467</v>
      </c>
      <c r="B709" s="11">
        <f t="shared" si="199"/>
        <v>2065</v>
      </c>
      <c r="C709" s="11">
        <f t="shared" si="200"/>
        <v>57</v>
      </c>
      <c r="D709" s="21">
        <f t="shared" si="201"/>
        <v>2.1611754113503481</v>
      </c>
      <c r="E709" s="21">
        <f t="shared" si="202"/>
        <v>2.2037591252418189</v>
      </c>
      <c r="F709" s="16">
        <f t="shared" si="203"/>
        <v>1597033.5964512341</v>
      </c>
      <c r="G709" s="16">
        <f t="shared" si="204"/>
        <v>1574901.5782031293</v>
      </c>
      <c r="H709" s="16">
        <f t="shared" si="205"/>
        <v>1582011.1298258216</v>
      </c>
      <c r="I709" s="16">
        <f t="shared" si="206"/>
        <v>1559889.8042916374</v>
      </c>
      <c r="J709" s="16">
        <f t="shared" si="207"/>
        <v>885589.23127568478</v>
      </c>
      <c r="K709" s="16">
        <f t="shared" si="208"/>
        <v>866721.35980624217</v>
      </c>
      <c r="L709" s="16">
        <f t="shared" si="209"/>
        <v>899515.07930923405</v>
      </c>
      <c r="M709" s="16">
        <f t="shared" si="210"/>
        <v>880279.31521994993</v>
      </c>
      <c r="N709" s="16">
        <f t="shared" si="211"/>
        <v>836.19283915142</v>
      </c>
      <c r="O709" s="16">
        <f t="shared" si="212"/>
        <v>704.23005249315008</v>
      </c>
    </row>
    <row r="710" spans="1:15">
      <c r="A710" s="13">
        <v>468</v>
      </c>
      <c r="B710" s="11">
        <f t="shared" si="199"/>
        <v>2065</v>
      </c>
      <c r="C710" s="11">
        <f t="shared" si="200"/>
        <v>57</v>
      </c>
      <c r="D710" s="21">
        <f t="shared" si="201"/>
        <v>2.1647447682499039</v>
      </c>
      <c r="E710" s="21">
        <f t="shared" si="202"/>
        <v>2.2073988126070043</v>
      </c>
      <c r="F710" s="16">
        <f t="shared" si="203"/>
        <v>1601725.7764919021</v>
      </c>
      <c r="G710" s="16">
        <f t="shared" si="204"/>
        <v>1579515.8516470701</v>
      </c>
      <c r="H710" s="16">
        <f t="shared" si="205"/>
        <v>1586668.7726341963</v>
      </c>
      <c r="I710" s="16">
        <f t="shared" si="206"/>
        <v>1564469.5650862481</v>
      </c>
      <c r="J710" s="16">
        <f t="shared" si="207"/>
        <v>887798.43553098605</v>
      </c>
      <c r="K710" s="16">
        <f t="shared" si="208"/>
        <v>868872.06350094453</v>
      </c>
      <c r="L710" s="16">
        <f t="shared" si="209"/>
        <v>901767.81363684754</v>
      </c>
      <c r="M710" s="16">
        <f t="shared" si="210"/>
        <v>882472.3962942576</v>
      </c>
      <c r="N710" s="16">
        <f t="shared" si="211"/>
        <v>839.11527885775638</v>
      </c>
      <c r="O710" s="16">
        <f t="shared" si="212"/>
        <v>706.39479726139996</v>
      </c>
    </row>
    <row r="711" spans="1:15">
      <c r="A711" s="13">
        <v>469</v>
      </c>
      <c r="B711" s="11">
        <f t="shared" si="199"/>
        <v>2066</v>
      </c>
      <c r="C711" s="11">
        <f t="shared" si="200"/>
        <v>58</v>
      </c>
      <c r="D711" s="21">
        <f t="shared" si="201"/>
        <v>2.1683200202325752</v>
      </c>
      <c r="E711" s="21">
        <f t="shared" si="202"/>
        <v>2.2110445112117869</v>
      </c>
      <c r="F711" s="16">
        <f t="shared" si="203"/>
        <v>1606428.7440361185</v>
      </c>
      <c r="G711" s="16">
        <f t="shared" si="204"/>
        <v>1584140.7334842777</v>
      </c>
      <c r="H711" s="16">
        <f t="shared" si="205"/>
        <v>1591337.1235436855</v>
      </c>
      <c r="I711" s="16">
        <f t="shared" si="206"/>
        <v>1569059.8549282087</v>
      </c>
      <c r="J711" s="16">
        <f t="shared" si="207"/>
        <v>890011.28846672748</v>
      </c>
      <c r="K711" s="16">
        <f t="shared" si="208"/>
        <v>871026.31925765506</v>
      </c>
      <c r="L711" s="16">
        <f t="shared" si="209"/>
        <v>904024.26853835478</v>
      </c>
      <c r="M711" s="16">
        <f t="shared" si="210"/>
        <v>884669.09942026122</v>
      </c>
      <c r="N711" s="16">
        <f t="shared" si="211"/>
        <v>842.04443736610563</v>
      </c>
      <c r="O711" s="16">
        <f t="shared" si="212"/>
        <v>708.56311728163257</v>
      </c>
    </row>
    <row r="712" spans="1:15">
      <c r="A712" s="13">
        <v>470</v>
      </c>
      <c r="B712" s="11">
        <f t="shared" si="199"/>
        <v>2066</v>
      </c>
      <c r="C712" s="11">
        <f t="shared" si="200"/>
        <v>58</v>
      </c>
      <c r="D712" s="21">
        <f t="shared" si="201"/>
        <v>2.1719011770345706</v>
      </c>
      <c r="E712" s="21">
        <f t="shared" si="202"/>
        <v>2.2146962309842175</v>
      </c>
      <c r="F712" s="16">
        <f t="shared" si="203"/>
        <v>1611142.5238847716</v>
      </c>
      <c r="G712" s="16">
        <f t="shared" si="204"/>
        <v>1588776.2481038587</v>
      </c>
      <c r="H712" s="16">
        <f t="shared" si="205"/>
        <v>1596016.207172628</v>
      </c>
      <c r="I712" s="16">
        <f t="shared" si="206"/>
        <v>1573660.6980242066</v>
      </c>
      <c r="J712" s="16">
        <f t="shared" si="207"/>
        <v>892227.7961090015</v>
      </c>
      <c r="K712" s="16">
        <f t="shared" si="208"/>
        <v>873184.13294289284</v>
      </c>
      <c r="L712" s="16">
        <f t="shared" si="209"/>
        <v>906284.45015858591</v>
      </c>
      <c r="M712" s="16">
        <f t="shared" si="210"/>
        <v>886869.43058007362</v>
      </c>
      <c r="N712" s="16">
        <f t="shared" si="211"/>
        <v>844.98033012325357</v>
      </c>
      <c r="O712" s="16">
        <f t="shared" si="212"/>
        <v>710.73501845866713</v>
      </c>
    </row>
    <row r="713" spans="1:15">
      <c r="A713" s="13">
        <v>471</v>
      </c>
      <c r="B713" s="11">
        <f t="shared" si="199"/>
        <v>2066</v>
      </c>
      <c r="C713" s="11">
        <f t="shared" si="200"/>
        <v>58</v>
      </c>
      <c r="D713" s="21">
        <f t="shared" si="201"/>
        <v>2.1754882484081794</v>
      </c>
      <c r="E713" s="21">
        <f t="shared" si="202"/>
        <v>2.2183539818687441</v>
      </c>
      <c r="F713" s="16">
        <f t="shared" si="203"/>
        <v>1615867.1408957678</v>
      </c>
      <c r="G713" s="16">
        <f t="shared" si="204"/>
        <v>1593422.4199509914</v>
      </c>
      <c r="H713" s="16">
        <f t="shared" si="205"/>
        <v>1600706.0481959614</v>
      </c>
      <c r="I713" s="16">
        <f t="shared" si="206"/>
        <v>1578272.1186365813</v>
      </c>
      <c r="J713" s="16">
        <f t="shared" si="207"/>
        <v>894447.96449385304</v>
      </c>
      <c r="K713" s="16">
        <f t="shared" si="208"/>
        <v>875345.51043286629</v>
      </c>
      <c r="L713" s="16">
        <f t="shared" si="209"/>
        <v>908548.36465252005</v>
      </c>
      <c r="M713" s="16">
        <f t="shared" si="210"/>
        <v>889073.39576568757</v>
      </c>
      <c r="N713" s="16">
        <f t="shared" si="211"/>
        <v>847.92297261149906</v>
      </c>
      <c r="O713" s="16">
        <f t="shared" si="212"/>
        <v>712.91050670707534</v>
      </c>
    </row>
    <row r="714" spans="1:15">
      <c r="A714" s="13">
        <v>472</v>
      </c>
      <c r="B714" s="11">
        <f t="shared" si="199"/>
        <v>2066</v>
      </c>
      <c r="C714" s="11">
        <f t="shared" si="200"/>
        <v>58</v>
      </c>
      <c r="D714" s="21">
        <f t="shared" si="201"/>
        <v>2.1790812441217975</v>
      </c>
      <c r="E714" s="21">
        <f t="shared" si="202"/>
        <v>2.2220177738262388</v>
      </c>
      <c r="F714" s="16">
        <f t="shared" si="203"/>
        <v>1620602.6199841627</v>
      </c>
      <c r="G714" s="16">
        <f t="shared" si="204"/>
        <v>1598079.2735270546</v>
      </c>
      <c r="H714" s="16">
        <f t="shared" si="205"/>
        <v>1605406.6713453517</v>
      </c>
      <c r="I714" s="16">
        <f t="shared" si="206"/>
        <v>1582894.1410834526</v>
      </c>
      <c r="J714" s="16">
        <f t="shared" si="207"/>
        <v>896671.79966729612</v>
      </c>
      <c r="K714" s="16">
        <f t="shared" si="208"/>
        <v>877510.45761348854</v>
      </c>
      <c r="L714" s="16">
        <f t="shared" si="209"/>
        <v>910816.01818530145</v>
      </c>
      <c r="M714" s="16">
        <f t="shared" si="210"/>
        <v>891281.0009789922</v>
      </c>
      <c r="N714" s="16">
        <f t="shared" si="211"/>
        <v>850.87238034873508</v>
      </c>
      <c r="O714" s="16">
        <f t="shared" si="212"/>
        <v>715.08958795119713</v>
      </c>
    </row>
    <row r="715" spans="1:15">
      <c r="A715" s="13">
        <v>473</v>
      </c>
      <c r="B715" s="11">
        <f t="shared" si="199"/>
        <v>2066</v>
      </c>
      <c r="C715" s="11">
        <f t="shared" si="200"/>
        <v>58</v>
      </c>
      <c r="D715" s="21">
        <f t="shared" si="201"/>
        <v>2.182680173959954</v>
      </c>
      <c r="E715" s="21">
        <f t="shared" si="202"/>
        <v>2.2256876168340245</v>
      </c>
      <c r="F715" s="16">
        <f t="shared" si="203"/>
        <v>1625348.9861222929</v>
      </c>
      <c r="G715" s="16">
        <f t="shared" si="204"/>
        <v>1602746.8333897565</v>
      </c>
      <c r="H715" s="16">
        <f t="shared" si="205"/>
        <v>1610118.1014093242</v>
      </c>
      <c r="I715" s="16">
        <f t="shared" si="206"/>
        <v>1587526.7897388483</v>
      </c>
      <c r="J715" s="16">
        <f t="shared" si="207"/>
        <v>898899.30768533028</v>
      </c>
      <c r="K715" s="16">
        <f t="shared" si="208"/>
        <v>879678.98038039391</v>
      </c>
      <c r="L715" s="16">
        <f t="shared" si="209"/>
        <v>913087.41693225689</v>
      </c>
      <c r="M715" s="16">
        <f t="shared" si="210"/>
        <v>893492.25223178917</v>
      </c>
      <c r="N715" s="16">
        <f t="shared" si="211"/>
        <v>853.82856888853087</v>
      </c>
      <c r="O715" s="16">
        <f t="shared" si="212"/>
        <v>717.2722681251571</v>
      </c>
    </row>
    <row r="716" spans="1:15">
      <c r="A716" s="13">
        <v>474</v>
      </c>
      <c r="B716" s="11">
        <f t="shared" si="199"/>
        <v>2066</v>
      </c>
      <c r="C716" s="11">
        <f t="shared" si="200"/>
        <v>58</v>
      </c>
      <c r="D716" s="21">
        <f t="shared" si="201"/>
        <v>2.186285047723338</v>
      </c>
      <c r="E716" s="21">
        <f t="shared" si="202"/>
        <v>2.2293635208859031</v>
      </c>
      <c r="F716" s="16">
        <f t="shared" si="203"/>
        <v>1630106.2643399071</v>
      </c>
      <c r="G716" s="16">
        <f t="shared" si="204"/>
        <v>1607425.1241532646</v>
      </c>
      <c r="H716" s="16">
        <f t="shared" si="205"/>
        <v>1614840.3632333938</v>
      </c>
      <c r="I716" s="16">
        <f t="shared" si="206"/>
        <v>1592170.0890328332</v>
      </c>
      <c r="J716" s="16">
        <f t="shared" si="207"/>
        <v>901130.49461395689</v>
      </c>
      <c r="K716" s="16">
        <f t="shared" si="208"/>
        <v>881851.08463895391</v>
      </c>
      <c r="L716" s="16">
        <f t="shared" si="209"/>
        <v>915362.56707891193</v>
      </c>
      <c r="M716" s="16">
        <f t="shared" si="210"/>
        <v>895707.15554580907</v>
      </c>
      <c r="N716" s="16">
        <f t="shared" si="211"/>
        <v>856.79155382021406</v>
      </c>
      <c r="O716" s="16">
        <f t="shared" si="212"/>
        <v>719.45855317288044</v>
      </c>
    </row>
    <row r="717" spans="1:15">
      <c r="A717" s="13">
        <v>475</v>
      </c>
      <c r="B717" s="11">
        <f t="shared" si="199"/>
        <v>2066</v>
      </c>
      <c r="C717" s="11">
        <f t="shared" si="200"/>
        <v>58</v>
      </c>
      <c r="D717" s="21">
        <f t="shared" si="201"/>
        <v>2.1898958752288258</v>
      </c>
      <c r="E717" s="21">
        <f t="shared" si="202"/>
        <v>2.2330454959921813</v>
      </c>
      <c r="F717" s="16">
        <f t="shared" si="203"/>
        <v>1634874.4797242982</v>
      </c>
      <c r="G717" s="16">
        <f t="shared" si="204"/>
        <v>1612114.1704883352</v>
      </c>
      <c r="H717" s="16">
        <f t="shared" si="205"/>
        <v>1619573.4817201961</v>
      </c>
      <c r="I717" s="16">
        <f t="shared" si="206"/>
        <v>1596824.0634516377</v>
      </c>
      <c r="J717" s="16">
        <f t="shared" si="207"/>
        <v>903365.36652919592</v>
      </c>
      <c r="K717" s="16">
        <f t="shared" si="208"/>
        <v>884026.77630429319</v>
      </c>
      <c r="L717" s="16">
        <f t="shared" si="209"/>
        <v>917641.47482100828</v>
      </c>
      <c r="M717" s="16">
        <f t="shared" si="210"/>
        <v>897925.71695272799</v>
      </c>
      <c r="N717" s="16">
        <f t="shared" si="211"/>
        <v>859.76135076895275</v>
      </c>
      <c r="O717" s="16">
        <f t="shared" si="212"/>
        <v>721.64844904810923</v>
      </c>
    </row>
    <row r="718" spans="1:15">
      <c r="A718" s="13">
        <v>476</v>
      </c>
      <c r="B718" s="11">
        <f t="shared" si="199"/>
        <v>2066</v>
      </c>
      <c r="C718" s="11">
        <f t="shared" si="200"/>
        <v>58</v>
      </c>
      <c r="D718" s="21">
        <f t="shared" si="201"/>
        <v>2.1935126663095059</v>
      </c>
      <c r="E718" s="21">
        <f t="shared" si="202"/>
        <v>2.2367335521796989</v>
      </c>
      <c r="F718" s="16">
        <f t="shared" si="203"/>
        <v>1639653.6574204364</v>
      </c>
      <c r="G718" s="16">
        <f t="shared" si="204"/>
        <v>1616813.9971224437</v>
      </c>
      <c r="H718" s="16">
        <f t="shared" si="205"/>
        <v>1624317.4818296193</v>
      </c>
      <c r="I718" s="16">
        <f t="shared" si="206"/>
        <v>1601488.7375377871</v>
      </c>
      <c r="J718" s="16">
        <f t="shared" si="207"/>
        <v>905603.92951710231</v>
      </c>
      <c r="K718" s="16">
        <f t="shared" si="208"/>
        <v>886206.06130130566</v>
      </c>
      <c r="L718" s="16">
        <f t="shared" si="209"/>
        <v>919924.1463645203</v>
      </c>
      <c r="M718" s="16">
        <f t="shared" si="210"/>
        <v>900147.94249418378</v>
      </c>
      <c r="N718" s="16">
        <f t="shared" si="211"/>
        <v>862.73797539583779</v>
      </c>
      <c r="O718" s="16">
        <f t="shared" si="212"/>
        <v>723.84196171441874</v>
      </c>
    </row>
    <row r="719" spans="1:15">
      <c r="A719" s="13">
        <v>477</v>
      </c>
      <c r="B719" s="11">
        <f t="shared" si="199"/>
        <v>2066</v>
      </c>
      <c r="C719" s="11">
        <f t="shared" si="200"/>
        <v>58</v>
      </c>
      <c r="D719" s="21">
        <f t="shared" si="201"/>
        <v>2.1971354308147077</v>
      </c>
      <c r="E719" s="21">
        <f t="shared" si="202"/>
        <v>2.2404276994918564</v>
      </c>
      <c r="F719" s="16">
        <f t="shared" si="203"/>
        <v>1644443.8226311004</v>
      </c>
      <c r="G719" s="16">
        <f t="shared" si="204"/>
        <v>1621524.6288399149</v>
      </c>
      <c r="H719" s="16">
        <f t="shared" si="205"/>
        <v>1629072.3885789348</v>
      </c>
      <c r="I719" s="16">
        <f t="shared" si="206"/>
        <v>1606164.1358902305</v>
      </c>
      <c r="J719" s="16">
        <f t="shared" si="207"/>
        <v>907846.18967378268</v>
      </c>
      <c r="K719" s="16">
        <f t="shared" si="208"/>
        <v>888388.94556467072</v>
      </c>
      <c r="L719" s="16">
        <f t="shared" si="209"/>
        <v>922210.58792567195</v>
      </c>
      <c r="M719" s="16">
        <f t="shared" si="210"/>
        <v>902373.83822179248</v>
      </c>
      <c r="N719" s="16">
        <f t="shared" si="211"/>
        <v>865.72144339796557</v>
      </c>
      <c r="O719" s="16">
        <f t="shared" si="212"/>
        <v>726.03909714523343</v>
      </c>
    </row>
    <row r="720" spans="1:15">
      <c r="A720" s="13">
        <v>478</v>
      </c>
      <c r="B720" s="11">
        <f t="shared" si="199"/>
        <v>2066</v>
      </c>
      <c r="C720" s="11">
        <f t="shared" si="200"/>
        <v>58</v>
      </c>
      <c r="D720" s="21">
        <f t="shared" si="201"/>
        <v>2.2007641786100276</v>
      </c>
      <c r="E720" s="21">
        <f t="shared" si="202"/>
        <v>2.2441279479886411</v>
      </c>
      <c r="F720" s="16">
        <f t="shared" si="203"/>
        <v>1649245.0006170117</v>
      </c>
      <c r="G720" s="16">
        <f t="shared" si="204"/>
        <v>1626246.0904820536</v>
      </c>
      <c r="H720" s="16">
        <f t="shared" si="205"/>
        <v>1633838.22704293</v>
      </c>
      <c r="I720" s="16">
        <f t="shared" si="206"/>
        <v>1610850.2831644714</v>
      </c>
      <c r="J720" s="16">
        <f t="shared" si="207"/>
        <v>910092.15310541191</v>
      </c>
      <c r="K720" s="16">
        <f t="shared" si="208"/>
        <v>890575.4350388695</v>
      </c>
      <c r="L720" s="16">
        <f t="shared" si="209"/>
        <v>924500.80573095393</v>
      </c>
      <c r="M720" s="16">
        <f t="shared" si="210"/>
        <v>904603.41019716486</v>
      </c>
      <c r="N720" s="16">
        <f t="shared" si="211"/>
        <v>868.71177050852066</v>
      </c>
      <c r="O720" s="16">
        <f t="shared" si="212"/>
        <v>728.23986132384346</v>
      </c>
    </row>
    <row r="721" spans="1:15">
      <c r="A721" s="13">
        <v>479</v>
      </c>
      <c r="B721" s="11">
        <f t="shared" si="199"/>
        <v>2066</v>
      </c>
      <c r="C721" s="11">
        <f t="shared" si="200"/>
        <v>58</v>
      </c>
      <c r="D721" s="21">
        <f t="shared" si="201"/>
        <v>2.2043989195773559</v>
      </c>
      <c r="E721" s="21">
        <f t="shared" si="202"/>
        <v>2.2478343077466558</v>
      </c>
      <c r="F721" s="16">
        <f t="shared" si="203"/>
        <v>1654057.2166969667</v>
      </c>
      <c r="G721" s="16">
        <f t="shared" si="204"/>
        <v>1630978.4069472761</v>
      </c>
      <c r="H721" s="16">
        <f t="shared" si="205"/>
        <v>1638615.0223540401</v>
      </c>
      <c r="I721" s="16">
        <f t="shared" si="206"/>
        <v>1615547.2040726971</v>
      </c>
      <c r="J721" s="16">
        <f t="shared" si="207"/>
        <v>912341.82592824951</v>
      </c>
      <c r="K721" s="16">
        <f t="shared" si="208"/>
        <v>892765.53567820066</v>
      </c>
      <c r="L721" s="16">
        <f t="shared" si="209"/>
        <v>926794.80601714051</v>
      </c>
      <c r="M721" s="16">
        <f t="shared" si="210"/>
        <v>906836.66449192306</v>
      </c>
      <c r="N721" s="16">
        <f t="shared" si="211"/>
        <v>871.70897249685879</v>
      </c>
      <c r="O721" s="16">
        <f t="shared" si="212"/>
        <v>730.44426024342079</v>
      </c>
    </row>
    <row r="722" spans="1:15">
      <c r="A722" s="13">
        <v>480</v>
      </c>
      <c r="B722" s="11">
        <f t="shared" si="199"/>
        <v>2066</v>
      </c>
      <c r="C722" s="11">
        <f t="shared" si="200"/>
        <v>58</v>
      </c>
      <c r="D722" s="21">
        <f t="shared" si="201"/>
        <v>2.2080396636149029</v>
      </c>
      <c r="E722" s="21">
        <f t="shared" si="202"/>
        <v>2.2515467888591449</v>
      </c>
      <c r="F722" s="16">
        <f t="shared" si="203"/>
        <v>1658880.496247971</v>
      </c>
      <c r="G722" s="16">
        <f t="shared" si="204"/>
        <v>1635721.6031912407</v>
      </c>
      <c r="H722" s="16">
        <f t="shared" si="205"/>
        <v>1643402.7997024809</v>
      </c>
      <c r="I722" s="16">
        <f t="shared" si="206"/>
        <v>1620254.9233839093</v>
      </c>
      <c r="J722" s="16">
        <f t="shared" si="207"/>
        <v>914595.2142686568</v>
      </c>
      <c r="K722" s="16">
        <f t="shared" si="208"/>
        <v>894959.25344679703</v>
      </c>
      <c r="L722" s="16">
        <f t="shared" si="209"/>
        <v>929092.59503130626</v>
      </c>
      <c r="M722" s="16">
        <f t="shared" si="210"/>
        <v>909073.60718771687</v>
      </c>
      <c r="N722" s="16">
        <f t="shared" si="211"/>
        <v>874.71306516859022</v>
      </c>
      <c r="O722" s="16">
        <f t="shared" si="212"/>
        <v>732.65229990703574</v>
      </c>
    </row>
    <row r="723" spans="1:15">
      <c r="A723" s="13">
        <v>481</v>
      </c>
      <c r="B723" s="11">
        <f t="shared" si="199"/>
        <v>2067</v>
      </c>
      <c r="C723" s="11">
        <f t="shared" si="200"/>
        <v>59</v>
      </c>
      <c r="D723" s="21">
        <f t="shared" si="201"/>
        <v>2.2116864206372275</v>
      </c>
      <c r="E723" s="21">
        <f t="shared" si="202"/>
        <v>2.2552654014360232</v>
      </c>
      <c r="F723" s="16">
        <f t="shared" si="203"/>
        <v>1663714.8647053728</v>
      </c>
      <c r="G723" s="16">
        <f t="shared" si="204"/>
        <v>1640475.7042269798</v>
      </c>
      <c r="H723" s="16">
        <f t="shared" si="205"/>
        <v>1648201.5843363812</v>
      </c>
      <c r="I723" s="16">
        <f t="shared" si="206"/>
        <v>1624973.4659240542</v>
      </c>
      <c r="J723" s="16">
        <f t="shared" si="207"/>
        <v>916852.32426311309</v>
      </c>
      <c r="K723" s="16">
        <f t="shared" si="208"/>
        <v>897156.5943186417</v>
      </c>
      <c r="L723" s="16">
        <f t="shared" si="209"/>
        <v>931394.17903084366</v>
      </c>
      <c r="M723" s="16">
        <f t="shared" si="210"/>
        <v>911314.24437624053</v>
      </c>
      <c r="N723" s="16">
        <f t="shared" si="211"/>
        <v>877.72406436566268</v>
      </c>
      <c r="O723" s="16">
        <f t="shared" si="212"/>
        <v>734.86398632767293</v>
      </c>
    </row>
    <row r="724" spans="1:15">
      <c r="A724" s="13">
        <v>482</v>
      </c>
      <c r="B724" s="11">
        <f t="shared" si="199"/>
        <v>2067</v>
      </c>
      <c r="C724" s="11">
        <f t="shared" si="200"/>
        <v>59</v>
      </c>
      <c r="D724" s="21">
        <f t="shared" si="201"/>
        <v>2.2153392005752628</v>
      </c>
      <c r="E724" s="21">
        <f t="shared" si="202"/>
        <v>2.2589901556039025</v>
      </c>
      <c r="F724" s="16">
        <f t="shared" si="203"/>
        <v>1668560.3475629974</v>
      </c>
      <c r="G724" s="16">
        <f t="shared" si="204"/>
        <v>1645240.7351250318</v>
      </c>
      <c r="H724" s="16">
        <f t="shared" si="205"/>
        <v>1653011.4015619163</v>
      </c>
      <c r="I724" s="16">
        <f t="shared" si="206"/>
        <v>1629702.8565761542</v>
      </c>
      <c r="J724" s="16">
        <f t="shared" si="207"/>
        <v>919113.16205823258</v>
      </c>
      <c r="K724" s="16">
        <f t="shared" si="208"/>
        <v>899357.56427758432</v>
      </c>
      <c r="L724" s="16">
        <f t="shared" si="209"/>
        <v>933699.56428347947</v>
      </c>
      <c r="M724" s="16">
        <f t="shared" si="210"/>
        <v>913558.58215924923</v>
      </c>
      <c r="N724" s="16">
        <f t="shared" si="211"/>
        <v>880.74198596644544</v>
      </c>
      <c r="O724" s="16">
        <f t="shared" si="212"/>
        <v>737.07932552824821</v>
      </c>
    </row>
    <row r="725" spans="1:15">
      <c r="A725" s="13">
        <v>483</v>
      </c>
      <c r="B725" s="11">
        <f t="shared" si="199"/>
        <v>2067</v>
      </c>
      <c r="C725" s="11">
        <f t="shared" si="200"/>
        <v>59</v>
      </c>
      <c r="D725" s="21">
        <f t="shared" si="201"/>
        <v>2.2189980133763436</v>
      </c>
      <c r="E725" s="21">
        <f t="shared" si="202"/>
        <v>2.2627210615061197</v>
      </c>
      <c r="F725" s="16">
        <f t="shared" si="203"/>
        <v>1673416.9703732808</v>
      </c>
      <c r="G725" s="16">
        <f t="shared" si="204"/>
        <v>1650016.7210135735</v>
      </c>
      <c r="H725" s="16">
        <f t="shared" si="205"/>
        <v>1657832.2767434416</v>
      </c>
      <c r="I725" s="16">
        <f t="shared" si="206"/>
        <v>1634443.1202804388</v>
      </c>
      <c r="J725" s="16">
        <f t="shared" si="207"/>
        <v>921377.73381078115</v>
      </c>
      <c r="K725" s="16">
        <f t="shared" si="208"/>
        <v>901562.16931735724</v>
      </c>
      <c r="L725" s="16">
        <f t="shared" si="209"/>
        <v>936008.75706729223</v>
      </c>
      <c r="M725" s="16">
        <f t="shared" si="210"/>
        <v>915806.62664857553</v>
      </c>
      <c r="N725" s="16">
        <f t="shared" si="211"/>
        <v>883.76684588581247</v>
      </c>
      <c r="O725" s="16">
        <f t="shared" si="212"/>
        <v>739.29832354162454</v>
      </c>
    </row>
    <row r="726" spans="1:15">
      <c r="A726" s="13">
        <v>484</v>
      </c>
      <c r="B726" s="11">
        <f t="shared" si="199"/>
        <v>2067</v>
      </c>
      <c r="C726" s="11">
        <f t="shared" si="200"/>
        <v>59</v>
      </c>
      <c r="D726" s="21">
        <f t="shared" si="201"/>
        <v>2.222662869004234</v>
      </c>
      <c r="E726" s="21">
        <f t="shared" si="202"/>
        <v>2.2664581293027641</v>
      </c>
      <c r="F726" s="16">
        <f t="shared" si="203"/>
        <v>1678284.7587474054</v>
      </c>
      <c r="G726" s="16">
        <f t="shared" si="204"/>
        <v>1654803.6870785519</v>
      </c>
      <c r="H726" s="16">
        <f t="shared" si="205"/>
        <v>1662664.2353036259</v>
      </c>
      <c r="I726" s="16">
        <f t="shared" si="206"/>
        <v>1639194.2820344758</v>
      </c>
      <c r="J726" s="16">
        <f t="shared" si="207"/>
        <v>923646.04568769305</v>
      </c>
      <c r="K726" s="16">
        <f t="shared" si="208"/>
        <v>903770.41544159187</v>
      </c>
      <c r="L726" s="16">
        <f t="shared" si="209"/>
        <v>938321.76367072924</v>
      </c>
      <c r="M726" s="16">
        <f t="shared" si="210"/>
        <v>918058.38396614627</v>
      </c>
      <c r="N726" s="16">
        <f t="shared" si="211"/>
        <v>886.79866007522685</v>
      </c>
      <c r="O726" s="16">
        <f t="shared" si="212"/>
        <v>741.52098641062878</v>
      </c>
    </row>
    <row r="727" spans="1:15">
      <c r="A727" s="13">
        <v>485</v>
      </c>
      <c r="B727" s="11">
        <f t="shared" si="199"/>
        <v>2067</v>
      </c>
      <c r="C727" s="11">
        <f t="shared" si="200"/>
        <v>59</v>
      </c>
      <c r="D727" s="21">
        <f t="shared" si="201"/>
        <v>2.2263337774391538</v>
      </c>
      <c r="E727" s="21">
        <f t="shared" si="202"/>
        <v>2.2702013691707057</v>
      </c>
      <c r="F727" s="16">
        <f t="shared" si="203"/>
        <v>1683163.7383554347</v>
      </c>
      <c r="G727" s="16">
        <f t="shared" si="204"/>
        <v>1659601.6585638176</v>
      </c>
      <c r="H727" s="16">
        <f t="shared" si="205"/>
        <v>1667507.3027235856</v>
      </c>
      <c r="I727" s="16">
        <f t="shared" si="206"/>
        <v>1643956.3668933033</v>
      </c>
      <c r="J727" s="16">
        <f t="shared" si="207"/>
        <v>925918.10386608785</v>
      </c>
      <c r="K727" s="16">
        <f t="shared" si="208"/>
        <v>905982.3086638354</v>
      </c>
      <c r="L727" s="16">
        <f t="shared" si="209"/>
        <v>940638.59039262368</v>
      </c>
      <c r="M727" s="16">
        <f t="shared" si="210"/>
        <v>920313.86024399917</v>
      </c>
      <c r="N727" s="16">
        <f t="shared" si="211"/>
        <v>889.83744452282451</v>
      </c>
      <c r="O727" s="16">
        <f t="shared" si="212"/>
        <v>743.74732018806799</v>
      </c>
    </row>
    <row r="728" spans="1:15">
      <c r="A728" s="13">
        <v>486</v>
      </c>
      <c r="B728" s="11">
        <f t="shared" si="199"/>
        <v>2067</v>
      </c>
      <c r="C728" s="11">
        <f t="shared" si="200"/>
        <v>59</v>
      </c>
      <c r="D728" s="21">
        <f t="shared" si="201"/>
        <v>2.2300107486778056</v>
      </c>
      <c r="E728" s="21">
        <f t="shared" si="202"/>
        <v>2.2739507913036219</v>
      </c>
      <c r="F728" s="16">
        <f t="shared" si="203"/>
        <v>1688053.9349264489</v>
      </c>
      <c r="G728" s="16">
        <f t="shared" si="204"/>
        <v>1664410.6607712582</v>
      </c>
      <c r="H728" s="16">
        <f t="shared" si="205"/>
        <v>1672361.5045430197</v>
      </c>
      <c r="I728" s="16">
        <f t="shared" si="206"/>
        <v>1648729.3999695622</v>
      </c>
      <c r="J728" s="16">
        <f t="shared" si="207"/>
        <v>928193.91453328694</v>
      </c>
      <c r="K728" s="16">
        <f t="shared" si="208"/>
        <v>908197.85500756663</v>
      </c>
      <c r="L728" s="16">
        <f t="shared" si="209"/>
        <v>942959.24354221183</v>
      </c>
      <c r="M728" s="16">
        <f t="shared" si="210"/>
        <v>922573.0616242995</v>
      </c>
      <c r="N728" s="16">
        <f t="shared" si="211"/>
        <v>892.88321525349897</v>
      </c>
      <c r="O728" s="16">
        <f t="shared" si="212"/>
        <v>745.97733093674583</v>
      </c>
    </row>
    <row r="729" spans="1:15">
      <c r="A729" s="13">
        <v>487</v>
      </c>
      <c r="B729" s="11">
        <f t="shared" si="199"/>
        <v>2067</v>
      </c>
      <c r="C729" s="11">
        <f t="shared" si="200"/>
        <v>59</v>
      </c>
      <c r="D729" s="21">
        <f t="shared" si="201"/>
        <v>2.2336937927334031</v>
      </c>
      <c r="E729" s="21">
        <f t="shared" si="202"/>
        <v>2.2777064059120256</v>
      </c>
      <c r="F729" s="16">
        <f t="shared" si="203"/>
        <v>1692955.37424868</v>
      </c>
      <c r="G729" s="16">
        <f t="shared" si="204"/>
        <v>1669230.7190609307</v>
      </c>
      <c r="H729" s="16">
        <f t="shared" si="205"/>
        <v>1677226.8663603433</v>
      </c>
      <c r="I729" s="16">
        <f t="shared" si="206"/>
        <v>1653513.4064336279</v>
      </c>
      <c r="J729" s="16">
        <f t="shared" si="207"/>
        <v>930473.48388683074</v>
      </c>
      <c r="K729" s="16">
        <f t="shared" si="208"/>
        <v>910417.06050621264</v>
      </c>
      <c r="L729" s="16">
        <f t="shared" si="209"/>
        <v>945283.72943915008</v>
      </c>
      <c r="M729" s="16">
        <f t="shared" si="210"/>
        <v>924835.99425935675</v>
      </c>
      <c r="N729" s="16">
        <f t="shared" si="211"/>
        <v>895.93598832898545</v>
      </c>
      <c r="O729" s="16">
        <f t="shared" si="212"/>
        <v>748.21102472947928</v>
      </c>
    </row>
    <row r="730" spans="1:15">
      <c r="A730" s="13">
        <v>488</v>
      </c>
      <c r="B730" s="11">
        <f t="shared" si="199"/>
        <v>2067</v>
      </c>
      <c r="C730" s="11">
        <f t="shared" si="200"/>
        <v>59</v>
      </c>
      <c r="D730" s="21">
        <f t="shared" si="201"/>
        <v>2.2373829196356967</v>
      </c>
      <c r="E730" s="21">
        <f t="shared" si="202"/>
        <v>2.2814682232232939</v>
      </c>
      <c r="F730" s="16">
        <f t="shared" si="203"/>
        <v>1697868.0821696483</v>
      </c>
      <c r="G730" s="16">
        <f t="shared" si="204"/>
        <v>1674061.8588511962</v>
      </c>
      <c r="H730" s="16">
        <f t="shared" si="205"/>
        <v>1682103.4138328237</v>
      </c>
      <c r="I730" s="16">
        <f t="shared" si="206"/>
        <v>1658308.4115137442</v>
      </c>
      <c r="J730" s="16">
        <f t="shared" si="207"/>
        <v>932756.81813449529</v>
      </c>
      <c r="K730" s="16">
        <f t="shared" si="208"/>
        <v>912639.93120316532</v>
      </c>
      <c r="L730" s="16">
        <f t="shared" si="209"/>
        <v>947612.05441353226</v>
      </c>
      <c r="M730" s="16">
        <f t="shared" si="210"/>
        <v>927102.66431164159</v>
      </c>
      <c r="N730" s="16">
        <f t="shared" si="211"/>
        <v>898.99577984794564</v>
      </c>
      <c r="O730" s="16">
        <f t="shared" si="212"/>
        <v>750.44840764911498</v>
      </c>
    </row>
    <row r="731" spans="1:15">
      <c r="A731" s="13">
        <v>489</v>
      </c>
      <c r="B731" s="11">
        <f t="shared" si="199"/>
        <v>2067</v>
      </c>
      <c r="C731" s="11">
        <f t="shared" si="200"/>
        <v>59</v>
      </c>
      <c r="D731" s="21">
        <f t="shared" si="201"/>
        <v>2.2410781394310026</v>
      </c>
      <c r="E731" s="21">
        <f t="shared" si="202"/>
        <v>2.2852362534816946</v>
      </c>
      <c r="F731" s="16">
        <f t="shared" si="203"/>
        <v>1702792.0845962982</v>
      </c>
      <c r="G731" s="16">
        <f t="shared" si="204"/>
        <v>1678904.1056188536</v>
      </c>
      <c r="H731" s="16">
        <f t="shared" si="205"/>
        <v>1686991.1726767151</v>
      </c>
      <c r="I731" s="16">
        <f t="shared" si="206"/>
        <v>1663114.4404961548</v>
      </c>
      <c r="J731" s="16">
        <f t="shared" si="207"/>
        <v>935043.9234943093</v>
      </c>
      <c r="K731" s="16">
        <f t="shared" si="208"/>
        <v>914866.47315179778</v>
      </c>
      <c r="L731" s="16">
        <f t="shared" si="209"/>
        <v>949944.224805907</v>
      </c>
      <c r="M731" s="16">
        <f t="shared" si="210"/>
        <v>929373.07795380242</v>
      </c>
      <c r="N731" s="16">
        <f t="shared" si="211"/>
        <v>902.06260594605283</v>
      </c>
      <c r="O731" s="16">
        <f t="shared" si="212"/>
        <v>752.68948578854599</v>
      </c>
    </row>
    <row r="732" spans="1:15">
      <c r="A732" s="13">
        <v>490</v>
      </c>
      <c r="B732" s="11">
        <f t="shared" si="199"/>
        <v>2067</v>
      </c>
      <c r="C732" s="11">
        <f t="shared" si="200"/>
        <v>59</v>
      </c>
      <c r="D732" s="21">
        <f t="shared" si="201"/>
        <v>2.2447794621822292</v>
      </c>
      <c r="E732" s="21">
        <f t="shared" si="202"/>
        <v>2.289010506948415</v>
      </c>
      <c r="F732" s="16">
        <f t="shared" si="203"/>
        <v>1707727.4074951359</v>
      </c>
      <c r="G732" s="16">
        <f t="shared" si="204"/>
        <v>1683757.4848992736</v>
      </c>
      <c r="H732" s="16">
        <f t="shared" si="205"/>
        <v>1691890.1686673944</v>
      </c>
      <c r="I732" s="16">
        <f t="shared" si="206"/>
        <v>1667931.518725238</v>
      </c>
      <c r="J732" s="16">
        <f t="shared" si="207"/>
        <v>937334.80619457108</v>
      </c>
      <c r="K732" s="16">
        <f t="shared" si="208"/>
        <v>917096.6924154805</v>
      </c>
      <c r="L732" s="16">
        <f t="shared" si="209"/>
        <v>952280.2469672946</v>
      </c>
      <c r="M732" s="16">
        <f t="shared" si="210"/>
        <v>931647.24136868224</v>
      </c>
      <c r="N732" s="16">
        <f t="shared" si="211"/>
        <v>905.13648279607673</v>
      </c>
      <c r="O732" s="16">
        <f t="shared" si="212"/>
        <v>754.93426525072823</v>
      </c>
    </row>
    <row r="733" spans="1:15">
      <c r="A733" s="13">
        <v>491</v>
      </c>
      <c r="B733" s="11">
        <f t="shared" si="199"/>
        <v>2067</v>
      </c>
      <c r="C733" s="11">
        <f t="shared" si="200"/>
        <v>59</v>
      </c>
      <c r="D733" s="21">
        <f t="shared" si="201"/>
        <v>2.2484868979689039</v>
      </c>
      <c r="E733" s="21">
        <f t="shared" si="202"/>
        <v>2.29279099390159</v>
      </c>
      <c r="F733" s="16">
        <f t="shared" si="203"/>
        <v>1712674.076892365</v>
      </c>
      <c r="G733" s="16">
        <f t="shared" si="204"/>
        <v>1688622.0222865343</v>
      </c>
      <c r="H733" s="16">
        <f t="shared" si="205"/>
        <v>1696800.427639497</v>
      </c>
      <c r="I733" s="16">
        <f t="shared" si="206"/>
        <v>1672759.6716036396</v>
      </c>
      <c r="J733" s="16">
        <f t="shared" si="207"/>
        <v>939629.47247386549</v>
      </c>
      <c r="K733" s="16">
        <f t="shared" si="208"/>
        <v>919330.59506759827</v>
      </c>
      <c r="L733" s="16">
        <f t="shared" si="209"/>
        <v>954620.12725920486</v>
      </c>
      <c r="M733" s="16">
        <f t="shared" si="210"/>
        <v>933925.16074933566</v>
      </c>
      <c r="N733" s="16">
        <f t="shared" si="211"/>
        <v>908.21742660796906</v>
      </c>
      <c r="O733" s="16">
        <f t="shared" si="212"/>
        <v>757.18275214869709</v>
      </c>
    </row>
    <row r="734" spans="1:15">
      <c r="A734" s="13">
        <v>492</v>
      </c>
      <c r="B734" s="11">
        <f t="shared" si="199"/>
        <v>2067</v>
      </c>
      <c r="C734" s="11">
        <f t="shared" si="200"/>
        <v>59</v>
      </c>
      <c r="D734" s="21">
        <f t="shared" si="201"/>
        <v>2.2522004568872021</v>
      </c>
      <c r="E734" s="21">
        <f t="shared" si="202"/>
        <v>2.2965777246363288</v>
      </c>
      <c r="F734" s="16">
        <f t="shared" si="203"/>
        <v>1717632.1188740244</v>
      </c>
      <c r="G734" s="16">
        <f t="shared" si="204"/>
        <v>1693497.7434335551</v>
      </c>
      <c r="H734" s="16">
        <f t="shared" si="205"/>
        <v>1701721.9754870532</v>
      </c>
      <c r="I734" s="16">
        <f t="shared" si="206"/>
        <v>1677598.924592407</v>
      </c>
      <c r="J734" s="16">
        <f t="shared" si="207"/>
        <v>941927.92858108098</v>
      </c>
      <c r="K734" s="16">
        <f t="shared" si="208"/>
        <v>921568.18719156657</v>
      </c>
      <c r="L734" s="16">
        <f t="shared" si="209"/>
        <v>956963.87205365393</v>
      </c>
      <c r="M734" s="16">
        <f t="shared" si="210"/>
        <v>936206.84229904541</v>
      </c>
      <c r="N734" s="16">
        <f t="shared" si="211"/>
        <v>911.30545362894861</v>
      </c>
      <c r="O734" s="16">
        <f t="shared" si="212"/>
        <v>759.43495260558427</v>
      </c>
    </row>
    <row r="736" spans="1:15" ht="32.1" customHeight="1">
      <c r="A736" s="12" t="s">
        <v>387</v>
      </c>
      <c r="B736" s="12" t="s">
        <v>388</v>
      </c>
      <c r="C736" s="12" t="s">
        <v>389</v>
      </c>
      <c r="D736" s="12" t="s">
        <v>390</v>
      </c>
    </row>
    <row r="737" spans="1:5">
      <c r="A737" s="5" t="s">
        <v>391</v>
      </c>
      <c r="B737" s="11">
        <f>INT($B$134/12)</f>
        <v>2053</v>
      </c>
      <c r="C737" s="21">
        <f>INDEX($L$163:$L$239,($B737-1)-2008)/INDEX($E$163:$E$239,$B737-2008)</f>
        <v>1.5364597158368889</v>
      </c>
      <c r="D737" s="21">
        <f>INDEX($M$163:$M$239,($B737-1)-2008)/INDEX($F$163:$F$239,$B737-2008)</f>
        <v>1.5364597158368887</v>
      </c>
    </row>
    <row r="738" spans="1:5">
      <c r="A738" s="5" t="s">
        <v>392</v>
      </c>
      <c r="B738" s="11">
        <f>INT($B$135/12)</f>
        <v>2051</v>
      </c>
      <c r="C738" s="21">
        <f>INDEX($L$163:$L$239,($B738-1)-2008)/INDEX($E$163:$E$239,$B738-2008)</f>
        <v>1.5212095897001452</v>
      </c>
      <c r="D738" s="21">
        <f>INDEX($M$163:$M$239,($B738-1)-2008)/INDEX($F$163:$F$239,$B738-2008)</f>
        <v>1.5212095897001452</v>
      </c>
    </row>
    <row r="739" spans="1:5">
      <c r="A739" s="5" t="s">
        <v>393</v>
      </c>
      <c r="B739" s="11">
        <f>INT($B$136/12)</f>
        <v>2050</v>
      </c>
      <c r="C739" s="21">
        <f>INDEX($L$163:$L$239,($B739-1)-2008)/INDEX($E$163:$E$239,$B739-2008)</f>
        <v>1.5136413827862141</v>
      </c>
      <c r="D739" s="21">
        <f>INDEX($M$163:$M$239,($B739-1)-2008)/INDEX($F$163:$F$239,$B739-2008)</f>
        <v>1.5136413827862145</v>
      </c>
    </row>
    <row r="741" spans="1:5">
      <c r="A741" s="2" t="s">
        <v>394</v>
      </c>
    </row>
    <row r="743" spans="1:5">
      <c r="A743" s="2" t="s">
        <v>395</v>
      </c>
      <c r="B743" s="5" t="s">
        <v>129</v>
      </c>
      <c r="C743" s="16">
        <f>$X$759</f>
        <v>391110.77918331377</v>
      </c>
      <c r="D743" s="5" t="s">
        <v>396</v>
      </c>
      <c r="E743" s="16">
        <f>$B$748-$X$759</f>
        <v>15839.196881065494</v>
      </c>
    </row>
    <row r="744" spans="1:5">
      <c r="A744" s="5" t="s">
        <v>72</v>
      </c>
      <c r="B744" s="11">
        <f>$B$131</f>
        <v>24410</v>
      </c>
    </row>
    <row r="745" spans="1:5">
      <c r="A745" s="5" t="s">
        <v>397</v>
      </c>
      <c r="B745" s="11">
        <f>MAX(0,$B$744-$B$133)</f>
        <v>86</v>
      </c>
    </row>
    <row r="746" spans="1:5">
      <c r="A746" s="5" t="s">
        <v>398</v>
      </c>
      <c r="B746" s="11">
        <f>INT($B$744/12)</f>
        <v>2034</v>
      </c>
    </row>
    <row r="747" spans="1:5">
      <c r="A747" s="5" t="s">
        <v>399</v>
      </c>
      <c r="B747" s="18">
        <f>MOD($B$744,12)/12</f>
        <v>0.16666666666666666</v>
      </c>
    </row>
    <row r="748" spans="1:5">
      <c r="A748" s="5" t="s">
        <v>400</v>
      </c>
      <c r="B748" s="16">
        <f>INDEX($F$242:$F$734,$B$745+1)</f>
        <v>406949.97606437927</v>
      </c>
    </row>
    <row r="749" spans="1:5">
      <c r="A749" s="5" t="s">
        <v>381</v>
      </c>
      <c r="B749" s="16">
        <f>INDEX($J$242:$J$734,$B$745+1)</f>
        <v>261273.02614371947</v>
      </c>
    </row>
    <row r="750" spans="1:5">
      <c r="A750" s="5" t="s">
        <v>132</v>
      </c>
      <c r="B750" s="20">
        <f>MAX(0,1-$B$749/($B$748*INDEX($D$242:$D$734,$B$745+1)))</f>
        <v>0.44291818245135217</v>
      </c>
    </row>
    <row r="751" spans="1:5">
      <c r="A751" s="5" t="s">
        <v>401</v>
      </c>
      <c r="B751" s="16">
        <f>INDEX($AK$163:$AK$239,($B$746-1)-2008)+INDEX($AG$163:$AG$239,$B$746-2008)*$B$747/INDEX($L$163:$L$239,$B$746-2008)</f>
        <v>296067.4074388502</v>
      </c>
    </row>
    <row r="752" spans="1:5">
      <c r="A752" s="5" t="s">
        <v>402</v>
      </c>
      <c r="B752" s="16">
        <f>$B$751*$C$738*$J$155</f>
        <v>25257.342892395278</v>
      </c>
    </row>
    <row r="753" spans="1:24">
      <c r="A753" s="5" t="s">
        <v>403</v>
      </c>
      <c r="B753" s="16">
        <f>MAX(0,IF($B$752&lt;=28000,0.23*$B$752,IF($B$752&lt;=50000,6440+0.33*($B$752-28000),13700+0.43*($B$752-50000)))-(IF($B$752&lt;=8500,1955,IF($B$752&lt;=28000,700+1255*(28000-$B$752)/19500,IF($B$752&lt;=50000,700*(50000-$B$752)/22000,0)))+IF(AND($B$752&gt;25000,$B$752&lt;=29000),50,0)))</f>
        <v>4882.6742667871231</v>
      </c>
    </row>
    <row r="754" spans="1:24">
      <c r="A754" s="5" t="s">
        <v>404</v>
      </c>
      <c r="B754" s="16">
        <f>$B$752-$B$753-IF($B$753&gt;0,$B$111*$B$752,0)</f>
        <v>19869.521767760249</v>
      </c>
    </row>
    <row r="755" spans="1:24">
      <c r="A755" s="5" t="s">
        <v>405</v>
      </c>
      <c r="B755" s="11">
        <f>$B$132-$B$744</f>
        <v>504</v>
      </c>
    </row>
    <row r="756" spans="1:24">
      <c r="A756" s="5" t="s">
        <v>406</v>
      </c>
      <c r="B756" s="11">
        <f>$B$135-$B$744</f>
        <v>205</v>
      </c>
    </row>
    <row r="757" spans="1:24">
      <c r="A757" s="5" t="s">
        <v>133</v>
      </c>
      <c r="B757" s="11">
        <f>ROUNDUP($B$755/12,0)</f>
        <v>42</v>
      </c>
    </row>
    <row r="758" spans="1:24">
      <c r="A758" s="5" t="s">
        <v>407</v>
      </c>
      <c r="B758" s="16">
        <f>$B$8</f>
        <v>22000</v>
      </c>
    </row>
    <row r="759" spans="1:24">
      <c r="A759" s="5" t="s">
        <v>134</v>
      </c>
      <c r="D759" s="16">
        <f>IF(SUMPRODUCT($C$762:$C$815,1/$B$107^$B$762:$B$815)&lt;=0,1000,SUMPRODUCT($C$762:$C$815,1/$B$107^$B$762:$B$815))</f>
        <v>322464.48093044048</v>
      </c>
      <c r="H759" s="16">
        <f>1.15*$D$759</f>
        <v>370834.15307000652</v>
      </c>
      <c r="L759" s="16">
        <f>IF($H$760=$D$760,$H$759,$H$759-$H$760*($H$759-$D$759)/($H$760-$D$760))</f>
        <v>389680.07836100936</v>
      </c>
      <c r="P759" s="16">
        <f>IF($L$760=$H$760,$L$759,$L$759-$L$760*($L$759-$H$759)/($L$760-$H$760))</f>
        <v>391060.8920989515</v>
      </c>
      <c r="T759" s="16">
        <f>IF($P$760=$L$760,$P$759,$P$759-$P$760*($P$759-$L$759)/($P$760-$L$760))</f>
        <v>391110.71596635337</v>
      </c>
      <c r="X759" s="16">
        <f>IF($T$760=$P$760,$T$759,$T$759-$T$760*($T$759-$P$759)/($T$760-$P$760))</f>
        <v>391110.77918331377</v>
      </c>
    </row>
    <row r="760" spans="1:24">
      <c r="A760" s="5" t="s">
        <v>135</v>
      </c>
      <c r="D760" s="16">
        <f>MIN($F$762:$F$815)</f>
        <v>-181508.66195971446</v>
      </c>
      <c r="H760" s="16">
        <f>MIN($J$762:$J$815)</f>
        <v>-50891.442071851234</v>
      </c>
      <c r="L760" s="16">
        <f>MIN($N$762:$N$815)</f>
        <v>-3474.1933564247934</v>
      </c>
      <c r="P760" s="16">
        <f>MIN($R$762:$R$815)</f>
        <v>-120.99342871482519</v>
      </c>
      <c r="T760" s="16">
        <f>MIN($V$762:$V$815)</f>
        <v>-0.15332298716021794</v>
      </c>
    </row>
    <row r="761" spans="1:24" ht="32.1" customHeight="1">
      <c r="B761" s="12" t="s">
        <v>136</v>
      </c>
      <c r="C761" s="12" t="s">
        <v>137</v>
      </c>
      <c r="D761" s="12" t="s">
        <v>138</v>
      </c>
      <c r="E761" s="12" t="s">
        <v>139</v>
      </c>
      <c r="F761" s="12" t="s">
        <v>140</v>
      </c>
      <c r="G761" s="12" t="s">
        <v>141</v>
      </c>
      <c r="H761" s="12" t="s">
        <v>142</v>
      </c>
      <c r="I761" s="12" t="s">
        <v>143</v>
      </c>
      <c r="J761" s="12" t="s">
        <v>144</v>
      </c>
      <c r="K761" s="12" t="s">
        <v>145</v>
      </c>
      <c r="L761" s="12" t="s">
        <v>146</v>
      </c>
      <c r="M761" s="12" t="s">
        <v>147</v>
      </c>
      <c r="N761" s="12" t="s">
        <v>148</v>
      </c>
      <c r="O761" s="12" t="s">
        <v>149</v>
      </c>
      <c r="P761" s="12" t="s">
        <v>150</v>
      </c>
      <c r="Q761" s="12" t="s">
        <v>151</v>
      </c>
      <c r="R761" s="12" t="s">
        <v>152</v>
      </c>
      <c r="S761" s="12" t="s">
        <v>153</v>
      </c>
      <c r="T761" s="12" t="s">
        <v>154</v>
      </c>
      <c r="U761" s="12" t="s">
        <v>155</v>
      </c>
      <c r="V761" s="12" t="s">
        <v>156</v>
      </c>
      <c r="W761" s="12" t="s">
        <v>157</v>
      </c>
      <c r="X761" s="12" t="s">
        <v>158</v>
      </c>
    </row>
    <row r="762" spans="1:24">
      <c r="B762" s="13">
        <v>0</v>
      </c>
      <c r="C762" s="16">
        <f t="shared" ref="C762:C793" si="213">IF($B$755-12*$B762&lt;=0,0,($B$758*MIN(12,$B$755-12*$B762)-$B$754*(MIN(12,$B$755-12*$B762)-MAX(0,MIN(12,$B$755-12*$B762,$B$756-12*$B762))))/12)</f>
        <v>22000</v>
      </c>
      <c r="D762" s="16">
        <f>$D$759</f>
        <v>322464.48093044048</v>
      </c>
      <c r="E762" s="16">
        <f>IF(AND(C762&gt;0,D762&gt;0),C762/(1-$B$105*MAX(0,1-$D$759*(1-$B$750)/D762)),0)</f>
        <v>24863.216355498786</v>
      </c>
      <c r="F762" s="16">
        <f t="shared" ref="F762:F793" si="214">IF(E762&gt;0,IF(E762&lt;=D762,D762-E762,C762*(D762/E762-1)),D762-C762)</f>
        <v>297601.26457494171</v>
      </c>
      <c r="G762" s="16">
        <f>IF(E762&gt;0,IF(E762&lt;=D762,$D$759*(1-$B$750)*(1-E762/D762),0),IF(AND(C762&lt;0,F762&gt;0),$D$759*(1-$B$750)-C762,$D$759*(1-$B$750)))/$B$108</f>
        <v>162537.50330802402</v>
      </c>
      <c r="H762" s="16">
        <f>$H$759</f>
        <v>370834.15307000652</v>
      </c>
      <c r="I762" s="16">
        <f>IF(AND(C762&gt;0,H762&gt;0),C762/(1-$B$105*MAX(0,1-$H$759*(1-$B$750)/H762)),0)</f>
        <v>24863.216355498786</v>
      </c>
      <c r="J762" s="16">
        <f t="shared" ref="J762:J793" si="215">IF(I762&gt;0,IF(I762&lt;=H762,H762-I762,C762*(H762/I762-1)),H762-C762)</f>
        <v>345970.93671450776</v>
      </c>
      <c r="K762" s="16">
        <f>IF(I762&gt;0,IF(I762&lt;=H762,$H$759*(1-$B$750)*(1-I762/H762),0),IF(AND(C762&lt;0,J762&gt;0),$H$759*(1-$B$750)-C762,$H$759*(1-$B$750)))/$B$108</f>
        <v>188955.01788620214</v>
      </c>
      <c r="L762" s="16">
        <f>$L$759</f>
        <v>389680.07836100936</v>
      </c>
      <c r="M762" s="16">
        <f>IF(AND(C762&gt;0,L762&gt;0),C762/(1-$B$105*MAX(0,1-$L$759*(1-$B$750)/L762)),0)</f>
        <v>24863.216355498786</v>
      </c>
      <c r="N762" s="16">
        <f t="shared" ref="N762:N793" si="216">IF(M762&gt;0,IF(M762&lt;=L762,L762-M762,C762*(L762/M762-1)),L762-C762)</f>
        <v>364816.8620055106</v>
      </c>
      <c r="O762" s="16">
        <f>IF(M762&gt;0,IF(M762&lt;=L762,$L$759*(1-$B$750)*(1-M762/L762),0),IF(AND(C762&lt;0,N762&gt;0),$L$759*(1-$B$750)-C762,$L$759*(1-$B$750)))/$B$108</f>
        <v>199247.88290041577</v>
      </c>
      <c r="P762" s="16">
        <f>$P$759</f>
        <v>391060.8920989515</v>
      </c>
      <c r="Q762" s="16">
        <f>IF(AND(C762&gt;0,P762&gt;0),C762/(1-$B$105*MAX(0,1-$P$759*(1-$B$750)/P762)),0)</f>
        <v>24863.216355498786</v>
      </c>
      <c r="R762" s="16">
        <f t="shared" ref="R762:R793" si="217">IF(Q762&gt;0,IF(Q762&lt;=P762,P762-Q762,C762*(P762/Q762-1)),P762-C762)</f>
        <v>366197.67574345274</v>
      </c>
      <c r="S762" s="16">
        <f>IF(Q762&gt;0,IF(Q762&lt;=P762,$P$759*(1-$B$750)*(1-Q762/P762),0),IF(AND(C762&lt;0,R762&gt;0),$P$759*(1-$B$750)-C762,$P$759*(1-$B$750)))/$B$108</f>
        <v>200002.02626005196</v>
      </c>
      <c r="T762" s="16">
        <f>$T$759</f>
        <v>391110.71596635337</v>
      </c>
      <c r="U762" s="16">
        <f>IF(AND(C762&gt;0,T762&gt;0),C762/(1-$B$105*MAX(0,1-$T$759*(1-$B$750)/T762)),0)</f>
        <v>24863.216355498786</v>
      </c>
      <c r="V762" s="16">
        <f t="shared" ref="V762:V793" si="218">IF(U762&gt;0,IF(U762&lt;=T762,T762-U762,C762*(T762/U762-1)),T762-C762)</f>
        <v>366247.4996108546</v>
      </c>
      <c r="W762" s="16">
        <f>IF(U762&gt;0,IF(U762&lt;=T762,$T$759*(1-$B$750)*(1-U762/T762),0),IF(AND(C762&lt;0,V762&gt;0),$T$759*(1-$B$750)-C762,$T$759*(1-$B$750)))/$B$108</f>
        <v>200029.23799594367</v>
      </c>
    </row>
    <row r="763" spans="1:24">
      <c r="B763" s="13">
        <v>1</v>
      </c>
      <c r="C763" s="16">
        <f t="shared" si="213"/>
        <v>22000</v>
      </c>
      <c r="D763" s="16">
        <f t="shared" ref="D763:D794" si="219">IF($B763&gt;$B$757,F762,F762*$B$107*IF(F762&gt;0,$B$106,1))</f>
        <v>305916.2439071656</v>
      </c>
      <c r="E763" s="16">
        <f t="shared" ref="E763:E794" si="220">IF(AND(C763&gt;0,D763&gt;0),C763/(1-$B$105*MAX(0,1-G762/D763)),0)</f>
        <v>25052.907981261997</v>
      </c>
      <c r="F763" s="16">
        <f t="shared" si="214"/>
        <v>280863.33592590358</v>
      </c>
      <c r="G763" s="16">
        <f t="shared" ref="G763:G794" si="221">IF(E763&gt;0,IF(E763&lt;=D763,G762*(1-E763/D763),0),IF(AND(C763&lt;0,F763&gt;0),G762-C763,G762))/$B$108</f>
        <v>146300.53833416337</v>
      </c>
      <c r="H763" s="16">
        <f t="shared" ref="H763:H794" si="222">IF($B763&gt;$B$757,J762,J762*$B$107*IF(J762&gt;0,$B$106,1))</f>
        <v>355637.36468631111</v>
      </c>
      <c r="I763" s="16">
        <f t="shared" ref="I763:I794" si="223">IF(AND(C763&gt;0,H763&gt;0),C763/(1-$B$105*MAX(0,1-K762/H763)),0)</f>
        <v>25052.907981261997</v>
      </c>
      <c r="J763" s="16">
        <f t="shared" si="215"/>
        <v>330584.45670504909</v>
      </c>
      <c r="K763" s="16">
        <f t="shared" ref="K763:K794" si="224">IF(I763&gt;0,IF(I763&lt;=H763,K762*(1-I763/H763),0),IF(AND(C763&lt;0,J763&gt;0),K762-C763,K762))/$B$108</f>
        <v>172200.06243041641</v>
      </c>
      <c r="L763" s="16">
        <f t="shared" ref="L763:L794" si="225">IF($B763&gt;$B$757,N762,N762*$B$107*IF(N762&gt;0,$B$106,1))</f>
        <v>375009.84512994462</v>
      </c>
      <c r="M763" s="16">
        <f t="shared" ref="M763:M794" si="226">IF(AND(C763&gt;0,L763&gt;0),C763/(1-$B$105*MAX(0,1-O762/L763)),0)</f>
        <v>25052.907981261997</v>
      </c>
      <c r="N763" s="16">
        <f t="shared" si="216"/>
        <v>349956.9371486826</v>
      </c>
      <c r="O763" s="16">
        <f t="shared" ref="O763:O794" si="227">IF(M763&gt;0,IF(M763&lt;=L763,O762*(1-M763/L763),0),IF(AND(C763&lt;0,N763&gt;0),O762-C763,O762))/$B$108</f>
        <v>182291.10656199837</v>
      </c>
      <c r="P763" s="16">
        <f t="shared" ref="P763:P794" si="228">IF($B763&gt;$B$757,R762,R762*$B$107*IF(R762&gt;0,$B$106,1))</f>
        <v>376429.23880372482</v>
      </c>
      <c r="Q763" s="16">
        <f t="shared" ref="Q763:Q794" si="229">IF(AND(C763&gt;0,P763&gt;0),C763/(1-$B$105*MAX(0,1-S762/P763)),0)</f>
        <v>25052.907981261997</v>
      </c>
      <c r="R763" s="16">
        <f t="shared" si="217"/>
        <v>351376.3308224628</v>
      </c>
      <c r="S763" s="16">
        <f t="shared" ref="S763:S794" si="230">IF(Q763&gt;0,IF(Q763&lt;=P763,S762*(1-Q763/P763),0),IF(AND(C763&lt;0,R763&gt;0),S762-C763,S762))/$B$108</f>
        <v>183030.46279693581</v>
      </c>
      <c r="T763" s="16">
        <f t="shared" ref="T763:T794" si="231">IF($B763&gt;$B$757,V762,V762*$B$107*IF(V762&gt;0,$B$106,1))</f>
        <v>376480.45474998187</v>
      </c>
      <c r="U763" s="16">
        <f t="shared" ref="U763:U794" si="232">IF(AND(C763&gt;0,T763&gt;0),C763/(1-$B$105*MAX(0,1-W762/T763)),0)</f>
        <v>25052.907981261997</v>
      </c>
      <c r="V763" s="16">
        <f t="shared" si="218"/>
        <v>351427.54676871985</v>
      </c>
      <c r="W763" s="16">
        <f t="shared" ref="W763:W794" si="233">IF(U763&gt;0,IF(U763&lt;=T763,W762*(1-U763/T763),0),IF(AND(C763&lt;0,V763&gt;0),W762-C763,W762))/$B$108</f>
        <v>183057.1409693787</v>
      </c>
    </row>
    <row r="764" spans="1:24">
      <c r="B764" s="13">
        <v>2</v>
      </c>
      <c r="C764" s="16">
        <f t="shared" si="213"/>
        <v>22000</v>
      </c>
      <c r="D764" s="16">
        <f t="shared" si="219"/>
        <v>288710.65753167332</v>
      </c>
      <c r="E764" s="16">
        <f t="shared" si="220"/>
        <v>25236.54183782401</v>
      </c>
      <c r="F764" s="16">
        <f t="shared" si="214"/>
        <v>263474.11569384934</v>
      </c>
      <c r="G764" s="16">
        <f t="shared" si="221"/>
        <v>130894.3473863961</v>
      </c>
      <c r="H764" s="16">
        <f t="shared" si="222"/>
        <v>339820.9864253882</v>
      </c>
      <c r="I764" s="16">
        <f t="shared" si="223"/>
        <v>25236.54183782401</v>
      </c>
      <c r="J764" s="16">
        <f t="shared" si="215"/>
        <v>314584.44458756421</v>
      </c>
      <c r="K764" s="16">
        <f t="shared" si="224"/>
        <v>156286.03767684023</v>
      </c>
      <c r="L764" s="16">
        <f t="shared" si="225"/>
        <v>359734.73397261678</v>
      </c>
      <c r="M764" s="16">
        <f t="shared" si="226"/>
        <v>25236.54183782401</v>
      </c>
      <c r="N764" s="16">
        <f t="shared" si="216"/>
        <v>334498.1921347928</v>
      </c>
      <c r="O764" s="16">
        <f t="shared" si="227"/>
        <v>166179.21819799903</v>
      </c>
      <c r="P764" s="16">
        <f t="shared" si="228"/>
        <v>361193.78550564242</v>
      </c>
      <c r="Q764" s="16">
        <f t="shared" si="229"/>
        <v>25236.541837824014</v>
      </c>
      <c r="R764" s="16">
        <f t="shared" si="217"/>
        <v>335957.24366781837</v>
      </c>
      <c r="S764" s="16">
        <f t="shared" si="230"/>
        <v>166904.07725185927</v>
      </c>
      <c r="T764" s="16">
        <f t="shared" si="231"/>
        <v>361246.4324254379</v>
      </c>
      <c r="U764" s="16">
        <f t="shared" si="232"/>
        <v>25236.54183782401</v>
      </c>
      <c r="V764" s="16">
        <f t="shared" si="218"/>
        <v>336009.89058761392</v>
      </c>
      <c r="W764" s="16">
        <f t="shared" si="233"/>
        <v>166930.2323228817</v>
      </c>
    </row>
    <row r="765" spans="1:24">
      <c r="B765" s="13">
        <v>3</v>
      </c>
      <c r="C765" s="16">
        <f t="shared" si="213"/>
        <v>22000</v>
      </c>
      <c r="D765" s="16">
        <f t="shared" si="219"/>
        <v>270835.58248633554</v>
      </c>
      <c r="E765" s="16">
        <f t="shared" si="220"/>
        <v>25414.207395644156</v>
      </c>
      <c r="F765" s="16">
        <f t="shared" si="214"/>
        <v>245421.37509069138</v>
      </c>
      <c r="G765" s="16">
        <f t="shared" si="221"/>
        <v>116285.98715399569</v>
      </c>
      <c r="H765" s="16">
        <f t="shared" si="222"/>
        <v>323373.93396934081</v>
      </c>
      <c r="I765" s="16">
        <f t="shared" si="223"/>
        <v>25414.207395644156</v>
      </c>
      <c r="J765" s="16">
        <f t="shared" si="215"/>
        <v>297959.72657369665</v>
      </c>
      <c r="K765" s="16">
        <f t="shared" si="224"/>
        <v>141179.80116423505</v>
      </c>
      <c r="L765" s="16">
        <f t="shared" si="225"/>
        <v>343844.07162303891</v>
      </c>
      <c r="M765" s="16">
        <f t="shared" si="226"/>
        <v>25414.207395644156</v>
      </c>
      <c r="N765" s="16">
        <f t="shared" si="216"/>
        <v>318429.86422739475</v>
      </c>
      <c r="O765" s="16">
        <f t="shared" si="227"/>
        <v>150878.99775360641</v>
      </c>
      <c r="P765" s="16">
        <f t="shared" si="228"/>
        <v>345343.88905589725</v>
      </c>
      <c r="Q765" s="16">
        <f t="shared" si="229"/>
        <v>25414.207395644156</v>
      </c>
      <c r="R765" s="16">
        <f t="shared" si="217"/>
        <v>319929.68166025309</v>
      </c>
      <c r="S765" s="16">
        <f t="shared" si="230"/>
        <v>151589.64388484196</v>
      </c>
      <c r="T765" s="16">
        <f t="shared" si="231"/>
        <v>345398.00693063188</v>
      </c>
      <c r="U765" s="16">
        <f t="shared" si="232"/>
        <v>25414.207395644156</v>
      </c>
      <c r="V765" s="16">
        <f t="shared" si="218"/>
        <v>319983.79953498772</v>
      </c>
      <c r="W765" s="16">
        <f t="shared" si="233"/>
        <v>151615.28611133451</v>
      </c>
    </row>
    <row r="766" spans="1:24">
      <c r="B766" s="13">
        <v>4</v>
      </c>
      <c r="C766" s="16">
        <f t="shared" si="213"/>
        <v>22000</v>
      </c>
      <c r="D766" s="16">
        <f t="shared" si="219"/>
        <v>252278.4483107253</v>
      </c>
      <c r="E766" s="16">
        <f t="shared" si="220"/>
        <v>25586.00135191669</v>
      </c>
      <c r="F766" s="16">
        <f t="shared" si="214"/>
        <v>226692.44695880861</v>
      </c>
      <c r="G766" s="16">
        <f t="shared" si="221"/>
        <v>102443.43009222184</v>
      </c>
      <c r="H766" s="16">
        <f t="shared" si="222"/>
        <v>306284.72133416578</v>
      </c>
      <c r="I766" s="16">
        <f t="shared" si="223"/>
        <v>25586.00135191669</v>
      </c>
      <c r="J766" s="16">
        <f t="shared" si="215"/>
        <v>280698.71998224908</v>
      </c>
      <c r="K766" s="16">
        <f t="shared" si="224"/>
        <v>126849.13010226042</v>
      </c>
      <c r="L766" s="16">
        <f t="shared" si="225"/>
        <v>327326.7946339082</v>
      </c>
      <c r="M766" s="16">
        <f t="shared" si="226"/>
        <v>25586.00135191669</v>
      </c>
      <c r="N766" s="16">
        <f t="shared" si="216"/>
        <v>301740.7932819915</v>
      </c>
      <c r="O766" s="16">
        <f t="shared" si="227"/>
        <v>136358.14636635</v>
      </c>
      <c r="P766" s="16">
        <f t="shared" si="228"/>
        <v>328868.51696584059</v>
      </c>
      <c r="Q766" s="16">
        <f t="shared" si="229"/>
        <v>25586.00135191669</v>
      </c>
      <c r="R766" s="16">
        <f t="shared" si="217"/>
        <v>303282.5156139239</v>
      </c>
      <c r="S766" s="16">
        <f t="shared" si="230"/>
        <v>137054.8582597182</v>
      </c>
      <c r="T766" s="16">
        <f t="shared" si="231"/>
        <v>328924.14689399529</v>
      </c>
      <c r="U766" s="16">
        <f t="shared" si="232"/>
        <v>25586.00135191669</v>
      </c>
      <c r="V766" s="16">
        <f t="shared" si="218"/>
        <v>303338.14554207859</v>
      </c>
      <c r="W766" s="16">
        <f t="shared" si="233"/>
        <v>137079.99769745595</v>
      </c>
    </row>
    <row r="767" spans="1:24">
      <c r="B767" s="13">
        <v>5</v>
      </c>
      <c r="C767" s="16">
        <f t="shared" si="213"/>
        <v>22000</v>
      </c>
      <c r="D767" s="16">
        <f t="shared" si="219"/>
        <v>233026.23392683774</v>
      </c>
      <c r="E767" s="16">
        <f t="shared" si="220"/>
        <v>25752.02684940437</v>
      </c>
      <c r="F767" s="16">
        <f t="shared" si="214"/>
        <v>207274.20707743336</v>
      </c>
      <c r="G767" s="16">
        <f t="shared" si="221"/>
        <v>89335.564451496655</v>
      </c>
      <c r="H767" s="16">
        <f t="shared" si="222"/>
        <v>288541.44221855316</v>
      </c>
      <c r="I767" s="16">
        <f t="shared" si="223"/>
        <v>25752.02684940437</v>
      </c>
      <c r="J767" s="16">
        <f t="shared" si="215"/>
        <v>262789.41536914877</v>
      </c>
      <c r="K767" s="16">
        <f t="shared" si="224"/>
        <v>113262.7213240835</v>
      </c>
      <c r="L767" s="16">
        <f t="shared" si="225"/>
        <v>310171.43104629032</v>
      </c>
      <c r="M767" s="16">
        <f t="shared" si="226"/>
        <v>25752.02684940437</v>
      </c>
      <c r="N767" s="16">
        <f t="shared" si="216"/>
        <v>284419.40419688594</v>
      </c>
      <c r="O767" s="16">
        <f t="shared" si="227"/>
        <v>122585.28628887719</v>
      </c>
      <c r="P767" s="16">
        <f t="shared" si="228"/>
        <v>311756.22910017695</v>
      </c>
      <c r="Q767" s="16">
        <f t="shared" si="229"/>
        <v>25752.026849404367</v>
      </c>
      <c r="R767" s="16">
        <f t="shared" si="217"/>
        <v>286004.20225077256</v>
      </c>
      <c r="S767" s="16">
        <f t="shared" si="230"/>
        <v>123268.33716472838</v>
      </c>
      <c r="T767" s="16">
        <f t="shared" si="231"/>
        <v>311813.41332852427</v>
      </c>
      <c r="U767" s="16">
        <f t="shared" si="232"/>
        <v>25752.02684940437</v>
      </c>
      <c r="V767" s="16">
        <f t="shared" si="218"/>
        <v>286061.38647911989</v>
      </c>
      <c r="W767" s="16">
        <f t="shared" si="233"/>
        <v>123292.98367231441</v>
      </c>
    </row>
    <row r="768" spans="1:24">
      <c r="B768" s="13">
        <v>6</v>
      </c>
      <c r="C768" s="16">
        <f t="shared" si="213"/>
        <v>22000</v>
      </c>
      <c r="D768" s="16">
        <f t="shared" si="219"/>
        <v>213065.44842317686</v>
      </c>
      <c r="E768" s="16">
        <f t="shared" si="220"/>
        <v>25912.392721774071</v>
      </c>
      <c r="F768" s="16">
        <f t="shared" si="214"/>
        <v>187153.05570140277</v>
      </c>
      <c r="G768" s="16">
        <f t="shared" si="221"/>
        <v>76932.192200233578</v>
      </c>
      <c r="H768" s="16">
        <f t="shared" si="222"/>
        <v>270131.7516345628</v>
      </c>
      <c r="I768" s="16">
        <f t="shared" si="223"/>
        <v>25912.392721774071</v>
      </c>
      <c r="J768" s="16">
        <f t="shared" si="215"/>
        <v>244219.35891278874</v>
      </c>
      <c r="K768" s="16">
        <f t="shared" si="224"/>
        <v>100390.18913414225</v>
      </c>
      <c r="L768" s="16">
        <f t="shared" si="225"/>
        <v>292366.08235014696</v>
      </c>
      <c r="M768" s="16">
        <f t="shared" si="226"/>
        <v>25912.392721774071</v>
      </c>
      <c r="N768" s="16">
        <f t="shared" si="216"/>
        <v>266453.6896283729</v>
      </c>
      <c r="O768" s="16">
        <f t="shared" si="227"/>
        <v>109529.9587074694</v>
      </c>
      <c r="P768" s="16">
        <f t="shared" si="228"/>
        <v>293995.15966165916</v>
      </c>
      <c r="Q768" s="16">
        <f t="shared" si="229"/>
        <v>25912.392721774071</v>
      </c>
      <c r="R768" s="16">
        <f t="shared" si="217"/>
        <v>268082.7669398851</v>
      </c>
      <c r="S768" s="16">
        <f t="shared" si="230"/>
        <v>110199.61642889213</v>
      </c>
      <c r="T768" s="16">
        <f t="shared" si="231"/>
        <v>294053.94161734654</v>
      </c>
      <c r="U768" s="16">
        <f t="shared" si="232"/>
        <v>25912.392721774071</v>
      </c>
      <c r="V768" s="16">
        <f t="shared" si="218"/>
        <v>268141.54889557249</v>
      </c>
      <c r="W768" s="16">
        <f t="shared" si="233"/>
        <v>110223.77967162353</v>
      </c>
    </row>
    <row r="769" spans="2:23">
      <c r="B769" s="13">
        <v>7</v>
      </c>
      <c r="C769" s="16">
        <f t="shared" si="213"/>
        <v>22000</v>
      </c>
      <c r="D769" s="16">
        <f t="shared" si="219"/>
        <v>192382.11207769997</v>
      </c>
      <c r="E769" s="16">
        <f t="shared" si="220"/>
        <v>26067.212768316163</v>
      </c>
      <c r="F769" s="16">
        <f t="shared" si="214"/>
        <v>166314.89930938382</v>
      </c>
      <c r="G769" s="16">
        <f t="shared" si="221"/>
        <v>65204.024964610442</v>
      </c>
      <c r="H769" s="16">
        <f t="shared" si="222"/>
        <v>251042.84780081207</v>
      </c>
      <c r="I769" s="16">
        <f t="shared" si="223"/>
        <v>26067.212768316163</v>
      </c>
      <c r="J769" s="16">
        <f t="shared" si="215"/>
        <v>224975.63503249592</v>
      </c>
      <c r="K769" s="16">
        <f t="shared" si="224"/>
        <v>88202.06117432483</v>
      </c>
      <c r="L769" s="16">
        <f t="shared" si="225"/>
        <v>273898.40571658965</v>
      </c>
      <c r="M769" s="16">
        <f t="shared" si="226"/>
        <v>26067.212768316163</v>
      </c>
      <c r="N769" s="16">
        <f t="shared" si="216"/>
        <v>247831.1929482735</v>
      </c>
      <c r="O769" s="16">
        <f t="shared" si="227"/>
        <v>97162.619579547521</v>
      </c>
      <c r="P769" s="16">
        <f t="shared" si="228"/>
        <v>275572.9994481855</v>
      </c>
      <c r="Q769" s="16">
        <f t="shared" si="229"/>
        <v>26067.21276831616</v>
      </c>
      <c r="R769" s="16">
        <f t="shared" si="217"/>
        <v>249505.78667986934</v>
      </c>
      <c r="S769" s="16">
        <f t="shared" si="230"/>
        <v>97819.146757412935</v>
      </c>
      <c r="T769" s="16">
        <f t="shared" si="231"/>
        <v>275633.42377171479</v>
      </c>
      <c r="U769" s="16">
        <f t="shared" si="232"/>
        <v>26067.212768316163</v>
      </c>
      <c r="V769" s="16">
        <f t="shared" si="218"/>
        <v>249566.21100339864</v>
      </c>
      <c r="W769" s="16">
        <f t="shared" si="233"/>
        <v>97842.83621107119</v>
      </c>
    </row>
    <row r="770" spans="2:23">
      <c r="B770" s="13">
        <v>8</v>
      </c>
      <c r="C770" s="16">
        <f t="shared" si="213"/>
        <v>22000</v>
      </c>
      <c r="D770" s="16">
        <f t="shared" si="219"/>
        <v>170961.737596088</v>
      </c>
      <c r="E770" s="16">
        <f t="shared" si="220"/>
        <v>26216.605060377318</v>
      </c>
      <c r="F770" s="16">
        <f t="shared" si="214"/>
        <v>144745.1325357107</v>
      </c>
      <c r="G770" s="16">
        <f t="shared" si="221"/>
        <v>54122.678112661888</v>
      </c>
      <c r="H770" s="16">
        <f t="shared" si="222"/>
        <v>231261.45427530387</v>
      </c>
      <c r="I770" s="16">
        <f t="shared" si="223"/>
        <v>26216.605060377322</v>
      </c>
      <c r="J770" s="16">
        <f t="shared" si="215"/>
        <v>205044.84921492654</v>
      </c>
      <c r="K770" s="16">
        <f t="shared" si="224"/>
        <v>76669.772435911291</v>
      </c>
      <c r="L770" s="16">
        <f t="shared" si="225"/>
        <v>254755.59647924826</v>
      </c>
      <c r="M770" s="16">
        <f t="shared" si="226"/>
        <v>26216.605060377322</v>
      </c>
      <c r="N770" s="16">
        <f t="shared" si="216"/>
        <v>228538.99141887092</v>
      </c>
      <c r="O770" s="16">
        <f t="shared" si="227"/>
        <v>85454.633617502172</v>
      </c>
      <c r="P770" s="16">
        <f t="shared" si="228"/>
        <v>256476.9783597049</v>
      </c>
      <c r="Q770" s="16">
        <f t="shared" si="229"/>
        <v>26216.605060377318</v>
      </c>
      <c r="R770" s="16">
        <f t="shared" si="217"/>
        <v>230260.37329932756</v>
      </c>
      <c r="S770" s="16">
        <f t="shared" si="230"/>
        <v>86098.287713448648</v>
      </c>
      <c r="T770" s="16">
        <f t="shared" si="231"/>
        <v>256539.0909388336</v>
      </c>
      <c r="U770" s="16">
        <f t="shared" si="232"/>
        <v>26216.605060377322</v>
      </c>
      <c r="V770" s="16">
        <f t="shared" si="218"/>
        <v>230322.48587845627</v>
      </c>
      <c r="W770" s="16">
        <f t="shared" si="233"/>
        <v>86121.512668015552</v>
      </c>
    </row>
    <row r="771" spans="2:23">
      <c r="B771" s="13">
        <v>9</v>
      </c>
      <c r="C771" s="16">
        <f t="shared" si="213"/>
        <v>22000</v>
      </c>
      <c r="D771" s="16">
        <f t="shared" si="219"/>
        <v>148789.31153875845</v>
      </c>
      <c r="E771" s="16">
        <f t="shared" si="220"/>
        <v>26360.691281320065</v>
      </c>
      <c r="F771" s="16">
        <f t="shared" si="214"/>
        <v>122428.62025743839</v>
      </c>
      <c r="G771" s="16">
        <f t="shared" si="221"/>
        <v>43660.663112627975</v>
      </c>
      <c r="H771" s="16">
        <f t="shared" si="222"/>
        <v>210773.80230199159</v>
      </c>
      <c r="I771" s="16">
        <f t="shared" si="223"/>
        <v>26360.691281320065</v>
      </c>
      <c r="J771" s="16">
        <f t="shared" si="215"/>
        <v>184413.11102067152</v>
      </c>
      <c r="K771" s="16">
        <f t="shared" si="224"/>
        <v>65765.657547186216</v>
      </c>
      <c r="L771" s="16">
        <f t="shared" si="225"/>
        <v>234924.37083911418</v>
      </c>
      <c r="M771" s="16">
        <f t="shared" si="226"/>
        <v>26360.691281320065</v>
      </c>
      <c r="N771" s="16">
        <f t="shared" si="216"/>
        <v>208563.67955779412</v>
      </c>
      <c r="O771" s="16">
        <f t="shared" si="227"/>
        <v>74378.266548745902</v>
      </c>
      <c r="P771" s="16">
        <f t="shared" si="228"/>
        <v>236693.84812931076</v>
      </c>
      <c r="Q771" s="16">
        <f t="shared" si="229"/>
        <v>26360.691281320062</v>
      </c>
      <c r="R771" s="16">
        <f t="shared" si="217"/>
        <v>210333.1568479907</v>
      </c>
      <c r="S771" s="16">
        <f t="shared" si="230"/>
        <v>75009.299976144393</v>
      </c>
      <c r="T771" s="16">
        <f t="shared" si="231"/>
        <v>236757.69613390035</v>
      </c>
      <c r="U771" s="16">
        <f t="shared" si="232"/>
        <v>26360.691281320065</v>
      </c>
      <c r="V771" s="16">
        <f t="shared" si="218"/>
        <v>210397.00485258028</v>
      </c>
      <c r="W771" s="16">
        <f t="shared" si="233"/>
        <v>75032.069539445292</v>
      </c>
    </row>
    <row r="772" spans="2:23">
      <c r="B772" s="13">
        <v>10</v>
      </c>
      <c r="C772" s="16">
        <f t="shared" si="213"/>
        <v>22000</v>
      </c>
      <c r="D772" s="16">
        <f t="shared" si="219"/>
        <v>125849.27590743123</v>
      </c>
      <c r="E772" s="16">
        <f t="shared" si="220"/>
        <v>26499.596101342922</v>
      </c>
      <c r="F772" s="16">
        <f t="shared" si="214"/>
        <v>99349.679806088316</v>
      </c>
      <c r="G772" s="16">
        <f t="shared" si="221"/>
        <v>33791.378296670577</v>
      </c>
      <c r="H772" s="16">
        <f t="shared" si="222"/>
        <v>189565.61334258909</v>
      </c>
      <c r="I772" s="16">
        <f t="shared" si="223"/>
        <v>26499.596101342922</v>
      </c>
      <c r="J772" s="16">
        <f t="shared" si="215"/>
        <v>163066.01724124615</v>
      </c>
      <c r="K772" s="16">
        <f t="shared" si="224"/>
        <v>55462.941467806108</v>
      </c>
      <c r="L772" s="16">
        <f t="shared" si="225"/>
        <v>214390.94876463889</v>
      </c>
      <c r="M772" s="16">
        <f t="shared" si="226"/>
        <v>26499.596101342922</v>
      </c>
      <c r="N772" s="16">
        <f t="shared" si="216"/>
        <v>187891.35266329595</v>
      </c>
      <c r="O772" s="16">
        <f t="shared" si="227"/>
        <v>63906.675783060695</v>
      </c>
      <c r="P772" s="16">
        <f t="shared" si="228"/>
        <v>216209.86525032355</v>
      </c>
      <c r="Q772" s="16">
        <f t="shared" si="229"/>
        <v>26499.596101342922</v>
      </c>
      <c r="R772" s="16">
        <f t="shared" si="217"/>
        <v>189710.26914898062</v>
      </c>
      <c r="S772" s="16">
        <f t="shared" si="230"/>
        <v>64525.336006000398</v>
      </c>
      <c r="T772" s="16">
        <f t="shared" si="231"/>
        <v>216275.49716816138</v>
      </c>
      <c r="U772" s="16">
        <f t="shared" si="232"/>
        <v>26499.596101342922</v>
      </c>
      <c r="V772" s="16">
        <f t="shared" si="218"/>
        <v>189775.90106681845</v>
      </c>
      <c r="W772" s="16">
        <f t="shared" si="233"/>
        <v>64547.659107275787</v>
      </c>
    </row>
    <row r="773" spans="2:23">
      <c r="B773" s="13">
        <v>11</v>
      </c>
      <c r="C773" s="16">
        <f t="shared" si="213"/>
        <v>22000</v>
      </c>
      <c r="D773" s="16">
        <f t="shared" si="219"/>
        <v>102125.50985987042</v>
      </c>
      <c r="E773" s="16">
        <f t="shared" si="220"/>
        <v>26633.446588056227</v>
      </c>
      <c r="F773" s="16">
        <f t="shared" si="214"/>
        <v>75492.063271814201</v>
      </c>
      <c r="G773" s="16">
        <f t="shared" si="221"/>
        <v>24489.098160995323</v>
      </c>
      <c r="H773" s="16">
        <f t="shared" si="222"/>
        <v>167622.08176296658</v>
      </c>
      <c r="I773" s="16">
        <f t="shared" si="223"/>
        <v>26633.446588056231</v>
      </c>
      <c r="J773" s="16">
        <f t="shared" si="215"/>
        <v>140988.63517491036</v>
      </c>
      <c r="K773" s="16">
        <f t="shared" si="224"/>
        <v>45735.728720932129</v>
      </c>
      <c r="L773" s="16">
        <f t="shared" si="225"/>
        <v>193141.03705670845</v>
      </c>
      <c r="M773" s="16">
        <f t="shared" si="226"/>
        <v>26633.446588056227</v>
      </c>
      <c r="N773" s="16">
        <f t="shared" si="216"/>
        <v>166507.59046865223</v>
      </c>
      <c r="O773" s="16">
        <f t="shared" si="227"/>
        <v>54013.899618240539</v>
      </c>
      <c r="P773" s="16">
        <f t="shared" si="228"/>
        <v>195010.77406900312</v>
      </c>
      <c r="Q773" s="16">
        <f t="shared" si="229"/>
        <v>26633.446588056227</v>
      </c>
      <c r="R773" s="16">
        <f t="shared" si="217"/>
        <v>168377.3274809469</v>
      </c>
      <c r="S773" s="16">
        <f t="shared" si="230"/>
        <v>54620.429248573579</v>
      </c>
      <c r="T773" s="16">
        <f t="shared" si="231"/>
        <v>195078.23974262536</v>
      </c>
      <c r="U773" s="16">
        <f t="shared" si="232"/>
        <v>26633.446588056231</v>
      </c>
      <c r="V773" s="16">
        <f t="shared" si="218"/>
        <v>168444.79315456914</v>
      </c>
      <c r="W773" s="16">
        <f t="shared" si="233"/>
        <v>54642.314641980825</v>
      </c>
    </row>
    <row r="774" spans="2:23">
      <c r="B774" s="13">
        <v>12</v>
      </c>
      <c r="C774" s="16">
        <f t="shared" si="213"/>
        <v>22000</v>
      </c>
      <c r="D774" s="16">
        <f t="shared" si="219"/>
        <v>77601.311519628682</v>
      </c>
      <c r="E774" s="16">
        <f t="shared" si="220"/>
        <v>26762.37165330982</v>
      </c>
      <c r="F774" s="16">
        <f t="shared" si="214"/>
        <v>50838.939866318862</v>
      </c>
      <c r="G774" s="16">
        <f t="shared" si="221"/>
        <v>15728.961332232469</v>
      </c>
      <c r="H774" s="16">
        <f t="shared" si="222"/>
        <v>144927.85764169737</v>
      </c>
      <c r="I774" s="16">
        <f t="shared" si="223"/>
        <v>26762.371653309823</v>
      </c>
      <c r="J774" s="16">
        <f t="shared" si="215"/>
        <v>118165.48598838755</v>
      </c>
      <c r="K774" s="16">
        <f t="shared" si="224"/>
        <v>36558.991292954823</v>
      </c>
      <c r="L774" s="16">
        <f t="shared" si="225"/>
        <v>171159.81254634639</v>
      </c>
      <c r="M774" s="16">
        <f t="shared" si="226"/>
        <v>26762.37165330982</v>
      </c>
      <c r="N774" s="16">
        <f t="shared" si="216"/>
        <v>144397.44089303658</v>
      </c>
      <c r="O774" s="16">
        <f t="shared" si="227"/>
        <v>44674.845113845426</v>
      </c>
      <c r="P774" s="16">
        <f t="shared" si="228"/>
        <v>173081.79001076455</v>
      </c>
      <c r="Q774" s="16">
        <f t="shared" si="229"/>
        <v>26762.37165330982</v>
      </c>
      <c r="R774" s="16">
        <f t="shared" si="217"/>
        <v>146319.41835745474</v>
      </c>
      <c r="S774" s="16">
        <f t="shared" si="230"/>
        <v>45269.482006328799</v>
      </c>
      <c r="T774" s="16">
        <f t="shared" si="231"/>
        <v>173151.1406753078</v>
      </c>
      <c r="U774" s="16">
        <f t="shared" si="232"/>
        <v>26762.371653309823</v>
      </c>
      <c r="V774" s="16">
        <f t="shared" si="218"/>
        <v>146388.76902199798</v>
      </c>
      <c r="W774" s="16">
        <f t="shared" si="233"/>
        <v>45290.938274375119</v>
      </c>
    </row>
    <row r="775" spans="2:23">
      <c r="B775" s="13">
        <v>13</v>
      </c>
      <c r="C775" s="16">
        <f t="shared" si="213"/>
        <v>22000</v>
      </c>
      <c r="D775" s="16">
        <f t="shared" si="219"/>
        <v>52259.379846183809</v>
      </c>
      <c r="E775" s="16">
        <f t="shared" si="220"/>
        <v>26886.50153641147</v>
      </c>
      <c r="F775" s="16">
        <f t="shared" si="214"/>
        <v>25372.878309772339</v>
      </c>
      <c r="G775" s="16">
        <f t="shared" si="221"/>
        <v>7486.9573277712243</v>
      </c>
      <c r="H775" s="16">
        <f t="shared" si="222"/>
        <v>121467.02966690309</v>
      </c>
      <c r="I775" s="16">
        <f t="shared" si="223"/>
        <v>26886.50153641147</v>
      </c>
      <c r="J775" s="16">
        <f t="shared" si="215"/>
        <v>94580.528130491628</v>
      </c>
      <c r="K775" s="16">
        <f t="shared" si="224"/>
        <v>27908.555328479415</v>
      </c>
      <c r="L775" s="16">
        <f t="shared" si="225"/>
        <v>148431.90539158802</v>
      </c>
      <c r="M775" s="16">
        <f t="shared" si="226"/>
        <v>26886.50153641147</v>
      </c>
      <c r="N775" s="16">
        <f t="shared" si="216"/>
        <v>121545.40385517656</v>
      </c>
      <c r="O775" s="16">
        <f t="shared" si="227"/>
        <v>35865.2747607251</v>
      </c>
      <c r="P775" s="16">
        <f t="shared" si="228"/>
        <v>150407.58290636205</v>
      </c>
      <c r="Q775" s="16">
        <f t="shared" si="229"/>
        <v>26886.50153641147</v>
      </c>
      <c r="R775" s="16">
        <f t="shared" si="217"/>
        <v>123521.08136995058</v>
      </c>
      <c r="S775" s="16">
        <f t="shared" si="230"/>
        <v>36448.252106297034</v>
      </c>
      <c r="T775" s="16">
        <f t="shared" si="231"/>
        <v>150478.87122847262</v>
      </c>
      <c r="U775" s="16">
        <f t="shared" si="232"/>
        <v>26886.50153641147</v>
      </c>
      <c r="V775" s="16">
        <f t="shared" si="218"/>
        <v>123592.36969206115</v>
      </c>
      <c r="W775" s="16">
        <f t="shared" si="233"/>
        <v>36469.287663205199</v>
      </c>
    </row>
    <row r="776" spans="2:23">
      <c r="B776" s="13">
        <v>14</v>
      </c>
      <c r="C776" s="16">
        <f t="shared" si="213"/>
        <v>22000</v>
      </c>
      <c r="D776" s="16">
        <f t="shared" si="219"/>
        <v>26081.796529747378</v>
      </c>
      <c r="E776" s="16">
        <f t="shared" si="220"/>
        <v>27005.967323557805</v>
      </c>
      <c r="F776" s="16">
        <f t="shared" si="214"/>
        <v>-752.86166276642064</v>
      </c>
      <c r="G776" s="16">
        <f t="shared" si="221"/>
        <v>0</v>
      </c>
      <c r="H776" s="16">
        <f t="shared" si="222"/>
        <v>97223.108086457578</v>
      </c>
      <c r="I776" s="16">
        <f t="shared" si="223"/>
        <v>27005.967323557805</v>
      </c>
      <c r="J776" s="16">
        <f t="shared" si="215"/>
        <v>70217.140762899769</v>
      </c>
      <c r="K776" s="16">
        <f t="shared" si="224"/>
        <v>19761.086745239158</v>
      </c>
      <c r="L776" s="16">
        <f t="shared" si="225"/>
        <v>124941.38243889018</v>
      </c>
      <c r="M776" s="16">
        <f t="shared" si="226"/>
        <v>27005.967323557805</v>
      </c>
      <c r="N776" s="16">
        <f t="shared" si="216"/>
        <v>97935.415115332376</v>
      </c>
      <c r="O776" s="16">
        <f t="shared" si="227"/>
        <v>27561.792070970216</v>
      </c>
      <c r="P776" s="16">
        <f t="shared" si="228"/>
        <v>126972.26038342701</v>
      </c>
      <c r="Q776" s="16">
        <f t="shared" si="229"/>
        <v>27005.967323557805</v>
      </c>
      <c r="R776" s="16">
        <f t="shared" si="217"/>
        <v>99966.293059869204</v>
      </c>
      <c r="S776" s="16">
        <f t="shared" si="230"/>
        <v>28133.338488197594</v>
      </c>
      <c r="T776" s="16">
        <f t="shared" si="231"/>
        <v>127045.54050125735</v>
      </c>
      <c r="U776" s="16">
        <f t="shared" si="232"/>
        <v>27005.967323557805</v>
      </c>
      <c r="V776" s="16">
        <f t="shared" si="218"/>
        <v>100039.57317769954</v>
      </c>
      <c r="W776" s="16">
        <f t="shared" si="233"/>
        <v>28153.961583205612</v>
      </c>
    </row>
    <row r="777" spans="2:23">
      <c r="B777" s="13">
        <v>15</v>
      </c>
      <c r="C777" s="16">
        <f t="shared" si="213"/>
        <v>22000</v>
      </c>
      <c r="D777" s="16">
        <f t="shared" si="219"/>
        <v>-775.44751264941328</v>
      </c>
      <c r="E777" s="16">
        <f t="shared" si="220"/>
        <v>0</v>
      </c>
      <c r="F777" s="16">
        <f t="shared" si="214"/>
        <v>-22775.447512649414</v>
      </c>
      <c r="G777" s="16">
        <f t="shared" si="221"/>
        <v>0</v>
      </c>
      <c r="H777" s="16">
        <f t="shared" si="222"/>
        <v>72179.007675815184</v>
      </c>
      <c r="I777" s="16">
        <f t="shared" si="223"/>
        <v>27120.900503021661</v>
      </c>
      <c r="J777" s="16">
        <f t="shared" si="215"/>
        <v>45058.10717279352</v>
      </c>
      <c r="K777" s="16">
        <f t="shared" si="224"/>
        <v>12094.075889887672</v>
      </c>
      <c r="L777" s="16">
        <f t="shared" si="225"/>
        <v>100671.73061365477</v>
      </c>
      <c r="M777" s="16">
        <f t="shared" si="226"/>
        <v>27120.900503021661</v>
      </c>
      <c r="N777" s="16">
        <f t="shared" si="216"/>
        <v>73550.830110633106</v>
      </c>
      <c r="O777" s="16">
        <f t="shared" si="227"/>
        <v>19741.82620923184</v>
      </c>
      <c r="P777" s="16">
        <f t="shared" si="228"/>
        <v>102759.35128796195</v>
      </c>
      <c r="Q777" s="16">
        <f t="shared" si="229"/>
        <v>27120.900503021661</v>
      </c>
      <c r="R777" s="16">
        <f t="shared" si="217"/>
        <v>75638.450784940287</v>
      </c>
      <c r="S777" s="16">
        <f t="shared" si="230"/>
        <v>20302.165833964566</v>
      </c>
      <c r="T777" s="16">
        <f t="shared" si="231"/>
        <v>102834.67885228447</v>
      </c>
      <c r="U777" s="16">
        <f t="shared" si="232"/>
        <v>27120.900503021665</v>
      </c>
      <c r="V777" s="16">
        <f t="shared" si="218"/>
        <v>75713.778349262808</v>
      </c>
      <c r="W777" s="16">
        <f t="shared" si="233"/>
        <v>20322.384554560667</v>
      </c>
    </row>
    <row r="778" spans="2:23">
      <c r="B778" s="13">
        <v>16</v>
      </c>
      <c r="C778" s="16">
        <f t="shared" si="213"/>
        <v>22000</v>
      </c>
      <c r="D778" s="16">
        <f t="shared" si="219"/>
        <v>-23458.710938028897</v>
      </c>
      <c r="E778" s="16">
        <f t="shared" si="220"/>
        <v>0</v>
      </c>
      <c r="F778" s="16">
        <f t="shared" si="214"/>
        <v>-45458.710938028897</v>
      </c>
      <c r="G778" s="16">
        <f t="shared" si="221"/>
        <v>0</v>
      </c>
      <c r="H778" s="16">
        <f t="shared" si="222"/>
        <v>46317.030687201375</v>
      </c>
      <c r="I778" s="16">
        <f t="shared" si="223"/>
        <v>27231.432555399926</v>
      </c>
      <c r="J778" s="16">
        <f t="shared" si="215"/>
        <v>19085.598131801449</v>
      </c>
      <c r="K778" s="16">
        <f t="shared" si="224"/>
        <v>4885.8213513074597</v>
      </c>
      <c r="L778" s="16">
        <f t="shared" si="225"/>
        <v>75605.840303924197</v>
      </c>
      <c r="M778" s="16">
        <f t="shared" si="226"/>
        <v>27231.432555399926</v>
      </c>
      <c r="N778" s="16">
        <f t="shared" si="216"/>
        <v>48374.407748524274</v>
      </c>
      <c r="O778" s="16">
        <f t="shared" si="227"/>
        <v>12383.615782037034</v>
      </c>
      <c r="P778" s="16">
        <f t="shared" si="228"/>
        <v>77751.78909987153</v>
      </c>
      <c r="Q778" s="16">
        <f t="shared" si="229"/>
        <v>27231.432555399922</v>
      </c>
      <c r="R778" s="16">
        <f t="shared" si="217"/>
        <v>50520.356544471608</v>
      </c>
      <c r="S778" s="16">
        <f t="shared" si="230"/>
        <v>12932.968355304407</v>
      </c>
      <c r="T778" s="16">
        <f t="shared" si="231"/>
        <v>77829.221316341209</v>
      </c>
      <c r="U778" s="16">
        <f t="shared" si="232"/>
        <v>27231.432555399926</v>
      </c>
      <c r="V778" s="16">
        <f t="shared" si="218"/>
        <v>50597.788760941286</v>
      </c>
      <c r="W778" s="16">
        <f t="shared" si="233"/>
        <v>12952.790630398633</v>
      </c>
    </row>
    <row r="779" spans="2:23">
      <c r="B779" s="13">
        <v>17</v>
      </c>
      <c r="C779" s="16">
        <f t="shared" si="213"/>
        <v>3786.2717128864388</v>
      </c>
      <c r="D779" s="16">
        <f t="shared" si="219"/>
        <v>-46822.472266169767</v>
      </c>
      <c r="E779" s="16">
        <f t="shared" si="220"/>
        <v>0</v>
      </c>
      <c r="F779" s="16">
        <f t="shared" si="214"/>
        <v>-50608.743979056206</v>
      </c>
      <c r="G779" s="16">
        <f t="shared" si="221"/>
        <v>0</v>
      </c>
      <c r="H779" s="16">
        <f t="shared" si="222"/>
        <v>19618.849743603983</v>
      </c>
      <c r="I779" s="16">
        <f t="shared" si="223"/>
        <v>4704.9063489224209</v>
      </c>
      <c r="J779" s="16">
        <f t="shared" si="215"/>
        <v>14913.943394681562</v>
      </c>
      <c r="K779" s="16">
        <f t="shared" si="224"/>
        <v>3641.2991578283991</v>
      </c>
      <c r="L779" s="16">
        <f t="shared" si="225"/>
        <v>49725.988701018046</v>
      </c>
      <c r="M779" s="16">
        <f t="shared" si="226"/>
        <v>4704.9063489224209</v>
      </c>
      <c r="N779" s="16">
        <f t="shared" si="216"/>
        <v>45021.082352095626</v>
      </c>
      <c r="O779" s="16">
        <f t="shared" si="227"/>
        <v>10992.078011484844</v>
      </c>
      <c r="P779" s="16">
        <f t="shared" si="228"/>
        <v>51931.89530632415</v>
      </c>
      <c r="Q779" s="16">
        <f t="shared" si="229"/>
        <v>4704.90634892242</v>
      </c>
      <c r="R779" s="16">
        <f t="shared" si="217"/>
        <v>47226.988957401729</v>
      </c>
      <c r="S779" s="16">
        <f t="shared" si="230"/>
        <v>11530.658965668543</v>
      </c>
      <c r="T779" s="16">
        <f t="shared" si="231"/>
        <v>52011.490978921989</v>
      </c>
      <c r="U779" s="16">
        <f t="shared" si="232"/>
        <v>4704.9063489224209</v>
      </c>
      <c r="V779" s="16">
        <f t="shared" si="218"/>
        <v>47306.584629999568</v>
      </c>
      <c r="W779" s="16">
        <f t="shared" si="233"/>
        <v>11550.092568702099</v>
      </c>
    </row>
    <row r="780" spans="2:23">
      <c r="B780" s="13">
        <v>18</v>
      </c>
      <c r="C780" s="16">
        <f t="shared" si="213"/>
        <v>2130.4782322397514</v>
      </c>
      <c r="D780" s="16">
        <f t="shared" si="219"/>
        <v>-52127.006298427892</v>
      </c>
      <c r="E780" s="16">
        <f t="shared" si="220"/>
        <v>0</v>
      </c>
      <c r="F780" s="16">
        <f t="shared" si="214"/>
        <v>-54257.484530667643</v>
      </c>
      <c r="G780" s="16">
        <f t="shared" si="221"/>
        <v>0</v>
      </c>
      <c r="H780" s="16">
        <f t="shared" si="222"/>
        <v>15330.638973128966</v>
      </c>
      <c r="I780" s="16">
        <f t="shared" si="223"/>
        <v>2657.2696678422089</v>
      </c>
      <c r="J780" s="16">
        <f t="shared" si="215"/>
        <v>12673.369305286757</v>
      </c>
      <c r="K780" s="16">
        <f t="shared" si="224"/>
        <v>2951.1278393622442</v>
      </c>
      <c r="L780" s="16">
        <f t="shared" si="225"/>
        <v>46278.971393013184</v>
      </c>
      <c r="M780" s="16">
        <f t="shared" si="226"/>
        <v>2657.2696678422089</v>
      </c>
      <c r="N780" s="16">
        <f t="shared" si="216"/>
        <v>43621.701725170977</v>
      </c>
      <c r="O780" s="16">
        <f t="shared" si="227"/>
        <v>10157.773774319543</v>
      </c>
      <c r="P780" s="16">
        <f t="shared" si="228"/>
        <v>48546.511028871537</v>
      </c>
      <c r="Q780" s="16">
        <f t="shared" si="229"/>
        <v>2657.2696678422089</v>
      </c>
      <c r="R780" s="16">
        <f t="shared" si="217"/>
        <v>45889.24136102933</v>
      </c>
      <c r="S780" s="16">
        <f t="shared" si="230"/>
        <v>10685.794317636894</v>
      </c>
      <c r="T780" s="16">
        <f t="shared" si="231"/>
        <v>48628.330604561757</v>
      </c>
      <c r="U780" s="16">
        <f t="shared" si="232"/>
        <v>2657.2696678422089</v>
      </c>
      <c r="V780" s="16">
        <f t="shared" si="218"/>
        <v>45971.06093671955</v>
      </c>
      <c r="W780" s="16">
        <f t="shared" si="233"/>
        <v>10704.846869630579</v>
      </c>
    </row>
    <row r="781" spans="2:23">
      <c r="B781" s="13">
        <v>19</v>
      </c>
      <c r="C781" s="16">
        <f t="shared" si="213"/>
        <v>2130.4782322397514</v>
      </c>
      <c r="D781" s="16">
        <f t="shared" si="219"/>
        <v>-55885.209066587675</v>
      </c>
      <c r="E781" s="16">
        <f t="shared" si="220"/>
        <v>0</v>
      </c>
      <c r="F781" s="16">
        <f t="shared" si="214"/>
        <v>-58015.687298827426</v>
      </c>
      <c r="G781" s="16">
        <f t="shared" si="221"/>
        <v>0</v>
      </c>
      <c r="H781" s="16">
        <f t="shared" si="222"/>
        <v>13027.46324367647</v>
      </c>
      <c r="I781" s="16">
        <f t="shared" si="223"/>
        <v>2666.7708300478653</v>
      </c>
      <c r="J781" s="16">
        <f t="shared" si="215"/>
        <v>10360.692413628603</v>
      </c>
      <c r="K781" s="16">
        <f t="shared" si="224"/>
        <v>2301.0008304293083</v>
      </c>
      <c r="L781" s="16">
        <f t="shared" si="225"/>
        <v>44840.492071372253</v>
      </c>
      <c r="M781" s="16">
        <f t="shared" si="226"/>
        <v>2666.7708300478653</v>
      </c>
      <c r="N781" s="16">
        <f t="shared" si="216"/>
        <v>42173.721241324391</v>
      </c>
      <c r="O781" s="16">
        <f t="shared" si="227"/>
        <v>9366.3399823482287</v>
      </c>
      <c r="P781" s="16">
        <f t="shared" si="228"/>
        <v>47171.38676465649</v>
      </c>
      <c r="Q781" s="16">
        <f t="shared" si="229"/>
        <v>2666.7708300478653</v>
      </c>
      <c r="R781" s="16">
        <f t="shared" si="217"/>
        <v>44504.615934608628</v>
      </c>
      <c r="S781" s="16">
        <f t="shared" si="230"/>
        <v>9884.0071816789641</v>
      </c>
      <c r="T781" s="16">
        <f t="shared" si="231"/>
        <v>47255.492379291492</v>
      </c>
      <c r="U781" s="16">
        <f t="shared" si="232"/>
        <v>2666.7708300478653</v>
      </c>
      <c r="V781" s="16">
        <f t="shared" si="218"/>
        <v>44588.72154924363</v>
      </c>
      <c r="W781" s="16">
        <f t="shared" si="233"/>
        <v>9902.6861542217921</v>
      </c>
    </row>
    <row r="782" spans="2:23">
      <c r="B782" s="13">
        <v>20</v>
      </c>
      <c r="C782" s="16">
        <f t="shared" si="213"/>
        <v>2130.4782322397514</v>
      </c>
      <c r="D782" s="16">
        <f t="shared" si="219"/>
        <v>-59756.157917792254</v>
      </c>
      <c r="E782" s="16">
        <f t="shared" si="220"/>
        <v>0</v>
      </c>
      <c r="F782" s="16">
        <f t="shared" si="214"/>
        <v>-61886.636150032005</v>
      </c>
      <c r="G782" s="16">
        <f t="shared" si="221"/>
        <v>0</v>
      </c>
      <c r="H782" s="16">
        <f t="shared" si="222"/>
        <v>10650.170159665387</v>
      </c>
      <c r="I782" s="16">
        <f t="shared" si="223"/>
        <v>2675.896030216707</v>
      </c>
      <c r="J782" s="16">
        <f t="shared" si="215"/>
        <v>7974.2741294486805</v>
      </c>
      <c r="K782" s="16">
        <f t="shared" si="224"/>
        <v>1689.0838839827748</v>
      </c>
      <c r="L782" s="16">
        <f t="shared" si="225"/>
        <v>43352.055012806995</v>
      </c>
      <c r="M782" s="16">
        <f t="shared" si="226"/>
        <v>2675.896030216707</v>
      </c>
      <c r="N782" s="16">
        <f t="shared" si="216"/>
        <v>40676.158982590292</v>
      </c>
      <c r="O782" s="16">
        <f t="shared" si="227"/>
        <v>8615.8869740993632</v>
      </c>
      <c r="P782" s="16">
        <f t="shared" si="228"/>
        <v>45748.074903821594</v>
      </c>
      <c r="Q782" s="16">
        <f t="shared" si="229"/>
        <v>2675.896030216707</v>
      </c>
      <c r="R782" s="16">
        <f t="shared" si="217"/>
        <v>43072.178873604891</v>
      </c>
      <c r="S782" s="16">
        <f t="shared" si="230"/>
        <v>9123.4038361883195</v>
      </c>
      <c r="T782" s="16">
        <f t="shared" si="231"/>
        <v>45834.530429329498</v>
      </c>
      <c r="U782" s="16">
        <f t="shared" si="232"/>
        <v>2675.896030216707</v>
      </c>
      <c r="V782" s="16">
        <f t="shared" si="218"/>
        <v>43158.634399112794</v>
      </c>
      <c r="W782" s="16">
        <f t="shared" si="233"/>
        <v>9141.7165543675637</v>
      </c>
    </row>
    <row r="783" spans="2:23">
      <c r="B783" s="13">
        <v>21</v>
      </c>
      <c r="C783" s="16">
        <f t="shared" si="213"/>
        <v>2130.4782322397514</v>
      </c>
      <c r="D783" s="16">
        <f t="shared" si="219"/>
        <v>-63743.235234532964</v>
      </c>
      <c r="E783" s="16">
        <f t="shared" si="220"/>
        <v>0</v>
      </c>
      <c r="F783" s="16">
        <f t="shared" si="214"/>
        <v>-65873.713466772722</v>
      </c>
      <c r="G783" s="16">
        <f t="shared" si="221"/>
        <v>0</v>
      </c>
      <c r="H783" s="16">
        <f t="shared" si="222"/>
        <v>8197.075348625478</v>
      </c>
      <c r="I783" s="16">
        <f t="shared" si="223"/>
        <v>2684.6575138893663</v>
      </c>
      <c r="J783" s="16">
        <f t="shared" si="215"/>
        <v>5512.4178347361121</v>
      </c>
      <c r="K783" s="16">
        <f t="shared" si="224"/>
        <v>1113.612887910637</v>
      </c>
      <c r="L783" s="16">
        <f t="shared" si="225"/>
        <v>41812.650864563868</v>
      </c>
      <c r="M783" s="16">
        <f t="shared" si="226"/>
        <v>2684.6575138893663</v>
      </c>
      <c r="N783" s="16">
        <f t="shared" si="216"/>
        <v>39127.9933506745</v>
      </c>
      <c r="O783" s="16">
        <f t="shared" si="227"/>
        <v>7904.5963095935667</v>
      </c>
      <c r="P783" s="16">
        <f t="shared" si="228"/>
        <v>44275.615551333409</v>
      </c>
      <c r="Q783" s="16">
        <f t="shared" si="229"/>
        <v>2684.6575138893663</v>
      </c>
      <c r="R783" s="16">
        <f t="shared" si="217"/>
        <v>41590.958037444041</v>
      </c>
      <c r="S783" s="16">
        <f t="shared" si="230"/>
        <v>8402.1618606611701</v>
      </c>
      <c r="T783" s="16">
        <f t="shared" si="231"/>
        <v>44364.486644224009</v>
      </c>
      <c r="U783" s="16">
        <f t="shared" si="232"/>
        <v>2684.6575138893663</v>
      </c>
      <c r="V783" s="16">
        <f t="shared" si="218"/>
        <v>41679.829130334641</v>
      </c>
      <c r="W783" s="16">
        <f t="shared" si="233"/>
        <v>8420.1155059349385</v>
      </c>
    </row>
    <row r="784" spans="2:23">
      <c r="B784" s="13">
        <v>22</v>
      </c>
      <c r="C784" s="16">
        <f t="shared" si="213"/>
        <v>2130.4782322397514</v>
      </c>
      <c r="D784" s="16">
        <f t="shared" si="219"/>
        <v>-67849.924870775911</v>
      </c>
      <c r="E784" s="16">
        <f t="shared" si="220"/>
        <v>0</v>
      </c>
      <c r="F784" s="16">
        <f t="shared" si="214"/>
        <v>-69980.403103015662</v>
      </c>
      <c r="G784" s="16">
        <f t="shared" si="221"/>
        <v>0</v>
      </c>
      <c r="H784" s="16">
        <f t="shared" si="222"/>
        <v>5666.4347890386398</v>
      </c>
      <c r="I784" s="16">
        <f t="shared" si="223"/>
        <v>2693.0673532089777</v>
      </c>
      <c r="J784" s="16">
        <f t="shared" si="215"/>
        <v>2973.3674358296621</v>
      </c>
      <c r="K784" s="16">
        <f t="shared" si="224"/>
        <v>572.89200600172535</v>
      </c>
      <c r="L784" s="16">
        <f t="shared" si="225"/>
        <v>40221.229484892341</v>
      </c>
      <c r="M784" s="16">
        <f t="shared" si="226"/>
        <v>2693.0673532089777</v>
      </c>
      <c r="N784" s="16">
        <f t="shared" si="216"/>
        <v>37528.162131683363</v>
      </c>
      <c r="O784" s="16">
        <f t="shared" si="227"/>
        <v>7230.7188900045967</v>
      </c>
      <c r="P784" s="16">
        <f t="shared" si="228"/>
        <v>42753.009405010227</v>
      </c>
      <c r="Q784" s="16">
        <f t="shared" si="229"/>
        <v>2693.0673532089777</v>
      </c>
      <c r="R784" s="16">
        <f t="shared" si="217"/>
        <v>40059.942051801248</v>
      </c>
      <c r="S784" s="16">
        <f t="shared" si="230"/>
        <v>7718.5282537963658</v>
      </c>
      <c r="T784" s="16">
        <f t="shared" si="231"/>
        <v>42844.363556236189</v>
      </c>
      <c r="U784" s="16">
        <f t="shared" si="232"/>
        <v>2693.0673532089777</v>
      </c>
      <c r="V784" s="16">
        <f t="shared" si="218"/>
        <v>40151.29620302721</v>
      </c>
      <c r="W784" s="16">
        <f t="shared" si="233"/>
        <v>7736.1298668098634</v>
      </c>
    </row>
    <row r="785" spans="2:23">
      <c r="B785" s="13">
        <v>23</v>
      </c>
      <c r="C785" s="16">
        <f t="shared" si="213"/>
        <v>2130.4782322397514</v>
      </c>
      <c r="D785" s="16">
        <f t="shared" si="219"/>
        <v>-72079.815196106138</v>
      </c>
      <c r="E785" s="16">
        <f t="shared" si="220"/>
        <v>0</v>
      </c>
      <c r="F785" s="16">
        <f t="shared" si="214"/>
        <v>-74210.293428345889</v>
      </c>
      <c r="G785" s="16">
        <f t="shared" si="221"/>
        <v>0</v>
      </c>
      <c r="H785" s="16">
        <f t="shared" si="222"/>
        <v>3056.4433219867433</v>
      </c>
      <c r="I785" s="16">
        <f t="shared" si="223"/>
        <v>2701.1374278421081</v>
      </c>
      <c r="J785" s="16">
        <f t="shared" si="215"/>
        <v>355.3058941446352</v>
      </c>
      <c r="K785" s="16">
        <f t="shared" si="224"/>
        <v>65.291802126158544</v>
      </c>
      <c r="L785" s="16">
        <f t="shared" si="225"/>
        <v>38576.698981642592</v>
      </c>
      <c r="M785" s="16">
        <f t="shared" si="226"/>
        <v>2701.1374278421081</v>
      </c>
      <c r="N785" s="16">
        <f t="shared" si="216"/>
        <v>35875.561553800486</v>
      </c>
      <c r="O785" s="16">
        <f t="shared" si="227"/>
        <v>6592.5730609525026</v>
      </c>
      <c r="P785" s="16">
        <f t="shared" si="228"/>
        <v>41179.216832728576</v>
      </c>
      <c r="Q785" s="16">
        <f t="shared" si="229"/>
        <v>2701.1374278421081</v>
      </c>
      <c r="R785" s="16">
        <f t="shared" si="217"/>
        <v>38478.07940488647</v>
      </c>
      <c r="S785" s="16">
        <f t="shared" si="230"/>
        <v>7070.8175352581584</v>
      </c>
      <c r="T785" s="16">
        <f t="shared" si="231"/>
        <v>41273.123418939795</v>
      </c>
      <c r="U785" s="16">
        <f t="shared" si="232"/>
        <v>2701.1374278421085</v>
      </c>
      <c r="V785" s="16">
        <f t="shared" si="218"/>
        <v>38571.985991097688</v>
      </c>
      <c r="W785" s="16">
        <f t="shared" si="233"/>
        <v>7088.0740186047251</v>
      </c>
    </row>
    <row r="786" spans="2:23">
      <c r="B786" s="13">
        <v>24</v>
      </c>
      <c r="C786" s="16">
        <f t="shared" si="213"/>
        <v>2130.4782322397514</v>
      </c>
      <c r="D786" s="16">
        <f t="shared" si="219"/>
        <v>-76436.602231196273</v>
      </c>
      <c r="E786" s="16">
        <f t="shared" si="220"/>
        <v>0</v>
      </c>
      <c r="F786" s="16">
        <f t="shared" si="214"/>
        <v>-78567.080463436025</v>
      </c>
      <c r="G786" s="16">
        <f t="shared" si="221"/>
        <v>0</v>
      </c>
      <c r="H786" s="16">
        <f t="shared" si="222"/>
        <v>365.23314082703632</v>
      </c>
      <c r="I786" s="16">
        <f t="shared" si="223"/>
        <v>2708.8794082885015</v>
      </c>
      <c r="J786" s="16">
        <f t="shared" si="215"/>
        <v>-1843.2298394749432</v>
      </c>
      <c r="K786" s="16">
        <f t="shared" si="224"/>
        <v>0</v>
      </c>
      <c r="L786" s="16">
        <f t="shared" si="225"/>
        <v>36877.924743613672</v>
      </c>
      <c r="M786" s="16">
        <f t="shared" si="226"/>
        <v>2708.8794082885015</v>
      </c>
      <c r="N786" s="16">
        <f t="shared" si="216"/>
        <v>34169.045335325172</v>
      </c>
      <c r="O786" s="16">
        <f t="shared" si="227"/>
        <v>5988.5427064154992</v>
      </c>
      <c r="P786" s="16">
        <f t="shared" si="228"/>
        <v>39553.156943459006</v>
      </c>
      <c r="Q786" s="16">
        <f t="shared" si="229"/>
        <v>2708.8794082885015</v>
      </c>
      <c r="R786" s="16">
        <f t="shared" si="217"/>
        <v>36844.277535170506</v>
      </c>
      <c r="S786" s="16">
        <f t="shared" si="230"/>
        <v>6457.4098380877103</v>
      </c>
      <c r="T786" s="16">
        <f t="shared" si="231"/>
        <v>39649.687279688958</v>
      </c>
      <c r="U786" s="16">
        <f t="shared" si="232"/>
        <v>2708.8794082885015</v>
      </c>
      <c r="V786" s="16">
        <f t="shared" si="218"/>
        <v>36940.807871400459</v>
      </c>
      <c r="W786" s="16">
        <f t="shared" si="233"/>
        <v>6474.3279590157181</v>
      </c>
    </row>
    <row r="787" spans="2:23">
      <c r="B787" s="13">
        <v>25</v>
      </c>
      <c r="C787" s="16">
        <f t="shared" si="213"/>
        <v>2130.4782322397514</v>
      </c>
      <c r="D787" s="16">
        <f t="shared" si="219"/>
        <v>-80924.092877339106</v>
      </c>
      <c r="E787" s="16">
        <f t="shared" si="220"/>
        <v>0</v>
      </c>
      <c r="F787" s="16">
        <f t="shared" si="214"/>
        <v>-83054.571109578857</v>
      </c>
      <c r="G787" s="16">
        <f t="shared" si="221"/>
        <v>0</v>
      </c>
      <c r="H787" s="16">
        <f t="shared" si="222"/>
        <v>-1898.5267346591916</v>
      </c>
      <c r="I787" s="16">
        <f t="shared" si="223"/>
        <v>0</v>
      </c>
      <c r="J787" s="16">
        <f t="shared" si="215"/>
        <v>-4029.0049668989432</v>
      </c>
      <c r="K787" s="16">
        <f t="shared" si="224"/>
        <v>0</v>
      </c>
      <c r="L787" s="16">
        <f t="shared" si="225"/>
        <v>35123.728461994164</v>
      </c>
      <c r="M787" s="16">
        <f t="shared" si="226"/>
        <v>2716.3047414317252</v>
      </c>
      <c r="N787" s="16">
        <f t="shared" si="216"/>
        <v>32407.423720562438</v>
      </c>
      <c r="O787" s="16">
        <f t="shared" si="227"/>
        <v>5417.0753396974178</v>
      </c>
      <c r="P787" s="16">
        <f t="shared" si="228"/>
        <v>37873.706649503176</v>
      </c>
      <c r="Q787" s="16">
        <f t="shared" si="229"/>
        <v>2716.3047414317252</v>
      </c>
      <c r="R787" s="16">
        <f t="shared" si="217"/>
        <v>35157.40190807145</v>
      </c>
      <c r="S787" s="16">
        <f t="shared" si="230"/>
        <v>5876.7489981995859</v>
      </c>
      <c r="T787" s="16">
        <f t="shared" si="231"/>
        <v>37972.93404332739</v>
      </c>
      <c r="U787" s="16">
        <f t="shared" si="232"/>
        <v>2716.3047414317252</v>
      </c>
      <c r="V787" s="16">
        <f t="shared" si="218"/>
        <v>35256.629301895664</v>
      </c>
      <c r="W787" s="16">
        <f t="shared" si="233"/>
        <v>5893.3353912662596</v>
      </c>
    </row>
    <row r="788" spans="2:23">
      <c r="B788" s="13">
        <v>26</v>
      </c>
      <c r="C788" s="16">
        <f t="shared" si="213"/>
        <v>2130.4782322397514</v>
      </c>
      <c r="D788" s="16">
        <f t="shared" si="219"/>
        <v>-85546.208242866225</v>
      </c>
      <c r="E788" s="16">
        <f t="shared" si="220"/>
        <v>0</v>
      </c>
      <c r="F788" s="16">
        <f t="shared" si="214"/>
        <v>-87676.686475105977</v>
      </c>
      <c r="G788" s="16">
        <f t="shared" si="221"/>
        <v>0</v>
      </c>
      <c r="H788" s="16">
        <f t="shared" si="222"/>
        <v>-4149.8751159059111</v>
      </c>
      <c r="I788" s="16">
        <f t="shared" si="223"/>
        <v>0</v>
      </c>
      <c r="J788" s="16">
        <f t="shared" si="215"/>
        <v>-6280.3533481456625</v>
      </c>
      <c r="K788" s="16">
        <f t="shared" si="224"/>
        <v>0</v>
      </c>
      <c r="L788" s="16">
        <f t="shared" si="225"/>
        <v>33312.887139314953</v>
      </c>
      <c r="M788" s="16">
        <f t="shared" si="226"/>
        <v>2723.4246381837934</v>
      </c>
      <c r="N788" s="16">
        <f t="shared" si="216"/>
        <v>30589.462501131158</v>
      </c>
      <c r="O788" s="16">
        <f t="shared" si="227"/>
        <v>4876.6801973513748</v>
      </c>
      <c r="P788" s="16">
        <f t="shared" si="228"/>
        <v>36139.699717382966</v>
      </c>
      <c r="Q788" s="16">
        <f t="shared" si="229"/>
        <v>2723.4246381837934</v>
      </c>
      <c r="R788" s="16">
        <f t="shared" si="217"/>
        <v>33416.275079199171</v>
      </c>
      <c r="S788" s="16">
        <f t="shared" si="230"/>
        <v>5327.3406468633038</v>
      </c>
      <c r="T788" s="16">
        <f t="shared" si="231"/>
        <v>36241.699524590629</v>
      </c>
      <c r="U788" s="16">
        <f t="shared" si="232"/>
        <v>2723.4246381837938</v>
      </c>
      <c r="V788" s="16">
        <f t="shared" si="218"/>
        <v>33518.274886406834</v>
      </c>
      <c r="W788" s="16">
        <f t="shared" si="233"/>
        <v>5343.601816536514</v>
      </c>
    </row>
    <row r="789" spans="2:23">
      <c r="B789" s="13">
        <v>27</v>
      </c>
      <c r="C789" s="16">
        <f t="shared" si="213"/>
        <v>2130.4782322397514</v>
      </c>
      <c r="D789" s="16">
        <f t="shared" si="219"/>
        <v>-90306.987069359151</v>
      </c>
      <c r="E789" s="16">
        <f t="shared" si="220"/>
        <v>0</v>
      </c>
      <c r="F789" s="16">
        <f t="shared" si="214"/>
        <v>-92437.465301598902</v>
      </c>
      <c r="G789" s="16">
        <f t="shared" si="221"/>
        <v>0</v>
      </c>
      <c r="H789" s="16">
        <f t="shared" si="222"/>
        <v>-6468.7639485900327</v>
      </c>
      <c r="I789" s="16">
        <f t="shared" si="223"/>
        <v>0</v>
      </c>
      <c r="J789" s="16">
        <f t="shared" si="215"/>
        <v>-8599.242180829784</v>
      </c>
      <c r="K789" s="16">
        <f t="shared" si="224"/>
        <v>0</v>
      </c>
      <c r="L789" s="16">
        <f t="shared" si="225"/>
        <v>31444.132083412762</v>
      </c>
      <c r="M789" s="16">
        <f t="shared" si="226"/>
        <v>2730.2500630789959</v>
      </c>
      <c r="N789" s="16">
        <f t="shared" si="216"/>
        <v>28713.882020333767</v>
      </c>
      <c r="O789" s="16">
        <f t="shared" si="227"/>
        <v>4365.9263414406587</v>
      </c>
      <c r="P789" s="16">
        <f t="shared" si="228"/>
        <v>34349.925804911996</v>
      </c>
      <c r="Q789" s="16">
        <f t="shared" si="229"/>
        <v>2730.2500630789959</v>
      </c>
      <c r="R789" s="16">
        <f t="shared" si="217"/>
        <v>31619.675741833002</v>
      </c>
      <c r="S789" s="16">
        <f t="shared" si="230"/>
        <v>4807.7503115503932</v>
      </c>
      <c r="T789" s="16">
        <f t="shared" si="231"/>
        <v>34454.775486733037</v>
      </c>
      <c r="U789" s="16">
        <f t="shared" si="232"/>
        <v>2730.2500630789959</v>
      </c>
      <c r="V789" s="16">
        <f t="shared" si="218"/>
        <v>31724.525423654042</v>
      </c>
      <c r="W789" s="16">
        <f t="shared" si="233"/>
        <v>4823.6926347594226</v>
      </c>
    </row>
    <row r="790" spans="2:23">
      <c r="B790" s="13">
        <v>28</v>
      </c>
      <c r="C790" s="16">
        <f t="shared" si="213"/>
        <v>2130.4782322397514</v>
      </c>
      <c r="D790" s="16">
        <f t="shared" si="219"/>
        <v>-95210.58926064687</v>
      </c>
      <c r="E790" s="16">
        <f t="shared" si="220"/>
        <v>0</v>
      </c>
      <c r="F790" s="16">
        <f t="shared" si="214"/>
        <v>-97341.067492886621</v>
      </c>
      <c r="G790" s="16">
        <f t="shared" si="221"/>
        <v>0</v>
      </c>
      <c r="H790" s="16">
        <f t="shared" si="222"/>
        <v>-8857.2194462546777</v>
      </c>
      <c r="I790" s="16">
        <f t="shared" si="223"/>
        <v>0</v>
      </c>
      <c r="J790" s="16">
        <f t="shared" si="215"/>
        <v>-10987.697678494429</v>
      </c>
      <c r="K790" s="16">
        <f t="shared" si="224"/>
        <v>0</v>
      </c>
      <c r="L790" s="16">
        <f t="shared" si="225"/>
        <v>29516.147883981892</v>
      </c>
      <c r="M790" s="16">
        <f t="shared" si="226"/>
        <v>2736.7917256752921</v>
      </c>
      <c r="N790" s="16">
        <f t="shared" si="216"/>
        <v>26779.3561583066</v>
      </c>
      <c r="O790" s="16">
        <f t="shared" si="227"/>
        <v>3883.4407750171044</v>
      </c>
      <c r="P790" s="16">
        <f t="shared" si="228"/>
        <v>32503.129482059816</v>
      </c>
      <c r="Q790" s="16">
        <f t="shared" si="229"/>
        <v>2736.7917256752921</v>
      </c>
      <c r="R790" s="16">
        <f t="shared" si="217"/>
        <v>29766.337756384524</v>
      </c>
      <c r="S790" s="16">
        <f t="shared" si="230"/>
        <v>4316.6015300266472</v>
      </c>
      <c r="T790" s="16">
        <f t="shared" si="231"/>
        <v>32610.908663990936</v>
      </c>
      <c r="U790" s="16">
        <f t="shared" si="232"/>
        <v>2736.7917256752926</v>
      </c>
      <c r="V790" s="16">
        <f t="shared" si="218"/>
        <v>29874.116938315645</v>
      </c>
      <c r="W790" s="16">
        <f t="shared" si="233"/>
        <v>4332.2312586629514</v>
      </c>
    </row>
    <row r="791" spans="2:23">
      <c r="B791" s="13">
        <v>29</v>
      </c>
      <c r="C791" s="16">
        <f t="shared" si="213"/>
        <v>2130.4782322397514</v>
      </c>
      <c r="D791" s="16">
        <f t="shared" si="219"/>
        <v>-100261.29951767322</v>
      </c>
      <c r="E791" s="16">
        <f t="shared" si="220"/>
        <v>0</v>
      </c>
      <c r="F791" s="16">
        <f t="shared" si="214"/>
        <v>-102391.77774991297</v>
      </c>
      <c r="G791" s="16">
        <f t="shared" si="221"/>
        <v>0</v>
      </c>
      <c r="H791" s="16">
        <f t="shared" si="222"/>
        <v>-11317.328608849262</v>
      </c>
      <c r="I791" s="16">
        <f t="shared" si="223"/>
        <v>0</v>
      </c>
      <c r="J791" s="16">
        <f t="shared" si="215"/>
        <v>-13447.806841089014</v>
      </c>
      <c r="K791" s="16">
        <f t="shared" si="224"/>
        <v>0</v>
      </c>
      <c r="L791" s="16">
        <f t="shared" si="225"/>
        <v>27527.571369369685</v>
      </c>
      <c r="M791" s="16">
        <f t="shared" si="226"/>
        <v>2743.0600736256115</v>
      </c>
      <c r="N791" s="16">
        <f t="shared" si="216"/>
        <v>24784.511295744072</v>
      </c>
      <c r="O791" s="16">
        <f t="shared" si="227"/>
        <v>3427.9065752173778</v>
      </c>
      <c r="P791" s="16">
        <f t="shared" si="228"/>
        <v>30598.009233297907</v>
      </c>
      <c r="Q791" s="16">
        <f t="shared" si="229"/>
        <v>2743.0600736256119</v>
      </c>
      <c r="R791" s="16">
        <f t="shared" si="217"/>
        <v>27854.949159672295</v>
      </c>
      <c r="S791" s="16">
        <f t="shared" si="230"/>
        <v>3852.5739820894787</v>
      </c>
      <c r="T791" s="16">
        <f t="shared" si="231"/>
        <v>30708.799765572185</v>
      </c>
      <c r="U791" s="16">
        <f t="shared" si="232"/>
        <v>2743.0600736256119</v>
      </c>
      <c r="V791" s="16">
        <f t="shared" si="218"/>
        <v>27965.739691946572</v>
      </c>
      <c r="W791" s="16">
        <f t="shared" si="233"/>
        <v>3867.8972454584045</v>
      </c>
    </row>
    <row r="792" spans="2:23">
      <c r="B792" s="13">
        <v>30</v>
      </c>
      <c r="C792" s="16">
        <f t="shared" si="213"/>
        <v>2130.4782322397514</v>
      </c>
      <c r="D792" s="16">
        <f t="shared" si="219"/>
        <v>-105463.53108241037</v>
      </c>
      <c r="E792" s="16">
        <f t="shared" si="220"/>
        <v>0</v>
      </c>
      <c r="F792" s="16">
        <f t="shared" si="214"/>
        <v>-107594.00931465012</v>
      </c>
      <c r="G792" s="16">
        <f t="shared" si="221"/>
        <v>0</v>
      </c>
      <c r="H792" s="16">
        <f t="shared" si="222"/>
        <v>-13851.241046321684</v>
      </c>
      <c r="I792" s="16">
        <f t="shared" si="223"/>
        <v>0</v>
      </c>
      <c r="J792" s="16">
        <f t="shared" si="215"/>
        <v>-15981.719278561435</v>
      </c>
      <c r="K792" s="16">
        <f t="shared" si="224"/>
        <v>0</v>
      </c>
      <c r="L792" s="16">
        <f t="shared" si="225"/>
        <v>25476.990541347164</v>
      </c>
      <c r="M792" s="16">
        <f t="shared" si="226"/>
        <v>2749.0652872859887</v>
      </c>
      <c r="N792" s="16">
        <f t="shared" si="216"/>
        <v>22727.925254061174</v>
      </c>
      <c r="O792" s="16">
        <f t="shared" si="227"/>
        <v>2998.0610479200541</v>
      </c>
      <c r="P792" s="16">
        <f t="shared" si="228"/>
        <v>28633.21643919354</v>
      </c>
      <c r="Q792" s="16">
        <f t="shared" si="229"/>
        <v>2749.0652872859887</v>
      </c>
      <c r="R792" s="16">
        <f t="shared" si="217"/>
        <v>25884.15115190755</v>
      </c>
      <c r="S792" s="16">
        <f t="shared" si="230"/>
        <v>3414.4016428927021</v>
      </c>
      <c r="T792" s="16">
        <f t="shared" si="231"/>
        <v>28747.10245893956</v>
      </c>
      <c r="U792" s="16">
        <f t="shared" si="232"/>
        <v>2749.0652872859887</v>
      </c>
      <c r="V792" s="16">
        <f t="shared" si="218"/>
        <v>25998.03717165357</v>
      </c>
      <c r="W792" s="16">
        <f t="shared" si="233"/>
        <v>3429.4244501171393</v>
      </c>
    </row>
    <row r="793" spans="2:23">
      <c r="B793" s="13">
        <v>31</v>
      </c>
      <c r="C793" s="16">
        <f t="shared" si="213"/>
        <v>2130.4782322397514</v>
      </c>
      <c r="D793" s="16">
        <f t="shared" si="219"/>
        <v>-110821.82959408962</v>
      </c>
      <c r="E793" s="16">
        <f t="shared" si="220"/>
        <v>0</v>
      </c>
      <c r="F793" s="16">
        <f t="shared" si="214"/>
        <v>-112952.30782632937</v>
      </c>
      <c r="G793" s="16">
        <f t="shared" si="221"/>
        <v>0</v>
      </c>
      <c r="H793" s="16">
        <f t="shared" si="222"/>
        <v>-16461.170856918277</v>
      </c>
      <c r="I793" s="16">
        <f t="shared" si="223"/>
        <v>0</v>
      </c>
      <c r="J793" s="16">
        <f t="shared" si="215"/>
        <v>-18591.649089158029</v>
      </c>
      <c r="K793" s="16">
        <f t="shared" si="224"/>
        <v>0</v>
      </c>
      <c r="L793" s="16">
        <f t="shared" si="225"/>
        <v>23362.943485659645</v>
      </c>
      <c r="M793" s="16">
        <f t="shared" si="226"/>
        <v>2754.8172757326211</v>
      </c>
      <c r="N793" s="16">
        <f t="shared" si="216"/>
        <v>20608.126209927024</v>
      </c>
      <c r="O793" s="16">
        <f t="shared" si="227"/>
        <v>2592.693907472104</v>
      </c>
      <c r="P793" s="16">
        <f t="shared" si="228"/>
        <v>26607.354335091848</v>
      </c>
      <c r="Q793" s="16">
        <f t="shared" si="229"/>
        <v>2754.8172757326211</v>
      </c>
      <c r="R793" s="16">
        <f t="shared" si="217"/>
        <v>23852.537059359227</v>
      </c>
      <c r="S793" s="16">
        <f t="shared" si="230"/>
        <v>3000.870961366857</v>
      </c>
      <c r="T793" s="16">
        <f t="shared" si="231"/>
        <v>26724.422330229569</v>
      </c>
      <c r="U793" s="16">
        <f t="shared" si="232"/>
        <v>2754.8172757326211</v>
      </c>
      <c r="V793" s="16">
        <f t="shared" si="218"/>
        <v>23969.605054496948</v>
      </c>
      <c r="W793" s="16">
        <f t="shared" si="233"/>
        <v>3015.5992037437568</v>
      </c>
    </row>
    <row r="794" spans="2:23">
      <c r="B794" s="13">
        <v>32</v>
      </c>
      <c r="C794" s="16">
        <f t="shared" ref="C794:C815" si="234">IF($B$755-12*$B794&lt;=0,0,($B$758*MIN(12,$B$755-12*$B794)-$B$754*(MIN(12,$B$755-12*$B794)-MAX(0,MIN(12,$B$755-12*$B794,$B$756-12*$B794))))/12)</f>
        <v>2130.4782322397514</v>
      </c>
      <c r="D794" s="16">
        <f t="shared" si="219"/>
        <v>-116340.87706111926</v>
      </c>
      <c r="E794" s="16">
        <f t="shared" si="220"/>
        <v>0</v>
      </c>
      <c r="F794" s="16">
        <f t="shared" ref="F794:F825" si="235">IF(E794&gt;0,IF(E794&lt;=D794,D794-E794,C794*(D794/E794-1)),D794-C794)</f>
        <v>-118471.35529335901</v>
      </c>
      <c r="G794" s="16">
        <f t="shared" si="221"/>
        <v>0</v>
      </c>
      <c r="H794" s="16">
        <f t="shared" si="222"/>
        <v>-19149.398561832772</v>
      </c>
      <c r="I794" s="16">
        <f t="shared" si="223"/>
        <v>0</v>
      </c>
      <c r="J794" s="16">
        <f t="shared" ref="J794:J825" si="236">IF(I794&gt;0,IF(I794&lt;=H794,H794-I794,C794*(H794/I794-1)),H794-C794)</f>
        <v>-21279.876794072523</v>
      </c>
      <c r="K794" s="16">
        <f t="shared" si="224"/>
        <v>0</v>
      </c>
      <c r="L794" s="16">
        <f t="shared" si="225"/>
        <v>21183.917256232387</v>
      </c>
      <c r="M794" s="16">
        <f t="shared" si="226"/>
        <v>2760.3256740654779</v>
      </c>
      <c r="N794" s="16">
        <f t="shared" ref="N794:N825" si="237">IF(M794&gt;0,IF(M794&lt;=L794,L794-M794,C794*(L794/M794-1)),L794-C794)</f>
        <v>18423.591582166911</v>
      </c>
      <c r="O794" s="16">
        <f t="shared" si="227"/>
        <v>2210.6454845831418</v>
      </c>
      <c r="P794" s="16">
        <f t="shared" si="228"/>
        <v>24518.976944797723</v>
      </c>
      <c r="Q794" s="16">
        <f t="shared" si="229"/>
        <v>2760.3256740654779</v>
      </c>
      <c r="R794" s="16">
        <f t="shared" ref="R794:R825" si="238">IF(Q794&gt;0,IF(Q794&lt;=P794,P794-Q794,C794*(P794/Q794-1)),P794-C794)</f>
        <v>21758.651270732247</v>
      </c>
      <c r="S794" s="16">
        <f t="shared" si="230"/>
        <v>2610.8190668328998</v>
      </c>
      <c r="T794" s="16">
        <f t="shared" si="231"/>
        <v>24639.315819719592</v>
      </c>
      <c r="U794" s="16">
        <f t="shared" si="232"/>
        <v>2760.3256740654779</v>
      </c>
      <c r="V794" s="16">
        <f t="shared" ref="V794:V825" si="239">IF(U794&gt;0,IF(U794&lt;=T794,T794-U794,C794*(T794/U794-1)),T794-C794)</f>
        <v>21878.990145654112</v>
      </c>
      <c r="W794" s="16">
        <f t="shared" si="233"/>
        <v>2625.2585201435854</v>
      </c>
    </row>
    <row r="795" spans="2:23">
      <c r="B795" s="13">
        <v>33</v>
      </c>
      <c r="C795" s="16">
        <f t="shared" si="234"/>
        <v>2130.4782322397514</v>
      </c>
      <c r="D795" s="16">
        <f t="shared" ref="D795:D815" si="240">IF($B795&gt;$B$757,F794,F794*$B$107*IF(F794&gt;0,$B$106,1))</f>
        <v>-122025.49595215978</v>
      </c>
      <c r="E795" s="16">
        <f t="shared" ref="E795:E826" si="241">IF(AND(C795&gt;0,D795&gt;0),C795/(1-$B$105*MAX(0,1-G794/D795)),0)</f>
        <v>0</v>
      </c>
      <c r="F795" s="16">
        <f t="shared" si="235"/>
        <v>-124155.97418439953</v>
      </c>
      <c r="G795" s="16">
        <f t="shared" ref="G795:G826" si="242">IF(E795&gt;0,IF(E795&lt;=D795,G794*(1-E795/D795),0),IF(AND(C795&lt;0,F795&gt;0),G794-C795,G794))/$B$108</f>
        <v>0</v>
      </c>
      <c r="H795" s="16">
        <f t="shared" ref="H795:H815" si="243">IF($B795&gt;$B$757,J794,J794*$B$107*IF(J794&gt;0,$B$106,1))</f>
        <v>-21918.2730978947</v>
      </c>
      <c r="I795" s="16">
        <f t="shared" ref="I795:I826" si="244">IF(AND(C795&gt;0,H795&gt;0),C795/(1-$B$105*MAX(0,1-K794/H795)),0)</f>
        <v>0</v>
      </c>
      <c r="J795" s="16">
        <f t="shared" si="236"/>
        <v>-24048.751330134452</v>
      </c>
      <c r="K795" s="16">
        <f t="shared" ref="K795:K826" si="245">IF(I795&gt;0,IF(I795&lt;=H795,K794*(1-I795/H795),0),IF(AND(C795&lt;0,J795&gt;0),K794-C795,K794))/$B$108</f>
        <v>0</v>
      </c>
      <c r="L795" s="16">
        <f t="shared" ref="L795:L815" si="246">IF($B795&gt;$B$757,N794,N794*$B$107*IF(N794&gt;0,$B$106,1))</f>
        <v>18938.346730972655</v>
      </c>
      <c r="M795" s="16">
        <f t="shared" ref="M795:M826" si="247">IF(AND(C795&gt;0,L795&gt;0),C795/(1-$B$105*MAX(0,1-O794/L795)),0)</f>
        <v>2765.5998418818845</v>
      </c>
      <c r="N795" s="16">
        <f t="shared" si="237"/>
        <v>16172.746889090769</v>
      </c>
      <c r="O795" s="16">
        <f t="shared" ref="O795:O826" si="248">IF(M795&gt;0,IF(M795&lt;=L795,O794*(1-M795/L795),0),IF(AND(C795&lt;0,N795&gt;0),O794-C795,O794))/$B$108</f>
        <v>1850.8049650997737</v>
      </c>
      <c r="P795" s="16">
        <f t="shared" ref="P795:P815" si="249">IF($B795&gt;$B$757,R794,R794*$B$107*IF(R794&gt;0,$B$106,1))</f>
        <v>22366.587987236508</v>
      </c>
      <c r="Q795" s="16">
        <f t="shared" ref="Q795:Q826" si="250">IF(AND(C795&gt;0,P795&gt;0),C795/(1-$B$105*MAX(0,1-S794/P795)),0)</f>
        <v>2765.5998418818845</v>
      </c>
      <c r="R795" s="16">
        <f t="shared" si="238"/>
        <v>19600.988145354622</v>
      </c>
      <c r="S795" s="16">
        <f t="shared" ref="S795:S826" si="251">IF(Q795&gt;0,IF(Q795&lt;=P795,S794*(1-Q795/P795),0),IF(AND(C795&lt;0,R795&gt;0),S794-C795,S794))/$B$108</f>
        <v>2243.1320065211053</v>
      </c>
      <c r="T795" s="16">
        <f t="shared" ref="T795:T815" si="252">IF($B795&gt;$B$757,V794,V794*$B$107*IF(V794&gt;0,$B$106,1))</f>
        <v>22490.289130323687</v>
      </c>
      <c r="U795" s="16">
        <f t="shared" ref="U795:U826" si="253">IF(AND(C795&gt;0,T795&gt;0),C795/(1-$B$105*MAX(0,1-W794/T795)),0)</f>
        <v>2765.5998418818845</v>
      </c>
      <c r="V795" s="16">
        <f t="shared" si="239"/>
        <v>19724.689288441801</v>
      </c>
      <c r="W795" s="16">
        <f t="shared" ref="W795:W826" si="254">IF(U795&gt;0,IF(U795&lt;=T795,W794*(1-U795/T795),0),IF(AND(C795&lt;0,V795&gt;0),W794-C795,W794))/$B$108</f>
        <v>2257.288333296287</v>
      </c>
    </row>
    <row r="796" spans="2:23">
      <c r="B796" s="13">
        <v>34</v>
      </c>
      <c r="C796" s="16">
        <f t="shared" si="234"/>
        <v>2130.4782322397514</v>
      </c>
      <c r="D796" s="16">
        <f t="shared" si="240"/>
        <v>-127880.65340993152</v>
      </c>
      <c r="E796" s="16">
        <f t="shared" si="241"/>
        <v>0</v>
      </c>
      <c r="F796" s="16">
        <f t="shared" si="235"/>
        <v>-130011.13164217127</v>
      </c>
      <c r="G796" s="16">
        <f t="shared" si="242"/>
        <v>0</v>
      </c>
      <c r="H796" s="16">
        <f t="shared" si="243"/>
        <v>-24770.213870038486</v>
      </c>
      <c r="I796" s="16">
        <f t="shared" si="244"/>
        <v>0</v>
      </c>
      <c r="J796" s="16">
        <f t="shared" si="236"/>
        <v>-26900.692102278237</v>
      </c>
      <c r="K796" s="16">
        <f t="shared" si="245"/>
        <v>0</v>
      </c>
      <c r="L796" s="16">
        <f t="shared" si="246"/>
        <v>16624.613437171967</v>
      </c>
      <c r="M796" s="16">
        <f t="shared" si="247"/>
        <v>2770.6488628095371</v>
      </c>
      <c r="N796" s="16">
        <f t="shared" si="237"/>
        <v>13853.96457436243</v>
      </c>
      <c r="O796" s="16">
        <f t="shared" si="248"/>
        <v>1512.1086620107358</v>
      </c>
      <c r="P796" s="16">
        <f t="shared" si="249"/>
        <v>20148.639754135831</v>
      </c>
      <c r="Q796" s="16">
        <f t="shared" si="250"/>
        <v>2770.6488628095371</v>
      </c>
      <c r="R796" s="16">
        <f t="shared" si="238"/>
        <v>17377.990891326295</v>
      </c>
      <c r="S796" s="16">
        <f t="shared" si="251"/>
        <v>1896.7430163453746</v>
      </c>
      <c r="T796" s="16">
        <f t="shared" si="252"/>
        <v>20275.797107160866</v>
      </c>
      <c r="U796" s="16">
        <f t="shared" si="253"/>
        <v>2770.6488628095371</v>
      </c>
      <c r="V796" s="16">
        <f t="shared" si="239"/>
        <v>17505.148244351331</v>
      </c>
      <c r="W796" s="16">
        <f t="shared" si="254"/>
        <v>1910.6217680857485</v>
      </c>
    </row>
    <row r="797" spans="2:23">
      <c r="B797" s="13">
        <v>35</v>
      </c>
      <c r="C797" s="16">
        <f t="shared" si="234"/>
        <v>2130.4782322397514</v>
      </c>
      <c r="D797" s="16">
        <f t="shared" si="240"/>
        <v>-133911.4655914364</v>
      </c>
      <c r="E797" s="16">
        <f t="shared" si="241"/>
        <v>0</v>
      </c>
      <c r="F797" s="16">
        <f t="shared" si="235"/>
        <v>-136041.94382367615</v>
      </c>
      <c r="G797" s="16">
        <f t="shared" si="242"/>
        <v>0</v>
      </c>
      <c r="H797" s="16">
        <f t="shared" si="243"/>
        <v>-27707.712865346584</v>
      </c>
      <c r="I797" s="16">
        <f t="shared" si="244"/>
        <v>0</v>
      </c>
      <c r="J797" s="16">
        <f t="shared" si="236"/>
        <v>-29838.191097586336</v>
      </c>
      <c r="K797" s="16">
        <f t="shared" si="245"/>
        <v>0</v>
      </c>
      <c r="L797" s="16">
        <f t="shared" si="246"/>
        <v>14241.044344570115</v>
      </c>
      <c r="M797" s="16">
        <f t="shared" si="247"/>
        <v>2775.4815449945031</v>
      </c>
      <c r="N797" s="16">
        <f t="shared" si="237"/>
        <v>11465.562799575611</v>
      </c>
      <c r="O797" s="16">
        <f t="shared" si="248"/>
        <v>1193.5383226959739</v>
      </c>
      <c r="P797" s="16">
        <f t="shared" si="249"/>
        <v>17863.531956829953</v>
      </c>
      <c r="Q797" s="16">
        <f t="shared" si="250"/>
        <v>2775.4815449945031</v>
      </c>
      <c r="R797" s="16">
        <f t="shared" si="238"/>
        <v>15088.050411835449</v>
      </c>
      <c r="S797" s="16">
        <f t="shared" si="251"/>
        <v>1570.6308269456199</v>
      </c>
      <c r="T797" s="16">
        <f t="shared" si="252"/>
        <v>17994.242086298505</v>
      </c>
      <c r="U797" s="16">
        <f t="shared" si="253"/>
        <v>2775.4815449945031</v>
      </c>
      <c r="V797" s="16">
        <f t="shared" si="239"/>
        <v>15218.760541304002</v>
      </c>
      <c r="W797" s="16">
        <f t="shared" si="254"/>
        <v>1584.2374462989276</v>
      </c>
    </row>
    <row r="798" spans="2:23">
      <c r="B798" s="13">
        <v>36</v>
      </c>
      <c r="C798" s="16">
        <f t="shared" si="234"/>
        <v>2130.4782322397514</v>
      </c>
      <c r="D798" s="16">
        <f t="shared" si="240"/>
        <v>-140123.20213838643</v>
      </c>
      <c r="E798" s="16">
        <f t="shared" si="241"/>
        <v>0</v>
      </c>
      <c r="F798" s="16">
        <f t="shared" si="235"/>
        <v>-142253.68037062619</v>
      </c>
      <c r="G798" s="16">
        <f t="shared" si="242"/>
        <v>0</v>
      </c>
      <c r="H798" s="16">
        <f t="shared" si="243"/>
        <v>-30733.336830513927</v>
      </c>
      <c r="I798" s="16">
        <f t="shared" si="244"/>
        <v>0</v>
      </c>
      <c r="J798" s="16">
        <f t="shared" si="236"/>
        <v>-32863.815062753682</v>
      </c>
      <c r="K798" s="16">
        <f t="shared" si="245"/>
        <v>0</v>
      </c>
      <c r="L798" s="16">
        <f t="shared" si="246"/>
        <v>11785.910624195754</v>
      </c>
      <c r="M798" s="16">
        <f t="shared" si="247"/>
        <v>2780.1064224459078</v>
      </c>
      <c r="N798" s="16">
        <f t="shared" si="237"/>
        <v>9005.8042017498465</v>
      </c>
      <c r="O798" s="16">
        <f t="shared" si="248"/>
        <v>894.11947311905521</v>
      </c>
      <c r="P798" s="16">
        <f t="shared" si="249"/>
        <v>15509.610540342132</v>
      </c>
      <c r="Q798" s="16">
        <f t="shared" si="250"/>
        <v>2780.1064224459078</v>
      </c>
      <c r="R798" s="16">
        <f t="shared" si="238"/>
        <v>12729.504117896224</v>
      </c>
      <c r="S798" s="16">
        <f t="shared" si="251"/>
        <v>1263.8180066971395</v>
      </c>
      <c r="T798" s="16">
        <f t="shared" si="252"/>
        <v>15643.972710828037</v>
      </c>
      <c r="U798" s="16">
        <f t="shared" si="253"/>
        <v>2780.1064224459078</v>
      </c>
      <c r="V798" s="16">
        <f t="shared" si="239"/>
        <v>12863.866288382129</v>
      </c>
      <c r="W798" s="16">
        <f t="shared" si="254"/>
        <v>1277.157829592539</v>
      </c>
    </row>
    <row r="799" spans="2:23">
      <c r="B799" s="13">
        <v>37</v>
      </c>
      <c r="C799" s="16">
        <f t="shared" si="234"/>
        <v>2130.4782322397514</v>
      </c>
      <c r="D799" s="16">
        <f t="shared" si="240"/>
        <v>-146521.29078174499</v>
      </c>
      <c r="E799" s="16">
        <f t="shared" si="241"/>
        <v>0</v>
      </c>
      <c r="F799" s="16">
        <f t="shared" si="235"/>
        <v>-148651.76901398474</v>
      </c>
      <c r="G799" s="16">
        <f t="shared" si="242"/>
        <v>0</v>
      </c>
      <c r="H799" s="16">
        <f t="shared" si="243"/>
        <v>-33849.729514636296</v>
      </c>
      <c r="I799" s="16">
        <f t="shared" si="244"/>
        <v>0</v>
      </c>
      <c r="J799" s="16">
        <f t="shared" si="236"/>
        <v>-35980.207746876047</v>
      </c>
      <c r="K799" s="16">
        <f t="shared" si="245"/>
        <v>0</v>
      </c>
      <c r="L799" s="16">
        <f t="shared" si="246"/>
        <v>9257.4263711467374</v>
      </c>
      <c r="M799" s="16">
        <f t="shared" si="247"/>
        <v>2784.5317571451033</v>
      </c>
      <c r="N799" s="16">
        <f t="shared" si="237"/>
        <v>6472.8946140016342</v>
      </c>
      <c r="O799" s="16">
        <f t="shared" si="248"/>
        <v>612.9198003717172</v>
      </c>
      <c r="P799" s="16">
        <f t="shared" si="249"/>
        <v>13085.166462950245</v>
      </c>
      <c r="Q799" s="16">
        <f t="shared" si="250"/>
        <v>2784.5317571451033</v>
      </c>
      <c r="R799" s="16">
        <f t="shared" si="238"/>
        <v>10300.634705805141</v>
      </c>
      <c r="S799" s="16">
        <f t="shared" si="251"/>
        <v>975.36934309532921</v>
      </c>
      <c r="T799" s="16">
        <f t="shared" si="252"/>
        <v>13223.282712479526</v>
      </c>
      <c r="U799" s="16">
        <f t="shared" si="253"/>
        <v>2784.5317571451033</v>
      </c>
      <c r="V799" s="16">
        <f t="shared" si="239"/>
        <v>10438.750955334423</v>
      </c>
      <c r="W799" s="16">
        <f t="shared" si="254"/>
        <v>988.44760083591711</v>
      </c>
    </row>
    <row r="800" spans="2:23">
      <c r="B800" s="13">
        <v>38</v>
      </c>
      <c r="C800" s="16">
        <f t="shared" si="234"/>
        <v>2130.4782322397514</v>
      </c>
      <c r="D800" s="16">
        <f t="shared" si="240"/>
        <v>-153111.3220844043</v>
      </c>
      <c r="E800" s="16">
        <f t="shared" si="241"/>
        <v>0</v>
      </c>
      <c r="F800" s="16">
        <f t="shared" si="235"/>
        <v>-155241.80031664405</v>
      </c>
      <c r="G800" s="16">
        <f t="shared" si="242"/>
        <v>0</v>
      </c>
      <c r="H800" s="16">
        <f t="shared" si="243"/>
        <v>-37059.613979282331</v>
      </c>
      <c r="I800" s="16">
        <f t="shared" si="244"/>
        <v>0</v>
      </c>
      <c r="J800" s="16">
        <f t="shared" si="236"/>
        <v>-39190.092211522082</v>
      </c>
      <c r="K800" s="16">
        <f t="shared" si="245"/>
        <v>0</v>
      </c>
      <c r="L800" s="16">
        <f t="shared" si="246"/>
        <v>6653.7472895168394</v>
      </c>
      <c r="M800" s="16">
        <f t="shared" si="247"/>
        <v>2788.7655418331601</v>
      </c>
      <c r="N800" s="16">
        <f t="shared" si="237"/>
        <v>3864.9817476836793</v>
      </c>
      <c r="O800" s="16">
        <f t="shared" si="248"/>
        <v>349.04757471128789</v>
      </c>
      <c r="P800" s="16">
        <f t="shared" si="249"/>
        <v>10588.434439485338</v>
      </c>
      <c r="Q800" s="16">
        <f t="shared" si="250"/>
        <v>2788.7655418331601</v>
      </c>
      <c r="R800" s="16">
        <f t="shared" si="238"/>
        <v>7799.6688976521782</v>
      </c>
      <c r="S800" s="16">
        <f t="shared" si="251"/>
        <v>704.39026365600557</v>
      </c>
      <c r="T800" s="16">
        <f t="shared" si="252"/>
        <v>10730.409657026468</v>
      </c>
      <c r="U800" s="16">
        <f t="shared" si="253"/>
        <v>2788.7655418331601</v>
      </c>
      <c r="V800" s="16">
        <f t="shared" si="239"/>
        <v>7941.6441151933086</v>
      </c>
      <c r="W800" s="16">
        <f t="shared" si="254"/>
        <v>717.2120849703075</v>
      </c>
    </row>
    <row r="801" spans="2:23">
      <c r="B801" s="13">
        <v>39</v>
      </c>
      <c r="C801" s="16">
        <f t="shared" si="234"/>
        <v>2130.4782322397514</v>
      </c>
      <c r="D801" s="16">
        <f t="shared" si="240"/>
        <v>-159899.05432614338</v>
      </c>
      <c r="E801" s="16">
        <f t="shared" si="241"/>
        <v>0</v>
      </c>
      <c r="F801" s="16">
        <f t="shared" si="235"/>
        <v>-162029.53255838313</v>
      </c>
      <c r="G801" s="16">
        <f t="shared" si="242"/>
        <v>0</v>
      </c>
      <c r="H801" s="16">
        <f t="shared" si="243"/>
        <v>-40365.794977867743</v>
      </c>
      <c r="I801" s="16">
        <f t="shared" si="244"/>
        <v>0</v>
      </c>
      <c r="J801" s="16">
        <f t="shared" si="236"/>
        <v>-42496.273210107494</v>
      </c>
      <c r="K801" s="16">
        <f t="shared" si="245"/>
        <v>0</v>
      </c>
      <c r="L801" s="16">
        <f t="shared" si="246"/>
        <v>3972.9693377139615</v>
      </c>
      <c r="M801" s="16">
        <f t="shared" si="247"/>
        <v>2792.8155033963876</v>
      </c>
      <c r="N801" s="16">
        <f t="shared" si="237"/>
        <v>1180.1538343175739</v>
      </c>
      <c r="O801" s="16">
        <f t="shared" si="248"/>
        <v>101.65011198533287</v>
      </c>
      <c r="P801" s="16">
        <f t="shared" si="249"/>
        <v>8017.5916466525805</v>
      </c>
      <c r="Q801" s="16">
        <f t="shared" si="250"/>
        <v>2792.8155033963876</v>
      </c>
      <c r="R801" s="16">
        <f t="shared" si="238"/>
        <v>5224.7761432561929</v>
      </c>
      <c r="S801" s="16">
        <f t="shared" si="251"/>
        <v>450.02529722525225</v>
      </c>
      <c r="T801" s="16">
        <f t="shared" si="252"/>
        <v>8163.5336517718097</v>
      </c>
      <c r="U801" s="16">
        <f t="shared" si="253"/>
        <v>2792.8155033963876</v>
      </c>
      <c r="V801" s="16">
        <f t="shared" si="239"/>
        <v>5370.7181483754221</v>
      </c>
      <c r="W801" s="16">
        <f t="shared" si="254"/>
        <v>462.59571027848949</v>
      </c>
    </row>
    <row r="802" spans="2:23">
      <c r="B802" s="13">
        <v>40</v>
      </c>
      <c r="C802" s="16">
        <f t="shared" si="234"/>
        <v>2130.4782322397514</v>
      </c>
      <c r="D802" s="16">
        <f t="shared" si="240"/>
        <v>-166890.41853513464</v>
      </c>
      <c r="E802" s="16">
        <f t="shared" si="241"/>
        <v>0</v>
      </c>
      <c r="F802" s="16">
        <f t="shared" si="235"/>
        <v>-169020.89676737439</v>
      </c>
      <c r="G802" s="16">
        <f t="shared" si="242"/>
        <v>0</v>
      </c>
      <c r="H802" s="16">
        <f t="shared" si="243"/>
        <v>-43771.16140641072</v>
      </c>
      <c r="I802" s="16">
        <f t="shared" si="244"/>
        <v>0</v>
      </c>
      <c r="J802" s="16">
        <f t="shared" si="236"/>
        <v>-45901.639638650471</v>
      </c>
      <c r="K802" s="16">
        <f t="shared" si="245"/>
        <v>0</v>
      </c>
      <c r="L802" s="16">
        <f t="shared" si="246"/>
        <v>1213.1273324484071</v>
      </c>
      <c r="M802" s="16">
        <f t="shared" si="247"/>
        <v>2796.689106775345</v>
      </c>
      <c r="N802" s="16">
        <f t="shared" si="237"/>
        <v>-1206.3349771117439</v>
      </c>
      <c r="O802" s="16">
        <f t="shared" si="248"/>
        <v>0</v>
      </c>
      <c r="P802" s="16">
        <f t="shared" si="249"/>
        <v>5370.7563886987709</v>
      </c>
      <c r="Q802" s="16">
        <f t="shared" si="250"/>
        <v>2796.689106775345</v>
      </c>
      <c r="R802" s="16">
        <f t="shared" si="238"/>
        <v>2574.067281923426</v>
      </c>
      <c r="S802" s="16">
        <f t="shared" si="251"/>
        <v>211.45657636715396</v>
      </c>
      <c r="T802" s="16">
        <f t="shared" si="252"/>
        <v>5520.776013441031</v>
      </c>
      <c r="U802" s="16">
        <f t="shared" si="253"/>
        <v>2796.689106775345</v>
      </c>
      <c r="V802" s="16">
        <f t="shared" si="239"/>
        <v>2724.086906665686</v>
      </c>
      <c r="W802" s="16">
        <f t="shared" si="254"/>
        <v>223.78051073307284</v>
      </c>
    </row>
    <row r="803" spans="2:23">
      <c r="B803" s="13">
        <v>41</v>
      </c>
      <c r="C803" s="16">
        <f t="shared" si="234"/>
        <v>2130.4782322397514</v>
      </c>
      <c r="D803" s="16">
        <f t="shared" si="240"/>
        <v>-174091.52367039563</v>
      </c>
      <c r="E803" s="16">
        <f t="shared" si="241"/>
        <v>0</v>
      </c>
      <c r="F803" s="16">
        <f t="shared" si="235"/>
        <v>-176222.00190263538</v>
      </c>
      <c r="G803" s="16">
        <f t="shared" si="242"/>
        <v>0</v>
      </c>
      <c r="H803" s="16">
        <f t="shared" si="243"/>
        <v>-47278.688827809987</v>
      </c>
      <c r="I803" s="16">
        <f t="shared" si="244"/>
        <v>0</v>
      </c>
      <c r="J803" s="16">
        <f t="shared" si="236"/>
        <v>-49409.167060049738</v>
      </c>
      <c r="K803" s="16">
        <f t="shared" si="245"/>
        <v>0</v>
      </c>
      <c r="L803" s="16">
        <f t="shared" si="246"/>
        <v>-1242.5250264250963</v>
      </c>
      <c r="M803" s="16">
        <f t="shared" si="247"/>
        <v>0</v>
      </c>
      <c r="N803" s="16">
        <f t="shared" si="237"/>
        <v>-3373.0032586648476</v>
      </c>
      <c r="O803" s="16">
        <f t="shared" si="248"/>
        <v>0</v>
      </c>
      <c r="P803" s="16">
        <f t="shared" si="249"/>
        <v>2645.9867217803662</v>
      </c>
      <c r="Q803" s="16">
        <f t="shared" si="250"/>
        <v>2800.3935593283222</v>
      </c>
      <c r="R803" s="16">
        <f t="shared" si="238"/>
        <v>-117.46934826682056</v>
      </c>
      <c r="S803" s="16">
        <f t="shared" si="251"/>
        <v>0</v>
      </c>
      <c r="T803" s="16">
        <f t="shared" si="252"/>
        <v>2800.1978948379256</v>
      </c>
      <c r="U803" s="16">
        <f t="shared" si="253"/>
        <v>2800.3935593283222</v>
      </c>
      <c r="V803" s="16">
        <f t="shared" si="239"/>
        <v>-0.14885726908759023</v>
      </c>
      <c r="W803" s="16">
        <f t="shared" si="254"/>
        <v>0</v>
      </c>
    </row>
    <row r="804" spans="2:23">
      <c r="B804" s="13">
        <v>42</v>
      </c>
      <c r="C804" s="16">
        <f t="shared" si="234"/>
        <v>0</v>
      </c>
      <c r="D804" s="16">
        <f t="shared" si="240"/>
        <v>-181508.66195971446</v>
      </c>
      <c r="E804" s="16">
        <f t="shared" si="241"/>
        <v>0</v>
      </c>
      <c r="F804" s="16">
        <f t="shared" si="235"/>
        <v>-181508.66195971446</v>
      </c>
      <c r="G804" s="16">
        <f t="shared" si="242"/>
        <v>0</v>
      </c>
      <c r="H804" s="16">
        <f t="shared" si="243"/>
        <v>-50891.442071851234</v>
      </c>
      <c r="I804" s="16">
        <f t="shared" si="244"/>
        <v>0</v>
      </c>
      <c r="J804" s="16">
        <f t="shared" si="236"/>
        <v>-50891.442071851234</v>
      </c>
      <c r="K804" s="16">
        <f t="shared" si="245"/>
        <v>0</v>
      </c>
      <c r="L804" s="16">
        <f t="shared" si="246"/>
        <v>-3474.1933564247934</v>
      </c>
      <c r="M804" s="16">
        <f t="shared" si="247"/>
        <v>0</v>
      </c>
      <c r="N804" s="16">
        <f t="shared" si="237"/>
        <v>-3474.1933564247934</v>
      </c>
      <c r="O804" s="16">
        <f t="shared" si="248"/>
        <v>0</v>
      </c>
      <c r="P804" s="16">
        <f t="shared" si="249"/>
        <v>-120.99342871482519</v>
      </c>
      <c r="Q804" s="16">
        <f t="shared" si="250"/>
        <v>0</v>
      </c>
      <c r="R804" s="16">
        <f t="shared" si="238"/>
        <v>-120.99342871482519</v>
      </c>
      <c r="S804" s="16">
        <f t="shared" si="251"/>
        <v>0</v>
      </c>
      <c r="T804" s="16">
        <f t="shared" si="252"/>
        <v>-0.15332298716021794</v>
      </c>
      <c r="U804" s="16">
        <f t="shared" si="253"/>
        <v>0</v>
      </c>
      <c r="V804" s="16">
        <f t="shared" si="239"/>
        <v>-0.15332298716021794</v>
      </c>
      <c r="W804" s="16">
        <f t="shared" si="254"/>
        <v>0</v>
      </c>
    </row>
    <row r="805" spans="2:23">
      <c r="B805" s="13">
        <v>43</v>
      </c>
      <c r="C805" s="16">
        <f t="shared" si="234"/>
        <v>0</v>
      </c>
      <c r="D805" s="16">
        <f t="shared" si="240"/>
        <v>-181508.66195971446</v>
      </c>
      <c r="E805" s="16">
        <f t="shared" si="241"/>
        <v>0</v>
      </c>
      <c r="F805" s="16">
        <f t="shared" si="235"/>
        <v>-181508.66195971446</v>
      </c>
      <c r="G805" s="16">
        <f t="shared" si="242"/>
        <v>0</v>
      </c>
      <c r="H805" s="16">
        <f t="shared" si="243"/>
        <v>-50891.442071851234</v>
      </c>
      <c r="I805" s="16">
        <f t="shared" si="244"/>
        <v>0</v>
      </c>
      <c r="J805" s="16">
        <f t="shared" si="236"/>
        <v>-50891.442071851234</v>
      </c>
      <c r="K805" s="16">
        <f t="shared" si="245"/>
        <v>0</v>
      </c>
      <c r="L805" s="16">
        <f t="shared" si="246"/>
        <v>-3474.1933564247934</v>
      </c>
      <c r="M805" s="16">
        <f t="shared" si="247"/>
        <v>0</v>
      </c>
      <c r="N805" s="16">
        <f t="shared" si="237"/>
        <v>-3474.1933564247934</v>
      </c>
      <c r="O805" s="16">
        <f t="shared" si="248"/>
        <v>0</v>
      </c>
      <c r="P805" s="16">
        <f t="shared" si="249"/>
        <v>-120.99342871482519</v>
      </c>
      <c r="Q805" s="16">
        <f t="shared" si="250"/>
        <v>0</v>
      </c>
      <c r="R805" s="16">
        <f t="shared" si="238"/>
        <v>-120.99342871482519</v>
      </c>
      <c r="S805" s="16">
        <f t="shared" si="251"/>
        <v>0</v>
      </c>
      <c r="T805" s="16">
        <f t="shared" si="252"/>
        <v>-0.15332298716021794</v>
      </c>
      <c r="U805" s="16">
        <f t="shared" si="253"/>
        <v>0</v>
      </c>
      <c r="V805" s="16">
        <f t="shared" si="239"/>
        <v>-0.15332298716021794</v>
      </c>
      <c r="W805" s="16">
        <f t="shared" si="254"/>
        <v>0</v>
      </c>
    </row>
    <row r="806" spans="2:23">
      <c r="B806" s="13">
        <v>44</v>
      </c>
      <c r="C806" s="16">
        <f t="shared" si="234"/>
        <v>0</v>
      </c>
      <c r="D806" s="16">
        <f t="shared" si="240"/>
        <v>-181508.66195971446</v>
      </c>
      <c r="E806" s="16">
        <f t="shared" si="241"/>
        <v>0</v>
      </c>
      <c r="F806" s="16">
        <f t="shared" si="235"/>
        <v>-181508.66195971446</v>
      </c>
      <c r="G806" s="16">
        <f t="shared" si="242"/>
        <v>0</v>
      </c>
      <c r="H806" s="16">
        <f t="shared" si="243"/>
        <v>-50891.442071851234</v>
      </c>
      <c r="I806" s="16">
        <f t="shared" si="244"/>
        <v>0</v>
      </c>
      <c r="J806" s="16">
        <f t="shared" si="236"/>
        <v>-50891.442071851234</v>
      </c>
      <c r="K806" s="16">
        <f t="shared" si="245"/>
        <v>0</v>
      </c>
      <c r="L806" s="16">
        <f t="shared" si="246"/>
        <v>-3474.1933564247934</v>
      </c>
      <c r="M806" s="16">
        <f t="shared" si="247"/>
        <v>0</v>
      </c>
      <c r="N806" s="16">
        <f t="shared" si="237"/>
        <v>-3474.1933564247934</v>
      </c>
      <c r="O806" s="16">
        <f t="shared" si="248"/>
        <v>0</v>
      </c>
      <c r="P806" s="16">
        <f t="shared" si="249"/>
        <v>-120.99342871482519</v>
      </c>
      <c r="Q806" s="16">
        <f t="shared" si="250"/>
        <v>0</v>
      </c>
      <c r="R806" s="16">
        <f t="shared" si="238"/>
        <v>-120.99342871482519</v>
      </c>
      <c r="S806" s="16">
        <f t="shared" si="251"/>
        <v>0</v>
      </c>
      <c r="T806" s="16">
        <f t="shared" si="252"/>
        <v>-0.15332298716021794</v>
      </c>
      <c r="U806" s="16">
        <f t="shared" si="253"/>
        <v>0</v>
      </c>
      <c r="V806" s="16">
        <f t="shared" si="239"/>
        <v>-0.15332298716021794</v>
      </c>
      <c r="W806" s="16">
        <f t="shared" si="254"/>
        <v>0</v>
      </c>
    </row>
    <row r="807" spans="2:23">
      <c r="B807" s="13">
        <v>45</v>
      </c>
      <c r="C807" s="16">
        <f t="shared" si="234"/>
        <v>0</v>
      </c>
      <c r="D807" s="16">
        <f t="shared" si="240"/>
        <v>-181508.66195971446</v>
      </c>
      <c r="E807" s="16">
        <f t="shared" si="241"/>
        <v>0</v>
      </c>
      <c r="F807" s="16">
        <f t="shared" si="235"/>
        <v>-181508.66195971446</v>
      </c>
      <c r="G807" s="16">
        <f t="shared" si="242"/>
        <v>0</v>
      </c>
      <c r="H807" s="16">
        <f t="shared" si="243"/>
        <v>-50891.442071851234</v>
      </c>
      <c r="I807" s="16">
        <f t="shared" si="244"/>
        <v>0</v>
      </c>
      <c r="J807" s="16">
        <f t="shared" si="236"/>
        <v>-50891.442071851234</v>
      </c>
      <c r="K807" s="16">
        <f t="shared" si="245"/>
        <v>0</v>
      </c>
      <c r="L807" s="16">
        <f t="shared" si="246"/>
        <v>-3474.1933564247934</v>
      </c>
      <c r="M807" s="16">
        <f t="shared" si="247"/>
        <v>0</v>
      </c>
      <c r="N807" s="16">
        <f t="shared" si="237"/>
        <v>-3474.1933564247934</v>
      </c>
      <c r="O807" s="16">
        <f t="shared" si="248"/>
        <v>0</v>
      </c>
      <c r="P807" s="16">
        <f t="shared" si="249"/>
        <v>-120.99342871482519</v>
      </c>
      <c r="Q807" s="16">
        <f t="shared" si="250"/>
        <v>0</v>
      </c>
      <c r="R807" s="16">
        <f t="shared" si="238"/>
        <v>-120.99342871482519</v>
      </c>
      <c r="S807" s="16">
        <f t="shared" si="251"/>
        <v>0</v>
      </c>
      <c r="T807" s="16">
        <f t="shared" si="252"/>
        <v>-0.15332298716021794</v>
      </c>
      <c r="U807" s="16">
        <f t="shared" si="253"/>
        <v>0</v>
      </c>
      <c r="V807" s="16">
        <f t="shared" si="239"/>
        <v>-0.15332298716021794</v>
      </c>
      <c r="W807" s="16">
        <f t="shared" si="254"/>
        <v>0</v>
      </c>
    </row>
    <row r="808" spans="2:23">
      <c r="B808" s="13">
        <v>46</v>
      </c>
      <c r="C808" s="16">
        <f t="shared" si="234"/>
        <v>0</v>
      </c>
      <c r="D808" s="16">
        <f t="shared" si="240"/>
        <v>-181508.66195971446</v>
      </c>
      <c r="E808" s="16">
        <f t="shared" si="241"/>
        <v>0</v>
      </c>
      <c r="F808" s="16">
        <f t="shared" si="235"/>
        <v>-181508.66195971446</v>
      </c>
      <c r="G808" s="16">
        <f t="shared" si="242"/>
        <v>0</v>
      </c>
      <c r="H808" s="16">
        <f t="shared" si="243"/>
        <v>-50891.442071851234</v>
      </c>
      <c r="I808" s="16">
        <f t="shared" si="244"/>
        <v>0</v>
      </c>
      <c r="J808" s="16">
        <f t="shared" si="236"/>
        <v>-50891.442071851234</v>
      </c>
      <c r="K808" s="16">
        <f t="shared" si="245"/>
        <v>0</v>
      </c>
      <c r="L808" s="16">
        <f t="shared" si="246"/>
        <v>-3474.1933564247934</v>
      </c>
      <c r="M808" s="16">
        <f t="shared" si="247"/>
        <v>0</v>
      </c>
      <c r="N808" s="16">
        <f t="shared" si="237"/>
        <v>-3474.1933564247934</v>
      </c>
      <c r="O808" s="16">
        <f t="shared" si="248"/>
        <v>0</v>
      </c>
      <c r="P808" s="16">
        <f t="shared" si="249"/>
        <v>-120.99342871482519</v>
      </c>
      <c r="Q808" s="16">
        <f t="shared" si="250"/>
        <v>0</v>
      </c>
      <c r="R808" s="16">
        <f t="shared" si="238"/>
        <v>-120.99342871482519</v>
      </c>
      <c r="S808" s="16">
        <f t="shared" si="251"/>
        <v>0</v>
      </c>
      <c r="T808" s="16">
        <f t="shared" si="252"/>
        <v>-0.15332298716021794</v>
      </c>
      <c r="U808" s="16">
        <f t="shared" si="253"/>
        <v>0</v>
      </c>
      <c r="V808" s="16">
        <f t="shared" si="239"/>
        <v>-0.15332298716021794</v>
      </c>
      <c r="W808" s="16">
        <f t="shared" si="254"/>
        <v>0</v>
      </c>
    </row>
    <row r="809" spans="2:23">
      <c r="B809" s="13">
        <v>47</v>
      </c>
      <c r="C809" s="16">
        <f t="shared" si="234"/>
        <v>0</v>
      </c>
      <c r="D809" s="16">
        <f t="shared" si="240"/>
        <v>-181508.66195971446</v>
      </c>
      <c r="E809" s="16">
        <f t="shared" si="241"/>
        <v>0</v>
      </c>
      <c r="F809" s="16">
        <f t="shared" si="235"/>
        <v>-181508.66195971446</v>
      </c>
      <c r="G809" s="16">
        <f t="shared" si="242"/>
        <v>0</v>
      </c>
      <c r="H809" s="16">
        <f t="shared" si="243"/>
        <v>-50891.442071851234</v>
      </c>
      <c r="I809" s="16">
        <f t="shared" si="244"/>
        <v>0</v>
      </c>
      <c r="J809" s="16">
        <f t="shared" si="236"/>
        <v>-50891.442071851234</v>
      </c>
      <c r="K809" s="16">
        <f t="shared" si="245"/>
        <v>0</v>
      </c>
      <c r="L809" s="16">
        <f t="shared" si="246"/>
        <v>-3474.1933564247934</v>
      </c>
      <c r="M809" s="16">
        <f t="shared" si="247"/>
        <v>0</v>
      </c>
      <c r="N809" s="16">
        <f t="shared" si="237"/>
        <v>-3474.1933564247934</v>
      </c>
      <c r="O809" s="16">
        <f t="shared" si="248"/>
        <v>0</v>
      </c>
      <c r="P809" s="16">
        <f t="shared" si="249"/>
        <v>-120.99342871482519</v>
      </c>
      <c r="Q809" s="16">
        <f t="shared" si="250"/>
        <v>0</v>
      </c>
      <c r="R809" s="16">
        <f t="shared" si="238"/>
        <v>-120.99342871482519</v>
      </c>
      <c r="S809" s="16">
        <f t="shared" si="251"/>
        <v>0</v>
      </c>
      <c r="T809" s="16">
        <f t="shared" si="252"/>
        <v>-0.15332298716021794</v>
      </c>
      <c r="U809" s="16">
        <f t="shared" si="253"/>
        <v>0</v>
      </c>
      <c r="V809" s="16">
        <f t="shared" si="239"/>
        <v>-0.15332298716021794</v>
      </c>
      <c r="W809" s="16">
        <f t="shared" si="254"/>
        <v>0</v>
      </c>
    </row>
    <row r="810" spans="2:23">
      <c r="B810" s="13">
        <v>48</v>
      </c>
      <c r="C810" s="16">
        <f t="shared" si="234"/>
        <v>0</v>
      </c>
      <c r="D810" s="16">
        <f t="shared" si="240"/>
        <v>-181508.66195971446</v>
      </c>
      <c r="E810" s="16">
        <f t="shared" si="241"/>
        <v>0</v>
      </c>
      <c r="F810" s="16">
        <f t="shared" si="235"/>
        <v>-181508.66195971446</v>
      </c>
      <c r="G810" s="16">
        <f t="shared" si="242"/>
        <v>0</v>
      </c>
      <c r="H810" s="16">
        <f t="shared" si="243"/>
        <v>-50891.442071851234</v>
      </c>
      <c r="I810" s="16">
        <f t="shared" si="244"/>
        <v>0</v>
      </c>
      <c r="J810" s="16">
        <f t="shared" si="236"/>
        <v>-50891.442071851234</v>
      </c>
      <c r="K810" s="16">
        <f t="shared" si="245"/>
        <v>0</v>
      </c>
      <c r="L810" s="16">
        <f t="shared" si="246"/>
        <v>-3474.1933564247934</v>
      </c>
      <c r="M810" s="16">
        <f t="shared" si="247"/>
        <v>0</v>
      </c>
      <c r="N810" s="16">
        <f t="shared" si="237"/>
        <v>-3474.1933564247934</v>
      </c>
      <c r="O810" s="16">
        <f t="shared" si="248"/>
        <v>0</v>
      </c>
      <c r="P810" s="16">
        <f t="shared" si="249"/>
        <v>-120.99342871482519</v>
      </c>
      <c r="Q810" s="16">
        <f t="shared" si="250"/>
        <v>0</v>
      </c>
      <c r="R810" s="16">
        <f t="shared" si="238"/>
        <v>-120.99342871482519</v>
      </c>
      <c r="S810" s="16">
        <f t="shared" si="251"/>
        <v>0</v>
      </c>
      <c r="T810" s="16">
        <f t="shared" si="252"/>
        <v>-0.15332298716021794</v>
      </c>
      <c r="U810" s="16">
        <f t="shared" si="253"/>
        <v>0</v>
      </c>
      <c r="V810" s="16">
        <f t="shared" si="239"/>
        <v>-0.15332298716021794</v>
      </c>
      <c r="W810" s="16">
        <f t="shared" si="254"/>
        <v>0</v>
      </c>
    </row>
    <row r="811" spans="2:23">
      <c r="B811" s="13">
        <v>49</v>
      </c>
      <c r="C811" s="16">
        <f t="shared" si="234"/>
        <v>0</v>
      </c>
      <c r="D811" s="16">
        <f t="shared" si="240"/>
        <v>-181508.66195971446</v>
      </c>
      <c r="E811" s="16">
        <f t="shared" si="241"/>
        <v>0</v>
      </c>
      <c r="F811" s="16">
        <f t="shared" si="235"/>
        <v>-181508.66195971446</v>
      </c>
      <c r="G811" s="16">
        <f t="shared" si="242"/>
        <v>0</v>
      </c>
      <c r="H811" s="16">
        <f t="shared" si="243"/>
        <v>-50891.442071851234</v>
      </c>
      <c r="I811" s="16">
        <f t="shared" si="244"/>
        <v>0</v>
      </c>
      <c r="J811" s="16">
        <f t="shared" si="236"/>
        <v>-50891.442071851234</v>
      </c>
      <c r="K811" s="16">
        <f t="shared" si="245"/>
        <v>0</v>
      </c>
      <c r="L811" s="16">
        <f t="shared" si="246"/>
        <v>-3474.1933564247934</v>
      </c>
      <c r="M811" s="16">
        <f t="shared" si="247"/>
        <v>0</v>
      </c>
      <c r="N811" s="16">
        <f t="shared" si="237"/>
        <v>-3474.1933564247934</v>
      </c>
      <c r="O811" s="16">
        <f t="shared" si="248"/>
        <v>0</v>
      </c>
      <c r="P811" s="16">
        <f t="shared" si="249"/>
        <v>-120.99342871482519</v>
      </c>
      <c r="Q811" s="16">
        <f t="shared" si="250"/>
        <v>0</v>
      </c>
      <c r="R811" s="16">
        <f t="shared" si="238"/>
        <v>-120.99342871482519</v>
      </c>
      <c r="S811" s="16">
        <f t="shared" si="251"/>
        <v>0</v>
      </c>
      <c r="T811" s="16">
        <f t="shared" si="252"/>
        <v>-0.15332298716021794</v>
      </c>
      <c r="U811" s="16">
        <f t="shared" si="253"/>
        <v>0</v>
      </c>
      <c r="V811" s="16">
        <f t="shared" si="239"/>
        <v>-0.15332298716021794</v>
      </c>
      <c r="W811" s="16">
        <f t="shared" si="254"/>
        <v>0</v>
      </c>
    </row>
    <row r="812" spans="2:23">
      <c r="B812" s="13">
        <v>50</v>
      </c>
      <c r="C812" s="16">
        <f t="shared" si="234"/>
        <v>0</v>
      </c>
      <c r="D812" s="16">
        <f t="shared" si="240"/>
        <v>-181508.66195971446</v>
      </c>
      <c r="E812" s="16">
        <f t="shared" si="241"/>
        <v>0</v>
      </c>
      <c r="F812" s="16">
        <f t="shared" si="235"/>
        <v>-181508.66195971446</v>
      </c>
      <c r="G812" s="16">
        <f t="shared" si="242"/>
        <v>0</v>
      </c>
      <c r="H812" s="16">
        <f t="shared" si="243"/>
        <v>-50891.442071851234</v>
      </c>
      <c r="I812" s="16">
        <f t="shared" si="244"/>
        <v>0</v>
      </c>
      <c r="J812" s="16">
        <f t="shared" si="236"/>
        <v>-50891.442071851234</v>
      </c>
      <c r="K812" s="16">
        <f t="shared" si="245"/>
        <v>0</v>
      </c>
      <c r="L812" s="16">
        <f t="shared" si="246"/>
        <v>-3474.1933564247934</v>
      </c>
      <c r="M812" s="16">
        <f t="shared" si="247"/>
        <v>0</v>
      </c>
      <c r="N812" s="16">
        <f t="shared" si="237"/>
        <v>-3474.1933564247934</v>
      </c>
      <c r="O812" s="16">
        <f t="shared" si="248"/>
        <v>0</v>
      </c>
      <c r="P812" s="16">
        <f t="shared" si="249"/>
        <v>-120.99342871482519</v>
      </c>
      <c r="Q812" s="16">
        <f t="shared" si="250"/>
        <v>0</v>
      </c>
      <c r="R812" s="16">
        <f t="shared" si="238"/>
        <v>-120.99342871482519</v>
      </c>
      <c r="S812" s="16">
        <f t="shared" si="251"/>
        <v>0</v>
      </c>
      <c r="T812" s="16">
        <f t="shared" si="252"/>
        <v>-0.15332298716021794</v>
      </c>
      <c r="U812" s="16">
        <f t="shared" si="253"/>
        <v>0</v>
      </c>
      <c r="V812" s="16">
        <f t="shared" si="239"/>
        <v>-0.15332298716021794</v>
      </c>
      <c r="W812" s="16">
        <f t="shared" si="254"/>
        <v>0</v>
      </c>
    </row>
    <row r="813" spans="2:23">
      <c r="B813" s="13">
        <v>51</v>
      </c>
      <c r="C813" s="16">
        <f t="shared" si="234"/>
        <v>0</v>
      </c>
      <c r="D813" s="16">
        <f t="shared" si="240"/>
        <v>-181508.66195971446</v>
      </c>
      <c r="E813" s="16">
        <f t="shared" si="241"/>
        <v>0</v>
      </c>
      <c r="F813" s="16">
        <f t="shared" si="235"/>
        <v>-181508.66195971446</v>
      </c>
      <c r="G813" s="16">
        <f t="shared" si="242"/>
        <v>0</v>
      </c>
      <c r="H813" s="16">
        <f t="shared" si="243"/>
        <v>-50891.442071851234</v>
      </c>
      <c r="I813" s="16">
        <f t="shared" si="244"/>
        <v>0</v>
      </c>
      <c r="J813" s="16">
        <f t="shared" si="236"/>
        <v>-50891.442071851234</v>
      </c>
      <c r="K813" s="16">
        <f t="shared" si="245"/>
        <v>0</v>
      </c>
      <c r="L813" s="16">
        <f t="shared" si="246"/>
        <v>-3474.1933564247934</v>
      </c>
      <c r="M813" s="16">
        <f t="shared" si="247"/>
        <v>0</v>
      </c>
      <c r="N813" s="16">
        <f t="shared" si="237"/>
        <v>-3474.1933564247934</v>
      </c>
      <c r="O813" s="16">
        <f t="shared" si="248"/>
        <v>0</v>
      </c>
      <c r="P813" s="16">
        <f t="shared" si="249"/>
        <v>-120.99342871482519</v>
      </c>
      <c r="Q813" s="16">
        <f t="shared" si="250"/>
        <v>0</v>
      </c>
      <c r="R813" s="16">
        <f t="shared" si="238"/>
        <v>-120.99342871482519</v>
      </c>
      <c r="S813" s="16">
        <f t="shared" si="251"/>
        <v>0</v>
      </c>
      <c r="T813" s="16">
        <f t="shared" si="252"/>
        <v>-0.15332298716021794</v>
      </c>
      <c r="U813" s="16">
        <f t="shared" si="253"/>
        <v>0</v>
      </c>
      <c r="V813" s="16">
        <f t="shared" si="239"/>
        <v>-0.15332298716021794</v>
      </c>
      <c r="W813" s="16">
        <f t="shared" si="254"/>
        <v>0</v>
      </c>
    </row>
    <row r="814" spans="2:23">
      <c r="B814" s="13">
        <v>52</v>
      </c>
      <c r="C814" s="16">
        <f t="shared" si="234"/>
        <v>0</v>
      </c>
      <c r="D814" s="16">
        <f t="shared" si="240"/>
        <v>-181508.66195971446</v>
      </c>
      <c r="E814" s="16">
        <f t="shared" si="241"/>
        <v>0</v>
      </c>
      <c r="F814" s="16">
        <f t="shared" si="235"/>
        <v>-181508.66195971446</v>
      </c>
      <c r="G814" s="16">
        <f t="shared" si="242"/>
        <v>0</v>
      </c>
      <c r="H814" s="16">
        <f t="shared" si="243"/>
        <v>-50891.442071851234</v>
      </c>
      <c r="I814" s="16">
        <f t="shared" si="244"/>
        <v>0</v>
      </c>
      <c r="J814" s="16">
        <f t="shared" si="236"/>
        <v>-50891.442071851234</v>
      </c>
      <c r="K814" s="16">
        <f t="shared" si="245"/>
        <v>0</v>
      </c>
      <c r="L814" s="16">
        <f t="shared" si="246"/>
        <v>-3474.1933564247934</v>
      </c>
      <c r="M814" s="16">
        <f t="shared" si="247"/>
        <v>0</v>
      </c>
      <c r="N814" s="16">
        <f t="shared" si="237"/>
        <v>-3474.1933564247934</v>
      </c>
      <c r="O814" s="16">
        <f t="shared" si="248"/>
        <v>0</v>
      </c>
      <c r="P814" s="16">
        <f t="shared" si="249"/>
        <v>-120.99342871482519</v>
      </c>
      <c r="Q814" s="16">
        <f t="shared" si="250"/>
        <v>0</v>
      </c>
      <c r="R814" s="16">
        <f t="shared" si="238"/>
        <v>-120.99342871482519</v>
      </c>
      <c r="S814" s="16">
        <f t="shared" si="251"/>
        <v>0</v>
      </c>
      <c r="T814" s="16">
        <f t="shared" si="252"/>
        <v>-0.15332298716021794</v>
      </c>
      <c r="U814" s="16">
        <f t="shared" si="253"/>
        <v>0</v>
      </c>
      <c r="V814" s="16">
        <f t="shared" si="239"/>
        <v>-0.15332298716021794</v>
      </c>
      <c r="W814" s="16">
        <f t="shared" si="254"/>
        <v>0</v>
      </c>
    </row>
    <row r="815" spans="2:23">
      <c r="B815" s="13">
        <v>53</v>
      </c>
      <c r="C815" s="16">
        <f t="shared" si="234"/>
        <v>0</v>
      </c>
      <c r="D815" s="16">
        <f t="shared" si="240"/>
        <v>-181508.66195971446</v>
      </c>
      <c r="E815" s="16">
        <f t="shared" si="241"/>
        <v>0</v>
      </c>
      <c r="F815" s="16">
        <f t="shared" si="235"/>
        <v>-181508.66195971446</v>
      </c>
      <c r="G815" s="16">
        <f t="shared" si="242"/>
        <v>0</v>
      </c>
      <c r="H815" s="16">
        <f t="shared" si="243"/>
        <v>-50891.442071851234</v>
      </c>
      <c r="I815" s="16">
        <f t="shared" si="244"/>
        <v>0</v>
      </c>
      <c r="J815" s="16">
        <f t="shared" si="236"/>
        <v>-50891.442071851234</v>
      </c>
      <c r="K815" s="16">
        <f t="shared" si="245"/>
        <v>0</v>
      </c>
      <c r="L815" s="16">
        <f t="shared" si="246"/>
        <v>-3474.1933564247934</v>
      </c>
      <c r="M815" s="16">
        <f t="shared" si="247"/>
        <v>0</v>
      </c>
      <c r="N815" s="16">
        <f t="shared" si="237"/>
        <v>-3474.1933564247934</v>
      </c>
      <c r="O815" s="16">
        <f t="shared" si="248"/>
        <v>0</v>
      </c>
      <c r="P815" s="16">
        <f t="shared" si="249"/>
        <v>-120.99342871482519</v>
      </c>
      <c r="Q815" s="16">
        <f t="shared" si="250"/>
        <v>0</v>
      </c>
      <c r="R815" s="16">
        <f t="shared" si="238"/>
        <v>-120.99342871482519</v>
      </c>
      <c r="S815" s="16">
        <f t="shared" si="251"/>
        <v>0</v>
      </c>
      <c r="T815" s="16">
        <f t="shared" si="252"/>
        <v>-0.15332298716021794</v>
      </c>
      <c r="U815" s="16">
        <f t="shared" si="253"/>
        <v>0</v>
      </c>
      <c r="V815" s="16">
        <f t="shared" si="239"/>
        <v>-0.15332298716021794</v>
      </c>
      <c r="W815" s="16">
        <f t="shared" si="254"/>
        <v>0</v>
      </c>
    </row>
    <row r="817" spans="1:5">
      <c r="A817" s="2" t="s">
        <v>408</v>
      </c>
      <c r="B817" s="5" t="s">
        <v>129</v>
      </c>
      <c r="C817" s="16">
        <f>$X$833</f>
        <v>390375.79144370806</v>
      </c>
      <c r="D817" s="5" t="s">
        <v>396</v>
      </c>
      <c r="E817" s="16">
        <f>$B$822-$X$833</f>
        <v>10311.440360889421</v>
      </c>
    </row>
    <row r="818" spans="1:5">
      <c r="A818" s="5" t="s">
        <v>72</v>
      </c>
      <c r="B818" s="11">
        <f>$B$131</f>
        <v>24410</v>
      </c>
    </row>
    <row r="819" spans="1:5">
      <c r="A819" s="5" t="s">
        <v>397</v>
      </c>
      <c r="B819" s="11">
        <f>MAX(0,$B$818-$B$133)</f>
        <v>86</v>
      </c>
    </row>
    <row r="820" spans="1:5">
      <c r="A820" s="5" t="s">
        <v>398</v>
      </c>
      <c r="B820" s="11">
        <f>INT($B$818/12)</f>
        <v>2034</v>
      </c>
    </row>
    <row r="821" spans="1:5">
      <c r="A821" s="5" t="s">
        <v>399</v>
      </c>
      <c r="B821" s="18">
        <f>MOD($B$818,12)/12</f>
        <v>0.16666666666666666</v>
      </c>
    </row>
    <row r="822" spans="1:5">
      <c r="A822" s="5" t="s">
        <v>400</v>
      </c>
      <c r="B822" s="16">
        <f>INDEX($H$242:$H$734,$B$819+1)</f>
        <v>400687.23180459748</v>
      </c>
    </row>
    <row r="823" spans="1:5">
      <c r="A823" s="5" t="s">
        <v>381</v>
      </c>
      <c r="B823" s="16">
        <f>INDEX($L$242:$L$734,$B$819+1)</f>
        <v>262897.37263439537</v>
      </c>
    </row>
    <row r="824" spans="1:5">
      <c r="A824" s="5" t="s">
        <v>132</v>
      </c>
      <c r="B824" s="20">
        <f>MAX(0,1-$B$823/($B$822*INDEX($E$242:$E$734,$B$819+1)))</f>
        <v>0.44169428671231181</v>
      </c>
    </row>
    <row r="825" spans="1:5">
      <c r="A825" s="5" t="s">
        <v>401</v>
      </c>
      <c r="B825" s="16">
        <f>INDEX($AM$163:$AM$239,($B$820-1)-2008)+INDEX($AI$163:$AI$239,$B$820-2008)*$B$821/INDEX($M$163:$M$239,$B$820-2008)</f>
        <v>296809.69832425046</v>
      </c>
    </row>
    <row r="826" spans="1:5">
      <c r="A826" s="5" t="s">
        <v>402</v>
      </c>
      <c r="B826" s="16">
        <f>$B$825*$D$738*$J$155</f>
        <v>25320.667307536532</v>
      </c>
    </row>
    <row r="827" spans="1:5">
      <c r="A827" s="5" t="s">
        <v>403</v>
      </c>
      <c r="B827" s="16">
        <f>MAX(0,IF($B$826&lt;=28000,0.23*$B$826,IF($B$826&lt;=50000,6440+0.33*($B$826-28000),13700+0.43*($B$826-50000)))-(IF($B$826&lt;=8500,1955,IF($B$826&lt;=28000,700+1255*(28000-$B$826)/19500,IF($B$826&lt;=50000,700*(50000-$B$826)/22000,0)))+IF(AND($B$826&gt;25000,$B$826&lt;=29000),50,0)))</f>
        <v>4901.314376679984</v>
      </c>
    </row>
    <row r="828" spans="1:5">
      <c r="A828" s="5" t="s">
        <v>404</v>
      </c>
      <c r="B828" s="16">
        <f>$B$826-$B$827-IF($B$827&gt;0,$B$111*$B$826,0)</f>
        <v>19912.939584705819</v>
      </c>
    </row>
    <row r="829" spans="1:5">
      <c r="A829" s="5" t="s">
        <v>405</v>
      </c>
      <c r="B829" s="11">
        <f>$B$132-$B$818</f>
        <v>504</v>
      </c>
    </row>
    <row r="830" spans="1:5">
      <c r="A830" s="5" t="s">
        <v>406</v>
      </c>
      <c r="B830" s="11">
        <f>$B$135-$B$818</f>
        <v>205</v>
      </c>
    </row>
    <row r="831" spans="1:5">
      <c r="A831" s="5" t="s">
        <v>133</v>
      </c>
      <c r="B831" s="11">
        <f>ROUNDUP($B$829/12,0)</f>
        <v>42</v>
      </c>
    </row>
    <row r="832" spans="1:5">
      <c r="A832" s="5" t="s">
        <v>407</v>
      </c>
      <c r="B832" s="16">
        <f>$B$8</f>
        <v>22000</v>
      </c>
    </row>
    <row r="833" spans="1:24">
      <c r="A833" s="5" t="s">
        <v>134</v>
      </c>
      <c r="D833" s="16">
        <f>IF(SUMPRODUCT($C$836:$C$889,1/$B$107^$B$836:$B$889)&lt;=0,1000,SUMPRODUCT($C$836:$C$889,1/$B$107^$B$836:$B$889))</f>
        <v>321995.53030357847</v>
      </c>
      <c r="H833" s="16">
        <f>1.15*$D$833</f>
        <v>370294.85984911519</v>
      </c>
      <c r="L833" s="16">
        <f>IF($H$834=$D$834,$H$833,$H$833-$H$834*($H$833-$D$833)/($H$834-$D$834))</f>
        <v>388957.11481244711</v>
      </c>
      <c r="P833" s="16">
        <f>IF($L$834=$H$834,$L$833,$L$833-$L$834*($L$833-$H$833)/($L$834-$H$834))</f>
        <v>390325.75707322819</v>
      </c>
      <c r="T833" s="16">
        <f>IF($P$834=$L$834,$P$833,$P$833-$P$834*($P$833-$L$833)/($P$834-$L$834))</f>
        <v>390375.72663628234</v>
      </c>
      <c r="X833" s="16">
        <f>IF($T$834=$P$834,$T$833,$T$833-$T$834*($T$833-$P$833)/($T$834-$P$834))</f>
        <v>390375.79144370806</v>
      </c>
    </row>
    <row r="834" spans="1:24">
      <c r="A834" s="5" t="s">
        <v>135</v>
      </c>
      <c r="D834" s="16">
        <f>MIN($F$836:$F$889)</f>
        <v>-180924.85913448385</v>
      </c>
      <c r="H834" s="16">
        <f>MIN($J$836:$J$889)</f>
        <v>-50423.924032524301</v>
      </c>
      <c r="L834" s="16">
        <f>MIN($N$836:$N$889)</f>
        <v>-3445.2931695067477</v>
      </c>
      <c r="P834" s="16">
        <f>MIN($R$836:$R$889)</f>
        <v>-121.35792990099937</v>
      </c>
      <c r="T834" s="16">
        <f>MIN($V$836:$V$889)</f>
        <v>-0.15718984667968416</v>
      </c>
    </row>
    <row r="835" spans="1:24" ht="32.1" customHeight="1">
      <c r="B835" s="12" t="s">
        <v>136</v>
      </c>
      <c r="C835" s="12" t="s">
        <v>137</v>
      </c>
      <c r="D835" s="12" t="s">
        <v>138</v>
      </c>
      <c r="E835" s="12" t="s">
        <v>139</v>
      </c>
      <c r="F835" s="12" t="s">
        <v>140</v>
      </c>
      <c r="G835" s="12" t="s">
        <v>141</v>
      </c>
      <c r="H835" s="12" t="s">
        <v>142</v>
      </c>
      <c r="I835" s="12" t="s">
        <v>143</v>
      </c>
      <c r="J835" s="12" t="s">
        <v>144</v>
      </c>
      <c r="K835" s="12" t="s">
        <v>145</v>
      </c>
      <c r="L835" s="12" t="s">
        <v>146</v>
      </c>
      <c r="M835" s="12" t="s">
        <v>147</v>
      </c>
      <c r="N835" s="12" t="s">
        <v>148</v>
      </c>
      <c r="O835" s="12" t="s">
        <v>149</v>
      </c>
      <c r="P835" s="12" t="s">
        <v>150</v>
      </c>
      <c r="Q835" s="12" t="s">
        <v>151</v>
      </c>
      <c r="R835" s="12" t="s">
        <v>152</v>
      </c>
      <c r="S835" s="12" t="s">
        <v>153</v>
      </c>
      <c r="T835" s="12" t="s">
        <v>154</v>
      </c>
      <c r="U835" s="12" t="s">
        <v>155</v>
      </c>
      <c r="V835" s="12" t="s">
        <v>156</v>
      </c>
      <c r="W835" s="12" t="s">
        <v>157</v>
      </c>
      <c r="X835" s="12" t="s">
        <v>158</v>
      </c>
    </row>
    <row r="836" spans="1:24">
      <c r="B836" s="13">
        <v>0</v>
      </c>
      <c r="C836" s="16">
        <f t="shared" ref="C836:C867" si="255">IF($B$829-12*$B836&lt;=0,0,($B$832*MIN(12,$B$829-12*$B836)-$B$828*(MIN(12,$B$829-12*$B836)-MAX(0,MIN(12,$B$829-12*$B836,$B$830-12*$B836))))/12)</f>
        <v>22000</v>
      </c>
      <c r="D836" s="16">
        <f>$D$833</f>
        <v>321995.53030357847</v>
      </c>
      <c r="E836" s="16">
        <f>IF(AND(C836&gt;0,D836&gt;0),C836/(1-$B$105*MAX(0,1-$D$833*(1-$B$824)/D836)),0)</f>
        <v>24854.278083792211</v>
      </c>
      <c r="F836" s="16">
        <f t="shared" ref="F836:F867" si="256">IF(E836&gt;0,IF(E836&lt;=D836,D836-E836,C836*(D836/E836-1)),D836-C836)</f>
        <v>297141.25221978629</v>
      </c>
      <c r="G836" s="16">
        <f>IF(E836&gt;0,IF(E836&lt;=D836,$D$833*(1-$B$824)*(1-E836/D836),0),IF(AND(C836&lt;0,F836&gt;0),$D$833*(1-$B$824)-C836,$D$833*(1-$B$824)))/$B$108</f>
        <v>162642.80271349475</v>
      </c>
      <c r="H836" s="16">
        <f>$H$833</f>
        <v>370294.85984911519</v>
      </c>
      <c r="I836" s="16">
        <f>IF(AND(C836&gt;0,H836&gt;0),C836/(1-$B$105*MAX(0,1-$H$833*(1-$B$824)/H836)),0)</f>
        <v>24854.278083792211</v>
      </c>
      <c r="J836" s="16">
        <f t="shared" ref="J836:J867" si="257">IF(I836&gt;0,IF(I836&lt;=H836,H836-I836,C836*(H836/I836-1)),H836-C836)</f>
        <v>345440.581765323</v>
      </c>
      <c r="K836" s="16">
        <f>IF(I836&gt;0,IF(I836&lt;=H836,$H$833*(1-$B$824)*(1-I836/H836),0),IF(AND(C836&lt;0,J836&gt;0),$H$833*(1-$B$824)-C836,$H$833*(1-$B$824)))/$B$108</f>
        <v>189079.85333431629</v>
      </c>
      <c r="L836" s="16">
        <f>$L$833</f>
        <v>388957.11481244711</v>
      </c>
      <c r="M836" s="16">
        <f>IF(AND(C836&gt;0,L836&gt;0),C836/(1-$B$105*MAX(0,1-$L$833*(1-$B$824)/L836)),0)</f>
        <v>24854.278083792211</v>
      </c>
      <c r="N836" s="16">
        <f t="shared" ref="N836:N867" si="258">IF(M836&gt;0,IF(M836&lt;=L836,L836-M836,C836*(L836/M836-1)),L836-C836)</f>
        <v>364102.83672865492</v>
      </c>
      <c r="O836" s="16">
        <f>IF(M836&gt;0,IF(M836&lt;=L836,$L$833*(1-$B$824)*(1-M836/L836),0),IF(AND(C836&lt;0,N836&gt;0),$L$833*(1-$B$824)-C836,$L$833*(1-$B$824)))/$B$108</f>
        <v>199294.79800966894</v>
      </c>
      <c r="P836" s="16">
        <f>$P$833</f>
        <v>390325.75707322819</v>
      </c>
      <c r="Q836" s="16">
        <f>IF(AND(C836&gt;0,P836&gt;0),C836/(1-$B$105*MAX(0,1-$P$833*(1-$B$824)/P836)),0)</f>
        <v>24854.278083792211</v>
      </c>
      <c r="R836" s="16">
        <f t="shared" ref="R836:R867" si="259">IF(Q836&gt;0,IF(Q836&lt;=P836,P836-Q836,C836*(P836/Q836-1)),P836-C836)</f>
        <v>365471.478989436</v>
      </c>
      <c r="S836" s="16">
        <f>IF(Q836&gt;0,IF(Q836&lt;=P836,$P$833*(1-$B$824)*(1-Q836/P836),0),IF(AND(C836&lt;0,R836&gt;0),$P$833*(1-$B$824)-C836,$P$833*(1-$B$824)))/$B$108</f>
        <v>200043.93604265037</v>
      </c>
      <c r="T836" s="16">
        <f>$T$833</f>
        <v>390375.72663628234</v>
      </c>
      <c r="U836" s="16">
        <f>IF(AND(C836&gt;0,T836&gt;0),C836/(1-$B$105*MAX(0,1-$T$833*(1-$B$824)/T836)),0)</f>
        <v>24854.278083792211</v>
      </c>
      <c r="V836" s="16">
        <f t="shared" ref="V836:V867" si="260">IF(U836&gt;0,IF(U836&lt;=T836,T836-U836,C836*(T836/U836-1)),T836-C836)</f>
        <v>365521.44855249015</v>
      </c>
      <c r="W836" s="16">
        <f>IF(U836&gt;0,IF(U836&lt;=T836,$T$833*(1-$B$824)*(1-U836/T836),0),IF(AND(C836&lt;0,V836&gt;0),$T$833*(1-$B$824)-C836,$T$833*(1-$B$824)))/$B$108</f>
        <v>200071.28730985001</v>
      </c>
    </row>
    <row r="837" spans="1:24">
      <c r="B837" s="13">
        <v>1</v>
      </c>
      <c r="C837" s="16">
        <f t="shared" si="255"/>
        <v>22000</v>
      </c>
      <c r="D837" s="16">
        <f t="shared" ref="D837:D868" si="261">IF($B837&gt;$B$831,F836,F836*$B$107*IF(F836&gt;0,$B$106,1))</f>
        <v>305443.3788068071</v>
      </c>
      <c r="E837" s="16">
        <f t="shared" ref="E837:E868" si="262">IF(AND(C837&gt;0,D837&gt;0),C837/(1-$B$105*MAX(0,1-G836/D837)),0)</f>
        <v>25044.252457191356</v>
      </c>
      <c r="F837" s="16">
        <f t="shared" si="256"/>
        <v>280399.12634961575</v>
      </c>
      <c r="G837" s="16">
        <f t="shared" ref="G837:G868" si="263">IF(E837&gt;0,IF(E837&lt;=D837,G836*(1-E837/D837),0),IF(AND(C837&lt;0,F837&gt;0),G836-C837,G836))/$B$108</f>
        <v>146379.6211305816</v>
      </c>
      <c r="H837" s="16">
        <f t="shared" ref="H837:H868" si="264">IF($B837&gt;$B$831,J836,J836*$B$107*IF(J836&gt;0,$B$106,1))</f>
        <v>355092.1916198461</v>
      </c>
      <c r="I837" s="16">
        <f t="shared" ref="I837:I868" si="265">IF(AND(C837&gt;0,H837&gt;0),C837/(1-$B$105*MAX(0,1-K836/H837)),0)</f>
        <v>25044.252457191356</v>
      </c>
      <c r="J837" s="16">
        <f t="shared" si="257"/>
        <v>330047.93916265474</v>
      </c>
      <c r="K837" s="16">
        <f t="shared" ref="K837:K868" si="266">IF(I837&gt;0,IF(I837&lt;=H837,K836*(1-I837/H837),0),IF(AND(C837&lt;0,J837&gt;0),K836-C837,K836))/$B$108</f>
        <v>172298.2982098184</v>
      </c>
      <c r="L837" s="16">
        <f t="shared" ref="L837:L868" si="267">IF($B837&gt;$B$831,N836,N836*$B$107*IF(N836&gt;0,$B$106,1))</f>
        <v>374275.8699868535</v>
      </c>
      <c r="M837" s="16">
        <f t="shared" ref="M837:M868" si="268">IF(AND(C837&gt;0,L837&gt;0),C837/(1-$B$105*MAX(0,1-O836/L837)),0)</f>
        <v>25044.252457191356</v>
      </c>
      <c r="N837" s="16">
        <f t="shared" si="258"/>
        <v>349231.61752966215</v>
      </c>
      <c r="O837" s="16">
        <f t="shared" ref="O837:O868" si="269">IF(M837&gt;0,IF(M837&lt;=L837,O836*(1-M837/L837),0),IF(AND(C837&lt;0,N837&gt;0),O836-C837,O836))/$B$108</f>
        <v>182312.94985232101</v>
      </c>
      <c r="P837" s="16">
        <f t="shared" ref="P837:P868" si="270">IF($B837&gt;$B$831,R836,R836*$B$107*IF(R836&gt;0,$B$106,1))</f>
        <v>375682.75211240089</v>
      </c>
      <c r="Q837" s="16">
        <f t="shared" ref="Q837:Q868" si="271">IF(AND(C837&gt;0,P837&gt;0),C837/(1-$B$105*MAX(0,1-S836/P837)),0)</f>
        <v>25044.252457191356</v>
      </c>
      <c r="R837" s="16">
        <f t="shared" si="259"/>
        <v>350638.49965520954</v>
      </c>
      <c r="S837" s="16">
        <f t="shared" ref="S837:S868" si="272">IF(Q837&gt;0,IF(Q837&lt;=P837,S836*(1-Q837/P837),0),IF(AND(C837&lt;0,R837&gt;0),S836-C837,S836))/$B$108</f>
        <v>183047.39890426357</v>
      </c>
      <c r="T837" s="16">
        <f t="shared" ref="T837:T868" si="273">IF($B837&gt;$B$831,V836,V836*$B$107*IF(V836&gt;0,$B$106,1))</f>
        <v>375734.11782504671</v>
      </c>
      <c r="U837" s="16">
        <f t="shared" ref="U837:U868" si="274">IF(AND(C837&gt;0,T837&gt;0),C837/(1-$B$105*MAX(0,1-W836/T837)),0)</f>
        <v>25044.252457191356</v>
      </c>
      <c r="V837" s="16">
        <f t="shared" si="260"/>
        <v>350689.86536785535</v>
      </c>
      <c r="W837" s="16">
        <f t="shared" ref="W837:W868" si="275">IF(U837&gt;0,IF(U837&lt;=T837,W836*(1-U837/T837),0),IF(AND(C837&lt;0,V837&gt;0),W836-C837,W836))/$B$108</f>
        <v>183074.21387210637</v>
      </c>
    </row>
    <row r="838" spans="1:24">
      <c r="B838" s="13">
        <v>2</v>
      </c>
      <c r="C838" s="16">
        <f t="shared" si="255"/>
        <v>22000</v>
      </c>
      <c r="D838" s="16">
        <f t="shared" si="261"/>
        <v>288233.47793982405</v>
      </c>
      <c r="E838" s="16">
        <f t="shared" si="262"/>
        <v>25228.165103872765</v>
      </c>
      <c r="F838" s="16">
        <f t="shared" si="256"/>
        <v>263005.31283595128</v>
      </c>
      <c r="G838" s="16">
        <f t="shared" si="263"/>
        <v>130948.50554606736</v>
      </c>
      <c r="H838" s="16">
        <f t="shared" si="264"/>
        <v>339269.47858285933</v>
      </c>
      <c r="I838" s="16">
        <f t="shared" si="265"/>
        <v>25228.165103872765</v>
      </c>
      <c r="J838" s="16">
        <f t="shared" si="257"/>
        <v>314041.31347898656</v>
      </c>
      <c r="K838" s="16">
        <f t="shared" si="266"/>
        <v>156358.97327080931</v>
      </c>
      <c r="L838" s="16">
        <f t="shared" si="267"/>
        <v>358989.14892344095</v>
      </c>
      <c r="M838" s="16">
        <f t="shared" si="268"/>
        <v>25228.165103872765</v>
      </c>
      <c r="N838" s="16">
        <f t="shared" si="258"/>
        <v>333760.98381956818</v>
      </c>
      <c r="O838" s="16">
        <f t="shared" si="269"/>
        <v>166177.25919483145</v>
      </c>
      <c r="P838" s="16">
        <f t="shared" si="270"/>
        <v>360435.33933557611</v>
      </c>
      <c r="Q838" s="16">
        <f t="shared" si="271"/>
        <v>25228.165103872765</v>
      </c>
      <c r="R838" s="16">
        <f t="shared" si="259"/>
        <v>335207.17423170333</v>
      </c>
      <c r="S838" s="16">
        <f t="shared" si="272"/>
        <v>166897.30728497126</v>
      </c>
      <c r="T838" s="16">
        <f t="shared" si="273"/>
        <v>360488.14020623325</v>
      </c>
      <c r="U838" s="16">
        <f t="shared" si="274"/>
        <v>25228.165103872765</v>
      </c>
      <c r="V838" s="16">
        <f t="shared" si="260"/>
        <v>335259.97510236048</v>
      </c>
      <c r="W838" s="16">
        <f t="shared" si="275"/>
        <v>166923.59646913086</v>
      </c>
    </row>
    <row r="839" spans="1:24">
      <c r="B839" s="13">
        <v>3</v>
      </c>
      <c r="C839" s="16">
        <f t="shared" si="255"/>
        <v>22000</v>
      </c>
      <c r="D839" s="16">
        <f t="shared" si="261"/>
        <v>270353.68127658777</v>
      </c>
      <c r="E839" s="16">
        <f t="shared" si="262"/>
        <v>25406.105140085579</v>
      </c>
      <c r="F839" s="16">
        <f t="shared" si="256"/>
        <v>244947.5761365022</v>
      </c>
      <c r="G839" s="16">
        <f t="shared" si="263"/>
        <v>116316.47528522187</v>
      </c>
      <c r="H839" s="16">
        <f t="shared" si="264"/>
        <v>322815.62777758949</v>
      </c>
      <c r="I839" s="16">
        <f t="shared" si="265"/>
        <v>25406.105140085579</v>
      </c>
      <c r="J839" s="16">
        <f t="shared" si="257"/>
        <v>297409.52263750392</v>
      </c>
      <c r="K839" s="16">
        <f t="shared" si="266"/>
        <v>141228.69854477281</v>
      </c>
      <c r="L839" s="16">
        <f t="shared" si="267"/>
        <v>343086.26570748695</v>
      </c>
      <c r="M839" s="16">
        <f t="shared" si="268"/>
        <v>25406.105140085583</v>
      </c>
      <c r="N839" s="16">
        <f t="shared" si="258"/>
        <v>317680.16056740138</v>
      </c>
      <c r="O839" s="16">
        <f t="shared" si="269"/>
        <v>150854.46905852002</v>
      </c>
      <c r="P839" s="16">
        <f t="shared" si="270"/>
        <v>344572.86267973715</v>
      </c>
      <c r="Q839" s="16">
        <f t="shared" si="271"/>
        <v>25406.105140085583</v>
      </c>
      <c r="R839" s="16">
        <f t="shared" si="259"/>
        <v>319166.75753965159</v>
      </c>
      <c r="S839" s="16">
        <f t="shared" si="272"/>
        <v>151560.39855865709</v>
      </c>
      <c r="T839" s="16">
        <f t="shared" si="273"/>
        <v>344627.13880672044</v>
      </c>
      <c r="U839" s="16">
        <f t="shared" si="274"/>
        <v>25406.105140085579</v>
      </c>
      <c r="V839" s="16">
        <f t="shared" si="260"/>
        <v>319221.03366663487</v>
      </c>
      <c r="W839" s="16">
        <f t="shared" si="275"/>
        <v>151586.17226861746</v>
      </c>
    </row>
    <row r="840" spans="1:24">
      <c r="B840" s="13">
        <v>4</v>
      </c>
      <c r="C840" s="16">
        <f t="shared" si="255"/>
        <v>22000</v>
      </c>
      <c r="D840" s="16">
        <f t="shared" si="261"/>
        <v>251791.41141375608</v>
      </c>
      <c r="E840" s="16">
        <f t="shared" si="262"/>
        <v>25578.16894559958</v>
      </c>
      <c r="F840" s="16">
        <f t="shared" si="256"/>
        <v>226213.2424681565</v>
      </c>
      <c r="G840" s="16">
        <f t="shared" si="263"/>
        <v>102451.46528620427</v>
      </c>
      <c r="H840" s="16">
        <f t="shared" si="264"/>
        <v>305719.14469999576</v>
      </c>
      <c r="I840" s="16">
        <f t="shared" si="265"/>
        <v>25578.16894559958</v>
      </c>
      <c r="J840" s="16">
        <f t="shared" si="257"/>
        <v>280140.97575439618</v>
      </c>
      <c r="K840" s="16">
        <f t="shared" si="266"/>
        <v>126875.21357988167</v>
      </c>
      <c r="L840" s="16">
        <f t="shared" si="267"/>
        <v>326556.14425365458</v>
      </c>
      <c r="M840" s="16">
        <f t="shared" si="268"/>
        <v>25578.168945599584</v>
      </c>
      <c r="N840" s="16">
        <f t="shared" si="258"/>
        <v>300977.975308055</v>
      </c>
      <c r="O840" s="16">
        <f t="shared" si="269"/>
        <v>136312.24349532012</v>
      </c>
      <c r="P840" s="16">
        <f t="shared" si="270"/>
        <v>328084.27674530947</v>
      </c>
      <c r="Q840" s="16">
        <f t="shared" si="271"/>
        <v>25578.16894559958</v>
      </c>
      <c r="R840" s="16">
        <f t="shared" si="259"/>
        <v>302506.10779970989</v>
      </c>
      <c r="S840" s="16">
        <f t="shared" si="272"/>
        <v>137004.33124055254</v>
      </c>
      <c r="T840" s="16">
        <f t="shared" si="273"/>
        <v>328140.06934728066</v>
      </c>
      <c r="U840" s="16">
        <f t="shared" si="274"/>
        <v>25578.16894559958</v>
      </c>
      <c r="V840" s="16">
        <f t="shared" si="260"/>
        <v>302561.90040168108</v>
      </c>
      <c r="W840" s="16">
        <f t="shared" si="275"/>
        <v>137029.59958365094</v>
      </c>
    </row>
    <row r="841" spans="1:24">
      <c r="B841" s="13">
        <v>5</v>
      </c>
      <c r="C841" s="16">
        <f t="shared" si="255"/>
        <v>22000</v>
      </c>
      <c r="D841" s="16">
        <f t="shared" si="261"/>
        <v>232533.64046271678</v>
      </c>
      <c r="E841" s="16">
        <f t="shared" si="262"/>
        <v>25744.459381390014</v>
      </c>
      <c r="F841" s="16">
        <f t="shared" si="256"/>
        <v>206789.18108132677</v>
      </c>
      <c r="G841" s="16">
        <f t="shared" si="263"/>
        <v>89322.326231680694</v>
      </c>
      <c r="H841" s="16">
        <f t="shared" si="264"/>
        <v>287968.11461697397</v>
      </c>
      <c r="I841" s="16">
        <f t="shared" si="265"/>
        <v>25744.459381390014</v>
      </c>
      <c r="J841" s="16">
        <f t="shared" si="257"/>
        <v>262223.65523558395</v>
      </c>
      <c r="K841" s="16">
        <f t="shared" si="266"/>
        <v>113267.17749999186</v>
      </c>
      <c r="L841" s="16">
        <f t="shared" si="267"/>
        <v>309387.29993816203</v>
      </c>
      <c r="M841" s="16">
        <f t="shared" si="268"/>
        <v>25744.459381390014</v>
      </c>
      <c r="N841" s="16">
        <f t="shared" si="258"/>
        <v>283642.84055677202</v>
      </c>
      <c r="O841" s="16">
        <f t="shared" si="269"/>
        <v>122519.16761316684</v>
      </c>
      <c r="P841" s="16">
        <f t="shared" si="270"/>
        <v>310958.12845163379</v>
      </c>
      <c r="Q841" s="16">
        <f t="shared" si="271"/>
        <v>25744.459381390017</v>
      </c>
      <c r="R841" s="16">
        <f t="shared" si="259"/>
        <v>285213.66907024378</v>
      </c>
      <c r="S841" s="16">
        <f t="shared" si="272"/>
        <v>123197.68501045351</v>
      </c>
      <c r="T841" s="16">
        <f t="shared" si="273"/>
        <v>311015.4798989041</v>
      </c>
      <c r="U841" s="16">
        <f t="shared" si="274"/>
        <v>25744.459381390014</v>
      </c>
      <c r="V841" s="16">
        <f t="shared" si="260"/>
        <v>285271.02051751409</v>
      </c>
      <c r="W841" s="16">
        <f t="shared" si="275"/>
        <v>123222.4578958441</v>
      </c>
    </row>
    <row r="842" spans="1:24">
      <c r="B842" s="13">
        <v>6</v>
      </c>
      <c r="C842" s="16">
        <f t="shared" si="255"/>
        <v>22000</v>
      </c>
      <c r="D842" s="16">
        <f t="shared" si="261"/>
        <v>212566.87080073904</v>
      </c>
      <c r="E842" s="16">
        <f t="shared" si="262"/>
        <v>25905.085033677147</v>
      </c>
      <c r="F842" s="16">
        <f t="shared" si="256"/>
        <v>186661.7857670619</v>
      </c>
      <c r="G842" s="16">
        <f t="shared" si="263"/>
        <v>76898.822568469346</v>
      </c>
      <c r="H842" s="16">
        <f t="shared" si="264"/>
        <v>269550.18416286621</v>
      </c>
      <c r="I842" s="16">
        <f t="shared" si="265"/>
        <v>25905.085033677147</v>
      </c>
      <c r="J842" s="16">
        <f t="shared" si="257"/>
        <v>243645.09912918907</v>
      </c>
      <c r="K842" s="16">
        <f t="shared" si="266"/>
        <v>100374.16694916655</v>
      </c>
      <c r="L842" s="16">
        <f t="shared" si="267"/>
        <v>291567.82152192824</v>
      </c>
      <c r="M842" s="16">
        <f t="shared" si="268"/>
        <v>25905.085033677147</v>
      </c>
      <c r="N842" s="16">
        <f t="shared" si="258"/>
        <v>265662.73648825107</v>
      </c>
      <c r="O842" s="16">
        <f t="shared" si="269"/>
        <v>109444.74549149496</v>
      </c>
      <c r="P842" s="16">
        <f t="shared" si="270"/>
        <v>293182.5389840664</v>
      </c>
      <c r="Q842" s="16">
        <f t="shared" si="271"/>
        <v>25905.085033677151</v>
      </c>
      <c r="R842" s="16">
        <f t="shared" si="259"/>
        <v>267277.45395038923</v>
      </c>
      <c r="S842" s="16">
        <f t="shared" si="272"/>
        <v>110109.95862608975</v>
      </c>
      <c r="T842" s="16">
        <f t="shared" si="273"/>
        <v>293241.49283077341</v>
      </c>
      <c r="U842" s="16">
        <f t="shared" si="274"/>
        <v>25905.085033677147</v>
      </c>
      <c r="V842" s="16">
        <f t="shared" si="260"/>
        <v>267336.40779709624</v>
      </c>
      <c r="W842" s="16">
        <f t="shared" si="275"/>
        <v>110134.24576862954</v>
      </c>
    </row>
    <row r="843" spans="1:24">
      <c r="B843" s="13">
        <v>7</v>
      </c>
      <c r="C843" s="16">
        <f t="shared" si="255"/>
        <v>22000</v>
      </c>
      <c r="D843" s="16">
        <f t="shared" si="261"/>
        <v>191877.11606139364</v>
      </c>
      <c r="E843" s="16">
        <f t="shared" si="262"/>
        <v>26060.159487228389</v>
      </c>
      <c r="F843" s="16">
        <f t="shared" si="256"/>
        <v>165816.95657416526</v>
      </c>
      <c r="G843" s="16">
        <f t="shared" si="263"/>
        <v>65151.628538276913</v>
      </c>
      <c r="H843" s="16">
        <f t="shared" si="264"/>
        <v>250452.54319885862</v>
      </c>
      <c r="I843" s="16">
        <f t="shared" si="265"/>
        <v>26060.159487228389</v>
      </c>
      <c r="J843" s="16">
        <f t="shared" si="257"/>
        <v>224392.38371163025</v>
      </c>
      <c r="K843" s="16">
        <f t="shared" si="266"/>
        <v>88166.672048764376</v>
      </c>
      <c r="L843" s="16">
        <f t="shared" si="267"/>
        <v>273085.35334573284</v>
      </c>
      <c r="M843" s="16">
        <f t="shared" si="268"/>
        <v>26060.159487228389</v>
      </c>
      <c r="N843" s="16">
        <f t="shared" si="258"/>
        <v>247025.19385850447</v>
      </c>
      <c r="O843" s="16">
        <f t="shared" si="269"/>
        <v>97059.39610987065</v>
      </c>
      <c r="P843" s="16">
        <f t="shared" si="270"/>
        <v>274745.18601376307</v>
      </c>
      <c r="Q843" s="16">
        <f t="shared" si="271"/>
        <v>26060.159487228389</v>
      </c>
      <c r="R843" s="16">
        <f t="shared" si="259"/>
        <v>248685.0265265347</v>
      </c>
      <c r="S843" s="16">
        <f t="shared" si="272"/>
        <v>97711.565849669452</v>
      </c>
      <c r="T843" s="16">
        <f t="shared" si="273"/>
        <v>274805.7870309471</v>
      </c>
      <c r="U843" s="16">
        <f t="shared" si="274"/>
        <v>26060.159487228389</v>
      </c>
      <c r="V843" s="16">
        <f t="shared" si="260"/>
        <v>248745.62754371873</v>
      </c>
      <c r="W843" s="16">
        <f t="shared" si="275"/>
        <v>97735.376773728087</v>
      </c>
    </row>
    <row r="844" spans="1:24">
      <c r="B844" s="13">
        <v>8</v>
      </c>
      <c r="C844" s="16">
        <f t="shared" si="255"/>
        <v>22000</v>
      </c>
      <c r="D844" s="16">
        <f t="shared" si="261"/>
        <v>170449.88234084743</v>
      </c>
      <c r="E844" s="16">
        <f t="shared" si="262"/>
        <v>26209.800630277678</v>
      </c>
      <c r="F844" s="16">
        <f t="shared" si="256"/>
        <v>144240.08171056974</v>
      </c>
      <c r="G844" s="16">
        <f t="shared" si="263"/>
        <v>54052.322346747656</v>
      </c>
      <c r="H844" s="16">
        <f t="shared" si="264"/>
        <v>230661.90691253322</v>
      </c>
      <c r="I844" s="16">
        <f t="shared" si="265"/>
        <v>26209.800630277678</v>
      </c>
      <c r="J844" s="16">
        <f t="shared" si="257"/>
        <v>204452.10628225555</v>
      </c>
      <c r="K844" s="16">
        <f t="shared" si="266"/>
        <v>76616.090494284392</v>
      </c>
      <c r="L844" s="16">
        <f t="shared" si="267"/>
        <v>253927.0777749111</v>
      </c>
      <c r="M844" s="16">
        <f t="shared" si="268"/>
        <v>26209.800630277678</v>
      </c>
      <c r="N844" s="16">
        <f t="shared" si="258"/>
        <v>227717.27714463341</v>
      </c>
      <c r="O844" s="16">
        <f t="shared" si="269"/>
        <v>85334.44741693759</v>
      </c>
      <c r="P844" s="16">
        <f t="shared" si="270"/>
        <v>255633.28616768608</v>
      </c>
      <c r="Q844" s="16">
        <f t="shared" si="271"/>
        <v>26209.800630277678</v>
      </c>
      <c r="R844" s="16">
        <f t="shared" si="259"/>
        <v>229423.48553740839</v>
      </c>
      <c r="S844" s="16">
        <f t="shared" si="272"/>
        <v>85973.829514779543</v>
      </c>
      <c r="T844" s="16">
        <f t="shared" si="273"/>
        <v>255695.58037729026</v>
      </c>
      <c r="U844" s="16">
        <f t="shared" si="274"/>
        <v>26209.800630277678</v>
      </c>
      <c r="V844" s="16">
        <f t="shared" si="260"/>
        <v>229485.7797470126</v>
      </c>
      <c r="W844" s="16">
        <f t="shared" si="275"/>
        <v>85997.173557974296</v>
      </c>
    </row>
    <row r="845" spans="1:24">
      <c r="B845" s="13">
        <v>9</v>
      </c>
      <c r="C845" s="16">
        <f t="shared" si="255"/>
        <v>22000</v>
      </c>
      <c r="D845" s="16">
        <f t="shared" si="261"/>
        <v>148270.14959356308</v>
      </c>
      <c r="E845" s="16">
        <f t="shared" si="262"/>
        <v>26354.129992898394</v>
      </c>
      <c r="F845" s="16">
        <f t="shared" si="256"/>
        <v>121916.01960066469</v>
      </c>
      <c r="G845" s="16">
        <f t="shared" si="263"/>
        <v>43573.378600675729</v>
      </c>
      <c r="H845" s="16">
        <f t="shared" si="264"/>
        <v>210164.49813178179</v>
      </c>
      <c r="I845" s="16">
        <f t="shared" si="265"/>
        <v>26354.129992898394</v>
      </c>
      <c r="J845" s="16">
        <f t="shared" si="257"/>
        <v>183810.36813888338</v>
      </c>
      <c r="K845" s="16">
        <f t="shared" si="266"/>
        <v>65694.71992179018</v>
      </c>
      <c r="L845" s="16">
        <f t="shared" si="267"/>
        <v>234079.69786805447</v>
      </c>
      <c r="M845" s="16">
        <f t="shared" si="268"/>
        <v>26354.129992898394</v>
      </c>
      <c r="N845" s="16">
        <f t="shared" si="258"/>
        <v>207725.56787515606</v>
      </c>
      <c r="O845" s="16">
        <f t="shared" si="269"/>
        <v>74242.128669489379</v>
      </c>
      <c r="P845" s="16">
        <f t="shared" si="270"/>
        <v>235833.5777233236</v>
      </c>
      <c r="Q845" s="16">
        <f t="shared" si="271"/>
        <v>26354.129992898394</v>
      </c>
      <c r="R845" s="16">
        <f t="shared" si="259"/>
        <v>209479.44773042522</v>
      </c>
      <c r="S845" s="16">
        <f t="shared" si="272"/>
        <v>74868.973863452076</v>
      </c>
      <c r="T845" s="16">
        <f t="shared" si="273"/>
        <v>235897.61243314412</v>
      </c>
      <c r="U845" s="16">
        <f t="shared" si="274"/>
        <v>26354.129992898394</v>
      </c>
      <c r="V845" s="16">
        <f t="shared" si="260"/>
        <v>209543.48244024575</v>
      </c>
      <c r="W845" s="16">
        <f t="shared" si="275"/>
        <v>74891.860180309683</v>
      </c>
    </row>
    <row r="846" spans="1:24">
      <c r="B846" s="13">
        <v>10</v>
      </c>
      <c r="C846" s="16">
        <f t="shared" si="255"/>
        <v>22000</v>
      </c>
      <c r="D846" s="16">
        <f t="shared" si="261"/>
        <v>125322.35318830726</v>
      </c>
      <c r="E846" s="16">
        <f t="shared" si="262"/>
        <v>26493.272120185153</v>
      </c>
      <c r="F846" s="16">
        <f t="shared" si="256"/>
        <v>98829.081068122105</v>
      </c>
      <c r="G846" s="16">
        <f t="shared" si="263"/>
        <v>33688.159144467209</v>
      </c>
      <c r="H846" s="16">
        <f t="shared" si="264"/>
        <v>188946.02982468379</v>
      </c>
      <c r="I846" s="16">
        <f t="shared" si="265"/>
        <v>26493.272120185153</v>
      </c>
      <c r="J846" s="16">
        <f t="shared" si="257"/>
        <v>162452.75770449865</v>
      </c>
      <c r="K846" s="16">
        <f t="shared" si="266"/>
        <v>55375.748674971568</v>
      </c>
      <c r="L846" s="16">
        <f t="shared" si="267"/>
        <v>213529.42024158794</v>
      </c>
      <c r="M846" s="16">
        <f t="shared" si="268"/>
        <v>26493.272120185156</v>
      </c>
      <c r="N846" s="16">
        <f t="shared" si="258"/>
        <v>187036.14812140277</v>
      </c>
      <c r="O846" s="16">
        <f t="shared" si="269"/>
        <v>63755.56117271589</v>
      </c>
      <c r="P846" s="16">
        <f t="shared" si="270"/>
        <v>215332.30350001328</v>
      </c>
      <c r="Q846" s="16">
        <f t="shared" si="271"/>
        <v>26493.272120185156</v>
      </c>
      <c r="R846" s="16">
        <f t="shared" si="259"/>
        <v>188839.03137982811</v>
      </c>
      <c r="S846" s="16">
        <f t="shared" si="272"/>
        <v>64370.115284444022</v>
      </c>
      <c r="T846" s="16">
        <f t="shared" si="273"/>
        <v>215398.12733962623</v>
      </c>
      <c r="U846" s="16">
        <f t="shared" si="274"/>
        <v>26493.272120185153</v>
      </c>
      <c r="V846" s="16">
        <f t="shared" si="260"/>
        <v>188904.85521944106</v>
      </c>
      <c r="W846" s="16">
        <f t="shared" si="275"/>
        <v>64392.552849990694</v>
      </c>
    </row>
    <row r="847" spans="1:24">
      <c r="B847" s="13">
        <v>11</v>
      </c>
      <c r="C847" s="16">
        <f t="shared" si="255"/>
        <v>22000</v>
      </c>
      <c r="D847" s="16">
        <f t="shared" si="261"/>
        <v>101590.36559316544</v>
      </c>
      <c r="E847" s="16">
        <f t="shared" si="262"/>
        <v>26627.353981158834</v>
      </c>
      <c r="F847" s="16">
        <f t="shared" si="256"/>
        <v>74963.011612006609</v>
      </c>
      <c r="G847" s="16">
        <f t="shared" si="263"/>
        <v>24370.902426919354</v>
      </c>
      <c r="H847" s="16">
        <f t="shared" si="264"/>
        <v>166991.68775476233</v>
      </c>
      <c r="I847" s="16">
        <f t="shared" si="265"/>
        <v>26627.353981158834</v>
      </c>
      <c r="J847" s="16">
        <f t="shared" si="257"/>
        <v>140364.33377360349</v>
      </c>
      <c r="K847" s="16">
        <f t="shared" si="266"/>
        <v>45633.245103884408</v>
      </c>
      <c r="L847" s="16">
        <f t="shared" si="267"/>
        <v>192261.93809991478</v>
      </c>
      <c r="M847" s="16">
        <f t="shared" si="268"/>
        <v>26627.353981158834</v>
      </c>
      <c r="N847" s="16">
        <f t="shared" si="258"/>
        <v>165634.58411875594</v>
      </c>
      <c r="O847" s="16">
        <f t="shared" si="269"/>
        <v>53848.747552653353</v>
      </c>
      <c r="P847" s="16">
        <f t="shared" si="270"/>
        <v>194115.19391658049</v>
      </c>
      <c r="Q847" s="16">
        <f t="shared" si="271"/>
        <v>26627.353981158834</v>
      </c>
      <c r="R847" s="16">
        <f t="shared" si="259"/>
        <v>167487.83993542165</v>
      </c>
      <c r="S847" s="16">
        <f t="shared" si="272"/>
        <v>54451.251583759367</v>
      </c>
      <c r="T847" s="16">
        <f t="shared" si="273"/>
        <v>194182.85687427226</v>
      </c>
      <c r="U847" s="16">
        <f t="shared" si="274"/>
        <v>26627.353981158834</v>
      </c>
      <c r="V847" s="16">
        <f t="shared" si="260"/>
        <v>167555.50289311341</v>
      </c>
      <c r="W847" s="16">
        <f t="shared" si="275"/>
        <v>54473.249197040415</v>
      </c>
    </row>
    <row r="848" spans="1:24">
      <c r="B848" s="13">
        <v>12</v>
      </c>
      <c r="C848" s="16">
        <f t="shared" si="255"/>
        <v>22000</v>
      </c>
      <c r="D848" s="16">
        <f t="shared" si="261"/>
        <v>77057.478156446086</v>
      </c>
      <c r="E848" s="16">
        <f t="shared" si="262"/>
        <v>26756.504413908755</v>
      </c>
      <c r="F848" s="16">
        <f t="shared" si="256"/>
        <v>50300.973742537331</v>
      </c>
      <c r="G848" s="16">
        <f t="shared" si="263"/>
        <v>15596.711528248525</v>
      </c>
      <c r="H848" s="16">
        <f t="shared" si="264"/>
        <v>144286.11325923796</v>
      </c>
      <c r="I848" s="16">
        <f t="shared" si="265"/>
        <v>26756.504413908755</v>
      </c>
      <c r="J848" s="16">
        <f t="shared" si="257"/>
        <v>117529.6088453292</v>
      </c>
      <c r="K848" s="16">
        <f t="shared" si="266"/>
        <v>36442.145525273096</v>
      </c>
      <c r="L848" s="16">
        <f t="shared" si="267"/>
        <v>170262.41439903397</v>
      </c>
      <c r="M848" s="16">
        <f t="shared" si="268"/>
        <v>26756.504413908755</v>
      </c>
      <c r="N848" s="16">
        <f t="shared" si="258"/>
        <v>143505.90998512521</v>
      </c>
      <c r="O848" s="16">
        <f t="shared" si="269"/>
        <v>44496.559690732844</v>
      </c>
      <c r="P848" s="16">
        <f t="shared" si="270"/>
        <v>172167.45018321736</v>
      </c>
      <c r="Q848" s="16">
        <f t="shared" si="271"/>
        <v>26756.504413908755</v>
      </c>
      <c r="R848" s="16">
        <f t="shared" si="259"/>
        <v>145410.9457693086</v>
      </c>
      <c r="S848" s="16">
        <f t="shared" si="272"/>
        <v>45087.249917307359</v>
      </c>
      <c r="T848" s="16">
        <f t="shared" si="273"/>
        <v>172237.00364394698</v>
      </c>
      <c r="U848" s="16">
        <f t="shared" si="274"/>
        <v>26756.504413908755</v>
      </c>
      <c r="V848" s="16">
        <f t="shared" si="260"/>
        <v>145480.49923003823</v>
      </c>
      <c r="W848" s="16">
        <f t="shared" si="275"/>
        <v>45108.816204837807</v>
      </c>
    </row>
    <row r="849" spans="2:23">
      <c r="B849" s="13">
        <v>13</v>
      </c>
      <c r="C849" s="16">
        <f t="shared" si="255"/>
        <v>22000</v>
      </c>
      <c r="D849" s="16">
        <f t="shared" si="261"/>
        <v>51706.382948903825</v>
      </c>
      <c r="E849" s="16">
        <f t="shared" si="262"/>
        <v>26880.853607126453</v>
      </c>
      <c r="F849" s="16">
        <f t="shared" si="256"/>
        <v>24825.529341777372</v>
      </c>
      <c r="G849" s="16">
        <f t="shared" si="263"/>
        <v>7341.5409751817197</v>
      </c>
      <c r="H849" s="16">
        <f t="shared" si="264"/>
        <v>120813.38611646771</v>
      </c>
      <c r="I849" s="16">
        <f t="shared" si="265"/>
        <v>26880.853607126453</v>
      </c>
      <c r="J849" s="16">
        <f t="shared" si="257"/>
        <v>93932.532509341254</v>
      </c>
      <c r="K849" s="16">
        <f t="shared" si="266"/>
        <v>27778.240972264633</v>
      </c>
      <c r="L849" s="16">
        <f t="shared" si="267"/>
        <v>147515.46511010962</v>
      </c>
      <c r="M849" s="16">
        <f t="shared" si="268"/>
        <v>26880.853607126453</v>
      </c>
      <c r="N849" s="16">
        <f t="shared" si="258"/>
        <v>120634.61150298317</v>
      </c>
      <c r="O849" s="16">
        <f t="shared" si="269"/>
        <v>35674.725448205558</v>
      </c>
      <c r="P849" s="16">
        <f t="shared" si="270"/>
        <v>149473.72759410311</v>
      </c>
      <c r="Q849" s="16">
        <f t="shared" si="271"/>
        <v>26880.853607126457</v>
      </c>
      <c r="R849" s="16">
        <f t="shared" si="259"/>
        <v>122592.87398697666</v>
      </c>
      <c r="S849" s="16">
        <f t="shared" si="272"/>
        <v>36253.833513474696</v>
      </c>
      <c r="T849" s="16">
        <f t="shared" si="273"/>
        <v>149545.22437852548</v>
      </c>
      <c r="U849" s="16">
        <f t="shared" si="274"/>
        <v>26880.853607126453</v>
      </c>
      <c r="V849" s="16">
        <f t="shared" si="260"/>
        <v>122664.37077139903</v>
      </c>
      <c r="W849" s="16">
        <f t="shared" si="275"/>
        <v>36274.976932622187</v>
      </c>
    </row>
    <row r="850" spans="2:23">
      <c r="B850" s="13">
        <v>14</v>
      </c>
      <c r="C850" s="16">
        <f t="shared" si="255"/>
        <v>22000</v>
      </c>
      <c r="D850" s="16">
        <f t="shared" si="261"/>
        <v>25519.154631586633</v>
      </c>
      <c r="E850" s="16">
        <f t="shared" si="262"/>
        <v>27000.532617866669</v>
      </c>
      <c r="F850" s="16">
        <f t="shared" si="256"/>
        <v>-1207.0249190786437</v>
      </c>
      <c r="G850" s="16">
        <f t="shared" si="263"/>
        <v>0</v>
      </c>
      <c r="H850" s="16">
        <f t="shared" si="264"/>
        <v>96557.007467652249</v>
      </c>
      <c r="I850" s="16">
        <f t="shared" si="265"/>
        <v>27000.532617866669</v>
      </c>
      <c r="J850" s="16">
        <f t="shared" si="257"/>
        <v>69556.474849785576</v>
      </c>
      <c r="K850" s="16">
        <f t="shared" si="266"/>
        <v>19618.162858258445</v>
      </c>
      <c r="L850" s="16">
        <f t="shared" si="267"/>
        <v>124005.14254837653</v>
      </c>
      <c r="M850" s="16">
        <f t="shared" si="268"/>
        <v>27000.532617866669</v>
      </c>
      <c r="N850" s="16">
        <f t="shared" si="258"/>
        <v>97004.609930509861</v>
      </c>
      <c r="O850" s="16">
        <f t="shared" si="269"/>
        <v>27359.814305259359</v>
      </c>
      <c r="P850" s="16">
        <f t="shared" si="270"/>
        <v>126018.11888617279</v>
      </c>
      <c r="Q850" s="16">
        <f t="shared" si="271"/>
        <v>27000.532617866673</v>
      </c>
      <c r="R850" s="16">
        <f t="shared" si="259"/>
        <v>99017.586268306113</v>
      </c>
      <c r="S850" s="16">
        <f t="shared" si="272"/>
        <v>27927.56731042518</v>
      </c>
      <c r="T850" s="16">
        <f t="shared" si="273"/>
        <v>126091.61329075192</v>
      </c>
      <c r="U850" s="16">
        <f t="shared" si="274"/>
        <v>27000.532617866669</v>
      </c>
      <c r="V850" s="16">
        <f t="shared" si="260"/>
        <v>99091.080672885248</v>
      </c>
      <c r="W850" s="16">
        <f t="shared" si="275"/>
        <v>27948.296152726631</v>
      </c>
    </row>
    <row r="851" spans="2:23">
      <c r="B851" s="13">
        <v>15</v>
      </c>
      <c r="C851" s="16">
        <f t="shared" si="255"/>
        <v>22000</v>
      </c>
      <c r="D851" s="16">
        <f t="shared" si="261"/>
        <v>-1243.2356666510032</v>
      </c>
      <c r="E851" s="16">
        <f t="shared" si="262"/>
        <v>0</v>
      </c>
      <c r="F851" s="16">
        <f t="shared" si="256"/>
        <v>-23243.235666651002</v>
      </c>
      <c r="G851" s="16">
        <f t="shared" si="263"/>
        <v>0</v>
      </c>
      <c r="H851" s="16">
        <f t="shared" si="264"/>
        <v>71499.882757088577</v>
      </c>
      <c r="I851" s="16">
        <f t="shared" si="265"/>
        <v>27115.67292509144</v>
      </c>
      <c r="J851" s="16">
        <f t="shared" si="257"/>
        <v>44384.209831997141</v>
      </c>
      <c r="K851" s="16">
        <f t="shared" si="266"/>
        <v>11939.367676149554</v>
      </c>
      <c r="L851" s="16">
        <f t="shared" si="267"/>
        <v>99714.918731968311</v>
      </c>
      <c r="M851" s="16">
        <f t="shared" si="268"/>
        <v>27115.672925091443</v>
      </c>
      <c r="N851" s="16">
        <f t="shared" si="258"/>
        <v>72599.245806876861</v>
      </c>
      <c r="O851" s="16">
        <f t="shared" si="269"/>
        <v>19529.222035954372</v>
      </c>
      <c r="P851" s="16">
        <f t="shared" si="270"/>
        <v>101784.13762864258</v>
      </c>
      <c r="Q851" s="16">
        <f t="shared" si="271"/>
        <v>27115.672925091443</v>
      </c>
      <c r="R851" s="16">
        <f t="shared" si="259"/>
        <v>74668.464703551144</v>
      </c>
      <c r="S851" s="16">
        <f t="shared" si="272"/>
        <v>20085.842629254203</v>
      </c>
      <c r="T851" s="16">
        <f t="shared" si="273"/>
        <v>101859.68546688565</v>
      </c>
      <c r="U851" s="16">
        <f t="shared" si="274"/>
        <v>27115.67292509144</v>
      </c>
      <c r="V851" s="16">
        <f t="shared" si="260"/>
        <v>74744.012541794218</v>
      </c>
      <c r="W851" s="16">
        <f t="shared" si="275"/>
        <v>20106.165023667381</v>
      </c>
    </row>
    <row r="852" spans="2:23">
      <c r="B852" s="13">
        <v>16</v>
      </c>
      <c r="C852" s="16">
        <f t="shared" si="255"/>
        <v>22000</v>
      </c>
      <c r="D852" s="16">
        <f t="shared" si="261"/>
        <v>-23940.532736650533</v>
      </c>
      <c r="E852" s="16">
        <f t="shared" si="262"/>
        <v>0</v>
      </c>
      <c r="F852" s="16">
        <f t="shared" si="256"/>
        <v>-45940.532736650537</v>
      </c>
      <c r="G852" s="16">
        <f t="shared" si="263"/>
        <v>0</v>
      </c>
      <c r="H852" s="16">
        <f t="shared" si="264"/>
        <v>45624.304654703141</v>
      </c>
      <c r="I852" s="16">
        <f t="shared" si="265"/>
        <v>27226.406018311751</v>
      </c>
      <c r="J852" s="16">
        <f t="shared" si="257"/>
        <v>18397.89863639139</v>
      </c>
      <c r="K852" s="16">
        <f t="shared" si="266"/>
        <v>4720.1208497344596</v>
      </c>
      <c r="L852" s="16">
        <f t="shared" si="267"/>
        <v>74627.66873472101</v>
      </c>
      <c r="M852" s="16">
        <f t="shared" si="268"/>
        <v>27226.406018311754</v>
      </c>
      <c r="N852" s="16">
        <f t="shared" si="258"/>
        <v>47401.262716409256</v>
      </c>
      <c r="O852" s="16">
        <f t="shared" si="269"/>
        <v>12161.154535817619</v>
      </c>
      <c r="P852" s="16">
        <f t="shared" si="270"/>
        <v>76754.701607368363</v>
      </c>
      <c r="Q852" s="16">
        <f t="shared" si="271"/>
        <v>27226.406018311754</v>
      </c>
      <c r="R852" s="16">
        <f t="shared" si="259"/>
        <v>49528.295589056608</v>
      </c>
      <c r="S852" s="16">
        <f t="shared" si="272"/>
        <v>12706.860999837063</v>
      </c>
      <c r="T852" s="16">
        <f t="shared" si="273"/>
        <v>76832.360252211947</v>
      </c>
      <c r="U852" s="16">
        <f t="shared" si="274"/>
        <v>27226.406018311751</v>
      </c>
      <c r="V852" s="16">
        <f t="shared" si="260"/>
        <v>49605.954233900193</v>
      </c>
      <c r="W852" s="16">
        <f t="shared" si="275"/>
        <v>12726.784915928409</v>
      </c>
    </row>
    <row r="853" spans="2:23">
      <c r="B853" s="13">
        <v>17</v>
      </c>
      <c r="C853" s="16">
        <f t="shared" si="255"/>
        <v>3746.4720473529983</v>
      </c>
      <c r="D853" s="16">
        <f t="shared" si="261"/>
        <v>-47318.748718750052</v>
      </c>
      <c r="E853" s="16">
        <f t="shared" si="262"/>
        <v>0</v>
      </c>
      <c r="F853" s="16">
        <f t="shared" si="256"/>
        <v>-51065.220766103048</v>
      </c>
      <c r="G853" s="16">
        <f t="shared" si="263"/>
        <v>0</v>
      </c>
      <c r="H853" s="16">
        <f t="shared" si="264"/>
        <v>18911.935924292164</v>
      </c>
      <c r="I853" s="16">
        <f t="shared" si="265"/>
        <v>4654.6276036449835</v>
      </c>
      <c r="J853" s="16">
        <f t="shared" si="257"/>
        <v>14257.30832064718</v>
      </c>
      <c r="K853" s="16">
        <f t="shared" si="266"/>
        <v>3488.6266978704721</v>
      </c>
      <c r="L853" s="16">
        <f t="shared" si="267"/>
        <v>48725.653996705732</v>
      </c>
      <c r="M853" s="16">
        <f t="shared" si="268"/>
        <v>4654.6276036449835</v>
      </c>
      <c r="N853" s="16">
        <f t="shared" si="258"/>
        <v>44071.026393060747</v>
      </c>
      <c r="O853" s="16">
        <f t="shared" si="269"/>
        <v>10783.757762657882</v>
      </c>
      <c r="P853" s="16">
        <f t="shared" si="270"/>
        <v>50912.116167814856</v>
      </c>
      <c r="Q853" s="16">
        <f t="shared" si="271"/>
        <v>4654.6276036449835</v>
      </c>
      <c r="R853" s="16">
        <f t="shared" si="259"/>
        <v>46257.488564169871</v>
      </c>
      <c r="S853" s="16">
        <f t="shared" si="272"/>
        <v>11318.764099931848</v>
      </c>
      <c r="T853" s="16">
        <f t="shared" si="273"/>
        <v>50991.94459519536</v>
      </c>
      <c r="U853" s="16">
        <f t="shared" si="274"/>
        <v>4654.6276036449835</v>
      </c>
      <c r="V853" s="16">
        <f t="shared" si="260"/>
        <v>46337.316991550375</v>
      </c>
      <c r="W853" s="16">
        <f t="shared" si="275"/>
        <v>11338.297351001793</v>
      </c>
    </row>
    <row r="854" spans="2:23">
      <c r="B854" s="13">
        <v>18</v>
      </c>
      <c r="C854" s="16">
        <f t="shared" si="255"/>
        <v>2087.0604152941814</v>
      </c>
      <c r="D854" s="16">
        <f t="shared" si="261"/>
        <v>-52597.177389086144</v>
      </c>
      <c r="E854" s="16">
        <f t="shared" si="262"/>
        <v>0</v>
      </c>
      <c r="F854" s="16">
        <f t="shared" si="256"/>
        <v>-54684.237804380326</v>
      </c>
      <c r="G854" s="16">
        <f t="shared" si="263"/>
        <v>0</v>
      </c>
      <c r="H854" s="16">
        <f t="shared" si="264"/>
        <v>14655.657515126064</v>
      </c>
      <c r="I854" s="16">
        <f t="shared" si="265"/>
        <v>2602.6757436159874</v>
      </c>
      <c r="J854" s="16">
        <f t="shared" si="257"/>
        <v>12052.981771510076</v>
      </c>
      <c r="K854" s="16">
        <f t="shared" si="266"/>
        <v>2812.830227858115</v>
      </c>
      <c r="L854" s="16">
        <f t="shared" si="267"/>
        <v>45302.370870482868</v>
      </c>
      <c r="M854" s="16">
        <f t="shared" si="268"/>
        <v>2602.6757436159874</v>
      </c>
      <c r="N854" s="16">
        <f t="shared" si="258"/>
        <v>42699.695126866878</v>
      </c>
      <c r="O854" s="16">
        <f t="shared" si="269"/>
        <v>9964.9195070614569</v>
      </c>
      <c r="P854" s="16">
        <f t="shared" si="270"/>
        <v>47549.922794652783</v>
      </c>
      <c r="Q854" s="16">
        <f t="shared" si="271"/>
        <v>2602.6757436159874</v>
      </c>
      <c r="R854" s="16">
        <f t="shared" si="259"/>
        <v>44947.247051036793</v>
      </c>
      <c r="S854" s="16">
        <f t="shared" si="272"/>
        <v>10489.435523996721</v>
      </c>
      <c r="T854" s="16">
        <f t="shared" si="273"/>
        <v>47631.981628294292</v>
      </c>
      <c r="U854" s="16">
        <f t="shared" si="274"/>
        <v>2602.6757436159874</v>
      </c>
      <c r="V854" s="16">
        <f t="shared" si="260"/>
        <v>45029.305884678302</v>
      </c>
      <c r="W854" s="16">
        <f t="shared" si="275"/>
        <v>10508.585770143723</v>
      </c>
    </row>
    <row r="855" spans="2:23">
      <c r="B855" s="13">
        <v>19</v>
      </c>
      <c r="C855" s="16">
        <f t="shared" si="255"/>
        <v>2087.0604152941814</v>
      </c>
      <c r="D855" s="16">
        <f t="shared" si="261"/>
        <v>-56324.76493851174</v>
      </c>
      <c r="E855" s="16">
        <f t="shared" si="262"/>
        <v>0</v>
      </c>
      <c r="F855" s="16">
        <f t="shared" si="256"/>
        <v>-58411.825353805922</v>
      </c>
      <c r="G855" s="16">
        <f t="shared" si="263"/>
        <v>0</v>
      </c>
      <c r="H855" s="16">
        <f t="shared" si="264"/>
        <v>12389.742082206069</v>
      </c>
      <c r="I855" s="16">
        <f t="shared" si="265"/>
        <v>2612.0006379234337</v>
      </c>
      <c r="J855" s="16">
        <f t="shared" si="257"/>
        <v>9777.7414442826339</v>
      </c>
      <c r="K855" s="16">
        <f t="shared" si="266"/>
        <v>2176.3043590206244</v>
      </c>
      <c r="L855" s="16">
        <f t="shared" si="267"/>
        <v>43892.724608711535</v>
      </c>
      <c r="M855" s="16">
        <f t="shared" si="268"/>
        <v>2612.0006379234342</v>
      </c>
      <c r="N855" s="16">
        <f t="shared" si="258"/>
        <v>41280.723970788102</v>
      </c>
      <c r="O855" s="16">
        <f t="shared" si="269"/>
        <v>9188.1565935337039</v>
      </c>
      <c r="P855" s="16">
        <f t="shared" si="270"/>
        <v>46203.073133642763</v>
      </c>
      <c r="Q855" s="16">
        <f t="shared" si="271"/>
        <v>2612.0006379234342</v>
      </c>
      <c r="R855" s="16">
        <f t="shared" si="259"/>
        <v>43591.072495719331</v>
      </c>
      <c r="S855" s="16">
        <f t="shared" si="272"/>
        <v>9702.3879826859229</v>
      </c>
      <c r="T855" s="16">
        <f t="shared" si="273"/>
        <v>46287.424691096217</v>
      </c>
      <c r="U855" s="16">
        <f t="shared" si="274"/>
        <v>2612.0006379234337</v>
      </c>
      <c r="V855" s="16">
        <f t="shared" si="260"/>
        <v>43675.424053172785</v>
      </c>
      <c r="W855" s="16">
        <f t="shared" si="275"/>
        <v>9721.1627338104372</v>
      </c>
    </row>
    <row r="856" spans="2:23">
      <c r="B856" s="13">
        <v>20</v>
      </c>
      <c r="C856" s="16">
        <f t="shared" si="255"/>
        <v>2087.0604152941814</v>
      </c>
      <c r="D856" s="16">
        <f t="shared" si="261"/>
        <v>-60164.180114420102</v>
      </c>
      <c r="E856" s="16">
        <f t="shared" si="262"/>
        <v>0</v>
      </c>
      <c r="F856" s="16">
        <f t="shared" si="256"/>
        <v>-62251.240529714283</v>
      </c>
      <c r="G856" s="16">
        <f t="shared" si="263"/>
        <v>0</v>
      </c>
      <c r="H856" s="16">
        <f t="shared" si="264"/>
        <v>10050.931540235892</v>
      </c>
      <c r="I856" s="16">
        <f t="shared" si="265"/>
        <v>2620.9566724113779</v>
      </c>
      <c r="J856" s="16">
        <f t="shared" si="257"/>
        <v>7429.9748678245141</v>
      </c>
      <c r="K856" s="16">
        <f t="shared" si="266"/>
        <v>1577.2498327134256</v>
      </c>
      <c r="L856" s="16">
        <f t="shared" si="267"/>
        <v>42434.107398531924</v>
      </c>
      <c r="M856" s="16">
        <f t="shared" si="268"/>
        <v>2620.9566724113779</v>
      </c>
      <c r="N856" s="16">
        <f t="shared" si="258"/>
        <v>39813.150726120548</v>
      </c>
      <c r="O856" s="16">
        <f t="shared" si="269"/>
        <v>8451.6147685105625</v>
      </c>
      <c r="P856" s="16">
        <f t="shared" si="270"/>
        <v>44809.007061249729</v>
      </c>
      <c r="Q856" s="16">
        <f t="shared" si="271"/>
        <v>2620.9566724113779</v>
      </c>
      <c r="R856" s="16">
        <f t="shared" si="259"/>
        <v>42188.050388838354</v>
      </c>
      <c r="S856" s="16">
        <f t="shared" si="272"/>
        <v>8955.7631892480331</v>
      </c>
      <c r="T856" s="16">
        <f t="shared" si="273"/>
        <v>44895.715401218433</v>
      </c>
      <c r="U856" s="16">
        <f t="shared" si="274"/>
        <v>2620.9566724113779</v>
      </c>
      <c r="V856" s="16">
        <f t="shared" si="260"/>
        <v>42274.758728807057</v>
      </c>
      <c r="W856" s="16">
        <f t="shared" si="275"/>
        <v>8974.1698079975558</v>
      </c>
    </row>
    <row r="857" spans="2:23">
      <c r="B857" s="13">
        <v>21</v>
      </c>
      <c r="C857" s="16">
        <f t="shared" si="255"/>
        <v>2087.0604152941814</v>
      </c>
      <c r="D857" s="16">
        <f t="shared" si="261"/>
        <v>-64118.777745605716</v>
      </c>
      <c r="E857" s="16">
        <f t="shared" si="262"/>
        <v>0</v>
      </c>
      <c r="F857" s="16">
        <f t="shared" si="256"/>
        <v>-66205.838160899904</v>
      </c>
      <c r="G857" s="16">
        <f t="shared" si="263"/>
        <v>0</v>
      </c>
      <c r="H857" s="16">
        <f t="shared" si="264"/>
        <v>7637.5683656315314</v>
      </c>
      <c r="I857" s="16">
        <f t="shared" si="265"/>
        <v>2629.5558504415876</v>
      </c>
      <c r="J857" s="16">
        <f t="shared" si="257"/>
        <v>5008.0125151899438</v>
      </c>
      <c r="K857" s="16">
        <f t="shared" si="266"/>
        <v>1013.9361634166058</v>
      </c>
      <c r="L857" s="16">
        <f t="shared" si="267"/>
        <v>40925.530157408357</v>
      </c>
      <c r="M857" s="16">
        <f t="shared" si="268"/>
        <v>2629.5558504415876</v>
      </c>
      <c r="N857" s="16">
        <f t="shared" si="258"/>
        <v>38295.974306966767</v>
      </c>
      <c r="O857" s="16">
        <f t="shared" si="269"/>
        <v>7753.5096298843864</v>
      </c>
      <c r="P857" s="16">
        <f t="shared" si="270"/>
        <v>43366.784516702501</v>
      </c>
      <c r="Q857" s="16">
        <f t="shared" si="271"/>
        <v>2629.5558504415876</v>
      </c>
      <c r="R857" s="16">
        <f t="shared" si="259"/>
        <v>40737.228666260911</v>
      </c>
      <c r="S857" s="16">
        <f t="shared" si="272"/>
        <v>8247.7727874701432</v>
      </c>
      <c r="T857" s="16">
        <f t="shared" si="273"/>
        <v>43455.915487689927</v>
      </c>
      <c r="U857" s="16">
        <f t="shared" si="274"/>
        <v>2629.5558504415876</v>
      </c>
      <c r="V857" s="16">
        <f t="shared" si="260"/>
        <v>40826.359637248337</v>
      </c>
      <c r="W857" s="16">
        <f t="shared" si="275"/>
        <v>8265.8184921265383</v>
      </c>
    </row>
    <row r="858" spans="2:23">
      <c r="B858" s="13">
        <v>22</v>
      </c>
      <c r="C858" s="16">
        <f t="shared" si="255"/>
        <v>2087.0604152941814</v>
      </c>
      <c r="D858" s="16">
        <f t="shared" si="261"/>
        <v>-68192.013305726898</v>
      </c>
      <c r="E858" s="16">
        <f t="shared" si="262"/>
        <v>0</v>
      </c>
      <c r="F858" s="16">
        <f t="shared" si="256"/>
        <v>-70279.073721021079</v>
      </c>
      <c r="G858" s="16">
        <f t="shared" si="263"/>
        <v>0</v>
      </c>
      <c r="H858" s="16">
        <f t="shared" si="264"/>
        <v>5147.9363848643507</v>
      </c>
      <c r="I858" s="16">
        <f t="shared" si="265"/>
        <v>2637.8100064372711</v>
      </c>
      <c r="J858" s="16">
        <f t="shared" si="257"/>
        <v>2510.1263784270795</v>
      </c>
      <c r="K858" s="16">
        <f t="shared" si="266"/>
        <v>484.69981884508587</v>
      </c>
      <c r="L858" s="16">
        <f t="shared" si="267"/>
        <v>39365.963829103421</v>
      </c>
      <c r="M858" s="16">
        <f t="shared" si="268"/>
        <v>2637.8100064372711</v>
      </c>
      <c r="N858" s="16">
        <f t="shared" si="258"/>
        <v>36728.153822666151</v>
      </c>
      <c r="O858" s="16">
        <f t="shared" si="269"/>
        <v>7092.1247859703617</v>
      </c>
      <c r="P858" s="16">
        <f t="shared" si="270"/>
        <v>41875.426835196246</v>
      </c>
      <c r="Q858" s="16">
        <f t="shared" si="271"/>
        <v>2637.8100064372711</v>
      </c>
      <c r="R858" s="16">
        <f t="shared" si="259"/>
        <v>39237.616828758975</v>
      </c>
      <c r="S858" s="16">
        <f t="shared" si="272"/>
        <v>7576.6965090936519</v>
      </c>
      <c r="T858" s="16">
        <f t="shared" si="273"/>
        <v>41967.048125513058</v>
      </c>
      <c r="U858" s="16">
        <f t="shared" si="274"/>
        <v>2637.8100064372711</v>
      </c>
      <c r="V858" s="16">
        <f t="shared" si="260"/>
        <v>39329.238119075788</v>
      </c>
      <c r="W858" s="16">
        <f t="shared" si="275"/>
        <v>7594.3883764038428</v>
      </c>
    </row>
    <row r="859" spans="2:23">
      <c r="B859" s="13">
        <v>23</v>
      </c>
      <c r="C859" s="16">
        <f t="shared" si="255"/>
        <v>2087.0604152941814</v>
      </c>
      <c r="D859" s="16">
        <f t="shared" si="261"/>
        <v>-72387.44593265171</v>
      </c>
      <c r="E859" s="16">
        <f t="shared" si="262"/>
        <v>0</v>
      </c>
      <c r="F859" s="16">
        <f t="shared" si="256"/>
        <v>-74474.506347945891</v>
      </c>
      <c r="G859" s="16">
        <f t="shared" si="263"/>
        <v>0</v>
      </c>
      <c r="H859" s="16">
        <f t="shared" si="264"/>
        <v>2580.2593094403323</v>
      </c>
      <c r="I859" s="16">
        <f t="shared" si="265"/>
        <v>2645.7307870808777</v>
      </c>
      <c r="J859" s="16">
        <f t="shared" si="257"/>
        <v>-51.646573408613087</v>
      </c>
      <c r="K859" s="16">
        <f t="shared" si="266"/>
        <v>0</v>
      </c>
      <c r="L859" s="16">
        <f t="shared" si="267"/>
        <v>37754.338440471438</v>
      </c>
      <c r="M859" s="16">
        <f t="shared" si="268"/>
        <v>2645.7307870808777</v>
      </c>
      <c r="N859" s="16">
        <f t="shared" si="258"/>
        <v>35108.607653390558</v>
      </c>
      <c r="O859" s="16">
        <f t="shared" si="269"/>
        <v>6465.8099981069472</v>
      </c>
      <c r="P859" s="16">
        <f t="shared" si="270"/>
        <v>40333.915842954499</v>
      </c>
      <c r="Q859" s="16">
        <f t="shared" si="271"/>
        <v>2645.7307870808777</v>
      </c>
      <c r="R859" s="16">
        <f t="shared" si="259"/>
        <v>37688.185055873619</v>
      </c>
      <c r="S859" s="16">
        <f t="shared" si="272"/>
        <v>6940.8803148944862</v>
      </c>
      <c r="T859" s="16">
        <f t="shared" si="273"/>
        <v>40428.097032122765</v>
      </c>
      <c r="U859" s="16">
        <f t="shared" si="274"/>
        <v>2645.7307870808777</v>
      </c>
      <c r="V859" s="16">
        <f t="shared" si="260"/>
        <v>37782.366245041885</v>
      </c>
      <c r="W859" s="16">
        <f t="shared" si="275"/>
        <v>6958.2252828456531</v>
      </c>
    </row>
    <row r="860" spans="2:23">
      <c r="B860" s="13">
        <v>24</v>
      </c>
      <c r="C860" s="16">
        <f t="shared" si="255"/>
        <v>2087.0604152941814</v>
      </c>
      <c r="D860" s="16">
        <f t="shared" si="261"/>
        <v>-76708.741538384274</v>
      </c>
      <c r="E860" s="16">
        <f t="shared" si="262"/>
        <v>0</v>
      </c>
      <c r="F860" s="16">
        <f t="shared" si="256"/>
        <v>-78795.801953678456</v>
      </c>
      <c r="G860" s="16">
        <f t="shared" si="263"/>
        <v>0</v>
      </c>
      <c r="H860" s="16">
        <f t="shared" si="264"/>
        <v>-53.195970610871484</v>
      </c>
      <c r="I860" s="16">
        <f t="shared" si="265"/>
        <v>0</v>
      </c>
      <c r="J860" s="16">
        <f t="shared" si="257"/>
        <v>-2140.2563859050529</v>
      </c>
      <c r="K860" s="16">
        <f t="shared" si="266"/>
        <v>0</v>
      </c>
      <c r="L860" s="16">
        <f t="shared" si="267"/>
        <v>36089.542151226291</v>
      </c>
      <c r="M860" s="16">
        <f t="shared" si="268"/>
        <v>2653.3296348587423</v>
      </c>
      <c r="N860" s="16">
        <f t="shared" si="258"/>
        <v>33436.212516367552</v>
      </c>
      <c r="O860" s="16">
        <f t="shared" si="269"/>
        <v>5872.9793137597808</v>
      </c>
      <c r="P860" s="16">
        <f t="shared" si="270"/>
        <v>38741.192946334726</v>
      </c>
      <c r="Q860" s="16">
        <f t="shared" si="271"/>
        <v>2653.3296348587423</v>
      </c>
      <c r="R860" s="16">
        <f t="shared" si="259"/>
        <v>36087.863311475987</v>
      </c>
      <c r="S860" s="16">
        <f t="shared" si="272"/>
        <v>6338.7345262965837</v>
      </c>
      <c r="T860" s="16">
        <f t="shared" si="273"/>
        <v>38838.005557928351</v>
      </c>
      <c r="U860" s="16">
        <f t="shared" si="274"/>
        <v>2653.3296348587419</v>
      </c>
      <c r="V860" s="16">
        <f t="shared" si="260"/>
        <v>36184.675923069612</v>
      </c>
      <c r="W860" s="16">
        <f t="shared" si="275"/>
        <v>6355.7393968369424</v>
      </c>
    </row>
    <row r="861" spans="2:23">
      <c r="B861" s="13">
        <v>25</v>
      </c>
      <c r="C861" s="16">
        <f t="shared" si="255"/>
        <v>2087.0604152941814</v>
      </c>
      <c r="D861" s="16">
        <f t="shared" si="261"/>
        <v>-81159.676012288808</v>
      </c>
      <c r="E861" s="16">
        <f t="shared" si="262"/>
        <v>0</v>
      </c>
      <c r="F861" s="16">
        <f t="shared" si="256"/>
        <v>-83246.73642758299</v>
      </c>
      <c r="G861" s="16">
        <f t="shared" si="263"/>
        <v>0</v>
      </c>
      <c r="H861" s="16">
        <f t="shared" si="264"/>
        <v>-2204.4640774822046</v>
      </c>
      <c r="I861" s="16">
        <f t="shared" si="265"/>
        <v>0</v>
      </c>
      <c r="J861" s="16">
        <f t="shared" si="257"/>
        <v>-4291.5244927763861</v>
      </c>
      <c r="K861" s="16">
        <f t="shared" si="266"/>
        <v>0</v>
      </c>
      <c r="L861" s="16">
        <f t="shared" si="267"/>
        <v>34370.420294074858</v>
      </c>
      <c r="M861" s="16">
        <f t="shared" si="268"/>
        <v>2660.6177738076694</v>
      </c>
      <c r="N861" s="16">
        <f t="shared" si="258"/>
        <v>31709.802520267189</v>
      </c>
      <c r="O861" s="16">
        <f t="shared" si="269"/>
        <v>5312.1091964594152</v>
      </c>
      <c r="P861" s="16">
        <f t="shared" si="270"/>
        <v>37096.158212398623</v>
      </c>
      <c r="Q861" s="16">
        <f t="shared" si="271"/>
        <v>2660.6177738076694</v>
      </c>
      <c r="R861" s="16">
        <f t="shared" si="259"/>
        <v>34435.54043859095</v>
      </c>
      <c r="S861" s="16">
        <f t="shared" si="272"/>
        <v>5768.7319538484371</v>
      </c>
      <c r="T861" s="16">
        <f t="shared" si="273"/>
        <v>37195.675768360175</v>
      </c>
      <c r="U861" s="16">
        <f t="shared" si="274"/>
        <v>2660.617773807669</v>
      </c>
      <c r="V861" s="16">
        <f t="shared" si="260"/>
        <v>34535.05799455251</v>
      </c>
      <c r="W861" s="16">
        <f t="shared" si="275"/>
        <v>5785.4033955546702</v>
      </c>
    </row>
    <row r="862" spans="2:23">
      <c r="B862" s="13">
        <v>26</v>
      </c>
      <c r="C862" s="16">
        <f t="shared" si="255"/>
        <v>2087.0604152941814</v>
      </c>
      <c r="D862" s="16">
        <f t="shared" si="261"/>
        <v>-85744.138520410488</v>
      </c>
      <c r="E862" s="16">
        <f t="shared" si="262"/>
        <v>0</v>
      </c>
      <c r="F862" s="16">
        <f t="shared" si="256"/>
        <v>-87831.19893570467</v>
      </c>
      <c r="G862" s="16">
        <f t="shared" si="263"/>
        <v>0</v>
      </c>
      <c r="H862" s="16">
        <f t="shared" si="264"/>
        <v>-4420.2702275596776</v>
      </c>
      <c r="I862" s="16">
        <f t="shared" si="265"/>
        <v>0</v>
      </c>
      <c r="J862" s="16">
        <f t="shared" si="257"/>
        <v>-6507.330642853859</v>
      </c>
      <c r="K862" s="16">
        <f t="shared" si="266"/>
        <v>0</v>
      </c>
      <c r="L862" s="16">
        <f t="shared" si="267"/>
        <v>32595.774402683455</v>
      </c>
      <c r="M862" s="16">
        <f t="shared" si="268"/>
        <v>2667.6061973194542</v>
      </c>
      <c r="N862" s="16">
        <f t="shared" si="258"/>
        <v>29928.168205364</v>
      </c>
      <c r="O862" s="16">
        <f t="shared" si="269"/>
        <v>4781.7366583773091</v>
      </c>
      <c r="P862" s="16">
        <f t="shared" si="270"/>
        <v>35397.669438445177</v>
      </c>
      <c r="Q862" s="16">
        <f t="shared" si="271"/>
        <v>2667.6061973194542</v>
      </c>
      <c r="R862" s="16">
        <f t="shared" si="259"/>
        <v>32730.063241125721</v>
      </c>
      <c r="S862" s="16">
        <f t="shared" si="272"/>
        <v>5229.4060283665458</v>
      </c>
      <c r="T862" s="16">
        <f t="shared" si="273"/>
        <v>35499.96751492031</v>
      </c>
      <c r="U862" s="16">
        <f t="shared" si="274"/>
        <v>2667.6061973194537</v>
      </c>
      <c r="V862" s="16">
        <f t="shared" si="260"/>
        <v>32832.361317600858</v>
      </c>
      <c r="W862" s="16">
        <f t="shared" si="275"/>
        <v>5245.7505790589312</v>
      </c>
    </row>
    <row r="863" spans="2:23">
      <c r="B863" s="13">
        <v>27</v>
      </c>
      <c r="C863" s="16">
        <f t="shared" si="255"/>
        <v>2087.0604152941814</v>
      </c>
      <c r="D863" s="16">
        <f t="shared" si="261"/>
        <v>-90466.134903775819</v>
      </c>
      <c r="E863" s="16">
        <f t="shared" si="262"/>
        <v>0</v>
      </c>
      <c r="F863" s="16">
        <f t="shared" si="256"/>
        <v>-92553.195319070001</v>
      </c>
      <c r="G863" s="16">
        <f t="shared" si="263"/>
        <v>0</v>
      </c>
      <c r="H863" s="16">
        <f t="shared" si="264"/>
        <v>-6702.550562139475</v>
      </c>
      <c r="I863" s="16">
        <f t="shared" si="265"/>
        <v>0</v>
      </c>
      <c r="J863" s="16">
        <f t="shared" si="257"/>
        <v>-8789.6109774336564</v>
      </c>
      <c r="K863" s="16">
        <f t="shared" si="266"/>
        <v>0</v>
      </c>
      <c r="L863" s="16">
        <f t="shared" si="267"/>
        <v>30764.361225021872</v>
      </c>
      <c r="M863" s="16">
        <f t="shared" si="268"/>
        <v>2674.3056578613873</v>
      </c>
      <c r="N863" s="16">
        <f t="shared" si="258"/>
        <v>28090.055567160485</v>
      </c>
      <c r="O863" s="16">
        <f t="shared" si="269"/>
        <v>4280.4574008346372</v>
      </c>
      <c r="P863" s="16">
        <f t="shared" si="270"/>
        <v>33644.541208082774</v>
      </c>
      <c r="Q863" s="16">
        <f t="shared" si="271"/>
        <v>2674.3056578613873</v>
      </c>
      <c r="R863" s="16">
        <f t="shared" si="259"/>
        <v>30970.235550221387</v>
      </c>
      <c r="S863" s="16">
        <f t="shared" si="272"/>
        <v>4719.3489400397712</v>
      </c>
      <c r="T863" s="16">
        <f t="shared" si="273"/>
        <v>33749.697492814623</v>
      </c>
      <c r="U863" s="16">
        <f t="shared" si="274"/>
        <v>2674.3056578613873</v>
      </c>
      <c r="V863" s="16">
        <f t="shared" si="260"/>
        <v>31075.391834953236</v>
      </c>
      <c r="W863" s="16">
        <f t="shared" si="275"/>
        <v>4735.3730093460299</v>
      </c>
    </row>
    <row r="864" spans="2:23">
      <c r="B864" s="13">
        <v>28</v>
      </c>
      <c r="C864" s="16">
        <f t="shared" si="255"/>
        <v>2087.0604152941814</v>
      </c>
      <c r="D864" s="16">
        <f t="shared" si="261"/>
        <v>-95329.791178642103</v>
      </c>
      <c r="E864" s="16">
        <f t="shared" si="262"/>
        <v>0</v>
      </c>
      <c r="F864" s="16">
        <f t="shared" si="256"/>
        <v>-97416.851593936284</v>
      </c>
      <c r="G864" s="16">
        <f t="shared" si="263"/>
        <v>0</v>
      </c>
      <c r="H864" s="16">
        <f t="shared" si="264"/>
        <v>-9053.2993067566658</v>
      </c>
      <c r="I864" s="16">
        <f t="shared" si="265"/>
        <v>0</v>
      </c>
      <c r="J864" s="16">
        <f t="shared" si="257"/>
        <v>-11140.359722050847</v>
      </c>
      <c r="K864" s="16">
        <f t="shared" si="266"/>
        <v>0</v>
      </c>
      <c r="L864" s="16">
        <f t="shared" si="267"/>
        <v>28874.89171970695</v>
      </c>
      <c r="M864" s="16">
        <f t="shared" si="268"/>
        <v>2680.7266584738495</v>
      </c>
      <c r="N864" s="16">
        <f t="shared" si="258"/>
        <v>26194.1650612331</v>
      </c>
      <c r="O864" s="16">
        <f t="shared" si="269"/>
        <v>3806.923967547033</v>
      </c>
      <c r="P864" s="16">
        <f t="shared" si="270"/>
        <v>31835.543931494576</v>
      </c>
      <c r="Q864" s="16">
        <f t="shared" si="271"/>
        <v>2680.7266584738495</v>
      </c>
      <c r="R864" s="16">
        <f t="shared" si="259"/>
        <v>29154.817273020726</v>
      </c>
      <c r="S864" s="16">
        <f t="shared" si="272"/>
        <v>4237.2097902971645</v>
      </c>
      <c r="T864" s="16">
        <f t="shared" si="273"/>
        <v>31943.63828282183</v>
      </c>
      <c r="U864" s="16">
        <f t="shared" si="274"/>
        <v>2680.7266584738495</v>
      </c>
      <c r="V864" s="16">
        <f t="shared" si="260"/>
        <v>29262.91162434798</v>
      </c>
      <c r="W864" s="16">
        <f t="shared" si="275"/>
        <v>4252.9196621660449</v>
      </c>
    </row>
    <row r="865" spans="2:23">
      <c r="B865" s="13">
        <v>29</v>
      </c>
      <c r="C865" s="16">
        <f t="shared" si="255"/>
        <v>2087.0604152941814</v>
      </c>
      <c r="D865" s="16">
        <f t="shared" si="261"/>
        <v>-100339.35714175437</v>
      </c>
      <c r="E865" s="16">
        <f t="shared" si="262"/>
        <v>0</v>
      </c>
      <c r="F865" s="16">
        <f t="shared" si="256"/>
        <v>-102426.41755704855</v>
      </c>
      <c r="G865" s="16">
        <f t="shared" si="263"/>
        <v>0</v>
      </c>
      <c r="H865" s="16">
        <f t="shared" si="264"/>
        <v>-11474.570513712373</v>
      </c>
      <c r="I865" s="16">
        <f t="shared" si="265"/>
        <v>0</v>
      </c>
      <c r="J865" s="16">
        <f t="shared" si="257"/>
        <v>-13561.630929006555</v>
      </c>
      <c r="K865" s="16">
        <f t="shared" si="266"/>
        <v>0</v>
      </c>
      <c r="L865" s="16">
        <f t="shared" si="267"/>
        <v>26926.030033043953</v>
      </c>
      <c r="M865" s="16">
        <f t="shared" si="268"/>
        <v>2686.8794459099208</v>
      </c>
      <c r="N865" s="16">
        <f t="shared" si="258"/>
        <v>24239.150587134034</v>
      </c>
      <c r="O865" s="16">
        <f t="shared" si="269"/>
        <v>3359.843914937363</v>
      </c>
      <c r="P865" s="16">
        <f t="shared" si="270"/>
        <v>29969.402867628927</v>
      </c>
      <c r="Q865" s="16">
        <f t="shared" si="271"/>
        <v>2686.8794459099208</v>
      </c>
      <c r="R865" s="16">
        <f t="shared" si="259"/>
        <v>27282.523421719008</v>
      </c>
      <c r="S865" s="16">
        <f t="shared" si="272"/>
        <v>3781.6927607708258</v>
      </c>
      <c r="T865" s="16">
        <f t="shared" si="273"/>
        <v>30080.517375132265</v>
      </c>
      <c r="U865" s="16">
        <f t="shared" si="274"/>
        <v>2686.8794459099208</v>
      </c>
      <c r="V865" s="16">
        <f t="shared" si="260"/>
        <v>27393.637929222343</v>
      </c>
      <c r="W865" s="16">
        <f t="shared" si="275"/>
        <v>3797.0945959363944</v>
      </c>
    </row>
    <row r="866" spans="2:23">
      <c r="B866" s="13">
        <v>30</v>
      </c>
      <c r="C866" s="16">
        <f t="shared" si="255"/>
        <v>2087.0604152941814</v>
      </c>
      <c r="D866" s="16">
        <f t="shared" si="261"/>
        <v>-105499.21008376002</v>
      </c>
      <c r="E866" s="16">
        <f t="shared" si="262"/>
        <v>0</v>
      </c>
      <c r="F866" s="16">
        <f t="shared" si="256"/>
        <v>-107586.2704990542</v>
      </c>
      <c r="G866" s="16">
        <f t="shared" si="263"/>
        <v>0</v>
      </c>
      <c r="H866" s="16">
        <f t="shared" si="264"/>
        <v>-13968.479856876751</v>
      </c>
      <c r="I866" s="16">
        <f t="shared" si="265"/>
        <v>0</v>
      </c>
      <c r="J866" s="16">
        <f t="shared" si="257"/>
        <v>-16055.540272170932</v>
      </c>
      <c r="K866" s="16">
        <f t="shared" si="266"/>
        <v>0</v>
      </c>
      <c r="L866" s="16">
        <f t="shared" si="267"/>
        <v>24916.39245453856</v>
      </c>
      <c r="M866" s="16">
        <f t="shared" si="268"/>
        <v>2692.7740052864469</v>
      </c>
      <c r="N866" s="16">
        <f t="shared" si="258"/>
        <v>22223.618449252113</v>
      </c>
      <c r="O866" s="16">
        <f t="shared" si="269"/>
        <v>2937.9780033993343</v>
      </c>
      <c r="P866" s="16">
        <f t="shared" si="270"/>
        <v>28044.797126121841</v>
      </c>
      <c r="Q866" s="16">
        <f t="shared" si="271"/>
        <v>2692.7740052864469</v>
      </c>
      <c r="R866" s="16">
        <f t="shared" si="259"/>
        <v>25352.023120835394</v>
      </c>
      <c r="S866" s="16">
        <f t="shared" si="272"/>
        <v>3351.5553032360622</v>
      </c>
      <c r="T866" s="16">
        <f t="shared" si="273"/>
        <v>28159.016172964813</v>
      </c>
      <c r="U866" s="16">
        <f t="shared" si="274"/>
        <v>2692.7740052864469</v>
      </c>
      <c r="V866" s="16">
        <f t="shared" si="260"/>
        <v>25466.242167678367</v>
      </c>
      <c r="W866" s="16">
        <f t="shared" si="275"/>
        <v>3366.6551416336783</v>
      </c>
    </row>
    <row r="867" spans="2:23">
      <c r="B867" s="13">
        <v>31</v>
      </c>
      <c r="C867" s="16">
        <f t="shared" si="255"/>
        <v>2087.0604152941814</v>
      </c>
      <c r="D867" s="16">
        <f t="shared" si="261"/>
        <v>-110813.85861402583</v>
      </c>
      <c r="E867" s="16">
        <f t="shared" si="262"/>
        <v>0</v>
      </c>
      <c r="F867" s="16">
        <f t="shared" si="256"/>
        <v>-112900.91902932001</v>
      </c>
      <c r="G867" s="16">
        <f t="shared" si="263"/>
        <v>0</v>
      </c>
      <c r="H867" s="16">
        <f t="shared" si="264"/>
        <v>-16537.206480336059</v>
      </c>
      <c r="I867" s="16">
        <f t="shared" si="265"/>
        <v>0</v>
      </c>
      <c r="J867" s="16">
        <f t="shared" si="257"/>
        <v>-18624.26689563024</v>
      </c>
      <c r="K867" s="16">
        <f t="shared" si="266"/>
        <v>0</v>
      </c>
      <c r="L867" s="16">
        <f t="shared" si="267"/>
        <v>22844.54634872422</v>
      </c>
      <c r="M867" s="16">
        <f t="shared" si="268"/>
        <v>2698.4200561210032</v>
      </c>
      <c r="N867" s="16">
        <f t="shared" si="258"/>
        <v>20146.126292603218</v>
      </c>
      <c r="O867" s="16">
        <f t="shared" si="269"/>
        <v>2540.1384129682801</v>
      </c>
      <c r="P867" s="16">
        <f t="shared" si="270"/>
        <v>26060.358646831537</v>
      </c>
      <c r="Q867" s="16">
        <f t="shared" si="271"/>
        <v>2698.4200561210032</v>
      </c>
      <c r="R867" s="16">
        <f t="shared" si="259"/>
        <v>23361.938590710535</v>
      </c>
      <c r="S867" s="16">
        <f t="shared" si="272"/>
        <v>2945.60635398468</v>
      </c>
      <c r="T867" s="16">
        <f t="shared" si="273"/>
        <v>26177.7689738433</v>
      </c>
      <c r="U867" s="16">
        <f t="shared" si="274"/>
        <v>2698.4200561210032</v>
      </c>
      <c r="V867" s="16">
        <f t="shared" si="260"/>
        <v>23479.348917722298</v>
      </c>
      <c r="W867" s="16">
        <f t="shared" si="275"/>
        <v>2960.4101171195975</v>
      </c>
    </row>
    <row r="868" spans="2:23">
      <c r="B868" s="13">
        <v>32</v>
      </c>
      <c r="C868" s="16">
        <f t="shared" ref="C868:C889" si="276">IF($B$829-12*$B868&lt;=0,0,($B$832*MIN(12,$B$829-12*$B868)-$B$828*(MIN(12,$B$829-12*$B868)-MAX(0,MIN(12,$B$829-12*$B868,$B$830-12*$B868))))/12)</f>
        <v>2087.0604152941814</v>
      </c>
      <c r="D868" s="16">
        <f t="shared" si="261"/>
        <v>-116287.9466001996</v>
      </c>
      <c r="E868" s="16">
        <f t="shared" si="262"/>
        <v>0</v>
      </c>
      <c r="F868" s="16">
        <f t="shared" ref="F868:F899" si="277">IF(E868&gt;0,IF(E868&lt;=D868,D868-E868,C868*(D868/E868-1)),D868-C868)</f>
        <v>-118375.00701549379</v>
      </c>
      <c r="G868" s="16">
        <f t="shared" si="263"/>
        <v>0</v>
      </c>
      <c r="H868" s="16">
        <f t="shared" si="264"/>
        <v>-19182.994902499147</v>
      </c>
      <c r="I868" s="16">
        <f t="shared" si="265"/>
        <v>0</v>
      </c>
      <c r="J868" s="16">
        <f t="shared" ref="J868:J899" si="278">IF(I868&gt;0,IF(I868&lt;=H868,H868-I868,C868*(H868/I868-1)),H868-C868)</f>
        <v>-21270.055317793329</v>
      </c>
      <c r="K868" s="16">
        <f t="shared" si="266"/>
        <v>0</v>
      </c>
      <c r="L868" s="16">
        <f t="shared" si="267"/>
        <v>20709.009061218552</v>
      </c>
      <c r="M868" s="16">
        <f t="shared" si="268"/>
        <v>2703.8270496346199</v>
      </c>
      <c r="N868" s="16">
        <f t="shared" ref="N868:N899" si="279">IF(M868&gt;0,IF(M868&lt;=L868,L868-M868,C868*(L868/M868-1)),L868-C868)</f>
        <v>18005.182011583933</v>
      </c>
      <c r="O868" s="16">
        <f t="shared" si="269"/>
        <v>2165.1869864524515</v>
      </c>
      <c r="P868" s="16">
        <f t="shared" si="270"/>
        <v>24014.671154934986</v>
      </c>
      <c r="Q868" s="16">
        <f t="shared" si="271"/>
        <v>2703.8270496346199</v>
      </c>
      <c r="R868" s="16">
        <f t="shared" ref="R868:R899" si="280">IF(Q868&gt;0,IF(Q868&lt;=P868,P868-Q868,C868*(P868/Q868-1)),P868-C868)</f>
        <v>21310.844105300366</v>
      </c>
      <c r="S868" s="16">
        <f t="shared" si="272"/>
        <v>2562.7045756842163</v>
      </c>
      <c r="T868" s="16">
        <f t="shared" si="273"/>
        <v>24135.36192648346</v>
      </c>
      <c r="U868" s="16">
        <f t="shared" si="274"/>
        <v>2703.8270496346199</v>
      </c>
      <c r="V868" s="16">
        <f t="shared" ref="V868:V899" si="281">IF(U868&gt;0,IF(U868&lt;=T868,T868-U868,C868*(T868/U868-1)),T868-C868)</f>
        <v>21431.53487684884</v>
      </c>
      <c r="W868" s="16">
        <f t="shared" si="275"/>
        <v>2577.2180689537427</v>
      </c>
    </row>
    <row r="869" spans="2:23">
      <c r="B869" s="13">
        <v>33</v>
      </c>
      <c r="C869" s="16">
        <f t="shared" si="276"/>
        <v>2087.0604152941814</v>
      </c>
      <c r="D869" s="16">
        <f t="shared" ref="D869:D889" si="282">IF($B869&gt;$B$831,F868,F868*$B$107*IF(F868&gt;0,$B$106,1))</f>
        <v>-121926.2572259586</v>
      </c>
      <c r="E869" s="16">
        <f t="shared" ref="E869:E900" si="283">IF(AND(C869&gt;0,D869&gt;0),C869/(1-$B$105*MAX(0,1-G868/D869)),0)</f>
        <v>0</v>
      </c>
      <c r="F869" s="16">
        <f t="shared" si="277"/>
        <v>-124013.31764125278</v>
      </c>
      <c r="G869" s="16">
        <f t="shared" ref="G869:G900" si="284">IF(E869&gt;0,IF(E869&lt;=D869,G868*(1-E869/D869),0),IF(AND(C869&lt;0,F869&gt;0),G868-C869,G868))/$B$108</f>
        <v>0</v>
      </c>
      <c r="H869" s="16">
        <f t="shared" ref="H869:H889" si="285">IF($B869&gt;$B$831,J868,J868*$B$107*IF(J868&gt;0,$B$106,1))</f>
        <v>-21908.156977327129</v>
      </c>
      <c r="I869" s="16">
        <f t="shared" ref="I869:I900" si="286">IF(AND(C869&gt;0,H869&gt;0),C869/(1-$B$105*MAX(0,1-K868/H869)),0)</f>
        <v>0</v>
      </c>
      <c r="J869" s="16">
        <f t="shared" si="278"/>
        <v>-23995.217392621311</v>
      </c>
      <c r="K869" s="16">
        <f t="shared" ref="K869:K900" si="287">IF(I869&gt;0,IF(I869&lt;=H869,K868*(1-I869/H869),0),IF(AND(C869&lt;0,J869&gt;0),K868-C869,K868))/$B$108</f>
        <v>0</v>
      </c>
      <c r="L869" s="16">
        <f t="shared" ref="L869:L889" si="288">IF($B869&gt;$B$831,N868,N868*$B$107*IF(N868&gt;0,$B$106,1))</f>
        <v>18508.246796987591</v>
      </c>
      <c r="M869" s="16">
        <f t="shared" ref="M869:M900" si="289">IF(AND(C869&gt;0,L869&gt;0),C869/(1-$B$105*MAX(0,1-O868/L869)),0)</f>
        <v>2709.0041672058005</v>
      </c>
      <c r="N869" s="16">
        <f t="shared" si="279"/>
        <v>15799.242629781791</v>
      </c>
      <c r="O869" s="16">
        <f t="shared" ref="O869:O900" si="290">IF(M869&gt;0,IF(M869&lt;=L869,O868*(1-M869/L869),0),IF(AND(C869&lt;0,N869&gt;0),O868-C869,O868))/$B$108</f>
        <v>1812.0335026988998</v>
      </c>
      <c r="P869" s="16">
        <f t="shared" ref="P869:P889" si="291">IF($B869&gt;$B$831,R868,R868*$B$107*IF(R868&gt;0,$B$106,1))</f>
        <v>21906.269089602461</v>
      </c>
      <c r="Q869" s="16">
        <f t="shared" ref="Q869:Q900" si="292">IF(AND(C869&gt;0,P869&gt;0),C869/(1-$B$105*MAX(0,1-S868/P869)),0)</f>
        <v>2709.0041672058005</v>
      </c>
      <c r="R869" s="16">
        <f t="shared" si="280"/>
        <v>19197.264922396662</v>
      </c>
      <c r="S869" s="16">
        <f t="shared" ref="S869:S900" si="293">IF(Q869&gt;0,IF(Q869&lt;=P869,S868*(1-Q869/P869),0),IF(AND(C869&lt;0,R869&gt;0),S868-C869,S868))/$B$108</f>
        <v>2201.7566293967084</v>
      </c>
      <c r="T869" s="16">
        <f t="shared" ref="T869:T889" si="294">IF($B869&gt;$B$831,V868,V868*$B$107*IF(V868&gt;0,$B$106,1))</f>
        <v>22030.331961307998</v>
      </c>
      <c r="U869" s="16">
        <f t="shared" ref="U869:U900" si="295">IF(AND(C869&gt;0,T869&gt;0),C869/(1-$B$105*MAX(0,1-W868/T869)),0)</f>
        <v>2709.0041672058005</v>
      </c>
      <c r="V869" s="16">
        <f t="shared" si="281"/>
        <v>19321.327794102199</v>
      </c>
      <c r="W869" s="16">
        <f t="shared" ref="W869:W900" si="296">IF(U869&gt;0,IF(U869&lt;=T869,W868*(1-U869/T869),0),IF(AND(C869&lt;0,V869&gt;0),W868-C869,W868))/$B$108</f>
        <v>2215.9855443668316</v>
      </c>
    </row>
    <row r="870" spans="2:23">
      <c r="B870" s="13">
        <v>34</v>
      </c>
      <c r="C870" s="16">
        <f t="shared" si="276"/>
        <v>2087.0604152941814</v>
      </c>
      <c r="D870" s="16">
        <f t="shared" si="282"/>
        <v>-127733.71717049037</v>
      </c>
      <c r="E870" s="16">
        <f t="shared" si="283"/>
        <v>0</v>
      </c>
      <c r="F870" s="16">
        <f t="shared" si="277"/>
        <v>-129820.77758578456</v>
      </c>
      <c r="G870" s="16">
        <f t="shared" si="284"/>
        <v>0</v>
      </c>
      <c r="H870" s="16">
        <f t="shared" si="285"/>
        <v>-24715.073914399953</v>
      </c>
      <c r="I870" s="16">
        <f t="shared" si="286"/>
        <v>0</v>
      </c>
      <c r="J870" s="16">
        <f t="shared" si="278"/>
        <v>-26802.134329694134</v>
      </c>
      <c r="K870" s="16">
        <f t="shared" si="287"/>
        <v>0</v>
      </c>
      <c r="L870" s="16">
        <f t="shared" si="288"/>
        <v>16240.673468857894</v>
      </c>
      <c r="M870" s="16">
        <f t="shared" si="289"/>
        <v>2713.9603198672698</v>
      </c>
      <c r="N870" s="16">
        <f t="shared" si="279"/>
        <v>13526.713148990624</v>
      </c>
      <c r="O870" s="16">
        <f t="shared" si="290"/>
        <v>1479.6339823126395</v>
      </c>
      <c r="P870" s="16">
        <f t="shared" si="291"/>
        <v>19733.636504328424</v>
      </c>
      <c r="Q870" s="16">
        <f t="shared" si="292"/>
        <v>2713.9603198672698</v>
      </c>
      <c r="R870" s="16">
        <f t="shared" si="280"/>
        <v>17019.676184461154</v>
      </c>
      <c r="S870" s="16">
        <f t="shared" si="293"/>
        <v>1861.715479075197</v>
      </c>
      <c r="T870" s="16">
        <f t="shared" si="294"/>
        <v>19861.165692669412</v>
      </c>
      <c r="U870" s="16">
        <f t="shared" si="295"/>
        <v>2713.9603198672694</v>
      </c>
      <c r="V870" s="16">
        <f t="shared" si="281"/>
        <v>17147.205372802142</v>
      </c>
      <c r="W870" s="16">
        <f t="shared" si="296"/>
        <v>1875.6653957125725</v>
      </c>
    </row>
    <row r="871" spans="2:23">
      <c r="B871" s="13">
        <v>35</v>
      </c>
      <c r="C871" s="16">
        <f t="shared" si="276"/>
        <v>2087.0604152941814</v>
      </c>
      <c r="D871" s="16">
        <f t="shared" si="282"/>
        <v>-133715.40091335808</v>
      </c>
      <c r="E871" s="16">
        <f t="shared" si="283"/>
        <v>0</v>
      </c>
      <c r="F871" s="16">
        <f t="shared" si="277"/>
        <v>-135802.46132865228</v>
      </c>
      <c r="G871" s="16">
        <f t="shared" si="284"/>
        <v>0</v>
      </c>
      <c r="H871" s="16">
        <f t="shared" si="285"/>
        <v>-27606.19835958496</v>
      </c>
      <c r="I871" s="16">
        <f t="shared" si="286"/>
        <v>0</v>
      </c>
      <c r="J871" s="16">
        <f t="shared" si="278"/>
        <v>-29693.258774879141</v>
      </c>
      <c r="K871" s="16">
        <f t="shared" si="287"/>
        <v>0</v>
      </c>
      <c r="L871" s="16">
        <f t="shared" si="288"/>
        <v>13904.649514373423</v>
      </c>
      <c r="M871" s="16">
        <f t="shared" si="289"/>
        <v>2718.7041487428532</v>
      </c>
      <c r="N871" s="16">
        <f t="shared" si="279"/>
        <v>11185.94536563057</v>
      </c>
      <c r="O871" s="16">
        <f t="shared" si="290"/>
        <v>1166.9890278160492</v>
      </c>
      <c r="P871" s="16">
        <f t="shared" si="291"/>
        <v>17495.205937054998</v>
      </c>
      <c r="Q871" s="16">
        <f t="shared" si="292"/>
        <v>2718.7041487428532</v>
      </c>
      <c r="R871" s="16">
        <f t="shared" si="280"/>
        <v>14776.501788312144</v>
      </c>
      <c r="S871" s="16">
        <f t="shared" si="293"/>
        <v>1541.5787305244389</v>
      </c>
      <c r="T871" s="16">
        <f t="shared" si="294"/>
        <v>17626.298290918236</v>
      </c>
      <c r="U871" s="16">
        <f t="shared" si="295"/>
        <v>2718.7041487428532</v>
      </c>
      <c r="V871" s="16">
        <f t="shared" si="281"/>
        <v>14907.594142175381</v>
      </c>
      <c r="W871" s="16">
        <f t="shared" si="296"/>
        <v>1555.2551193846107</v>
      </c>
    </row>
    <row r="872" spans="2:23">
      <c r="B872" s="13">
        <v>36</v>
      </c>
      <c r="C872" s="16">
        <f t="shared" si="276"/>
        <v>2087.0604152941814</v>
      </c>
      <c r="D872" s="16">
        <f t="shared" si="282"/>
        <v>-139876.53516851185</v>
      </c>
      <c r="E872" s="16">
        <f t="shared" si="283"/>
        <v>0</v>
      </c>
      <c r="F872" s="16">
        <f t="shared" si="277"/>
        <v>-141963.59558380605</v>
      </c>
      <c r="G872" s="16">
        <f t="shared" si="284"/>
        <v>0</v>
      </c>
      <c r="H872" s="16">
        <f t="shared" si="285"/>
        <v>-30584.056538125515</v>
      </c>
      <c r="I872" s="16">
        <f t="shared" si="286"/>
        <v>0</v>
      </c>
      <c r="J872" s="16">
        <f t="shared" si="278"/>
        <v>-32671.116953419696</v>
      </c>
      <c r="K872" s="16">
        <f t="shared" si="287"/>
        <v>0</v>
      </c>
      <c r="L872" s="16">
        <f t="shared" si="288"/>
        <v>11498.480679146289</v>
      </c>
      <c r="M872" s="16">
        <f t="shared" si="289"/>
        <v>2723.2440263279109</v>
      </c>
      <c r="N872" s="16">
        <f t="shared" si="279"/>
        <v>8775.2366528183775</v>
      </c>
      <c r="O872" s="16">
        <f t="shared" si="290"/>
        <v>873.14219992701942</v>
      </c>
      <c r="P872" s="16">
        <f t="shared" si="291"/>
        <v>15189.357248277585</v>
      </c>
      <c r="Q872" s="16">
        <f t="shared" si="292"/>
        <v>2723.2440263279109</v>
      </c>
      <c r="R872" s="16">
        <f t="shared" si="280"/>
        <v>12466.113221949674</v>
      </c>
      <c r="S872" s="16">
        <f t="shared" si="293"/>
        <v>1240.3870065038718</v>
      </c>
      <c r="T872" s="16">
        <f t="shared" si="294"/>
        <v>15324.112322507761</v>
      </c>
      <c r="U872" s="16">
        <f t="shared" si="295"/>
        <v>2723.2440263279109</v>
      </c>
      <c r="V872" s="16">
        <f t="shared" si="281"/>
        <v>12600.868296179849</v>
      </c>
      <c r="W872" s="16">
        <f t="shared" si="296"/>
        <v>1253.7952308765891</v>
      </c>
    </row>
    <row r="873" spans="2:23">
      <c r="B873" s="13">
        <v>37</v>
      </c>
      <c r="C873" s="16">
        <f t="shared" si="276"/>
        <v>2087.0604152941814</v>
      </c>
      <c r="D873" s="16">
        <f t="shared" si="282"/>
        <v>-146222.50345132023</v>
      </c>
      <c r="E873" s="16">
        <f t="shared" si="283"/>
        <v>0</v>
      </c>
      <c r="F873" s="16">
        <f t="shared" si="277"/>
        <v>-148309.56386661442</v>
      </c>
      <c r="G873" s="16">
        <f t="shared" si="284"/>
        <v>0</v>
      </c>
      <c r="H873" s="16">
        <f t="shared" si="285"/>
        <v>-33651.25046202229</v>
      </c>
      <c r="I873" s="16">
        <f t="shared" si="286"/>
        <v>0</v>
      </c>
      <c r="J873" s="16">
        <f t="shared" si="278"/>
        <v>-35738.310877316471</v>
      </c>
      <c r="K873" s="16">
        <f t="shared" si="287"/>
        <v>0</v>
      </c>
      <c r="L873" s="16">
        <f t="shared" si="288"/>
        <v>9020.416764898122</v>
      </c>
      <c r="M873" s="16">
        <f t="shared" si="289"/>
        <v>2727.5880585227324</v>
      </c>
      <c r="N873" s="16">
        <f t="shared" si="279"/>
        <v>6292.8287063753896</v>
      </c>
      <c r="O873" s="16">
        <f t="shared" si="290"/>
        <v>597.17843134866348</v>
      </c>
      <c r="P873" s="16">
        <f t="shared" si="291"/>
        <v>12814.416425370948</v>
      </c>
      <c r="Q873" s="16">
        <f t="shared" si="292"/>
        <v>2727.5880585227324</v>
      </c>
      <c r="R873" s="16">
        <f t="shared" si="280"/>
        <v>10086.828366848215</v>
      </c>
      <c r="S873" s="16">
        <f t="shared" si="293"/>
        <v>957.22235936518541</v>
      </c>
      <c r="T873" s="16">
        <f t="shared" si="294"/>
        <v>12952.936556375116</v>
      </c>
      <c r="U873" s="16">
        <f t="shared" si="295"/>
        <v>2727.5880585227319</v>
      </c>
      <c r="V873" s="16">
        <f t="shared" si="281"/>
        <v>10225.348497852385</v>
      </c>
      <c r="W873" s="16">
        <f t="shared" si="296"/>
        <v>970.36767737765308</v>
      </c>
    </row>
    <row r="874" spans="2:23">
      <c r="B874" s="13">
        <v>38</v>
      </c>
      <c r="C874" s="16">
        <f t="shared" si="276"/>
        <v>2087.0604152941814</v>
      </c>
      <c r="D874" s="16">
        <f t="shared" si="282"/>
        <v>-152758.85078261286</v>
      </c>
      <c r="E874" s="16">
        <f t="shared" si="283"/>
        <v>0</v>
      </c>
      <c r="F874" s="16">
        <f t="shared" si="277"/>
        <v>-154845.91119790706</v>
      </c>
      <c r="G874" s="16">
        <f t="shared" si="284"/>
        <v>0</v>
      </c>
      <c r="H874" s="16">
        <f t="shared" si="285"/>
        <v>-36810.460203635965</v>
      </c>
      <c r="I874" s="16">
        <f t="shared" si="286"/>
        <v>0</v>
      </c>
      <c r="J874" s="16">
        <f t="shared" si="278"/>
        <v>-38897.520618930146</v>
      </c>
      <c r="K874" s="16">
        <f t="shared" si="287"/>
        <v>0</v>
      </c>
      <c r="L874" s="16">
        <f t="shared" si="288"/>
        <v>6468.650340431519</v>
      </c>
      <c r="M874" s="16">
        <f t="shared" si="289"/>
        <v>2731.7440873342075</v>
      </c>
      <c r="N874" s="16">
        <f t="shared" si="279"/>
        <v>3736.9062530973115</v>
      </c>
      <c r="O874" s="16">
        <f t="shared" si="290"/>
        <v>338.2224791997906</v>
      </c>
      <c r="P874" s="16">
        <f t="shared" si="291"/>
        <v>10368.654351417954</v>
      </c>
      <c r="Q874" s="16">
        <f t="shared" si="292"/>
        <v>2731.7440873342075</v>
      </c>
      <c r="R874" s="16">
        <f t="shared" si="280"/>
        <v>7636.9102640837464</v>
      </c>
      <c r="S874" s="16">
        <f t="shared" si="293"/>
        <v>691.20672235324344</v>
      </c>
      <c r="T874" s="16">
        <f t="shared" si="294"/>
        <v>10511.04473488238</v>
      </c>
      <c r="U874" s="16">
        <f t="shared" si="295"/>
        <v>2731.7440873342075</v>
      </c>
      <c r="V874" s="16">
        <f t="shared" si="281"/>
        <v>7779.3006475481725</v>
      </c>
      <c r="W874" s="16">
        <f t="shared" si="296"/>
        <v>704.09428903213291</v>
      </c>
    </row>
    <row r="875" spans="2:23">
      <c r="B875" s="13">
        <v>39</v>
      </c>
      <c r="C875" s="16">
        <f t="shared" si="276"/>
        <v>2087.0604152941814</v>
      </c>
      <c r="D875" s="16">
        <f t="shared" si="282"/>
        <v>-159491.28853384429</v>
      </c>
      <c r="E875" s="16">
        <f t="shared" si="283"/>
        <v>0</v>
      </c>
      <c r="F875" s="16">
        <f t="shared" si="277"/>
        <v>-161578.34894913848</v>
      </c>
      <c r="G875" s="16">
        <f t="shared" si="284"/>
        <v>0</v>
      </c>
      <c r="H875" s="16">
        <f t="shared" si="285"/>
        <v>-40064.44623749805</v>
      </c>
      <c r="I875" s="16">
        <f t="shared" si="286"/>
        <v>0</v>
      </c>
      <c r="J875" s="16">
        <f t="shared" si="278"/>
        <v>-42151.506652792232</v>
      </c>
      <c r="K875" s="16">
        <f t="shared" si="287"/>
        <v>0</v>
      </c>
      <c r="L875" s="16">
        <f t="shared" si="288"/>
        <v>3841.3154138088503</v>
      </c>
      <c r="M875" s="16">
        <f t="shared" si="289"/>
        <v>2735.7196941668635</v>
      </c>
      <c r="N875" s="16">
        <f t="shared" si="279"/>
        <v>1105.5957196419868</v>
      </c>
      <c r="O875" s="16">
        <f t="shared" si="290"/>
        <v>95.437416973013342</v>
      </c>
      <c r="P875" s="16">
        <f t="shared" si="291"/>
        <v>7850.2855368622468</v>
      </c>
      <c r="Q875" s="16">
        <f t="shared" si="292"/>
        <v>2735.7196941668635</v>
      </c>
      <c r="R875" s="16">
        <f t="shared" si="280"/>
        <v>5114.5658426953833</v>
      </c>
      <c r="S875" s="16">
        <f t="shared" si="293"/>
        <v>441.50040045679066</v>
      </c>
      <c r="T875" s="16">
        <f t="shared" si="294"/>
        <v>7996.6543076406688</v>
      </c>
      <c r="U875" s="16">
        <f t="shared" si="295"/>
        <v>2735.7196941668635</v>
      </c>
      <c r="V875" s="16">
        <f t="shared" si="281"/>
        <v>5260.9346134738053</v>
      </c>
      <c r="W875" s="16">
        <f t="shared" si="296"/>
        <v>454.1352697498192</v>
      </c>
    </row>
    <row r="876" spans="2:23">
      <c r="B876" s="13">
        <v>40</v>
      </c>
      <c r="C876" s="16">
        <f t="shared" si="276"/>
        <v>2087.0604152941814</v>
      </c>
      <c r="D876" s="16">
        <f t="shared" si="282"/>
        <v>-166425.69941761263</v>
      </c>
      <c r="E876" s="16">
        <f t="shared" si="283"/>
        <v>0</v>
      </c>
      <c r="F876" s="16">
        <f t="shared" si="277"/>
        <v>-168512.75983290683</v>
      </c>
      <c r="G876" s="16">
        <f t="shared" si="284"/>
        <v>0</v>
      </c>
      <c r="H876" s="16">
        <f t="shared" si="285"/>
        <v>-43416.051852375997</v>
      </c>
      <c r="I876" s="16">
        <f t="shared" si="286"/>
        <v>0</v>
      </c>
      <c r="J876" s="16">
        <f t="shared" si="278"/>
        <v>-45503.112267670178</v>
      </c>
      <c r="K876" s="16">
        <f t="shared" si="287"/>
        <v>0</v>
      </c>
      <c r="L876" s="16">
        <f t="shared" si="288"/>
        <v>1136.4860640487839</v>
      </c>
      <c r="M876" s="16">
        <f t="shared" si="289"/>
        <v>2739.5222036299847</v>
      </c>
      <c r="N876" s="16">
        <f t="shared" si="279"/>
        <v>-1221.2469994850981</v>
      </c>
      <c r="O876" s="16">
        <f t="shared" si="290"/>
        <v>0</v>
      </c>
      <c r="P876" s="16">
        <f t="shared" si="291"/>
        <v>5257.4668123402926</v>
      </c>
      <c r="Q876" s="16">
        <f t="shared" si="292"/>
        <v>2739.5222036299842</v>
      </c>
      <c r="R876" s="16">
        <f t="shared" si="280"/>
        <v>2517.9446087103083</v>
      </c>
      <c r="S876" s="16">
        <f t="shared" si="293"/>
        <v>207.30060147350159</v>
      </c>
      <c r="T876" s="16">
        <f t="shared" si="294"/>
        <v>5407.9251265742641</v>
      </c>
      <c r="U876" s="16">
        <f t="shared" si="295"/>
        <v>2739.5222036299842</v>
      </c>
      <c r="V876" s="16">
        <f t="shared" si="281"/>
        <v>2668.4029229442799</v>
      </c>
      <c r="W876" s="16">
        <f t="shared" si="296"/>
        <v>219.68772823137246</v>
      </c>
    </row>
    <row r="877" spans="2:23">
      <c r="B877" s="13">
        <v>41</v>
      </c>
      <c r="C877" s="16">
        <f t="shared" si="276"/>
        <v>2087.0604152941814</v>
      </c>
      <c r="D877" s="16">
        <f t="shared" si="282"/>
        <v>-173568.14262789403</v>
      </c>
      <c r="E877" s="16">
        <f t="shared" si="283"/>
        <v>0</v>
      </c>
      <c r="F877" s="16">
        <f t="shared" si="277"/>
        <v>-175655.2030431882</v>
      </c>
      <c r="G877" s="16">
        <f t="shared" si="284"/>
        <v>0</v>
      </c>
      <c r="H877" s="16">
        <f t="shared" si="285"/>
        <v>-46868.205635700288</v>
      </c>
      <c r="I877" s="16">
        <f t="shared" si="286"/>
        <v>0</v>
      </c>
      <c r="J877" s="16">
        <f t="shared" si="278"/>
        <v>-48955.266050994469</v>
      </c>
      <c r="K877" s="16">
        <f t="shared" si="287"/>
        <v>0</v>
      </c>
      <c r="L877" s="16">
        <f t="shared" si="288"/>
        <v>-1257.884409469651</v>
      </c>
      <c r="M877" s="16">
        <f t="shared" si="289"/>
        <v>0</v>
      </c>
      <c r="N877" s="16">
        <f t="shared" si="279"/>
        <v>-3344.9448247638325</v>
      </c>
      <c r="O877" s="16">
        <f t="shared" si="290"/>
        <v>0</v>
      </c>
      <c r="P877" s="16">
        <f t="shared" si="291"/>
        <v>2588.2959810776747</v>
      </c>
      <c r="Q877" s="16">
        <f t="shared" si="292"/>
        <v>2743.158687792954</v>
      </c>
      <c r="R877" s="16">
        <f t="shared" si="280"/>
        <v>-117.82323291359161</v>
      </c>
      <c r="S877" s="16">
        <f t="shared" si="293"/>
        <v>0</v>
      </c>
      <c r="T877" s="16">
        <f t="shared" si="294"/>
        <v>2742.9581006113431</v>
      </c>
      <c r="U877" s="16">
        <f t="shared" si="295"/>
        <v>2743.158687792954</v>
      </c>
      <c r="V877" s="16">
        <f t="shared" si="281"/>
        <v>-0.15261150163076131</v>
      </c>
      <c r="W877" s="16">
        <f t="shared" si="296"/>
        <v>0</v>
      </c>
    </row>
    <row r="878" spans="2:23">
      <c r="B878" s="13">
        <v>42</v>
      </c>
      <c r="C878" s="16">
        <f t="shared" si="276"/>
        <v>0</v>
      </c>
      <c r="D878" s="16">
        <f t="shared" si="282"/>
        <v>-180924.85913448385</v>
      </c>
      <c r="E878" s="16">
        <f t="shared" si="283"/>
        <v>0</v>
      </c>
      <c r="F878" s="16">
        <f t="shared" si="277"/>
        <v>-180924.85913448385</v>
      </c>
      <c r="G878" s="16">
        <f t="shared" si="284"/>
        <v>0</v>
      </c>
      <c r="H878" s="16">
        <f t="shared" si="285"/>
        <v>-50423.924032524301</v>
      </c>
      <c r="I878" s="16">
        <f t="shared" si="286"/>
        <v>0</v>
      </c>
      <c r="J878" s="16">
        <f t="shared" si="278"/>
        <v>-50423.924032524301</v>
      </c>
      <c r="K878" s="16">
        <f t="shared" si="287"/>
        <v>0</v>
      </c>
      <c r="L878" s="16">
        <f t="shared" si="288"/>
        <v>-3445.2931695067477</v>
      </c>
      <c r="M878" s="16">
        <f t="shared" si="289"/>
        <v>0</v>
      </c>
      <c r="N878" s="16">
        <f t="shared" si="279"/>
        <v>-3445.2931695067477</v>
      </c>
      <c r="O878" s="16">
        <f t="shared" si="290"/>
        <v>0</v>
      </c>
      <c r="P878" s="16">
        <f t="shared" si="291"/>
        <v>-121.35792990099937</v>
      </c>
      <c r="Q878" s="16">
        <f t="shared" si="292"/>
        <v>0</v>
      </c>
      <c r="R878" s="16">
        <f t="shared" si="280"/>
        <v>-121.35792990099937</v>
      </c>
      <c r="S878" s="16">
        <f t="shared" si="293"/>
        <v>0</v>
      </c>
      <c r="T878" s="16">
        <f t="shared" si="294"/>
        <v>-0.15718984667968416</v>
      </c>
      <c r="U878" s="16">
        <f t="shared" si="295"/>
        <v>0</v>
      </c>
      <c r="V878" s="16">
        <f t="shared" si="281"/>
        <v>-0.15718984667968416</v>
      </c>
      <c r="W878" s="16">
        <f t="shared" si="296"/>
        <v>0</v>
      </c>
    </row>
    <row r="879" spans="2:23">
      <c r="B879" s="13">
        <v>43</v>
      </c>
      <c r="C879" s="16">
        <f t="shared" si="276"/>
        <v>0</v>
      </c>
      <c r="D879" s="16">
        <f t="shared" si="282"/>
        <v>-180924.85913448385</v>
      </c>
      <c r="E879" s="16">
        <f t="shared" si="283"/>
        <v>0</v>
      </c>
      <c r="F879" s="16">
        <f t="shared" si="277"/>
        <v>-180924.85913448385</v>
      </c>
      <c r="G879" s="16">
        <f t="shared" si="284"/>
        <v>0</v>
      </c>
      <c r="H879" s="16">
        <f t="shared" si="285"/>
        <v>-50423.924032524301</v>
      </c>
      <c r="I879" s="16">
        <f t="shared" si="286"/>
        <v>0</v>
      </c>
      <c r="J879" s="16">
        <f t="shared" si="278"/>
        <v>-50423.924032524301</v>
      </c>
      <c r="K879" s="16">
        <f t="shared" si="287"/>
        <v>0</v>
      </c>
      <c r="L879" s="16">
        <f t="shared" si="288"/>
        <v>-3445.2931695067477</v>
      </c>
      <c r="M879" s="16">
        <f t="shared" si="289"/>
        <v>0</v>
      </c>
      <c r="N879" s="16">
        <f t="shared" si="279"/>
        <v>-3445.2931695067477</v>
      </c>
      <c r="O879" s="16">
        <f t="shared" si="290"/>
        <v>0</v>
      </c>
      <c r="P879" s="16">
        <f t="shared" si="291"/>
        <v>-121.35792990099937</v>
      </c>
      <c r="Q879" s="16">
        <f t="shared" si="292"/>
        <v>0</v>
      </c>
      <c r="R879" s="16">
        <f t="shared" si="280"/>
        <v>-121.35792990099937</v>
      </c>
      <c r="S879" s="16">
        <f t="shared" si="293"/>
        <v>0</v>
      </c>
      <c r="T879" s="16">
        <f t="shared" si="294"/>
        <v>-0.15718984667968416</v>
      </c>
      <c r="U879" s="16">
        <f t="shared" si="295"/>
        <v>0</v>
      </c>
      <c r="V879" s="16">
        <f t="shared" si="281"/>
        <v>-0.15718984667968416</v>
      </c>
      <c r="W879" s="16">
        <f t="shared" si="296"/>
        <v>0</v>
      </c>
    </row>
    <row r="880" spans="2:23">
      <c r="B880" s="13">
        <v>44</v>
      </c>
      <c r="C880" s="16">
        <f t="shared" si="276"/>
        <v>0</v>
      </c>
      <c r="D880" s="16">
        <f t="shared" si="282"/>
        <v>-180924.85913448385</v>
      </c>
      <c r="E880" s="16">
        <f t="shared" si="283"/>
        <v>0</v>
      </c>
      <c r="F880" s="16">
        <f t="shared" si="277"/>
        <v>-180924.85913448385</v>
      </c>
      <c r="G880" s="16">
        <f t="shared" si="284"/>
        <v>0</v>
      </c>
      <c r="H880" s="16">
        <f t="shared" si="285"/>
        <v>-50423.924032524301</v>
      </c>
      <c r="I880" s="16">
        <f t="shared" si="286"/>
        <v>0</v>
      </c>
      <c r="J880" s="16">
        <f t="shared" si="278"/>
        <v>-50423.924032524301</v>
      </c>
      <c r="K880" s="16">
        <f t="shared" si="287"/>
        <v>0</v>
      </c>
      <c r="L880" s="16">
        <f t="shared" si="288"/>
        <v>-3445.2931695067477</v>
      </c>
      <c r="M880" s="16">
        <f t="shared" si="289"/>
        <v>0</v>
      </c>
      <c r="N880" s="16">
        <f t="shared" si="279"/>
        <v>-3445.2931695067477</v>
      </c>
      <c r="O880" s="16">
        <f t="shared" si="290"/>
        <v>0</v>
      </c>
      <c r="P880" s="16">
        <f t="shared" si="291"/>
        <v>-121.35792990099937</v>
      </c>
      <c r="Q880" s="16">
        <f t="shared" si="292"/>
        <v>0</v>
      </c>
      <c r="R880" s="16">
        <f t="shared" si="280"/>
        <v>-121.35792990099937</v>
      </c>
      <c r="S880" s="16">
        <f t="shared" si="293"/>
        <v>0</v>
      </c>
      <c r="T880" s="16">
        <f t="shared" si="294"/>
        <v>-0.15718984667968416</v>
      </c>
      <c r="U880" s="16">
        <f t="shared" si="295"/>
        <v>0</v>
      </c>
      <c r="V880" s="16">
        <f t="shared" si="281"/>
        <v>-0.15718984667968416</v>
      </c>
      <c r="W880" s="16">
        <f t="shared" si="296"/>
        <v>0</v>
      </c>
    </row>
    <row r="881" spans="1:23">
      <c r="B881" s="13">
        <v>45</v>
      </c>
      <c r="C881" s="16">
        <f t="shared" si="276"/>
        <v>0</v>
      </c>
      <c r="D881" s="16">
        <f t="shared" si="282"/>
        <v>-180924.85913448385</v>
      </c>
      <c r="E881" s="16">
        <f t="shared" si="283"/>
        <v>0</v>
      </c>
      <c r="F881" s="16">
        <f t="shared" si="277"/>
        <v>-180924.85913448385</v>
      </c>
      <c r="G881" s="16">
        <f t="shared" si="284"/>
        <v>0</v>
      </c>
      <c r="H881" s="16">
        <f t="shared" si="285"/>
        <v>-50423.924032524301</v>
      </c>
      <c r="I881" s="16">
        <f t="shared" si="286"/>
        <v>0</v>
      </c>
      <c r="J881" s="16">
        <f t="shared" si="278"/>
        <v>-50423.924032524301</v>
      </c>
      <c r="K881" s="16">
        <f t="shared" si="287"/>
        <v>0</v>
      </c>
      <c r="L881" s="16">
        <f t="shared" si="288"/>
        <v>-3445.2931695067477</v>
      </c>
      <c r="M881" s="16">
        <f t="shared" si="289"/>
        <v>0</v>
      </c>
      <c r="N881" s="16">
        <f t="shared" si="279"/>
        <v>-3445.2931695067477</v>
      </c>
      <c r="O881" s="16">
        <f t="shared" si="290"/>
        <v>0</v>
      </c>
      <c r="P881" s="16">
        <f t="shared" si="291"/>
        <v>-121.35792990099937</v>
      </c>
      <c r="Q881" s="16">
        <f t="shared" si="292"/>
        <v>0</v>
      </c>
      <c r="R881" s="16">
        <f t="shared" si="280"/>
        <v>-121.35792990099937</v>
      </c>
      <c r="S881" s="16">
        <f t="shared" si="293"/>
        <v>0</v>
      </c>
      <c r="T881" s="16">
        <f t="shared" si="294"/>
        <v>-0.15718984667968416</v>
      </c>
      <c r="U881" s="16">
        <f t="shared" si="295"/>
        <v>0</v>
      </c>
      <c r="V881" s="16">
        <f t="shared" si="281"/>
        <v>-0.15718984667968416</v>
      </c>
      <c r="W881" s="16">
        <f t="shared" si="296"/>
        <v>0</v>
      </c>
    </row>
    <row r="882" spans="1:23">
      <c r="B882" s="13">
        <v>46</v>
      </c>
      <c r="C882" s="16">
        <f t="shared" si="276"/>
        <v>0</v>
      </c>
      <c r="D882" s="16">
        <f t="shared" si="282"/>
        <v>-180924.85913448385</v>
      </c>
      <c r="E882" s="16">
        <f t="shared" si="283"/>
        <v>0</v>
      </c>
      <c r="F882" s="16">
        <f t="shared" si="277"/>
        <v>-180924.85913448385</v>
      </c>
      <c r="G882" s="16">
        <f t="shared" si="284"/>
        <v>0</v>
      </c>
      <c r="H882" s="16">
        <f t="shared" si="285"/>
        <v>-50423.924032524301</v>
      </c>
      <c r="I882" s="16">
        <f t="shared" si="286"/>
        <v>0</v>
      </c>
      <c r="J882" s="16">
        <f t="shared" si="278"/>
        <v>-50423.924032524301</v>
      </c>
      <c r="K882" s="16">
        <f t="shared" si="287"/>
        <v>0</v>
      </c>
      <c r="L882" s="16">
        <f t="shared" si="288"/>
        <v>-3445.2931695067477</v>
      </c>
      <c r="M882" s="16">
        <f t="shared" si="289"/>
        <v>0</v>
      </c>
      <c r="N882" s="16">
        <f t="shared" si="279"/>
        <v>-3445.2931695067477</v>
      </c>
      <c r="O882" s="16">
        <f t="shared" si="290"/>
        <v>0</v>
      </c>
      <c r="P882" s="16">
        <f t="shared" si="291"/>
        <v>-121.35792990099937</v>
      </c>
      <c r="Q882" s="16">
        <f t="shared" si="292"/>
        <v>0</v>
      </c>
      <c r="R882" s="16">
        <f t="shared" si="280"/>
        <v>-121.35792990099937</v>
      </c>
      <c r="S882" s="16">
        <f t="shared" si="293"/>
        <v>0</v>
      </c>
      <c r="T882" s="16">
        <f t="shared" si="294"/>
        <v>-0.15718984667968416</v>
      </c>
      <c r="U882" s="16">
        <f t="shared" si="295"/>
        <v>0</v>
      </c>
      <c r="V882" s="16">
        <f t="shared" si="281"/>
        <v>-0.15718984667968416</v>
      </c>
      <c r="W882" s="16">
        <f t="shared" si="296"/>
        <v>0</v>
      </c>
    </row>
    <row r="883" spans="1:23">
      <c r="B883" s="13">
        <v>47</v>
      </c>
      <c r="C883" s="16">
        <f t="shared" si="276"/>
        <v>0</v>
      </c>
      <c r="D883" s="16">
        <f t="shared" si="282"/>
        <v>-180924.85913448385</v>
      </c>
      <c r="E883" s="16">
        <f t="shared" si="283"/>
        <v>0</v>
      </c>
      <c r="F883" s="16">
        <f t="shared" si="277"/>
        <v>-180924.85913448385</v>
      </c>
      <c r="G883" s="16">
        <f t="shared" si="284"/>
        <v>0</v>
      </c>
      <c r="H883" s="16">
        <f t="shared" si="285"/>
        <v>-50423.924032524301</v>
      </c>
      <c r="I883" s="16">
        <f t="shared" si="286"/>
        <v>0</v>
      </c>
      <c r="J883" s="16">
        <f t="shared" si="278"/>
        <v>-50423.924032524301</v>
      </c>
      <c r="K883" s="16">
        <f t="shared" si="287"/>
        <v>0</v>
      </c>
      <c r="L883" s="16">
        <f t="shared" si="288"/>
        <v>-3445.2931695067477</v>
      </c>
      <c r="M883" s="16">
        <f t="shared" si="289"/>
        <v>0</v>
      </c>
      <c r="N883" s="16">
        <f t="shared" si="279"/>
        <v>-3445.2931695067477</v>
      </c>
      <c r="O883" s="16">
        <f t="shared" si="290"/>
        <v>0</v>
      </c>
      <c r="P883" s="16">
        <f t="shared" si="291"/>
        <v>-121.35792990099937</v>
      </c>
      <c r="Q883" s="16">
        <f t="shared" si="292"/>
        <v>0</v>
      </c>
      <c r="R883" s="16">
        <f t="shared" si="280"/>
        <v>-121.35792990099937</v>
      </c>
      <c r="S883" s="16">
        <f t="shared" si="293"/>
        <v>0</v>
      </c>
      <c r="T883" s="16">
        <f t="shared" si="294"/>
        <v>-0.15718984667968416</v>
      </c>
      <c r="U883" s="16">
        <f t="shared" si="295"/>
        <v>0</v>
      </c>
      <c r="V883" s="16">
        <f t="shared" si="281"/>
        <v>-0.15718984667968416</v>
      </c>
      <c r="W883" s="16">
        <f t="shared" si="296"/>
        <v>0</v>
      </c>
    </row>
    <row r="884" spans="1:23">
      <c r="B884" s="13">
        <v>48</v>
      </c>
      <c r="C884" s="16">
        <f t="shared" si="276"/>
        <v>0</v>
      </c>
      <c r="D884" s="16">
        <f t="shared" si="282"/>
        <v>-180924.85913448385</v>
      </c>
      <c r="E884" s="16">
        <f t="shared" si="283"/>
        <v>0</v>
      </c>
      <c r="F884" s="16">
        <f t="shared" si="277"/>
        <v>-180924.85913448385</v>
      </c>
      <c r="G884" s="16">
        <f t="shared" si="284"/>
        <v>0</v>
      </c>
      <c r="H884" s="16">
        <f t="shared" si="285"/>
        <v>-50423.924032524301</v>
      </c>
      <c r="I884" s="16">
        <f t="shared" si="286"/>
        <v>0</v>
      </c>
      <c r="J884" s="16">
        <f t="shared" si="278"/>
        <v>-50423.924032524301</v>
      </c>
      <c r="K884" s="16">
        <f t="shared" si="287"/>
        <v>0</v>
      </c>
      <c r="L884" s="16">
        <f t="shared" si="288"/>
        <v>-3445.2931695067477</v>
      </c>
      <c r="M884" s="16">
        <f t="shared" si="289"/>
        <v>0</v>
      </c>
      <c r="N884" s="16">
        <f t="shared" si="279"/>
        <v>-3445.2931695067477</v>
      </c>
      <c r="O884" s="16">
        <f t="shared" si="290"/>
        <v>0</v>
      </c>
      <c r="P884" s="16">
        <f t="shared" si="291"/>
        <v>-121.35792990099937</v>
      </c>
      <c r="Q884" s="16">
        <f t="shared" si="292"/>
        <v>0</v>
      </c>
      <c r="R884" s="16">
        <f t="shared" si="280"/>
        <v>-121.35792990099937</v>
      </c>
      <c r="S884" s="16">
        <f t="shared" si="293"/>
        <v>0</v>
      </c>
      <c r="T884" s="16">
        <f t="shared" si="294"/>
        <v>-0.15718984667968416</v>
      </c>
      <c r="U884" s="16">
        <f t="shared" si="295"/>
        <v>0</v>
      </c>
      <c r="V884" s="16">
        <f t="shared" si="281"/>
        <v>-0.15718984667968416</v>
      </c>
      <c r="W884" s="16">
        <f t="shared" si="296"/>
        <v>0</v>
      </c>
    </row>
    <row r="885" spans="1:23">
      <c r="B885" s="13">
        <v>49</v>
      </c>
      <c r="C885" s="16">
        <f t="shared" si="276"/>
        <v>0</v>
      </c>
      <c r="D885" s="16">
        <f t="shared" si="282"/>
        <v>-180924.85913448385</v>
      </c>
      <c r="E885" s="16">
        <f t="shared" si="283"/>
        <v>0</v>
      </c>
      <c r="F885" s="16">
        <f t="shared" si="277"/>
        <v>-180924.85913448385</v>
      </c>
      <c r="G885" s="16">
        <f t="shared" si="284"/>
        <v>0</v>
      </c>
      <c r="H885" s="16">
        <f t="shared" si="285"/>
        <v>-50423.924032524301</v>
      </c>
      <c r="I885" s="16">
        <f t="shared" si="286"/>
        <v>0</v>
      </c>
      <c r="J885" s="16">
        <f t="shared" si="278"/>
        <v>-50423.924032524301</v>
      </c>
      <c r="K885" s="16">
        <f t="shared" si="287"/>
        <v>0</v>
      </c>
      <c r="L885" s="16">
        <f t="shared" si="288"/>
        <v>-3445.2931695067477</v>
      </c>
      <c r="M885" s="16">
        <f t="shared" si="289"/>
        <v>0</v>
      </c>
      <c r="N885" s="16">
        <f t="shared" si="279"/>
        <v>-3445.2931695067477</v>
      </c>
      <c r="O885" s="16">
        <f t="shared" si="290"/>
        <v>0</v>
      </c>
      <c r="P885" s="16">
        <f t="shared" si="291"/>
        <v>-121.35792990099937</v>
      </c>
      <c r="Q885" s="16">
        <f t="shared" si="292"/>
        <v>0</v>
      </c>
      <c r="R885" s="16">
        <f t="shared" si="280"/>
        <v>-121.35792990099937</v>
      </c>
      <c r="S885" s="16">
        <f t="shared" si="293"/>
        <v>0</v>
      </c>
      <c r="T885" s="16">
        <f t="shared" si="294"/>
        <v>-0.15718984667968416</v>
      </c>
      <c r="U885" s="16">
        <f t="shared" si="295"/>
        <v>0</v>
      </c>
      <c r="V885" s="16">
        <f t="shared" si="281"/>
        <v>-0.15718984667968416</v>
      </c>
      <c r="W885" s="16">
        <f t="shared" si="296"/>
        <v>0</v>
      </c>
    </row>
    <row r="886" spans="1:23">
      <c r="B886" s="13">
        <v>50</v>
      </c>
      <c r="C886" s="16">
        <f t="shared" si="276"/>
        <v>0</v>
      </c>
      <c r="D886" s="16">
        <f t="shared" si="282"/>
        <v>-180924.85913448385</v>
      </c>
      <c r="E886" s="16">
        <f t="shared" si="283"/>
        <v>0</v>
      </c>
      <c r="F886" s="16">
        <f t="shared" si="277"/>
        <v>-180924.85913448385</v>
      </c>
      <c r="G886" s="16">
        <f t="shared" si="284"/>
        <v>0</v>
      </c>
      <c r="H886" s="16">
        <f t="shared" si="285"/>
        <v>-50423.924032524301</v>
      </c>
      <c r="I886" s="16">
        <f t="shared" si="286"/>
        <v>0</v>
      </c>
      <c r="J886" s="16">
        <f t="shared" si="278"/>
        <v>-50423.924032524301</v>
      </c>
      <c r="K886" s="16">
        <f t="shared" si="287"/>
        <v>0</v>
      </c>
      <c r="L886" s="16">
        <f t="shared" si="288"/>
        <v>-3445.2931695067477</v>
      </c>
      <c r="M886" s="16">
        <f t="shared" si="289"/>
        <v>0</v>
      </c>
      <c r="N886" s="16">
        <f t="shared" si="279"/>
        <v>-3445.2931695067477</v>
      </c>
      <c r="O886" s="16">
        <f t="shared" si="290"/>
        <v>0</v>
      </c>
      <c r="P886" s="16">
        <f t="shared" si="291"/>
        <v>-121.35792990099937</v>
      </c>
      <c r="Q886" s="16">
        <f t="shared" si="292"/>
        <v>0</v>
      </c>
      <c r="R886" s="16">
        <f t="shared" si="280"/>
        <v>-121.35792990099937</v>
      </c>
      <c r="S886" s="16">
        <f t="shared" si="293"/>
        <v>0</v>
      </c>
      <c r="T886" s="16">
        <f t="shared" si="294"/>
        <v>-0.15718984667968416</v>
      </c>
      <c r="U886" s="16">
        <f t="shared" si="295"/>
        <v>0</v>
      </c>
      <c r="V886" s="16">
        <f t="shared" si="281"/>
        <v>-0.15718984667968416</v>
      </c>
      <c r="W886" s="16">
        <f t="shared" si="296"/>
        <v>0</v>
      </c>
    </row>
    <row r="887" spans="1:23">
      <c r="B887" s="13">
        <v>51</v>
      </c>
      <c r="C887" s="16">
        <f t="shared" si="276"/>
        <v>0</v>
      </c>
      <c r="D887" s="16">
        <f t="shared" si="282"/>
        <v>-180924.85913448385</v>
      </c>
      <c r="E887" s="16">
        <f t="shared" si="283"/>
        <v>0</v>
      </c>
      <c r="F887" s="16">
        <f t="shared" si="277"/>
        <v>-180924.85913448385</v>
      </c>
      <c r="G887" s="16">
        <f t="shared" si="284"/>
        <v>0</v>
      </c>
      <c r="H887" s="16">
        <f t="shared" si="285"/>
        <v>-50423.924032524301</v>
      </c>
      <c r="I887" s="16">
        <f t="shared" si="286"/>
        <v>0</v>
      </c>
      <c r="J887" s="16">
        <f t="shared" si="278"/>
        <v>-50423.924032524301</v>
      </c>
      <c r="K887" s="16">
        <f t="shared" si="287"/>
        <v>0</v>
      </c>
      <c r="L887" s="16">
        <f t="shared" si="288"/>
        <v>-3445.2931695067477</v>
      </c>
      <c r="M887" s="16">
        <f t="shared" si="289"/>
        <v>0</v>
      </c>
      <c r="N887" s="16">
        <f t="shared" si="279"/>
        <v>-3445.2931695067477</v>
      </c>
      <c r="O887" s="16">
        <f t="shared" si="290"/>
        <v>0</v>
      </c>
      <c r="P887" s="16">
        <f t="shared" si="291"/>
        <v>-121.35792990099937</v>
      </c>
      <c r="Q887" s="16">
        <f t="shared" si="292"/>
        <v>0</v>
      </c>
      <c r="R887" s="16">
        <f t="shared" si="280"/>
        <v>-121.35792990099937</v>
      </c>
      <c r="S887" s="16">
        <f t="shared" si="293"/>
        <v>0</v>
      </c>
      <c r="T887" s="16">
        <f t="shared" si="294"/>
        <v>-0.15718984667968416</v>
      </c>
      <c r="U887" s="16">
        <f t="shared" si="295"/>
        <v>0</v>
      </c>
      <c r="V887" s="16">
        <f t="shared" si="281"/>
        <v>-0.15718984667968416</v>
      </c>
      <c r="W887" s="16">
        <f t="shared" si="296"/>
        <v>0</v>
      </c>
    </row>
    <row r="888" spans="1:23">
      <c r="B888" s="13">
        <v>52</v>
      </c>
      <c r="C888" s="16">
        <f t="shared" si="276"/>
        <v>0</v>
      </c>
      <c r="D888" s="16">
        <f t="shared" si="282"/>
        <v>-180924.85913448385</v>
      </c>
      <c r="E888" s="16">
        <f t="shared" si="283"/>
        <v>0</v>
      </c>
      <c r="F888" s="16">
        <f t="shared" si="277"/>
        <v>-180924.85913448385</v>
      </c>
      <c r="G888" s="16">
        <f t="shared" si="284"/>
        <v>0</v>
      </c>
      <c r="H888" s="16">
        <f t="shared" si="285"/>
        <v>-50423.924032524301</v>
      </c>
      <c r="I888" s="16">
        <f t="shared" si="286"/>
        <v>0</v>
      </c>
      <c r="J888" s="16">
        <f t="shared" si="278"/>
        <v>-50423.924032524301</v>
      </c>
      <c r="K888" s="16">
        <f t="shared" si="287"/>
        <v>0</v>
      </c>
      <c r="L888" s="16">
        <f t="shared" si="288"/>
        <v>-3445.2931695067477</v>
      </c>
      <c r="M888" s="16">
        <f t="shared" si="289"/>
        <v>0</v>
      </c>
      <c r="N888" s="16">
        <f t="shared" si="279"/>
        <v>-3445.2931695067477</v>
      </c>
      <c r="O888" s="16">
        <f t="shared" si="290"/>
        <v>0</v>
      </c>
      <c r="P888" s="16">
        <f t="shared" si="291"/>
        <v>-121.35792990099937</v>
      </c>
      <c r="Q888" s="16">
        <f t="shared" si="292"/>
        <v>0</v>
      </c>
      <c r="R888" s="16">
        <f t="shared" si="280"/>
        <v>-121.35792990099937</v>
      </c>
      <c r="S888" s="16">
        <f t="shared" si="293"/>
        <v>0</v>
      </c>
      <c r="T888" s="16">
        <f t="shared" si="294"/>
        <v>-0.15718984667968416</v>
      </c>
      <c r="U888" s="16">
        <f t="shared" si="295"/>
        <v>0</v>
      </c>
      <c r="V888" s="16">
        <f t="shared" si="281"/>
        <v>-0.15718984667968416</v>
      </c>
      <c r="W888" s="16">
        <f t="shared" si="296"/>
        <v>0</v>
      </c>
    </row>
    <row r="889" spans="1:23">
      <c r="B889" s="13">
        <v>53</v>
      </c>
      <c r="C889" s="16">
        <f t="shared" si="276"/>
        <v>0</v>
      </c>
      <c r="D889" s="16">
        <f t="shared" si="282"/>
        <v>-180924.85913448385</v>
      </c>
      <c r="E889" s="16">
        <f t="shared" si="283"/>
        <v>0</v>
      </c>
      <c r="F889" s="16">
        <f t="shared" si="277"/>
        <v>-180924.85913448385</v>
      </c>
      <c r="G889" s="16">
        <f t="shared" si="284"/>
        <v>0</v>
      </c>
      <c r="H889" s="16">
        <f t="shared" si="285"/>
        <v>-50423.924032524301</v>
      </c>
      <c r="I889" s="16">
        <f t="shared" si="286"/>
        <v>0</v>
      </c>
      <c r="J889" s="16">
        <f t="shared" si="278"/>
        <v>-50423.924032524301</v>
      </c>
      <c r="K889" s="16">
        <f t="shared" si="287"/>
        <v>0</v>
      </c>
      <c r="L889" s="16">
        <f t="shared" si="288"/>
        <v>-3445.2931695067477</v>
      </c>
      <c r="M889" s="16">
        <f t="shared" si="289"/>
        <v>0</v>
      </c>
      <c r="N889" s="16">
        <f t="shared" si="279"/>
        <v>-3445.2931695067477</v>
      </c>
      <c r="O889" s="16">
        <f t="shared" si="290"/>
        <v>0</v>
      </c>
      <c r="P889" s="16">
        <f t="shared" si="291"/>
        <v>-121.35792990099937</v>
      </c>
      <c r="Q889" s="16">
        <f t="shared" si="292"/>
        <v>0</v>
      </c>
      <c r="R889" s="16">
        <f t="shared" si="280"/>
        <v>-121.35792990099937</v>
      </c>
      <c r="S889" s="16">
        <f t="shared" si="293"/>
        <v>0</v>
      </c>
      <c r="T889" s="16">
        <f t="shared" si="294"/>
        <v>-0.15718984667968416</v>
      </c>
      <c r="U889" s="16">
        <f t="shared" si="295"/>
        <v>0</v>
      </c>
      <c r="V889" s="16">
        <f t="shared" si="281"/>
        <v>-0.15718984667968416</v>
      </c>
      <c r="W889" s="16">
        <f t="shared" si="296"/>
        <v>0</v>
      </c>
    </row>
    <row r="891" spans="1:23">
      <c r="A891" s="2" t="s">
        <v>409</v>
      </c>
      <c r="B891" s="5" t="s">
        <v>129</v>
      </c>
      <c r="C891" s="16">
        <f>$X$907</f>
        <v>392104.83371986984</v>
      </c>
      <c r="D891" s="5" t="s">
        <v>396</v>
      </c>
      <c r="E891" s="16">
        <f>$B$896-$X$907</f>
        <v>12472.673790079716</v>
      </c>
    </row>
    <row r="892" spans="1:23">
      <c r="A892" s="5" t="s">
        <v>72</v>
      </c>
      <c r="B892" s="11">
        <f>$B$131</f>
        <v>24410</v>
      </c>
    </row>
    <row r="893" spans="1:23">
      <c r="A893" s="5" t="s">
        <v>397</v>
      </c>
      <c r="B893" s="11">
        <f>MAX(0,$B$892-$B$133)</f>
        <v>86</v>
      </c>
    </row>
    <row r="894" spans="1:23">
      <c r="A894" s="5" t="s">
        <v>398</v>
      </c>
      <c r="B894" s="11">
        <f>INT($B$892/12)</f>
        <v>2034</v>
      </c>
    </row>
    <row r="895" spans="1:23">
      <c r="A895" s="5" t="s">
        <v>399</v>
      </c>
      <c r="B895" s="18">
        <f>MOD($B$892,12)/12</f>
        <v>0.16666666666666666</v>
      </c>
    </row>
    <row r="896" spans="1:23">
      <c r="A896" s="5" t="s">
        <v>400</v>
      </c>
      <c r="B896" s="16">
        <f>INDEX($G$242:$G$734,$B$893+1)</f>
        <v>404577.50750994956</v>
      </c>
    </row>
    <row r="897" spans="1:24">
      <c r="A897" s="5" t="s">
        <v>381</v>
      </c>
      <c r="B897" s="16">
        <f>INDEX($K$242:$K$734,$B$893+1)</f>
        <v>258937.28288449769</v>
      </c>
    </row>
    <row r="898" spans="1:24">
      <c r="A898" s="5" t="s">
        <v>132</v>
      </c>
      <c r="B898" s="20">
        <f>MAX(0,1-$B$897/($B$896*INDEX($D$242:$D$734,$B$893+1)))</f>
        <v>0.44466085449073423</v>
      </c>
    </row>
    <row r="899" spans="1:24">
      <c r="A899" s="5" t="s">
        <v>401</v>
      </c>
      <c r="B899" s="16">
        <f>INDEX($AL$163:$AL$239,($B$894-1)-2008)+INDEX($AH$163:$AH$239,$B$894-2008)*$B$895/INDEX($L$163:$L$239,$B$894-2008)</f>
        <v>295072.27134955139</v>
      </c>
    </row>
    <row r="900" spans="1:24">
      <c r="A900" s="5" t="s">
        <v>402</v>
      </c>
      <c r="B900" s="16">
        <f>$B$899*$C$738*$J$155</f>
        <v>25172.448396072818</v>
      </c>
    </row>
    <row r="901" spans="1:24">
      <c r="A901" s="5" t="s">
        <v>403</v>
      </c>
      <c r="B901" s="16">
        <f>MAX(0,IF($B$900&lt;=28000,0.23*$B$900,IF($B$900&lt;=50000,6440+0.33*($B$900-28000),13700+0.43*($B$900-50000)))-(IF($B$900&lt;=8500,1955,IF($B$900&lt;=28000,700+1255*(28000-$B$900)/19500,IF($B$900&lt;=50000,700*(50000-$B$900)/22000,0)))+IF(AND($B$900&gt;25000,$B$900&lt;=29000),50,0)))</f>
        <v>4857.6848099209219</v>
      </c>
    </row>
    <row r="902" spans="1:24">
      <c r="A902" s="5" t="s">
        <v>404</v>
      </c>
      <c r="B902" s="16">
        <f>$B$900-$B$901-IF($B$901&gt;0,$B$111*$B$900,0)</f>
        <v>19811.314618230437</v>
      </c>
    </row>
    <row r="903" spans="1:24">
      <c r="A903" s="5" t="s">
        <v>405</v>
      </c>
      <c r="B903" s="11">
        <f>$B$132-$B$892</f>
        <v>504</v>
      </c>
    </row>
    <row r="904" spans="1:24">
      <c r="A904" s="5" t="s">
        <v>406</v>
      </c>
      <c r="B904" s="11">
        <f>$B$135-$B$892</f>
        <v>205</v>
      </c>
    </row>
    <row r="905" spans="1:24">
      <c r="A905" s="5" t="s">
        <v>133</v>
      </c>
      <c r="B905" s="11">
        <f>ROUNDUP($B$903/12,0)</f>
        <v>42</v>
      </c>
    </row>
    <row r="906" spans="1:24">
      <c r="A906" s="5" t="s">
        <v>407</v>
      </c>
      <c r="B906" s="16">
        <f>$B$8</f>
        <v>22000</v>
      </c>
    </row>
    <row r="907" spans="1:24">
      <c r="A907" s="5" t="s">
        <v>134</v>
      </c>
      <c r="D907" s="16">
        <f>IF(SUMPRODUCT($C$910:$C$963,1/$B$107^$B$910:$B$963)&lt;=0,1000,SUMPRODUCT($C$910:$C$963,1/$B$107^$B$910:$B$963))</f>
        <v>323093.16936252057</v>
      </c>
      <c r="H907" s="16">
        <f>1.15*$D$907</f>
        <v>371557.14476689865</v>
      </c>
      <c r="L907" s="16">
        <f>IF($H$908=$D$908,$H$907,$H$907-$H$908*($H$907-$D$907)/($H$908-$D$908))</f>
        <v>390658.16634126694</v>
      </c>
      <c r="P907" s="16">
        <f>IF($L$908=$H$908,$L$907,$L$907-$L$908*($L$907-$H$907)/($L$908-$H$908))</f>
        <v>392055.11468459485</v>
      </c>
      <c r="T907" s="16">
        <f>IF($P$908=$L$908,$P$907,$P$907-$P$908*($P$907-$L$907)/($P$908-$L$908))</f>
        <v>392104.77256138058</v>
      </c>
      <c r="X907" s="16">
        <f>IF($T$908=$P$908,$T$907,$T$907-$T$908*($T$907-$P$907)/($T$908-$P$908))</f>
        <v>392104.83371986984</v>
      </c>
    </row>
    <row r="908" spans="1:24">
      <c r="A908" s="5" t="s">
        <v>135</v>
      </c>
      <c r="D908" s="16">
        <f>MIN($F$910:$F$963)</f>
        <v>-182312.77474989826</v>
      </c>
      <c r="H908" s="16">
        <f>MIN($J$910:$J$963)</f>
        <v>-51540.892466496887</v>
      </c>
      <c r="L908" s="16">
        <f>MIN($N$910:$N$963)</f>
        <v>-3512.5412240241003</v>
      </c>
      <c r="P908" s="16">
        <f>MIN($R$910:$R$963)</f>
        <v>-120.57554909007622</v>
      </c>
      <c r="T908" s="16">
        <f>MIN($V$910:$V$963)</f>
        <v>-0.14831780989004265</v>
      </c>
    </row>
    <row r="909" spans="1:24" ht="32.1" customHeight="1">
      <c r="B909" s="12" t="s">
        <v>136</v>
      </c>
      <c r="C909" s="12" t="s">
        <v>137</v>
      </c>
      <c r="D909" s="12" t="s">
        <v>138</v>
      </c>
      <c r="E909" s="12" t="s">
        <v>139</v>
      </c>
      <c r="F909" s="12" t="s">
        <v>140</v>
      </c>
      <c r="G909" s="12" t="s">
        <v>141</v>
      </c>
      <c r="H909" s="12" t="s">
        <v>142</v>
      </c>
      <c r="I909" s="12" t="s">
        <v>143</v>
      </c>
      <c r="J909" s="12" t="s">
        <v>144</v>
      </c>
      <c r="K909" s="12" t="s">
        <v>145</v>
      </c>
      <c r="L909" s="12" t="s">
        <v>146</v>
      </c>
      <c r="M909" s="12" t="s">
        <v>147</v>
      </c>
      <c r="N909" s="12" t="s">
        <v>148</v>
      </c>
      <c r="O909" s="12" t="s">
        <v>149</v>
      </c>
      <c r="P909" s="12" t="s">
        <v>150</v>
      </c>
      <c r="Q909" s="12" t="s">
        <v>151</v>
      </c>
      <c r="R909" s="12" t="s">
        <v>152</v>
      </c>
      <c r="S909" s="12" t="s">
        <v>153</v>
      </c>
      <c r="T909" s="12" t="s">
        <v>154</v>
      </c>
      <c r="U909" s="12" t="s">
        <v>155</v>
      </c>
      <c r="V909" s="12" t="s">
        <v>156</v>
      </c>
      <c r="W909" s="12" t="s">
        <v>157</v>
      </c>
      <c r="X909" s="12" t="s">
        <v>158</v>
      </c>
    </row>
    <row r="910" spans="1:24">
      <c r="B910" s="13">
        <v>0</v>
      </c>
      <c r="C910" s="16">
        <f t="shared" ref="C910:C941" si="297">IF($B$903-12*$B910&lt;=0,0,($B$906*MIN(12,$B$903-12*$B910)-$B$902*(MIN(12,$B$903-12*$B910)-MAX(0,MIN(12,$B$903-12*$B910,$B$904-12*$B910))))/12)</f>
        <v>22000</v>
      </c>
      <c r="D910" s="16">
        <f>$D$907</f>
        <v>323093.16936252057</v>
      </c>
      <c r="E910" s="16">
        <f>IF(AND(C910&gt;0,D910&gt;0),C910/(1-$B$105*MAX(0,1-$D$907*(1-$B$898)/D910)),0)</f>
        <v>24875.954418478199</v>
      </c>
      <c r="F910" s="16">
        <f t="shared" ref="F910:F941" si="298">IF(E910&gt;0,IF(E910&lt;=D910,D910-E910,C910*(D910/E910-1)),D910-C910)</f>
        <v>298217.21494404238</v>
      </c>
      <c r="G910" s="16">
        <f>IF(E910&gt;0,IF(E910&lt;=D910,$D$907*(1-$B$898)*(1-E910/D910),0),IF(AND(C910&lt;0,F910&gt;0),$D$907*(1-$B$898)-C910,$D$907*(1-$B$898)))/$B$108</f>
        <v>162364.40521880149</v>
      </c>
      <c r="H910" s="16">
        <f>$H$907</f>
        <v>371557.14476689865</v>
      </c>
      <c r="I910" s="16">
        <f>IF(AND(C910&gt;0,H910&gt;0),C910/(1-$B$105*MAX(0,1-$H$907*(1-$B$898)/H910)),0)</f>
        <v>24875.954418478199</v>
      </c>
      <c r="J910" s="16">
        <f t="shared" ref="J910:J941" si="299">IF(I910&gt;0,IF(I910&lt;=H910,H910-I910,C910*(H910/I910-1)),H910-C910)</f>
        <v>346681.19034842047</v>
      </c>
      <c r="K910" s="16">
        <f>IF(I910&gt;0,IF(I910&lt;=H910,$H$907*(1-$B$898)*(1-I910/H910),0),IF(AND(C910&lt;0,J910&gt;0),$H$907*(1-$B$898)-C910,$H$907*(1-$B$898)))/$B$108</f>
        <v>188750.62354139896</v>
      </c>
      <c r="L910" s="16">
        <f>$L$907</f>
        <v>390658.16634126694</v>
      </c>
      <c r="M910" s="16">
        <f>IF(AND(C910&gt;0,L910&gt;0),C910/(1-$B$105*MAX(0,1-$L$907*(1-$B$898)/L910)),0)</f>
        <v>24875.954418478199</v>
      </c>
      <c r="N910" s="16">
        <f t="shared" ref="N910:N941" si="300">IF(M910&gt;0,IF(M910&lt;=L910,L910-M910,C910*(L910/M910-1)),L910-C910)</f>
        <v>365782.21192278876</v>
      </c>
      <c r="O910" s="16">
        <f>IF(M910&gt;0,IF(M910&lt;=L910,$L$907*(1-$B$898)*(1-M910/L910),0),IF(AND(C910&lt;0,N910&gt;0),$L$907*(1-$B$898)-C910,$L$907*(1-$B$898)))/$B$108</f>
        <v>199150.17746244182</v>
      </c>
      <c r="P910" s="16">
        <f>$P$907</f>
        <v>392055.11468459485</v>
      </c>
      <c r="Q910" s="16">
        <f>IF(AND(C910&gt;0,P910&gt;0),C910/(1-$B$105*MAX(0,1-$P$907*(1-$B$898)/P910)),0)</f>
        <v>24875.954418478199</v>
      </c>
      <c r="R910" s="16">
        <f t="shared" ref="R910:R941" si="301">IF(Q910&gt;0,IF(Q910&lt;=P910,P910-Q910,C910*(P910/Q910-1)),P910-C910)</f>
        <v>367179.16026611667</v>
      </c>
      <c r="S910" s="16">
        <f>IF(Q910&gt;0,IF(Q910&lt;=P910,$P$907*(1-$B$898)*(1-Q910/P910),0),IF(AND(C910&lt;0,R910&gt;0),$P$907*(1-$B$898)-C910,$P$907*(1-$B$898)))/$B$108</f>
        <v>199910.74618724998</v>
      </c>
      <c r="T910" s="16">
        <f>$T$907</f>
        <v>392104.77256138058</v>
      </c>
      <c r="U910" s="16">
        <f>IF(AND(C910&gt;0,T910&gt;0),C910/(1-$B$105*MAX(0,1-$T$907*(1-$B$898)/T910)),0)</f>
        <v>24875.954418478199</v>
      </c>
      <c r="V910" s="16">
        <f t="shared" ref="V910:V941" si="302">IF(U910&gt;0,IF(U910&lt;=T910,T910-U910,C910*(T910/U910-1)),T910-C910)</f>
        <v>367228.8181429024</v>
      </c>
      <c r="W910" s="16">
        <f>IF(U910&gt;0,IF(U910&lt;=T910,$T$907*(1-$B$898)*(1-U910/T910),0),IF(AND(C910&lt;0,V910&gt;0),$T$907*(1-$B$898)-C910,$T$907*(1-$B$898)))/$B$108</f>
        <v>199937.78242534996</v>
      </c>
    </row>
    <row r="911" spans="1:24">
      <c r="B911" s="13">
        <v>1</v>
      </c>
      <c r="C911" s="16">
        <f t="shared" si="297"/>
        <v>22000</v>
      </c>
      <c r="D911" s="16">
        <f t="shared" ref="D911:D942" si="303">IF($B911&gt;$B$905,F910,F910*$B$107*IF(F910&gt;0,$B$106,1))</f>
        <v>306549.40392957896</v>
      </c>
      <c r="E911" s="16">
        <f t="shared" ref="E911:E942" si="304">IF(AND(C911&gt;0,D911&gt;0),C911/(1-$B$105*MAX(0,1-G910/D911)),0)</f>
        <v>25065.242677237755</v>
      </c>
      <c r="F911" s="16">
        <f t="shared" si="298"/>
        <v>281484.16125234117</v>
      </c>
      <c r="G911" s="16">
        <f t="shared" ref="G911:G942" si="305">IF(E911&gt;0,IF(E911&lt;=D911,G910*(1-E911/D911),0),IF(AND(C911&lt;0,F911&gt;0),G910-C911,G910))/$B$108</f>
        <v>146165.25240589867</v>
      </c>
      <c r="H911" s="16">
        <f t="shared" ref="H911:H942" si="306">IF($B911&gt;$B$905,J910,J910*$B$107*IF(J910&gt;0,$B$106,1))</f>
        <v>356367.46280675533</v>
      </c>
      <c r="I911" s="16">
        <f t="shared" ref="I911:I942" si="307">IF(AND(C911&gt;0,H911&gt;0),C911/(1-$B$105*MAX(0,1-K910/H911)),0)</f>
        <v>25065.242677237755</v>
      </c>
      <c r="J911" s="16">
        <f t="shared" si="299"/>
        <v>331302.22012951755</v>
      </c>
      <c r="K911" s="16">
        <f t="shared" ref="K911:K942" si="308">IF(I911&gt;0,IF(I911&lt;=H911,K910*(1-I911/H911),0),IF(AND(C911&lt;0,J911&gt;0),K910-C911,K910))/$B$108</f>
        <v>172034.09389864129</v>
      </c>
      <c r="L911" s="16">
        <f t="shared" ref="L911:L942" si="309">IF($B911&gt;$B$905,N910,N910*$B$107*IF(N910&gt;0,$B$106,1))</f>
        <v>376002.16692391149</v>
      </c>
      <c r="M911" s="16">
        <f t="shared" ref="M911:M942" si="310">IF(AND(C911&gt;0,L911&gt;0),C911/(1-$B$105*MAX(0,1-O910/L911)),0)</f>
        <v>25065.242677237755</v>
      </c>
      <c r="N911" s="16">
        <f t="shared" si="300"/>
        <v>350936.92424667371</v>
      </c>
      <c r="O911" s="16">
        <f t="shared" ref="O911:O942" si="311">IF(M911&gt;0,IF(M911&lt;=L911,O910*(1-M911/L911),0),IF(AND(C911&lt;0,N911&gt;0),O910-C911,O910))/$B$108</f>
        <v>182229.73499770291</v>
      </c>
      <c r="P911" s="16">
        <f t="shared" ref="P911:P942" si="312">IF($B911&gt;$B$905,R910,R910*$B$107*IF(R910&gt;0,$B$106,1))</f>
        <v>377438.14600395202</v>
      </c>
      <c r="Q911" s="16">
        <f t="shared" ref="Q911:Q942" si="313">IF(AND(C911&gt;0,P911&gt;0),C911/(1-$B$105*MAX(0,1-S910/P911)),0)</f>
        <v>25065.242677237755</v>
      </c>
      <c r="R911" s="16">
        <f t="shared" si="301"/>
        <v>352372.90332671424</v>
      </c>
      <c r="S911" s="16">
        <f t="shared" ref="S911:S942" si="314">IF(Q911&gt;0,IF(Q911&lt;=P911,S910*(1-Q911/P911),0),IF(AND(C911&lt;0,R911&gt;0),S910-C911,S910))/$B$108</f>
        <v>182975.39061025993</v>
      </c>
      <c r="T911" s="16">
        <f t="shared" ref="T911:T942" si="315">IF($B911&gt;$B$905,V910,V910*$B$107*IF(V910&gt;0,$B$106,1))</f>
        <v>377489.19132181513</v>
      </c>
      <c r="U911" s="16">
        <f t="shared" ref="U911:U942" si="316">IF(AND(C911&gt;0,T911&gt;0),C911/(1-$B$105*MAX(0,1-W910/T911)),0)</f>
        <v>25065.242677237755</v>
      </c>
      <c r="V911" s="16">
        <f t="shared" si="302"/>
        <v>352423.94864457735</v>
      </c>
      <c r="W911" s="16">
        <f t="shared" ref="W911:W942" si="317">IF(U911&gt;0,IF(U911&lt;=T911,W910*(1-U911/T911),0),IF(AND(C911&lt;0,V911&gt;0),W910-C911,W910))/$B$108</f>
        <v>183001.89672604422</v>
      </c>
    </row>
    <row r="912" spans="1:24">
      <c r="B912" s="13">
        <v>2</v>
      </c>
      <c r="C912" s="16">
        <f t="shared" si="297"/>
        <v>22000</v>
      </c>
      <c r="D912" s="16">
        <f t="shared" si="303"/>
        <v>289348.82871773164</v>
      </c>
      <c r="E912" s="16">
        <f t="shared" si="304"/>
        <v>25248.478846684575</v>
      </c>
      <c r="F912" s="16">
        <f t="shared" si="298"/>
        <v>264100.34987104707</v>
      </c>
      <c r="G912" s="16">
        <f t="shared" si="305"/>
        <v>130795.02251915626</v>
      </c>
      <c r="H912" s="16">
        <f t="shared" si="306"/>
        <v>340558.80415993632</v>
      </c>
      <c r="I912" s="16">
        <f t="shared" si="307"/>
        <v>25248.478846684575</v>
      </c>
      <c r="J912" s="16">
        <f t="shared" si="299"/>
        <v>315310.32531325176</v>
      </c>
      <c r="K912" s="16">
        <f t="shared" si="308"/>
        <v>156156.63182576667</v>
      </c>
      <c r="L912" s="16">
        <f t="shared" si="309"/>
        <v>360742.10191012576</v>
      </c>
      <c r="M912" s="16">
        <f t="shared" si="310"/>
        <v>25248.478846684575</v>
      </c>
      <c r="N912" s="16">
        <f t="shared" si="300"/>
        <v>335493.62306344119</v>
      </c>
      <c r="O912" s="16">
        <f t="shared" si="311"/>
        <v>166152.35839347413</v>
      </c>
      <c r="P912" s="16">
        <f t="shared" si="312"/>
        <v>362218.20224566263</v>
      </c>
      <c r="Q912" s="16">
        <f t="shared" si="313"/>
        <v>25248.478846684575</v>
      </c>
      <c r="R912" s="16">
        <f t="shared" si="301"/>
        <v>336969.72339897807</v>
      </c>
      <c r="S912" s="16">
        <f t="shared" si="314"/>
        <v>166883.39330774572</v>
      </c>
      <c r="T912" s="16">
        <f t="shared" si="315"/>
        <v>362270.6737697068</v>
      </c>
      <c r="U912" s="16">
        <f t="shared" si="316"/>
        <v>25248.478846684575</v>
      </c>
      <c r="V912" s="16">
        <f t="shared" si="302"/>
        <v>337022.19492302224</v>
      </c>
      <c r="W912" s="16">
        <f t="shared" si="317"/>
        <v>166909.37969576954</v>
      </c>
    </row>
    <row r="913" spans="2:23">
      <c r="B913" s="13">
        <v>3</v>
      </c>
      <c r="C913" s="16">
        <f t="shared" si="297"/>
        <v>22000</v>
      </c>
      <c r="D913" s="16">
        <f t="shared" si="303"/>
        <v>271479.31364644418</v>
      </c>
      <c r="E913" s="16">
        <f t="shared" si="304"/>
        <v>25425.752899980187</v>
      </c>
      <c r="F913" s="16">
        <f t="shared" si="298"/>
        <v>246053.56074646401</v>
      </c>
      <c r="G913" s="16">
        <f t="shared" si="305"/>
        <v>116220.82579549761</v>
      </c>
      <c r="H913" s="16">
        <f t="shared" si="306"/>
        <v>324120.09580250405</v>
      </c>
      <c r="I913" s="16">
        <f t="shared" si="307"/>
        <v>25425.752899980187</v>
      </c>
      <c r="J913" s="16">
        <f t="shared" si="299"/>
        <v>298694.34290252387</v>
      </c>
      <c r="K913" s="16">
        <f t="shared" si="308"/>
        <v>141085.14864511567</v>
      </c>
      <c r="L913" s="16">
        <f t="shared" si="309"/>
        <v>344867.31489183375</v>
      </c>
      <c r="M913" s="16">
        <f t="shared" si="310"/>
        <v>25425.752899980187</v>
      </c>
      <c r="N913" s="16">
        <f t="shared" si="300"/>
        <v>319441.56199185358</v>
      </c>
      <c r="O913" s="16">
        <f t="shared" si="311"/>
        <v>150884.88057424061</v>
      </c>
      <c r="P913" s="16">
        <f t="shared" si="312"/>
        <v>346384.6574707455</v>
      </c>
      <c r="Q913" s="16">
        <f t="shared" si="313"/>
        <v>25425.752899980187</v>
      </c>
      <c r="R913" s="16">
        <f t="shared" si="301"/>
        <v>320958.90457076533</v>
      </c>
      <c r="S913" s="16">
        <f t="shared" si="314"/>
        <v>151601.58147058531</v>
      </c>
      <c r="T913" s="16">
        <f t="shared" si="315"/>
        <v>346438.59504917148</v>
      </c>
      <c r="U913" s="16">
        <f t="shared" si="316"/>
        <v>25425.752899980187</v>
      </c>
      <c r="V913" s="16">
        <f t="shared" si="302"/>
        <v>321012.8421491913</v>
      </c>
      <c r="W913" s="16">
        <f t="shared" si="317"/>
        <v>151627.05832158905</v>
      </c>
    </row>
    <row r="914" spans="2:23">
      <c r="B914" s="13">
        <v>4</v>
      </c>
      <c r="C914" s="16">
        <f t="shared" si="297"/>
        <v>22000</v>
      </c>
      <c r="D914" s="16">
        <f t="shared" si="303"/>
        <v>252928.29723372022</v>
      </c>
      <c r="E914" s="16">
        <f t="shared" si="304"/>
        <v>25597.161984589238</v>
      </c>
      <c r="F914" s="16">
        <f t="shared" si="298"/>
        <v>227331.13524913098</v>
      </c>
      <c r="G914" s="16">
        <f t="shared" si="305"/>
        <v>102410.6884442889</v>
      </c>
      <c r="H914" s="16">
        <f t="shared" si="306"/>
        <v>307039.86284322041</v>
      </c>
      <c r="I914" s="16">
        <f t="shared" si="307"/>
        <v>25597.161984589235</v>
      </c>
      <c r="J914" s="16">
        <f t="shared" si="299"/>
        <v>281442.70085863117</v>
      </c>
      <c r="K914" s="16">
        <f t="shared" si="308"/>
        <v>126787.47555175755</v>
      </c>
      <c r="L914" s="16">
        <f t="shared" si="309"/>
        <v>328366.75923390593</v>
      </c>
      <c r="M914" s="16">
        <f t="shared" si="310"/>
        <v>25597.161984589235</v>
      </c>
      <c r="N914" s="16">
        <f t="shared" si="300"/>
        <v>302769.59724931669</v>
      </c>
      <c r="O914" s="16">
        <f t="shared" si="311"/>
        <v>136395.05587442906</v>
      </c>
      <c r="P914" s="16">
        <f t="shared" si="312"/>
        <v>329926.49636447255</v>
      </c>
      <c r="Q914" s="16">
        <f t="shared" si="313"/>
        <v>25597.161984589235</v>
      </c>
      <c r="R914" s="16">
        <f t="shared" si="301"/>
        <v>304329.33437988331</v>
      </c>
      <c r="S914" s="16">
        <f t="shared" si="314"/>
        <v>137097.70381202191</v>
      </c>
      <c r="T914" s="16">
        <f t="shared" si="315"/>
        <v>329981.94095883972</v>
      </c>
      <c r="U914" s="16">
        <f t="shared" si="316"/>
        <v>25597.161984589235</v>
      </c>
      <c r="V914" s="16">
        <f t="shared" si="302"/>
        <v>304384.77897425048</v>
      </c>
      <c r="W914" s="16">
        <f t="shared" si="317"/>
        <v>137122.68111692753</v>
      </c>
    </row>
    <row r="915" spans="2:23">
      <c r="B915" s="13">
        <v>5</v>
      </c>
      <c r="C915" s="16">
        <f t="shared" si="297"/>
        <v>22000</v>
      </c>
      <c r="D915" s="16">
        <f t="shared" si="303"/>
        <v>233682.7671679917</v>
      </c>
      <c r="E915" s="16">
        <f t="shared" si="304"/>
        <v>25762.809642765827</v>
      </c>
      <c r="F915" s="16">
        <f t="shared" si="298"/>
        <v>207919.95752522588</v>
      </c>
      <c r="G915" s="16">
        <f t="shared" si="305"/>
        <v>89333.552530776113</v>
      </c>
      <c r="H915" s="16">
        <f t="shared" si="306"/>
        <v>289306.20992062136</v>
      </c>
      <c r="I915" s="16">
        <f t="shared" si="307"/>
        <v>25762.809642765827</v>
      </c>
      <c r="J915" s="16">
        <f t="shared" si="299"/>
        <v>263543.40027785552</v>
      </c>
      <c r="K915" s="16">
        <f t="shared" si="308"/>
        <v>113232.36342045126</v>
      </c>
      <c r="L915" s="16">
        <f t="shared" si="309"/>
        <v>311228.97979646263</v>
      </c>
      <c r="M915" s="16">
        <f t="shared" si="310"/>
        <v>25762.809642765827</v>
      </c>
      <c r="N915" s="16">
        <f t="shared" si="300"/>
        <v>285466.17015369679</v>
      </c>
      <c r="O915" s="16">
        <f t="shared" si="311"/>
        <v>122651.55981522723</v>
      </c>
      <c r="P915" s="16">
        <f t="shared" si="312"/>
        <v>312832.29598245729</v>
      </c>
      <c r="Q915" s="16">
        <f t="shared" si="313"/>
        <v>25762.809642765827</v>
      </c>
      <c r="R915" s="16">
        <f t="shared" si="301"/>
        <v>287069.48633969144</v>
      </c>
      <c r="S915" s="16">
        <f t="shared" si="314"/>
        <v>123340.43034227905</v>
      </c>
      <c r="T915" s="16">
        <f t="shared" si="315"/>
        <v>312889.28969879105</v>
      </c>
      <c r="U915" s="16">
        <f t="shared" si="316"/>
        <v>25762.809642765827</v>
      </c>
      <c r="V915" s="16">
        <f t="shared" si="302"/>
        <v>287126.4800560252</v>
      </c>
      <c r="W915" s="16">
        <f t="shared" si="317"/>
        <v>123364.91789610811</v>
      </c>
    </row>
    <row r="916" spans="2:23">
      <c r="B916" s="13">
        <v>6</v>
      </c>
      <c r="C916" s="16">
        <f t="shared" si="297"/>
        <v>22000</v>
      </c>
      <c r="D916" s="16">
        <f t="shared" si="303"/>
        <v>213729.24113848069</v>
      </c>
      <c r="E916" s="16">
        <f t="shared" si="304"/>
        <v>25922.80505875032</v>
      </c>
      <c r="F916" s="16">
        <f t="shared" si="298"/>
        <v>187806.43607973037</v>
      </c>
      <c r="G916" s="16">
        <f t="shared" si="305"/>
        <v>76959.273761225588</v>
      </c>
      <c r="H916" s="16">
        <f t="shared" si="306"/>
        <v>270906.80288161879</v>
      </c>
      <c r="I916" s="16">
        <f t="shared" si="307"/>
        <v>25922.80505875032</v>
      </c>
      <c r="J916" s="16">
        <f t="shared" si="299"/>
        <v>244983.99782286846</v>
      </c>
      <c r="K916" s="16">
        <f t="shared" si="308"/>
        <v>100389.48051580907</v>
      </c>
      <c r="L916" s="16">
        <f t="shared" si="309"/>
        <v>293442.09494779108</v>
      </c>
      <c r="M916" s="16">
        <f t="shared" si="310"/>
        <v>25922.80505875032</v>
      </c>
      <c r="N916" s="16">
        <f t="shared" si="300"/>
        <v>267519.28988904075</v>
      </c>
      <c r="O916" s="16">
        <f t="shared" si="311"/>
        <v>109623.98678519727</v>
      </c>
      <c r="P916" s="16">
        <f t="shared" si="312"/>
        <v>295090.20778802241</v>
      </c>
      <c r="Q916" s="16">
        <f t="shared" si="313"/>
        <v>25922.80505875032</v>
      </c>
      <c r="R916" s="16">
        <f t="shared" si="301"/>
        <v>269167.40272927209</v>
      </c>
      <c r="S916" s="16">
        <f t="shared" si="314"/>
        <v>110299.35004701279</v>
      </c>
      <c r="T916" s="16">
        <f t="shared" si="315"/>
        <v>295148.79390879057</v>
      </c>
      <c r="U916" s="16">
        <f t="shared" si="316"/>
        <v>25922.80505875032</v>
      </c>
      <c r="V916" s="16">
        <f t="shared" si="302"/>
        <v>269225.98885004024</v>
      </c>
      <c r="W916" s="16">
        <f t="shared" si="317"/>
        <v>110323.35745272753</v>
      </c>
    </row>
    <row r="917" spans="2:23">
      <c r="B917" s="13">
        <v>7</v>
      </c>
      <c r="C917" s="16">
        <f t="shared" si="297"/>
        <v>22000</v>
      </c>
      <c r="D917" s="16">
        <f t="shared" si="303"/>
        <v>193053.74790379804</v>
      </c>
      <c r="E917" s="16">
        <f t="shared" si="304"/>
        <v>26077.262335520605</v>
      </c>
      <c r="F917" s="16">
        <f t="shared" si="298"/>
        <v>166976.48556827742</v>
      </c>
      <c r="G917" s="16">
        <f t="shared" si="305"/>
        <v>65258.6172933782</v>
      </c>
      <c r="H917" s="16">
        <f t="shared" si="306"/>
        <v>251828.85072203941</v>
      </c>
      <c r="I917" s="16">
        <f t="shared" si="307"/>
        <v>26077.262335520601</v>
      </c>
      <c r="J917" s="16">
        <f t="shared" si="299"/>
        <v>225751.58838651882</v>
      </c>
      <c r="K917" s="16">
        <f t="shared" si="308"/>
        <v>88229.408229244378</v>
      </c>
      <c r="L917" s="16">
        <f t="shared" si="309"/>
        <v>274993.77884854056</v>
      </c>
      <c r="M917" s="16">
        <f t="shared" si="310"/>
        <v>26077.262335520605</v>
      </c>
      <c r="N917" s="16">
        <f t="shared" si="300"/>
        <v>248916.51651301995</v>
      </c>
      <c r="O917" s="16">
        <f t="shared" si="311"/>
        <v>97282.845748252395</v>
      </c>
      <c r="P917" s="16">
        <f t="shared" si="312"/>
        <v>276687.93996152794</v>
      </c>
      <c r="Q917" s="16">
        <f t="shared" si="313"/>
        <v>26077.262335520605</v>
      </c>
      <c r="R917" s="16">
        <f t="shared" si="301"/>
        <v>250610.67762600732</v>
      </c>
      <c r="S917" s="16">
        <f t="shared" si="314"/>
        <v>97944.966593169593</v>
      </c>
      <c r="T917" s="16">
        <f t="shared" si="315"/>
        <v>276748.16297851037</v>
      </c>
      <c r="U917" s="16">
        <f t="shared" si="316"/>
        <v>26077.262335520605</v>
      </c>
      <c r="V917" s="16">
        <f t="shared" si="302"/>
        <v>250670.90064298976</v>
      </c>
      <c r="W917" s="16">
        <f t="shared" si="317"/>
        <v>97968.503265438922</v>
      </c>
    </row>
    <row r="918" spans="2:23">
      <c r="B918" s="13">
        <v>8</v>
      </c>
      <c r="C918" s="16">
        <f t="shared" si="297"/>
        <v>22000</v>
      </c>
      <c r="D918" s="16">
        <f t="shared" si="303"/>
        <v>171641.8085750551</v>
      </c>
      <c r="E918" s="16">
        <f t="shared" si="304"/>
        <v>26226.299803392416</v>
      </c>
      <c r="F918" s="16">
        <f t="shared" si="298"/>
        <v>145415.50877166269</v>
      </c>
      <c r="G918" s="16">
        <f t="shared" si="305"/>
        <v>54203.251699806635</v>
      </c>
      <c r="H918" s="16">
        <f t="shared" si="306"/>
        <v>232059.08776603817</v>
      </c>
      <c r="I918" s="16">
        <f t="shared" si="307"/>
        <v>26226.299803392416</v>
      </c>
      <c r="J918" s="16">
        <f t="shared" si="299"/>
        <v>205832.78796264576</v>
      </c>
      <c r="K918" s="16">
        <f t="shared" si="308"/>
        <v>76723.634970263665</v>
      </c>
      <c r="L918" s="16">
        <f t="shared" si="309"/>
        <v>255871.24398439375</v>
      </c>
      <c r="M918" s="16">
        <f t="shared" si="310"/>
        <v>26226.299803392416</v>
      </c>
      <c r="N918" s="16">
        <f t="shared" si="300"/>
        <v>229644.94418100134</v>
      </c>
      <c r="O918" s="16">
        <f t="shared" si="311"/>
        <v>85599.554106546042</v>
      </c>
      <c r="P918" s="16">
        <f t="shared" si="312"/>
        <v>257612.73995887797</v>
      </c>
      <c r="Q918" s="16">
        <f t="shared" si="313"/>
        <v>26226.299803392416</v>
      </c>
      <c r="R918" s="16">
        <f t="shared" si="301"/>
        <v>231386.44015548556</v>
      </c>
      <c r="S918" s="16">
        <f t="shared" si="314"/>
        <v>86248.692189798196</v>
      </c>
      <c r="T918" s="16">
        <f t="shared" si="315"/>
        <v>257674.6456069549</v>
      </c>
      <c r="U918" s="16">
        <f t="shared" si="316"/>
        <v>26226.299803392416</v>
      </c>
      <c r="V918" s="16">
        <f t="shared" si="302"/>
        <v>231448.34580356249</v>
      </c>
      <c r="W918" s="16">
        <f t="shared" si="317"/>
        <v>86271.767358689685</v>
      </c>
    </row>
    <row r="919" spans="2:23">
      <c r="B919" s="13">
        <v>9</v>
      </c>
      <c r="C919" s="16">
        <f t="shared" si="297"/>
        <v>22000</v>
      </c>
      <c r="D919" s="16">
        <f t="shared" si="303"/>
        <v>149478.41808674292</v>
      </c>
      <c r="E919" s="16">
        <f t="shared" si="304"/>
        <v>26370.039362248895</v>
      </c>
      <c r="F919" s="16">
        <f t="shared" si="298"/>
        <v>123108.37872449403</v>
      </c>
      <c r="G919" s="16">
        <f t="shared" si="305"/>
        <v>43765.741214230424</v>
      </c>
      <c r="H919" s="16">
        <f t="shared" si="306"/>
        <v>211583.75605832209</v>
      </c>
      <c r="I919" s="16">
        <f t="shared" si="307"/>
        <v>26370.039362248895</v>
      </c>
      <c r="J919" s="16">
        <f t="shared" si="299"/>
        <v>185213.71669607318</v>
      </c>
      <c r="K919" s="16">
        <f t="shared" si="308"/>
        <v>65844.548342129478</v>
      </c>
      <c r="L919" s="16">
        <f t="shared" si="309"/>
        <v>236061.22392141851</v>
      </c>
      <c r="M919" s="16">
        <f t="shared" si="310"/>
        <v>26370.039362248899</v>
      </c>
      <c r="N919" s="16">
        <f t="shared" si="300"/>
        <v>209691.1845591696</v>
      </c>
      <c r="O919" s="16">
        <f t="shared" si="311"/>
        <v>74546.429848288652</v>
      </c>
      <c r="P919" s="16">
        <f t="shared" si="312"/>
        <v>237851.37729342983</v>
      </c>
      <c r="Q919" s="16">
        <f t="shared" si="313"/>
        <v>26370.039362248895</v>
      </c>
      <c r="R919" s="16">
        <f t="shared" si="301"/>
        <v>211481.33793118093</v>
      </c>
      <c r="S919" s="16">
        <f t="shared" si="314"/>
        <v>75182.839733829998</v>
      </c>
      <c r="T919" s="16">
        <f t="shared" si="315"/>
        <v>237915.01258531402</v>
      </c>
      <c r="U919" s="16">
        <f t="shared" si="316"/>
        <v>26370.039362248895</v>
      </c>
      <c r="V919" s="16">
        <f t="shared" si="302"/>
        <v>211544.97322306511</v>
      </c>
      <c r="W919" s="16">
        <f t="shared" si="317"/>
        <v>75205.462448429491</v>
      </c>
    </row>
    <row r="920" spans="2:23">
      <c r="B920" s="13">
        <v>10</v>
      </c>
      <c r="C920" s="16">
        <f t="shared" si="297"/>
        <v>22000</v>
      </c>
      <c r="D920" s="16">
        <f t="shared" si="303"/>
        <v>126548.0268260564</v>
      </c>
      <c r="E920" s="16">
        <f t="shared" si="304"/>
        <v>26508.605858703202</v>
      </c>
      <c r="F920" s="16">
        <f t="shared" si="298"/>
        <v>100039.4209673532</v>
      </c>
      <c r="G920" s="16">
        <f t="shared" si="305"/>
        <v>33919.536391931673</v>
      </c>
      <c r="H920" s="16">
        <f t="shared" si="306"/>
        <v>190388.5879405615</v>
      </c>
      <c r="I920" s="16">
        <f t="shared" si="307"/>
        <v>26508.605858703202</v>
      </c>
      <c r="J920" s="16">
        <f t="shared" si="299"/>
        <v>163879.9820818583</v>
      </c>
      <c r="K920" s="16">
        <f t="shared" si="308"/>
        <v>55565.425733009171</v>
      </c>
      <c r="L920" s="16">
        <f t="shared" si="309"/>
        <v>215549.9562557528</v>
      </c>
      <c r="M920" s="16">
        <f t="shared" si="310"/>
        <v>26508.605858703202</v>
      </c>
      <c r="N920" s="16">
        <f t="shared" si="300"/>
        <v>189041.35039704959</v>
      </c>
      <c r="O920" s="16">
        <f t="shared" si="311"/>
        <v>64096.682111596609</v>
      </c>
      <c r="P920" s="16">
        <f t="shared" si="312"/>
        <v>217390.12651297811</v>
      </c>
      <c r="Q920" s="16">
        <f t="shared" si="313"/>
        <v>26508.605858703198</v>
      </c>
      <c r="R920" s="16">
        <f t="shared" si="301"/>
        <v>190881.52065427491</v>
      </c>
      <c r="S920" s="16">
        <f t="shared" si="314"/>
        <v>64720.613371931257</v>
      </c>
      <c r="T920" s="16">
        <f t="shared" si="315"/>
        <v>217455.53977491756</v>
      </c>
      <c r="U920" s="16">
        <f t="shared" si="316"/>
        <v>26508.605858703202</v>
      </c>
      <c r="V920" s="16">
        <f t="shared" si="302"/>
        <v>190946.93391621436</v>
      </c>
      <c r="W920" s="16">
        <f t="shared" si="317"/>
        <v>64742.792503891542</v>
      </c>
    </row>
    <row r="921" spans="2:23">
      <c r="B921" s="13">
        <v>11</v>
      </c>
      <c r="C921" s="16">
        <f t="shared" si="297"/>
        <v>22000</v>
      </c>
      <c r="D921" s="16">
        <f t="shared" si="303"/>
        <v>102834.52238918105</v>
      </c>
      <c r="E921" s="16">
        <f t="shared" si="304"/>
        <v>26642.126499061378</v>
      </c>
      <c r="F921" s="16">
        <f t="shared" si="298"/>
        <v>76192.39589011966</v>
      </c>
      <c r="G921" s="16">
        <f t="shared" si="305"/>
        <v>24638.963315262652</v>
      </c>
      <c r="H921" s="16">
        <f t="shared" si="306"/>
        <v>168458.78878122545</v>
      </c>
      <c r="I921" s="16">
        <f t="shared" si="307"/>
        <v>26642.126499061378</v>
      </c>
      <c r="J921" s="16">
        <f t="shared" si="299"/>
        <v>141816.66228216406</v>
      </c>
      <c r="K921" s="16">
        <f t="shared" si="308"/>
        <v>45860.423453573923</v>
      </c>
      <c r="L921" s="16">
        <f t="shared" si="309"/>
        <v>194323.16572714315</v>
      </c>
      <c r="M921" s="16">
        <f t="shared" si="310"/>
        <v>26642.126499061378</v>
      </c>
      <c r="N921" s="16">
        <f t="shared" si="300"/>
        <v>167681.03922808176</v>
      </c>
      <c r="O921" s="16">
        <f t="shared" si="311"/>
        <v>54224.400295326312</v>
      </c>
      <c r="P921" s="16">
        <f t="shared" si="312"/>
        <v>196214.75034135533</v>
      </c>
      <c r="Q921" s="16">
        <f t="shared" si="313"/>
        <v>26642.126499061374</v>
      </c>
      <c r="R921" s="16">
        <f t="shared" si="301"/>
        <v>169572.62384229395</v>
      </c>
      <c r="S921" s="16">
        <f t="shared" si="314"/>
        <v>54836.097609379882</v>
      </c>
      <c r="T921" s="16">
        <f t="shared" si="315"/>
        <v>196281.9912498334</v>
      </c>
      <c r="U921" s="16">
        <f t="shared" si="316"/>
        <v>26642.126499061378</v>
      </c>
      <c r="V921" s="16">
        <f t="shared" si="302"/>
        <v>169639.86475077202</v>
      </c>
      <c r="W921" s="16">
        <f t="shared" si="317"/>
        <v>54857.841856399777</v>
      </c>
    </row>
    <row r="922" spans="2:23">
      <c r="B922" s="13">
        <v>12</v>
      </c>
      <c r="C922" s="16">
        <f t="shared" si="297"/>
        <v>22000</v>
      </c>
      <c r="D922" s="16">
        <f t="shared" si="303"/>
        <v>78321.211431289616</v>
      </c>
      <c r="E922" s="16">
        <f t="shared" si="304"/>
        <v>26770.730298556937</v>
      </c>
      <c r="F922" s="16">
        <f t="shared" si="298"/>
        <v>51550.481132732675</v>
      </c>
      <c r="G922" s="16">
        <f t="shared" si="305"/>
        <v>15899.211473983492</v>
      </c>
      <c r="H922" s="16">
        <f t="shared" si="306"/>
        <v>145779.01982632771</v>
      </c>
      <c r="I922" s="16">
        <f t="shared" si="307"/>
        <v>26770.730298556933</v>
      </c>
      <c r="J922" s="16">
        <f t="shared" si="299"/>
        <v>119008.28952777077</v>
      </c>
      <c r="K922" s="16">
        <f t="shared" si="308"/>
        <v>36704.564550759249</v>
      </c>
      <c r="L922" s="16">
        <f t="shared" si="309"/>
        <v>172366.04746411435</v>
      </c>
      <c r="M922" s="16">
        <f t="shared" si="310"/>
        <v>26770.730298556937</v>
      </c>
      <c r="N922" s="16">
        <f t="shared" si="300"/>
        <v>145595.31716555741</v>
      </c>
      <c r="O922" s="16">
        <f t="shared" si="311"/>
        <v>44904.541846594919</v>
      </c>
      <c r="P922" s="16">
        <f t="shared" si="312"/>
        <v>174310.48295244764</v>
      </c>
      <c r="Q922" s="16">
        <f t="shared" si="313"/>
        <v>26770.730298556933</v>
      </c>
      <c r="R922" s="16">
        <f t="shared" si="301"/>
        <v>147539.7526538907</v>
      </c>
      <c r="S922" s="16">
        <f t="shared" si="314"/>
        <v>45504.245095667044</v>
      </c>
      <c r="T922" s="16">
        <f t="shared" si="315"/>
        <v>174379.60257190859</v>
      </c>
      <c r="U922" s="16">
        <f t="shared" si="316"/>
        <v>26770.730298556937</v>
      </c>
      <c r="V922" s="16">
        <f t="shared" si="302"/>
        <v>147608.87227335165</v>
      </c>
      <c r="W922" s="16">
        <f t="shared" si="317"/>
        <v>45525.562984902244</v>
      </c>
    </row>
    <row r="923" spans="2:23">
      <c r="B923" s="13">
        <v>13</v>
      </c>
      <c r="C923" s="16">
        <f t="shared" si="297"/>
        <v>22000</v>
      </c>
      <c r="D923" s="16">
        <f t="shared" si="303"/>
        <v>52990.80157558123</v>
      </c>
      <c r="E923" s="16">
        <f t="shared" si="304"/>
        <v>26894.547566973739</v>
      </c>
      <c r="F923" s="16">
        <f t="shared" si="298"/>
        <v>26096.254008607491</v>
      </c>
      <c r="G923" s="16">
        <f t="shared" si="305"/>
        <v>7676.3204479497545</v>
      </c>
      <c r="H923" s="16">
        <f t="shared" si="306"/>
        <v>122333.38113717669</v>
      </c>
      <c r="I923" s="16">
        <f t="shared" si="307"/>
        <v>26894.547566973739</v>
      </c>
      <c r="J923" s="16">
        <f t="shared" si="299"/>
        <v>95438.833570202958</v>
      </c>
      <c r="K923" s="16">
        <f t="shared" si="308"/>
        <v>28073.725425180884</v>
      </c>
      <c r="L923" s="16">
        <f t="shared" si="309"/>
        <v>149663.25032716308</v>
      </c>
      <c r="M923" s="16">
        <f t="shared" si="310"/>
        <v>26894.547566973739</v>
      </c>
      <c r="N923" s="16">
        <f t="shared" si="300"/>
        <v>122768.70276018935</v>
      </c>
      <c r="O923" s="16">
        <f t="shared" si="311"/>
        <v>36112.918852470757</v>
      </c>
      <c r="P923" s="16">
        <f t="shared" si="312"/>
        <v>151662.01334304042</v>
      </c>
      <c r="Q923" s="16">
        <f t="shared" si="313"/>
        <v>26894.547566973739</v>
      </c>
      <c r="R923" s="16">
        <f t="shared" si="301"/>
        <v>124767.46577606669</v>
      </c>
      <c r="S923" s="16">
        <f t="shared" si="314"/>
        <v>36700.86321430617</v>
      </c>
      <c r="T923" s="16">
        <f t="shared" si="315"/>
        <v>151733.06416466911</v>
      </c>
      <c r="U923" s="16">
        <f t="shared" si="316"/>
        <v>26894.547566973743</v>
      </c>
      <c r="V923" s="16">
        <f t="shared" si="302"/>
        <v>124838.51659769536</v>
      </c>
      <c r="W923" s="16">
        <f t="shared" si="317"/>
        <v>36721.763105713231</v>
      </c>
    </row>
    <row r="924" spans="2:23">
      <c r="B924" s="13">
        <v>14</v>
      </c>
      <c r="C924" s="16">
        <f t="shared" si="297"/>
        <v>22000</v>
      </c>
      <c r="D924" s="16">
        <f t="shared" si="303"/>
        <v>26825.383345607985</v>
      </c>
      <c r="E924" s="16">
        <f t="shared" si="304"/>
        <v>27013.709430459334</v>
      </c>
      <c r="F924" s="16">
        <f t="shared" si="298"/>
        <v>-153.37300778315321</v>
      </c>
      <c r="G924" s="16">
        <f t="shared" si="305"/>
        <v>0</v>
      </c>
      <c r="H924" s="16">
        <f t="shared" si="306"/>
        <v>98105.394580154432</v>
      </c>
      <c r="I924" s="16">
        <f t="shared" si="307"/>
        <v>27013.709430459334</v>
      </c>
      <c r="J924" s="16">
        <f t="shared" si="299"/>
        <v>71091.685149695099</v>
      </c>
      <c r="K924" s="16">
        <f t="shared" si="308"/>
        <v>19944.621376647581</v>
      </c>
      <c r="L924" s="16">
        <f t="shared" si="309"/>
        <v>126198.86031530904</v>
      </c>
      <c r="M924" s="16">
        <f t="shared" si="310"/>
        <v>27013.709430459334</v>
      </c>
      <c r="N924" s="16">
        <f t="shared" si="300"/>
        <v>99185.150884849703</v>
      </c>
      <c r="O924" s="16">
        <f t="shared" si="311"/>
        <v>27826.183560265104</v>
      </c>
      <c r="P924" s="16">
        <f t="shared" si="312"/>
        <v>128253.46876984999</v>
      </c>
      <c r="Q924" s="16">
        <f t="shared" si="313"/>
        <v>27013.709430459334</v>
      </c>
      <c r="R924" s="16">
        <f t="shared" si="301"/>
        <v>101239.75933939066</v>
      </c>
      <c r="S924" s="16">
        <f t="shared" si="314"/>
        <v>28402.59960128021</v>
      </c>
      <c r="T924" s="16">
        <f t="shared" si="315"/>
        <v>128326.50475143497</v>
      </c>
      <c r="U924" s="16">
        <f t="shared" si="316"/>
        <v>27013.709430459334</v>
      </c>
      <c r="V924" s="16">
        <f t="shared" si="302"/>
        <v>101312.79532097564</v>
      </c>
      <c r="W924" s="16">
        <f t="shared" si="317"/>
        <v>28423.089690894984</v>
      </c>
    </row>
    <row r="925" spans="2:23">
      <c r="B925" s="13">
        <v>15</v>
      </c>
      <c r="C925" s="16">
        <f t="shared" si="297"/>
        <v>22000</v>
      </c>
      <c r="D925" s="16">
        <f t="shared" si="303"/>
        <v>-157.97419801664782</v>
      </c>
      <c r="E925" s="16">
        <f t="shared" si="304"/>
        <v>0</v>
      </c>
      <c r="F925" s="16">
        <f t="shared" si="298"/>
        <v>-22157.974198016647</v>
      </c>
      <c r="G925" s="16">
        <f t="shared" si="305"/>
        <v>0</v>
      </c>
      <c r="H925" s="16">
        <f t="shared" si="306"/>
        <v>73077.986832777577</v>
      </c>
      <c r="I925" s="16">
        <f t="shared" si="307"/>
        <v>27128.347389055703</v>
      </c>
      <c r="J925" s="16">
        <f t="shared" si="299"/>
        <v>45949.63944372187</v>
      </c>
      <c r="K925" s="16">
        <f t="shared" si="308"/>
        <v>12294.791198452465</v>
      </c>
      <c r="L925" s="16">
        <f t="shared" si="309"/>
        <v>101956.38400057242</v>
      </c>
      <c r="M925" s="16">
        <f t="shared" si="310"/>
        <v>27128.347389055703</v>
      </c>
      <c r="N925" s="16">
        <f t="shared" si="300"/>
        <v>74828.036611516713</v>
      </c>
      <c r="O925" s="16">
        <f t="shared" si="311"/>
        <v>20021.8129470971</v>
      </c>
      <c r="P925" s="16">
        <f t="shared" si="312"/>
        <v>104068.39821533323</v>
      </c>
      <c r="Q925" s="16">
        <f t="shared" si="313"/>
        <v>27128.347389055703</v>
      </c>
      <c r="R925" s="16">
        <f t="shared" si="301"/>
        <v>76940.050826277526</v>
      </c>
      <c r="S925" s="16">
        <f t="shared" si="314"/>
        <v>20586.926712798177</v>
      </c>
      <c r="T925" s="16">
        <f t="shared" si="315"/>
        <v>104143.4748222437</v>
      </c>
      <c r="U925" s="16">
        <f t="shared" si="316"/>
        <v>27128.347389055711</v>
      </c>
      <c r="V925" s="16">
        <f t="shared" si="302"/>
        <v>77015.127433187998</v>
      </c>
      <c r="W925" s="16">
        <f t="shared" si="317"/>
        <v>20607.015035949924</v>
      </c>
    </row>
    <row r="926" spans="2:23">
      <c r="B926" s="13">
        <v>16</v>
      </c>
      <c r="C926" s="16">
        <f t="shared" si="297"/>
        <v>22000</v>
      </c>
      <c r="D926" s="16">
        <f t="shared" si="303"/>
        <v>-22822.713423957146</v>
      </c>
      <c r="E926" s="16">
        <f t="shared" si="304"/>
        <v>0</v>
      </c>
      <c r="F926" s="16">
        <f t="shared" si="298"/>
        <v>-44822.713423957146</v>
      </c>
      <c r="G926" s="16">
        <f t="shared" si="305"/>
        <v>0</v>
      </c>
      <c r="H926" s="16">
        <f t="shared" si="306"/>
        <v>47233.472369779462</v>
      </c>
      <c r="I926" s="16">
        <f t="shared" si="307"/>
        <v>27238.592909236882</v>
      </c>
      <c r="J926" s="16">
        <f t="shared" si="299"/>
        <v>19994.879460542579</v>
      </c>
      <c r="K926" s="16">
        <f t="shared" si="308"/>
        <v>5102.5809367757684</v>
      </c>
      <c r="L926" s="16">
        <f t="shared" si="309"/>
        <v>76918.731954442497</v>
      </c>
      <c r="M926" s="16">
        <f t="shared" si="310"/>
        <v>27238.592909236882</v>
      </c>
      <c r="N926" s="16">
        <f t="shared" si="300"/>
        <v>49680.139045205615</v>
      </c>
      <c r="O926" s="16">
        <f t="shared" si="311"/>
        <v>12678.092455054826</v>
      </c>
      <c r="P926" s="16">
        <f t="shared" si="312"/>
        <v>79089.755846363725</v>
      </c>
      <c r="Q926" s="16">
        <f t="shared" si="313"/>
        <v>27238.592909236882</v>
      </c>
      <c r="R926" s="16">
        <f t="shared" si="301"/>
        <v>51851.162937126843</v>
      </c>
      <c r="S926" s="16">
        <f t="shared" si="314"/>
        <v>13232.125558683325</v>
      </c>
      <c r="T926" s="16">
        <f t="shared" si="315"/>
        <v>79166.930093671268</v>
      </c>
      <c r="U926" s="16">
        <f t="shared" si="316"/>
        <v>27238.592909236882</v>
      </c>
      <c r="V926" s="16">
        <f t="shared" si="302"/>
        <v>51928.337184434386</v>
      </c>
      <c r="W926" s="16">
        <f t="shared" si="317"/>
        <v>13251.819993145829</v>
      </c>
    </row>
    <row r="927" spans="2:23">
      <c r="B927" s="13">
        <v>17</v>
      </c>
      <c r="C927" s="16">
        <f t="shared" si="297"/>
        <v>3839.6282666220991</v>
      </c>
      <c r="D927" s="16">
        <f t="shared" si="303"/>
        <v>-46167.39482667586</v>
      </c>
      <c r="E927" s="16">
        <f t="shared" si="304"/>
        <v>0</v>
      </c>
      <c r="F927" s="16">
        <f t="shared" si="298"/>
        <v>-50007.023093297961</v>
      </c>
      <c r="G927" s="16">
        <f t="shared" si="305"/>
        <v>0</v>
      </c>
      <c r="H927" s="16">
        <f t="shared" si="306"/>
        <v>20553.536392670139</v>
      </c>
      <c r="I927" s="16">
        <f t="shared" si="307"/>
        <v>4772.4095900947195</v>
      </c>
      <c r="J927" s="16">
        <f t="shared" si="299"/>
        <v>15781.12680257542</v>
      </c>
      <c r="K927" s="16">
        <f t="shared" si="308"/>
        <v>3840.9723740938657</v>
      </c>
      <c r="L927" s="16">
        <f t="shared" si="309"/>
        <v>51068.202130128659</v>
      </c>
      <c r="M927" s="16">
        <f t="shared" si="310"/>
        <v>4772.4095900947195</v>
      </c>
      <c r="N927" s="16">
        <f t="shared" si="300"/>
        <v>46295.792540033937</v>
      </c>
      <c r="O927" s="16">
        <f t="shared" si="311"/>
        <v>11267.94445083804</v>
      </c>
      <c r="P927" s="16">
        <f t="shared" si="312"/>
        <v>53299.884429590165</v>
      </c>
      <c r="Q927" s="16">
        <f t="shared" si="313"/>
        <v>4772.4095900947195</v>
      </c>
      <c r="R927" s="16">
        <f t="shared" si="301"/>
        <v>48527.474839495444</v>
      </c>
      <c r="S927" s="16">
        <f t="shared" si="314"/>
        <v>11811.114160277742</v>
      </c>
      <c r="T927" s="16">
        <f t="shared" si="315"/>
        <v>53379.21492536748</v>
      </c>
      <c r="U927" s="16">
        <f t="shared" si="316"/>
        <v>4772.4095900947195</v>
      </c>
      <c r="V927" s="16">
        <f t="shared" si="302"/>
        <v>48606.805335272758</v>
      </c>
      <c r="W927" s="16">
        <f t="shared" si="317"/>
        <v>11830.422429358632</v>
      </c>
    </row>
    <row r="928" spans="2:23">
      <c r="B928" s="13">
        <v>18</v>
      </c>
      <c r="C928" s="16">
        <f t="shared" si="297"/>
        <v>2188.6853817695614</v>
      </c>
      <c r="D928" s="16">
        <f t="shared" si="303"/>
        <v>-51507.233786096898</v>
      </c>
      <c r="E928" s="16">
        <f t="shared" si="304"/>
        <v>0</v>
      </c>
      <c r="F928" s="16">
        <f t="shared" si="298"/>
        <v>-53695.919167866457</v>
      </c>
      <c r="G928" s="16">
        <f t="shared" si="305"/>
        <v>0</v>
      </c>
      <c r="H928" s="16">
        <f t="shared" si="306"/>
        <v>16222.051485439379</v>
      </c>
      <c r="I928" s="16">
        <f t="shared" si="307"/>
        <v>2730.527290764699</v>
      </c>
      <c r="J928" s="16">
        <f t="shared" si="299"/>
        <v>13491.524194674679</v>
      </c>
      <c r="K928" s="16">
        <f t="shared" si="308"/>
        <v>3131.8161035472117</v>
      </c>
      <c r="L928" s="16">
        <f t="shared" si="309"/>
        <v>47589.296983602486</v>
      </c>
      <c r="M928" s="16">
        <f t="shared" si="310"/>
        <v>2730.527290764699</v>
      </c>
      <c r="N928" s="16">
        <f t="shared" si="300"/>
        <v>44858.769692837785</v>
      </c>
      <c r="O928" s="16">
        <f t="shared" si="311"/>
        <v>10413.161276825813</v>
      </c>
      <c r="P928" s="16">
        <f t="shared" si="312"/>
        <v>49883.332486510946</v>
      </c>
      <c r="Q928" s="16">
        <f t="shared" si="313"/>
        <v>2730.5272907646986</v>
      </c>
      <c r="R928" s="16">
        <f t="shared" si="301"/>
        <v>47152.805195746245</v>
      </c>
      <c r="S928" s="16">
        <f t="shared" si="314"/>
        <v>10945.680599805915</v>
      </c>
      <c r="T928" s="16">
        <f t="shared" si="315"/>
        <v>49964.879476340284</v>
      </c>
      <c r="U928" s="16">
        <f t="shared" si="316"/>
        <v>2730.527290764699</v>
      </c>
      <c r="V928" s="16">
        <f t="shared" si="302"/>
        <v>47234.352185575583</v>
      </c>
      <c r="W928" s="16">
        <f t="shared" si="317"/>
        <v>10964.610275375413</v>
      </c>
    </row>
    <row r="929" spans="2:23">
      <c r="B929" s="13">
        <v>19</v>
      </c>
      <c r="C929" s="16">
        <f t="shared" si="297"/>
        <v>2188.6853817695614</v>
      </c>
      <c r="D929" s="16">
        <f t="shared" si="303"/>
        <v>-55306.79674290245</v>
      </c>
      <c r="E929" s="16">
        <f t="shared" si="304"/>
        <v>0</v>
      </c>
      <c r="F929" s="16">
        <f t="shared" si="298"/>
        <v>-57495.482124672009</v>
      </c>
      <c r="G929" s="16">
        <f t="shared" si="305"/>
        <v>0</v>
      </c>
      <c r="H929" s="16">
        <f t="shared" si="306"/>
        <v>13868.47738067389</v>
      </c>
      <c r="I929" s="16">
        <f t="shared" si="307"/>
        <v>2740.2620922234214</v>
      </c>
      <c r="J929" s="16">
        <f t="shared" si="299"/>
        <v>11128.215288450469</v>
      </c>
      <c r="K929" s="16">
        <f t="shared" si="308"/>
        <v>2463.7283310635198</v>
      </c>
      <c r="L929" s="16">
        <f t="shared" si="309"/>
        <v>46112.123718055671</v>
      </c>
      <c r="M929" s="16">
        <f t="shared" si="310"/>
        <v>2740.2620922234214</v>
      </c>
      <c r="N929" s="16">
        <f t="shared" si="300"/>
        <v>43371.861625832251</v>
      </c>
      <c r="O929" s="16">
        <f t="shared" si="311"/>
        <v>9602.3020303562662</v>
      </c>
      <c r="P929" s="16">
        <f t="shared" si="312"/>
        <v>48470.254572915401</v>
      </c>
      <c r="Q929" s="16">
        <f t="shared" si="313"/>
        <v>2740.2620922234214</v>
      </c>
      <c r="R929" s="16">
        <f t="shared" si="301"/>
        <v>45729.992480691981</v>
      </c>
      <c r="S929" s="16">
        <f t="shared" si="314"/>
        <v>10124.379797983818</v>
      </c>
      <c r="T929" s="16">
        <f t="shared" si="315"/>
        <v>48554.079985640565</v>
      </c>
      <c r="U929" s="16">
        <f t="shared" si="316"/>
        <v>2740.2620922234214</v>
      </c>
      <c r="V929" s="16">
        <f t="shared" si="302"/>
        <v>45813.817893417145</v>
      </c>
      <c r="W929" s="16">
        <f t="shared" si="317"/>
        <v>10142.938303444109</v>
      </c>
    </row>
    <row r="930" spans="2:23">
      <c r="B930" s="13">
        <v>20</v>
      </c>
      <c r="C930" s="16">
        <f t="shared" si="297"/>
        <v>2188.6853817695614</v>
      </c>
      <c r="D930" s="16">
        <f t="shared" si="303"/>
        <v>-59220.346588412169</v>
      </c>
      <c r="E930" s="16">
        <f t="shared" si="304"/>
        <v>0</v>
      </c>
      <c r="F930" s="16">
        <f t="shared" si="298"/>
        <v>-61409.031970181728</v>
      </c>
      <c r="G930" s="16">
        <f t="shared" si="305"/>
        <v>0</v>
      </c>
      <c r="H930" s="16">
        <f t="shared" si="306"/>
        <v>11439.137623609775</v>
      </c>
      <c r="I930" s="16">
        <f t="shared" si="307"/>
        <v>2749.6114972503237</v>
      </c>
      <c r="J930" s="16">
        <f t="shared" si="299"/>
        <v>8689.5261263594512</v>
      </c>
      <c r="K930" s="16">
        <f t="shared" si="308"/>
        <v>1834.8284022330067</v>
      </c>
      <c r="L930" s="16">
        <f t="shared" si="309"/>
        <v>44583.671439658006</v>
      </c>
      <c r="M930" s="16">
        <f t="shared" si="310"/>
        <v>2749.6114972503237</v>
      </c>
      <c r="N930" s="16">
        <f t="shared" si="300"/>
        <v>41834.059942407679</v>
      </c>
      <c r="O930" s="16">
        <f t="shared" si="311"/>
        <v>8833.4300682062876</v>
      </c>
      <c r="P930" s="16">
        <f t="shared" si="312"/>
        <v>47007.688470602516</v>
      </c>
      <c r="Q930" s="16">
        <f t="shared" si="313"/>
        <v>2749.6114972503237</v>
      </c>
      <c r="R930" s="16">
        <f t="shared" si="301"/>
        <v>44258.076973352188</v>
      </c>
      <c r="S930" s="16">
        <f t="shared" si="314"/>
        <v>9345.27101686075</v>
      </c>
      <c r="T930" s="16">
        <f t="shared" si="315"/>
        <v>47093.855965359216</v>
      </c>
      <c r="U930" s="16">
        <f t="shared" si="316"/>
        <v>2749.6114972503237</v>
      </c>
      <c r="V930" s="16">
        <f t="shared" si="302"/>
        <v>44344.244468108896</v>
      </c>
      <c r="W930" s="16">
        <f t="shared" si="317"/>
        <v>9363.465630057115</v>
      </c>
    </row>
    <row r="931" spans="2:23">
      <c r="B931" s="13">
        <v>21</v>
      </c>
      <c r="C931" s="16">
        <f t="shared" si="297"/>
        <v>2188.6853817695614</v>
      </c>
      <c r="D931" s="16">
        <f t="shared" si="303"/>
        <v>-63251.30292928718</v>
      </c>
      <c r="E931" s="16">
        <f t="shared" si="304"/>
        <v>0</v>
      </c>
      <c r="F931" s="16">
        <f t="shared" si="298"/>
        <v>-65439.988311056739</v>
      </c>
      <c r="G931" s="16">
        <f t="shared" si="305"/>
        <v>0</v>
      </c>
      <c r="H931" s="16">
        <f t="shared" si="306"/>
        <v>8932.3114863299361</v>
      </c>
      <c r="I931" s="16">
        <f t="shared" si="307"/>
        <v>2758.5880748202944</v>
      </c>
      <c r="J931" s="16">
        <f t="shared" si="299"/>
        <v>6173.7234115096417</v>
      </c>
      <c r="K931" s="16">
        <f t="shared" si="308"/>
        <v>1243.3076100227674</v>
      </c>
      <c r="L931" s="16">
        <f t="shared" si="309"/>
        <v>43002.903577198551</v>
      </c>
      <c r="M931" s="16">
        <f t="shared" si="310"/>
        <v>2758.5880748202944</v>
      </c>
      <c r="N931" s="16">
        <f t="shared" si="300"/>
        <v>40244.31550237826</v>
      </c>
      <c r="O931" s="16">
        <f t="shared" si="311"/>
        <v>8104.6817923495137</v>
      </c>
      <c r="P931" s="16">
        <f t="shared" si="312"/>
        <v>45494.64764398765</v>
      </c>
      <c r="Q931" s="16">
        <f t="shared" si="313"/>
        <v>2758.5880748202944</v>
      </c>
      <c r="R931" s="16">
        <f t="shared" si="301"/>
        <v>42736.059569167352</v>
      </c>
      <c r="S931" s="16">
        <f t="shared" si="314"/>
        <v>8606.4866439715352</v>
      </c>
      <c r="T931" s="16">
        <f t="shared" si="315"/>
        <v>45583.222658547864</v>
      </c>
      <c r="U931" s="16">
        <f t="shared" si="316"/>
        <v>2758.5880748202944</v>
      </c>
      <c r="V931" s="16">
        <f t="shared" si="302"/>
        <v>42824.634583727573</v>
      </c>
      <c r="W931" s="16">
        <f t="shared" si="317"/>
        <v>8624.324500046403</v>
      </c>
    </row>
    <row r="932" spans="2:23">
      <c r="B932" s="13">
        <v>22</v>
      </c>
      <c r="C932" s="16">
        <f t="shared" si="297"/>
        <v>2188.6853817695614</v>
      </c>
      <c r="D932" s="16">
        <f t="shared" si="303"/>
        <v>-67403.187960388444</v>
      </c>
      <c r="E932" s="16">
        <f t="shared" si="304"/>
        <v>0</v>
      </c>
      <c r="F932" s="16">
        <f t="shared" si="298"/>
        <v>-69591.873342158011</v>
      </c>
      <c r="G932" s="16">
        <f t="shared" si="305"/>
        <v>0</v>
      </c>
      <c r="H932" s="16">
        <f t="shared" si="306"/>
        <v>6346.2172436272213</v>
      </c>
      <c r="I932" s="16">
        <f t="shared" si="307"/>
        <v>2767.2042143977883</v>
      </c>
      <c r="J932" s="16">
        <f t="shared" si="299"/>
        <v>3579.013029229433</v>
      </c>
      <c r="K932" s="16">
        <f t="shared" si="308"/>
        <v>687.42728314751616</v>
      </c>
      <c r="L932" s="16">
        <f t="shared" si="309"/>
        <v>41368.741677514714</v>
      </c>
      <c r="M932" s="16">
        <f t="shared" si="310"/>
        <v>2767.2042143977883</v>
      </c>
      <c r="N932" s="16">
        <f t="shared" si="300"/>
        <v>38601.537463116925</v>
      </c>
      <c r="O932" s="16">
        <f t="shared" si="311"/>
        <v>7414.264716801189</v>
      </c>
      <c r="P932" s="16">
        <f t="shared" si="312"/>
        <v>43930.105073529892</v>
      </c>
      <c r="Q932" s="16">
        <f t="shared" si="313"/>
        <v>2767.2042143977883</v>
      </c>
      <c r="R932" s="16">
        <f t="shared" si="301"/>
        <v>41162.900859132104</v>
      </c>
      <c r="S932" s="16">
        <f t="shared" si="314"/>
        <v>7906.2302576070924</v>
      </c>
      <c r="T932" s="16">
        <f t="shared" si="315"/>
        <v>44021.154873996922</v>
      </c>
      <c r="U932" s="16">
        <f t="shared" si="316"/>
        <v>2767.2042143977883</v>
      </c>
      <c r="V932" s="16">
        <f t="shared" si="302"/>
        <v>41253.950659599133</v>
      </c>
      <c r="W932" s="16">
        <f t="shared" si="317"/>
        <v>7923.7183517981393</v>
      </c>
    </row>
    <row r="933" spans="2:23">
      <c r="B933" s="13">
        <v>23</v>
      </c>
      <c r="C933" s="16">
        <f t="shared" si="297"/>
        <v>2188.6853817695614</v>
      </c>
      <c r="D933" s="16">
        <f t="shared" si="303"/>
        <v>-71679.629542422757</v>
      </c>
      <c r="E933" s="16">
        <f t="shared" si="304"/>
        <v>0</v>
      </c>
      <c r="F933" s="16">
        <f t="shared" si="298"/>
        <v>-73868.314924192324</v>
      </c>
      <c r="G933" s="16">
        <f t="shared" si="305"/>
        <v>0</v>
      </c>
      <c r="H933" s="16">
        <f t="shared" si="306"/>
        <v>3679.0106532661034</v>
      </c>
      <c r="I933" s="16">
        <f t="shared" si="307"/>
        <v>2775.4721065035424</v>
      </c>
      <c r="J933" s="16">
        <f t="shared" si="299"/>
        <v>903.53854676256105</v>
      </c>
      <c r="K933" s="16">
        <f t="shared" si="308"/>
        <v>165.51685769764006</v>
      </c>
      <c r="L933" s="16">
        <f t="shared" si="309"/>
        <v>39680.064419836417</v>
      </c>
      <c r="M933" s="16">
        <f t="shared" si="310"/>
        <v>2775.4721065035424</v>
      </c>
      <c r="N933" s="16">
        <f t="shared" si="300"/>
        <v>36904.592313332876</v>
      </c>
      <c r="O933" s="16">
        <f t="shared" si="311"/>
        <v>6760.4555181424175</v>
      </c>
      <c r="P933" s="16">
        <f t="shared" si="312"/>
        <v>42312.992309136251</v>
      </c>
      <c r="Q933" s="16">
        <f t="shared" si="313"/>
        <v>2775.4721065035424</v>
      </c>
      <c r="R933" s="16">
        <f t="shared" si="301"/>
        <v>39537.52020263271</v>
      </c>
      <c r="S933" s="16">
        <f t="shared" si="314"/>
        <v>7242.7746757952636</v>
      </c>
      <c r="T933" s="16">
        <f t="shared" si="315"/>
        <v>42406.586041028335</v>
      </c>
      <c r="U933" s="16">
        <f t="shared" si="316"/>
        <v>2775.4721065035424</v>
      </c>
      <c r="V933" s="16">
        <f t="shared" si="302"/>
        <v>39631.113934524794</v>
      </c>
      <c r="W933" s="16">
        <f t="shared" si="317"/>
        <v>7259.9198661786431</v>
      </c>
    </row>
    <row r="934" spans="2:23">
      <c r="B934" s="13">
        <v>24</v>
      </c>
      <c r="C934" s="16">
        <f t="shared" si="297"/>
        <v>2188.6853817695614</v>
      </c>
      <c r="D934" s="16">
        <f t="shared" si="303"/>
        <v>-76084.364371918098</v>
      </c>
      <c r="E934" s="16">
        <f t="shared" si="304"/>
        <v>0</v>
      </c>
      <c r="F934" s="16">
        <f t="shared" si="298"/>
        <v>-78273.049753687665</v>
      </c>
      <c r="G934" s="16">
        <f t="shared" si="305"/>
        <v>0</v>
      </c>
      <c r="H934" s="16">
        <f t="shared" si="306"/>
        <v>928.78341375910702</v>
      </c>
      <c r="I934" s="16">
        <f t="shared" si="307"/>
        <v>2783.4037257253108</v>
      </c>
      <c r="J934" s="16">
        <f t="shared" si="299"/>
        <v>-1458.3512725864359</v>
      </c>
      <c r="K934" s="16">
        <f t="shared" si="308"/>
        <v>0</v>
      </c>
      <c r="L934" s="16">
        <f t="shared" si="309"/>
        <v>37935.706622567399</v>
      </c>
      <c r="M934" s="16">
        <f t="shared" si="310"/>
        <v>2783.4037257253108</v>
      </c>
      <c r="N934" s="16">
        <f t="shared" si="300"/>
        <v>35152.302896842091</v>
      </c>
      <c r="O934" s="16">
        <f t="shared" si="311"/>
        <v>6141.5980768634881</v>
      </c>
      <c r="P934" s="16">
        <f t="shared" si="312"/>
        <v>40642.198517094272</v>
      </c>
      <c r="Q934" s="16">
        <f t="shared" si="313"/>
        <v>2783.4037257253108</v>
      </c>
      <c r="R934" s="16">
        <f t="shared" si="301"/>
        <v>37858.794791368964</v>
      </c>
      <c r="S934" s="16">
        <f t="shared" si="314"/>
        <v>6614.4599961309841</v>
      </c>
      <c r="T934" s="16">
        <f t="shared" si="315"/>
        <v>40738.407257855419</v>
      </c>
      <c r="U934" s="16">
        <f t="shared" si="316"/>
        <v>2783.4037257253108</v>
      </c>
      <c r="V934" s="16">
        <f t="shared" si="302"/>
        <v>37955.003532130111</v>
      </c>
      <c r="W934" s="16">
        <f t="shared" si="317"/>
        <v>6631.2690063107684</v>
      </c>
    </row>
    <row r="935" spans="2:23">
      <c r="B935" s="13">
        <v>25</v>
      </c>
      <c r="C935" s="16">
        <f t="shared" si="297"/>
        <v>2188.6853817695614</v>
      </c>
      <c r="D935" s="16">
        <f t="shared" si="303"/>
        <v>-80621.24124629829</v>
      </c>
      <c r="E935" s="16">
        <f t="shared" si="304"/>
        <v>0</v>
      </c>
      <c r="F935" s="16">
        <f t="shared" si="298"/>
        <v>-82809.926628067857</v>
      </c>
      <c r="G935" s="16">
        <f t="shared" si="305"/>
        <v>0</v>
      </c>
      <c r="H935" s="16">
        <f t="shared" si="306"/>
        <v>-1502.1018107640291</v>
      </c>
      <c r="I935" s="16">
        <f t="shared" si="307"/>
        <v>0</v>
      </c>
      <c r="J935" s="16">
        <f t="shared" si="299"/>
        <v>-3690.7871925335903</v>
      </c>
      <c r="K935" s="16">
        <f t="shared" si="308"/>
        <v>0</v>
      </c>
      <c r="L935" s="16">
        <f t="shared" si="309"/>
        <v>36134.458239779859</v>
      </c>
      <c r="M935" s="16">
        <f t="shared" si="310"/>
        <v>2791.0108160206969</v>
      </c>
      <c r="N935" s="16">
        <f t="shared" si="300"/>
        <v>33343.447423759164</v>
      </c>
      <c r="O935" s="16">
        <f t="shared" si="311"/>
        <v>5556.1015161020414</v>
      </c>
      <c r="P935" s="16">
        <f t="shared" si="312"/>
        <v>38916.569517839816</v>
      </c>
      <c r="Q935" s="16">
        <f t="shared" si="313"/>
        <v>2791.0108160206969</v>
      </c>
      <c r="R935" s="16">
        <f t="shared" si="301"/>
        <v>36125.558701819122</v>
      </c>
      <c r="S935" s="16">
        <f t="shared" si="314"/>
        <v>6019.6916330309577</v>
      </c>
      <c r="T935" s="16">
        <f t="shared" si="315"/>
        <v>39015.466330817828</v>
      </c>
      <c r="U935" s="16">
        <f t="shared" si="316"/>
        <v>2791.0108160206969</v>
      </c>
      <c r="V935" s="16">
        <f t="shared" si="302"/>
        <v>36224.455514797133</v>
      </c>
      <c r="W935" s="16">
        <f t="shared" si="317"/>
        <v>6036.1710547758457</v>
      </c>
    </row>
    <row r="936" spans="2:23">
      <c r="B936" s="13">
        <v>26</v>
      </c>
      <c r="C936" s="16">
        <f t="shared" si="297"/>
        <v>2188.6853817695614</v>
      </c>
      <c r="D936" s="16">
        <f t="shared" si="303"/>
        <v>-85294.224426909888</v>
      </c>
      <c r="E936" s="16">
        <f t="shared" si="304"/>
        <v>0</v>
      </c>
      <c r="F936" s="16">
        <f t="shared" si="298"/>
        <v>-87482.909808679455</v>
      </c>
      <c r="G936" s="16">
        <f t="shared" si="305"/>
        <v>0</v>
      </c>
      <c r="H936" s="16">
        <f t="shared" si="306"/>
        <v>-3801.5108083095979</v>
      </c>
      <c r="I936" s="16">
        <f t="shared" si="307"/>
        <v>0</v>
      </c>
      <c r="J936" s="16">
        <f t="shared" si="299"/>
        <v>-5990.1961900791594</v>
      </c>
      <c r="K936" s="16">
        <f t="shared" si="308"/>
        <v>0</v>
      </c>
      <c r="L936" s="16">
        <f t="shared" si="309"/>
        <v>34275.063344779002</v>
      </c>
      <c r="M936" s="16">
        <f t="shared" si="310"/>
        <v>2798.3048781612538</v>
      </c>
      <c r="N936" s="16">
        <f t="shared" si="300"/>
        <v>31476.75846661775</v>
      </c>
      <c r="O936" s="16">
        <f t="shared" si="311"/>
        <v>5002.4382438020257</v>
      </c>
      <c r="P936" s="16">
        <f t="shared" si="312"/>
        <v>37134.906811947949</v>
      </c>
      <c r="Q936" s="16">
        <f t="shared" si="313"/>
        <v>2798.3048781612538</v>
      </c>
      <c r="R936" s="16">
        <f t="shared" si="301"/>
        <v>34336.601933786696</v>
      </c>
      <c r="S936" s="16">
        <f t="shared" si="314"/>
        <v>5456.9383584382176</v>
      </c>
      <c r="T936" s="16">
        <f t="shared" si="315"/>
        <v>37236.566801880566</v>
      </c>
      <c r="U936" s="16">
        <f t="shared" si="316"/>
        <v>2798.3048781612538</v>
      </c>
      <c r="V936" s="16">
        <f t="shared" si="302"/>
        <v>34438.261923719314</v>
      </c>
      <c r="W936" s="16">
        <f t="shared" si="317"/>
        <v>5473.0946542665388</v>
      </c>
    </row>
    <row r="937" spans="2:23">
      <c r="B937" s="13">
        <v>27</v>
      </c>
      <c r="C937" s="16">
        <f t="shared" si="297"/>
        <v>2188.6853817695614</v>
      </c>
      <c r="D937" s="16">
        <f t="shared" si="303"/>
        <v>-90107.397102939838</v>
      </c>
      <c r="E937" s="16">
        <f t="shared" si="304"/>
        <v>0</v>
      </c>
      <c r="F937" s="16">
        <f t="shared" si="298"/>
        <v>-92296.082484709405</v>
      </c>
      <c r="G937" s="16">
        <f t="shared" si="305"/>
        <v>0</v>
      </c>
      <c r="H937" s="16">
        <f t="shared" si="306"/>
        <v>-6169.9020757815342</v>
      </c>
      <c r="I937" s="16">
        <f t="shared" si="307"/>
        <v>0</v>
      </c>
      <c r="J937" s="16">
        <f t="shared" si="299"/>
        <v>-8358.5874575510952</v>
      </c>
      <c r="K937" s="16">
        <f t="shared" si="308"/>
        <v>0</v>
      </c>
      <c r="L937" s="16">
        <f t="shared" si="309"/>
        <v>32356.21909817505</v>
      </c>
      <c r="M937" s="16">
        <f t="shared" si="310"/>
        <v>2805.297159169304</v>
      </c>
      <c r="N937" s="16">
        <f t="shared" si="300"/>
        <v>29550.921939005748</v>
      </c>
      <c r="O937" s="16">
        <f t="shared" si="311"/>
        <v>4479.1420037867647</v>
      </c>
      <c r="P937" s="16">
        <f t="shared" si="312"/>
        <v>35295.966591816701</v>
      </c>
      <c r="Q937" s="16">
        <f t="shared" si="313"/>
        <v>2805.297159169304</v>
      </c>
      <c r="R937" s="16">
        <f t="shared" si="301"/>
        <v>32490.669432647395</v>
      </c>
      <c r="S937" s="16">
        <f t="shared" si="314"/>
        <v>4924.7303514693058</v>
      </c>
      <c r="T937" s="16">
        <f t="shared" si="315"/>
        <v>35400.466961868027</v>
      </c>
      <c r="U937" s="16">
        <f t="shared" si="316"/>
        <v>2805.297159169304</v>
      </c>
      <c r="V937" s="16">
        <f t="shared" si="302"/>
        <v>32595.169802698721</v>
      </c>
      <c r="W937" s="16">
        <f t="shared" si="317"/>
        <v>4940.5698571833464</v>
      </c>
    </row>
    <row r="938" spans="2:23">
      <c r="B938" s="13">
        <v>28</v>
      </c>
      <c r="C938" s="16">
        <f t="shared" si="297"/>
        <v>2188.6853817695614</v>
      </c>
      <c r="D938" s="16">
        <f t="shared" si="303"/>
        <v>-95064.96495925069</v>
      </c>
      <c r="E938" s="16">
        <f t="shared" si="304"/>
        <v>0</v>
      </c>
      <c r="F938" s="16">
        <f t="shared" si="298"/>
        <v>-97253.650341020257</v>
      </c>
      <c r="G938" s="16">
        <f t="shared" si="305"/>
        <v>0</v>
      </c>
      <c r="H938" s="16">
        <f t="shared" si="306"/>
        <v>-8609.3450812776282</v>
      </c>
      <c r="I938" s="16">
        <f t="shared" si="307"/>
        <v>0</v>
      </c>
      <c r="J938" s="16">
        <f t="shared" si="299"/>
        <v>-10798.030463047189</v>
      </c>
      <c r="K938" s="16">
        <f t="shared" si="308"/>
        <v>0</v>
      </c>
      <c r="L938" s="16">
        <f t="shared" si="309"/>
        <v>30376.57469798157</v>
      </c>
      <c r="M938" s="16">
        <f t="shared" si="310"/>
        <v>2811.9986436022268</v>
      </c>
      <c r="N938" s="16">
        <f t="shared" si="300"/>
        <v>27564.576054379344</v>
      </c>
      <c r="O938" s="16">
        <f t="shared" si="311"/>
        <v>3984.8059407264136</v>
      </c>
      <c r="P938" s="16">
        <f t="shared" si="312"/>
        <v>33398.458736595567</v>
      </c>
      <c r="Q938" s="16">
        <f t="shared" si="313"/>
        <v>2811.9986436022264</v>
      </c>
      <c r="R938" s="16">
        <f t="shared" si="301"/>
        <v>30586.46009299334</v>
      </c>
      <c r="S938" s="16">
        <f t="shared" si="314"/>
        <v>4421.6572619838062</v>
      </c>
      <c r="T938" s="16">
        <f t="shared" si="315"/>
        <v>33505.878846986125</v>
      </c>
      <c r="U938" s="16">
        <f t="shared" si="316"/>
        <v>2811.9986436022268</v>
      </c>
      <c r="V938" s="16">
        <f t="shared" si="302"/>
        <v>30693.880203383898</v>
      </c>
      <c r="W938" s="16">
        <f t="shared" si="317"/>
        <v>4437.1861891544349</v>
      </c>
    </row>
    <row r="939" spans="2:23">
      <c r="B939" s="13">
        <v>29</v>
      </c>
      <c r="C939" s="16">
        <f t="shared" si="297"/>
        <v>2188.6853817695614</v>
      </c>
      <c r="D939" s="16">
        <f t="shared" si="303"/>
        <v>-100171.25985125087</v>
      </c>
      <c r="E939" s="16">
        <f t="shared" si="304"/>
        <v>0</v>
      </c>
      <c r="F939" s="16">
        <f t="shared" si="298"/>
        <v>-102359.94523302044</v>
      </c>
      <c r="G939" s="16">
        <f t="shared" si="305"/>
        <v>0</v>
      </c>
      <c r="H939" s="16">
        <f t="shared" si="306"/>
        <v>-11121.971376938605</v>
      </c>
      <c r="I939" s="16">
        <f t="shared" si="307"/>
        <v>0</v>
      </c>
      <c r="J939" s="16">
        <f t="shared" si="299"/>
        <v>-13310.656758708166</v>
      </c>
      <c r="K939" s="16">
        <f t="shared" si="308"/>
        <v>0</v>
      </c>
      <c r="L939" s="16">
        <f t="shared" si="309"/>
        <v>28334.730309338702</v>
      </c>
      <c r="M939" s="16">
        <f t="shared" si="310"/>
        <v>2818.4200465430695</v>
      </c>
      <c r="N939" s="16">
        <f t="shared" si="300"/>
        <v>25516.310262795632</v>
      </c>
      <c r="O939" s="16">
        <f t="shared" si="311"/>
        <v>3518.0806834886025</v>
      </c>
      <c r="P939" s="16">
        <f t="shared" si="312"/>
        <v>31441.045787991574</v>
      </c>
      <c r="Q939" s="16">
        <f t="shared" si="313"/>
        <v>2818.4200465430695</v>
      </c>
      <c r="R939" s="16">
        <f t="shared" si="301"/>
        <v>28622.625741448504</v>
      </c>
      <c r="S939" s="16">
        <f t="shared" si="314"/>
        <v>3946.3662925644771</v>
      </c>
      <c r="T939" s="16">
        <f t="shared" si="315"/>
        <v>31551.467216266446</v>
      </c>
      <c r="U939" s="16">
        <f t="shared" si="316"/>
        <v>2818.4200465430695</v>
      </c>
      <c r="V939" s="16">
        <f t="shared" si="302"/>
        <v>28733.047169723377</v>
      </c>
      <c r="W939" s="16">
        <f t="shared" si="317"/>
        <v>3961.5907309670547</v>
      </c>
    </row>
    <row r="940" spans="2:23">
      <c r="B940" s="13">
        <v>30</v>
      </c>
      <c r="C940" s="16">
        <f t="shared" si="297"/>
        <v>2188.6853817695614</v>
      </c>
      <c r="D940" s="16">
        <f t="shared" si="303"/>
        <v>-105430.74359001106</v>
      </c>
      <c r="E940" s="16">
        <f t="shared" si="304"/>
        <v>0</v>
      </c>
      <c r="F940" s="16">
        <f t="shared" si="298"/>
        <v>-107619.42897178062</v>
      </c>
      <c r="G940" s="16">
        <f t="shared" si="305"/>
        <v>0</v>
      </c>
      <c r="H940" s="16">
        <f t="shared" si="306"/>
        <v>-13709.976461469412</v>
      </c>
      <c r="I940" s="16">
        <f t="shared" si="307"/>
        <v>0</v>
      </c>
      <c r="J940" s="16">
        <f t="shared" si="299"/>
        <v>-15898.661843238973</v>
      </c>
      <c r="K940" s="16">
        <f t="shared" si="308"/>
        <v>0</v>
      </c>
      <c r="L940" s="16">
        <f t="shared" si="309"/>
        <v>26229.235971538143</v>
      </c>
      <c r="M940" s="16">
        <f t="shared" si="310"/>
        <v>2824.5718081611276</v>
      </c>
      <c r="N940" s="16">
        <f t="shared" si="300"/>
        <v>23404.664163377016</v>
      </c>
      <c r="O940" s="16">
        <f t="shared" si="311"/>
        <v>3077.6724508925695</v>
      </c>
      <c r="P940" s="16">
        <f t="shared" si="312"/>
        <v>29422.341904664576</v>
      </c>
      <c r="Q940" s="16">
        <f t="shared" si="313"/>
        <v>2824.5718081611271</v>
      </c>
      <c r="R940" s="16">
        <f t="shared" si="301"/>
        <v>26597.770096503449</v>
      </c>
      <c r="S940" s="16">
        <f t="shared" si="314"/>
        <v>3497.5603029277404</v>
      </c>
      <c r="T940" s="16">
        <f t="shared" si="315"/>
        <v>29535.848507645449</v>
      </c>
      <c r="U940" s="16">
        <f t="shared" si="316"/>
        <v>2824.5718081611271</v>
      </c>
      <c r="V940" s="16">
        <f t="shared" si="302"/>
        <v>26711.276699484322</v>
      </c>
      <c r="W940" s="16">
        <f t="shared" si="317"/>
        <v>3512.486222930268</v>
      </c>
    </row>
    <row r="941" spans="2:23">
      <c r="B941" s="13">
        <v>31</v>
      </c>
      <c r="C941" s="16">
        <f t="shared" si="297"/>
        <v>2188.6853817695614</v>
      </c>
      <c r="D941" s="16">
        <f t="shared" si="303"/>
        <v>-110848.01184093405</v>
      </c>
      <c r="E941" s="16">
        <f t="shared" si="304"/>
        <v>0</v>
      </c>
      <c r="F941" s="16">
        <f t="shared" si="298"/>
        <v>-113036.69722270362</v>
      </c>
      <c r="G941" s="16">
        <f t="shared" si="305"/>
        <v>0</v>
      </c>
      <c r="H941" s="16">
        <f t="shared" si="306"/>
        <v>-16375.621698536143</v>
      </c>
      <c r="I941" s="16">
        <f t="shared" si="307"/>
        <v>0</v>
      </c>
      <c r="J941" s="16">
        <f t="shared" si="299"/>
        <v>-18564.307080305705</v>
      </c>
      <c r="K941" s="16">
        <f t="shared" si="308"/>
        <v>0</v>
      </c>
      <c r="L941" s="16">
        <f t="shared" si="309"/>
        <v>24058.590480101771</v>
      </c>
      <c r="M941" s="16">
        <f t="shared" si="310"/>
        <v>2830.4640897114432</v>
      </c>
      <c r="N941" s="16">
        <f t="shared" si="300"/>
        <v>21228.126390390327</v>
      </c>
      <c r="O941" s="16">
        <f t="shared" si="311"/>
        <v>2662.3411834425883</v>
      </c>
      <c r="P941" s="16">
        <f t="shared" si="312"/>
        <v>27340.911792999759</v>
      </c>
      <c r="Q941" s="16">
        <f t="shared" si="313"/>
        <v>2830.4640897114432</v>
      </c>
      <c r="R941" s="16">
        <f t="shared" si="301"/>
        <v>24510.447703288315</v>
      </c>
      <c r="S941" s="16">
        <f t="shared" si="314"/>
        <v>3073.9959403398143</v>
      </c>
      <c r="T941" s="16">
        <f t="shared" si="315"/>
        <v>27457.589770467916</v>
      </c>
      <c r="U941" s="16">
        <f t="shared" si="316"/>
        <v>2830.4640897114432</v>
      </c>
      <c r="V941" s="16">
        <f t="shared" si="302"/>
        <v>24627.125680756471</v>
      </c>
      <c r="W941" s="16">
        <f t="shared" si="317"/>
        <v>3088.6291952442534</v>
      </c>
    </row>
    <row r="942" spans="2:23">
      <c r="B942" s="13">
        <v>32</v>
      </c>
      <c r="C942" s="16">
        <f t="shared" ref="C942:C963" si="318">IF($B$903-12*$B942&lt;=0,0,($B$906*MIN(12,$B$903-12*$B942)-$B$902*(MIN(12,$B$903-12*$B942)-MAX(0,MIN(12,$B$903-12*$B942,$B$904-12*$B942))))/12)</f>
        <v>2188.6853817695614</v>
      </c>
      <c r="D942" s="16">
        <f t="shared" si="303"/>
        <v>-116427.79813938473</v>
      </c>
      <c r="E942" s="16">
        <f t="shared" si="304"/>
        <v>0</v>
      </c>
      <c r="F942" s="16">
        <f t="shared" ref="F942:F973" si="319">IF(E942&gt;0,IF(E942&lt;=D942,D942-E942,C942*(D942/E942-1)),D942-C942)</f>
        <v>-118616.4835211543</v>
      </c>
      <c r="G942" s="16">
        <f t="shared" si="305"/>
        <v>0</v>
      </c>
      <c r="H942" s="16">
        <f t="shared" si="306"/>
        <v>-19121.236292714875</v>
      </c>
      <c r="I942" s="16">
        <f t="shared" si="307"/>
        <v>0</v>
      </c>
      <c r="J942" s="16">
        <f t="shared" ref="J942:J973" si="320">IF(I942&gt;0,IF(I942&lt;=H942,H942-I942,C942*(H942/I942-1)),H942-C942)</f>
        <v>-21309.921674484438</v>
      </c>
      <c r="K942" s="16">
        <f t="shared" si="308"/>
        <v>0</v>
      </c>
      <c r="L942" s="16">
        <f t="shared" si="309"/>
        <v>21821.240241737836</v>
      </c>
      <c r="M942" s="16">
        <f t="shared" si="310"/>
        <v>2836.1067708478899</v>
      </c>
      <c r="N942" s="16">
        <f t="shared" ref="N942:N973" si="321">IF(M942&gt;0,IF(M942&lt;=L942,L942-M942,C942*(L942/M942-1)),L942-C942)</f>
        <v>18985.133470889945</v>
      </c>
      <c r="O942" s="16">
        <f t="shared" si="311"/>
        <v>2270.8987041966434</v>
      </c>
      <c r="P942" s="16">
        <f t="shared" si="312"/>
        <v>25195.269612118191</v>
      </c>
      <c r="Q942" s="16">
        <f t="shared" si="313"/>
        <v>2836.1067708478895</v>
      </c>
      <c r="R942" s="16">
        <f t="shared" ref="R942:R973" si="322">IF(Q942&gt;0,IF(Q942&lt;=P942,P942-Q942,C942*(P942/Q942-1)),P942-C942)</f>
        <v>22359.162841270299</v>
      </c>
      <c r="S942" s="16">
        <f t="shared" si="314"/>
        <v>2674.481799193924</v>
      </c>
      <c r="T942" s="16">
        <f t="shared" si="315"/>
        <v>25315.207572276806</v>
      </c>
      <c r="U942" s="16">
        <f t="shared" si="316"/>
        <v>2836.1067708478899</v>
      </c>
      <c r="V942" s="16">
        <f t="shared" ref="V942:V973" si="323">IF(U942&gt;0,IF(U942&lt;=T942,T942-U942,C942*(T942/U942-1)),T942-C942)</f>
        <v>22479.100801428915</v>
      </c>
      <c r="W942" s="16">
        <f t="shared" si="317"/>
        <v>2688.8281275316094</v>
      </c>
    </row>
    <row r="943" spans="2:23">
      <c r="B943" s="13">
        <v>33</v>
      </c>
      <c r="C943" s="16">
        <f t="shared" si="318"/>
        <v>2188.6853817695614</v>
      </c>
      <c r="D943" s="16">
        <f t="shared" ref="D943:D963" si="324">IF($B943&gt;$B$905,F942,F942*$B$107*IF(F942&gt;0,$B$106,1))</f>
        <v>-122174.97802678893</v>
      </c>
      <c r="E943" s="16">
        <f t="shared" ref="E943:E974" si="325">IF(AND(C943&gt;0,D943&gt;0),C943/(1-$B$105*MAX(0,1-G942/D943)),0)</f>
        <v>0</v>
      </c>
      <c r="F943" s="16">
        <f t="shared" si="319"/>
        <v>-124363.6634085585</v>
      </c>
      <c r="G943" s="16">
        <f t="shared" ref="G943:G974" si="326">IF(E943&gt;0,IF(E943&lt;=D943,G942*(1-E943/D943),0),IF(AND(C943&lt;0,F943&gt;0),G942-C943,G942))/$B$108</f>
        <v>0</v>
      </c>
      <c r="H943" s="16">
        <f t="shared" ref="H943:H963" si="327">IF($B943&gt;$B$905,J942,J942*$B$107*IF(J942&gt;0,$B$106,1))</f>
        <v>-21949.219324718972</v>
      </c>
      <c r="I943" s="16">
        <f t="shared" ref="I943:I974" si="328">IF(AND(C943&gt;0,H943&gt;0),C943/(1-$B$105*MAX(0,1-K942/H943)),0)</f>
        <v>0</v>
      </c>
      <c r="J943" s="16">
        <f t="shared" si="320"/>
        <v>-24137.904706488534</v>
      </c>
      <c r="K943" s="16">
        <f t="shared" ref="K943:K974" si="329">IF(I943&gt;0,IF(I943&lt;=H943,K942*(1-I943/H943),0),IF(AND(C943&lt;0,J943&gt;0),K942-C943,K942))/$B$108</f>
        <v>0</v>
      </c>
      <c r="L943" s="16">
        <f t="shared" ref="L943:L963" si="330">IF($B943&gt;$B$905,N942,N942*$B$107*IF(N942&gt;0,$B$106,1))</f>
        <v>19515.57810006661</v>
      </c>
      <c r="M943" s="16">
        <f t="shared" ref="M943:M974" si="331">IF(AND(C943&gt;0,L943&gt;0),C943/(1-$B$105*MAX(0,1-O942/L943)),0)</f>
        <v>2841.5094481304977</v>
      </c>
      <c r="N943" s="16">
        <f t="shared" si="321"/>
        <v>16674.068651936112</v>
      </c>
      <c r="O943" s="16">
        <f t="shared" ref="O943:O974" si="332">IF(M943&gt;0,IF(M943&lt;=L943,O942*(1-M943/L943),0),IF(AND(C943&lt;0,N943&gt;0),O942-C943,O942))/$B$108</f>
        <v>1902.2069115314255</v>
      </c>
      <c r="P943" s="16">
        <f t="shared" ref="P943:P963" si="333">IF($B943&gt;$B$905,R942,R942*$B$107*IF(R942&gt;0,$B$106,1))</f>
        <v>22983.877851055389</v>
      </c>
      <c r="Q943" s="16">
        <f t="shared" ref="Q943:Q974" si="334">IF(AND(C943&gt;0,P943&gt;0),C943/(1-$B$105*MAX(0,1-S942/P943)),0)</f>
        <v>2841.5094481304977</v>
      </c>
      <c r="R943" s="16">
        <f t="shared" si="322"/>
        <v>20142.368402924891</v>
      </c>
      <c r="S943" s="16">
        <f t="shared" ref="S943:S974" si="335">IF(Q943&gt;0,IF(Q943&lt;=P943,S942*(1-Q943/P943),0),IF(AND(C943&lt;0,R943&gt;0),S942-C943,S942))/$B$108</f>
        <v>2297.8766125091506</v>
      </c>
      <c r="T943" s="16">
        <f t="shared" ref="T943:T963" si="336">IF($B943&gt;$B$905,V942,V942*$B$107*IF(V942&gt;0,$B$106,1))</f>
        <v>23107.166877820837</v>
      </c>
      <c r="U943" s="16">
        <f t="shared" ref="U943:U974" si="337">IF(AND(C943&gt;0,T943&gt;0),C943/(1-$B$105*MAX(0,1-W942/T943)),0)</f>
        <v>2841.5094481304977</v>
      </c>
      <c r="V943" s="16">
        <f t="shared" si="323"/>
        <v>20265.657429690338</v>
      </c>
      <c r="W943" s="16">
        <f t="shared" ref="W943:W974" si="338">IF(U943&gt;0,IF(U943&lt;=T943,W942*(1-U943/T943),0),IF(AND(C943&lt;0,V943&gt;0),W942-C943,W942))/$B$108</f>
        <v>2311.9416402911952</v>
      </c>
    </row>
    <row r="944" spans="2:23">
      <c r="B944" s="13">
        <v>34</v>
      </c>
      <c r="C944" s="16">
        <f t="shared" si="318"/>
        <v>2188.6853817695614</v>
      </c>
      <c r="D944" s="16">
        <f t="shared" si="324"/>
        <v>-128094.57331081525</v>
      </c>
      <c r="E944" s="16">
        <f t="shared" si="325"/>
        <v>0</v>
      </c>
      <c r="F944" s="16">
        <f t="shared" si="319"/>
        <v>-130283.25869258482</v>
      </c>
      <c r="G944" s="16">
        <f t="shared" si="326"/>
        <v>0</v>
      </c>
      <c r="H944" s="16">
        <f t="shared" si="327"/>
        <v>-24862.041847683191</v>
      </c>
      <c r="I944" s="16">
        <f t="shared" si="328"/>
        <v>0</v>
      </c>
      <c r="J944" s="16">
        <f t="shared" si="320"/>
        <v>-27050.727229452754</v>
      </c>
      <c r="K944" s="16">
        <f t="shared" si="329"/>
        <v>0</v>
      </c>
      <c r="L944" s="16">
        <f t="shared" si="330"/>
        <v>17139.942130071206</v>
      </c>
      <c r="M944" s="16">
        <f t="shared" si="331"/>
        <v>2846.6814346138585</v>
      </c>
      <c r="N944" s="16">
        <f t="shared" si="321"/>
        <v>14293.260695457348</v>
      </c>
      <c r="O944" s="16">
        <f t="shared" si="332"/>
        <v>1555.1760061948125</v>
      </c>
      <c r="P944" s="16">
        <f t="shared" si="333"/>
        <v>20705.146176102615</v>
      </c>
      <c r="Q944" s="16">
        <f t="shared" si="334"/>
        <v>2846.6814346138581</v>
      </c>
      <c r="R944" s="16">
        <f t="shared" si="322"/>
        <v>17858.464741488759</v>
      </c>
      <c r="S944" s="16">
        <f t="shared" si="335"/>
        <v>1943.0874777416016</v>
      </c>
      <c r="T944" s="16">
        <f t="shared" si="336"/>
        <v>20831.879898275885</v>
      </c>
      <c r="U944" s="16">
        <f t="shared" si="337"/>
        <v>2846.6814346138581</v>
      </c>
      <c r="V944" s="16">
        <f t="shared" si="323"/>
        <v>17985.198463662025</v>
      </c>
      <c r="W944" s="16">
        <f t="shared" si="338"/>
        <v>1956.8767206651748</v>
      </c>
    </row>
    <row r="945" spans="2:23">
      <c r="B945" s="13">
        <v>35</v>
      </c>
      <c r="C945" s="16">
        <f t="shared" si="318"/>
        <v>2188.6853817695614</v>
      </c>
      <c r="D945" s="16">
        <f t="shared" si="324"/>
        <v>-134191.75645336235</v>
      </c>
      <c r="E945" s="16">
        <f t="shared" si="325"/>
        <v>0</v>
      </c>
      <c r="F945" s="16">
        <f t="shared" si="319"/>
        <v>-136380.4418351319</v>
      </c>
      <c r="G945" s="16">
        <f t="shared" si="326"/>
        <v>0</v>
      </c>
      <c r="H945" s="16">
        <f t="shared" si="327"/>
        <v>-27862.249046336336</v>
      </c>
      <c r="I945" s="16">
        <f t="shared" si="328"/>
        <v>0</v>
      </c>
      <c r="J945" s="16">
        <f t="shared" si="320"/>
        <v>-30050.934428105898</v>
      </c>
      <c r="K945" s="16">
        <f t="shared" si="329"/>
        <v>0</v>
      </c>
      <c r="L945" s="16">
        <f t="shared" si="330"/>
        <v>14692.614399288426</v>
      </c>
      <c r="M945" s="16">
        <f t="shared" si="331"/>
        <v>2851.6317604097339</v>
      </c>
      <c r="N945" s="16">
        <f t="shared" si="321"/>
        <v>11840.982638878693</v>
      </c>
      <c r="O945" s="16">
        <f t="shared" si="332"/>
        <v>1228.7627546919032</v>
      </c>
      <c r="P945" s="16">
        <f t="shared" si="333"/>
        <v>18357.430246365955</v>
      </c>
      <c r="Q945" s="16">
        <f t="shared" si="334"/>
        <v>2851.6317604097335</v>
      </c>
      <c r="R945" s="16">
        <f t="shared" si="322"/>
        <v>15505.798485956222</v>
      </c>
      <c r="S945" s="16">
        <f t="shared" si="335"/>
        <v>1609.0681189534607</v>
      </c>
      <c r="T945" s="16">
        <f t="shared" si="336"/>
        <v>18487.704908736741</v>
      </c>
      <c r="U945" s="16">
        <f t="shared" si="337"/>
        <v>2851.6317604097335</v>
      </c>
      <c r="V945" s="16">
        <f t="shared" si="323"/>
        <v>15636.073148327008</v>
      </c>
      <c r="W945" s="16">
        <f t="shared" si="338"/>
        <v>1622.5869845648069</v>
      </c>
    </row>
    <row r="946" spans="2:23">
      <c r="B946" s="13">
        <v>36</v>
      </c>
      <c r="C946" s="16">
        <f t="shared" si="318"/>
        <v>2188.6853817695614</v>
      </c>
      <c r="D946" s="16">
        <f t="shared" si="324"/>
        <v>-140471.85509018585</v>
      </c>
      <c r="E946" s="16">
        <f t="shared" si="325"/>
        <v>0</v>
      </c>
      <c r="F946" s="16">
        <f t="shared" si="319"/>
        <v>-142660.54047195541</v>
      </c>
      <c r="G946" s="16">
        <f t="shared" si="326"/>
        <v>0</v>
      </c>
      <c r="H946" s="16">
        <f t="shared" si="327"/>
        <v>-30952.462460949075</v>
      </c>
      <c r="I946" s="16">
        <f t="shared" si="328"/>
        <v>0</v>
      </c>
      <c r="J946" s="16">
        <f t="shared" si="320"/>
        <v>-33141.147842718638</v>
      </c>
      <c r="K946" s="16">
        <f t="shared" si="329"/>
        <v>0</v>
      </c>
      <c r="L946" s="16">
        <f t="shared" si="330"/>
        <v>12171.819693808964</v>
      </c>
      <c r="M946" s="16">
        <f t="shared" si="331"/>
        <v>2856.3691741232915</v>
      </c>
      <c r="N946" s="16">
        <f t="shared" si="321"/>
        <v>9315.4505196856735</v>
      </c>
      <c r="O946" s="16">
        <f t="shared" si="332"/>
        <v>921.96879072989896</v>
      </c>
      <c r="P946" s="16">
        <f t="shared" si="333"/>
        <v>15939.03049565384</v>
      </c>
      <c r="Q946" s="16">
        <f t="shared" si="334"/>
        <v>2856.3691741232915</v>
      </c>
      <c r="R946" s="16">
        <f t="shared" si="322"/>
        <v>13082.661321530548</v>
      </c>
      <c r="S946" s="16">
        <f t="shared" si="335"/>
        <v>1294.8171870647591</v>
      </c>
      <c r="T946" s="16">
        <f t="shared" si="336"/>
        <v>16072.945032091266</v>
      </c>
      <c r="U946" s="16">
        <f t="shared" si="337"/>
        <v>2856.3691741232915</v>
      </c>
      <c r="V946" s="16">
        <f t="shared" si="323"/>
        <v>13216.575857967975</v>
      </c>
      <c r="W946" s="16">
        <f t="shared" si="338"/>
        <v>1308.0709768798042</v>
      </c>
    </row>
    <row r="947" spans="2:23">
      <c r="B947" s="13">
        <v>37</v>
      </c>
      <c r="C947" s="16">
        <f t="shared" si="318"/>
        <v>2188.6853817695614</v>
      </c>
      <c r="D947" s="16">
        <f t="shared" si="324"/>
        <v>-146940.35668611407</v>
      </c>
      <c r="E947" s="16">
        <f t="shared" si="325"/>
        <v>0</v>
      </c>
      <c r="F947" s="16">
        <f t="shared" si="319"/>
        <v>-149129.04206788362</v>
      </c>
      <c r="G947" s="16">
        <f t="shared" si="326"/>
        <v>0</v>
      </c>
      <c r="H947" s="16">
        <f t="shared" si="327"/>
        <v>-34135.382278000201</v>
      </c>
      <c r="I947" s="16">
        <f t="shared" si="328"/>
        <v>0</v>
      </c>
      <c r="J947" s="16">
        <f t="shared" si="320"/>
        <v>-36324.06765976976</v>
      </c>
      <c r="K947" s="16">
        <f t="shared" si="329"/>
        <v>0</v>
      </c>
      <c r="L947" s="16">
        <f t="shared" si="330"/>
        <v>9575.7242072056924</v>
      </c>
      <c r="M947" s="16">
        <f t="shared" si="331"/>
        <v>2860.9021450686737</v>
      </c>
      <c r="N947" s="16">
        <f t="shared" si="321"/>
        <v>6714.8220621370183</v>
      </c>
      <c r="O947" s="16">
        <f t="shared" si="332"/>
        <v>633.83895615019048</v>
      </c>
      <c r="P947" s="16">
        <f t="shared" si="333"/>
        <v>13448.190878854111</v>
      </c>
      <c r="Q947" s="16">
        <f t="shared" si="334"/>
        <v>2860.9021450686732</v>
      </c>
      <c r="R947" s="16">
        <f t="shared" si="322"/>
        <v>10587.288733785437</v>
      </c>
      <c r="S947" s="16">
        <f t="shared" si="335"/>
        <v>999.37659961573945</v>
      </c>
      <c r="T947" s="16">
        <f t="shared" si="336"/>
        <v>13585.8469874396</v>
      </c>
      <c r="U947" s="16">
        <f t="shared" si="337"/>
        <v>2860.9021450686732</v>
      </c>
      <c r="V947" s="16">
        <f t="shared" si="323"/>
        <v>10724.944842370925</v>
      </c>
      <c r="W947" s="16">
        <f t="shared" si="338"/>
        <v>1012.3705111991171</v>
      </c>
    </row>
    <row r="948" spans="2:23">
      <c r="B948" s="13">
        <v>38</v>
      </c>
      <c r="C948" s="16">
        <f t="shared" si="318"/>
        <v>2188.6853817695614</v>
      </c>
      <c r="D948" s="16">
        <f t="shared" si="324"/>
        <v>-153602.91332992015</v>
      </c>
      <c r="E948" s="16">
        <f t="shared" si="325"/>
        <v>0</v>
      </c>
      <c r="F948" s="16">
        <f t="shared" si="319"/>
        <v>-155791.5987116897</v>
      </c>
      <c r="G948" s="16">
        <f t="shared" si="326"/>
        <v>0</v>
      </c>
      <c r="H948" s="16">
        <f t="shared" si="327"/>
        <v>-37413.789689562851</v>
      </c>
      <c r="I948" s="16">
        <f t="shared" si="328"/>
        <v>0</v>
      </c>
      <c r="J948" s="16">
        <f t="shared" si="320"/>
        <v>-39602.47507133241</v>
      </c>
      <c r="K948" s="16">
        <f t="shared" si="329"/>
        <v>0</v>
      </c>
      <c r="L948" s="16">
        <f t="shared" si="330"/>
        <v>6902.4341905531264</v>
      </c>
      <c r="M948" s="16">
        <f t="shared" si="331"/>
        <v>2865.2388661757636</v>
      </c>
      <c r="N948" s="16">
        <f t="shared" si="321"/>
        <v>4037.1953243773628</v>
      </c>
      <c r="O948" s="16">
        <f t="shared" si="332"/>
        <v>363.4596825020854</v>
      </c>
      <c r="P948" s="16">
        <f t="shared" si="333"/>
        <v>10883.097581007401</v>
      </c>
      <c r="Q948" s="16">
        <f t="shared" si="334"/>
        <v>2865.2388661757632</v>
      </c>
      <c r="R948" s="16">
        <f t="shared" si="322"/>
        <v>8017.8587148316383</v>
      </c>
      <c r="S948" s="16">
        <f t="shared" si="335"/>
        <v>721.82992119379969</v>
      </c>
      <c r="T948" s="16">
        <f t="shared" si="336"/>
        <v>11024.59980126677</v>
      </c>
      <c r="U948" s="16">
        <f t="shared" si="337"/>
        <v>2865.2388661757632</v>
      </c>
      <c r="V948" s="16">
        <f t="shared" si="323"/>
        <v>8159.3609350910065</v>
      </c>
      <c r="W948" s="16">
        <f t="shared" si="338"/>
        <v>734.56905019711132</v>
      </c>
    </row>
    <row r="949" spans="2:23">
      <c r="B949" s="13">
        <v>39</v>
      </c>
      <c r="C949" s="16">
        <f t="shared" si="318"/>
        <v>2188.6853817695614</v>
      </c>
      <c r="D949" s="16">
        <f t="shared" si="324"/>
        <v>-160465.34667304039</v>
      </c>
      <c r="E949" s="16">
        <f t="shared" si="325"/>
        <v>0</v>
      </c>
      <c r="F949" s="16">
        <f t="shared" si="319"/>
        <v>-162654.03205480994</v>
      </c>
      <c r="G949" s="16">
        <f t="shared" si="326"/>
        <v>0</v>
      </c>
      <c r="H949" s="16">
        <f t="shared" si="327"/>
        <v>-40790.549323472384</v>
      </c>
      <c r="I949" s="16">
        <f t="shared" si="328"/>
        <v>0</v>
      </c>
      <c r="J949" s="16">
        <f t="shared" si="320"/>
        <v>-42979.234705241943</v>
      </c>
      <c r="K949" s="16">
        <f t="shared" si="329"/>
        <v>0</v>
      </c>
      <c r="L949" s="16">
        <f t="shared" si="330"/>
        <v>4149.9945617404665</v>
      </c>
      <c r="M949" s="16">
        <f t="shared" si="331"/>
        <v>2869.3872575060914</v>
      </c>
      <c r="N949" s="16">
        <f t="shared" si="321"/>
        <v>1280.6073042343751</v>
      </c>
      <c r="O949" s="16">
        <f t="shared" si="332"/>
        <v>109.95741416096678</v>
      </c>
      <c r="P949" s="16">
        <f t="shared" si="333"/>
        <v>8241.8776873240349</v>
      </c>
      <c r="Q949" s="16">
        <f t="shared" si="334"/>
        <v>2869.3872575060914</v>
      </c>
      <c r="R949" s="16">
        <f t="shared" si="322"/>
        <v>5372.4904298179436</v>
      </c>
      <c r="S949" s="16">
        <f t="shared" si="335"/>
        <v>461.30078542735311</v>
      </c>
      <c r="T949" s="16">
        <f t="shared" si="336"/>
        <v>8387.3334796174495</v>
      </c>
      <c r="U949" s="16">
        <f t="shared" si="337"/>
        <v>2869.3872575060914</v>
      </c>
      <c r="V949" s="16">
        <f t="shared" si="323"/>
        <v>5517.9462221113581</v>
      </c>
      <c r="W949" s="16">
        <f t="shared" si="338"/>
        <v>473.79012758746262</v>
      </c>
    </row>
    <row r="950" spans="2:23">
      <c r="B950" s="13">
        <v>40</v>
      </c>
      <c r="C950" s="16">
        <f t="shared" si="318"/>
        <v>2188.6853817695614</v>
      </c>
      <c r="D950" s="16">
        <f t="shared" si="324"/>
        <v>-167533.65301645425</v>
      </c>
      <c r="E950" s="16">
        <f t="shared" si="325"/>
        <v>0</v>
      </c>
      <c r="F950" s="16">
        <f t="shared" si="319"/>
        <v>-169722.3383982238</v>
      </c>
      <c r="G950" s="16">
        <f t="shared" si="326"/>
        <v>0</v>
      </c>
      <c r="H950" s="16">
        <f t="shared" si="327"/>
        <v>-44268.611746399205</v>
      </c>
      <c r="I950" s="16">
        <f t="shared" si="328"/>
        <v>0</v>
      </c>
      <c r="J950" s="16">
        <f t="shared" si="320"/>
        <v>-46457.297128168764</v>
      </c>
      <c r="K950" s="16">
        <f t="shared" si="329"/>
        <v>0</v>
      </c>
      <c r="L950" s="16">
        <f t="shared" si="330"/>
        <v>1316.3874723146835</v>
      </c>
      <c r="M950" s="16">
        <f t="shared" si="331"/>
        <v>2873.3549703016552</v>
      </c>
      <c r="N950" s="16">
        <f t="shared" si="321"/>
        <v>-1185.9697245748443</v>
      </c>
      <c r="O950" s="16">
        <f t="shared" si="332"/>
        <v>0</v>
      </c>
      <c r="P950" s="16">
        <f t="shared" si="333"/>
        <v>5522.5978124270569</v>
      </c>
      <c r="Q950" s="16">
        <f t="shared" si="334"/>
        <v>2873.3549703016552</v>
      </c>
      <c r="R950" s="16">
        <f t="shared" si="322"/>
        <v>2649.2428421254017</v>
      </c>
      <c r="S950" s="16">
        <f t="shared" si="335"/>
        <v>216.95135921860881</v>
      </c>
      <c r="T950" s="16">
        <f t="shared" si="336"/>
        <v>5672.1176395571501</v>
      </c>
      <c r="U950" s="16">
        <f t="shared" si="337"/>
        <v>2873.3549703016552</v>
      </c>
      <c r="V950" s="16">
        <f t="shared" si="323"/>
        <v>2798.762669255495</v>
      </c>
      <c r="W950" s="16">
        <f t="shared" si="338"/>
        <v>229.19581231675542</v>
      </c>
    </row>
    <row r="951" spans="2:23">
      <c r="B951" s="13">
        <v>41</v>
      </c>
      <c r="C951" s="16">
        <f t="shared" si="318"/>
        <v>2188.6853817695614</v>
      </c>
      <c r="D951" s="16">
        <f t="shared" si="324"/>
        <v>-174814.00855017052</v>
      </c>
      <c r="E951" s="16">
        <f t="shared" si="325"/>
        <v>0</v>
      </c>
      <c r="F951" s="16">
        <f t="shared" si="319"/>
        <v>-177002.69393194007</v>
      </c>
      <c r="G951" s="16">
        <f t="shared" si="326"/>
        <v>0</v>
      </c>
      <c r="H951" s="16">
        <f t="shared" si="327"/>
        <v>-47851.016042013827</v>
      </c>
      <c r="I951" s="16">
        <f t="shared" si="328"/>
        <v>0</v>
      </c>
      <c r="J951" s="16">
        <f t="shared" si="320"/>
        <v>-50039.701423783386</v>
      </c>
      <c r="K951" s="16">
        <f t="shared" si="329"/>
        <v>0</v>
      </c>
      <c r="L951" s="16">
        <f t="shared" si="330"/>
        <v>-1221.5488163120897</v>
      </c>
      <c r="M951" s="16">
        <f t="shared" si="331"/>
        <v>0</v>
      </c>
      <c r="N951" s="16">
        <f t="shared" si="321"/>
        <v>-3410.2341980816509</v>
      </c>
      <c r="O951" s="16">
        <f t="shared" si="332"/>
        <v>0</v>
      </c>
      <c r="P951" s="16">
        <f t="shared" si="333"/>
        <v>2723.2626871343855</v>
      </c>
      <c r="Q951" s="16">
        <f t="shared" si="334"/>
        <v>2877.1493914961407</v>
      </c>
      <c r="R951" s="16">
        <f t="shared" si="322"/>
        <v>-117.06363989327788</v>
      </c>
      <c r="S951" s="16">
        <f t="shared" si="335"/>
        <v>0</v>
      </c>
      <c r="T951" s="16">
        <f t="shared" si="336"/>
        <v>2876.9600982344937</v>
      </c>
      <c r="U951" s="16">
        <f t="shared" si="337"/>
        <v>2877.1493914961407</v>
      </c>
      <c r="V951" s="16">
        <f t="shared" si="323"/>
        <v>-0.14399787367965305</v>
      </c>
      <c r="W951" s="16">
        <f t="shared" si="338"/>
        <v>0</v>
      </c>
    </row>
    <row r="952" spans="2:23">
      <c r="B952" s="13">
        <v>42</v>
      </c>
      <c r="C952" s="16">
        <f t="shared" si="318"/>
        <v>0</v>
      </c>
      <c r="D952" s="16">
        <f t="shared" si="324"/>
        <v>-182312.77474989826</v>
      </c>
      <c r="E952" s="16">
        <f t="shared" si="325"/>
        <v>0</v>
      </c>
      <c r="F952" s="16">
        <f t="shared" si="319"/>
        <v>-182312.77474989826</v>
      </c>
      <c r="G952" s="16">
        <f t="shared" si="326"/>
        <v>0</v>
      </c>
      <c r="H952" s="16">
        <f t="shared" si="327"/>
        <v>-51540.892466496887</v>
      </c>
      <c r="I952" s="16">
        <f t="shared" si="328"/>
        <v>0</v>
      </c>
      <c r="J952" s="16">
        <f t="shared" si="320"/>
        <v>-51540.892466496887</v>
      </c>
      <c r="K952" s="16">
        <f t="shared" si="329"/>
        <v>0</v>
      </c>
      <c r="L952" s="16">
        <f t="shared" si="330"/>
        <v>-3512.5412240241003</v>
      </c>
      <c r="M952" s="16">
        <f t="shared" si="331"/>
        <v>0</v>
      </c>
      <c r="N952" s="16">
        <f t="shared" si="321"/>
        <v>-3512.5412240241003</v>
      </c>
      <c r="O952" s="16">
        <f t="shared" si="332"/>
        <v>0</v>
      </c>
      <c r="P952" s="16">
        <f t="shared" si="333"/>
        <v>-120.57554909007622</v>
      </c>
      <c r="Q952" s="16">
        <f t="shared" si="334"/>
        <v>0</v>
      </c>
      <c r="R952" s="16">
        <f t="shared" si="322"/>
        <v>-120.57554909007622</v>
      </c>
      <c r="S952" s="16">
        <f t="shared" si="335"/>
        <v>0</v>
      </c>
      <c r="T952" s="16">
        <f t="shared" si="336"/>
        <v>-0.14831780989004265</v>
      </c>
      <c r="U952" s="16">
        <f t="shared" si="337"/>
        <v>0</v>
      </c>
      <c r="V952" s="16">
        <f t="shared" si="323"/>
        <v>-0.14831780989004265</v>
      </c>
      <c r="W952" s="16">
        <f t="shared" si="338"/>
        <v>0</v>
      </c>
    </row>
    <row r="953" spans="2:23">
      <c r="B953" s="13">
        <v>43</v>
      </c>
      <c r="C953" s="16">
        <f t="shared" si="318"/>
        <v>0</v>
      </c>
      <c r="D953" s="16">
        <f t="shared" si="324"/>
        <v>-182312.77474989826</v>
      </c>
      <c r="E953" s="16">
        <f t="shared" si="325"/>
        <v>0</v>
      </c>
      <c r="F953" s="16">
        <f t="shared" si="319"/>
        <v>-182312.77474989826</v>
      </c>
      <c r="G953" s="16">
        <f t="shared" si="326"/>
        <v>0</v>
      </c>
      <c r="H953" s="16">
        <f t="shared" si="327"/>
        <v>-51540.892466496887</v>
      </c>
      <c r="I953" s="16">
        <f t="shared" si="328"/>
        <v>0</v>
      </c>
      <c r="J953" s="16">
        <f t="shared" si="320"/>
        <v>-51540.892466496887</v>
      </c>
      <c r="K953" s="16">
        <f t="shared" si="329"/>
        <v>0</v>
      </c>
      <c r="L953" s="16">
        <f t="shared" si="330"/>
        <v>-3512.5412240241003</v>
      </c>
      <c r="M953" s="16">
        <f t="shared" si="331"/>
        <v>0</v>
      </c>
      <c r="N953" s="16">
        <f t="shared" si="321"/>
        <v>-3512.5412240241003</v>
      </c>
      <c r="O953" s="16">
        <f t="shared" si="332"/>
        <v>0</v>
      </c>
      <c r="P953" s="16">
        <f t="shared" si="333"/>
        <v>-120.57554909007622</v>
      </c>
      <c r="Q953" s="16">
        <f t="shared" si="334"/>
        <v>0</v>
      </c>
      <c r="R953" s="16">
        <f t="shared" si="322"/>
        <v>-120.57554909007622</v>
      </c>
      <c r="S953" s="16">
        <f t="shared" si="335"/>
        <v>0</v>
      </c>
      <c r="T953" s="16">
        <f t="shared" si="336"/>
        <v>-0.14831780989004265</v>
      </c>
      <c r="U953" s="16">
        <f t="shared" si="337"/>
        <v>0</v>
      </c>
      <c r="V953" s="16">
        <f t="shared" si="323"/>
        <v>-0.14831780989004265</v>
      </c>
      <c r="W953" s="16">
        <f t="shared" si="338"/>
        <v>0</v>
      </c>
    </row>
    <row r="954" spans="2:23">
      <c r="B954" s="13">
        <v>44</v>
      </c>
      <c r="C954" s="16">
        <f t="shared" si="318"/>
        <v>0</v>
      </c>
      <c r="D954" s="16">
        <f t="shared" si="324"/>
        <v>-182312.77474989826</v>
      </c>
      <c r="E954" s="16">
        <f t="shared" si="325"/>
        <v>0</v>
      </c>
      <c r="F954" s="16">
        <f t="shared" si="319"/>
        <v>-182312.77474989826</v>
      </c>
      <c r="G954" s="16">
        <f t="shared" si="326"/>
        <v>0</v>
      </c>
      <c r="H954" s="16">
        <f t="shared" si="327"/>
        <v>-51540.892466496887</v>
      </c>
      <c r="I954" s="16">
        <f t="shared" si="328"/>
        <v>0</v>
      </c>
      <c r="J954" s="16">
        <f t="shared" si="320"/>
        <v>-51540.892466496887</v>
      </c>
      <c r="K954" s="16">
        <f t="shared" si="329"/>
        <v>0</v>
      </c>
      <c r="L954" s="16">
        <f t="shared" si="330"/>
        <v>-3512.5412240241003</v>
      </c>
      <c r="M954" s="16">
        <f t="shared" si="331"/>
        <v>0</v>
      </c>
      <c r="N954" s="16">
        <f t="shared" si="321"/>
        <v>-3512.5412240241003</v>
      </c>
      <c r="O954" s="16">
        <f t="shared" si="332"/>
        <v>0</v>
      </c>
      <c r="P954" s="16">
        <f t="shared" si="333"/>
        <v>-120.57554909007622</v>
      </c>
      <c r="Q954" s="16">
        <f t="shared" si="334"/>
        <v>0</v>
      </c>
      <c r="R954" s="16">
        <f t="shared" si="322"/>
        <v>-120.57554909007622</v>
      </c>
      <c r="S954" s="16">
        <f t="shared" si="335"/>
        <v>0</v>
      </c>
      <c r="T954" s="16">
        <f t="shared" si="336"/>
        <v>-0.14831780989004265</v>
      </c>
      <c r="U954" s="16">
        <f t="shared" si="337"/>
        <v>0</v>
      </c>
      <c r="V954" s="16">
        <f t="shared" si="323"/>
        <v>-0.14831780989004265</v>
      </c>
      <c r="W954" s="16">
        <f t="shared" si="338"/>
        <v>0</v>
      </c>
    </row>
    <row r="955" spans="2:23">
      <c r="B955" s="13">
        <v>45</v>
      </c>
      <c r="C955" s="16">
        <f t="shared" si="318"/>
        <v>0</v>
      </c>
      <c r="D955" s="16">
        <f t="shared" si="324"/>
        <v>-182312.77474989826</v>
      </c>
      <c r="E955" s="16">
        <f t="shared" si="325"/>
        <v>0</v>
      </c>
      <c r="F955" s="16">
        <f t="shared" si="319"/>
        <v>-182312.77474989826</v>
      </c>
      <c r="G955" s="16">
        <f t="shared" si="326"/>
        <v>0</v>
      </c>
      <c r="H955" s="16">
        <f t="shared" si="327"/>
        <v>-51540.892466496887</v>
      </c>
      <c r="I955" s="16">
        <f t="shared" si="328"/>
        <v>0</v>
      </c>
      <c r="J955" s="16">
        <f t="shared" si="320"/>
        <v>-51540.892466496887</v>
      </c>
      <c r="K955" s="16">
        <f t="shared" si="329"/>
        <v>0</v>
      </c>
      <c r="L955" s="16">
        <f t="shared" si="330"/>
        <v>-3512.5412240241003</v>
      </c>
      <c r="M955" s="16">
        <f t="shared" si="331"/>
        <v>0</v>
      </c>
      <c r="N955" s="16">
        <f t="shared" si="321"/>
        <v>-3512.5412240241003</v>
      </c>
      <c r="O955" s="16">
        <f t="shared" si="332"/>
        <v>0</v>
      </c>
      <c r="P955" s="16">
        <f t="shared" si="333"/>
        <v>-120.57554909007622</v>
      </c>
      <c r="Q955" s="16">
        <f t="shared" si="334"/>
        <v>0</v>
      </c>
      <c r="R955" s="16">
        <f t="shared" si="322"/>
        <v>-120.57554909007622</v>
      </c>
      <c r="S955" s="16">
        <f t="shared" si="335"/>
        <v>0</v>
      </c>
      <c r="T955" s="16">
        <f t="shared" si="336"/>
        <v>-0.14831780989004265</v>
      </c>
      <c r="U955" s="16">
        <f t="shared" si="337"/>
        <v>0</v>
      </c>
      <c r="V955" s="16">
        <f t="shared" si="323"/>
        <v>-0.14831780989004265</v>
      </c>
      <c r="W955" s="16">
        <f t="shared" si="338"/>
        <v>0</v>
      </c>
    </row>
    <row r="956" spans="2:23">
      <c r="B956" s="13">
        <v>46</v>
      </c>
      <c r="C956" s="16">
        <f t="shared" si="318"/>
        <v>0</v>
      </c>
      <c r="D956" s="16">
        <f t="shared" si="324"/>
        <v>-182312.77474989826</v>
      </c>
      <c r="E956" s="16">
        <f t="shared" si="325"/>
        <v>0</v>
      </c>
      <c r="F956" s="16">
        <f t="shared" si="319"/>
        <v>-182312.77474989826</v>
      </c>
      <c r="G956" s="16">
        <f t="shared" si="326"/>
        <v>0</v>
      </c>
      <c r="H956" s="16">
        <f t="shared" si="327"/>
        <v>-51540.892466496887</v>
      </c>
      <c r="I956" s="16">
        <f t="shared" si="328"/>
        <v>0</v>
      </c>
      <c r="J956" s="16">
        <f t="shared" si="320"/>
        <v>-51540.892466496887</v>
      </c>
      <c r="K956" s="16">
        <f t="shared" si="329"/>
        <v>0</v>
      </c>
      <c r="L956" s="16">
        <f t="shared" si="330"/>
        <v>-3512.5412240241003</v>
      </c>
      <c r="M956" s="16">
        <f t="shared" si="331"/>
        <v>0</v>
      </c>
      <c r="N956" s="16">
        <f t="shared" si="321"/>
        <v>-3512.5412240241003</v>
      </c>
      <c r="O956" s="16">
        <f t="shared" si="332"/>
        <v>0</v>
      </c>
      <c r="P956" s="16">
        <f t="shared" si="333"/>
        <v>-120.57554909007622</v>
      </c>
      <c r="Q956" s="16">
        <f t="shared" si="334"/>
        <v>0</v>
      </c>
      <c r="R956" s="16">
        <f t="shared" si="322"/>
        <v>-120.57554909007622</v>
      </c>
      <c r="S956" s="16">
        <f t="shared" si="335"/>
        <v>0</v>
      </c>
      <c r="T956" s="16">
        <f t="shared" si="336"/>
        <v>-0.14831780989004265</v>
      </c>
      <c r="U956" s="16">
        <f t="shared" si="337"/>
        <v>0</v>
      </c>
      <c r="V956" s="16">
        <f t="shared" si="323"/>
        <v>-0.14831780989004265</v>
      </c>
      <c r="W956" s="16">
        <f t="shared" si="338"/>
        <v>0</v>
      </c>
    </row>
    <row r="957" spans="2:23">
      <c r="B957" s="13">
        <v>47</v>
      </c>
      <c r="C957" s="16">
        <f t="shared" si="318"/>
        <v>0</v>
      </c>
      <c r="D957" s="16">
        <f t="shared" si="324"/>
        <v>-182312.77474989826</v>
      </c>
      <c r="E957" s="16">
        <f t="shared" si="325"/>
        <v>0</v>
      </c>
      <c r="F957" s="16">
        <f t="shared" si="319"/>
        <v>-182312.77474989826</v>
      </c>
      <c r="G957" s="16">
        <f t="shared" si="326"/>
        <v>0</v>
      </c>
      <c r="H957" s="16">
        <f t="shared" si="327"/>
        <v>-51540.892466496887</v>
      </c>
      <c r="I957" s="16">
        <f t="shared" si="328"/>
        <v>0</v>
      </c>
      <c r="J957" s="16">
        <f t="shared" si="320"/>
        <v>-51540.892466496887</v>
      </c>
      <c r="K957" s="16">
        <f t="shared" si="329"/>
        <v>0</v>
      </c>
      <c r="L957" s="16">
        <f t="shared" si="330"/>
        <v>-3512.5412240241003</v>
      </c>
      <c r="M957" s="16">
        <f t="shared" si="331"/>
        <v>0</v>
      </c>
      <c r="N957" s="16">
        <f t="shared" si="321"/>
        <v>-3512.5412240241003</v>
      </c>
      <c r="O957" s="16">
        <f t="shared" si="332"/>
        <v>0</v>
      </c>
      <c r="P957" s="16">
        <f t="shared" si="333"/>
        <v>-120.57554909007622</v>
      </c>
      <c r="Q957" s="16">
        <f t="shared" si="334"/>
        <v>0</v>
      </c>
      <c r="R957" s="16">
        <f t="shared" si="322"/>
        <v>-120.57554909007622</v>
      </c>
      <c r="S957" s="16">
        <f t="shared" si="335"/>
        <v>0</v>
      </c>
      <c r="T957" s="16">
        <f t="shared" si="336"/>
        <v>-0.14831780989004265</v>
      </c>
      <c r="U957" s="16">
        <f t="shared" si="337"/>
        <v>0</v>
      </c>
      <c r="V957" s="16">
        <f t="shared" si="323"/>
        <v>-0.14831780989004265</v>
      </c>
      <c r="W957" s="16">
        <f t="shared" si="338"/>
        <v>0</v>
      </c>
    </row>
    <row r="958" spans="2:23">
      <c r="B958" s="13">
        <v>48</v>
      </c>
      <c r="C958" s="16">
        <f t="shared" si="318"/>
        <v>0</v>
      </c>
      <c r="D958" s="16">
        <f t="shared" si="324"/>
        <v>-182312.77474989826</v>
      </c>
      <c r="E958" s="16">
        <f t="shared" si="325"/>
        <v>0</v>
      </c>
      <c r="F958" s="16">
        <f t="shared" si="319"/>
        <v>-182312.77474989826</v>
      </c>
      <c r="G958" s="16">
        <f t="shared" si="326"/>
        <v>0</v>
      </c>
      <c r="H958" s="16">
        <f t="shared" si="327"/>
        <v>-51540.892466496887</v>
      </c>
      <c r="I958" s="16">
        <f t="shared" si="328"/>
        <v>0</v>
      </c>
      <c r="J958" s="16">
        <f t="shared" si="320"/>
        <v>-51540.892466496887</v>
      </c>
      <c r="K958" s="16">
        <f t="shared" si="329"/>
        <v>0</v>
      </c>
      <c r="L958" s="16">
        <f t="shared" si="330"/>
        <v>-3512.5412240241003</v>
      </c>
      <c r="M958" s="16">
        <f t="shared" si="331"/>
        <v>0</v>
      </c>
      <c r="N958" s="16">
        <f t="shared" si="321"/>
        <v>-3512.5412240241003</v>
      </c>
      <c r="O958" s="16">
        <f t="shared" si="332"/>
        <v>0</v>
      </c>
      <c r="P958" s="16">
        <f t="shared" si="333"/>
        <v>-120.57554909007622</v>
      </c>
      <c r="Q958" s="16">
        <f t="shared" si="334"/>
        <v>0</v>
      </c>
      <c r="R958" s="16">
        <f t="shared" si="322"/>
        <v>-120.57554909007622</v>
      </c>
      <c r="S958" s="16">
        <f t="shared" si="335"/>
        <v>0</v>
      </c>
      <c r="T958" s="16">
        <f t="shared" si="336"/>
        <v>-0.14831780989004265</v>
      </c>
      <c r="U958" s="16">
        <f t="shared" si="337"/>
        <v>0</v>
      </c>
      <c r="V958" s="16">
        <f t="shared" si="323"/>
        <v>-0.14831780989004265</v>
      </c>
      <c r="W958" s="16">
        <f t="shared" si="338"/>
        <v>0</v>
      </c>
    </row>
    <row r="959" spans="2:23">
      <c r="B959" s="13">
        <v>49</v>
      </c>
      <c r="C959" s="16">
        <f t="shared" si="318"/>
        <v>0</v>
      </c>
      <c r="D959" s="16">
        <f t="shared" si="324"/>
        <v>-182312.77474989826</v>
      </c>
      <c r="E959" s="16">
        <f t="shared" si="325"/>
        <v>0</v>
      </c>
      <c r="F959" s="16">
        <f t="shared" si="319"/>
        <v>-182312.77474989826</v>
      </c>
      <c r="G959" s="16">
        <f t="shared" si="326"/>
        <v>0</v>
      </c>
      <c r="H959" s="16">
        <f t="shared" si="327"/>
        <v>-51540.892466496887</v>
      </c>
      <c r="I959" s="16">
        <f t="shared" si="328"/>
        <v>0</v>
      </c>
      <c r="J959" s="16">
        <f t="shared" si="320"/>
        <v>-51540.892466496887</v>
      </c>
      <c r="K959" s="16">
        <f t="shared" si="329"/>
        <v>0</v>
      </c>
      <c r="L959" s="16">
        <f t="shared" si="330"/>
        <v>-3512.5412240241003</v>
      </c>
      <c r="M959" s="16">
        <f t="shared" si="331"/>
        <v>0</v>
      </c>
      <c r="N959" s="16">
        <f t="shared" si="321"/>
        <v>-3512.5412240241003</v>
      </c>
      <c r="O959" s="16">
        <f t="shared" si="332"/>
        <v>0</v>
      </c>
      <c r="P959" s="16">
        <f t="shared" si="333"/>
        <v>-120.57554909007622</v>
      </c>
      <c r="Q959" s="16">
        <f t="shared" si="334"/>
        <v>0</v>
      </c>
      <c r="R959" s="16">
        <f t="shared" si="322"/>
        <v>-120.57554909007622</v>
      </c>
      <c r="S959" s="16">
        <f t="shared" si="335"/>
        <v>0</v>
      </c>
      <c r="T959" s="16">
        <f t="shared" si="336"/>
        <v>-0.14831780989004265</v>
      </c>
      <c r="U959" s="16">
        <f t="shared" si="337"/>
        <v>0</v>
      </c>
      <c r="V959" s="16">
        <f t="shared" si="323"/>
        <v>-0.14831780989004265</v>
      </c>
      <c r="W959" s="16">
        <f t="shared" si="338"/>
        <v>0</v>
      </c>
    </row>
    <row r="960" spans="2:23">
      <c r="B960" s="13">
        <v>50</v>
      </c>
      <c r="C960" s="16">
        <f t="shared" si="318"/>
        <v>0</v>
      </c>
      <c r="D960" s="16">
        <f t="shared" si="324"/>
        <v>-182312.77474989826</v>
      </c>
      <c r="E960" s="16">
        <f t="shared" si="325"/>
        <v>0</v>
      </c>
      <c r="F960" s="16">
        <f t="shared" si="319"/>
        <v>-182312.77474989826</v>
      </c>
      <c r="G960" s="16">
        <f t="shared" si="326"/>
        <v>0</v>
      </c>
      <c r="H960" s="16">
        <f t="shared" si="327"/>
        <v>-51540.892466496887</v>
      </c>
      <c r="I960" s="16">
        <f t="shared" si="328"/>
        <v>0</v>
      </c>
      <c r="J960" s="16">
        <f t="shared" si="320"/>
        <v>-51540.892466496887</v>
      </c>
      <c r="K960" s="16">
        <f t="shared" si="329"/>
        <v>0</v>
      </c>
      <c r="L960" s="16">
        <f t="shared" si="330"/>
        <v>-3512.5412240241003</v>
      </c>
      <c r="M960" s="16">
        <f t="shared" si="331"/>
        <v>0</v>
      </c>
      <c r="N960" s="16">
        <f t="shared" si="321"/>
        <v>-3512.5412240241003</v>
      </c>
      <c r="O960" s="16">
        <f t="shared" si="332"/>
        <v>0</v>
      </c>
      <c r="P960" s="16">
        <f t="shared" si="333"/>
        <v>-120.57554909007622</v>
      </c>
      <c r="Q960" s="16">
        <f t="shared" si="334"/>
        <v>0</v>
      </c>
      <c r="R960" s="16">
        <f t="shared" si="322"/>
        <v>-120.57554909007622</v>
      </c>
      <c r="S960" s="16">
        <f t="shared" si="335"/>
        <v>0</v>
      </c>
      <c r="T960" s="16">
        <f t="shared" si="336"/>
        <v>-0.14831780989004265</v>
      </c>
      <c r="U960" s="16">
        <f t="shared" si="337"/>
        <v>0</v>
      </c>
      <c r="V960" s="16">
        <f t="shared" si="323"/>
        <v>-0.14831780989004265</v>
      </c>
      <c r="W960" s="16">
        <f t="shared" si="338"/>
        <v>0</v>
      </c>
    </row>
    <row r="961" spans="1:23">
      <c r="B961" s="13">
        <v>51</v>
      </c>
      <c r="C961" s="16">
        <f t="shared" si="318"/>
        <v>0</v>
      </c>
      <c r="D961" s="16">
        <f t="shared" si="324"/>
        <v>-182312.77474989826</v>
      </c>
      <c r="E961" s="16">
        <f t="shared" si="325"/>
        <v>0</v>
      </c>
      <c r="F961" s="16">
        <f t="shared" si="319"/>
        <v>-182312.77474989826</v>
      </c>
      <c r="G961" s="16">
        <f t="shared" si="326"/>
        <v>0</v>
      </c>
      <c r="H961" s="16">
        <f t="shared" si="327"/>
        <v>-51540.892466496887</v>
      </c>
      <c r="I961" s="16">
        <f t="shared" si="328"/>
        <v>0</v>
      </c>
      <c r="J961" s="16">
        <f t="shared" si="320"/>
        <v>-51540.892466496887</v>
      </c>
      <c r="K961" s="16">
        <f t="shared" si="329"/>
        <v>0</v>
      </c>
      <c r="L961" s="16">
        <f t="shared" si="330"/>
        <v>-3512.5412240241003</v>
      </c>
      <c r="M961" s="16">
        <f t="shared" si="331"/>
        <v>0</v>
      </c>
      <c r="N961" s="16">
        <f t="shared" si="321"/>
        <v>-3512.5412240241003</v>
      </c>
      <c r="O961" s="16">
        <f t="shared" si="332"/>
        <v>0</v>
      </c>
      <c r="P961" s="16">
        <f t="shared" si="333"/>
        <v>-120.57554909007622</v>
      </c>
      <c r="Q961" s="16">
        <f t="shared" si="334"/>
        <v>0</v>
      </c>
      <c r="R961" s="16">
        <f t="shared" si="322"/>
        <v>-120.57554909007622</v>
      </c>
      <c r="S961" s="16">
        <f t="shared" si="335"/>
        <v>0</v>
      </c>
      <c r="T961" s="16">
        <f t="shared" si="336"/>
        <v>-0.14831780989004265</v>
      </c>
      <c r="U961" s="16">
        <f t="shared" si="337"/>
        <v>0</v>
      </c>
      <c r="V961" s="16">
        <f t="shared" si="323"/>
        <v>-0.14831780989004265</v>
      </c>
      <c r="W961" s="16">
        <f t="shared" si="338"/>
        <v>0</v>
      </c>
    </row>
    <row r="962" spans="1:23">
      <c r="B962" s="13">
        <v>52</v>
      </c>
      <c r="C962" s="16">
        <f t="shared" si="318"/>
        <v>0</v>
      </c>
      <c r="D962" s="16">
        <f t="shared" si="324"/>
        <v>-182312.77474989826</v>
      </c>
      <c r="E962" s="16">
        <f t="shared" si="325"/>
        <v>0</v>
      </c>
      <c r="F962" s="16">
        <f t="shared" si="319"/>
        <v>-182312.77474989826</v>
      </c>
      <c r="G962" s="16">
        <f t="shared" si="326"/>
        <v>0</v>
      </c>
      <c r="H962" s="16">
        <f t="shared" si="327"/>
        <v>-51540.892466496887</v>
      </c>
      <c r="I962" s="16">
        <f t="shared" si="328"/>
        <v>0</v>
      </c>
      <c r="J962" s="16">
        <f t="shared" si="320"/>
        <v>-51540.892466496887</v>
      </c>
      <c r="K962" s="16">
        <f t="shared" si="329"/>
        <v>0</v>
      </c>
      <c r="L962" s="16">
        <f t="shared" si="330"/>
        <v>-3512.5412240241003</v>
      </c>
      <c r="M962" s="16">
        <f t="shared" si="331"/>
        <v>0</v>
      </c>
      <c r="N962" s="16">
        <f t="shared" si="321"/>
        <v>-3512.5412240241003</v>
      </c>
      <c r="O962" s="16">
        <f t="shared" si="332"/>
        <v>0</v>
      </c>
      <c r="P962" s="16">
        <f t="shared" si="333"/>
        <v>-120.57554909007622</v>
      </c>
      <c r="Q962" s="16">
        <f t="shared" si="334"/>
        <v>0</v>
      </c>
      <c r="R962" s="16">
        <f t="shared" si="322"/>
        <v>-120.57554909007622</v>
      </c>
      <c r="S962" s="16">
        <f t="shared" si="335"/>
        <v>0</v>
      </c>
      <c r="T962" s="16">
        <f t="shared" si="336"/>
        <v>-0.14831780989004265</v>
      </c>
      <c r="U962" s="16">
        <f t="shared" si="337"/>
        <v>0</v>
      </c>
      <c r="V962" s="16">
        <f t="shared" si="323"/>
        <v>-0.14831780989004265</v>
      </c>
      <c r="W962" s="16">
        <f t="shared" si="338"/>
        <v>0</v>
      </c>
    </row>
    <row r="963" spans="1:23">
      <c r="B963" s="13">
        <v>53</v>
      </c>
      <c r="C963" s="16">
        <f t="shared" si="318"/>
        <v>0</v>
      </c>
      <c r="D963" s="16">
        <f t="shared" si="324"/>
        <v>-182312.77474989826</v>
      </c>
      <c r="E963" s="16">
        <f t="shared" si="325"/>
        <v>0</v>
      </c>
      <c r="F963" s="16">
        <f t="shared" si="319"/>
        <v>-182312.77474989826</v>
      </c>
      <c r="G963" s="16">
        <f t="shared" si="326"/>
        <v>0</v>
      </c>
      <c r="H963" s="16">
        <f t="shared" si="327"/>
        <v>-51540.892466496887</v>
      </c>
      <c r="I963" s="16">
        <f t="shared" si="328"/>
        <v>0</v>
      </c>
      <c r="J963" s="16">
        <f t="shared" si="320"/>
        <v>-51540.892466496887</v>
      </c>
      <c r="K963" s="16">
        <f t="shared" si="329"/>
        <v>0</v>
      </c>
      <c r="L963" s="16">
        <f t="shared" si="330"/>
        <v>-3512.5412240241003</v>
      </c>
      <c r="M963" s="16">
        <f t="shared" si="331"/>
        <v>0</v>
      </c>
      <c r="N963" s="16">
        <f t="shared" si="321"/>
        <v>-3512.5412240241003</v>
      </c>
      <c r="O963" s="16">
        <f t="shared" si="332"/>
        <v>0</v>
      </c>
      <c r="P963" s="16">
        <f t="shared" si="333"/>
        <v>-120.57554909007622</v>
      </c>
      <c r="Q963" s="16">
        <f t="shared" si="334"/>
        <v>0</v>
      </c>
      <c r="R963" s="16">
        <f t="shared" si="322"/>
        <v>-120.57554909007622</v>
      </c>
      <c r="S963" s="16">
        <f t="shared" si="335"/>
        <v>0</v>
      </c>
      <c r="T963" s="16">
        <f t="shared" si="336"/>
        <v>-0.14831780989004265</v>
      </c>
      <c r="U963" s="16">
        <f t="shared" si="337"/>
        <v>0</v>
      </c>
      <c r="V963" s="16">
        <f t="shared" si="323"/>
        <v>-0.14831780989004265</v>
      </c>
      <c r="W963" s="16">
        <f t="shared" si="338"/>
        <v>0</v>
      </c>
    </row>
    <row r="965" spans="1:23">
      <c r="A965" s="2" t="s">
        <v>410</v>
      </c>
      <c r="B965" s="5" t="s">
        <v>129</v>
      </c>
      <c r="C965" s="16">
        <f>$X$981</f>
        <v>391377.99887298513</v>
      </c>
      <c r="D965" s="5" t="s">
        <v>396</v>
      </c>
      <c r="E965" s="16">
        <f>$B$970-$X$981</f>
        <v>6941.2220827238052</v>
      </c>
    </row>
    <row r="966" spans="1:23">
      <c r="A966" s="5" t="s">
        <v>72</v>
      </c>
      <c r="B966" s="11">
        <f>$B$131</f>
        <v>24410</v>
      </c>
    </row>
    <row r="967" spans="1:23">
      <c r="A967" s="5" t="s">
        <v>397</v>
      </c>
      <c r="B967" s="11">
        <f>MAX(0,$B$966-$B$133)</f>
        <v>86</v>
      </c>
    </row>
    <row r="968" spans="1:23">
      <c r="A968" s="5" t="s">
        <v>398</v>
      </c>
      <c r="B968" s="11">
        <f>INT($B$966/12)</f>
        <v>2034</v>
      </c>
    </row>
    <row r="969" spans="1:23">
      <c r="A969" s="5" t="s">
        <v>399</v>
      </c>
      <c r="B969" s="18">
        <f>MOD($B$966,12)/12</f>
        <v>0.16666666666666666</v>
      </c>
    </row>
    <row r="970" spans="1:23">
      <c r="A970" s="5" t="s">
        <v>400</v>
      </c>
      <c r="B970" s="16">
        <f>INDEX($I$242:$I$734,$B$967+1)</f>
        <v>398319.22095570894</v>
      </c>
    </row>
    <row r="971" spans="1:23">
      <c r="A971" s="5" t="s">
        <v>381</v>
      </c>
      <c r="B971" s="16">
        <f>INDEX($M$242:$M$734,$B$967+1)</f>
        <v>260519.48514855409</v>
      </c>
    </row>
    <row r="972" spans="1:23">
      <c r="A972" s="5" t="s">
        <v>132</v>
      </c>
      <c r="B972" s="20">
        <f>MAX(0,1-$B$971/($B$970*INDEX($E$242:$E$734,$B$967+1)))</f>
        <v>0.44345501053016356</v>
      </c>
    </row>
    <row r="973" spans="1:23">
      <c r="A973" s="5" t="s">
        <v>401</v>
      </c>
      <c r="B973" s="16">
        <f>INDEX($AN$163:$AN$239,($B$968-1)-2008)+INDEX($AJ$163:$AJ$239,$B$968-2008)*$B$969/INDEX($M$163:$M$239,$B$968-2008)</f>
        <v>295806.43320605648</v>
      </c>
    </row>
    <row r="974" spans="1:23">
      <c r="A974" s="5" t="s">
        <v>402</v>
      </c>
      <c r="B974" s="16">
        <f>$B$973*$D$738*$J$155</f>
        <v>25235.07932836176</v>
      </c>
    </row>
    <row r="975" spans="1:23">
      <c r="A975" s="5" t="s">
        <v>403</v>
      </c>
      <c r="B975" s="16">
        <f>MAX(0,IF($B$974&lt;=28000,0.23*$B$974,IF($B$974&lt;=50000,6440+0.33*($B$974-28000),13700+0.43*($B$974-50000)))-(IF($B$974&lt;=8500,1955,IF($B$974&lt;=28000,700+1255*(28000-$B$974)/19500,IF($B$974&lt;=50000,700*(50000-$B$974)/22000,0)))+IF(AND($B$974&gt;25000,$B$974&lt;=29000),50,0)))</f>
        <v>4876.120786912642</v>
      </c>
    </row>
    <row r="976" spans="1:23">
      <c r="A976" s="5" t="s">
        <v>404</v>
      </c>
      <c r="B976" s="16">
        <f>$B$974-$B$975-IF($B$975&gt;0,$B$111*$B$974,0)</f>
        <v>19854.256954881883</v>
      </c>
    </row>
    <row r="977" spans="1:24">
      <c r="A977" s="5" t="s">
        <v>405</v>
      </c>
      <c r="B977" s="11">
        <f>$B$132-$B$966</f>
        <v>504</v>
      </c>
    </row>
    <row r="978" spans="1:24">
      <c r="A978" s="5" t="s">
        <v>406</v>
      </c>
      <c r="B978" s="11">
        <f>$B$135-$B$966</f>
        <v>205</v>
      </c>
    </row>
    <row r="979" spans="1:24">
      <c r="A979" s="5" t="s">
        <v>133</v>
      </c>
      <c r="B979" s="11">
        <f>ROUNDUP($B$977/12,0)</f>
        <v>42</v>
      </c>
    </row>
    <row r="980" spans="1:24">
      <c r="A980" s="5" t="s">
        <v>407</v>
      </c>
      <c r="B980" s="16">
        <f>$B$8</f>
        <v>22000</v>
      </c>
    </row>
    <row r="981" spans="1:24">
      <c r="A981" s="5" t="s">
        <v>134</v>
      </c>
      <c r="D981" s="16">
        <f>IF(SUMPRODUCT($C$984:$C$1037,1/$B$107^$B$984:$B$1037)&lt;=0,1000,SUMPRODUCT($C$984:$C$1037,1/$B$107^$B$984:$B$1037))</f>
        <v>322629.35434121598</v>
      </c>
      <c r="H981" s="16">
        <f>1.15*$D$981</f>
        <v>371023.75749239832</v>
      </c>
      <c r="L981" s="16">
        <f>IF($H$982=$D$982,$H$981,$H$981-$H$982*($H$981-$D$981)/($H$982-$D$982))</f>
        <v>389942.79924406379</v>
      </c>
      <c r="P981" s="16">
        <f>IF($L$982=$H$982,$L$981,$L$981-$L$982*($L$981-$H$981)/($L$982-$H$982))</f>
        <v>391328.13372753764</v>
      </c>
      <c r="T981" s="16">
        <f>IF($P$982=$L$982,$P$981,$P$981-$P$982*($P$981-$L$981)/($P$982-$L$982))</f>
        <v>391377.93615332496</v>
      </c>
      <c r="X981" s="16">
        <f>IF($T$982=$P$982,$T$981,$T$981-$T$982*($T$981-$P$981)/($T$982-$P$982))</f>
        <v>391377.99887298513</v>
      </c>
    </row>
    <row r="982" spans="1:24">
      <c r="A982" s="5" t="s">
        <v>135</v>
      </c>
      <c r="D982" s="16">
        <f>MIN($F$984:$F$1037)</f>
        <v>-181735.53222151013</v>
      </c>
      <c r="H982" s="16">
        <f>MIN($J$984:$J$1037)</f>
        <v>-51078.386001819905</v>
      </c>
      <c r="L982" s="16">
        <f>MIN($N$984:$N$1037)</f>
        <v>-3484.9949916732762</v>
      </c>
      <c r="P982" s="16">
        <f>MIN($R$984:$R$1037)</f>
        <v>-120.9370362659853</v>
      </c>
      <c r="T982" s="16">
        <f>MIN($V$984:$V$1037)</f>
        <v>-0.15211285861603605</v>
      </c>
    </row>
    <row r="983" spans="1:24" ht="32.1" customHeight="1">
      <c r="B983" s="12" t="s">
        <v>136</v>
      </c>
      <c r="C983" s="12" t="s">
        <v>137</v>
      </c>
      <c r="D983" s="12" t="s">
        <v>138</v>
      </c>
      <c r="E983" s="12" t="s">
        <v>139</v>
      </c>
      <c r="F983" s="12" t="s">
        <v>140</v>
      </c>
      <c r="G983" s="12" t="s">
        <v>141</v>
      </c>
      <c r="H983" s="12" t="s">
        <v>142</v>
      </c>
      <c r="I983" s="12" t="s">
        <v>143</v>
      </c>
      <c r="J983" s="12" t="s">
        <v>144</v>
      </c>
      <c r="K983" s="12" t="s">
        <v>145</v>
      </c>
      <c r="L983" s="12" t="s">
        <v>146</v>
      </c>
      <c r="M983" s="12" t="s">
        <v>147</v>
      </c>
      <c r="N983" s="12" t="s">
        <v>148</v>
      </c>
      <c r="O983" s="12" t="s">
        <v>149</v>
      </c>
      <c r="P983" s="12" t="s">
        <v>150</v>
      </c>
      <c r="Q983" s="12" t="s">
        <v>151</v>
      </c>
      <c r="R983" s="12" t="s">
        <v>152</v>
      </c>
      <c r="S983" s="12" t="s">
        <v>153</v>
      </c>
      <c r="T983" s="12" t="s">
        <v>154</v>
      </c>
      <c r="U983" s="12" t="s">
        <v>155</v>
      </c>
      <c r="V983" s="12" t="s">
        <v>156</v>
      </c>
      <c r="W983" s="12" t="s">
        <v>157</v>
      </c>
      <c r="X983" s="12" t="s">
        <v>158</v>
      </c>
    </row>
    <row r="984" spans="1:24">
      <c r="B984" s="13">
        <v>0</v>
      </c>
      <c r="C984" s="16">
        <f t="shared" ref="C984:C1015" si="339">IF($B$977-12*$B984&lt;=0,0,($B$980*MIN(12,$B$977-12*$B984)-$B$976*(MIN(12,$B$977-12*$B984)-MAX(0,MIN(12,$B$977-12*$B984,$B$978-12*$B984))))/12)</f>
        <v>22000</v>
      </c>
      <c r="D984" s="16">
        <f>$D$981</f>
        <v>322629.35434121598</v>
      </c>
      <c r="E984" s="16">
        <f>IF(AND(C984&gt;0,D984&gt;0),C984/(1-$B$105*MAX(0,1-$D$981*(1-$B$972)/D984)),0)</f>
        <v>24867.138910304242</v>
      </c>
      <c r="F984" s="16">
        <f t="shared" ref="F984:F1015" si="340">IF(E984&gt;0,IF(E984&lt;=D984,D984-E984,C984*(D984/E984-1)),D984-C984)</f>
        <v>297762.21543091175</v>
      </c>
      <c r="G984" s="16">
        <f>IF(E984&gt;0,IF(E984&lt;=D984,$D$981*(1-$B$972)*(1-E984/D984),0),IF(AND(C984&lt;0,F984&gt;0),$D$981*(1-$B$972)-C984,$D$981*(1-$B$972)))/$B$108</f>
        <v>162468.6951485411</v>
      </c>
      <c r="H984" s="16">
        <f>$H$981</f>
        <v>371023.75749239832</v>
      </c>
      <c r="I984" s="16">
        <f>IF(AND(C984&gt;0,H984&gt;0),C984/(1-$B$105*MAX(0,1-$H$981*(1-$B$972)/H984)),0)</f>
        <v>24867.138910304242</v>
      </c>
      <c r="J984" s="16">
        <f t="shared" ref="J984:J1015" si="341">IF(I984&gt;0,IF(I984&lt;=H984,H984-I984,C984*(H984/I984-1)),H984-C984)</f>
        <v>346156.61858209409</v>
      </c>
      <c r="K984" s="16">
        <f>IF(I984&gt;0,IF(I984&lt;=H984,$H$981*(1-$B$972)*(1-I984/H984),0),IF(AND(C984&lt;0,J984&gt;0),$H$981*(1-$B$972)-C984,$H$981*(1-$B$972)))/$B$108</f>
        <v>188874.24670949584</v>
      </c>
      <c r="L984" s="16">
        <f>$L$981</f>
        <v>389942.79924406379</v>
      </c>
      <c r="M984" s="16">
        <f>IF(AND(C984&gt;0,L984&gt;0),C984/(1-$B$105*MAX(0,1-$L$981*(1-$B$972)/L984)),0)</f>
        <v>24867.138910304242</v>
      </c>
      <c r="N984" s="16">
        <f t="shared" ref="N984:N1015" si="342">IF(M984&gt;0,IF(M984&lt;=L984,L984-M984,C984*(L984/M984-1)),L984-C984)</f>
        <v>365075.66033375956</v>
      </c>
      <c r="O984" s="16">
        <f>IF(M984&gt;0,IF(M984&lt;=L984,$L$981*(1-$B$972)*(1-M984/L984),0),IF(AND(C984&lt;0,N984&gt;0),$L$981*(1-$B$972)-C984,$L$981*(1-$B$972)))/$B$108</f>
        <v>199197.0877805351</v>
      </c>
      <c r="P984" s="16">
        <f>$P$981</f>
        <v>391328.13372753764</v>
      </c>
      <c r="Q984" s="16">
        <f>IF(AND(C984&gt;0,P984&gt;0),C984/(1-$B$105*MAX(0,1-$P$981*(1-$B$972)/P984)),0)</f>
        <v>24867.138910304242</v>
      </c>
      <c r="R984" s="16">
        <f t="shared" ref="R984:R1015" si="343">IF(Q984&gt;0,IF(Q984&lt;=P984,P984-Q984,C984*(P984/Q984-1)),P984-C984)</f>
        <v>366460.99481723341</v>
      </c>
      <c r="S984" s="16">
        <f>IF(Q984&gt;0,IF(Q984&lt;=P984,$P$981*(1-$B$972)*(1-Q984/P984),0),IF(AND(C984&lt;0,R984&gt;0),$P$981*(1-$B$972)-C984,$P$981*(1-$B$972)))/$B$108</f>
        <v>199952.97108006169</v>
      </c>
      <c r="T984" s="16">
        <f>$T$981</f>
        <v>391377.93615332496</v>
      </c>
      <c r="U984" s="16">
        <f>IF(AND(C984&gt;0,T984&gt;0),C984/(1-$B$105*MAX(0,1-$T$981*(1-$B$972)/T984)),0)</f>
        <v>24867.138910304242</v>
      </c>
      <c r="V984" s="16">
        <f t="shared" ref="V984:V1015" si="344">IF(U984&gt;0,IF(U984&lt;=T984,T984-U984,C984*(T984/U984-1)),T984-C984)</f>
        <v>366510.79724302073</v>
      </c>
      <c r="W984" s="16">
        <f>IF(U984&gt;0,IF(U984&lt;=T984,$T$981*(1-$B$972)*(1-U984/T984),0),IF(AND(C984&lt;0,V984&gt;0),$T$981*(1-$B$972)-C984,$T$981*(1-$B$972)))/$B$108</f>
        <v>199980.14489431205</v>
      </c>
    </row>
    <row r="985" spans="1:24">
      <c r="B985" s="13">
        <v>1</v>
      </c>
      <c r="C985" s="16">
        <f t="shared" si="339"/>
        <v>22000</v>
      </c>
      <c r="D985" s="16">
        <f t="shared" ref="D985:D1016" si="345">IF($B985&gt;$B$979,F984,F984*$B$107*IF(F984&gt;0,$B$106,1))</f>
        <v>306081.69173005142</v>
      </c>
      <c r="E985" s="16">
        <f t="shared" ref="E985:E1016" si="346">IF(AND(C985&gt;0,D985&gt;0),C985/(1-$B$105*MAX(0,1-G984/D985)),0)</f>
        <v>25056.706375863021</v>
      </c>
      <c r="F985" s="16">
        <f t="shared" si="340"/>
        <v>281024.98535418842</v>
      </c>
      <c r="G985" s="16">
        <f t="shared" ref="G985:G1016" si="347">IF(E985&gt;0,IF(E985&lt;=D985,G984*(1-E985/D985),0),IF(AND(C985&lt;0,F985&gt;0),G984-C985,G984))/$B$108</f>
        <v>146243.67819290844</v>
      </c>
      <c r="H985" s="16">
        <f t="shared" ref="H985:H1016" si="348">IF($B985&gt;$B$979,J984,J984*$B$107*IF(J984&gt;0,$B$106,1))</f>
        <v>355828.23450527783</v>
      </c>
      <c r="I985" s="16">
        <f t="shared" ref="I985:I1016" si="349">IF(AND(C985&gt;0,H985&gt;0),C985/(1-$B$105*MAX(0,1-K984/H985)),0)</f>
        <v>25056.706375863021</v>
      </c>
      <c r="J985" s="16">
        <f t="shared" si="341"/>
        <v>330771.52812941483</v>
      </c>
      <c r="K985" s="16">
        <f t="shared" ref="K985:K1016" si="350">IF(I985&gt;0,IF(I985&lt;=H985,K984*(1-I985/H985),0),IF(AND(C985&lt;0,J985&gt;0),K984-C985,K984))/$B$108</f>
        <v>172131.47384090329</v>
      </c>
      <c r="L985" s="16">
        <f t="shared" ref="L985:L1016" si="351">IF($B985&gt;$B$979,N984,N984*$B$107*IF(N984&gt;0,$B$106,1))</f>
        <v>375275.87428348477</v>
      </c>
      <c r="M985" s="16">
        <f t="shared" ref="M985:M1016" si="352">IF(AND(C985&gt;0,L985&gt;0),C985/(1-$B$105*MAX(0,1-O984/L985)),0)</f>
        <v>25056.706375863021</v>
      </c>
      <c r="N985" s="16">
        <f t="shared" si="342"/>
        <v>350219.16790762177</v>
      </c>
      <c r="O985" s="16">
        <f t="shared" ref="O985:O1016" si="353">IF(M985&gt;0,IF(M985&lt;=L985,O984*(1-M985/L985),0),IF(AND(C985&lt;0,N985&gt;0),O984-C985,O984))/$B$108</f>
        <v>182251.90626349082</v>
      </c>
      <c r="P985" s="16">
        <f t="shared" ref="P985:P1016" si="354">IF($B985&gt;$B$979,R984,R984*$B$107*IF(R984&gt;0,$B$106,1))</f>
        <v>376699.91501242691</v>
      </c>
      <c r="Q985" s="16">
        <f t="shared" ref="Q985:Q1016" si="355">IF(AND(C985&gt;0,P985&gt;0),C985/(1-$B$105*MAX(0,1-S984/P985)),0)</f>
        <v>25056.706375863021</v>
      </c>
      <c r="R985" s="16">
        <f t="shared" si="343"/>
        <v>351643.20863656391</v>
      </c>
      <c r="S985" s="16">
        <f t="shared" ref="S985:S1016" si="356">IF(Q985&gt;0,IF(Q985&lt;=P985,S984*(1-Q985/P985),0),IF(AND(C985&lt;0,R985&gt;0),S984-C985,S984))/$B$108</f>
        <v>182992.9683218502</v>
      </c>
      <c r="T985" s="16">
        <f t="shared" ref="T985:T1016" si="357">IF($B985&gt;$B$979,V984,V984*$B$107*IF(V984&gt;0,$B$106,1))</f>
        <v>376751.1089179907</v>
      </c>
      <c r="U985" s="16">
        <f t="shared" ref="U985:U1016" si="358">IF(AND(C985&gt;0,T985&gt;0),C985/(1-$B$105*MAX(0,1-W984/T985)),0)</f>
        <v>25056.706375863021</v>
      </c>
      <c r="V985" s="16">
        <f t="shared" si="344"/>
        <v>351694.4025421277</v>
      </c>
      <c r="W985" s="16">
        <f t="shared" ref="W985:W1016" si="359">IF(U985&gt;0,IF(U985&lt;=T985,W984*(1-U985/T985),0),IF(AND(C985&lt;0,V985&gt;0),W984-C985,W984))/$B$108</f>
        <v>183019.60931621332</v>
      </c>
    </row>
    <row r="986" spans="1:24">
      <c r="B986" s="13">
        <v>2</v>
      </c>
      <c r="C986" s="16">
        <f t="shared" si="339"/>
        <v>22000</v>
      </c>
      <c r="D986" s="16">
        <f t="shared" si="345"/>
        <v>288876.82344498445</v>
      </c>
      <c r="E986" s="16">
        <f t="shared" si="346"/>
        <v>25240.217816275628</v>
      </c>
      <c r="F986" s="16">
        <f t="shared" si="340"/>
        <v>263636.60562870884</v>
      </c>
      <c r="G986" s="16">
        <f t="shared" si="347"/>
        <v>130848.85940497798</v>
      </c>
      <c r="H986" s="16">
        <f t="shared" si="348"/>
        <v>340013.28462535067</v>
      </c>
      <c r="I986" s="16">
        <f t="shared" si="349"/>
        <v>25240.217816275628</v>
      </c>
      <c r="J986" s="16">
        <f t="shared" si="341"/>
        <v>314773.06680907507</v>
      </c>
      <c r="K986" s="16">
        <f t="shared" si="350"/>
        <v>156229.05121673763</v>
      </c>
      <c r="L986" s="16">
        <f t="shared" si="351"/>
        <v>360004.29145896074</v>
      </c>
      <c r="M986" s="16">
        <f t="shared" si="352"/>
        <v>25240.217816275628</v>
      </c>
      <c r="N986" s="16">
        <f t="shared" si="342"/>
        <v>334764.07364268514</v>
      </c>
      <c r="O986" s="16">
        <f t="shared" si="353"/>
        <v>166151.04378790187</v>
      </c>
      <c r="P986" s="16">
        <f t="shared" si="354"/>
        <v>361468.11988586956</v>
      </c>
      <c r="Q986" s="16">
        <f t="shared" si="355"/>
        <v>25240.217816275628</v>
      </c>
      <c r="R986" s="16">
        <f t="shared" si="343"/>
        <v>336227.90206959395</v>
      </c>
      <c r="S986" s="16">
        <f t="shared" si="356"/>
        <v>166877.57521766599</v>
      </c>
      <c r="T986" s="16">
        <f t="shared" si="357"/>
        <v>361520.74414915475</v>
      </c>
      <c r="U986" s="16">
        <f t="shared" si="358"/>
        <v>25240.217816275628</v>
      </c>
      <c r="V986" s="16">
        <f t="shared" si="344"/>
        <v>336280.52633287915</v>
      </c>
      <c r="W986" s="16">
        <f t="shared" si="359"/>
        <v>166903.69383959059</v>
      </c>
    </row>
    <row r="987" spans="1:24">
      <c r="B987" s="13">
        <v>3</v>
      </c>
      <c r="C987" s="16">
        <f t="shared" si="339"/>
        <v>22000</v>
      </c>
      <c r="D987" s="16">
        <f t="shared" si="345"/>
        <v>271002.61238997499</v>
      </c>
      <c r="E987" s="16">
        <f t="shared" si="346"/>
        <v>25417.762857065187</v>
      </c>
      <c r="F987" s="16">
        <f t="shared" si="340"/>
        <v>245584.84953290981</v>
      </c>
      <c r="G987" s="16">
        <f t="shared" si="347"/>
        <v>116251.31206456452</v>
      </c>
      <c r="H987" s="16">
        <f t="shared" si="348"/>
        <v>323567.82629572065</v>
      </c>
      <c r="I987" s="16">
        <f t="shared" si="349"/>
        <v>25417.762857065187</v>
      </c>
      <c r="J987" s="16">
        <f t="shared" si="341"/>
        <v>298150.06343865546</v>
      </c>
      <c r="K987" s="16">
        <f t="shared" si="350"/>
        <v>141133.85305648576</v>
      </c>
      <c r="L987" s="16">
        <f t="shared" si="351"/>
        <v>344117.38186026172</v>
      </c>
      <c r="M987" s="16">
        <f t="shared" si="352"/>
        <v>25417.762857065183</v>
      </c>
      <c r="N987" s="16">
        <f t="shared" si="342"/>
        <v>318699.61900319654</v>
      </c>
      <c r="O987" s="16">
        <f t="shared" si="353"/>
        <v>150861.29675370557</v>
      </c>
      <c r="P987" s="16">
        <f t="shared" si="354"/>
        <v>345622.10965341842</v>
      </c>
      <c r="Q987" s="16">
        <f t="shared" si="355"/>
        <v>25417.762857065187</v>
      </c>
      <c r="R987" s="16">
        <f t="shared" si="343"/>
        <v>320204.34679635323</v>
      </c>
      <c r="S987" s="16">
        <f t="shared" si="356"/>
        <v>151573.58246916061</v>
      </c>
      <c r="T987" s="16">
        <f t="shared" si="357"/>
        <v>345676.20423861977</v>
      </c>
      <c r="U987" s="16">
        <f t="shared" si="358"/>
        <v>25417.762857065187</v>
      </c>
      <c r="V987" s="16">
        <f t="shared" si="344"/>
        <v>320258.44138155458</v>
      </c>
      <c r="W987" s="16">
        <f t="shared" si="359"/>
        <v>151599.18896124352</v>
      </c>
    </row>
    <row r="988" spans="1:24">
      <c r="B988" s="13">
        <v>4</v>
      </c>
      <c r="C988" s="16">
        <f t="shared" si="339"/>
        <v>22000</v>
      </c>
      <c r="D988" s="16">
        <f t="shared" si="345"/>
        <v>252446.4902288593</v>
      </c>
      <c r="E988" s="16">
        <f t="shared" si="346"/>
        <v>25589.438334344879</v>
      </c>
      <c r="F988" s="16">
        <f t="shared" si="340"/>
        <v>226857.05189451441</v>
      </c>
      <c r="G988" s="16">
        <f t="shared" si="347"/>
        <v>102419.02527979632</v>
      </c>
      <c r="H988" s="16">
        <f t="shared" si="348"/>
        <v>306480.37621113152</v>
      </c>
      <c r="I988" s="16">
        <f t="shared" si="349"/>
        <v>25589.438334344879</v>
      </c>
      <c r="J988" s="16">
        <f t="shared" si="341"/>
        <v>280890.93787678663</v>
      </c>
      <c r="K988" s="16">
        <f t="shared" si="350"/>
        <v>126813.67331109165</v>
      </c>
      <c r="L988" s="16">
        <f t="shared" si="351"/>
        <v>327604.08635814587</v>
      </c>
      <c r="M988" s="16">
        <f t="shared" si="352"/>
        <v>25589.438334344879</v>
      </c>
      <c r="N988" s="16">
        <f t="shared" si="342"/>
        <v>302014.64802380098</v>
      </c>
      <c r="O988" s="16">
        <f t="shared" si="353"/>
        <v>136350.38281816989</v>
      </c>
      <c r="P988" s="16">
        <f t="shared" si="354"/>
        <v>329150.85624584334</v>
      </c>
      <c r="Q988" s="16">
        <f t="shared" si="355"/>
        <v>25589.438334344879</v>
      </c>
      <c r="R988" s="16">
        <f t="shared" si="343"/>
        <v>303561.41791149846</v>
      </c>
      <c r="S988" s="16">
        <f t="shared" si="356"/>
        <v>137048.70214704741</v>
      </c>
      <c r="T988" s="16">
        <f t="shared" si="357"/>
        <v>329206.46223375521</v>
      </c>
      <c r="U988" s="16">
        <f t="shared" si="358"/>
        <v>25589.438334344879</v>
      </c>
      <c r="V988" s="16">
        <f t="shared" si="344"/>
        <v>303617.02389941033</v>
      </c>
      <c r="W988" s="16">
        <f t="shared" si="359"/>
        <v>137073.80655105022</v>
      </c>
    </row>
    <row r="989" spans="1:24">
      <c r="B989" s="13">
        <v>5</v>
      </c>
      <c r="C989" s="16">
        <f t="shared" si="339"/>
        <v>22000</v>
      </c>
      <c r="D989" s="16">
        <f t="shared" si="345"/>
        <v>233195.43792444715</v>
      </c>
      <c r="E989" s="16">
        <f t="shared" si="346"/>
        <v>25755.34751415849</v>
      </c>
      <c r="F989" s="16">
        <f t="shared" si="340"/>
        <v>207440.09041028866</v>
      </c>
      <c r="G989" s="16">
        <f t="shared" si="347"/>
        <v>89320.903971434105</v>
      </c>
      <c r="H989" s="16">
        <f t="shared" si="348"/>
        <v>288739.03068106406</v>
      </c>
      <c r="I989" s="16">
        <f t="shared" si="349"/>
        <v>25755.34751415849</v>
      </c>
      <c r="J989" s="16">
        <f t="shared" si="341"/>
        <v>262983.6831669056</v>
      </c>
      <c r="K989" s="16">
        <f t="shared" si="350"/>
        <v>113237.22557074325</v>
      </c>
      <c r="L989" s="16">
        <f t="shared" si="351"/>
        <v>310452.937289586</v>
      </c>
      <c r="M989" s="16">
        <f t="shared" si="352"/>
        <v>25755.34751415849</v>
      </c>
      <c r="N989" s="16">
        <f t="shared" si="342"/>
        <v>284697.58977542754</v>
      </c>
      <c r="O989" s="16">
        <f t="shared" si="353"/>
        <v>122586.94077376113</v>
      </c>
      <c r="P989" s="16">
        <f t="shared" si="354"/>
        <v>312042.92392794573</v>
      </c>
      <c r="Q989" s="16">
        <f t="shared" si="355"/>
        <v>25755.34751415849</v>
      </c>
      <c r="R989" s="16">
        <f t="shared" si="343"/>
        <v>286287.57641378726</v>
      </c>
      <c r="S989" s="16">
        <f t="shared" si="356"/>
        <v>123271.56756677831</v>
      </c>
      <c r="T989" s="16">
        <f t="shared" si="357"/>
        <v>312100.08354715985</v>
      </c>
      <c r="U989" s="16">
        <f t="shared" si="358"/>
        <v>25755.34751415849</v>
      </c>
      <c r="V989" s="16">
        <f t="shared" si="344"/>
        <v>286344.73603300139</v>
      </c>
      <c r="W989" s="16">
        <f t="shared" si="359"/>
        <v>123296.17972756538</v>
      </c>
    </row>
    <row r="990" spans="1:24">
      <c r="B990" s="13">
        <v>6</v>
      </c>
      <c r="C990" s="16">
        <f t="shared" si="339"/>
        <v>22000</v>
      </c>
      <c r="D990" s="16">
        <f t="shared" si="345"/>
        <v>213235.96653635215</v>
      </c>
      <c r="E990" s="16">
        <f t="shared" si="346"/>
        <v>25915.599338387423</v>
      </c>
      <c r="F990" s="16">
        <f t="shared" si="340"/>
        <v>187320.36719796472</v>
      </c>
      <c r="G990" s="16">
        <f t="shared" si="347"/>
        <v>76926.766753316595</v>
      </c>
      <c r="H990" s="16">
        <f t="shared" si="348"/>
        <v>270331.44727458892</v>
      </c>
      <c r="I990" s="16">
        <f t="shared" si="349"/>
        <v>25915.599338387419</v>
      </c>
      <c r="J990" s="16">
        <f t="shared" si="341"/>
        <v>244415.84793620149</v>
      </c>
      <c r="K990" s="16">
        <f t="shared" si="350"/>
        <v>100374.14087028633</v>
      </c>
      <c r="L990" s="16">
        <f t="shared" si="351"/>
        <v>292652.04043375299</v>
      </c>
      <c r="M990" s="16">
        <f t="shared" si="352"/>
        <v>25915.599338387419</v>
      </c>
      <c r="N990" s="16">
        <f t="shared" si="342"/>
        <v>266736.44109536556</v>
      </c>
      <c r="O990" s="16">
        <f t="shared" si="353"/>
        <v>109540.52832422544</v>
      </c>
      <c r="P990" s="16">
        <f t="shared" si="354"/>
        <v>294286.45129878848</v>
      </c>
      <c r="Q990" s="16">
        <f t="shared" si="355"/>
        <v>25915.599338387423</v>
      </c>
      <c r="R990" s="16">
        <f t="shared" si="343"/>
        <v>268370.85196040105</v>
      </c>
      <c r="S990" s="16">
        <f t="shared" si="356"/>
        <v>110211.73106247757</v>
      </c>
      <c r="T990" s="16">
        <f t="shared" si="357"/>
        <v>294345.20795776346</v>
      </c>
      <c r="U990" s="16">
        <f t="shared" si="358"/>
        <v>25915.599338387423</v>
      </c>
      <c r="V990" s="16">
        <f t="shared" si="344"/>
        <v>268429.60861937603</v>
      </c>
      <c r="W990" s="16">
        <f t="shared" si="359"/>
        <v>110235.86063187665</v>
      </c>
    </row>
    <row r="991" spans="1:24">
      <c r="B991" s="13">
        <v>7</v>
      </c>
      <c r="C991" s="16">
        <f t="shared" si="339"/>
        <v>22000</v>
      </c>
      <c r="D991" s="16">
        <f t="shared" si="345"/>
        <v>192554.09825747585</v>
      </c>
      <c r="E991" s="16">
        <f t="shared" si="346"/>
        <v>26070.307700094203</v>
      </c>
      <c r="F991" s="16">
        <f t="shared" si="340"/>
        <v>166483.79055738164</v>
      </c>
      <c r="G991" s="16">
        <f t="shared" si="347"/>
        <v>65207.341832322847</v>
      </c>
      <c r="H991" s="16">
        <f t="shared" si="348"/>
        <v>251244.82672753898</v>
      </c>
      <c r="I991" s="16">
        <f t="shared" si="349"/>
        <v>26070.307700094203</v>
      </c>
      <c r="J991" s="16">
        <f t="shared" si="341"/>
        <v>225174.51902744477</v>
      </c>
      <c r="K991" s="16">
        <f t="shared" si="350"/>
        <v>88194.963515626529</v>
      </c>
      <c r="L991" s="16">
        <f t="shared" si="351"/>
        <v>274189.05725957005</v>
      </c>
      <c r="M991" s="16">
        <f t="shared" si="352"/>
        <v>26070.307700094199</v>
      </c>
      <c r="N991" s="16">
        <f t="shared" si="342"/>
        <v>248118.74955947587</v>
      </c>
      <c r="O991" s="16">
        <f t="shared" si="353"/>
        <v>97181.617882233491</v>
      </c>
      <c r="P991" s="16">
        <f t="shared" si="354"/>
        <v>275869.1335641747</v>
      </c>
      <c r="Q991" s="16">
        <f t="shared" si="355"/>
        <v>26070.307700094203</v>
      </c>
      <c r="R991" s="16">
        <f t="shared" si="343"/>
        <v>249798.82586408049</v>
      </c>
      <c r="S991" s="16">
        <f t="shared" si="356"/>
        <v>97839.659782480667</v>
      </c>
      <c r="T991" s="16">
        <f t="shared" si="357"/>
        <v>275929.53188420139</v>
      </c>
      <c r="U991" s="16">
        <f t="shared" si="358"/>
        <v>26070.307700094203</v>
      </c>
      <c r="V991" s="16">
        <f t="shared" si="344"/>
        <v>249859.22418410718</v>
      </c>
      <c r="W991" s="16">
        <f t="shared" si="359"/>
        <v>97863.316223068017</v>
      </c>
    </row>
    <row r="992" spans="1:24">
      <c r="B992" s="13">
        <v>8</v>
      </c>
      <c r="C992" s="16">
        <f t="shared" si="339"/>
        <v>22000</v>
      </c>
      <c r="D992" s="16">
        <f t="shared" si="345"/>
        <v>171135.34766555487</v>
      </c>
      <c r="E992" s="16">
        <f t="shared" si="346"/>
        <v>26219.590750621468</v>
      </c>
      <c r="F992" s="16">
        <f t="shared" si="340"/>
        <v>144915.75691493342</v>
      </c>
      <c r="G992" s="16">
        <f t="shared" si="347"/>
        <v>54134.261055293464</v>
      </c>
      <c r="H992" s="16">
        <f t="shared" si="348"/>
        <v>231465.89508907156</v>
      </c>
      <c r="I992" s="16">
        <f t="shared" si="349"/>
        <v>26219.590750621468</v>
      </c>
      <c r="J992" s="16">
        <f t="shared" si="341"/>
        <v>205246.30433845011</v>
      </c>
      <c r="K992" s="16">
        <f t="shared" si="350"/>
        <v>76671.145058532362</v>
      </c>
      <c r="L992" s="16">
        <f t="shared" si="351"/>
        <v>255051.18742216763</v>
      </c>
      <c r="M992" s="16">
        <f t="shared" si="352"/>
        <v>26219.590750621468</v>
      </c>
      <c r="N992" s="16">
        <f t="shared" si="342"/>
        <v>228831.59667154617</v>
      </c>
      <c r="O992" s="16">
        <f t="shared" si="353"/>
        <v>85481.590515990174</v>
      </c>
      <c r="P992" s="16">
        <f t="shared" si="354"/>
        <v>256778.2050587229</v>
      </c>
      <c r="Q992" s="16">
        <f t="shared" si="355"/>
        <v>26219.590750621468</v>
      </c>
      <c r="R992" s="16">
        <f t="shared" si="343"/>
        <v>230558.61430810145</v>
      </c>
      <c r="S992" s="16">
        <f t="shared" si="356"/>
        <v>86126.729633879557</v>
      </c>
      <c r="T992" s="16">
        <f t="shared" si="357"/>
        <v>256840.29090781114</v>
      </c>
      <c r="U992" s="16">
        <f t="shared" si="358"/>
        <v>26219.590750621468</v>
      </c>
      <c r="V992" s="16">
        <f t="shared" si="344"/>
        <v>230620.70015718968</v>
      </c>
      <c r="W992" s="16">
        <f t="shared" si="359"/>
        <v>86149.9222226907</v>
      </c>
    </row>
    <row r="993" spans="2:23">
      <c r="B993" s="13">
        <v>9</v>
      </c>
      <c r="C993" s="16">
        <f t="shared" si="339"/>
        <v>22000</v>
      </c>
      <c r="D993" s="16">
        <f t="shared" si="345"/>
        <v>148964.70316313667</v>
      </c>
      <c r="E993" s="16">
        <f t="shared" si="346"/>
        <v>26363.570240249388</v>
      </c>
      <c r="F993" s="16">
        <f t="shared" si="340"/>
        <v>122601.13292288728</v>
      </c>
      <c r="G993" s="16">
        <f t="shared" si="347"/>
        <v>43680.052232884045</v>
      </c>
      <c r="H993" s="16">
        <f t="shared" si="348"/>
        <v>210980.88608166642</v>
      </c>
      <c r="I993" s="16">
        <f t="shared" si="349"/>
        <v>26363.570240249388</v>
      </c>
      <c r="J993" s="16">
        <f t="shared" si="341"/>
        <v>184617.31584141703</v>
      </c>
      <c r="K993" s="16">
        <f t="shared" si="350"/>
        <v>65775.036549784912</v>
      </c>
      <c r="L993" s="16">
        <f t="shared" si="351"/>
        <v>235225.15148254918</v>
      </c>
      <c r="M993" s="16">
        <f t="shared" si="352"/>
        <v>26363.570240249388</v>
      </c>
      <c r="N993" s="16">
        <f t="shared" si="342"/>
        <v>208861.58124229978</v>
      </c>
      <c r="O993" s="16">
        <f t="shared" si="353"/>
        <v>74412.728174743548</v>
      </c>
      <c r="P993" s="16">
        <f t="shared" si="354"/>
        <v>237000.42199186981</v>
      </c>
      <c r="Q993" s="16">
        <f t="shared" si="355"/>
        <v>26363.570240249388</v>
      </c>
      <c r="R993" s="16">
        <f t="shared" si="343"/>
        <v>210636.85175162042</v>
      </c>
      <c r="S993" s="16">
        <f t="shared" si="356"/>
        <v>75045.21750600767</v>
      </c>
      <c r="T993" s="16">
        <f t="shared" si="357"/>
        <v>237064.24251958157</v>
      </c>
      <c r="U993" s="16">
        <f t="shared" si="358"/>
        <v>26363.570240249388</v>
      </c>
      <c r="V993" s="16">
        <f t="shared" si="344"/>
        <v>210700.67227933218</v>
      </c>
      <c r="W993" s="16">
        <f t="shared" si="359"/>
        <v>75067.955338175438</v>
      </c>
    </row>
    <row r="994" spans="2:23">
      <c r="B994" s="13">
        <v>10</v>
      </c>
      <c r="C994" s="16">
        <f t="shared" si="339"/>
        <v>22000</v>
      </c>
      <c r="D994" s="16">
        <f t="shared" si="345"/>
        <v>126026.60857675275</v>
      </c>
      <c r="E994" s="16">
        <f t="shared" si="346"/>
        <v>26502.370893736232</v>
      </c>
      <c r="F994" s="16">
        <f t="shared" si="340"/>
        <v>99524.237683016516</v>
      </c>
      <c r="G994" s="16">
        <f t="shared" si="347"/>
        <v>33818.129871473095</v>
      </c>
      <c r="H994" s="16">
        <f t="shared" si="348"/>
        <v>189775.52364602621</v>
      </c>
      <c r="I994" s="16">
        <f t="shared" si="349"/>
        <v>26502.370893736232</v>
      </c>
      <c r="J994" s="16">
        <f t="shared" si="341"/>
        <v>163273.15275228999</v>
      </c>
      <c r="K994" s="16">
        <f t="shared" si="350"/>
        <v>55479.879201768053</v>
      </c>
      <c r="L994" s="16">
        <f t="shared" si="351"/>
        <v>214697.17382220965</v>
      </c>
      <c r="M994" s="16">
        <f t="shared" si="352"/>
        <v>26502.370893736232</v>
      </c>
      <c r="N994" s="16">
        <f t="shared" si="342"/>
        <v>188194.80292847342</v>
      </c>
      <c r="O994" s="16">
        <f t="shared" si="353"/>
        <v>63948.204324276528</v>
      </c>
      <c r="P994" s="16">
        <f t="shared" si="354"/>
        <v>216522.04538956072</v>
      </c>
      <c r="Q994" s="16">
        <f t="shared" si="355"/>
        <v>26502.370893736232</v>
      </c>
      <c r="R994" s="16">
        <f t="shared" si="343"/>
        <v>190019.6744958245</v>
      </c>
      <c r="S994" s="16">
        <f t="shared" si="356"/>
        <v>64568.291903947225</v>
      </c>
      <c r="T994" s="16">
        <f t="shared" si="357"/>
        <v>216587.64906281672</v>
      </c>
      <c r="U994" s="16">
        <f t="shared" si="358"/>
        <v>26502.370893736232</v>
      </c>
      <c r="V994" s="16">
        <f t="shared" si="344"/>
        <v>190085.2781690805</v>
      </c>
      <c r="W994" s="16">
        <f t="shared" si="359"/>
        <v>64590.583896268567</v>
      </c>
    </row>
    <row r="995" spans="2:23">
      <c r="B995" s="13">
        <v>11</v>
      </c>
      <c r="C995" s="16">
        <f t="shared" si="339"/>
        <v>22000</v>
      </c>
      <c r="D995" s="16">
        <f t="shared" si="345"/>
        <v>102304.94488388</v>
      </c>
      <c r="E995" s="16">
        <f t="shared" si="346"/>
        <v>26636.119821628483</v>
      </c>
      <c r="F995" s="16">
        <f t="shared" si="340"/>
        <v>75668.825062251519</v>
      </c>
      <c r="G995" s="16">
        <f t="shared" si="347"/>
        <v>24522.784444148121</v>
      </c>
      <c r="H995" s="16">
        <f t="shared" si="348"/>
        <v>167835.00464018897</v>
      </c>
      <c r="I995" s="16">
        <f t="shared" si="349"/>
        <v>26636.119821628483</v>
      </c>
      <c r="J995" s="16">
        <f t="shared" si="341"/>
        <v>141198.8848185605</v>
      </c>
      <c r="K995" s="16">
        <f t="shared" si="350"/>
        <v>45759.79359149612</v>
      </c>
      <c r="L995" s="16">
        <f t="shared" si="351"/>
        <v>193452.96572229496</v>
      </c>
      <c r="M995" s="16">
        <f t="shared" si="352"/>
        <v>26636.119821628479</v>
      </c>
      <c r="N995" s="16">
        <f t="shared" si="342"/>
        <v>166816.84590066649</v>
      </c>
      <c r="O995" s="16">
        <f t="shared" si="353"/>
        <v>54062.073123367161</v>
      </c>
      <c r="P995" s="16">
        <f t="shared" si="354"/>
        <v>195328.82420123785</v>
      </c>
      <c r="Q995" s="16">
        <f t="shared" si="355"/>
        <v>26636.119821628483</v>
      </c>
      <c r="R995" s="16">
        <f t="shared" si="343"/>
        <v>168692.70437960938</v>
      </c>
      <c r="S995" s="16">
        <f t="shared" si="356"/>
        <v>54670.002123044324</v>
      </c>
      <c r="T995" s="16">
        <f t="shared" si="357"/>
        <v>195396.2608411246</v>
      </c>
      <c r="U995" s="16">
        <f t="shared" si="358"/>
        <v>26636.119821628483</v>
      </c>
      <c r="V995" s="16">
        <f t="shared" si="344"/>
        <v>168760.14101949614</v>
      </c>
      <c r="W995" s="16">
        <f t="shared" si="359"/>
        <v>54691.857017477014</v>
      </c>
    </row>
    <row r="996" spans="2:23">
      <c r="B996" s="13">
        <v>12</v>
      </c>
      <c r="C996" s="16">
        <f t="shared" si="339"/>
        <v>22000</v>
      </c>
      <c r="D996" s="16">
        <f t="shared" si="345"/>
        <v>77783.012034490836</v>
      </c>
      <c r="E996" s="16">
        <f t="shared" si="346"/>
        <v>26764.945967829091</v>
      </c>
      <c r="F996" s="16">
        <f t="shared" si="340"/>
        <v>51018.066066661748</v>
      </c>
      <c r="G996" s="16">
        <f t="shared" si="347"/>
        <v>15769.17033058838</v>
      </c>
      <c r="H996" s="16">
        <f t="shared" si="348"/>
        <v>145143.98166039109</v>
      </c>
      <c r="I996" s="16">
        <f t="shared" si="349"/>
        <v>26764.945967829091</v>
      </c>
      <c r="J996" s="16">
        <f t="shared" si="341"/>
        <v>118379.035692562</v>
      </c>
      <c r="K996" s="16">
        <f t="shared" si="350"/>
        <v>36589.767533870734</v>
      </c>
      <c r="L996" s="16">
        <f t="shared" si="351"/>
        <v>171477.70857513111</v>
      </c>
      <c r="M996" s="16">
        <f t="shared" si="352"/>
        <v>26764.945967829091</v>
      </c>
      <c r="N996" s="16">
        <f t="shared" si="342"/>
        <v>144712.76260730202</v>
      </c>
      <c r="O996" s="16">
        <f t="shared" si="353"/>
        <v>44729.257270999195</v>
      </c>
      <c r="P996" s="16">
        <f t="shared" si="354"/>
        <v>173405.97853997568</v>
      </c>
      <c r="Q996" s="16">
        <f t="shared" si="355"/>
        <v>26764.945967829091</v>
      </c>
      <c r="R996" s="16">
        <f t="shared" si="343"/>
        <v>146641.03257214659</v>
      </c>
      <c r="S996" s="16">
        <f t="shared" si="356"/>
        <v>45325.266094212115</v>
      </c>
      <c r="T996" s="16">
        <f t="shared" si="357"/>
        <v>173475.29935958085</v>
      </c>
      <c r="U996" s="16">
        <f t="shared" si="358"/>
        <v>26764.945967829091</v>
      </c>
      <c r="V996" s="16">
        <f t="shared" si="344"/>
        <v>146710.35339175176</v>
      </c>
      <c r="W996" s="16">
        <f t="shared" si="359"/>
        <v>45346.692461302984</v>
      </c>
    </row>
    <row r="997" spans="2:23">
      <c r="B997" s="13">
        <v>13</v>
      </c>
      <c r="C997" s="16">
        <f t="shared" si="339"/>
        <v>22000</v>
      </c>
      <c r="D997" s="16">
        <f t="shared" si="345"/>
        <v>52443.51083256428</v>
      </c>
      <c r="E997" s="16">
        <f t="shared" si="346"/>
        <v>26888.979593555912</v>
      </c>
      <c r="F997" s="16">
        <f t="shared" si="340"/>
        <v>25554.531239008367</v>
      </c>
      <c r="G997" s="16">
        <f t="shared" si="347"/>
        <v>7533.292553485503</v>
      </c>
      <c r="H997" s="16">
        <f t="shared" si="348"/>
        <v>121686.54594981218</v>
      </c>
      <c r="I997" s="16">
        <f t="shared" si="349"/>
        <v>26888.979593555912</v>
      </c>
      <c r="J997" s="16">
        <f t="shared" si="341"/>
        <v>94797.56635625627</v>
      </c>
      <c r="K997" s="16">
        <f t="shared" si="350"/>
        <v>27945.642752781925</v>
      </c>
      <c r="L997" s="16">
        <f t="shared" si="351"/>
        <v>148756.03719455004</v>
      </c>
      <c r="M997" s="16">
        <f t="shared" si="352"/>
        <v>26888.979593555912</v>
      </c>
      <c r="N997" s="16">
        <f t="shared" si="342"/>
        <v>121867.05760099413</v>
      </c>
      <c r="O997" s="16">
        <f t="shared" si="353"/>
        <v>35925.534651927475</v>
      </c>
      <c r="P997" s="16">
        <f t="shared" si="354"/>
        <v>150738.18302221238</v>
      </c>
      <c r="Q997" s="16">
        <f t="shared" si="355"/>
        <v>26888.979593555916</v>
      </c>
      <c r="R997" s="16">
        <f t="shared" si="343"/>
        <v>123849.20342865647</v>
      </c>
      <c r="S997" s="16">
        <f t="shared" si="356"/>
        <v>36509.857027626422</v>
      </c>
      <c r="T997" s="16">
        <f t="shared" si="357"/>
        <v>150809.44066551729</v>
      </c>
      <c r="U997" s="16">
        <f t="shared" si="358"/>
        <v>26888.979593555912</v>
      </c>
      <c r="V997" s="16">
        <f t="shared" si="344"/>
        <v>123920.46107196138</v>
      </c>
      <c r="W997" s="16">
        <f t="shared" si="359"/>
        <v>36530.863269872367</v>
      </c>
    </row>
    <row r="998" spans="2:23">
      <c r="B998" s="13">
        <v>14</v>
      </c>
      <c r="C998" s="16">
        <f t="shared" si="339"/>
        <v>22000</v>
      </c>
      <c r="D998" s="16">
        <f t="shared" si="345"/>
        <v>26268.524841826264</v>
      </c>
      <c r="E998" s="16">
        <f t="shared" si="346"/>
        <v>27008.351797505933</v>
      </c>
      <c r="F998" s="16">
        <f t="shared" si="340"/>
        <v>-602.63555314233258</v>
      </c>
      <c r="G998" s="16">
        <f t="shared" si="347"/>
        <v>0</v>
      </c>
      <c r="H998" s="16">
        <f t="shared" si="348"/>
        <v>97446.210360250072</v>
      </c>
      <c r="I998" s="16">
        <f t="shared" si="349"/>
        <v>27008.351797505933</v>
      </c>
      <c r="J998" s="16">
        <f t="shared" si="341"/>
        <v>70437.858562744135</v>
      </c>
      <c r="K998" s="16">
        <f t="shared" si="350"/>
        <v>19804.100474651925</v>
      </c>
      <c r="L998" s="16">
        <f t="shared" si="351"/>
        <v>125272.02319036592</v>
      </c>
      <c r="M998" s="16">
        <f t="shared" si="352"/>
        <v>27008.351797505933</v>
      </c>
      <c r="N998" s="16">
        <f t="shared" si="342"/>
        <v>98263.671392859978</v>
      </c>
      <c r="O998" s="16">
        <f t="shared" si="353"/>
        <v>27627.523905186779</v>
      </c>
      <c r="P998" s="16">
        <f t="shared" si="354"/>
        <v>127309.55017245314</v>
      </c>
      <c r="Q998" s="16">
        <f t="shared" si="355"/>
        <v>27008.351797505933</v>
      </c>
      <c r="R998" s="16">
        <f t="shared" si="343"/>
        <v>100301.1983749472</v>
      </c>
      <c r="S998" s="16">
        <f t="shared" si="356"/>
        <v>28200.388979401439</v>
      </c>
      <c r="T998" s="16">
        <f t="shared" si="357"/>
        <v>127382.798754312</v>
      </c>
      <c r="U998" s="16">
        <f t="shared" si="358"/>
        <v>27008.351797505933</v>
      </c>
      <c r="V998" s="16">
        <f t="shared" si="344"/>
        <v>100374.44695680606</v>
      </c>
      <c r="W998" s="16">
        <f t="shared" si="359"/>
        <v>28220.983334544519</v>
      </c>
    </row>
    <row r="999" spans="2:23">
      <c r="B999" s="13">
        <v>15</v>
      </c>
      <c r="C999" s="16">
        <f t="shared" si="339"/>
        <v>22000</v>
      </c>
      <c r="D999" s="16">
        <f t="shared" si="345"/>
        <v>-620.71461973660257</v>
      </c>
      <c r="E999" s="16">
        <f t="shared" si="346"/>
        <v>0</v>
      </c>
      <c r="F999" s="16">
        <f t="shared" si="340"/>
        <v>-22620.714619736602</v>
      </c>
      <c r="G999" s="16">
        <f t="shared" si="347"/>
        <v>0</v>
      </c>
      <c r="H999" s="16">
        <f t="shared" si="348"/>
        <v>72405.892330987219</v>
      </c>
      <c r="I999" s="16">
        <f t="shared" si="349"/>
        <v>27123.194071764039</v>
      </c>
      <c r="J999" s="16">
        <f t="shared" si="341"/>
        <v>45282.69825922318</v>
      </c>
      <c r="K999" s="16">
        <f t="shared" si="350"/>
        <v>12142.64606528993</v>
      </c>
      <c r="L999" s="16">
        <f t="shared" si="351"/>
        <v>101009.15837157649</v>
      </c>
      <c r="M999" s="16">
        <f t="shared" si="352"/>
        <v>27123.194071764035</v>
      </c>
      <c r="N999" s="16">
        <f t="shared" si="342"/>
        <v>73885.964299812447</v>
      </c>
      <c r="O999" s="16">
        <f t="shared" si="353"/>
        <v>19812.669036402531</v>
      </c>
      <c r="P999" s="16">
        <f t="shared" si="354"/>
        <v>103103.61385754323</v>
      </c>
      <c r="Q999" s="16">
        <f t="shared" si="355"/>
        <v>27123.194071764039</v>
      </c>
      <c r="R999" s="16">
        <f t="shared" si="343"/>
        <v>75980.419785779188</v>
      </c>
      <c r="S999" s="16">
        <f t="shared" si="356"/>
        <v>20374.301462103183</v>
      </c>
      <c r="T999" s="16">
        <f t="shared" si="357"/>
        <v>103178.90900477923</v>
      </c>
      <c r="U999" s="16">
        <f t="shared" si="358"/>
        <v>27123.194071764039</v>
      </c>
      <c r="V999" s="16">
        <f t="shared" si="344"/>
        <v>76055.714933015188</v>
      </c>
      <c r="W999" s="16">
        <f t="shared" si="359"/>
        <v>20394.492006361103</v>
      </c>
    </row>
    <row r="1000" spans="2:23">
      <c r="B1000" s="13">
        <v>16</v>
      </c>
      <c r="C1000" s="16">
        <f t="shared" si="339"/>
        <v>22000</v>
      </c>
      <c r="D1000" s="16">
        <f t="shared" si="345"/>
        <v>-23299.336058328699</v>
      </c>
      <c r="E1000" s="16">
        <f t="shared" si="346"/>
        <v>0</v>
      </c>
      <c r="F1000" s="16">
        <f t="shared" si="340"/>
        <v>-45299.336058328699</v>
      </c>
      <c r="G1000" s="16">
        <f t="shared" si="347"/>
        <v>0</v>
      </c>
      <c r="H1000" s="16">
        <f t="shared" si="348"/>
        <v>46547.896848585879</v>
      </c>
      <c r="I1000" s="16">
        <f t="shared" si="349"/>
        <v>27233.637892755898</v>
      </c>
      <c r="J1000" s="16">
        <f t="shared" si="341"/>
        <v>19314.258955829981</v>
      </c>
      <c r="K1000" s="16">
        <f t="shared" si="350"/>
        <v>4939.5928266016072</v>
      </c>
      <c r="L1000" s="16">
        <f t="shared" si="351"/>
        <v>75950.33814234921</v>
      </c>
      <c r="M1000" s="16">
        <f t="shared" si="352"/>
        <v>27233.637892755898</v>
      </c>
      <c r="N1000" s="16">
        <f t="shared" si="342"/>
        <v>48716.700249593312</v>
      </c>
      <c r="O1000" s="16">
        <f t="shared" si="353"/>
        <v>12459.223190437491</v>
      </c>
      <c r="P1000" s="16">
        <f t="shared" si="354"/>
        <v>78103.312714593863</v>
      </c>
      <c r="Q1000" s="16">
        <f t="shared" si="355"/>
        <v>27233.637892755898</v>
      </c>
      <c r="R1000" s="16">
        <f t="shared" si="343"/>
        <v>50869.674821837965</v>
      </c>
      <c r="S1000" s="16">
        <f t="shared" si="356"/>
        <v>13009.843215634215</v>
      </c>
      <c r="T1000" s="16">
        <f t="shared" si="357"/>
        <v>78180.711608243641</v>
      </c>
      <c r="U1000" s="16">
        <f t="shared" si="358"/>
        <v>27233.637892755898</v>
      </c>
      <c r="V1000" s="16">
        <f t="shared" si="344"/>
        <v>50947.073715487742</v>
      </c>
      <c r="W1000" s="16">
        <f t="shared" si="359"/>
        <v>13029.637866867468</v>
      </c>
    </row>
    <row r="1001" spans="2:23">
      <c r="B1001" s="13">
        <v>17</v>
      </c>
      <c r="C1001" s="16">
        <f t="shared" si="339"/>
        <v>3800.2644580249398</v>
      </c>
      <c r="D1001" s="16">
        <f t="shared" si="345"/>
        <v>-46658.316140078561</v>
      </c>
      <c r="E1001" s="16">
        <f t="shared" si="346"/>
        <v>0</v>
      </c>
      <c r="F1001" s="16">
        <f t="shared" si="340"/>
        <v>-50458.580598103501</v>
      </c>
      <c r="G1001" s="16">
        <f t="shared" si="347"/>
        <v>0</v>
      </c>
      <c r="H1001" s="16">
        <f t="shared" si="348"/>
        <v>19853.899351055872</v>
      </c>
      <c r="I1001" s="16">
        <f t="shared" si="349"/>
        <v>4722.6602158818432</v>
      </c>
      <c r="J1001" s="16">
        <f t="shared" si="341"/>
        <v>15131.23913517403</v>
      </c>
      <c r="K1001" s="16">
        <f t="shared" si="350"/>
        <v>3690.7927475265533</v>
      </c>
      <c r="L1001" s="16">
        <f t="shared" si="351"/>
        <v>50077.844854566953</v>
      </c>
      <c r="M1001" s="16">
        <f t="shared" si="352"/>
        <v>4722.6602158818432</v>
      </c>
      <c r="N1001" s="16">
        <f t="shared" si="342"/>
        <v>45355.18463868511</v>
      </c>
      <c r="O1001" s="16">
        <f t="shared" si="353"/>
        <v>11062.979378738202</v>
      </c>
      <c r="P1001" s="16">
        <f t="shared" si="354"/>
        <v>52290.973536360121</v>
      </c>
      <c r="Q1001" s="16">
        <f t="shared" si="355"/>
        <v>4722.6602158818432</v>
      </c>
      <c r="R1001" s="16">
        <f t="shared" si="343"/>
        <v>47568.313320478279</v>
      </c>
      <c r="S1001" s="16">
        <f t="shared" si="356"/>
        <v>11602.802932852639</v>
      </c>
      <c r="T1001" s="16">
        <f t="shared" si="357"/>
        <v>52370.534955098468</v>
      </c>
      <c r="U1001" s="16">
        <f t="shared" si="358"/>
        <v>4722.6602158818432</v>
      </c>
      <c r="V1001" s="16">
        <f t="shared" si="344"/>
        <v>47647.874739216626</v>
      </c>
      <c r="W1001" s="16">
        <f t="shared" si="359"/>
        <v>11622.209453669555</v>
      </c>
    </row>
    <row r="1002" spans="2:23">
      <c r="B1002" s="13">
        <v>18</v>
      </c>
      <c r="C1002" s="16">
        <f t="shared" si="339"/>
        <v>2145.7430451181185</v>
      </c>
      <c r="D1002" s="16">
        <f t="shared" si="345"/>
        <v>-51972.338016046604</v>
      </c>
      <c r="E1002" s="16">
        <f t="shared" si="346"/>
        <v>0</v>
      </c>
      <c r="F1002" s="16">
        <f t="shared" si="340"/>
        <v>-54118.081061164725</v>
      </c>
      <c r="G1002" s="16">
        <f t="shared" si="347"/>
        <v>0</v>
      </c>
      <c r="H1002" s="16">
        <f t="shared" si="348"/>
        <v>15554.005956610792</v>
      </c>
      <c r="I1002" s="16">
        <f t="shared" si="349"/>
        <v>2676.507586654574</v>
      </c>
      <c r="J1002" s="16">
        <f t="shared" si="341"/>
        <v>12877.498369956218</v>
      </c>
      <c r="K1002" s="16">
        <f t="shared" si="350"/>
        <v>2995.7718075534322</v>
      </c>
      <c r="L1002" s="16">
        <f t="shared" si="351"/>
        <v>46622.408497489974</v>
      </c>
      <c r="M1002" s="16">
        <f t="shared" si="352"/>
        <v>2676.507586654574</v>
      </c>
      <c r="N1002" s="16">
        <f t="shared" si="342"/>
        <v>43945.9009108354</v>
      </c>
      <c r="O1002" s="16">
        <f t="shared" si="353"/>
        <v>10223.405759721714</v>
      </c>
      <c r="P1002" s="16">
        <f t="shared" si="354"/>
        <v>48897.371994652443</v>
      </c>
      <c r="Q1002" s="16">
        <f t="shared" si="355"/>
        <v>2676.5075866545744</v>
      </c>
      <c r="R1002" s="16">
        <f t="shared" si="343"/>
        <v>46220.864407997869</v>
      </c>
      <c r="S1002" s="16">
        <f t="shared" si="356"/>
        <v>10752.644538265282</v>
      </c>
      <c r="T1002" s="16">
        <f t="shared" si="357"/>
        <v>48979.156359430344</v>
      </c>
      <c r="U1002" s="16">
        <f t="shared" si="358"/>
        <v>2676.5075866545744</v>
      </c>
      <c r="V1002" s="16">
        <f t="shared" si="344"/>
        <v>46302.64877277577</v>
      </c>
      <c r="W1002" s="16">
        <f t="shared" si="359"/>
        <v>10771.670539066179</v>
      </c>
    </row>
    <row r="1003" spans="2:23">
      <c r="B1003" s="13">
        <v>19</v>
      </c>
      <c r="C1003" s="16">
        <f t="shared" si="339"/>
        <v>2145.7430451181185</v>
      </c>
      <c r="D1003" s="16">
        <f t="shared" si="345"/>
        <v>-55741.623492999664</v>
      </c>
      <c r="E1003" s="16">
        <f t="shared" si="346"/>
        <v>0</v>
      </c>
      <c r="F1003" s="16">
        <f t="shared" si="340"/>
        <v>-57887.366538117785</v>
      </c>
      <c r="G1003" s="16">
        <f t="shared" si="347"/>
        <v>0</v>
      </c>
      <c r="H1003" s="16">
        <f t="shared" si="348"/>
        <v>13237.295674412795</v>
      </c>
      <c r="I1003" s="16">
        <f t="shared" si="349"/>
        <v>2686.0689919870611</v>
      </c>
      <c r="J1003" s="16">
        <f t="shared" si="341"/>
        <v>10551.226682425735</v>
      </c>
      <c r="K1003" s="16">
        <f t="shared" si="350"/>
        <v>2341.0583669539938</v>
      </c>
      <c r="L1003" s="16">
        <f t="shared" si="351"/>
        <v>45173.749382284142</v>
      </c>
      <c r="M1003" s="16">
        <f t="shared" si="352"/>
        <v>2686.0689919870611</v>
      </c>
      <c r="N1003" s="16">
        <f t="shared" si="342"/>
        <v>42487.680390297079</v>
      </c>
      <c r="O1003" s="16">
        <f t="shared" si="353"/>
        <v>9426.9740063346617</v>
      </c>
      <c r="P1003" s="16">
        <f t="shared" si="354"/>
        <v>47512.27535955733</v>
      </c>
      <c r="Q1003" s="16">
        <f t="shared" si="355"/>
        <v>2686.0689919870611</v>
      </c>
      <c r="R1003" s="16">
        <f t="shared" si="343"/>
        <v>44826.206367570267</v>
      </c>
      <c r="S1003" s="16">
        <f t="shared" si="356"/>
        <v>9945.8355539263976</v>
      </c>
      <c r="T1003" s="16">
        <f t="shared" si="357"/>
        <v>47596.344779487132</v>
      </c>
      <c r="U1003" s="16">
        <f t="shared" si="358"/>
        <v>2686.0689919870611</v>
      </c>
      <c r="V1003" s="16">
        <f t="shared" si="344"/>
        <v>44910.275787500068</v>
      </c>
      <c r="W1003" s="16">
        <f t="shared" si="359"/>
        <v>9964.4884958880593</v>
      </c>
    </row>
    <row r="1004" spans="2:23">
      <c r="B1004" s="13">
        <v>20</v>
      </c>
      <c r="C1004" s="16">
        <f t="shared" si="339"/>
        <v>2145.7430451181185</v>
      </c>
      <c r="D1004" s="16">
        <f t="shared" si="345"/>
        <v>-59623.987534261323</v>
      </c>
      <c r="E1004" s="16">
        <f t="shared" si="346"/>
        <v>0</v>
      </c>
      <c r="F1004" s="16">
        <f t="shared" si="340"/>
        <v>-61769.730579379444</v>
      </c>
      <c r="G1004" s="16">
        <f t="shared" si="347"/>
        <v>0</v>
      </c>
      <c r="H1004" s="16">
        <f t="shared" si="348"/>
        <v>10846.02795593271</v>
      </c>
      <c r="I1004" s="16">
        <f t="shared" si="349"/>
        <v>2695.25199420024</v>
      </c>
      <c r="J1004" s="16">
        <f t="shared" si="341"/>
        <v>8150.77596173247</v>
      </c>
      <c r="K1004" s="16">
        <f t="shared" si="350"/>
        <v>1724.8062066293264</v>
      </c>
      <c r="L1004" s="16">
        <f t="shared" si="351"/>
        <v>43674.786180401985</v>
      </c>
      <c r="M1004" s="16">
        <f t="shared" si="352"/>
        <v>2695.25199420024</v>
      </c>
      <c r="N1004" s="16">
        <f t="shared" si="342"/>
        <v>40979.534186201745</v>
      </c>
      <c r="O1004" s="16">
        <f t="shared" si="353"/>
        <v>8671.7823236691966</v>
      </c>
      <c r="P1004" s="16">
        <f t="shared" si="354"/>
        <v>46078.650573480183</v>
      </c>
      <c r="Q1004" s="16">
        <f t="shared" si="355"/>
        <v>2695.25199420024</v>
      </c>
      <c r="R1004" s="16">
        <f t="shared" si="343"/>
        <v>43383.398579279943</v>
      </c>
      <c r="S1004" s="16">
        <f t="shared" si="356"/>
        <v>9180.4701154258</v>
      </c>
      <c r="T1004" s="16">
        <f t="shared" si="357"/>
        <v>46165.068893002819</v>
      </c>
      <c r="U1004" s="16">
        <f t="shared" si="358"/>
        <v>2695.25199420024</v>
      </c>
      <c r="V1004" s="16">
        <f t="shared" si="344"/>
        <v>43469.816898802579</v>
      </c>
      <c r="W1004" s="16">
        <f t="shared" si="359"/>
        <v>9198.7573134274298</v>
      </c>
    </row>
    <row r="1005" spans="2:23">
      <c r="B1005" s="13">
        <v>21</v>
      </c>
      <c r="C1005" s="16">
        <f t="shared" si="339"/>
        <v>2145.7430451181185</v>
      </c>
      <c r="D1005" s="16">
        <f t="shared" si="345"/>
        <v>-63622.822496760826</v>
      </c>
      <c r="E1005" s="16">
        <f t="shared" si="346"/>
        <v>0</v>
      </c>
      <c r="F1005" s="16">
        <f t="shared" si="340"/>
        <v>-65768.565541878939</v>
      </c>
      <c r="G1005" s="16">
        <f t="shared" si="347"/>
        <v>0</v>
      </c>
      <c r="H1005" s="16">
        <f t="shared" si="348"/>
        <v>8378.5086421032756</v>
      </c>
      <c r="I1005" s="16">
        <f t="shared" si="349"/>
        <v>2704.0689232266559</v>
      </c>
      <c r="J1005" s="16">
        <f t="shared" si="341"/>
        <v>5674.4397188766197</v>
      </c>
      <c r="K1005" s="16">
        <f t="shared" si="350"/>
        <v>1145.239712644162</v>
      </c>
      <c r="L1005" s="16">
        <f t="shared" si="351"/>
        <v>42124.502371364222</v>
      </c>
      <c r="M1005" s="16">
        <f t="shared" si="352"/>
        <v>2704.0689232266559</v>
      </c>
      <c r="N1005" s="16">
        <f t="shared" si="342"/>
        <v>39420.43344813757</v>
      </c>
      <c r="O1005" s="16">
        <f t="shared" si="353"/>
        <v>7956.0006117028588</v>
      </c>
      <c r="P1005" s="16">
        <f t="shared" si="354"/>
        <v>44595.530735585031</v>
      </c>
      <c r="Q1005" s="16">
        <f t="shared" si="355"/>
        <v>2704.0689232266559</v>
      </c>
      <c r="R1005" s="16">
        <f t="shared" si="343"/>
        <v>41891.461812358379</v>
      </c>
      <c r="S1005" s="16">
        <f t="shared" si="356"/>
        <v>8454.7141330328632</v>
      </c>
      <c r="T1005" s="16">
        <f t="shared" si="357"/>
        <v>44684.363582955128</v>
      </c>
      <c r="U1005" s="16">
        <f t="shared" si="358"/>
        <v>2704.0689232266559</v>
      </c>
      <c r="V1005" s="16">
        <f t="shared" si="344"/>
        <v>41980.294659728475</v>
      </c>
      <c r="W1005" s="16">
        <f t="shared" si="359"/>
        <v>8472.6427585246547</v>
      </c>
    </row>
    <row r="1006" spans="2:23">
      <c r="B1006" s="13">
        <v>22</v>
      </c>
      <c r="C1006" s="16">
        <f t="shared" si="339"/>
        <v>2145.7430451181185</v>
      </c>
      <c r="D1006" s="16">
        <f t="shared" si="345"/>
        <v>-67741.622508135304</v>
      </c>
      <c r="E1006" s="16">
        <f t="shared" si="346"/>
        <v>0</v>
      </c>
      <c r="F1006" s="16">
        <f t="shared" si="340"/>
        <v>-69887.365553253418</v>
      </c>
      <c r="G1006" s="16">
        <f t="shared" si="347"/>
        <v>0</v>
      </c>
      <c r="H1006" s="16">
        <f t="shared" si="348"/>
        <v>5832.9835646220326</v>
      </c>
      <c r="I1006" s="16">
        <f t="shared" si="349"/>
        <v>2712.5319339428193</v>
      </c>
      <c r="J1006" s="16">
        <f t="shared" si="341"/>
        <v>3120.4516306792134</v>
      </c>
      <c r="K1006" s="16">
        <f t="shared" si="350"/>
        <v>600.65200334483382</v>
      </c>
      <c r="L1006" s="16">
        <f t="shared" si="351"/>
        <v>40521.840358678535</v>
      </c>
      <c r="M1006" s="16">
        <f t="shared" si="352"/>
        <v>2712.5319339428193</v>
      </c>
      <c r="N1006" s="16">
        <f t="shared" si="342"/>
        <v>37809.308424735718</v>
      </c>
      <c r="O1006" s="16">
        <f t="shared" si="353"/>
        <v>7277.8685710494392</v>
      </c>
      <c r="P1006" s="16">
        <f t="shared" si="354"/>
        <v>43061.909255395673</v>
      </c>
      <c r="Q1006" s="16">
        <f t="shared" si="355"/>
        <v>2712.5319339428193</v>
      </c>
      <c r="R1006" s="16">
        <f t="shared" si="343"/>
        <v>40349.377321452856</v>
      </c>
      <c r="S1006" s="16">
        <f t="shared" si="356"/>
        <v>7766.8033958827755</v>
      </c>
      <c r="T1006" s="16">
        <f t="shared" si="357"/>
        <v>43153.22409252129</v>
      </c>
      <c r="U1006" s="16">
        <f t="shared" si="358"/>
        <v>2712.5319339428193</v>
      </c>
      <c r="V1006" s="16">
        <f t="shared" si="344"/>
        <v>40440.692158578473</v>
      </c>
      <c r="W1006" s="16">
        <f t="shared" si="359"/>
        <v>7784.3804796982586</v>
      </c>
    </row>
    <row r="1007" spans="2:23">
      <c r="B1007" s="13">
        <v>23</v>
      </c>
      <c r="C1007" s="16">
        <f t="shared" si="339"/>
        <v>2145.7430451181185</v>
      </c>
      <c r="D1007" s="16">
        <f t="shared" si="345"/>
        <v>-71983.986519851023</v>
      </c>
      <c r="E1007" s="16">
        <f t="shared" si="346"/>
        <v>0</v>
      </c>
      <c r="F1007" s="16">
        <f t="shared" si="340"/>
        <v>-74129.729564969137</v>
      </c>
      <c r="G1007" s="16">
        <f t="shared" si="347"/>
        <v>0</v>
      </c>
      <c r="H1007" s="16">
        <f t="shared" si="348"/>
        <v>3207.6370492403908</v>
      </c>
      <c r="I1007" s="16">
        <f t="shared" si="349"/>
        <v>2720.6529870038967</v>
      </c>
      <c r="J1007" s="16">
        <f t="shared" si="341"/>
        <v>486.98406223649408</v>
      </c>
      <c r="K1007" s="16">
        <f t="shared" si="350"/>
        <v>89.403039722555633</v>
      </c>
      <c r="L1007" s="16">
        <f t="shared" si="351"/>
        <v>38865.70050212284</v>
      </c>
      <c r="M1007" s="16">
        <f t="shared" si="352"/>
        <v>2720.6529870038967</v>
      </c>
      <c r="N1007" s="16">
        <f t="shared" si="342"/>
        <v>36145.047515118946</v>
      </c>
      <c r="O1007" s="16">
        <f t="shared" si="353"/>
        <v>6635.6937923741289</v>
      </c>
      <c r="P1007" s="16">
        <f t="shared" si="354"/>
        <v>41476.73892381425</v>
      </c>
      <c r="Q1007" s="16">
        <f t="shared" si="355"/>
        <v>2720.6529870038967</v>
      </c>
      <c r="R1007" s="16">
        <f t="shared" si="343"/>
        <v>38756.085936810356</v>
      </c>
      <c r="S1007" s="16">
        <f t="shared" si="356"/>
        <v>7115.0416598577931</v>
      </c>
      <c r="T1007" s="16">
        <f t="shared" si="357"/>
        <v>41570.605097489155</v>
      </c>
      <c r="U1007" s="16">
        <f t="shared" si="358"/>
        <v>2720.6529870038967</v>
      </c>
      <c r="V1007" s="16">
        <f t="shared" si="344"/>
        <v>38849.952110485261</v>
      </c>
      <c r="W1007" s="16">
        <f t="shared" si="359"/>
        <v>7132.2740949710105</v>
      </c>
    </row>
    <row r="1008" spans="2:23">
      <c r="B1008" s="13">
        <v>24</v>
      </c>
      <c r="C1008" s="16">
        <f t="shared" si="339"/>
        <v>2145.7430451181185</v>
      </c>
      <c r="D1008" s="16">
        <f t="shared" si="345"/>
        <v>-76353.62145191821</v>
      </c>
      <c r="E1008" s="16">
        <f t="shared" si="346"/>
        <v>0</v>
      </c>
      <c r="F1008" s="16">
        <f t="shared" si="340"/>
        <v>-78499.364497036324</v>
      </c>
      <c r="G1008" s="16">
        <f t="shared" si="347"/>
        <v>0</v>
      </c>
      <c r="H1008" s="16">
        <f t="shared" si="348"/>
        <v>500.5903969353817</v>
      </c>
      <c r="I1008" s="16">
        <f t="shared" si="349"/>
        <v>2728.4438320812988</v>
      </c>
      <c r="J1008" s="16">
        <f t="shared" si="341"/>
        <v>-1752.0613610580715</v>
      </c>
      <c r="K1008" s="16">
        <f t="shared" si="350"/>
        <v>0</v>
      </c>
      <c r="L1008" s="16">
        <f t="shared" si="351"/>
        <v>37154.940142691368</v>
      </c>
      <c r="M1008" s="16">
        <f t="shared" si="352"/>
        <v>2728.4438320812988</v>
      </c>
      <c r="N1008" s="16">
        <f t="shared" si="342"/>
        <v>34426.496310610069</v>
      </c>
      <c r="O1008" s="16">
        <f t="shared" si="353"/>
        <v>6027.8498364981751</v>
      </c>
      <c r="P1008" s="16">
        <f t="shared" si="354"/>
        <v>39838.93097788484</v>
      </c>
      <c r="Q1008" s="16">
        <f t="shared" si="355"/>
        <v>2728.4438320812988</v>
      </c>
      <c r="R1008" s="16">
        <f t="shared" si="343"/>
        <v>37110.487145803541</v>
      </c>
      <c r="S1008" s="16">
        <f t="shared" si="356"/>
        <v>6497.7987261880417</v>
      </c>
      <c r="T1008" s="16">
        <f t="shared" si="357"/>
        <v>39935.419772452224</v>
      </c>
      <c r="U1008" s="16">
        <f t="shared" si="358"/>
        <v>2728.4438320812988</v>
      </c>
      <c r="V1008" s="16">
        <f t="shared" si="344"/>
        <v>37206.975940370925</v>
      </c>
      <c r="W1008" s="16">
        <f t="shared" si="359"/>
        <v>6514.6932704166866</v>
      </c>
    </row>
    <row r="1009" spans="2:23">
      <c r="B1009" s="13">
        <v>25</v>
      </c>
      <c r="C1009" s="16">
        <f t="shared" si="339"/>
        <v>2145.7430451181185</v>
      </c>
      <c r="D1009" s="16">
        <f t="shared" si="345"/>
        <v>-80854.345431947411</v>
      </c>
      <c r="E1009" s="16">
        <f t="shared" si="346"/>
        <v>0</v>
      </c>
      <c r="F1009" s="16">
        <f t="shared" si="340"/>
        <v>-83000.088477065525</v>
      </c>
      <c r="G1009" s="16">
        <f t="shared" si="347"/>
        <v>0</v>
      </c>
      <c r="H1009" s="16">
        <f t="shared" si="348"/>
        <v>-1804.6232018898138</v>
      </c>
      <c r="I1009" s="16">
        <f t="shared" si="349"/>
        <v>0</v>
      </c>
      <c r="J1009" s="16">
        <f t="shared" si="341"/>
        <v>-3950.3662470079325</v>
      </c>
      <c r="K1009" s="16">
        <f t="shared" si="350"/>
        <v>0</v>
      </c>
      <c r="L1009" s="16">
        <f t="shared" si="351"/>
        <v>35388.372617528519</v>
      </c>
      <c r="M1009" s="16">
        <f t="shared" si="352"/>
        <v>2735.9159933542037</v>
      </c>
      <c r="N1009" s="16">
        <f t="shared" si="342"/>
        <v>32652.456624174316</v>
      </c>
      <c r="O1009" s="16">
        <f t="shared" si="353"/>
        <v>5452.774311664848</v>
      </c>
      <c r="P1009" s="16">
        <f t="shared" si="354"/>
        <v>38147.354156657297</v>
      </c>
      <c r="Q1009" s="16">
        <f t="shared" si="355"/>
        <v>2735.9159933542041</v>
      </c>
      <c r="R1009" s="16">
        <f t="shared" si="343"/>
        <v>35411.438163303093</v>
      </c>
      <c r="S1009" s="16">
        <f t="shared" si="356"/>
        <v>5913.5085172431491</v>
      </c>
      <c r="T1009" s="16">
        <f t="shared" si="357"/>
        <v>38246.53884814489</v>
      </c>
      <c r="U1009" s="16">
        <f t="shared" si="358"/>
        <v>2735.9159933542041</v>
      </c>
      <c r="V1009" s="16">
        <f t="shared" si="344"/>
        <v>35510.622854790687</v>
      </c>
      <c r="W1009" s="16">
        <f t="shared" si="359"/>
        <v>5930.0717958986834</v>
      </c>
    </row>
    <row r="1010" spans="2:23">
      <c r="B1010" s="13">
        <v>26</v>
      </c>
      <c r="C1010" s="16">
        <f t="shared" si="339"/>
        <v>2145.7430451181185</v>
      </c>
      <c r="D1010" s="16">
        <f t="shared" si="345"/>
        <v>-85490.0911313775</v>
      </c>
      <c r="E1010" s="16">
        <f t="shared" si="346"/>
        <v>0</v>
      </c>
      <c r="F1010" s="16">
        <f t="shared" si="340"/>
        <v>-87635.834176495613</v>
      </c>
      <c r="G1010" s="16">
        <f t="shared" si="347"/>
        <v>0</v>
      </c>
      <c r="H1010" s="16">
        <f t="shared" si="348"/>
        <v>-4068.8772344181707</v>
      </c>
      <c r="I1010" s="16">
        <f t="shared" si="349"/>
        <v>0</v>
      </c>
      <c r="J1010" s="16">
        <f t="shared" si="341"/>
        <v>-6214.6202795362897</v>
      </c>
      <c r="K1010" s="16">
        <f t="shared" si="350"/>
        <v>0</v>
      </c>
      <c r="L1010" s="16">
        <f t="shared" si="351"/>
        <v>33564.766262253746</v>
      </c>
      <c r="M1010" s="16">
        <f t="shared" si="352"/>
        <v>2743.0807571070623</v>
      </c>
      <c r="N1010" s="16">
        <f t="shared" si="342"/>
        <v>30821.685505146685</v>
      </c>
      <c r="O1010" s="16">
        <f t="shared" si="353"/>
        <v>4908.9669538988246</v>
      </c>
      <c r="P1010" s="16">
        <f t="shared" si="354"/>
        <v>36400.833745585784</v>
      </c>
      <c r="Q1010" s="16">
        <f t="shared" si="355"/>
        <v>2743.0807571070623</v>
      </c>
      <c r="R1010" s="16">
        <f t="shared" si="343"/>
        <v>33657.752988478722</v>
      </c>
      <c r="S1010" s="16">
        <f t="shared" si="356"/>
        <v>5360.6671554461782</v>
      </c>
      <c r="T1010" s="16">
        <f t="shared" si="357"/>
        <v>36502.78965735354</v>
      </c>
      <c r="U1010" s="16">
        <f t="shared" si="358"/>
        <v>2743.0807571070627</v>
      </c>
      <c r="V1010" s="16">
        <f t="shared" si="344"/>
        <v>33759.708900246478</v>
      </c>
      <c r="W1010" s="16">
        <f t="shared" si="359"/>
        <v>5376.9056639319961</v>
      </c>
    </row>
    <row r="1011" spans="2:23">
      <c r="B1011" s="13">
        <v>27</v>
      </c>
      <c r="C1011" s="16">
        <f t="shared" si="339"/>
        <v>2145.7430451181185</v>
      </c>
      <c r="D1011" s="16">
        <f t="shared" si="345"/>
        <v>-90264.909201790477</v>
      </c>
      <c r="E1011" s="16">
        <f t="shared" si="346"/>
        <v>0</v>
      </c>
      <c r="F1011" s="16">
        <f t="shared" si="340"/>
        <v>-92410.65224690859</v>
      </c>
      <c r="G1011" s="16">
        <f t="shared" si="347"/>
        <v>0</v>
      </c>
      <c r="H1011" s="16">
        <f t="shared" si="348"/>
        <v>-6401.0588879223787</v>
      </c>
      <c r="I1011" s="16">
        <f t="shared" si="349"/>
        <v>0</v>
      </c>
      <c r="J1011" s="16">
        <f t="shared" si="341"/>
        <v>-8546.8019330404968</v>
      </c>
      <c r="K1011" s="16">
        <f t="shared" si="350"/>
        <v>0</v>
      </c>
      <c r="L1011" s="16">
        <f t="shared" si="351"/>
        <v>31682.843398160487</v>
      </c>
      <c r="M1011" s="16">
        <f t="shared" si="352"/>
        <v>2749.9491612873371</v>
      </c>
      <c r="N1011" s="16">
        <f t="shared" si="342"/>
        <v>28932.894236873151</v>
      </c>
      <c r="O1011" s="16">
        <f t="shared" si="353"/>
        <v>4394.9877158680447</v>
      </c>
      <c r="P1011" s="16">
        <f t="shared" si="354"/>
        <v>34598.150606976815</v>
      </c>
      <c r="Q1011" s="16">
        <f t="shared" si="355"/>
        <v>2749.9491612873371</v>
      </c>
      <c r="R1011" s="16">
        <f t="shared" si="343"/>
        <v>31848.201445689476</v>
      </c>
      <c r="S1011" s="16">
        <f t="shared" si="356"/>
        <v>4837.8310507183915</v>
      </c>
      <c r="T1011" s="16">
        <f t="shared" si="357"/>
        <v>34702.955166919361</v>
      </c>
      <c r="U1011" s="16">
        <f t="shared" si="358"/>
        <v>2749.9491612873371</v>
      </c>
      <c r="V1011" s="16">
        <f t="shared" si="344"/>
        <v>31953.006005632022</v>
      </c>
      <c r="W1011" s="16">
        <f t="shared" si="359"/>
        <v>4853.7511570770366</v>
      </c>
    </row>
    <row r="1012" spans="2:23">
      <c r="B1012" s="13">
        <v>28</v>
      </c>
      <c r="C1012" s="16">
        <f t="shared" si="339"/>
        <v>2145.7430451181185</v>
      </c>
      <c r="D1012" s="16">
        <f t="shared" si="345"/>
        <v>-95182.971814315853</v>
      </c>
      <c r="E1012" s="16">
        <f t="shared" si="346"/>
        <v>0</v>
      </c>
      <c r="F1012" s="16">
        <f t="shared" si="340"/>
        <v>-97328.714859433967</v>
      </c>
      <c r="G1012" s="16">
        <f t="shared" si="347"/>
        <v>0</v>
      </c>
      <c r="H1012" s="16">
        <f t="shared" si="348"/>
        <v>-8803.2059910317112</v>
      </c>
      <c r="I1012" s="16">
        <f t="shared" si="349"/>
        <v>0</v>
      </c>
      <c r="J1012" s="16">
        <f t="shared" si="341"/>
        <v>-10948.94903614983</v>
      </c>
      <c r="K1012" s="16">
        <f t="shared" si="350"/>
        <v>0</v>
      </c>
      <c r="L1012" s="16">
        <f t="shared" si="351"/>
        <v>29741.279301851391</v>
      </c>
      <c r="M1012" s="16">
        <f t="shared" si="352"/>
        <v>2756.531986880897</v>
      </c>
      <c r="N1012" s="16">
        <f t="shared" si="342"/>
        <v>26984.747314970493</v>
      </c>
      <c r="O1012" s="16">
        <f t="shared" si="353"/>
        <v>3909.4548691532318</v>
      </c>
      <c r="P1012" s="16">
        <f t="shared" si="354"/>
        <v>32738.040194082041</v>
      </c>
      <c r="Q1012" s="16">
        <f t="shared" si="355"/>
        <v>2756.531986880897</v>
      </c>
      <c r="R1012" s="16">
        <f t="shared" si="343"/>
        <v>29981.508207201143</v>
      </c>
      <c r="S1012" s="16">
        <f t="shared" si="356"/>
        <v>4343.6150013594533</v>
      </c>
      <c r="T1012" s="16">
        <f t="shared" si="357"/>
        <v>32845.772993429382</v>
      </c>
      <c r="U1012" s="16">
        <f t="shared" si="358"/>
        <v>2756.531986880897</v>
      </c>
      <c r="V1012" s="16">
        <f t="shared" si="344"/>
        <v>30089.241006548484</v>
      </c>
      <c r="W1012" s="16">
        <f t="shared" si="359"/>
        <v>4359.2229487698896</v>
      </c>
    </row>
    <row r="1013" spans="2:23">
      <c r="B1013" s="13">
        <v>29</v>
      </c>
      <c r="C1013" s="16">
        <f t="shared" si="339"/>
        <v>2145.7430451181185</v>
      </c>
      <c r="D1013" s="16">
        <f t="shared" si="345"/>
        <v>-100248.57630521699</v>
      </c>
      <c r="E1013" s="16">
        <f t="shared" si="346"/>
        <v>0</v>
      </c>
      <c r="F1013" s="16">
        <f t="shared" si="340"/>
        <v>-102394.31935033511</v>
      </c>
      <c r="G1013" s="16">
        <f t="shared" si="347"/>
        <v>0</v>
      </c>
      <c r="H1013" s="16">
        <f t="shared" si="348"/>
        <v>-11277.417507234326</v>
      </c>
      <c r="I1013" s="16">
        <f t="shared" si="349"/>
        <v>0</v>
      </c>
      <c r="J1013" s="16">
        <f t="shared" si="341"/>
        <v>-13423.160552352445</v>
      </c>
      <c r="K1013" s="16">
        <f t="shared" si="350"/>
        <v>0</v>
      </c>
      <c r="L1013" s="16">
        <f t="shared" si="351"/>
        <v>27738.70115495077</v>
      </c>
      <c r="M1013" s="16">
        <f t="shared" si="352"/>
        <v>2762.8397509664987</v>
      </c>
      <c r="N1013" s="16">
        <f t="shared" si="342"/>
        <v>24975.861403984272</v>
      </c>
      <c r="O1013" s="16">
        <f t="shared" si="353"/>
        <v>3451.0431243474013</v>
      </c>
      <c r="P1013" s="16">
        <f t="shared" si="354"/>
        <v>30819.191546510341</v>
      </c>
      <c r="Q1013" s="16">
        <f t="shared" si="355"/>
        <v>2762.8397509664987</v>
      </c>
      <c r="R1013" s="16">
        <f t="shared" si="343"/>
        <v>28056.351795543844</v>
      </c>
      <c r="S1013" s="16">
        <f t="shared" si="356"/>
        <v>3876.6903127848736</v>
      </c>
      <c r="T1013" s="16">
        <f t="shared" si="357"/>
        <v>30929.93440027145</v>
      </c>
      <c r="U1013" s="16">
        <f t="shared" si="358"/>
        <v>2762.8397509664987</v>
      </c>
      <c r="V1013" s="16">
        <f t="shared" si="344"/>
        <v>28167.094649304952</v>
      </c>
      <c r="W1013" s="16">
        <f t="shared" si="359"/>
        <v>3891.9922220107915</v>
      </c>
    </row>
    <row r="1014" spans="2:23">
      <c r="B1014" s="13">
        <v>30</v>
      </c>
      <c r="C1014" s="16">
        <f t="shared" si="339"/>
        <v>2145.7430451181185</v>
      </c>
      <c r="D1014" s="16">
        <f t="shared" si="345"/>
        <v>-105466.14893084516</v>
      </c>
      <c r="E1014" s="16">
        <f t="shared" si="346"/>
        <v>0</v>
      </c>
      <c r="F1014" s="16">
        <f t="shared" si="340"/>
        <v>-107611.89197596327</v>
      </c>
      <c r="G1014" s="16">
        <f t="shared" si="347"/>
        <v>0</v>
      </c>
      <c r="H1014" s="16">
        <f t="shared" si="348"/>
        <v>-13825.855368923019</v>
      </c>
      <c r="I1014" s="16">
        <f t="shared" si="349"/>
        <v>0</v>
      </c>
      <c r="J1014" s="16">
        <f t="shared" si="341"/>
        <v>-15971.598414041138</v>
      </c>
      <c r="K1014" s="16">
        <f t="shared" si="350"/>
        <v>0</v>
      </c>
      <c r="L1014" s="16">
        <f t="shared" si="351"/>
        <v>25673.686971611594</v>
      </c>
      <c r="M1014" s="16">
        <f t="shared" si="352"/>
        <v>2768.8827013154446</v>
      </c>
      <c r="N1014" s="16">
        <f t="shared" si="342"/>
        <v>22904.80427029615</v>
      </c>
      <c r="O1014" s="16">
        <f t="shared" si="353"/>
        <v>3018.4817729473411</v>
      </c>
      <c r="P1014" s="16">
        <f t="shared" si="354"/>
        <v>28840.246264711339</v>
      </c>
      <c r="Q1014" s="16">
        <f t="shared" si="355"/>
        <v>2768.8827013154446</v>
      </c>
      <c r="R1014" s="16">
        <f t="shared" si="343"/>
        <v>26071.363563395895</v>
      </c>
      <c r="S1014" s="16">
        <f t="shared" si="356"/>
        <v>3435.7829380821177</v>
      </c>
      <c r="T1014" s="16">
        <f t="shared" si="357"/>
        <v>28954.083273806533</v>
      </c>
      <c r="U1014" s="16">
        <f t="shared" si="358"/>
        <v>2768.8827013154446</v>
      </c>
      <c r="V1014" s="16">
        <f t="shared" si="344"/>
        <v>26185.200572491089</v>
      </c>
      <c r="W1014" s="16">
        <f t="shared" si="359"/>
        <v>3450.7848098722334</v>
      </c>
    </row>
    <row r="1015" spans="2:23">
      <c r="B1015" s="13">
        <v>31</v>
      </c>
      <c r="C1015" s="16">
        <f t="shared" si="339"/>
        <v>2145.7430451181185</v>
      </c>
      <c r="D1015" s="16">
        <f t="shared" si="345"/>
        <v>-110840.24873524217</v>
      </c>
      <c r="E1015" s="16">
        <f t="shared" si="346"/>
        <v>0</v>
      </c>
      <c r="F1015" s="16">
        <f t="shared" si="340"/>
        <v>-112985.99178036029</v>
      </c>
      <c r="G1015" s="16">
        <f t="shared" si="347"/>
        <v>0</v>
      </c>
      <c r="H1015" s="16">
        <f t="shared" si="348"/>
        <v>-16450.746366462372</v>
      </c>
      <c r="I1015" s="16">
        <f t="shared" si="349"/>
        <v>0</v>
      </c>
      <c r="J1015" s="16">
        <f t="shared" si="341"/>
        <v>-18596.489411580489</v>
      </c>
      <c r="K1015" s="16">
        <f t="shared" si="350"/>
        <v>0</v>
      </c>
      <c r="L1015" s="16">
        <f t="shared" si="351"/>
        <v>23544.764501608224</v>
      </c>
      <c r="M1015" s="16">
        <f t="shared" si="352"/>
        <v>2774.670812407694</v>
      </c>
      <c r="N1015" s="16">
        <f t="shared" si="342"/>
        <v>20770.09368920053</v>
      </c>
      <c r="O1015" s="16">
        <f t="shared" si="353"/>
        <v>2610.5528545621555</v>
      </c>
      <c r="P1015" s="16">
        <f t="shared" si="354"/>
        <v>26799.797461357175</v>
      </c>
      <c r="Q1015" s="16">
        <f t="shared" si="355"/>
        <v>2774.670812407694</v>
      </c>
      <c r="R1015" s="16">
        <f t="shared" si="343"/>
        <v>24025.126648949481</v>
      </c>
      <c r="S1015" s="16">
        <f t="shared" si="356"/>
        <v>3019.6716439099755</v>
      </c>
      <c r="T1015" s="16">
        <f t="shared" si="357"/>
        <v>26916.815076486491</v>
      </c>
      <c r="U1015" s="16">
        <f t="shared" si="358"/>
        <v>2774.670812407694</v>
      </c>
      <c r="V1015" s="16">
        <f t="shared" si="344"/>
        <v>24142.144264078797</v>
      </c>
      <c r="W1015" s="16">
        <f t="shared" si="359"/>
        <v>3034.3793613512657</v>
      </c>
    </row>
    <row r="1016" spans="2:23">
      <c r="B1016" s="13">
        <v>32</v>
      </c>
      <c r="C1016" s="16">
        <f t="shared" ref="C1016:C1037" si="360">IF($B$977-12*$B1016&lt;=0,0,($B$980*MIN(12,$B$977-12*$B1016)-$B$976*(MIN(12,$B$977-12*$B1016)-MAX(0,MIN(12,$B$977-12*$B1016,$B$978-12*$B1016))))/12)</f>
        <v>2145.7430451181185</v>
      </c>
      <c r="D1016" s="16">
        <f t="shared" si="345"/>
        <v>-116375.5715337711</v>
      </c>
      <c r="E1016" s="16">
        <f t="shared" si="346"/>
        <v>0</v>
      </c>
      <c r="F1016" s="16">
        <f t="shared" ref="F1016:F1047" si="361">IF(E1016&gt;0,IF(E1016&lt;=D1016,D1016-E1016,C1016*(D1016/E1016-1)),D1016-C1016)</f>
        <v>-118521.31457888921</v>
      </c>
      <c r="G1016" s="16">
        <f t="shared" si="347"/>
        <v>0</v>
      </c>
      <c r="H1016" s="16">
        <f t="shared" si="348"/>
        <v>-19154.384093927903</v>
      </c>
      <c r="I1016" s="16">
        <f t="shared" si="349"/>
        <v>0</v>
      </c>
      <c r="J1016" s="16">
        <f t="shared" ref="J1016:J1047" si="362">IF(I1016&gt;0,IF(I1016&lt;=H1016,H1016-I1016,C1016*(H1016/I1016-1)),H1016-C1016)</f>
        <v>-21300.127139046021</v>
      </c>
      <c r="K1016" s="16">
        <f t="shared" si="350"/>
        <v>0</v>
      </c>
      <c r="L1016" s="16">
        <f t="shared" si="351"/>
        <v>21350.410106876792</v>
      </c>
      <c r="M1016" s="16">
        <f t="shared" si="352"/>
        <v>2780.2137827412857</v>
      </c>
      <c r="N1016" s="16">
        <f t="shared" ref="N1016:N1047" si="363">IF(M1016&gt;0,IF(M1016&lt;=L1016,L1016-M1016,C1016*(L1016/M1016-1)),L1016-C1016)</f>
        <v>18570.196324135508</v>
      </c>
      <c r="O1016" s="16">
        <f t="shared" si="353"/>
        <v>2226.089352551257</v>
      </c>
      <c r="P1016" s="16">
        <f t="shared" si="354"/>
        <v>24696.388687521132</v>
      </c>
      <c r="Q1016" s="16">
        <f t="shared" si="355"/>
        <v>2780.2137827412857</v>
      </c>
      <c r="R1016" s="16">
        <f t="shared" ref="R1016:R1047" si="364">IF(Q1016&gt;0,IF(Q1016&lt;=P1016,P1016-Q1016,C1016*(P1016/Q1016-1)),P1016-C1016)</f>
        <v>21916.174904779848</v>
      </c>
      <c r="S1016" s="16">
        <f t="shared" si="356"/>
        <v>2627.1862048530415</v>
      </c>
      <c r="T1016" s="16">
        <f t="shared" si="357"/>
        <v>24816.675774817159</v>
      </c>
      <c r="U1016" s="16">
        <f t="shared" si="358"/>
        <v>2780.2137827412857</v>
      </c>
      <c r="V1016" s="16">
        <f t="shared" ref="V1016:V1047" si="365">IF(U1016&gt;0,IF(U1016&lt;=T1016,T1016-U1016,C1016*(T1016/U1016-1)),T1016-C1016)</f>
        <v>22036.461992075874</v>
      </c>
      <c r="W1016" s="16">
        <f t="shared" si="359"/>
        <v>2641.6055356778356</v>
      </c>
    </row>
    <row r="1017" spans="2:23">
      <c r="B1017" s="13">
        <v>33</v>
      </c>
      <c r="C1017" s="16">
        <f t="shared" si="360"/>
        <v>2145.7430451181185</v>
      </c>
      <c r="D1017" s="16">
        <f t="shared" ref="D1017:D1037" si="366">IF($B1017&gt;$B$979,F1016,F1016*$B$107*IF(F1016&gt;0,$B$106,1))</f>
        <v>-122076.9540162559</v>
      </c>
      <c r="E1017" s="16">
        <f t="shared" ref="E1017:E1048" si="367">IF(AND(C1017&gt;0,D1017&gt;0),C1017/(1-$B$105*MAX(0,1-G1016/D1017)),0)</f>
        <v>0</v>
      </c>
      <c r="F1017" s="16">
        <f t="shared" si="361"/>
        <v>-124222.69706137401</v>
      </c>
      <c r="G1017" s="16">
        <f t="shared" ref="G1017:G1048" si="368">IF(E1017&gt;0,IF(E1017&lt;=D1017,G1016*(1-E1017/D1017),0),IF(AND(C1017&lt;0,F1017&gt;0),G1016-C1017,G1016))/$B$108</f>
        <v>0</v>
      </c>
      <c r="H1017" s="16">
        <f t="shared" ref="H1017:H1037" si="369">IF($B1017&gt;$B$979,J1016,J1016*$B$107*IF(J1016&gt;0,$B$106,1))</f>
        <v>-21939.130953217402</v>
      </c>
      <c r="I1017" s="16">
        <f t="shared" ref="I1017:I1048" si="370">IF(AND(C1017&gt;0,H1017&gt;0),C1017/(1-$B$105*MAX(0,1-K1016/H1017)),0)</f>
        <v>0</v>
      </c>
      <c r="J1017" s="16">
        <f t="shared" si="362"/>
        <v>-24084.873998335519</v>
      </c>
      <c r="K1017" s="16">
        <f t="shared" ref="K1017:K1048" si="371">IF(I1017&gt;0,IF(I1017&lt;=H1017,K1016*(1-I1017/H1017),0),IF(AND(C1017&lt;0,J1017&gt;0),K1016-C1017,K1016))/$B$108</f>
        <v>0</v>
      </c>
      <c r="L1017" s="16">
        <f t="shared" ref="L1017:L1037" si="372">IF($B1017&gt;$B$979,N1016,N1016*$B$107*IF(N1016&gt;0,$B$106,1))</f>
        <v>19089.047609431855</v>
      </c>
      <c r="M1017" s="16">
        <f t="shared" ref="M1017:M1048" si="373">IF(AND(C1017&gt;0,L1017&gt;0),C1017/(1-$B$105*MAX(0,1-O1016/L1017)),0)</f>
        <v>2785.5210333177997</v>
      </c>
      <c r="N1017" s="16">
        <f t="shared" si="363"/>
        <v>16303.526576114054</v>
      </c>
      <c r="O1017" s="16">
        <f t="shared" ref="O1017:O1048" si="374">IF(M1017&gt;0,IF(M1017&lt;=L1017,O1016*(1-M1017/L1017),0),IF(AND(C1017&lt;0,N1017&gt;0),O1016-C1017,O1016))/$B$108</f>
        <v>1863.9734208159139</v>
      </c>
      <c r="P1017" s="16">
        <f t="shared" ref="P1017:P1037" si="375">IF($B1017&gt;$B$979,R1016,R1016*$B$107*IF(R1016&gt;0,$B$106,1))</f>
        <v>22528.512831619395</v>
      </c>
      <c r="Q1017" s="16">
        <f t="shared" ref="Q1017:Q1048" si="376">IF(AND(C1017&gt;0,P1017&gt;0),C1017/(1-$B$105*MAX(0,1-S1016/P1017)),0)</f>
        <v>2785.5210333177997</v>
      </c>
      <c r="R1017" s="16">
        <f t="shared" si="364"/>
        <v>19742.991798301595</v>
      </c>
      <c r="S1017" s="16">
        <f t="shared" ref="S1017:S1048" si="377">IF(Q1017&gt;0,IF(Q1017&lt;=P1017,S1016*(1-Q1017/P1017),0),IF(AND(C1017&lt;0,R1017&gt;0),S1016-C1017,S1016))/$B$108</f>
        <v>2257.2056289549182</v>
      </c>
      <c r="T1017" s="16">
        <f t="shared" ref="T1017:T1037" si="378">IF($B1017&gt;$B$979,V1016,V1016*$B$107*IF(V1016&gt;0,$B$106,1))</f>
        <v>22652.160740134474</v>
      </c>
      <c r="U1017" s="16">
        <f t="shared" ref="U1017:U1048" si="379">IF(AND(C1017&gt;0,T1017&gt;0),C1017/(1-$B$105*MAX(0,1-W1016/T1017)),0)</f>
        <v>2785.5210333177997</v>
      </c>
      <c r="V1017" s="16">
        <f t="shared" si="365"/>
        <v>19866.639706816673</v>
      </c>
      <c r="W1017" s="16">
        <f t="shared" ref="W1017:W1048" si="380">IF(U1017&gt;0,IF(U1017&lt;=T1017,W1016*(1-U1017/T1017),0),IF(AND(C1017&lt;0,V1017&gt;0),W1016-C1017,W1016))/$B$108</f>
        <v>2271.342227802756</v>
      </c>
    </row>
    <row r="1018" spans="2:23">
      <c r="B1018" s="13">
        <v>34</v>
      </c>
      <c r="C1018" s="16">
        <f t="shared" si="360"/>
        <v>2145.7430451181185</v>
      </c>
      <c r="D1018" s="16">
        <f t="shared" si="366"/>
        <v>-127949.37797321523</v>
      </c>
      <c r="E1018" s="16">
        <f t="shared" si="367"/>
        <v>0</v>
      </c>
      <c r="F1018" s="16">
        <f t="shared" si="361"/>
        <v>-130095.12101833335</v>
      </c>
      <c r="G1018" s="16">
        <f t="shared" si="368"/>
        <v>0</v>
      </c>
      <c r="H1018" s="16">
        <f t="shared" si="369"/>
        <v>-24807.420218285584</v>
      </c>
      <c r="I1018" s="16">
        <f t="shared" si="370"/>
        <v>0</v>
      </c>
      <c r="J1018" s="16">
        <f t="shared" si="362"/>
        <v>-26953.163263403701</v>
      </c>
      <c r="K1018" s="16">
        <f t="shared" si="371"/>
        <v>0</v>
      </c>
      <c r="L1018" s="16">
        <f t="shared" si="372"/>
        <v>16759.04710865068</v>
      </c>
      <c r="M1018" s="16">
        <f t="shared" si="373"/>
        <v>2790.6017071926349</v>
      </c>
      <c r="N1018" s="16">
        <f t="shared" si="363"/>
        <v>13968.445401458046</v>
      </c>
      <c r="O1018" s="16">
        <f t="shared" si="374"/>
        <v>1523.1346441047087</v>
      </c>
      <c r="P1018" s="16">
        <f t="shared" si="375"/>
        <v>20294.610989146142</v>
      </c>
      <c r="Q1018" s="16">
        <f t="shared" si="376"/>
        <v>2790.6017071926349</v>
      </c>
      <c r="R1018" s="16">
        <f t="shared" si="364"/>
        <v>17504.009281953506</v>
      </c>
      <c r="S1018" s="16">
        <f t="shared" si="377"/>
        <v>1908.6564167900071</v>
      </c>
      <c r="T1018" s="16">
        <f t="shared" si="378"/>
        <v>20421.713620225131</v>
      </c>
      <c r="U1018" s="16">
        <f t="shared" si="379"/>
        <v>2790.6017071926349</v>
      </c>
      <c r="V1018" s="16">
        <f t="shared" si="365"/>
        <v>17631.111913032495</v>
      </c>
      <c r="W1018" s="16">
        <f t="shared" si="380"/>
        <v>1922.5158274251423</v>
      </c>
    </row>
    <row r="1019" spans="2:23">
      <c r="B1019" s="13">
        <v>35</v>
      </c>
      <c r="C1019" s="16">
        <f t="shared" si="360"/>
        <v>2145.7430451181185</v>
      </c>
      <c r="D1019" s="16">
        <f t="shared" si="366"/>
        <v>-133997.97464888336</v>
      </c>
      <c r="E1019" s="16">
        <f t="shared" si="367"/>
        <v>0</v>
      </c>
      <c r="F1019" s="16">
        <f t="shared" si="361"/>
        <v>-136143.71769400148</v>
      </c>
      <c r="G1019" s="16">
        <f t="shared" si="368"/>
        <v>0</v>
      </c>
      <c r="H1019" s="16">
        <f t="shared" si="369"/>
        <v>-27761.758161305814</v>
      </c>
      <c r="I1019" s="16">
        <f t="shared" si="370"/>
        <v>0</v>
      </c>
      <c r="J1019" s="16">
        <f t="shared" si="362"/>
        <v>-29907.501206423931</v>
      </c>
      <c r="K1019" s="16">
        <f t="shared" si="371"/>
        <v>0</v>
      </c>
      <c r="L1019" s="16">
        <f t="shared" si="372"/>
        <v>14358.723765974784</v>
      </c>
      <c r="M1019" s="16">
        <f t="shared" si="373"/>
        <v>2795.4646699850332</v>
      </c>
      <c r="N1019" s="16">
        <f t="shared" si="363"/>
        <v>11563.259095989752</v>
      </c>
      <c r="O1019" s="16">
        <f t="shared" si="374"/>
        <v>1202.5483338538099</v>
      </c>
      <c r="P1019" s="16">
        <f t="shared" si="375"/>
        <v>17993.071301291286</v>
      </c>
      <c r="Q1019" s="16">
        <f t="shared" si="376"/>
        <v>2795.4646699850332</v>
      </c>
      <c r="R1019" s="16">
        <f t="shared" si="364"/>
        <v>15197.606631306253</v>
      </c>
      <c r="S1019" s="16">
        <f t="shared" si="377"/>
        <v>1580.5108560942986</v>
      </c>
      <c r="T1019" s="16">
        <f t="shared" si="378"/>
        <v>18123.725179882622</v>
      </c>
      <c r="U1019" s="16">
        <f t="shared" si="379"/>
        <v>2795.4646699850332</v>
      </c>
      <c r="V1019" s="16">
        <f t="shared" si="365"/>
        <v>15328.260509897589</v>
      </c>
      <c r="W1019" s="16">
        <f t="shared" si="380"/>
        <v>1594.0985135797255</v>
      </c>
    </row>
    <row r="1020" spans="2:23">
      <c r="B1020" s="13">
        <v>36</v>
      </c>
      <c r="C1020" s="16">
        <f t="shared" si="360"/>
        <v>2145.7430451181185</v>
      </c>
      <c r="D1020" s="16">
        <f t="shared" si="366"/>
        <v>-140228.02922482151</v>
      </c>
      <c r="E1020" s="16">
        <f t="shared" si="367"/>
        <v>0</v>
      </c>
      <c r="F1020" s="16">
        <f t="shared" si="361"/>
        <v>-142373.77226993963</v>
      </c>
      <c r="G1020" s="16">
        <f t="shared" si="368"/>
        <v>0</v>
      </c>
      <c r="H1020" s="16">
        <f t="shared" si="369"/>
        <v>-30804.726242616649</v>
      </c>
      <c r="I1020" s="16">
        <f t="shared" si="370"/>
        <v>0</v>
      </c>
      <c r="J1020" s="16">
        <f t="shared" si="362"/>
        <v>-32950.46928773477</v>
      </c>
      <c r="K1020" s="16">
        <f t="shared" si="371"/>
        <v>0</v>
      </c>
      <c r="L1020" s="16">
        <f t="shared" si="372"/>
        <v>11886.336555131706</v>
      </c>
      <c r="M1020" s="16">
        <f t="shared" si="373"/>
        <v>2800.1185112489848</v>
      </c>
      <c r="N1020" s="16">
        <f t="shared" si="363"/>
        <v>9086.2180438827199</v>
      </c>
      <c r="O1020" s="16">
        <f t="shared" si="374"/>
        <v>901.23386126742423</v>
      </c>
      <c r="P1020" s="16">
        <f t="shared" si="375"/>
        <v>15622.22776058495</v>
      </c>
      <c r="Q1020" s="16">
        <f t="shared" si="376"/>
        <v>2800.1185112489848</v>
      </c>
      <c r="R1020" s="16">
        <f t="shared" si="364"/>
        <v>12822.109249335965</v>
      </c>
      <c r="S1020" s="16">
        <f t="shared" si="377"/>
        <v>1271.7853536600601</v>
      </c>
      <c r="T1020" s="16">
        <f t="shared" si="378"/>
        <v>15756.532108544128</v>
      </c>
      <c r="U1020" s="16">
        <f t="shared" si="379"/>
        <v>2800.1185112489848</v>
      </c>
      <c r="V1020" s="16">
        <f t="shared" si="365"/>
        <v>12956.413597295144</v>
      </c>
      <c r="W1020" s="16">
        <f t="shared" si="380"/>
        <v>1285.1065864889097</v>
      </c>
    </row>
    <row r="1021" spans="2:23">
      <c r="B1021" s="13">
        <v>37</v>
      </c>
      <c r="C1021" s="16">
        <f t="shared" si="360"/>
        <v>2145.7430451181185</v>
      </c>
      <c r="D1021" s="16">
        <f t="shared" si="366"/>
        <v>-146644.98543803781</v>
      </c>
      <c r="E1021" s="16">
        <f t="shared" si="367"/>
        <v>0</v>
      </c>
      <c r="F1021" s="16">
        <f t="shared" si="361"/>
        <v>-148790.72848315592</v>
      </c>
      <c r="G1021" s="16">
        <f t="shared" si="368"/>
        <v>0</v>
      </c>
      <c r="H1021" s="16">
        <f t="shared" si="369"/>
        <v>-33938.983366366811</v>
      </c>
      <c r="I1021" s="16">
        <f t="shared" si="370"/>
        <v>0</v>
      </c>
      <c r="J1021" s="16">
        <f t="shared" si="362"/>
        <v>-36084.726411484931</v>
      </c>
      <c r="K1021" s="16">
        <f t="shared" si="371"/>
        <v>0</v>
      </c>
      <c r="L1021" s="16">
        <f t="shared" si="372"/>
        <v>9340.0869760288024</v>
      </c>
      <c r="M1021" s="16">
        <f t="shared" si="373"/>
        <v>2804.5715466122597</v>
      </c>
      <c r="N1021" s="16">
        <f t="shared" si="363"/>
        <v>6535.5154294165422</v>
      </c>
      <c r="O1021" s="16">
        <f t="shared" si="374"/>
        <v>618.25302905159879</v>
      </c>
      <c r="P1021" s="16">
        <f t="shared" si="375"/>
        <v>13180.358981762412</v>
      </c>
      <c r="Q1021" s="16">
        <f t="shared" si="376"/>
        <v>2804.5715466122597</v>
      </c>
      <c r="R1021" s="16">
        <f t="shared" si="364"/>
        <v>10375.787435150152</v>
      </c>
      <c r="S1021" s="16">
        <f t="shared" si="377"/>
        <v>981.53880590712424</v>
      </c>
      <c r="T1021" s="16">
        <f t="shared" si="378"/>
        <v>13318.415793203571</v>
      </c>
      <c r="U1021" s="16">
        <f t="shared" si="379"/>
        <v>2804.5715466122597</v>
      </c>
      <c r="V1021" s="16">
        <f t="shared" si="365"/>
        <v>10513.84424659131</v>
      </c>
      <c r="W1021" s="16">
        <f t="shared" si="380"/>
        <v>994.59883809227085</v>
      </c>
    </row>
    <row r="1022" spans="2:23">
      <c r="B1022" s="13">
        <v>38</v>
      </c>
      <c r="C1022" s="16">
        <f t="shared" si="360"/>
        <v>2145.7430451181185</v>
      </c>
      <c r="D1022" s="16">
        <f t="shared" si="366"/>
        <v>-153254.4503376506</v>
      </c>
      <c r="E1022" s="16">
        <f t="shared" si="367"/>
        <v>0</v>
      </c>
      <c r="F1022" s="16">
        <f t="shared" si="361"/>
        <v>-155400.19338276872</v>
      </c>
      <c r="G1022" s="16">
        <f t="shared" si="368"/>
        <v>0</v>
      </c>
      <c r="H1022" s="16">
        <f t="shared" si="369"/>
        <v>-37167.268203829481</v>
      </c>
      <c r="I1022" s="16">
        <f t="shared" si="370"/>
        <v>0</v>
      </c>
      <c r="J1022" s="16">
        <f t="shared" si="362"/>
        <v>-39313.011248947601</v>
      </c>
      <c r="K1022" s="16">
        <f t="shared" si="371"/>
        <v>0</v>
      </c>
      <c r="L1022" s="16">
        <f t="shared" si="372"/>
        <v>6718.1177305144411</v>
      </c>
      <c r="M1022" s="16">
        <f t="shared" si="373"/>
        <v>2808.8318205969185</v>
      </c>
      <c r="N1022" s="16">
        <f t="shared" si="363"/>
        <v>3909.2859099175225</v>
      </c>
      <c r="O1022" s="16">
        <f t="shared" si="374"/>
        <v>352.7084829450111</v>
      </c>
      <c r="P1022" s="16">
        <f t="shared" si="375"/>
        <v>10665.686936088248</v>
      </c>
      <c r="Q1022" s="16">
        <f t="shared" si="376"/>
        <v>2808.8318205969185</v>
      </c>
      <c r="R1022" s="16">
        <f t="shared" si="364"/>
        <v>7856.8551154913293</v>
      </c>
      <c r="S1022" s="16">
        <f t="shared" si="377"/>
        <v>708.87100927395761</v>
      </c>
      <c r="T1022" s="16">
        <f t="shared" si="378"/>
        <v>10807.60105484107</v>
      </c>
      <c r="U1022" s="16">
        <f t="shared" si="379"/>
        <v>2808.8318205969185</v>
      </c>
      <c r="V1022" s="16">
        <f t="shared" si="365"/>
        <v>7998.7692342441514</v>
      </c>
      <c r="W1022" s="16">
        <f t="shared" si="380"/>
        <v>721.67496239665036</v>
      </c>
    </row>
    <row r="1023" spans="2:23">
      <c r="B1023" s="13">
        <v>39</v>
      </c>
      <c r="C1023" s="16">
        <f t="shared" si="360"/>
        <v>2145.7430451181185</v>
      </c>
      <c r="D1023" s="16">
        <f t="shared" si="366"/>
        <v>-160062.19918425177</v>
      </c>
      <c r="E1023" s="16">
        <f t="shared" si="367"/>
        <v>0</v>
      </c>
      <c r="F1023" s="16">
        <f t="shared" si="361"/>
        <v>-162207.94222936989</v>
      </c>
      <c r="G1023" s="16">
        <f t="shared" si="368"/>
        <v>0</v>
      </c>
      <c r="H1023" s="16">
        <f t="shared" si="369"/>
        <v>-40492.401586416032</v>
      </c>
      <c r="I1023" s="16">
        <f t="shared" si="370"/>
        <v>0</v>
      </c>
      <c r="J1023" s="16">
        <f t="shared" si="362"/>
        <v>-42638.144631534153</v>
      </c>
      <c r="K1023" s="16">
        <f t="shared" si="371"/>
        <v>0</v>
      </c>
      <c r="L1023" s="16">
        <f t="shared" si="372"/>
        <v>4018.5113582406184</v>
      </c>
      <c r="M1023" s="16">
        <f t="shared" si="373"/>
        <v>2812.9071100405549</v>
      </c>
      <c r="N1023" s="16">
        <f t="shared" si="363"/>
        <v>1205.6042482000635</v>
      </c>
      <c r="O1023" s="16">
        <f t="shared" si="374"/>
        <v>103.74216394266604</v>
      </c>
      <c r="P1023" s="16">
        <f t="shared" si="375"/>
        <v>8076.3756474181573</v>
      </c>
      <c r="Q1023" s="16">
        <f t="shared" si="376"/>
        <v>2812.9071100405549</v>
      </c>
      <c r="R1023" s="16">
        <f t="shared" si="364"/>
        <v>5263.4685373776028</v>
      </c>
      <c r="S1023" s="16">
        <f t="shared" si="377"/>
        <v>452.92111132398628</v>
      </c>
      <c r="T1023" s="16">
        <f t="shared" si="378"/>
        <v>8222.2548466489334</v>
      </c>
      <c r="U1023" s="16">
        <f t="shared" si="379"/>
        <v>2812.9071100405549</v>
      </c>
      <c r="V1023" s="16">
        <f t="shared" si="365"/>
        <v>5409.3477366083789</v>
      </c>
      <c r="W1023" s="16">
        <f t="shared" si="380"/>
        <v>465.47400654231234</v>
      </c>
    </row>
    <row r="1024" spans="2:23">
      <c r="B1024" s="13">
        <v>40</v>
      </c>
      <c r="C1024" s="16">
        <f t="shared" si="360"/>
        <v>2145.7430451181185</v>
      </c>
      <c r="D1024" s="16">
        <f t="shared" si="366"/>
        <v>-167074.18049625098</v>
      </c>
      <c r="E1024" s="16">
        <f t="shared" si="367"/>
        <v>0</v>
      </c>
      <c r="F1024" s="16">
        <f t="shared" si="361"/>
        <v>-169219.92354136909</v>
      </c>
      <c r="G1024" s="16">
        <f t="shared" si="368"/>
        <v>0</v>
      </c>
      <c r="H1024" s="16">
        <f t="shared" si="369"/>
        <v>-43917.288970480178</v>
      </c>
      <c r="I1024" s="16">
        <f t="shared" si="370"/>
        <v>0</v>
      </c>
      <c r="J1024" s="16">
        <f t="shared" si="362"/>
        <v>-46063.032015598299</v>
      </c>
      <c r="K1024" s="16">
        <f t="shared" si="371"/>
        <v>0</v>
      </c>
      <c r="L1024" s="16">
        <f t="shared" si="372"/>
        <v>1239.2888308947734</v>
      </c>
      <c r="M1024" s="16">
        <f t="shared" si="373"/>
        <v>2816.8049280433052</v>
      </c>
      <c r="N1024" s="16">
        <f t="shared" si="363"/>
        <v>-1201.6963476308931</v>
      </c>
      <c r="O1024" s="16">
        <f t="shared" si="374"/>
        <v>0</v>
      </c>
      <c r="P1024" s="16">
        <f t="shared" si="375"/>
        <v>5410.5298483119332</v>
      </c>
      <c r="Q1024" s="16">
        <f t="shared" si="376"/>
        <v>2816.8049280433052</v>
      </c>
      <c r="R1024" s="16">
        <f t="shared" si="364"/>
        <v>2593.724920268628</v>
      </c>
      <c r="S1024" s="16">
        <f t="shared" si="377"/>
        <v>212.86610323591171</v>
      </c>
      <c r="T1024" s="16">
        <f t="shared" si="378"/>
        <v>5560.4849123692175</v>
      </c>
      <c r="U1024" s="16">
        <f t="shared" si="379"/>
        <v>2816.8049280433052</v>
      </c>
      <c r="V1024" s="16">
        <f t="shared" si="365"/>
        <v>2743.6799843259123</v>
      </c>
      <c r="W1024" s="16">
        <f t="shared" si="380"/>
        <v>225.1728632538784</v>
      </c>
    </row>
    <row r="1025" spans="1:23">
      <c r="B1025" s="13">
        <v>41</v>
      </c>
      <c r="C1025" s="16">
        <f t="shared" si="360"/>
        <v>2145.7430451181185</v>
      </c>
      <c r="D1025" s="16">
        <f t="shared" si="366"/>
        <v>-174296.52124761016</v>
      </c>
      <c r="E1025" s="16">
        <f t="shared" si="367"/>
        <v>0</v>
      </c>
      <c r="F1025" s="16">
        <f t="shared" si="361"/>
        <v>-176442.26429272827</v>
      </c>
      <c r="G1025" s="16">
        <f t="shared" si="368"/>
        <v>0</v>
      </c>
      <c r="H1025" s="16">
        <f t="shared" si="369"/>
        <v>-47444.922976066249</v>
      </c>
      <c r="I1025" s="16">
        <f t="shared" si="370"/>
        <v>0</v>
      </c>
      <c r="J1025" s="16">
        <f t="shared" si="362"/>
        <v>-49590.66602118437</v>
      </c>
      <c r="K1025" s="16">
        <f t="shared" si="371"/>
        <v>0</v>
      </c>
      <c r="L1025" s="16">
        <f t="shared" si="372"/>
        <v>-1237.7472380598199</v>
      </c>
      <c r="M1025" s="16">
        <f t="shared" si="373"/>
        <v>0</v>
      </c>
      <c r="N1025" s="16">
        <f t="shared" si="363"/>
        <v>-3383.4902831779382</v>
      </c>
      <c r="O1025" s="16">
        <f t="shared" si="374"/>
        <v>0</v>
      </c>
      <c r="P1025" s="16">
        <f t="shared" si="375"/>
        <v>2666.1935945409336</v>
      </c>
      <c r="Q1025" s="16">
        <f t="shared" si="376"/>
        <v>2820.53252837123</v>
      </c>
      <c r="R1025" s="16">
        <f t="shared" si="364"/>
        <v>-117.41459831649058</v>
      </c>
      <c r="S1025" s="16">
        <f t="shared" si="377"/>
        <v>0</v>
      </c>
      <c r="T1025" s="16">
        <f t="shared" si="378"/>
        <v>2820.3384030879783</v>
      </c>
      <c r="U1025" s="16">
        <f t="shared" si="379"/>
        <v>2820.5325283712295</v>
      </c>
      <c r="V1025" s="16">
        <f t="shared" si="365"/>
        <v>-0.14768238700586023</v>
      </c>
      <c r="W1025" s="16">
        <f t="shared" si="380"/>
        <v>0</v>
      </c>
    </row>
    <row r="1026" spans="1:23">
      <c r="B1026" s="13">
        <v>42</v>
      </c>
      <c r="C1026" s="16">
        <f t="shared" si="360"/>
        <v>0</v>
      </c>
      <c r="D1026" s="16">
        <f t="shared" si="366"/>
        <v>-181735.53222151013</v>
      </c>
      <c r="E1026" s="16">
        <f t="shared" si="367"/>
        <v>0</v>
      </c>
      <c r="F1026" s="16">
        <f t="shared" si="361"/>
        <v>-181735.53222151013</v>
      </c>
      <c r="G1026" s="16">
        <f t="shared" si="368"/>
        <v>0</v>
      </c>
      <c r="H1026" s="16">
        <f t="shared" si="369"/>
        <v>-51078.386001819905</v>
      </c>
      <c r="I1026" s="16">
        <f t="shared" si="370"/>
        <v>0</v>
      </c>
      <c r="J1026" s="16">
        <f t="shared" si="362"/>
        <v>-51078.386001819905</v>
      </c>
      <c r="K1026" s="16">
        <f t="shared" si="371"/>
        <v>0</v>
      </c>
      <c r="L1026" s="16">
        <f t="shared" si="372"/>
        <v>-3484.9949916732762</v>
      </c>
      <c r="M1026" s="16">
        <f t="shared" si="373"/>
        <v>0</v>
      </c>
      <c r="N1026" s="16">
        <f t="shared" si="363"/>
        <v>-3484.9949916732762</v>
      </c>
      <c r="O1026" s="16">
        <f t="shared" si="374"/>
        <v>0</v>
      </c>
      <c r="P1026" s="16">
        <f t="shared" si="375"/>
        <v>-120.9370362659853</v>
      </c>
      <c r="Q1026" s="16">
        <f t="shared" si="376"/>
        <v>0</v>
      </c>
      <c r="R1026" s="16">
        <f t="shared" si="364"/>
        <v>-120.9370362659853</v>
      </c>
      <c r="S1026" s="16">
        <f t="shared" si="377"/>
        <v>0</v>
      </c>
      <c r="T1026" s="16">
        <f t="shared" si="378"/>
        <v>-0.15211285861603605</v>
      </c>
      <c r="U1026" s="16">
        <f t="shared" si="379"/>
        <v>0</v>
      </c>
      <c r="V1026" s="16">
        <f t="shared" si="365"/>
        <v>-0.15211285861603605</v>
      </c>
      <c r="W1026" s="16">
        <f t="shared" si="380"/>
        <v>0</v>
      </c>
    </row>
    <row r="1027" spans="1:23">
      <c r="B1027" s="13">
        <v>43</v>
      </c>
      <c r="C1027" s="16">
        <f t="shared" si="360"/>
        <v>0</v>
      </c>
      <c r="D1027" s="16">
        <f t="shared" si="366"/>
        <v>-181735.53222151013</v>
      </c>
      <c r="E1027" s="16">
        <f t="shared" si="367"/>
        <v>0</v>
      </c>
      <c r="F1027" s="16">
        <f t="shared" si="361"/>
        <v>-181735.53222151013</v>
      </c>
      <c r="G1027" s="16">
        <f t="shared" si="368"/>
        <v>0</v>
      </c>
      <c r="H1027" s="16">
        <f t="shared" si="369"/>
        <v>-51078.386001819905</v>
      </c>
      <c r="I1027" s="16">
        <f t="shared" si="370"/>
        <v>0</v>
      </c>
      <c r="J1027" s="16">
        <f t="shared" si="362"/>
        <v>-51078.386001819905</v>
      </c>
      <c r="K1027" s="16">
        <f t="shared" si="371"/>
        <v>0</v>
      </c>
      <c r="L1027" s="16">
        <f t="shared" si="372"/>
        <v>-3484.9949916732762</v>
      </c>
      <c r="M1027" s="16">
        <f t="shared" si="373"/>
        <v>0</v>
      </c>
      <c r="N1027" s="16">
        <f t="shared" si="363"/>
        <v>-3484.9949916732762</v>
      </c>
      <c r="O1027" s="16">
        <f t="shared" si="374"/>
        <v>0</v>
      </c>
      <c r="P1027" s="16">
        <f t="shared" si="375"/>
        <v>-120.9370362659853</v>
      </c>
      <c r="Q1027" s="16">
        <f t="shared" si="376"/>
        <v>0</v>
      </c>
      <c r="R1027" s="16">
        <f t="shared" si="364"/>
        <v>-120.9370362659853</v>
      </c>
      <c r="S1027" s="16">
        <f t="shared" si="377"/>
        <v>0</v>
      </c>
      <c r="T1027" s="16">
        <f t="shared" si="378"/>
        <v>-0.15211285861603605</v>
      </c>
      <c r="U1027" s="16">
        <f t="shared" si="379"/>
        <v>0</v>
      </c>
      <c r="V1027" s="16">
        <f t="shared" si="365"/>
        <v>-0.15211285861603605</v>
      </c>
      <c r="W1027" s="16">
        <f t="shared" si="380"/>
        <v>0</v>
      </c>
    </row>
    <row r="1028" spans="1:23">
      <c r="B1028" s="13">
        <v>44</v>
      </c>
      <c r="C1028" s="16">
        <f t="shared" si="360"/>
        <v>0</v>
      </c>
      <c r="D1028" s="16">
        <f t="shared" si="366"/>
        <v>-181735.53222151013</v>
      </c>
      <c r="E1028" s="16">
        <f t="shared" si="367"/>
        <v>0</v>
      </c>
      <c r="F1028" s="16">
        <f t="shared" si="361"/>
        <v>-181735.53222151013</v>
      </c>
      <c r="G1028" s="16">
        <f t="shared" si="368"/>
        <v>0</v>
      </c>
      <c r="H1028" s="16">
        <f t="shared" si="369"/>
        <v>-51078.386001819905</v>
      </c>
      <c r="I1028" s="16">
        <f t="shared" si="370"/>
        <v>0</v>
      </c>
      <c r="J1028" s="16">
        <f t="shared" si="362"/>
        <v>-51078.386001819905</v>
      </c>
      <c r="K1028" s="16">
        <f t="shared" si="371"/>
        <v>0</v>
      </c>
      <c r="L1028" s="16">
        <f t="shared" si="372"/>
        <v>-3484.9949916732762</v>
      </c>
      <c r="M1028" s="16">
        <f t="shared" si="373"/>
        <v>0</v>
      </c>
      <c r="N1028" s="16">
        <f t="shared" si="363"/>
        <v>-3484.9949916732762</v>
      </c>
      <c r="O1028" s="16">
        <f t="shared" si="374"/>
        <v>0</v>
      </c>
      <c r="P1028" s="16">
        <f t="shared" si="375"/>
        <v>-120.9370362659853</v>
      </c>
      <c r="Q1028" s="16">
        <f t="shared" si="376"/>
        <v>0</v>
      </c>
      <c r="R1028" s="16">
        <f t="shared" si="364"/>
        <v>-120.9370362659853</v>
      </c>
      <c r="S1028" s="16">
        <f t="shared" si="377"/>
        <v>0</v>
      </c>
      <c r="T1028" s="16">
        <f t="shared" si="378"/>
        <v>-0.15211285861603605</v>
      </c>
      <c r="U1028" s="16">
        <f t="shared" si="379"/>
        <v>0</v>
      </c>
      <c r="V1028" s="16">
        <f t="shared" si="365"/>
        <v>-0.15211285861603605</v>
      </c>
      <c r="W1028" s="16">
        <f t="shared" si="380"/>
        <v>0</v>
      </c>
    </row>
    <row r="1029" spans="1:23">
      <c r="B1029" s="13">
        <v>45</v>
      </c>
      <c r="C1029" s="16">
        <f t="shared" si="360"/>
        <v>0</v>
      </c>
      <c r="D1029" s="16">
        <f t="shared" si="366"/>
        <v>-181735.53222151013</v>
      </c>
      <c r="E1029" s="16">
        <f t="shared" si="367"/>
        <v>0</v>
      </c>
      <c r="F1029" s="16">
        <f t="shared" si="361"/>
        <v>-181735.53222151013</v>
      </c>
      <c r="G1029" s="16">
        <f t="shared" si="368"/>
        <v>0</v>
      </c>
      <c r="H1029" s="16">
        <f t="shared" si="369"/>
        <v>-51078.386001819905</v>
      </c>
      <c r="I1029" s="16">
        <f t="shared" si="370"/>
        <v>0</v>
      </c>
      <c r="J1029" s="16">
        <f t="shared" si="362"/>
        <v>-51078.386001819905</v>
      </c>
      <c r="K1029" s="16">
        <f t="shared" si="371"/>
        <v>0</v>
      </c>
      <c r="L1029" s="16">
        <f t="shared" si="372"/>
        <v>-3484.9949916732762</v>
      </c>
      <c r="M1029" s="16">
        <f t="shared" si="373"/>
        <v>0</v>
      </c>
      <c r="N1029" s="16">
        <f t="shared" si="363"/>
        <v>-3484.9949916732762</v>
      </c>
      <c r="O1029" s="16">
        <f t="shared" si="374"/>
        <v>0</v>
      </c>
      <c r="P1029" s="16">
        <f t="shared" si="375"/>
        <v>-120.9370362659853</v>
      </c>
      <c r="Q1029" s="16">
        <f t="shared" si="376"/>
        <v>0</v>
      </c>
      <c r="R1029" s="16">
        <f t="shared" si="364"/>
        <v>-120.9370362659853</v>
      </c>
      <c r="S1029" s="16">
        <f t="shared" si="377"/>
        <v>0</v>
      </c>
      <c r="T1029" s="16">
        <f t="shared" si="378"/>
        <v>-0.15211285861603605</v>
      </c>
      <c r="U1029" s="16">
        <f t="shared" si="379"/>
        <v>0</v>
      </c>
      <c r="V1029" s="16">
        <f t="shared" si="365"/>
        <v>-0.15211285861603605</v>
      </c>
      <c r="W1029" s="16">
        <f t="shared" si="380"/>
        <v>0</v>
      </c>
    </row>
    <row r="1030" spans="1:23">
      <c r="B1030" s="13">
        <v>46</v>
      </c>
      <c r="C1030" s="16">
        <f t="shared" si="360"/>
        <v>0</v>
      </c>
      <c r="D1030" s="16">
        <f t="shared" si="366"/>
        <v>-181735.53222151013</v>
      </c>
      <c r="E1030" s="16">
        <f t="shared" si="367"/>
        <v>0</v>
      </c>
      <c r="F1030" s="16">
        <f t="shared" si="361"/>
        <v>-181735.53222151013</v>
      </c>
      <c r="G1030" s="16">
        <f t="shared" si="368"/>
        <v>0</v>
      </c>
      <c r="H1030" s="16">
        <f t="shared" si="369"/>
        <v>-51078.386001819905</v>
      </c>
      <c r="I1030" s="16">
        <f t="shared" si="370"/>
        <v>0</v>
      </c>
      <c r="J1030" s="16">
        <f t="shared" si="362"/>
        <v>-51078.386001819905</v>
      </c>
      <c r="K1030" s="16">
        <f t="shared" si="371"/>
        <v>0</v>
      </c>
      <c r="L1030" s="16">
        <f t="shared" si="372"/>
        <v>-3484.9949916732762</v>
      </c>
      <c r="M1030" s="16">
        <f t="shared" si="373"/>
        <v>0</v>
      </c>
      <c r="N1030" s="16">
        <f t="shared" si="363"/>
        <v>-3484.9949916732762</v>
      </c>
      <c r="O1030" s="16">
        <f t="shared" si="374"/>
        <v>0</v>
      </c>
      <c r="P1030" s="16">
        <f t="shared" si="375"/>
        <v>-120.9370362659853</v>
      </c>
      <c r="Q1030" s="16">
        <f t="shared" si="376"/>
        <v>0</v>
      </c>
      <c r="R1030" s="16">
        <f t="shared" si="364"/>
        <v>-120.9370362659853</v>
      </c>
      <c r="S1030" s="16">
        <f t="shared" si="377"/>
        <v>0</v>
      </c>
      <c r="T1030" s="16">
        <f t="shared" si="378"/>
        <v>-0.15211285861603605</v>
      </c>
      <c r="U1030" s="16">
        <f t="shared" si="379"/>
        <v>0</v>
      </c>
      <c r="V1030" s="16">
        <f t="shared" si="365"/>
        <v>-0.15211285861603605</v>
      </c>
      <c r="W1030" s="16">
        <f t="shared" si="380"/>
        <v>0</v>
      </c>
    </row>
    <row r="1031" spans="1:23">
      <c r="B1031" s="13">
        <v>47</v>
      </c>
      <c r="C1031" s="16">
        <f t="shared" si="360"/>
        <v>0</v>
      </c>
      <c r="D1031" s="16">
        <f t="shared" si="366"/>
        <v>-181735.53222151013</v>
      </c>
      <c r="E1031" s="16">
        <f t="shared" si="367"/>
        <v>0</v>
      </c>
      <c r="F1031" s="16">
        <f t="shared" si="361"/>
        <v>-181735.53222151013</v>
      </c>
      <c r="G1031" s="16">
        <f t="shared" si="368"/>
        <v>0</v>
      </c>
      <c r="H1031" s="16">
        <f t="shared" si="369"/>
        <v>-51078.386001819905</v>
      </c>
      <c r="I1031" s="16">
        <f t="shared" si="370"/>
        <v>0</v>
      </c>
      <c r="J1031" s="16">
        <f t="shared" si="362"/>
        <v>-51078.386001819905</v>
      </c>
      <c r="K1031" s="16">
        <f t="shared" si="371"/>
        <v>0</v>
      </c>
      <c r="L1031" s="16">
        <f t="shared" si="372"/>
        <v>-3484.9949916732762</v>
      </c>
      <c r="M1031" s="16">
        <f t="shared" si="373"/>
        <v>0</v>
      </c>
      <c r="N1031" s="16">
        <f t="shared" si="363"/>
        <v>-3484.9949916732762</v>
      </c>
      <c r="O1031" s="16">
        <f t="shared" si="374"/>
        <v>0</v>
      </c>
      <c r="P1031" s="16">
        <f t="shared" si="375"/>
        <v>-120.9370362659853</v>
      </c>
      <c r="Q1031" s="16">
        <f t="shared" si="376"/>
        <v>0</v>
      </c>
      <c r="R1031" s="16">
        <f t="shared" si="364"/>
        <v>-120.9370362659853</v>
      </c>
      <c r="S1031" s="16">
        <f t="shared" si="377"/>
        <v>0</v>
      </c>
      <c r="T1031" s="16">
        <f t="shared" si="378"/>
        <v>-0.15211285861603605</v>
      </c>
      <c r="U1031" s="16">
        <f t="shared" si="379"/>
        <v>0</v>
      </c>
      <c r="V1031" s="16">
        <f t="shared" si="365"/>
        <v>-0.15211285861603605</v>
      </c>
      <c r="W1031" s="16">
        <f t="shared" si="380"/>
        <v>0</v>
      </c>
    </row>
    <row r="1032" spans="1:23">
      <c r="B1032" s="13">
        <v>48</v>
      </c>
      <c r="C1032" s="16">
        <f t="shared" si="360"/>
        <v>0</v>
      </c>
      <c r="D1032" s="16">
        <f t="shared" si="366"/>
        <v>-181735.53222151013</v>
      </c>
      <c r="E1032" s="16">
        <f t="shared" si="367"/>
        <v>0</v>
      </c>
      <c r="F1032" s="16">
        <f t="shared" si="361"/>
        <v>-181735.53222151013</v>
      </c>
      <c r="G1032" s="16">
        <f t="shared" si="368"/>
        <v>0</v>
      </c>
      <c r="H1032" s="16">
        <f t="shared" si="369"/>
        <v>-51078.386001819905</v>
      </c>
      <c r="I1032" s="16">
        <f t="shared" si="370"/>
        <v>0</v>
      </c>
      <c r="J1032" s="16">
        <f t="shared" si="362"/>
        <v>-51078.386001819905</v>
      </c>
      <c r="K1032" s="16">
        <f t="shared" si="371"/>
        <v>0</v>
      </c>
      <c r="L1032" s="16">
        <f t="shared" si="372"/>
        <v>-3484.9949916732762</v>
      </c>
      <c r="M1032" s="16">
        <f t="shared" si="373"/>
        <v>0</v>
      </c>
      <c r="N1032" s="16">
        <f t="shared" si="363"/>
        <v>-3484.9949916732762</v>
      </c>
      <c r="O1032" s="16">
        <f t="shared" si="374"/>
        <v>0</v>
      </c>
      <c r="P1032" s="16">
        <f t="shared" si="375"/>
        <v>-120.9370362659853</v>
      </c>
      <c r="Q1032" s="16">
        <f t="shared" si="376"/>
        <v>0</v>
      </c>
      <c r="R1032" s="16">
        <f t="shared" si="364"/>
        <v>-120.9370362659853</v>
      </c>
      <c r="S1032" s="16">
        <f t="shared" si="377"/>
        <v>0</v>
      </c>
      <c r="T1032" s="16">
        <f t="shared" si="378"/>
        <v>-0.15211285861603605</v>
      </c>
      <c r="U1032" s="16">
        <f t="shared" si="379"/>
        <v>0</v>
      </c>
      <c r="V1032" s="16">
        <f t="shared" si="365"/>
        <v>-0.15211285861603605</v>
      </c>
      <c r="W1032" s="16">
        <f t="shared" si="380"/>
        <v>0</v>
      </c>
    </row>
    <row r="1033" spans="1:23">
      <c r="B1033" s="13">
        <v>49</v>
      </c>
      <c r="C1033" s="16">
        <f t="shared" si="360"/>
        <v>0</v>
      </c>
      <c r="D1033" s="16">
        <f t="shared" si="366"/>
        <v>-181735.53222151013</v>
      </c>
      <c r="E1033" s="16">
        <f t="shared" si="367"/>
        <v>0</v>
      </c>
      <c r="F1033" s="16">
        <f t="shared" si="361"/>
        <v>-181735.53222151013</v>
      </c>
      <c r="G1033" s="16">
        <f t="shared" si="368"/>
        <v>0</v>
      </c>
      <c r="H1033" s="16">
        <f t="shared" si="369"/>
        <v>-51078.386001819905</v>
      </c>
      <c r="I1033" s="16">
        <f t="shared" si="370"/>
        <v>0</v>
      </c>
      <c r="J1033" s="16">
        <f t="shared" si="362"/>
        <v>-51078.386001819905</v>
      </c>
      <c r="K1033" s="16">
        <f t="shared" si="371"/>
        <v>0</v>
      </c>
      <c r="L1033" s="16">
        <f t="shared" si="372"/>
        <v>-3484.9949916732762</v>
      </c>
      <c r="M1033" s="16">
        <f t="shared" si="373"/>
        <v>0</v>
      </c>
      <c r="N1033" s="16">
        <f t="shared" si="363"/>
        <v>-3484.9949916732762</v>
      </c>
      <c r="O1033" s="16">
        <f t="shared" si="374"/>
        <v>0</v>
      </c>
      <c r="P1033" s="16">
        <f t="shared" si="375"/>
        <v>-120.9370362659853</v>
      </c>
      <c r="Q1033" s="16">
        <f t="shared" si="376"/>
        <v>0</v>
      </c>
      <c r="R1033" s="16">
        <f t="shared" si="364"/>
        <v>-120.9370362659853</v>
      </c>
      <c r="S1033" s="16">
        <f t="shared" si="377"/>
        <v>0</v>
      </c>
      <c r="T1033" s="16">
        <f t="shared" si="378"/>
        <v>-0.15211285861603605</v>
      </c>
      <c r="U1033" s="16">
        <f t="shared" si="379"/>
        <v>0</v>
      </c>
      <c r="V1033" s="16">
        <f t="shared" si="365"/>
        <v>-0.15211285861603605</v>
      </c>
      <c r="W1033" s="16">
        <f t="shared" si="380"/>
        <v>0</v>
      </c>
    </row>
    <row r="1034" spans="1:23">
      <c r="B1034" s="13">
        <v>50</v>
      </c>
      <c r="C1034" s="16">
        <f t="shared" si="360"/>
        <v>0</v>
      </c>
      <c r="D1034" s="16">
        <f t="shared" si="366"/>
        <v>-181735.53222151013</v>
      </c>
      <c r="E1034" s="16">
        <f t="shared" si="367"/>
        <v>0</v>
      </c>
      <c r="F1034" s="16">
        <f t="shared" si="361"/>
        <v>-181735.53222151013</v>
      </c>
      <c r="G1034" s="16">
        <f t="shared" si="368"/>
        <v>0</v>
      </c>
      <c r="H1034" s="16">
        <f t="shared" si="369"/>
        <v>-51078.386001819905</v>
      </c>
      <c r="I1034" s="16">
        <f t="shared" si="370"/>
        <v>0</v>
      </c>
      <c r="J1034" s="16">
        <f t="shared" si="362"/>
        <v>-51078.386001819905</v>
      </c>
      <c r="K1034" s="16">
        <f t="shared" si="371"/>
        <v>0</v>
      </c>
      <c r="L1034" s="16">
        <f t="shared" si="372"/>
        <v>-3484.9949916732762</v>
      </c>
      <c r="M1034" s="16">
        <f t="shared" si="373"/>
        <v>0</v>
      </c>
      <c r="N1034" s="16">
        <f t="shared" si="363"/>
        <v>-3484.9949916732762</v>
      </c>
      <c r="O1034" s="16">
        <f t="shared" si="374"/>
        <v>0</v>
      </c>
      <c r="P1034" s="16">
        <f t="shared" si="375"/>
        <v>-120.9370362659853</v>
      </c>
      <c r="Q1034" s="16">
        <f t="shared" si="376"/>
        <v>0</v>
      </c>
      <c r="R1034" s="16">
        <f t="shared" si="364"/>
        <v>-120.9370362659853</v>
      </c>
      <c r="S1034" s="16">
        <f t="shared" si="377"/>
        <v>0</v>
      </c>
      <c r="T1034" s="16">
        <f t="shared" si="378"/>
        <v>-0.15211285861603605</v>
      </c>
      <c r="U1034" s="16">
        <f t="shared" si="379"/>
        <v>0</v>
      </c>
      <c r="V1034" s="16">
        <f t="shared" si="365"/>
        <v>-0.15211285861603605</v>
      </c>
      <c r="W1034" s="16">
        <f t="shared" si="380"/>
        <v>0</v>
      </c>
    </row>
    <row r="1035" spans="1:23">
      <c r="B1035" s="13">
        <v>51</v>
      </c>
      <c r="C1035" s="16">
        <f t="shared" si="360"/>
        <v>0</v>
      </c>
      <c r="D1035" s="16">
        <f t="shared" si="366"/>
        <v>-181735.53222151013</v>
      </c>
      <c r="E1035" s="16">
        <f t="shared" si="367"/>
        <v>0</v>
      </c>
      <c r="F1035" s="16">
        <f t="shared" si="361"/>
        <v>-181735.53222151013</v>
      </c>
      <c r="G1035" s="16">
        <f t="shared" si="368"/>
        <v>0</v>
      </c>
      <c r="H1035" s="16">
        <f t="shared" si="369"/>
        <v>-51078.386001819905</v>
      </c>
      <c r="I1035" s="16">
        <f t="shared" si="370"/>
        <v>0</v>
      </c>
      <c r="J1035" s="16">
        <f t="shared" si="362"/>
        <v>-51078.386001819905</v>
      </c>
      <c r="K1035" s="16">
        <f t="shared" si="371"/>
        <v>0</v>
      </c>
      <c r="L1035" s="16">
        <f t="shared" si="372"/>
        <v>-3484.9949916732762</v>
      </c>
      <c r="M1035" s="16">
        <f t="shared" si="373"/>
        <v>0</v>
      </c>
      <c r="N1035" s="16">
        <f t="shared" si="363"/>
        <v>-3484.9949916732762</v>
      </c>
      <c r="O1035" s="16">
        <f t="shared" si="374"/>
        <v>0</v>
      </c>
      <c r="P1035" s="16">
        <f t="shared" si="375"/>
        <v>-120.9370362659853</v>
      </c>
      <c r="Q1035" s="16">
        <f t="shared" si="376"/>
        <v>0</v>
      </c>
      <c r="R1035" s="16">
        <f t="shared" si="364"/>
        <v>-120.9370362659853</v>
      </c>
      <c r="S1035" s="16">
        <f t="shared" si="377"/>
        <v>0</v>
      </c>
      <c r="T1035" s="16">
        <f t="shared" si="378"/>
        <v>-0.15211285861603605</v>
      </c>
      <c r="U1035" s="16">
        <f t="shared" si="379"/>
        <v>0</v>
      </c>
      <c r="V1035" s="16">
        <f t="shared" si="365"/>
        <v>-0.15211285861603605</v>
      </c>
      <c r="W1035" s="16">
        <f t="shared" si="380"/>
        <v>0</v>
      </c>
    </row>
    <row r="1036" spans="1:23">
      <c r="B1036" s="13">
        <v>52</v>
      </c>
      <c r="C1036" s="16">
        <f t="shared" si="360"/>
        <v>0</v>
      </c>
      <c r="D1036" s="16">
        <f t="shared" si="366"/>
        <v>-181735.53222151013</v>
      </c>
      <c r="E1036" s="16">
        <f t="shared" si="367"/>
        <v>0</v>
      </c>
      <c r="F1036" s="16">
        <f t="shared" si="361"/>
        <v>-181735.53222151013</v>
      </c>
      <c r="G1036" s="16">
        <f t="shared" si="368"/>
        <v>0</v>
      </c>
      <c r="H1036" s="16">
        <f t="shared" si="369"/>
        <v>-51078.386001819905</v>
      </c>
      <c r="I1036" s="16">
        <f t="shared" si="370"/>
        <v>0</v>
      </c>
      <c r="J1036" s="16">
        <f t="shared" si="362"/>
        <v>-51078.386001819905</v>
      </c>
      <c r="K1036" s="16">
        <f t="shared" si="371"/>
        <v>0</v>
      </c>
      <c r="L1036" s="16">
        <f t="shared" si="372"/>
        <v>-3484.9949916732762</v>
      </c>
      <c r="M1036" s="16">
        <f t="shared" si="373"/>
        <v>0</v>
      </c>
      <c r="N1036" s="16">
        <f t="shared" si="363"/>
        <v>-3484.9949916732762</v>
      </c>
      <c r="O1036" s="16">
        <f t="shared" si="374"/>
        <v>0</v>
      </c>
      <c r="P1036" s="16">
        <f t="shared" si="375"/>
        <v>-120.9370362659853</v>
      </c>
      <c r="Q1036" s="16">
        <f t="shared" si="376"/>
        <v>0</v>
      </c>
      <c r="R1036" s="16">
        <f t="shared" si="364"/>
        <v>-120.9370362659853</v>
      </c>
      <c r="S1036" s="16">
        <f t="shared" si="377"/>
        <v>0</v>
      </c>
      <c r="T1036" s="16">
        <f t="shared" si="378"/>
        <v>-0.15211285861603605</v>
      </c>
      <c r="U1036" s="16">
        <f t="shared" si="379"/>
        <v>0</v>
      </c>
      <c r="V1036" s="16">
        <f t="shared" si="365"/>
        <v>-0.15211285861603605</v>
      </c>
      <c r="W1036" s="16">
        <f t="shared" si="380"/>
        <v>0</v>
      </c>
    </row>
    <row r="1037" spans="1:23">
      <c r="B1037" s="13">
        <v>53</v>
      </c>
      <c r="C1037" s="16">
        <f t="shared" si="360"/>
        <v>0</v>
      </c>
      <c r="D1037" s="16">
        <f t="shared" si="366"/>
        <v>-181735.53222151013</v>
      </c>
      <c r="E1037" s="16">
        <f t="shared" si="367"/>
        <v>0</v>
      </c>
      <c r="F1037" s="16">
        <f t="shared" si="361"/>
        <v>-181735.53222151013</v>
      </c>
      <c r="G1037" s="16">
        <f t="shared" si="368"/>
        <v>0</v>
      </c>
      <c r="H1037" s="16">
        <f t="shared" si="369"/>
        <v>-51078.386001819905</v>
      </c>
      <c r="I1037" s="16">
        <f t="shared" si="370"/>
        <v>0</v>
      </c>
      <c r="J1037" s="16">
        <f t="shared" si="362"/>
        <v>-51078.386001819905</v>
      </c>
      <c r="K1037" s="16">
        <f t="shared" si="371"/>
        <v>0</v>
      </c>
      <c r="L1037" s="16">
        <f t="shared" si="372"/>
        <v>-3484.9949916732762</v>
      </c>
      <c r="M1037" s="16">
        <f t="shared" si="373"/>
        <v>0</v>
      </c>
      <c r="N1037" s="16">
        <f t="shared" si="363"/>
        <v>-3484.9949916732762</v>
      </c>
      <c r="O1037" s="16">
        <f t="shared" si="374"/>
        <v>0</v>
      </c>
      <c r="P1037" s="16">
        <f t="shared" si="375"/>
        <v>-120.9370362659853</v>
      </c>
      <c r="Q1037" s="16">
        <f t="shared" si="376"/>
        <v>0</v>
      </c>
      <c r="R1037" s="16">
        <f t="shared" si="364"/>
        <v>-120.9370362659853</v>
      </c>
      <c r="S1037" s="16">
        <f t="shared" si="377"/>
        <v>0</v>
      </c>
      <c r="T1037" s="16">
        <f t="shared" si="378"/>
        <v>-0.15211285861603605</v>
      </c>
      <c r="U1037" s="16">
        <f t="shared" si="379"/>
        <v>0</v>
      </c>
      <c r="V1037" s="16">
        <f t="shared" si="365"/>
        <v>-0.15211285861603605</v>
      </c>
      <c r="W1037" s="16">
        <f t="shared" si="380"/>
        <v>0</v>
      </c>
    </row>
    <row r="1039" spans="1:23">
      <c r="A1039" s="2" t="s">
        <v>411</v>
      </c>
      <c r="B1039" s="5" t="s">
        <v>129</v>
      </c>
      <c r="C1039" s="16">
        <f>$X$1055</f>
        <v>403961.92551958375</v>
      </c>
      <c r="D1039" s="5" t="s">
        <v>396</v>
      </c>
      <c r="E1039" s="16">
        <f>$B$1044-$X$1055</f>
        <v>2988.050544795522</v>
      </c>
    </row>
    <row r="1040" spans="1:23">
      <c r="A1040" s="5" t="s">
        <v>72</v>
      </c>
      <c r="B1040" s="11">
        <f>$B$131</f>
        <v>24410</v>
      </c>
    </row>
    <row r="1041" spans="1:24">
      <c r="A1041" s="5" t="s">
        <v>397</v>
      </c>
      <c r="B1041" s="11">
        <f>MAX(0,$B$1040-$B$133)</f>
        <v>86</v>
      </c>
    </row>
    <row r="1042" spans="1:24">
      <c r="A1042" s="5" t="s">
        <v>398</v>
      </c>
      <c r="B1042" s="11">
        <f>INT($B$1040/12)</f>
        <v>2034</v>
      </c>
    </row>
    <row r="1043" spans="1:24">
      <c r="A1043" s="5" t="s">
        <v>399</v>
      </c>
      <c r="B1043" s="18">
        <f>MOD($B$1040,12)/12</f>
        <v>0.16666666666666666</v>
      </c>
    </row>
    <row r="1044" spans="1:24">
      <c r="A1044" s="5" t="s">
        <v>400</v>
      </c>
      <c r="B1044" s="16">
        <f>INDEX($F$242:$F$734,$B$1041+1)</f>
        <v>406949.97606437927</v>
      </c>
    </row>
    <row r="1045" spans="1:24">
      <c r="A1045" s="5" t="s">
        <v>381</v>
      </c>
      <c r="B1045" s="16">
        <f>INDEX($J$242:$J$734,$B$1041+1)</f>
        <v>261273.02614371947</v>
      </c>
    </row>
    <row r="1046" spans="1:24">
      <c r="A1046" s="5" t="s">
        <v>132</v>
      </c>
      <c r="B1046" s="20">
        <f>MAX(0,1-$B$1045/($B$1044*INDEX($D$242:$D$734,$B$1041+1)))</f>
        <v>0.44291818245135217</v>
      </c>
    </row>
    <row r="1047" spans="1:24">
      <c r="A1047" s="5" t="s">
        <v>401</v>
      </c>
      <c r="B1047" s="16">
        <f>INDEX($AK$163:$AK$239,($B$1042-1)-2008)+INDEX($AG$163:$AG$239,$B$1042-2008)*$B$1043/INDEX($L$163:$L$239,$B$1042-2008)</f>
        <v>296067.4074388502</v>
      </c>
    </row>
    <row r="1048" spans="1:24">
      <c r="A1048" s="5" t="s">
        <v>402</v>
      </c>
      <c r="B1048" s="16">
        <f>$B$1047*$C$737*$J$152</f>
        <v>27669.02758900281</v>
      </c>
    </row>
    <row r="1049" spans="1:24">
      <c r="A1049" s="5" t="s">
        <v>403</v>
      </c>
      <c r="B1049" s="16">
        <f>MAX(0,IF($B$1048&lt;=28000,0.23*$B$1048,IF($B$1048&lt;=50000,6440+0.33*($B$1048-28000),13700+0.43*($B$1048-50000)))-(IF($B$1048&lt;=8500,1955,IF($B$1048&lt;=28000,700+1255*(28000-$B$1048)/19500,IF($B$1048&lt;=50000,700*(50000-$B$1048)/22000,0)))+IF(AND($B$1048&gt;25000,$B$1048&lt;=29000),50,0)))</f>
        <v>5592.5753005577508</v>
      </c>
    </row>
    <row r="1050" spans="1:24">
      <c r="A1050" s="5" t="s">
        <v>404</v>
      </c>
      <c r="B1050" s="16">
        <f>$B$1048-$B$1049-IF($B$1049&gt;0,$B$111*$B$1048,0)</f>
        <v>21523.071736665002</v>
      </c>
    </row>
    <row r="1051" spans="1:24">
      <c r="A1051" s="5" t="s">
        <v>405</v>
      </c>
      <c r="B1051" s="11">
        <f>$B$132-$B$1040</f>
        <v>504</v>
      </c>
    </row>
    <row r="1052" spans="1:24">
      <c r="A1052" s="5" t="s">
        <v>406</v>
      </c>
      <c r="B1052" s="11">
        <f>$B$134-$B$1040</f>
        <v>232</v>
      </c>
    </row>
    <row r="1053" spans="1:24">
      <c r="A1053" s="5" t="s">
        <v>133</v>
      </c>
      <c r="B1053" s="11">
        <f>ROUNDUP($B$1051/12,0)</f>
        <v>42</v>
      </c>
    </row>
    <row r="1054" spans="1:24">
      <c r="A1054" s="5" t="s">
        <v>407</v>
      </c>
      <c r="B1054" s="16">
        <f>$B$8</f>
        <v>22000</v>
      </c>
    </row>
    <row r="1055" spans="1:24">
      <c r="A1055" s="5" t="s">
        <v>134</v>
      </c>
      <c r="D1055" s="16">
        <f>IF(SUMPRODUCT($C$1058:$C$1111,1/$B$107^$B$1058:$B$1111)&lt;=0,1000,SUMPRODUCT($C$1058:$C$1111,1/$B$107^$B$1058:$B$1111))</f>
        <v>333275.31958937651</v>
      </c>
      <c r="H1055" s="16">
        <f>1.15*$D$1055</f>
        <v>383266.61752778298</v>
      </c>
      <c r="L1055" s="16">
        <f>IF($H$1056=$D$1056,$H$1055,$H$1055-$H$1056*($H$1055-$D$1055)/($H$1056-$D$1056))</f>
        <v>403443.80477762292</v>
      </c>
      <c r="P1055" s="16">
        <f>IF($L$1056=$H$1056,$L$1055,$L$1055-$L$1056*($L$1055-$H$1055)/($L$1056-$H$1056))</f>
        <v>403921.53068346204</v>
      </c>
      <c r="T1055" s="16">
        <f>IF($P$1056=$L$1056,$P$1055,$P$1055-$P$1056*($P$1055-$L$1055)/($P$1056-$L$1056))</f>
        <v>403961.80598746939</v>
      </c>
      <c r="X1055" s="16">
        <f>IF($T$1056=$P$1056,$T$1055,$T$1055-$T$1056*($T$1055-$P$1055)/($T$1056-$P$1056))</f>
        <v>403961.92551958375</v>
      </c>
    </row>
    <row r="1056" spans="1:24">
      <c r="A1056" s="5" t="s">
        <v>135</v>
      </c>
      <c r="D1056" s="16">
        <f>MIN($F$1058:$F$1111)</f>
        <v>-189459.99269627995</v>
      </c>
      <c r="H1056" s="16">
        <f>MIN($J$1058:$J$1111)</f>
        <v>-54479.867118842732</v>
      </c>
      <c r="L1056" s="16">
        <f>MIN($N$1058:$N$1111)</f>
        <v>-1260.0606777273449</v>
      </c>
      <c r="P1056" s="16">
        <f>MIN($R$1058:$R$1111)</f>
        <v>-97.971444657810494</v>
      </c>
      <c r="T1056" s="16">
        <f>MIN($V$1058:$V$1111)</f>
        <v>-0.28990670715880679</v>
      </c>
    </row>
    <row r="1057" spans="2:24" ht="32.1" customHeight="1">
      <c r="B1057" s="12" t="s">
        <v>136</v>
      </c>
      <c r="C1057" s="12" t="s">
        <v>137</v>
      </c>
      <c r="D1057" s="12" t="s">
        <v>138</v>
      </c>
      <c r="E1057" s="12" t="s">
        <v>139</v>
      </c>
      <c r="F1057" s="12" t="s">
        <v>140</v>
      </c>
      <c r="G1057" s="12" t="s">
        <v>141</v>
      </c>
      <c r="H1057" s="12" t="s">
        <v>142</v>
      </c>
      <c r="I1057" s="12" t="s">
        <v>143</v>
      </c>
      <c r="J1057" s="12" t="s">
        <v>144</v>
      </c>
      <c r="K1057" s="12" t="s">
        <v>145</v>
      </c>
      <c r="L1057" s="12" t="s">
        <v>146</v>
      </c>
      <c r="M1057" s="12" t="s">
        <v>147</v>
      </c>
      <c r="N1057" s="12" t="s">
        <v>148</v>
      </c>
      <c r="O1057" s="12" t="s">
        <v>149</v>
      </c>
      <c r="P1057" s="12" t="s">
        <v>150</v>
      </c>
      <c r="Q1057" s="12" t="s">
        <v>151</v>
      </c>
      <c r="R1057" s="12" t="s">
        <v>152</v>
      </c>
      <c r="S1057" s="12" t="s">
        <v>153</v>
      </c>
      <c r="T1057" s="12" t="s">
        <v>154</v>
      </c>
      <c r="U1057" s="12" t="s">
        <v>155</v>
      </c>
      <c r="V1057" s="12" t="s">
        <v>156</v>
      </c>
      <c r="W1057" s="12" t="s">
        <v>157</v>
      </c>
      <c r="X1057" s="12" t="s">
        <v>158</v>
      </c>
    </row>
    <row r="1058" spans="2:24">
      <c r="B1058" s="13">
        <v>0</v>
      </c>
      <c r="C1058" s="16">
        <f t="shared" ref="C1058:C1089" si="381">IF($B$1051-12*$B1058&lt;=0,0,($B$1054*MIN(12,$B$1051-12*$B1058)-$B$1050*(MIN(12,$B$1051-12*$B1058)-MAX(0,MIN(12,$B$1051-12*$B1058,$B$1052-12*$B1058))))/12)</f>
        <v>22000</v>
      </c>
      <c r="D1058" s="16">
        <f>$D$1055</f>
        <v>333275.31958937651</v>
      </c>
      <c r="E1058" s="16">
        <f>IF(AND(C1058&gt;0,D1058&gt;0),C1058/(1-$B$105*MAX(0,1-$D$1055*(1-$B$1046)/D1058)),0)</f>
        <v>24863.216355498786</v>
      </c>
      <c r="F1058" s="16">
        <f t="shared" ref="F1058:F1089" si="382">IF(E1058&gt;0,IF(E1058&lt;=D1058,D1058-E1058,C1058*(D1058/E1058-1)),D1058-C1058)</f>
        <v>308412.10323387774</v>
      </c>
      <c r="G1058" s="16">
        <f>IF(E1058&gt;0,IF(E1058&lt;=D1058,$D$1055*(1-$B$1046)*(1-E1058/D1058),0),IF(AND(C1058&lt;0,F1058&gt;0),$D$1055*(1-$B$1046)-C1058,$D$1055*(1-$B$1046)))/$B$108</f>
        <v>168441.93629757824</v>
      </c>
      <c r="H1058" s="16">
        <f>$H$1055</f>
        <v>383266.61752778298</v>
      </c>
      <c r="I1058" s="16">
        <f>IF(AND(C1058&gt;0,H1058&gt;0),C1058/(1-$B$105*MAX(0,1-$H$1055*(1-$B$1046)/H1058)),0)</f>
        <v>24863.216355498786</v>
      </c>
      <c r="J1058" s="16">
        <f t="shared" ref="J1058:J1089" si="383">IF(I1058&gt;0,IF(I1058&lt;=H1058,H1058-I1058,C1058*(H1058/I1058-1)),H1058-C1058)</f>
        <v>358403.40117228421</v>
      </c>
      <c r="K1058" s="16">
        <f>IF(I1058&gt;0,IF(I1058&lt;=H1058,$H$1055*(1-$B$1046)*(1-I1058/H1058),0),IF(AND(C1058&lt;0,J1058&gt;0),$H$1055*(1-$B$1046)-C1058,$H$1055*(1-$B$1046)))/$B$108</f>
        <v>195745.11582418947</v>
      </c>
      <c r="L1058" s="16">
        <f>$L$1055</f>
        <v>403443.80477762292</v>
      </c>
      <c r="M1058" s="16">
        <f>IF(AND(C1058&gt;0,L1058&gt;0),C1058/(1-$B$105*MAX(0,1-$L$1055*(1-$B$1046)/L1058)),0)</f>
        <v>24863.216355498786</v>
      </c>
      <c r="N1058" s="16">
        <f t="shared" ref="N1058:N1089" si="384">IF(M1058&gt;0,IF(M1058&lt;=L1058,L1058-M1058,C1058*(L1058/M1058-1)),L1058-C1058)</f>
        <v>378580.58842212416</v>
      </c>
      <c r="O1058" s="16">
        <f>IF(M1058&gt;0,IF(M1058&lt;=L1058,$L$1055*(1-$B$1046)*(1-M1058/L1058),0),IF(AND(C1058&lt;0,N1058&gt;0),$L$1055*(1-$B$1046)-C1058,$L$1055*(1-$B$1046)))/$B$108</f>
        <v>206765.06106552304</v>
      </c>
      <c r="P1058" s="16">
        <f>$P$1055</f>
        <v>403921.53068346204</v>
      </c>
      <c r="Q1058" s="16">
        <f>IF(AND(C1058&gt;0,P1058&gt;0),C1058/(1-$B$105*MAX(0,1-$P$1055*(1-$B$1046)/P1058)),0)</f>
        <v>24863.216355498786</v>
      </c>
      <c r="R1058" s="16">
        <f t="shared" ref="R1058:R1089" si="385">IF(Q1058&gt;0,IF(Q1058&lt;=P1058,P1058-Q1058,C1058*(P1058/Q1058-1)),P1058-C1058)</f>
        <v>379058.31432796328</v>
      </c>
      <c r="S1058" s="16">
        <f>IF(Q1058&gt;0,IF(Q1058&lt;=P1058,$P$1055*(1-$B$1046)*(1-Q1058/P1058),0),IF(AND(C1058&lt;0,R1058&gt;0),$P$1055*(1-$B$1046)-C1058,$P$1055*(1-$B$1046)))/$B$108</f>
        <v>207025.97519877294</v>
      </c>
      <c r="T1058" s="16">
        <f>$T$1055</f>
        <v>403961.80598746939</v>
      </c>
      <c r="U1058" s="16">
        <f>IF(AND(C1058&gt;0,T1058&gt;0),C1058/(1-$B$105*MAX(0,1-$T$1055*(1-$B$1046)/T1058)),0)</f>
        <v>24863.216355498786</v>
      </c>
      <c r="V1058" s="16">
        <f t="shared" ref="V1058:V1089" si="386">IF(U1058&gt;0,IF(U1058&lt;=T1058,T1058-U1058,C1058*(T1058/U1058-1)),T1058-C1058)</f>
        <v>379098.58963197062</v>
      </c>
      <c r="W1058" s="16">
        <f>IF(U1058&gt;0,IF(U1058&lt;=T1058,$T$1055*(1-$B$1046)*(1-U1058/T1058),0),IF(AND(C1058&lt;0,V1058&gt;0),$T$1055*(1-$B$1046)-C1058,$T$1055*(1-$B$1046)))/$B$108</f>
        <v>207047.97190422274</v>
      </c>
    </row>
    <row r="1059" spans="2:24">
      <c r="B1059" s="13">
        <v>1</v>
      </c>
      <c r="C1059" s="16">
        <f t="shared" si="381"/>
        <v>22000</v>
      </c>
      <c r="D1059" s="16">
        <f t="shared" ref="D1059:D1090" si="387">IF($B1059&gt;$B$1053,F1058,F1058*$B$107*IF(F1058&gt;0,$B$106,1))</f>
        <v>317029.1373982323</v>
      </c>
      <c r="E1059" s="16">
        <f t="shared" ref="E1059:E1090" si="388">IF(AND(C1059&gt;0,D1059&gt;0),C1059/(1-$B$105*MAX(0,1-G1058/D1059)),0)</f>
        <v>25052.907981261997</v>
      </c>
      <c r="F1059" s="16">
        <f t="shared" si="382"/>
        <v>291976.22941697028</v>
      </c>
      <c r="G1059" s="16">
        <f t="shared" ref="G1059:G1090" si="389">IF(E1059&gt;0,IF(E1059&lt;=D1059,G1058*(1-E1059/D1059),0),IF(AND(C1059&lt;0,F1059&gt;0),G1058-C1059,G1058))/$B$108</f>
        <v>152089.19812784393</v>
      </c>
      <c r="H1059" s="16">
        <f t="shared" ref="H1059:H1090" si="390">IF($B1059&gt;$B$1053,J1058,J1058*$B$107*IF(J1058&gt;0,$B$106,1))</f>
        <v>368417.19220103789</v>
      </c>
      <c r="I1059" s="16">
        <f t="shared" ref="I1059:I1090" si="391">IF(AND(C1059&gt;0,H1059&gt;0),C1059/(1-$B$105*MAX(0,1-K1058/H1059)),0)</f>
        <v>25052.907981261997</v>
      </c>
      <c r="J1059" s="16">
        <f t="shared" si="383"/>
        <v>343364.28421977587</v>
      </c>
      <c r="K1059" s="16">
        <f t="shared" ref="K1059:K1090" si="392">IF(I1059&gt;0,IF(I1059&lt;=H1059,K1058*(1-I1059/H1059),0),IF(AND(C1059&lt;0,J1059&gt;0),K1058-C1059,K1058))/$B$108</f>
        <v>178857.02119314909</v>
      </c>
      <c r="L1059" s="16">
        <f t="shared" ref="L1059:L1090" si="393">IF($B1059&gt;$B$1053,N1058,N1058*$B$107*IF(N1058&gt;0,$B$106,1))</f>
        <v>389158.13006263832</v>
      </c>
      <c r="M1059" s="16">
        <f t="shared" ref="M1059:M1090" si="394">IF(AND(C1059&gt;0,L1059&gt;0),C1059/(1-$B$105*MAX(0,1-O1058/L1059)),0)</f>
        <v>25052.907981261997</v>
      </c>
      <c r="N1059" s="16">
        <f t="shared" si="384"/>
        <v>364105.2220813763</v>
      </c>
      <c r="O1059" s="16">
        <f t="shared" ref="O1059:O1090" si="395">IF(M1059&gt;0,IF(M1059&lt;=L1059,O1058*(1-M1059/L1059),0),IF(AND(C1059&lt;0,N1059&gt;0),O1058-C1059,O1058))/$B$108</f>
        <v>189660.88907680943</v>
      </c>
      <c r="P1059" s="16">
        <f t="shared" ref="P1059:P1090" si="396">IF($B1059&gt;$B$1053,R1058,R1058*$B$107*IF(R1058&gt;0,$B$106,1))</f>
        <v>389649.20363028656</v>
      </c>
      <c r="Q1059" s="16">
        <f t="shared" ref="Q1059:Q1090" si="397">IF(AND(C1059&gt;0,P1059&gt;0),C1059/(1-$B$105*MAX(0,1-S1058/P1059)),0)</f>
        <v>25052.907981261997</v>
      </c>
      <c r="R1059" s="16">
        <f t="shared" si="385"/>
        <v>364596.29564902454</v>
      </c>
      <c r="S1059" s="16">
        <f t="shared" ref="S1059:S1090" si="398">IF(Q1059&gt;0,IF(Q1059&lt;=P1059,S1058*(1-Q1059/P1059),0),IF(AND(C1059&lt;0,R1059&gt;0),S1058-C1059,S1058))/$B$108</f>
        <v>189916.6872466623</v>
      </c>
      <c r="T1059" s="16">
        <f t="shared" ref="T1059:T1090" si="399">IF($B1059&gt;$B$1053,V1058,V1058*$B$107*IF(V1058&gt;0,$B$106,1))</f>
        <v>389690.60422628792</v>
      </c>
      <c r="U1059" s="16">
        <f t="shared" ref="U1059:U1090" si="400">IF(AND(C1059&gt;0,T1059&gt;0),C1059/(1-$B$105*MAX(0,1-W1058/T1059)),0)</f>
        <v>25052.907981261993</v>
      </c>
      <c r="V1059" s="16">
        <f t="shared" si="386"/>
        <v>364637.6962450259</v>
      </c>
      <c r="W1059" s="16">
        <f t="shared" ref="W1059:W1090" si="401">IF(U1059&gt;0,IF(U1059&lt;=T1059,W1058*(1-U1059/T1059),0),IF(AND(C1059&lt;0,V1059&gt;0),W1058-C1059,W1058))/$B$108</f>
        <v>189938.25264416207</v>
      </c>
    </row>
    <row r="1060" spans="2:24">
      <c r="B1060" s="13">
        <v>2</v>
      </c>
      <c r="C1060" s="16">
        <f t="shared" si="381"/>
        <v>22000</v>
      </c>
      <c r="D1060" s="16">
        <f t="shared" si="387"/>
        <v>300134.04526688042</v>
      </c>
      <c r="E1060" s="16">
        <f t="shared" si="388"/>
        <v>25236.54183782401</v>
      </c>
      <c r="F1060" s="16">
        <f t="shared" si="382"/>
        <v>274897.50342905644</v>
      </c>
      <c r="G1060" s="16">
        <f t="shared" si="389"/>
        <v>136569.50404686722</v>
      </c>
      <c r="H1060" s="16">
        <f t="shared" si="390"/>
        <v>352957.88232087647</v>
      </c>
      <c r="I1060" s="16">
        <f t="shared" si="391"/>
        <v>25236.54183782401</v>
      </c>
      <c r="J1060" s="16">
        <f t="shared" si="383"/>
        <v>327721.34048305248</v>
      </c>
      <c r="K1060" s="16">
        <f t="shared" si="392"/>
        <v>162812.4678363821</v>
      </c>
      <c r="L1060" s="16">
        <f t="shared" si="393"/>
        <v>374278.32198632997</v>
      </c>
      <c r="M1060" s="16">
        <f t="shared" si="394"/>
        <v>25236.54183782401</v>
      </c>
      <c r="N1060" s="16">
        <f t="shared" si="384"/>
        <v>349041.78014850599</v>
      </c>
      <c r="O1060" s="16">
        <f t="shared" si="395"/>
        <v>173404.49517330399</v>
      </c>
      <c r="P1060" s="16">
        <f t="shared" si="396"/>
        <v>374783.11614945828</v>
      </c>
      <c r="Q1060" s="16">
        <f t="shared" si="397"/>
        <v>25236.54183782401</v>
      </c>
      <c r="R1060" s="16">
        <f t="shared" si="385"/>
        <v>349546.57431163429</v>
      </c>
      <c r="S1060" s="16">
        <f t="shared" si="398"/>
        <v>173655.27769276759</v>
      </c>
      <c r="T1060" s="16">
        <f t="shared" si="399"/>
        <v>374825.67347811192</v>
      </c>
      <c r="U1060" s="16">
        <f t="shared" si="400"/>
        <v>25236.54183782401</v>
      </c>
      <c r="V1060" s="16">
        <f t="shared" si="386"/>
        <v>349589.13164028793</v>
      </c>
      <c r="W1060" s="16">
        <f t="shared" si="401"/>
        <v>173676.420239336</v>
      </c>
    </row>
    <row r="1061" spans="2:24">
      <c r="B1061" s="13">
        <v>3</v>
      </c>
      <c r="C1061" s="16">
        <f t="shared" si="381"/>
        <v>22000</v>
      </c>
      <c r="D1061" s="16">
        <f t="shared" si="387"/>
        <v>282578.1396748643</v>
      </c>
      <c r="E1061" s="16">
        <f t="shared" si="388"/>
        <v>25414.207395644156</v>
      </c>
      <c r="F1061" s="16">
        <f t="shared" si="382"/>
        <v>257163.93227922014</v>
      </c>
      <c r="G1061" s="16">
        <f t="shared" si="389"/>
        <v>121849.86623288895</v>
      </c>
      <c r="H1061" s="16">
        <f t="shared" si="390"/>
        <v>336877.87473614898</v>
      </c>
      <c r="I1061" s="16">
        <f t="shared" si="391"/>
        <v>25414.207395644156</v>
      </c>
      <c r="J1061" s="16">
        <f t="shared" si="383"/>
        <v>311463.66734050482</v>
      </c>
      <c r="K1061" s="16">
        <f t="shared" si="392"/>
        <v>147578.26210496237</v>
      </c>
      <c r="L1061" s="16">
        <f t="shared" si="393"/>
        <v>358794.00748585525</v>
      </c>
      <c r="M1061" s="16">
        <f t="shared" si="394"/>
        <v>25414.207395644156</v>
      </c>
      <c r="N1061" s="16">
        <f t="shared" si="384"/>
        <v>333379.80009021109</v>
      </c>
      <c r="O1061" s="16">
        <f t="shared" si="395"/>
        <v>157962.60263135636</v>
      </c>
      <c r="P1061" s="16">
        <f t="shared" si="396"/>
        <v>359312.90559790138</v>
      </c>
      <c r="Q1061" s="16">
        <f t="shared" si="397"/>
        <v>25414.207395644156</v>
      </c>
      <c r="R1061" s="16">
        <f t="shared" si="385"/>
        <v>333898.69820225722</v>
      </c>
      <c r="S1061" s="16">
        <f t="shared" si="398"/>
        <v>158208.46784651675</v>
      </c>
      <c r="T1061" s="16">
        <f t="shared" si="399"/>
        <v>359356.65197831759</v>
      </c>
      <c r="U1061" s="16">
        <f t="shared" si="400"/>
        <v>25414.207395644156</v>
      </c>
      <c r="V1061" s="16">
        <f t="shared" si="386"/>
        <v>333942.44458267343</v>
      </c>
      <c r="W1061" s="16">
        <f t="shared" si="401"/>
        <v>158229.19583334855</v>
      </c>
    </row>
    <row r="1062" spans="2:24">
      <c r="B1062" s="13">
        <v>4</v>
      </c>
      <c r="C1062" s="16">
        <f t="shared" si="381"/>
        <v>22000</v>
      </c>
      <c r="D1062" s="16">
        <f t="shared" si="387"/>
        <v>264349.09254710155</v>
      </c>
      <c r="E1062" s="16">
        <f t="shared" si="388"/>
        <v>25586.00135191669</v>
      </c>
      <c r="F1062" s="16">
        <f t="shared" si="382"/>
        <v>238763.09119518485</v>
      </c>
      <c r="G1062" s="16">
        <f t="shared" si="389"/>
        <v>107898.2135029015</v>
      </c>
      <c r="H1062" s="16">
        <f t="shared" si="390"/>
        <v>320165.96220599854</v>
      </c>
      <c r="I1062" s="16">
        <f t="shared" si="391"/>
        <v>25586.00135191669</v>
      </c>
      <c r="J1062" s="16">
        <f t="shared" si="383"/>
        <v>294579.96085408184</v>
      </c>
      <c r="K1062" s="16">
        <f t="shared" si="392"/>
        <v>133122.13102454212</v>
      </c>
      <c r="L1062" s="16">
        <f t="shared" si="393"/>
        <v>342694.4317047316</v>
      </c>
      <c r="M1062" s="16">
        <f t="shared" si="394"/>
        <v>25586.00135191669</v>
      </c>
      <c r="N1062" s="16">
        <f t="shared" si="384"/>
        <v>317108.4303528149</v>
      </c>
      <c r="O1062" s="16">
        <f t="shared" si="395"/>
        <v>143302.85703081073</v>
      </c>
      <c r="P1062" s="16">
        <f t="shared" si="396"/>
        <v>343227.82783002825</v>
      </c>
      <c r="Q1062" s="16">
        <f t="shared" si="397"/>
        <v>25586.00135191669</v>
      </c>
      <c r="R1062" s="16">
        <f t="shared" si="385"/>
        <v>317641.82647811156</v>
      </c>
      <c r="S1062" s="16">
        <f t="shared" si="398"/>
        <v>143543.90135939934</v>
      </c>
      <c r="T1062" s="16">
        <f t="shared" si="399"/>
        <v>343272.79648431332</v>
      </c>
      <c r="U1062" s="16">
        <f t="shared" si="400"/>
        <v>25586.00135191669</v>
      </c>
      <c r="V1062" s="16">
        <f t="shared" si="386"/>
        <v>317686.79513239663</v>
      </c>
      <c r="W1062" s="16">
        <f t="shared" si="401"/>
        <v>143564.22291511681</v>
      </c>
    </row>
    <row r="1063" spans="2:24">
      <c r="B1063" s="13">
        <v>5</v>
      </c>
      <c r="C1063" s="16">
        <f t="shared" si="381"/>
        <v>22000</v>
      </c>
      <c r="D1063" s="16">
        <f t="shared" si="387"/>
        <v>245434.13196317831</v>
      </c>
      <c r="E1063" s="16">
        <f t="shared" si="388"/>
        <v>25752.02684940437</v>
      </c>
      <c r="F1063" s="16">
        <f t="shared" si="382"/>
        <v>219682.10511377396</v>
      </c>
      <c r="G1063" s="16">
        <f t="shared" si="389"/>
        <v>94683.391324711993</v>
      </c>
      <c r="H1063" s="16">
        <f t="shared" si="390"/>
        <v>302810.52496034489</v>
      </c>
      <c r="I1063" s="16">
        <f t="shared" si="391"/>
        <v>25752.026849404367</v>
      </c>
      <c r="J1063" s="16">
        <f t="shared" si="383"/>
        <v>277058.49811094051</v>
      </c>
      <c r="K1063" s="16">
        <f t="shared" si="392"/>
        <v>119412.72222828123</v>
      </c>
      <c r="L1063" s="16">
        <f t="shared" si="393"/>
        <v>325968.43989687256</v>
      </c>
      <c r="M1063" s="16">
        <f t="shared" si="394"/>
        <v>25752.02684940437</v>
      </c>
      <c r="N1063" s="16">
        <f t="shared" si="384"/>
        <v>300216.41304746817</v>
      </c>
      <c r="O1063" s="16">
        <f t="shared" si="395"/>
        <v>129393.82615599556</v>
      </c>
      <c r="P1063" s="16">
        <f t="shared" si="396"/>
        <v>326516.73910991004</v>
      </c>
      <c r="Q1063" s="16">
        <f t="shared" si="397"/>
        <v>25752.026849404367</v>
      </c>
      <c r="R1063" s="16">
        <f t="shared" si="385"/>
        <v>300764.71226050565</v>
      </c>
      <c r="S1063" s="16">
        <f t="shared" si="398"/>
        <v>129630.14412520008</v>
      </c>
      <c r="T1063" s="16">
        <f t="shared" si="399"/>
        <v>326562.96418839582</v>
      </c>
      <c r="U1063" s="16">
        <f t="shared" si="400"/>
        <v>25752.026849404367</v>
      </c>
      <c r="V1063" s="16">
        <f t="shared" si="386"/>
        <v>300810.93733899144</v>
      </c>
      <c r="W1063" s="16">
        <f t="shared" si="401"/>
        <v>129650.06721904073</v>
      </c>
    </row>
    <row r="1064" spans="2:24">
      <c r="B1064" s="13">
        <v>6</v>
      </c>
      <c r="C1064" s="16">
        <f t="shared" si="381"/>
        <v>22000</v>
      </c>
      <c r="D1064" s="16">
        <f t="shared" si="387"/>
        <v>225820.02313065281</v>
      </c>
      <c r="E1064" s="16">
        <f t="shared" si="388"/>
        <v>25912.392721774071</v>
      </c>
      <c r="F1064" s="16">
        <f t="shared" si="382"/>
        <v>199907.63040887873</v>
      </c>
      <c r="G1064" s="16">
        <f t="shared" si="389"/>
        <v>82175.159722993718</v>
      </c>
      <c r="H1064" s="16">
        <f t="shared" si="390"/>
        <v>284799.51254816016</v>
      </c>
      <c r="I1064" s="16">
        <f t="shared" si="391"/>
        <v>25912.392721774071</v>
      </c>
      <c r="J1064" s="16">
        <f t="shared" si="383"/>
        <v>258887.1198263861</v>
      </c>
      <c r="K1064" s="16">
        <f t="shared" si="392"/>
        <v>106419.60178531648</v>
      </c>
      <c r="L1064" s="16">
        <f t="shared" si="393"/>
        <v>308604.45962801448</v>
      </c>
      <c r="M1064" s="16">
        <f t="shared" si="394"/>
        <v>25912.392721774071</v>
      </c>
      <c r="N1064" s="16">
        <f t="shared" si="384"/>
        <v>282692.06690624042</v>
      </c>
      <c r="O1064" s="16">
        <f t="shared" si="395"/>
        <v>116204.99779287956</v>
      </c>
      <c r="P1064" s="16">
        <f t="shared" si="396"/>
        <v>309168.07832106418</v>
      </c>
      <c r="Q1064" s="16">
        <f t="shared" si="397"/>
        <v>25912.392721774071</v>
      </c>
      <c r="R1064" s="16">
        <f t="shared" si="385"/>
        <v>283255.68559929013</v>
      </c>
      <c r="S1064" s="16">
        <f t="shared" si="398"/>
        <v>116436.6820764134</v>
      </c>
      <c r="T1064" s="16">
        <f t="shared" si="399"/>
        <v>309215.59492824285</v>
      </c>
      <c r="U1064" s="16">
        <f t="shared" si="400"/>
        <v>25912.392721774071</v>
      </c>
      <c r="V1064" s="16">
        <f t="shared" si="386"/>
        <v>283303.20220646879</v>
      </c>
      <c r="W1064" s="16">
        <f t="shared" si="401"/>
        <v>116456.21452135523</v>
      </c>
    </row>
    <row r="1065" spans="2:24">
      <c r="B1065" s="13">
        <v>7</v>
      </c>
      <c r="C1065" s="16">
        <f t="shared" si="381"/>
        <v>22000</v>
      </c>
      <c r="D1065" s="16">
        <f t="shared" si="387"/>
        <v>205493.04960250281</v>
      </c>
      <c r="E1065" s="16">
        <f t="shared" si="388"/>
        <v>26067.212768316163</v>
      </c>
      <c r="F1065" s="16">
        <f t="shared" si="382"/>
        <v>179425.83683418666</v>
      </c>
      <c r="G1065" s="16">
        <f t="shared" si="389"/>
        <v>70344.189202610578</v>
      </c>
      <c r="H1065" s="16">
        <f t="shared" si="390"/>
        <v>266120.42595433531</v>
      </c>
      <c r="I1065" s="16">
        <f t="shared" si="391"/>
        <v>26067.21276831616</v>
      </c>
      <c r="J1065" s="16">
        <f t="shared" si="383"/>
        <v>240053.21318601916</v>
      </c>
      <c r="K1065" s="16">
        <f t="shared" si="392"/>
        <v>94113.25004802506</v>
      </c>
      <c r="L1065" s="16">
        <f t="shared" si="393"/>
        <v>290590.48325560079</v>
      </c>
      <c r="M1065" s="16">
        <f t="shared" si="394"/>
        <v>26067.212768316163</v>
      </c>
      <c r="N1065" s="16">
        <f t="shared" si="384"/>
        <v>264523.27048728464</v>
      </c>
      <c r="O1065" s="16">
        <f t="shared" si="395"/>
        <v>103706.77554563592</v>
      </c>
      <c r="P1065" s="16">
        <f t="shared" si="396"/>
        <v>291169.8494549343</v>
      </c>
      <c r="Q1065" s="16">
        <f t="shared" si="397"/>
        <v>26067.212768316163</v>
      </c>
      <c r="R1065" s="16">
        <f t="shared" si="385"/>
        <v>265102.63668661815</v>
      </c>
      <c r="S1065" s="16">
        <f t="shared" si="398"/>
        <v>103933.91700008087</v>
      </c>
      <c r="T1065" s="16">
        <f t="shared" si="399"/>
        <v>291218.69367611752</v>
      </c>
      <c r="U1065" s="16">
        <f t="shared" si="400"/>
        <v>26067.21276831616</v>
      </c>
      <c r="V1065" s="16">
        <f t="shared" si="386"/>
        <v>265151.48090780136</v>
      </c>
      <c r="W1065" s="16">
        <f t="shared" si="401"/>
        <v>103953.06645590617</v>
      </c>
    </row>
    <row r="1066" spans="2:24">
      <c r="B1066" s="13">
        <v>8</v>
      </c>
      <c r="C1066" s="16">
        <f t="shared" si="381"/>
        <v>22000</v>
      </c>
      <c r="D1066" s="16">
        <f t="shared" si="387"/>
        <v>184438.99471533383</v>
      </c>
      <c r="E1066" s="16">
        <f t="shared" si="388"/>
        <v>26216.605060377322</v>
      </c>
      <c r="F1066" s="16">
        <f t="shared" si="382"/>
        <v>158222.3896549565</v>
      </c>
      <c r="G1066" s="16">
        <f t="shared" si="389"/>
        <v>59162.054816583593</v>
      </c>
      <c r="H1066" s="16">
        <f t="shared" si="390"/>
        <v>246760.29996243655</v>
      </c>
      <c r="I1066" s="16">
        <f t="shared" si="391"/>
        <v>26216.605060377318</v>
      </c>
      <c r="J1066" s="16">
        <f t="shared" si="383"/>
        <v>220543.69490205921</v>
      </c>
      <c r="K1066" s="16">
        <f t="shared" si="392"/>
        <v>82465.055645421307</v>
      </c>
      <c r="L1066" s="16">
        <f t="shared" si="393"/>
        <v>271914.05066469935</v>
      </c>
      <c r="M1066" s="16">
        <f t="shared" si="394"/>
        <v>26216.605060377322</v>
      </c>
      <c r="N1066" s="16">
        <f t="shared" si="384"/>
        <v>245697.44560432201</v>
      </c>
      <c r="O1066" s="16">
        <f t="shared" si="395"/>
        <v>91870.472799941766</v>
      </c>
      <c r="P1066" s="16">
        <f t="shared" si="396"/>
        <v>272509.60435564222</v>
      </c>
      <c r="Q1066" s="16">
        <f t="shared" si="397"/>
        <v>26216.605060377318</v>
      </c>
      <c r="R1066" s="16">
        <f t="shared" si="385"/>
        <v>246292.99929526489</v>
      </c>
      <c r="S1066" s="16">
        <f t="shared" si="398"/>
        <v>92093.160500377984</v>
      </c>
      <c r="T1066" s="16">
        <f t="shared" si="399"/>
        <v>272559.81328436534</v>
      </c>
      <c r="U1066" s="16">
        <f t="shared" si="400"/>
        <v>26216.605060377318</v>
      </c>
      <c r="V1066" s="16">
        <f t="shared" si="386"/>
        <v>246343.20822398801</v>
      </c>
      <c r="W1066" s="16">
        <f t="shared" si="401"/>
        <v>92111.934476677299</v>
      </c>
    </row>
    <row r="1067" spans="2:24">
      <c r="B1067" s="13">
        <v>9</v>
      </c>
      <c r="C1067" s="16">
        <f t="shared" si="381"/>
        <v>22000</v>
      </c>
      <c r="D1067" s="16">
        <f t="shared" si="387"/>
        <v>162643.123221916</v>
      </c>
      <c r="E1067" s="16">
        <f t="shared" si="388"/>
        <v>26360.691281320065</v>
      </c>
      <c r="F1067" s="16">
        <f t="shared" si="382"/>
        <v>136282.43194059594</v>
      </c>
      <c r="G1067" s="16">
        <f t="shared" si="389"/>
        <v>48601.228508629647</v>
      </c>
      <c r="H1067" s="16">
        <f t="shared" si="390"/>
        <v>226705.68573762276</v>
      </c>
      <c r="I1067" s="16">
        <f t="shared" si="391"/>
        <v>26360.691281320065</v>
      </c>
      <c r="J1067" s="16">
        <f t="shared" si="383"/>
        <v>200344.99445630269</v>
      </c>
      <c r="K1067" s="16">
        <f t="shared" si="392"/>
        <v>71447.307752588196</v>
      </c>
      <c r="L1067" s="16">
        <f t="shared" si="393"/>
        <v>252562.23223450678</v>
      </c>
      <c r="M1067" s="16">
        <f t="shared" si="394"/>
        <v>26360.691281320065</v>
      </c>
      <c r="N1067" s="16">
        <f t="shared" si="384"/>
        <v>226201.54095318672</v>
      </c>
      <c r="O1067" s="16">
        <f t="shared" si="395"/>
        <v>80668.304962902359</v>
      </c>
      <c r="P1067" s="16">
        <f t="shared" si="396"/>
        <v>253174.42569557461</v>
      </c>
      <c r="Q1067" s="16">
        <f t="shared" si="397"/>
        <v>26360.691281320062</v>
      </c>
      <c r="R1067" s="16">
        <f t="shared" si="385"/>
        <v>226813.73441425455</v>
      </c>
      <c r="S1067" s="16">
        <f t="shared" si="398"/>
        <v>80886.626237839839</v>
      </c>
      <c r="T1067" s="16">
        <f t="shared" si="399"/>
        <v>253226.03746176622</v>
      </c>
      <c r="U1067" s="16">
        <f t="shared" si="400"/>
        <v>26360.691281320062</v>
      </c>
      <c r="V1067" s="16">
        <f t="shared" si="386"/>
        <v>226865.34618044615</v>
      </c>
      <c r="W1067" s="16">
        <f t="shared" si="401"/>
        <v>80905.032096956813</v>
      </c>
    </row>
    <row r="1068" spans="2:24">
      <c r="B1068" s="13">
        <v>10</v>
      </c>
      <c r="C1068" s="16">
        <f t="shared" si="381"/>
        <v>22000</v>
      </c>
      <c r="D1068" s="16">
        <f t="shared" si="387"/>
        <v>140090.16308901619</v>
      </c>
      <c r="E1068" s="16">
        <f t="shared" si="388"/>
        <v>26499.596101342922</v>
      </c>
      <c r="F1068" s="16">
        <f t="shared" si="382"/>
        <v>113590.56698767327</v>
      </c>
      <c r="G1068" s="16">
        <f t="shared" si="389"/>
        <v>38635.069861378099</v>
      </c>
      <c r="H1068" s="16">
        <f t="shared" si="390"/>
        <v>205942.6336014118</v>
      </c>
      <c r="I1068" s="16">
        <f t="shared" si="391"/>
        <v>26499.596101342922</v>
      </c>
      <c r="J1068" s="16">
        <f t="shared" si="383"/>
        <v>179443.03750006887</v>
      </c>
      <c r="K1068" s="16">
        <f t="shared" si="392"/>
        <v>61033.186767219813</v>
      </c>
      <c r="L1068" s="16">
        <f t="shared" si="393"/>
        <v>232521.61200741876</v>
      </c>
      <c r="M1068" s="16">
        <f t="shared" si="394"/>
        <v>26499.596101342922</v>
      </c>
      <c r="N1068" s="16">
        <f t="shared" si="384"/>
        <v>206022.01590607583</v>
      </c>
      <c r="O1068" s="16">
        <f t="shared" si="395"/>
        <v>70073.380110665064</v>
      </c>
      <c r="P1068" s="16">
        <f t="shared" si="396"/>
        <v>233150.91015378883</v>
      </c>
      <c r="Q1068" s="16">
        <f t="shared" si="397"/>
        <v>26499.596101342922</v>
      </c>
      <c r="R1068" s="16">
        <f t="shared" si="385"/>
        <v>206651.3140524459</v>
      </c>
      <c r="S1068" s="16">
        <f t="shared" si="398"/>
        <v>70287.420576290053</v>
      </c>
      <c r="T1068" s="16">
        <f t="shared" si="399"/>
        <v>233203.96395272785</v>
      </c>
      <c r="U1068" s="16">
        <f t="shared" si="400"/>
        <v>26499.596101342919</v>
      </c>
      <c r="V1068" s="16">
        <f t="shared" si="386"/>
        <v>206704.36785138492</v>
      </c>
      <c r="W1068" s="16">
        <f t="shared" si="401"/>
        <v>70305.465536208634</v>
      </c>
    </row>
    <row r="1069" spans="2:24">
      <c r="B1069" s="13">
        <v>11</v>
      </c>
      <c r="C1069" s="16">
        <f t="shared" si="381"/>
        <v>22000</v>
      </c>
      <c r="D1069" s="16">
        <f t="shared" si="387"/>
        <v>116764.28742930887</v>
      </c>
      <c r="E1069" s="16">
        <f t="shared" si="388"/>
        <v>26633.446588056231</v>
      </c>
      <c r="F1069" s="16">
        <f t="shared" si="382"/>
        <v>90130.840841252633</v>
      </c>
      <c r="G1069" s="16">
        <f t="shared" si="389"/>
        <v>29237.815381296823</v>
      </c>
      <c r="H1069" s="16">
        <f t="shared" si="390"/>
        <v>184456.6759678208</v>
      </c>
      <c r="I1069" s="16">
        <f t="shared" si="391"/>
        <v>26633.446588056227</v>
      </c>
      <c r="J1069" s="16">
        <f t="shared" si="383"/>
        <v>157823.22937976458</v>
      </c>
      <c r="K1069" s="16">
        <f t="shared" si="392"/>
        <v>51196.753524278894</v>
      </c>
      <c r="L1069" s="16">
        <f t="shared" si="393"/>
        <v>211778.2710304916</v>
      </c>
      <c r="M1069" s="16">
        <f t="shared" si="394"/>
        <v>26633.446588056227</v>
      </c>
      <c r="N1069" s="16">
        <f t="shared" si="384"/>
        <v>185144.82444243538</v>
      </c>
      <c r="O1069" s="16">
        <f t="shared" si="395"/>
        <v>60059.688174715411</v>
      </c>
      <c r="P1069" s="16">
        <f t="shared" si="396"/>
        <v>212425.15176707122</v>
      </c>
      <c r="Q1069" s="16">
        <f t="shared" si="397"/>
        <v>26633.446588056227</v>
      </c>
      <c r="R1069" s="16">
        <f t="shared" si="385"/>
        <v>185791.705179015</v>
      </c>
      <c r="S1069" s="16">
        <f t="shared" si="398"/>
        <v>60269.531768465393</v>
      </c>
      <c r="T1069" s="16">
        <f t="shared" si="399"/>
        <v>212479.68788915261</v>
      </c>
      <c r="U1069" s="16">
        <f t="shared" si="400"/>
        <v>26633.446588056227</v>
      </c>
      <c r="V1069" s="16">
        <f t="shared" si="386"/>
        <v>185846.24130109639</v>
      </c>
      <c r="W1069" s="16">
        <f t="shared" si="401"/>
        <v>60287.222905640483</v>
      </c>
    </row>
    <row r="1070" spans="2:24">
      <c r="B1070" s="13">
        <v>12</v>
      </c>
      <c r="C1070" s="16">
        <f t="shared" si="381"/>
        <v>22000</v>
      </c>
      <c r="D1070" s="16">
        <f t="shared" si="387"/>
        <v>92649.096534357246</v>
      </c>
      <c r="E1070" s="16">
        <f t="shared" si="388"/>
        <v>26762.371653309823</v>
      </c>
      <c r="F1070" s="16">
        <f t="shared" si="382"/>
        <v>65886.724881047427</v>
      </c>
      <c r="G1070" s="16">
        <f t="shared" si="389"/>
        <v>20384.566450175116</v>
      </c>
      <c r="H1070" s="16">
        <f t="shared" si="390"/>
        <v>162232.81040863521</v>
      </c>
      <c r="I1070" s="16">
        <f t="shared" si="391"/>
        <v>26762.37165330982</v>
      </c>
      <c r="J1070" s="16">
        <f t="shared" si="383"/>
        <v>135470.43875532539</v>
      </c>
      <c r="K1070" s="16">
        <f t="shared" si="392"/>
        <v>41912.937178588909</v>
      </c>
      <c r="L1070" s="16">
        <f t="shared" si="393"/>
        <v>190317.77083735701</v>
      </c>
      <c r="M1070" s="16">
        <f t="shared" si="394"/>
        <v>26762.37165330982</v>
      </c>
      <c r="N1070" s="16">
        <f t="shared" si="384"/>
        <v>163555.39918404719</v>
      </c>
      <c r="O1070" s="16">
        <f t="shared" si="395"/>
        <v>50602.088796663927</v>
      </c>
      <c r="P1070" s="16">
        <f t="shared" si="396"/>
        <v>190982.72542171669</v>
      </c>
      <c r="Q1070" s="16">
        <f t="shared" si="397"/>
        <v>26762.37165330982</v>
      </c>
      <c r="R1070" s="16">
        <f t="shared" si="385"/>
        <v>164220.35376840687</v>
      </c>
      <c r="S1070" s="16">
        <f t="shared" si="398"/>
        <v>50807.817810144297</v>
      </c>
      <c r="T1070" s="16">
        <f t="shared" si="399"/>
        <v>191038.78528304902</v>
      </c>
      <c r="U1070" s="16">
        <f t="shared" si="400"/>
        <v>26762.37165330982</v>
      </c>
      <c r="V1070" s="16">
        <f t="shared" si="386"/>
        <v>164276.4136297392</v>
      </c>
      <c r="W1070" s="16">
        <f t="shared" si="401"/>
        <v>50825.162062276737</v>
      </c>
    </row>
    <row r="1071" spans="2:24">
      <c r="B1071" s="13">
        <v>13</v>
      </c>
      <c r="C1071" s="16">
        <f t="shared" si="381"/>
        <v>22000</v>
      </c>
      <c r="D1071" s="16">
        <f t="shared" si="387"/>
        <v>67727.599974223893</v>
      </c>
      <c r="E1071" s="16">
        <f t="shared" si="388"/>
        <v>26886.50153641147</v>
      </c>
      <c r="F1071" s="16">
        <f t="shared" si="382"/>
        <v>40841.098437812427</v>
      </c>
      <c r="G1071" s="16">
        <f t="shared" si="389"/>
        <v>12051.276070852255</v>
      </c>
      <c r="H1071" s="16">
        <f t="shared" si="390"/>
        <v>139255.4828141492</v>
      </c>
      <c r="I1071" s="16">
        <f t="shared" si="391"/>
        <v>26886.50153641147</v>
      </c>
      <c r="J1071" s="16">
        <f t="shared" si="383"/>
        <v>112368.98127773774</v>
      </c>
      <c r="K1071" s="16">
        <f t="shared" si="392"/>
        <v>33157.521883022637</v>
      </c>
      <c r="L1071" s="16">
        <f t="shared" si="393"/>
        <v>168125.13703724946</v>
      </c>
      <c r="M1071" s="16">
        <f t="shared" si="394"/>
        <v>26886.50153641147</v>
      </c>
      <c r="N1071" s="16">
        <f t="shared" si="384"/>
        <v>141238.63550083799</v>
      </c>
      <c r="O1071" s="16">
        <f t="shared" si="395"/>
        <v>41676.297979174611</v>
      </c>
      <c r="P1071" s="16">
        <f t="shared" si="396"/>
        <v>168808.67045269615</v>
      </c>
      <c r="Q1071" s="16">
        <f t="shared" si="397"/>
        <v>26886.50153641147</v>
      </c>
      <c r="R1071" s="16">
        <f t="shared" si="385"/>
        <v>141922.16891628469</v>
      </c>
      <c r="S1071" s="16">
        <f t="shared" si="398"/>
        <v>41877.993090429867</v>
      </c>
      <c r="T1071" s="16">
        <f t="shared" si="399"/>
        <v>168866.29662655413</v>
      </c>
      <c r="U1071" s="16">
        <f t="shared" si="400"/>
        <v>26886.501536411466</v>
      </c>
      <c r="V1071" s="16">
        <f t="shared" si="386"/>
        <v>141979.79509014267</v>
      </c>
      <c r="W1071" s="16">
        <f t="shared" si="401"/>
        <v>41894.997259187163</v>
      </c>
    </row>
    <row r="1072" spans="2:24">
      <c r="B1072" s="13">
        <v>14</v>
      </c>
      <c r="C1072" s="16">
        <f t="shared" si="381"/>
        <v>22000</v>
      </c>
      <c r="D1072" s="16">
        <f t="shared" si="387"/>
        <v>41982.198728164905</v>
      </c>
      <c r="E1072" s="16">
        <f t="shared" si="388"/>
        <v>27005.967323557805</v>
      </c>
      <c r="F1072" s="16">
        <f t="shared" si="382"/>
        <v>14976.231404607101</v>
      </c>
      <c r="G1072" s="16">
        <f t="shared" si="389"/>
        <v>4214.734531879194</v>
      </c>
      <c r="H1072" s="16">
        <f t="shared" si="390"/>
        <v>115508.57061463773</v>
      </c>
      <c r="I1072" s="16">
        <f t="shared" si="391"/>
        <v>27005.967323557805</v>
      </c>
      <c r="J1072" s="16">
        <f t="shared" si="383"/>
        <v>88502.603291079926</v>
      </c>
      <c r="K1072" s="16">
        <f t="shared" si="392"/>
        <v>24907.132386948186</v>
      </c>
      <c r="L1072" s="16">
        <f t="shared" si="393"/>
        <v>145184.84297673139</v>
      </c>
      <c r="M1072" s="16">
        <f t="shared" si="394"/>
        <v>27005.967323557805</v>
      </c>
      <c r="N1072" s="16">
        <f t="shared" si="384"/>
        <v>118178.87565317359</v>
      </c>
      <c r="O1072" s="16">
        <f t="shared" si="395"/>
        <v>33258.873657685421</v>
      </c>
      <c r="P1072" s="16">
        <f t="shared" si="396"/>
        <v>145887.47431580568</v>
      </c>
      <c r="Q1072" s="16">
        <f t="shared" si="397"/>
        <v>27005.967323557805</v>
      </c>
      <c r="R1072" s="16">
        <f t="shared" si="385"/>
        <v>118881.50699224787</v>
      </c>
      <c r="S1072" s="16">
        <f t="shared" si="398"/>
        <v>33456.613962837633</v>
      </c>
      <c r="T1072" s="16">
        <f t="shared" si="399"/>
        <v>145946.71056496128</v>
      </c>
      <c r="U1072" s="16">
        <f t="shared" si="400"/>
        <v>27005.967323557805</v>
      </c>
      <c r="V1072" s="16">
        <f t="shared" si="386"/>
        <v>118940.74324140347</v>
      </c>
      <c r="W1072" s="16">
        <f t="shared" si="401"/>
        <v>33473.284716521252</v>
      </c>
    </row>
    <row r="1073" spans="2:23">
      <c r="B1073" s="13">
        <v>15</v>
      </c>
      <c r="C1073" s="16">
        <f t="shared" si="381"/>
        <v>22000</v>
      </c>
      <c r="D1073" s="16">
        <f t="shared" si="387"/>
        <v>15394.667310051822</v>
      </c>
      <c r="E1073" s="16">
        <f t="shared" si="388"/>
        <v>27120.900503021661</v>
      </c>
      <c r="F1073" s="16">
        <f t="shared" si="382"/>
        <v>-9512.1152122730618</v>
      </c>
      <c r="G1073" s="16">
        <f t="shared" si="389"/>
        <v>0</v>
      </c>
      <c r="H1073" s="16">
        <f t="shared" si="390"/>
        <v>90975.366027032695</v>
      </c>
      <c r="I1073" s="16">
        <f t="shared" si="391"/>
        <v>27120.900503021661</v>
      </c>
      <c r="J1073" s="16">
        <f t="shared" si="383"/>
        <v>63854.46552401103</v>
      </c>
      <c r="K1073" s="16">
        <f t="shared" si="392"/>
        <v>17139.218675876909</v>
      </c>
      <c r="L1073" s="16">
        <f t="shared" si="393"/>
        <v>121480.79343892325</v>
      </c>
      <c r="M1073" s="16">
        <f t="shared" si="394"/>
        <v>27120.900503021661</v>
      </c>
      <c r="N1073" s="16">
        <f t="shared" si="384"/>
        <v>94359.892935901589</v>
      </c>
      <c r="O1073" s="16">
        <f t="shared" si="395"/>
        <v>25327.200313854592</v>
      </c>
      <c r="P1073" s="16">
        <f t="shared" si="396"/>
        <v>122203.05629761129</v>
      </c>
      <c r="Q1073" s="16">
        <f t="shared" si="397"/>
        <v>27120.900503021661</v>
      </c>
      <c r="R1073" s="16">
        <f t="shared" si="385"/>
        <v>95082.15579458962</v>
      </c>
      <c r="S1073" s="16">
        <f t="shared" si="398"/>
        <v>25521.063358121464</v>
      </c>
      <c r="T1073" s="16">
        <f t="shared" si="399"/>
        <v>122263.94760756828</v>
      </c>
      <c r="U1073" s="16">
        <f t="shared" si="400"/>
        <v>27120.900503021661</v>
      </c>
      <c r="V1073" s="16">
        <f t="shared" si="386"/>
        <v>95143.047104546611</v>
      </c>
      <c r="W1073" s="16">
        <f t="shared" si="401"/>
        <v>25537.407234281873</v>
      </c>
    </row>
    <row r="1074" spans="2:23">
      <c r="B1074" s="13">
        <v>16</v>
      </c>
      <c r="C1074" s="16">
        <f t="shared" si="381"/>
        <v>22000</v>
      </c>
      <c r="D1074" s="16">
        <f t="shared" si="387"/>
        <v>-9797.4786686412535</v>
      </c>
      <c r="E1074" s="16">
        <f t="shared" si="388"/>
        <v>0</v>
      </c>
      <c r="F1074" s="16">
        <f t="shared" si="382"/>
        <v>-31797.478668641255</v>
      </c>
      <c r="G1074" s="16">
        <f t="shared" si="389"/>
        <v>0</v>
      </c>
      <c r="H1074" s="16">
        <f t="shared" si="390"/>
        <v>65638.559290751902</v>
      </c>
      <c r="I1074" s="16">
        <f t="shared" si="391"/>
        <v>27231.432555399922</v>
      </c>
      <c r="J1074" s="16">
        <f t="shared" si="383"/>
        <v>38407.12673535198</v>
      </c>
      <c r="K1074" s="16">
        <f t="shared" si="392"/>
        <v>9832.0397689439596</v>
      </c>
      <c r="L1074" s="16">
        <f t="shared" si="393"/>
        <v>96996.308344530669</v>
      </c>
      <c r="M1074" s="16">
        <f t="shared" si="394"/>
        <v>27231.432555399922</v>
      </c>
      <c r="N1074" s="16">
        <f t="shared" si="384"/>
        <v>69764.875789130747</v>
      </c>
      <c r="O1074" s="16">
        <f t="shared" si="395"/>
        <v>17859.472747353451</v>
      </c>
      <c r="P1074" s="16">
        <f t="shared" si="396"/>
        <v>97738.751227490458</v>
      </c>
      <c r="Q1074" s="16">
        <f t="shared" si="397"/>
        <v>27231.432555399922</v>
      </c>
      <c r="R1074" s="16">
        <f t="shared" si="385"/>
        <v>70507.318672090536</v>
      </c>
      <c r="S1074" s="16">
        <f t="shared" si="398"/>
        <v>18049.534555458231</v>
      </c>
      <c r="T1074" s="16">
        <f t="shared" si="399"/>
        <v>97801.343840647634</v>
      </c>
      <c r="U1074" s="16">
        <f t="shared" si="400"/>
        <v>27231.432555399922</v>
      </c>
      <c r="V1074" s="16">
        <f t="shared" si="386"/>
        <v>70569.911285247712</v>
      </c>
      <c r="W1074" s="16">
        <f t="shared" si="401"/>
        <v>18065.557963458632</v>
      </c>
    </row>
    <row r="1075" spans="2:23">
      <c r="B1075" s="13">
        <v>17</v>
      </c>
      <c r="C1075" s="16">
        <f t="shared" si="381"/>
        <v>22000</v>
      </c>
      <c r="D1075" s="16">
        <f t="shared" si="387"/>
        <v>-32751.403028700493</v>
      </c>
      <c r="E1075" s="16">
        <f t="shared" si="388"/>
        <v>0</v>
      </c>
      <c r="F1075" s="16">
        <f t="shared" si="382"/>
        <v>-54751.403028700493</v>
      </c>
      <c r="G1075" s="16">
        <f t="shared" si="389"/>
        <v>0</v>
      </c>
      <c r="H1075" s="16">
        <f t="shared" si="390"/>
        <v>39480.221856337717</v>
      </c>
      <c r="I1075" s="16">
        <f t="shared" si="391"/>
        <v>27337.694578021885</v>
      </c>
      <c r="J1075" s="16">
        <f t="shared" si="383"/>
        <v>12142.527278315833</v>
      </c>
      <c r="K1075" s="16">
        <f t="shared" si="392"/>
        <v>2964.6467860543921</v>
      </c>
      <c r="L1075" s="16">
        <f t="shared" si="393"/>
        <v>71714.106418679061</v>
      </c>
      <c r="M1075" s="16">
        <f t="shared" si="394"/>
        <v>27337.694578021885</v>
      </c>
      <c r="N1075" s="16">
        <f t="shared" si="384"/>
        <v>44376.41184065718</v>
      </c>
      <c r="O1075" s="16">
        <f t="shared" si="395"/>
        <v>10834.679117828406</v>
      </c>
      <c r="P1075" s="16">
        <f t="shared" si="396"/>
        <v>72477.29315578875</v>
      </c>
      <c r="Q1075" s="16">
        <f t="shared" si="397"/>
        <v>27337.694578021885</v>
      </c>
      <c r="R1075" s="16">
        <f t="shared" si="385"/>
        <v>45139.598577766868</v>
      </c>
      <c r="S1075" s="16">
        <f t="shared" si="398"/>
        <v>11021.014223813481</v>
      </c>
      <c r="T1075" s="16">
        <f t="shared" si="399"/>
        <v>72541.634606557534</v>
      </c>
      <c r="U1075" s="16">
        <f t="shared" si="400"/>
        <v>27337.694578021885</v>
      </c>
      <c r="V1075" s="16">
        <f t="shared" si="386"/>
        <v>45203.940028535653</v>
      </c>
      <c r="W1075" s="16">
        <f t="shared" si="401"/>
        <v>11036.723447343284</v>
      </c>
    </row>
    <row r="1076" spans="2:23">
      <c r="B1076" s="13">
        <v>18</v>
      </c>
      <c r="C1076" s="16">
        <f t="shared" si="381"/>
        <v>22000</v>
      </c>
      <c r="D1076" s="16">
        <f t="shared" si="387"/>
        <v>-56393.945119561511</v>
      </c>
      <c r="E1076" s="16">
        <f t="shared" si="388"/>
        <v>0</v>
      </c>
      <c r="F1076" s="16">
        <f t="shared" si="382"/>
        <v>-78393.945119561511</v>
      </c>
      <c r="G1076" s="16">
        <f t="shared" si="389"/>
        <v>0</v>
      </c>
      <c r="H1076" s="16">
        <f t="shared" si="390"/>
        <v>12481.789490471978</v>
      </c>
      <c r="I1076" s="16">
        <f t="shared" si="391"/>
        <v>27439.816942447815</v>
      </c>
      <c r="J1076" s="16">
        <f t="shared" si="383"/>
        <v>-11992.667612676592</v>
      </c>
      <c r="K1076" s="16">
        <f t="shared" si="392"/>
        <v>0</v>
      </c>
      <c r="L1076" s="16">
        <f t="shared" si="393"/>
        <v>45616.288787485144</v>
      </c>
      <c r="M1076" s="16">
        <f t="shared" si="394"/>
        <v>27439.816942447815</v>
      </c>
      <c r="N1076" s="16">
        <f t="shared" si="384"/>
        <v>18176.471845037329</v>
      </c>
      <c r="O1076" s="16">
        <f t="shared" si="395"/>
        <v>4232.583363675596</v>
      </c>
      <c r="P1076" s="16">
        <f t="shared" si="396"/>
        <v>46400.798962029679</v>
      </c>
      <c r="Q1076" s="16">
        <f t="shared" si="397"/>
        <v>27439.816942447815</v>
      </c>
      <c r="R1076" s="16">
        <f t="shared" si="385"/>
        <v>18960.982019581865</v>
      </c>
      <c r="S1076" s="16">
        <f t="shared" si="398"/>
        <v>4415.26484013155</v>
      </c>
      <c r="T1076" s="16">
        <f t="shared" si="399"/>
        <v>46466.938112932941</v>
      </c>
      <c r="U1076" s="16">
        <f t="shared" si="400"/>
        <v>27439.816942447811</v>
      </c>
      <c r="V1076" s="16">
        <f t="shared" si="386"/>
        <v>19027.12117048513</v>
      </c>
      <c r="W1076" s="16">
        <f t="shared" si="401"/>
        <v>4430.6660396705702</v>
      </c>
    </row>
    <row r="1077" spans="2:23">
      <c r="B1077" s="13">
        <v>19</v>
      </c>
      <c r="C1077" s="16">
        <f t="shared" si="381"/>
        <v>7651.2855088899987</v>
      </c>
      <c r="D1077" s="16">
        <f t="shared" si="387"/>
        <v>-80745.763473148356</v>
      </c>
      <c r="E1077" s="16">
        <f t="shared" si="388"/>
        <v>0</v>
      </c>
      <c r="F1077" s="16">
        <f t="shared" si="382"/>
        <v>-88397.048982038352</v>
      </c>
      <c r="G1077" s="16">
        <f t="shared" si="389"/>
        <v>0</v>
      </c>
      <c r="H1077" s="16">
        <f t="shared" si="390"/>
        <v>-12352.447641056891</v>
      </c>
      <c r="I1077" s="16">
        <f t="shared" si="391"/>
        <v>0</v>
      </c>
      <c r="J1077" s="16">
        <f t="shared" si="383"/>
        <v>-20003.733149946889</v>
      </c>
      <c r="K1077" s="16">
        <f t="shared" si="392"/>
        <v>0</v>
      </c>
      <c r="L1077" s="16">
        <f t="shared" si="393"/>
        <v>18684.322468387672</v>
      </c>
      <c r="M1077" s="16">
        <f t="shared" si="394"/>
        <v>9577.2980444982149</v>
      </c>
      <c r="N1077" s="16">
        <f t="shared" si="384"/>
        <v>9107.0244238894575</v>
      </c>
      <c r="O1077" s="16">
        <f t="shared" si="395"/>
        <v>2022.5743536739651</v>
      </c>
      <c r="P1077" s="16">
        <f t="shared" si="396"/>
        <v>19490.751857208983</v>
      </c>
      <c r="Q1077" s="16">
        <f t="shared" si="397"/>
        <v>9577.2980444982149</v>
      </c>
      <c r="R1077" s="16">
        <f t="shared" si="385"/>
        <v>9913.453812710768</v>
      </c>
      <c r="S1077" s="16">
        <f t="shared" si="398"/>
        <v>2201.6738403954873</v>
      </c>
      <c r="T1077" s="16">
        <f t="shared" si="399"/>
        <v>19558.738935988487</v>
      </c>
      <c r="U1077" s="16">
        <f t="shared" si="400"/>
        <v>9577.2980444982149</v>
      </c>
      <c r="V1077" s="16">
        <f t="shared" si="386"/>
        <v>9981.4408914902724</v>
      </c>
      <c r="W1077" s="16">
        <f t="shared" si="401"/>
        <v>2216.7730556298211</v>
      </c>
    </row>
    <row r="1078" spans="2:23">
      <c r="B1078" s="13">
        <v>20</v>
      </c>
      <c r="C1078" s="16">
        <f t="shared" si="381"/>
        <v>476.9282633349988</v>
      </c>
      <c r="D1078" s="16">
        <f t="shared" si="387"/>
        <v>-91048.960451499501</v>
      </c>
      <c r="E1078" s="16">
        <f t="shared" si="388"/>
        <v>0</v>
      </c>
      <c r="F1078" s="16">
        <f t="shared" si="382"/>
        <v>-91525.888714834495</v>
      </c>
      <c r="G1078" s="16">
        <f t="shared" si="389"/>
        <v>0</v>
      </c>
      <c r="H1078" s="16">
        <f t="shared" si="390"/>
        <v>-20603.845144445295</v>
      </c>
      <c r="I1078" s="16">
        <f t="shared" si="391"/>
        <v>0</v>
      </c>
      <c r="J1078" s="16">
        <f t="shared" si="383"/>
        <v>-21080.773407780292</v>
      </c>
      <c r="K1078" s="16">
        <f t="shared" si="392"/>
        <v>0</v>
      </c>
      <c r="L1078" s="16">
        <f t="shared" si="393"/>
        <v>9361.4746862929278</v>
      </c>
      <c r="M1078" s="16">
        <f t="shared" si="394"/>
        <v>599.0253395898834</v>
      </c>
      <c r="N1078" s="16">
        <f t="shared" si="384"/>
        <v>8762.4493467030443</v>
      </c>
      <c r="O1078" s="16">
        <f t="shared" si="395"/>
        <v>1856.0325034568093</v>
      </c>
      <c r="P1078" s="16">
        <f t="shared" si="396"/>
        <v>10190.435712237906</v>
      </c>
      <c r="Q1078" s="16">
        <f t="shared" si="397"/>
        <v>599.0253395898834</v>
      </c>
      <c r="R1078" s="16">
        <f t="shared" si="385"/>
        <v>9591.4103726480225</v>
      </c>
      <c r="S1078" s="16">
        <f t="shared" si="398"/>
        <v>2031.6202355367332</v>
      </c>
      <c r="T1078" s="16">
        <f t="shared" si="399"/>
        <v>10260.322349998511</v>
      </c>
      <c r="U1078" s="16">
        <f t="shared" si="400"/>
        <v>599.0253395898834</v>
      </c>
      <c r="V1078" s="16">
        <f t="shared" si="386"/>
        <v>9661.2970104086271</v>
      </c>
      <c r="W1078" s="16">
        <f t="shared" si="401"/>
        <v>2046.4233877272563</v>
      </c>
    </row>
    <row r="1079" spans="2:23">
      <c r="B1079" s="13">
        <v>21</v>
      </c>
      <c r="C1079" s="16">
        <f t="shared" si="381"/>
        <v>476.9282633349988</v>
      </c>
      <c r="D1079" s="16">
        <f t="shared" si="387"/>
        <v>-94271.665376279532</v>
      </c>
      <c r="E1079" s="16">
        <f t="shared" si="388"/>
        <v>0</v>
      </c>
      <c r="F1079" s="16">
        <f t="shared" si="382"/>
        <v>-94748.593639614526</v>
      </c>
      <c r="G1079" s="16">
        <f t="shared" si="389"/>
        <v>0</v>
      </c>
      <c r="H1079" s="16">
        <f t="shared" si="390"/>
        <v>-21713.196610013703</v>
      </c>
      <c r="I1079" s="16">
        <f t="shared" si="391"/>
        <v>0</v>
      </c>
      <c r="J1079" s="16">
        <f t="shared" si="383"/>
        <v>-22190.124873348701</v>
      </c>
      <c r="K1079" s="16">
        <f t="shared" si="392"/>
        <v>0</v>
      </c>
      <c r="L1079" s="16">
        <f t="shared" si="393"/>
        <v>9007.2721814499273</v>
      </c>
      <c r="M1079" s="16">
        <f t="shared" si="394"/>
        <v>600.9866828831432</v>
      </c>
      <c r="N1079" s="16">
        <f t="shared" si="384"/>
        <v>8406.2854985667836</v>
      </c>
      <c r="O1079" s="16">
        <f t="shared" si="395"/>
        <v>1698.2290079083616</v>
      </c>
      <c r="P1079" s="16">
        <f t="shared" si="396"/>
        <v>9859.3943784598086</v>
      </c>
      <c r="Q1079" s="16">
        <f t="shared" si="397"/>
        <v>600.98668288314309</v>
      </c>
      <c r="R1079" s="16">
        <f t="shared" si="385"/>
        <v>9258.407695576665</v>
      </c>
      <c r="S1079" s="16">
        <f t="shared" si="398"/>
        <v>1870.3738432808361</v>
      </c>
      <c r="T1079" s="16">
        <f t="shared" si="399"/>
        <v>9931.2336488794444</v>
      </c>
      <c r="U1079" s="16">
        <f t="shared" si="400"/>
        <v>600.98668288314309</v>
      </c>
      <c r="V1079" s="16">
        <f t="shared" si="386"/>
        <v>9330.2469659963008</v>
      </c>
      <c r="W1079" s="16">
        <f t="shared" si="401"/>
        <v>1884.8867375852706</v>
      </c>
    </row>
    <row r="1080" spans="2:23">
      <c r="B1080" s="13">
        <v>22</v>
      </c>
      <c r="C1080" s="16">
        <f t="shared" si="381"/>
        <v>476.9282633349988</v>
      </c>
      <c r="D1080" s="16">
        <f t="shared" si="387"/>
        <v>-97591.051448802958</v>
      </c>
      <c r="E1080" s="16">
        <f t="shared" si="388"/>
        <v>0</v>
      </c>
      <c r="F1080" s="16">
        <f t="shared" si="382"/>
        <v>-98067.979712137952</v>
      </c>
      <c r="G1080" s="16">
        <f t="shared" si="389"/>
        <v>0</v>
      </c>
      <c r="H1080" s="16">
        <f t="shared" si="390"/>
        <v>-22855.828619549164</v>
      </c>
      <c r="I1080" s="16">
        <f t="shared" si="391"/>
        <v>0</v>
      </c>
      <c r="J1080" s="16">
        <f t="shared" si="383"/>
        <v>-23332.756882884161</v>
      </c>
      <c r="K1080" s="16">
        <f t="shared" si="392"/>
        <v>0</v>
      </c>
      <c r="L1080" s="16">
        <f t="shared" si="393"/>
        <v>8641.1571153967398</v>
      </c>
      <c r="M1080" s="16">
        <f t="shared" si="394"/>
        <v>602.86930716952793</v>
      </c>
      <c r="N1080" s="16">
        <f t="shared" si="384"/>
        <v>8038.2878082272118</v>
      </c>
      <c r="O1080" s="16">
        <f t="shared" si="395"/>
        <v>1548.7728734035663</v>
      </c>
      <c r="P1080" s="16">
        <f t="shared" si="396"/>
        <v>9517.0876065910761</v>
      </c>
      <c r="Q1080" s="16">
        <f t="shared" si="397"/>
        <v>602.86930716952781</v>
      </c>
      <c r="R1080" s="16">
        <f t="shared" si="385"/>
        <v>8914.2182994215491</v>
      </c>
      <c r="S1080" s="16">
        <f t="shared" si="398"/>
        <v>1717.542319847169</v>
      </c>
      <c r="T1080" s="16">
        <f t="shared" si="399"/>
        <v>9590.9340662262366</v>
      </c>
      <c r="U1080" s="16">
        <f t="shared" si="400"/>
        <v>602.86930716952781</v>
      </c>
      <c r="V1080" s="16">
        <f t="shared" si="386"/>
        <v>8988.0647590567096</v>
      </c>
      <c r="W1080" s="16">
        <f t="shared" si="401"/>
        <v>1731.7706475966143</v>
      </c>
    </row>
    <row r="1081" spans="2:23">
      <c r="B1081" s="13">
        <v>23</v>
      </c>
      <c r="C1081" s="16">
        <f t="shared" si="381"/>
        <v>476.9282633349988</v>
      </c>
      <c r="D1081" s="16">
        <f t="shared" si="387"/>
        <v>-101010.0191035021</v>
      </c>
      <c r="E1081" s="16">
        <f t="shared" si="388"/>
        <v>0</v>
      </c>
      <c r="F1081" s="16">
        <f t="shared" si="382"/>
        <v>-101486.94736683709</v>
      </c>
      <c r="G1081" s="16">
        <f t="shared" si="389"/>
        <v>0</v>
      </c>
      <c r="H1081" s="16">
        <f t="shared" si="390"/>
        <v>-24032.739589370685</v>
      </c>
      <c r="I1081" s="16">
        <f t="shared" si="391"/>
        <v>0</v>
      </c>
      <c r="J1081" s="16">
        <f t="shared" si="383"/>
        <v>-24509.667852705683</v>
      </c>
      <c r="K1081" s="16">
        <f t="shared" si="392"/>
        <v>0</v>
      </c>
      <c r="L1081" s="16">
        <f t="shared" si="393"/>
        <v>8262.8775695890799</v>
      </c>
      <c r="M1081" s="16">
        <f t="shared" si="394"/>
        <v>604.67587182788463</v>
      </c>
      <c r="N1081" s="16">
        <f t="shared" si="384"/>
        <v>7658.2016977611956</v>
      </c>
      <c r="O1081" s="16">
        <f t="shared" si="395"/>
        <v>1407.2881934485788</v>
      </c>
      <c r="P1081" s="16">
        <f t="shared" si="396"/>
        <v>9163.2815587073874</v>
      </c>
      <c r="Q1081" s="16">
        <f t="shared" si="397"/>
        <v>604.67587182788463</v>
      </c>
      <c r="R1081" s="16">
        <f t="shared" si="385"/>
        <v>8558.6056868795022</v>
      </c>
      <c r="S1081" s="16">
        <f t="shared" si="398"/>
        <v>1572.7484350599541</v>
      </c>
      <c r="T1081" s="16">
        <f t="shared" si="399"/>
        <v>9239.191288424754</v>
      </c>
      <c r="U1081" s="16">
        <f t="shared" si="400"/>
        <v>604.67587182788463</v>
      </c>
      <c r="V1081" s="16">
        <f t="shared" si="386"/>
        <v>8634.5154165968688</v>
      </c>
      <c r="W1081" s="16">
        <f t="shared" si="401"/>
        <v>1586.6977759907825</v>
      </c>
    </row>
    <row r="1082" spans="2:23">
      <c r="B1082" s="13">
        <v>24</v>
      </c>
      <c r="C1082" s="16">
        <f t="shared" si="381"/>
        <v>476.9282633349988</v>
      </c>
      <c r="D1082" s="16">
        <f t="shared" si="387"/>
        <v>-104531.55578784221</v>
      </c>
      <c r="E1082" s="16">
        <f t="shared" si="388"/>
        <v>0</v>
      </c>
      <c r="F1082" s="16">
        <f t="shared" si="382"/>
        <v>-105008.48405117721</v>
      </c>
      <c r="G1082" s="16">
        <f t="shared" si="389"/>
        <v>0</v>
      </c>
      <c r="H1082" s="16">
        <f t="shared" si="390"/>
        <v>-25244.957888286855</v>
      </c>
      <c r="I1082" s="16">
        <f t="shared" si="391"/>
        <v>0</v>
      </c>
      <c r="J1082" s="16">
        <f t="shared" si="383"/>
        <v>-25721.886151621853</v>
      </c>
      <c r="K1082" s="16">
        <f t="shared" si="392"/>
        <v>0</v>
      </c>
      <c r="L1082" s="16">
        <f t="shared" si="393"/>
        <v>7872.1718531966435</v>
      </c>
      <c r="M1082" s="16">
        <f t="shared" si="394"/>
        <v>606.40898941303374</v>
      </c>
      <c r="N1082" s="16">
        <f t="shared" si="384"/>
        <v>7265.7628637836096</v>
      </c>
      <c r="O1082" s="16">
        <f t="shared" si="395"/>
        <v>1273.4137221993842</v>
      </c>
      <c r="P1082" s="16">
        <f t="shared" si="396"/>
        <v>8797.7331297709152</v>
      </c>
      <c r="Q1082" s="16">
        <f t="shared" si="397"/>
        <v>606.40898941303362</v>
      </c>
      <c r="R1082" s="16">
        <f t="shared" si="385"/>
        <v>8191.3241403578813</v>
      </c>
      <c r="S1082" s="16">
        <f t="shared" si="398"/>
        <v>1435.629645347791</v>
      </c>
      <c r="T1082" s="16">
        <f t="shared" si="399"/>
        <v>8875.7637773365859</v>
      </c>
      <c r="U1082" s="16">
        <f t="shared" si="400"/>
        <v>606.40898941303374</v>
      </c>
      <c r="V1082" s="16">
        <f t="shared" si="386"/>
        <v>8269.3547879235521</v>
      </c>
      <c r="W1082" s="16">
        <f t="shared" si="401"/>
        <v>1449.3054697897796</v>
      </c>
    </row>
    <row r="1083" spans="2:23">
      <c r="B1083" s="13">
        <v>25</v>
      </c>
      <c r="C1083" s="16">
        <f t="shared" si="381"/>
        <v>476.9282633349988</v>
      </c>
      <c r="D1083" s="16">
        <f t="shared" si="387"/>
        <v>-108158.73857271252</v>
      </c>
      <c r="E1083" s="16">
        <f t="shared" si="388"/>
        <v>0</v>
      </c>
      <c r="F1083" s="16">
        <f t="shared" si="382"/>
        <v>-108635.66683604752</v>
      </c>
      <c r="G1083" s="16">
        <f t="shared" si="389"/>
        <v>0</v>
      </c>
      <c r="H1083" s="16">
        <f t="shared" si="390"/>
        <v>-26493.542736170508</v>
      </c>
      <c r="I1083" s="16">
        <f t="shared" si="391"/>
        <v>0</v>
      </c>
      <c r="J1083" s="16">
        <f t="shared" si="383"/>
        <v>-26970.470999505505</v>
      </c>
      <c r="K1083" s="16">
        <f t="shared" si="392"/>
        <v>0</v>
      </c>
      <c r="L1083" s="16">
        <f t="shared" si="393"/>
        <v>7468.7682781977237</v>
      </c>
      <c r="M1083" s="16">
        <f t="shared" si="394"/>
        <v>608.07122242114031</v>
      </c>
      <c r="N1083" s="16">
        <f t="shared" si="384"/>
        <v>6860.6970557765835</v>
      </c>
      <c r="O1083" s="16">
        <f t="shared" si="395"/>
        <v>1146.8024473170622</v>
      </c>
      <c r="P1083" s="16">
        <f t="shared" si="396"/>
        <v>8420.1897368394802</v>
      </c>
      <c r="Q1083" s="16">
        <f t="shared" si="397"/>
        <v>608.07122242114031</v>
      </c>
      <c r="R1083" s="16">
        <f t="shared" si="385"/>
        <v>7812.1185144183401</v>
      </c>
      <c r="S1083" s="16">
        <f t="shared" si="398"/>
        <v>1305.8376660900101</v>
      </c>
      <c r="T1083" s="16">
        <f t="shared" si="399"/>
        <v>8500.4005606981355</v>
      </c>
      <c r="U1083" s="16">
        <f t="shared" si="400"/>
        <v>608.07122242114031</v>
      </c>
      <c r="V1083" s="16">
        <f t="shared" si="386"/>
        <v>7892.3293382769953</v>
      </c>
      <c r="W1083" s="16">
        <f t="shared" si="401"/>
        <v>1319.2453371115676</v>
      </c>
    </row>
    <row r="1084" spans="2:23">
      <c r="B1084" s="13">
        <v>26</v>
      </c>
      <c r="C1084" s="16">
        <f t="shared" si="381"/>
        <v>476.9282633349988</v>
      </c>
      <c r="D1084" s="16">
        <f t="shared" si="387"/>
        <v>-111894.73684112895</v>
      </c>
      <c r="E1084" s="16">
        <f t="shared" si="388"/>
        <v>0</v>
      </c>
      <c r="F1084" s="16">
        <f t="shared" si="382"/>
        <v>-112371.66510446394</v>
      </c>
      <c r="G1084" s="16">
        <f t="shared" si="389"/>
        <v>0</v>
      </c>
      <c r="H1084" s="16">
        <f t="shared" si="390"/>
        <v>-27779.585129490672</v>
      </c>
      <c r="I1084" s="16">
        <f t="shared" si="391"/>
        <v>0</v>
      </c>
      <c r="J1084" s="16">
        <f t="shared" si="383"/>
        <v>-28256.513392825669</v>
      </c>
      <c r="K1084" s="16">
        <f t="shared" si="392"/>
        <v>0</v>
      </c>
      <c r="L1084" s="16">
        <f t="shared" si="393"/>
        <v>7052.3849315149819</v>
      </c>
      <c r="M1084" s="16">
        <f t="shared" si="394"/>
        <v>609.6650805238437</v>
      </c>
      <c r="N1084" s="16">
        <f t="shared" si="384"/>
        <v>6442.7198509911377</v>
      </c>
      <c r="O1084" s="16">
        <f t="shared" si="395"/>
        <v>1027.1211634807003</v>
      </c>
      <c r="P1084" s="16">
        <f t="shared" si="396"/>
        <v>8030.3891057111887</v>
      </c>
      <c r="Q1084" s="16">
        <f t="shared" si="397"/>
        <v>609.6650805238437</v>
      </c>
      <c r="R1084" s="16">
        <f t="shared" si="385"/>
        <v>7420.7240251873445</v>
      </c>
      <c r="S1084" s="16">
        <f t="shared" si="398"/>
        <v>1183.038044630649</v>
      </c>
      <c r="T1084" s="16">
        <f t="shared" si="399"/>
        <v>8112.8410199884547</v>
      </c>
      <c r="U1084" s="16">
        <f t="shared" si="400"/>
        <v>609.6650805238437</v>
      </c>
      <c r="V1084" s="16">
        <f t="shared" si="386"/>
        <v>7503.1759394646106</v>
      </c>
      <c r="W1084" s="16">
        <f t="shared" si="401"/>
        <v>1196.1828201419798</v>
      </c>
    </row>
    <row r="1085" spans="2:23">
      <c r="B1085" s="13">
        <v>27</v>
      </c>
      <c r="C1085" s="16">
        <f t="shared" si="381"/>
        <v>476.9282633349988</v>
      </c>
      <c r="D1085" s="16">
        <f t="shared" si="387"/>
        <v>-115742.81505759787</v>
      </c>
      <c r="E1085" s="16">
        <f t="shared" si="388"/>
        <v>0</v>
      </c>
      <c r="F1085" s="16">
        <f t="shared" si="382"/>
        <v>-116219.74332093286</v>
      </c>
      <c r="G1085" s="16">
        <f t="shared" si="389"/>
        <v>0</v>
      </c>
      <c r="H1085" s="16">
        <f t="shared" si="390"/>
        <v>-29104.20879461044</v>
      </c>
      <c r="I1085" s="16">
        <f t="shared" si="391"/>
        <v>0</v>
      </c>
      <c r="J1085" s="16">
        <f t="shared" si="383"/>
        <v>-29581.137057945438</v>
      </c>
      <c r="K1085" s="16">
        <f t="shared" si="392"/>
        <v>0</v>
      </c>
      <c r="L1085" s="16">
        <f t="shared" si="393"/>
        <v>6622.7294436278307</v>
      </c>
      <c r="M1085" s="16">
        <f t="shared" si="394"/>
        <v>611.19301823873411</v>
      </c>
      <c r="N1085" s="16">
        <f t="shared" si="384"/>
        <v>6011.5364253890966</v>
      </c>
      <c r="O1085" s="16">
        <f t="shared" si="395"/>
        <v>914.05004776261887</v>
      </c>
      <c r="P1085" s="16">
        <f t="shared" si="396"/>
        <v>7628.0590544510787</v>
      </c>
      <c r="Q1085" s="16">
        <f t="shared" si="397"/>
        <v>611.193018238734</v>
      </c>
      <c r="R1085" s="16">
        <f t="shared" si="385"/>
        <v>7016.8660362123446</v>
      </c>
      <c r="S1085" s="16">
        <f t="shared" si="398"/>
        <v>1066.9097351645291</v>
      </c>
      <c r="T1085" s="16">
        <f t="shared" si="399"/>
        <v>7712.8146752132525</v>
      </c>
      <c r="U1085" s="16">
        <f t="shared" si="400"/>
        <v>611.193018238734</v>
      </c>
      <c r="V1085" s="16">
        <f t="shared" si="386"/>
        <v>7101.6216569745184</v>
      </c>
      <c r="W1085" s="16">
        <f t="shared" si="401"/>
        <v>1079.7967699795595</v>
      </c>
    </row>
    <row r="1086" spans="2:23">
      <c r="B1086" s="13">
        <v>28</v>
      </c>
      <c r="C1086" s="16">
        <f t="shared" si="381"/>
        <v>476.9282633349988</v>
      </c>
      <c r="D1086" s="16">
        <f t="shared" si="387"/>
        <v>-119706.33562056084</v>
      </c>
      <c r="E1086" s="16">
        <f t="shared" si="388"/>
        <v>0</v>
      </c>
      <c r="F1086" s="16">
        <f t="shared" si="382"/>
        <v>-120183.26388389584</v>
      </c>
      <c r="G1086" s="16">
        <f t="shared" si="389"/>
        <v>0</v>
      </c>
      <c r="H1086" s="16">
        <f t="shared" si="390"/>
        <v>-30468.571169683801</v>
      </c>
      <c r="I1086" s="16">
        <f t="shared" si="391"/>
        <v>0</v>
      </c>
      <c r="J1086" s="16">
        <f t="shared" si="383"/>
        <v>-30945.499433018798</v>
      </c>
      <c r="K1086" s="16">
        <f t="shared" si="392"/>
        <v>0</v>
      </c>
      <c r="L1086" s="16">
        <f t="shared" si="393"/>
        <v>6179.4987531144689</v>
      </c>
      <c r="M1086" s="16">
        <f t="shared" si="394"/>
        <v>612.65743300447207</v>
      </c>
      <c r="N1086" s="16">
        <f t="shared" si="384"/>
        <v>5566.8413201099966</v>
      </c>
      <c r="O1086" s="16">
        <f t="shared" si="395"/>
        <v>807.28223795848953</v>
      </c>
      <c r="P1086" s="16">
        <f t="shared" si="396"/>
        <v>7212.9172732641173</v>
      </c>
      <c r="Q1086" s="16">
        <f t="shared" si="397"/>
        <v>612.65743300447207</v>
      </c>
      <c r="R1086" s="16">
        <f t="shared" si="385"/>
        <v>6600.259840259645</v>
      </c>
      <c r="S1086" s="16">
        <f t="shared" si="398"/>
        <v>957.14467658781314</v>
      </c>
      <c r="T1086" s="16">
        <f t="shared" si="399"/>
        <v>7300.0409660703872</v>
      </c>
      <c r="U1086" s="16">
        <f t="shared" si="400"/>
        <v>612.65743300447207</v>
      </c>
      <c r="V1086" s="16">
        <f t="shared" si="386"/>
        <v>6687.3835330659149</v>
      </c>
      <c r="W1086" s="16">
        <f t="shared" si="401"/>
        <v>969.7790244456861</v>
      </c>
    </row>
    <row r="1087" spans="2:23">
      <c r="B1087" s="13">
        <v>29</v>
      </c>
      <c r="C1087" s="16">
        <f t="shared" si="381"/>
        <v>476.9282633349988</v>
      </c>
      <c r="D1087" s="16">
        <f t="shared" si="387"/>
        <v>-123788.76180041271</v>
      </c>
      <c r="E1087" s="16">
        <f t="shared" si="388"/>
        <v>0</v>
      </c>
      <c r="F1087" s="16">
        <f t="shared" si="382"/>
        <v>-124265.69006374771</v>
      </c>
      <c r="G1087" s="16">
        <f t="shared" si="389"/>
        <v>0</v>
      </c>
      <c r="H1087" s="16">
        <f t="shared" si="390"/>
        <v>-31873.864416009365</v>
      </c>
      <c r="I1087" s="16">
        <f t="shared" si="391"/>
        <v>0</v>
      </c>
      <c r="J1087" s="16">
        <f t="shared" si="383"/>
        <v>-32350.792679344362</v>
      </c>
      <c r="K1087" s="16">
        <f t="shared" si="392"/>
        <v>0</v>
      </c>
      <c r="L1087" s="16">
        <f t="shared" si="393"/>
        <v>5722.37886659387</v>
      </c>
      <c r="M1087" s="16">
        <f t="shared" si="394"/>
        <v>614.06066362973058</v>
      </c>
      <c r="N1087" s="16">
        <f t="shared" si="384"/>
        <v>5108.3182029641393</v>
      </c>
      <c r="O1087" s="16">
        <f t="shared" si="395"/>
        <v>706.52341485750037</v>
      </c>
      <c r="P1087" s="16">
        <f t="shared" si="396"/>
        <v>6784.6711001965004</v>
      </c>
      <c r="Q1087" s="16">
        <f t="shared" si="397"/>
        <v>614.06066362973058</v>
      </c>
      <c r="R1087" s="16">
        <f t="shared" si="385"/>
        <v>6170.6104365667697</v>
      </c>
      <c r="S1087" s="16">
        <f t="shared" si="398"/>
        <v>853.44737429801376</v>
      </c>
      <c r="T1087" s="16">
        <f t="shared" si="399"/>
        <v>6874.2290289797766</v>
      </c>
      <c r="U1087" s="16">
        <f t="shared" si="400"/>
        <v>614.06066362973058</v>
      </c>
      <c r="V1087" s="16">
        <f t="shared" si="386"/>
        <v>6260.1683653500459</v>
      </c>
      <c r="W1087" s="16">
        <f t="shared" si="401"/>
        <v>865.83398984494806</v>
      </c>
    </row>
    <row r="1088" spans="2:23">
      <c r="B1088" s="13">
        <v>30</v>
      </c>
      <c r="C1088" s="16">
        <f t="shared" si="381"/>
        <v>476.9282633349988</v>
      </c>
      <c r="D1088" s="16">
        <f t="shared" si="387"/>
        <v>-127993.66076566014</v>
      </c>
      <c r="E1088" s="16">
        <f t="shared" si="388"/>
        <v>0</v>
      </c>
      <c r="F1088" s="16">
        <f t="shared" si="382"/>
        <v>-128470.58902899513</v>
      </c>
      <c r="G1088" s="16">
        <f t="shared" si="389"/>
        <v>0</v>
      </c>
      <c r="H1088" s="16">
        <f t="shared" si="390"/>
        <v>-33321.316459724694</v>
      </c>
      <c r="I1088" s="16">
        <f t="shared" si="391"/>
        <v>0</v>
      </c>
      <c r="J1088" s="16">
        <f t="shared" si="383"/>
        <v>-33798.244723059695</v>
      </c>
      <c r="K1088" s="16">
        <f t="shared" si="392"/>
        <v>0</v>
      </c>
      <c r="L1088" s="16">
        <f t="shared" si="393"/>
        <v>5251.0446135549573</v>
      </c>
      <c r="M1088" s="16">
        <f t="shared" si="394"/>
        <v>615.40498908617428</v>
      </c>
      <c r="N1088" s="16">
        <f t="shared" si="384"/>
        <v>4635.639624468783</v>
      </c>
      <c r="O1088" s="16">
        <f t="shared" si="395"/>
        <v>611.49138933529514</v>
      </c>
      <c r="P1088" s="16">
        <f t="shared" si="396"/>
        <v>6343.0172921644453</v>
      </c>
      <c r="Q1088" s="16">
        <f t="shared" si="397"/>
        <v>615.40498908617428</v>
      </c>
      <c r="R1088" s="16">
        <f t="shared" si="385"/>
        <v>5727.612303078271</v>
      </c>
      <c r="S1088" s="16">
        <f t="shared" si="398"/>
        <v>755.53448682599435</v>
      </c>
      <c r="T1088" s="16">
        <f t="shared" si="399"/>
        <v>6435.0774694779266</v>
      </c>
      <c r="U1088" s="16">
        <f t="shared" si="400"/>
        <v>615.40498908617428</v>
      </c>
      <c r="V1088" s="16">
        <f t="shared" si="386"/>
        <v>5819.6724803917523</v>
      </c>
      <c r="W1088" s="16">
        <f t="shared" si="401"/>
        <v>767.67822755828297</v>
      </c>
    </row>
    <row r="1089" spans="2:23">
      <c r="B1089" s="13">
        <v>31</v>
      </c>
      <c r="C1089" s="16">
        <f t="shared" si="381"/>
        <v>476.9282633349988</v>
      </c>
      <c r="D1089" s="16">
        <f t="shared" si="387"/>
        <v>-132324.706699865</v>
      </c>
      <c r="E1089" s="16">
        <f t="shared" si="388"/>
        <v>0</v>
      </c>
      <c r="F1089" s="16">
        <f t="shared" si="382"/>
        <v>-132801.63496319999</v>
      </c>
      <c r="G1089" s="16">
        <f t="shared" si="389"/>
        <v>0</v>
      </c>
      <c r="H1089" s="16">
        <f t="shared" si="390"/>
        <v>-34812.192064751485</v>
      </c>
      <c r="I1089" s="16">
        <f t="shared" si="391"/>
        <v>0</v>
      </c>
      <c r="J1089" s="16">
        <f t="shared" si="383"/>
        <v>-35289.120328086487</v>
      </c>
      <c r="K1089" s="16">
        <f t="shared" si="392"/>
        <v>0</v>
      </c>
      <c r="L1089" s="16">
        <f t="shared" si="393"/>
        <v>4765.1593955764411</v>
      </c>
      <c r="M1089" s="16">
        <f t="shared" si="394"/>
        <v>616.69262761683945</v>
      </c>
      <c r="N1089" s="16">
        <f t="shared" si="384"/>
        <v>4148.4667679596014</v>
      </c>
      <c r="O1089" s="16">
        <f t="shared" si="395"/>
        <v>521.91569505520033</v>
      </c>
      <c r="P1089" s="16">
        <f t="shared" si="396"/>
        <v>5887.6417908262774</v>
      </c>
      <c r="Q1089" s="16">
        <f t="shared" si="397"/>
        <v>616.69262761683933</v>
      </c>
      <c r="R1089" s="16">
        <f t="shared" si="385"/>
        <v>5270.9491632094378</v>
      </c>
      <c r="S1089" s="16">
        <f t="shared" si="398"/>
        <v>663.1344180852974</v>
      </c>
      <c r="T1089" s="16">
        <f t="shared" si="399"/>
        <v>5982.2741294938978</v>
      </c>
      <c r="U1089" s="16">
        <f t="shared" si="400"/>
        <v>616.69262761683933</v>
      </c>
      <c r="V1089" s="16">
        <f t="shared" si="386"/>
        <v>5365.5815018770581</v>
      </c>
      <c r="W1089" s="16">
        <f t="shared" si="401"/>
        <v>675.04004625420782</v>
      </c>
    </row>
    <row r="1090" spans="2:23">
      <c r="B1090" s="13">
        <v>32</v>
      </c>
      <c r="C1090" s="16">
        <f t="shared" ref="C1090:C1111" si="402">IF($B$1051-12*$B1090&lt;=0,0,($B$1054*MIN(12,$B$1051-12*$B1090)-$B$1050*(MIN(12,$B$1051-12*$B1090)-MAX(0,MIN(12,$B$1051-12*$B1090,$B$1052-12*$B1090))))/12)</f>
        <v>476.9282633349988</v>
      </c>
      <c r="D1090" s="16">
        <f t="shared" si="387"/>
        <v>-136785.684012096</v>
      </c>
      <c r="E1090" s="16">
        <f t="shared" si="388"/>
        <v>0</v>
      </c>
      <c r="F1090" s="16">
        <f t="shared" ref="F1090:F1121" si="403">IF(E1090&gt;0,IF(E1090&lt;=D1090,D1090-E1090,C1090*(D1090/E1090-1)),D1090-C1090)</f>
        <v>-137262.61227543099</v>
      </c>
      <c r="G1090" s="16">
        <f t="shared" si="389"/>
        <v>0</v>
      </c>
      <c r="H1090" s="16">
        <f t="shared" si="390"/>
        <v>-36347.793937929084</v>
      </c>
      <c r="I1090" s="16">
        <f t="shared" si="391"/>
        <v>0</v>
      </c>
      <c r="J1090" s="16">
        <f t="shared" ref="J1090:J1121" si="404">IF(I1090&gt;0,IF(I1090&lt;=H1090,H1090-I1090,C1090*(H1090/I1090-1)),H1090-C1090)</f>
        <v>-36824.722201264085</v>
      </c>
      <c r="K1090" s="16">
        <f t="shared" si="392"/>
        <v>0</v>
      </c>
      <c r="L1090" s="16">
        <f t="shared" si="393"/>
        <v>4264.3749294563922</v>
      </c>
      <c r="M1090" s="16">
        <f t="shared" si="394"/>
        <v>617.92573613252</v>
      </c>
      <c r="N1090" s="16">
        <f t="shared" ref="N1090:N1121" si="405">IF(M1090&gt;0,IF(M1090&lt;=L1090,L1090-M1090,C1090*(L1090/M1090-1)),L1090-C1090)</f>
        <v>3646.4491933238724</v>
      </c>
      <c r="O1090" s="16">
        <f t="shared" si="395"/>
        <v>437.53718747141045</v>
      </c>
      <c r="P1090" s="16">
        <f t="shared" si="396"/>
        <v>5418.2194828295096</v>
      </c>
      <c r="Q1090" s="16">
        <f t="shared" si="397"/>
        <v>617.92573613252</v>
      </c>
      <c r="R1090" s="16">
        <f t="shared" ref="R1090:R1121" si="406">IF(Q1090&gt;0,IF(Q1090&lt;=P1090,P1090-Q1090,C1090*(P1090/Q1090-1)),P1090-C1090)</f>
        <v>4800.2937466969897</v>
      </c>
      <c r="S1090" s="16">
        <f t="shared" si="398"/>
        <v>575.98691593228978</v>
      </c>
      <c r="T1090" s="16">
        <f t="shared" si="399"/>
        <v>5515.4958490395029</v>
      </c>
      <c r="U1090" s="16">
        <f t="shared" si="400"/>
        <v>617.92573613252</v>
      </c>
      <c r="V1090" s="16">
        <f t="shared" ref="V1090:V1121" si="407">IF(U1090&gt;0,IF(U1090&lt;=T1090,T1090-U1090,C1090*(T1090/U1090-1)),T1090-C1090)</f>
        <v>4897.570112906983</v>
      </c>
      <c r="W1090" s="16">
        <f t="shared" si="401"/>
        <v>587.65910041161385</v>
      </c>
    </row>
    <row r="1091" spans="2:23">
      <c r="B1091" s="13">
        <v>33</v>
      </c>
      <c r="C1091" s="16">
        <f t="shared" si="402"/>
        <v>476.9282633349988</v>
      </c>
      <c r="D1091" s="16">
        <f t="shared" ref="D1091:D1111" si="408">IF($B1091&gt;$B$1053,F1090,F1090*$B$107*IF(F1090&gt;0,$B$106,1))</f>
        <v>-141380.49064369392</v>
      </c>
      <c r="E1091" s="16">
        <f t="shared" ref="E1091:E1122" si="409">IF(AND(C1091&gt;0,D1091&gt;0),C1091/(1-$B$105*MAX(0,1-G1090/D1091)),0)</f>
        <v>0</v>
      </c>
      <c r="F1091" s="16">
        <f t="shared" si="403"/>
        <v>-141857.41890702891</v>
      </c>
      <c r="G1091" s="16">
        <f t="shared" ref="G1091:G1122" si="410">IF(E1091&gt;0,IF(E1091&lt;=D1091,G1090*(1-E1091/D1091),0),IF(AND(C1091&lt;0,F1091&gt;0),G1090-C1091,G1090))/$B$108</f>
        <v>0</v>
      </c>
      <c r="H1091" s="16">
        <f t="shared" ref="H1091:H1111" si="411">IF($B1091&gt;$B$1053,J1090,J1090*$B$107*IF(J1090&gt;0,$B$106,1))</f>
        <v>-37929.463867302009</v>
      </c>
      <c r="I1091" s="16">
        <f t="shared" ref="I1091:I1122" si="412">IF(AND(C1091&gt;0,H1091&gt;0),C1091/(1-$B$105*MAX(0,1-K1090/H1091)),0)</f>
        <v>0</v>
      </c>
      <c r="J1091" s="16">
        <f t="shared" si="404"/>
        <v>-38406.39213063701</v>
      </c>
      <c r="K1091" s="16">
        <f t="shared" ref="K1091:K1122" si="413">IF(I1091&gt;0,IF(I1091&lt;=H1091,K1090*(1-I1091/H1091),0),IF(AND(C1091&lt;0,J1091&gt;0),K1090-C1091,K1090))/$B$108</f>
        <v>0</v>
      </c>
      <c r="L1091" s="16">
        <f t="shared" ref="L1091:L1111" si="414">IF($B1091&gt;$B$1053,N1090,N1090*$B$107*IF(N1090&gt;0,$B$106,1))</f>
        <v>3748.3309837853412</v>
      </c>
      <c r="M1091" s="16">
        <f t="shared" ref="M1091:M1122" si="415">IF(AND(C1091&gt;0,L1091&gt;0),C1091/(1-$B$105*MAX(0,1-O1090/L1091)),0)</f>
        <v>619.10640987006468</v>
      </c>
      <c r="N1091" s="16">
        <f t="shared" si="405"/>
        <v>3129.2245739152768</v>
      </c>
      <c r="O1091" s="16">
        <f t="shared" ref="O1091:O1122" si="416">IF(M1091&gt;0,IF(M1091&lt;=L1091,O1090*(1-M1091/L1091),0),IF(AND(C1091&lt;0,N1091&gt;0),O1090-C1091,O1090))/$B$108</f>
        <v>358.10764974138687</v>
      </c>
      <c r="P1091" s="16">
        <f t="shared" ref="P1091:P1111" si="417">IF($B1091&gt;$B$1053,R1090,R1090*$B$107*IF(R1090&gt;0,$B$106,1))</f>
        <v>4934.4139539797034</v>
      </c>
      <c r="Q1091" s="16">
        <f t="shared" ref="Q1091:Q1122" si="418">IF(AND(C1091&gt;0,P1091&gt;0),C1091/(1-$B$105*MAX(0,1-S1090/P1091)),0)</f>
        <v>619.10640987006468</v>
      </c>
      <c r="R1091" s="16">
        <f t="shared" si="406"/>
        <v>4315.3075441096389</v>
      </c>
      <c r="S1091" s="16">
        <f t="shared" ref="S1091:S1122" si="419">IF(Q1091&gt;0,IF(Q1091&lt;=P1091,S1090*(1-Q1091/P1091),0),IF(AND(C1091&lt;0,R1091&gt;0),S1090-C1091,S1090))/$B$108</f>
        <v>493.84267764420969</v>
      </c>
      <c r="T1091" s="16">
        <f t="shared" ref="T1091:T1111" si="420">IF($B1091&gt;$B$1053,V1090,V1090*$B$107*IF(V1090&gt;0,$B$106,1))</f>
        <v>5034.408221861604</v>
      </c>
      <c r="U1091" s="16">
        <f t="shared" ref="U1091:U1122" si="421">IF(AND(C1091&gt;0,T1091&gt;0),C1091/(1-$B$105*MAX(0,1-W1090/T1091)),0)</f>
        <v>619.10640987006468</v>
      </c>
      <c r="V1091" s="16">
        <f t="shared" si="407"/>
        <v>4415.3018119915396</v>
      </c>
      <c r="W1091" s="16">
        <f t="shared" ref="W1091:W1122" si="422">IF(U1091&gt;0,IF(U1091&lt;=T1091,W1090*(1-U1091/T1091),0),IF(AND(C1091&lt;0,V1091&gt;0),W1090-C1091,W1090))/$B$108</f>
        <v>505.28599576119399</v>
      </c>
    </row>
    <row r="1092" spans="2:23">
      <c r="B1092" s="13">
        <v>34</v>
      </c>
      <c r="C1092" s="16">
        <f t="shared" si="402"/>
        <v>476.9282633349988</v>
      </c>
      <c r="D1092" s="16">
        <f t="shared" si="408"/>
        <v>-146113.14147423979</v>
      </c>
      <c r="E1092" s="16">
        <f t="shared" si="409"/>
        <v>0</v>
      </c>
      <c r="F1092" s="16">
        <f t="shared" si="403"/>
        <v>-146590.06973757478</v>
      </c>
      <c r="G1092" s="16">
        <f t="shared" si="410"/>
        <v>0</v>
      </c>
      <c r="H1092" s="16">
        <f t="shared" si="411"/>
        <v>-39558.583894556119</v>
      </c>
      <c r="I1092" s="16">
        <f t="shared" si="412"/>
        <v>0</v>
      </c>
      <c r="J1092" s="16">
        <f t="shared" si="404"/>
        <v>-40035.51215789112</v>
      </c>
      <c r="K1092" s="16">
        <f t="shared" si="413"/>
        <v>0</v>
      </c>
      <c r="L1092" s="16">
        <f t="shared" si="414"/>
        <v>3216.6551085104697</v>
      </c>
      <c r="M1092" s="16">
        <f t="shared" si="415"/>
        <v>620.23668228783822</v>
      </c>
      <c r="N1092" s="16">
        <f t="shared" si="405"/>
        <v>2596.4184262226318</v>
      </c>
      <c r="O1092" s="16">
        <f t="shared" si="416"/>
        <v>283.38940607376333</v>
      </c>
      <c r="P1092" s="16">
        <f t="shared" si="417"/>
        <v>4435.8772368920618</v>
      </c>
      <c r="Q1092" s="16">
        <f t="shared" si="418"/>
        <v>620.23668228783811</v>
      </c>
      <c r="R1092" s="16">
        <f t="shared" si="406"/>
        <v>3815.6405546042238</v>
      </c>
      <c r="S1092" s="16">
        <f t="shared" si="419"/>
        <v>416.46296284123656</v>
      </c>
      <c r="T1092" s="16">
        <f t="shared" si="420"/>
        <v>4538.6653446185828</v>
      </c>
      <c r="U1092" s="16">
        <f t="shared" si="421"/>
        <v>620.23668228783822</v>
      </c>
      <c r="V1092" s="16">
        <f t="shared" si="407"/>
        <v>3918.4286623307444</v>
      </c>
      <c r="W1092" s="16">
        <f t="shared" si="422"/>
        <v>427.68190217161333</v>
      </c>
    </row>
    <row r="1093" spans="2:23">
      <c r="B1093" s="13">
        <v>35</v>
      </c>
      <c r="C1093" s="16">
        <f t="shared" si="402"/>
        <v>476.9282633349988</v>
      </c>
      <c r="D1093" s="16">
        <f t="shared" si="408"/>
        <v>-150987.77182970202</v>
      </c>
      <c r="E1093" s="16">
        <f t="shared" si="409"/>
        <v>0</v>
      </c>
      <c r="F1093" s="16">
        <f t="shared" si="403"/>
        <v>-151464.70009303701</v>
      </c>
      <c r="G1093" s="16">
        <f t="shared" si="410"/>
        <v>0</v>
      </c>
      <c r="H1093" s="16">
        <f t="shared" si="411"/>
        <v>-41236.577522627857</v>
      </c>
      <c r="I1093" s="16">
        <f t="shared" si="412"/>
        <v>0</v>
      </c>
      <c r="J1093" s="16">
        <f t="shared" si="404"/>
        <v>-41713.505785962858</v>
      </c>
      <c r="K1093" s="16">
        <f t="shared" si="413"/>
        <v>0</v>
      </c>
      <c r="L1093" s="16">
        <f t="shared" si="414"/>
        <v>2668.9623570512922</v>
      </c>
      <c r="M1093" s="16">
        <f t="shared" si="415"/>
        <v>621.31852517496441</v>
      </c>
      <c r="N1093" s="16">
        <f t="shared" si="405"/>
        <v>2047.6438318763278</v>
      </c>
      <c r="O1093" s="16">
        <f t="shared" si="416"/>
        <v>213.15494296249378</v>
      </c>
      <c r="P1093" s="16">
        <f t="shared" si="417"/>
        <v>3922.2495516998661</v>
      </c>
      <c r="Q1093" s="16">
        <f t="shared" si="418"/>
        <v>621.31852517496441</v>
      </c>
      <c r="R1093" s="16">
        <f t="shared" si="406"/>
        <v>3300.9310265249014</v>
      </c>
      <c r="S1093" s="16">
        <f t="shared" si="419"/>
        <v>343.61921430315368</v>
      </c>
      <c r="T1093" s="16">
        <f t="shared" si="420"/>
        <v>4027.9095591562655</v>
      </c>
      <c r="U1093" s="16">
        <f t="shared" si="421"/>
        <v>621.31852517496441</v>
      </c>
      <c r="V1093" s="16">
        <f t="shared" si="407"/>
        <v>3406.5910339813008</v>
      </c>
      <c r="W1093" s="16">
        <f t="shared" si="422"/>
        <v>354.61817443097414</v>
      </c>
    </row>
    <row r="1094" spans="2:23">
      <c r="B1094" s="13">
        <v>36</v>
      </c>
      <c r="C1094" s="16">
        <f t="shared" si="402"/>
        <v>476.9282633349988</v>
      </c>
      <c r="D1094" s="16">
        <f t="shared" si="408"/>
        <v>-156008.64109582812</v>
      </c>
      <c r="E1094" s="16">
        <f t="shared" si="409"/>
        <v>0</v>
      </c>
      <c r="F1094" s="16">
        <f t="shared" si="403"/>
        <v>-156485.56935916311</v>
      </c>
      <c r="G1094" s="16">
        <f t="shared" si="410"/>
        <v>0</v>
      </c>
      <c r="H1094" s="16">
        <f t="shared" si="411"/>
        <v>-42964.910959541747</v>
      </c>
      <c r="I1094" s="16">
        <f t="shared" si="412"/>
        <v>0</v>
      </c>
      <c r="J1094" s="16">
        <f t="shared" si="404"/>
        <v>-43441.839222876748</v>
      </c>
      <c r="K1094" s="16">
        <f t="shared" si="413"/>
        <v>0</v>
      </c>
      <c r="L1094" s="16">
        <f t="shared" si="414"/>
        <v>2104.8550005389525</v>
      </c>
      <c r="M1094" s="16">
        <f t="shared" si="415"/>
        <v>622.3538489523479</v>
      </c>
      <c r="N1094" s="16">
        <f t="shared" si="405"/>
        <v>1482.5011515866045</v>
      </c>
      <c r="O1094" s="16">
        <f t="shared" si="416"/>
        <v>147.18653868773364</v>
      </c>
      <c r="P1094" s="16">
        <f t="shared" si="417"/>
        <v>3393.1590394060072</v>
      </c>
      <c r="Q1094" s="16">
        <f t="shared" si="418"/>
        <v>622.35384895234779</v>
      </c>
      <c r="R1094" s="16">
        <f t="shared" si="406"/>
        <v>2770.8051904536596</v>
      </c>
      <c r="S1094" s="16">
        <f t="shared" si="419"/>
        <v>275.09268706092945</v>
      </c>
      <c r="T1094" s="16">
        <f t="shared" si="420"/>
        <v>3501.7711874707388</v>
      </c>
      <c r="U1094" s="16">
        <f t="shared" si="421"/>
        <v>622.35384895234779</v>
      </c>
      <c r="V1094" s="16">
        <f t="shared" si="407"/>
        <v>2879.4173385183913</v>
      </c>
      <c r="W1094" s="16">
        <f t="shared" si="422"/>
        <v>285.8759813038908</v>
      </c>
    </row>
    <row r="1095" spans="2:23">
      <c r="B1095" s="13">
        <v>37</v>
      </c>
      <c r="C1095" s="16">
        <f t="shared" si="402"/>
        <v>476.9282633349988</v>
      </c>
      <c r="D1095" s="16">
        <f t="shared" si="408"/>
        <v>-161180.13643993801</v>
      </c>
      <c r="E1095" s="16">
        <f t="shared" si="409"/>
        <v>0</v>
      </c>
      <c r="F1095" s="16">
        <f t="shared" si="403"/>
        <v>-161657.064703273</v>
      </c>
      <c r="G1095" s="16">
        <f t="shared" si="410"/>
        <v>0</v>
      </c>
      <c r="H1095" s="16">
        <f t="shared" si="411"/>
        <v>-44745.094399563051</v>
      </c>
      <c r="I1095" s="16">
        <f t="shared" si="412"/>
        <v>0</v>
      </c>
      <c r="J1095" s="16">
        <f t="shared" si="404"/>
        <v>-45222.022662898053</v>
      </c>
      <c r="K1095" s="16">
        <f t="shared" si="413"/>
        <v>0</v>
      </c>
      <c r="L1095" s="16">
        <f t="shared" si="414"/>
        <v>1523.9222337619342</v>
      </c>
      <c r="M1095" s="16">
        <f t="shared" si="415"/>
        <v>623.34450314483149</v>
      </c>
      <c r="N1095" s="16">
        <f t="shared" si="405"/>
        <v>900.5777306171027</v>
      </c>
      <c r="O1095" s="16">
        <f t="shared" si="416"/>
        <v>85.27590139889611</v>
      </c>
      <c r="P1095" s="16">
        <f t="shared" si="417"/>
        <v>2848.2214874749352</v>
      </c>
      <c r="Q1095" s="16">
        <f t="shared" si="418"/>
        <v>623.34450314483149</v>
      </c>
      <c r="R1095" s="16">
        <f t="shared" si="406"/>
        <v>2224.8769843301038</v>
      </c>
      <c r="S1095" s="16">
        <f t="shared" si="419"/>
        <v>210.67408607849976</v>
      </c>
      <c r="T1095" s="16">
        <f t="shared" si="420"/>
        <v>2959.8682589565951</v>
      </c>
      <c r="U1095" s="16">
        <f t="shared" si="421"/>
        <v>623.34450314483149</v>
      </c>
      <c r="V1095" s="16">
        <f t="shared" si="407"/>
        <v>2336.5237558117637</v>
      </c>
      <c r="W1095" s="16">
        <f t="shared" si="422"/>
        <v>221.24594317944224</v>
      </c>
    </row>
    <row r="1096" spans="2:23">
      <c r="B1096" s="13">
        <v>38</v>
      </c>
      <c r="C1096" s="16">
        <f t="shared" si="402"/>
        <v>476.9282633349988</v>
      </c>
      <c r="D1096" s="16">
        <f t="shared" si="408"/>
        <v>-166506.77664437119</v>
      </c>
      <c r="E1096" s="16">
        <f t="shared" si="409"/>
        <v>0</v>
      </c>
      <c r="F1096" s="16">
        <f t="shared" si="403"/>
        <v>-166983.70490770618</v>
      </c>
      <c r="G1096" s="16">
        <f t="shared" si="410"/>
        <v>0</v>
      </c>
      <c r="H1096" s="16">
        <f t="shared" si="411"/>
        <v>-46578.683342784992</v>
      </c>
      <c r="I1096" s="16">
        <f t="shared" si="412"/>
        <v>0</v>
      </c>
      <c r="J1096" s="16">
        <f t="shared" si="404"/>
        <v>-47055.611606119994</v>
      </c>
      <c r="K1096" s="16">
        <f t="shared" si="413"/>
        <v>0</v>
      </c>
      <c r="L1096" s="16">
        <f t="shared" si="414"/>
        <v>925.73987241054465</v>
      </c>
      <c r="M1096" s="16">
        <f t="shared" si="415"/>
        <v>624.29227700520391</v>
      </c>
      <c r="N1096" s="16">
        <f t="shared" si="405"/>
        <v>301.44759540534073</v>
      </c>
      <c r="O1096" s="16">
        <f t="shared" si="416"/>
        <v>27.223816035313206</v>
      </c>
      <c r="P1096" s="16">
        <f t="shared" si="417"/>
        <v>2287.0400472722868</v>
      </c>
      <c r="Q1096" s="16">
        <f t="shared" si="418"/>
        <v>624.29227700520391</v>
      </c>
      <c r="R1096" s="16">
        <f t="shared" si="406"/>
        <v>1662.7477702670828</v>
      </c>
      <c r="S1096" s="16">
        <f t="shared" si="419"/>
        <v>150.1632127800226</v>
      </c>
      <c r="T1096" s="16">
        <f t="shared" si="420"/>
        <v>2401.8062295491445</v>
      </c>
      <c r="U1096" s="16">
        <f t="shared" si="421"/>
        <v>624.29227700520391</v>
      </c>
      <c r="V1096" s="16">
        <f t="shared" si="407"/>
        <v>1777.5139525439406</v>
      </c>
      <c r="W1096" s="16">
        <f t="shared" si="422"/>
        <v>160.52777856526032</v>
      </c>
    </row>
    <row r="1097" spans="2:23">
      <c r="B1097" s="13">
        <v>39</v>
      </c>
      <c r="C1097" s="16">
        <f t="shared" si="402"/>
        <v>476.9282633349988</v>
      </c>
      <c r="D1097" s="16">
        <f t="shared" si="408"/>
        <v>-171993.21605493737</v>
      </c>
      <c r="E1097" s="16">
        <f t="shared" si="409"/>
        <v>0</v>
      </c>
      <c r="F1097" s="16">
        <f t="shared" si="403"/>
        <v>-172470.14431827236</v>
      </c>
      <c r="G1097" s="16">
        <f t="shared" si="410"/>
        <v>0</v>
      </c>
      <c r="H1097" s="16">
        <f t="shared" si="411"/>
        <v>-48467.279954303594</v>
      </c>
      <c r="I1097" s="16">
        <f t="shared" si="412"/>
        <v>0</v>
      </c>
      <c r="J1097" s="16">
        <f t="shared" si="404"/>
        <v>-48944.208217638596</v>
      </c>
      <c r="K1097" s="16">
        <f t="shared" si="413"/>
        <v>0</v>
      </c>
      <c r="L1097" s="16">
        <f t="shared" si="414"/>
        <v>309.87004122096596</v>
      </c>
      <c r="M1097" s="16">
        <f t="shared" si="415"/>
        <v>625.19890027208089</v>
      </c>
      <c r="N1097" s="16">
        <f t="shared" si="405"/>
        <v>-240.54624066230255</v>
      </c>
      <c r="O1097" s="16">
        <f t="shared" si="416"/>
        <v>0</v>
      </c>
      <c r="P1097" s="16">
        <f t="shared" si="417"/>
        <v>1709.2049429683452</v>
      </c>
      <c r="Q1097" s="16">
        <f t="shared" si="418"/>
        <v>625.19890027208089</v>
      </c>
      <c r="R1097" s="16">
        <f t="shared" si="406"/>
        <v>1084.0060426962643</v>
      </c>
      <c r="S1097" s="16">
        <f t="shared" si="419"/>
        <v>93.368620622725985</v>
      </c>
      <c r="T1097" s="16">
        <f t="shared" si="420"/>
        <v>1827.1776923780183</v>
      </c>
      <c r="U1097" s="16">
        <f t="shared" si="421"/>
        <v>625.19890027208089</v>
      </c>
      <c r="V1097" s="16">
        <f t="shared" si="407"/>
        <v>1201.9787921059374</v>
      </c>
      <c r="W1097" s="16">
        <f t="shared" si="422"/>
        <v>103.52995962786103</v>
      </c>
    </row>
    <row r="1098" spans="2:23">
      <c r="B1098" s="13">
        <v>40</v>
      </c>
      <c r="C1098" s="16">
        <f t="shared" si="402"/>
        <v>476.9282633349988</v>
      </c>
      <c r="D1098" s="16">
        <f t="shared" si="408"/>
        <v>-177644.24864782052</v>
      </c>
      <c r="E1098" s="16">
        <f t="shared" si="409"/>
        <v>0</v>
      </c>
      <c r="F1098" s="16">
        <f t="shared" si="403"/>
        <v>-178121.17691115552</v>
      </c>
      <c r="G1098" s="16">
        <f t="shared" si="410"/>
        <v>0</v>
      </c>
      <c r="H1098" s="16">
        <f t="shared" si="411"/>
        <v>-50412.534464167758</v>
      </c>
      <c r="I1098" s="16">
        <f t="shared" si="412"/>
        <v>0</v>
      </c>
      <c r="J1098" s="16">
        <f t="shared" si="404"/>
        <v>-50889.46272750276</v>
      </c>
      <c r="K1098" s="16">
        <f t="shared" si="413"/>
        <v>0</v>
      </c>
      <c r="L1098" s="16">
        <f t="shared" si="414"/>
        <v>-247.76262788217164</v>
      </c>
      <c r="M1098" s="16">
        <f t="shared" si="415"/>
        <v>0</v>
      </c>
      <c r="N1098" s="16">
        <f t="shared" si="405"/>
        <v>-724.69089121717047</v>
      </c>
      <c r="O1098" s="16">
        <f t="shared" si="416"/>
        <v>0</v>
      </c>
      <c r="P1098" s="16">
        <f t="shared" si="417"/>
        <v>1114.2931715291979</v>
      </c>
      <c r="Q1098" s="16">
        <f t="shared" si="418"/>
        <v>626.06604404497568</v>
      </c>
      <c r="R1098" s="16">
        <f t="shared" si="406"/>
        <v>488.22712748422225</v>
      </c>
      <c r="S1098" s="16">
        <f t="shared" si="419"/>
        <v>40.107279864977144</v>
      </c>
      <c r="T1098" s="16">
        <f t="shared" si="420"/>
        <v>1235.5620795573773</v>
      </c>
      <c r="U1098" s="16">
        <f t="shared" si="421"/>
        <v>626.06604404497568</v>
      </c>
      <c r="V1098" s="16">
        <f t="shared" si="407"/>
        <v>609.49603551240159</v>
      </c>
      <c r="W1098" s="16">
        <f t="shared" si="422"/>
        <v>50.069376928835062</v>
      </c>
    </row>
    <row r="1099" spans="2:23">
      <c r="B1099" s="13">
        <v>41</v>
      </c>
      <c r="C1099" s="16">
        <f t="shared" si="402"/>
        <v>476.9282633349988</v>
      </c>
      <c r="D1099" s="16">
        <f t="shared" si="408"/>
        <v>-183464.8122184902</v>
      </c>
      <c r="E1099" s="16">
        <f t="shared" si="409"/>
        <v>0</v>
      </c>
      <c r="F1099" s="16">
        <f t="shared" si="403"/>
        <v>-183941.7404818252</v>
      </c>
      <c r="G1099" s="16">
        <f t="shared" si="410"/>
        <v>0</v>
      </c>
      <c r="H1099" s="16">
        <f t="shared" si="411"/>
        <v>-52416.146609327843</v>
      </c>
      <c r="I1099" s="16">
        <f t="shared" si="412"/>
        <v>0</v>
      </c>
      <c r="J1099" s="16">
        <f t="shared" si="404"/>
        <v>-52893.074872662844</v>
      </c>
      <c r="K1099" s="16">
        <f t="shared" si="413"/>
        <v>0</v>
      </c>
      <c r="L1099" s="16">
        <f t="shared" si="414"/>
        <v>-746.43161795368565</v>
      </c>
      <c r="M1099" s="16">
        <f t="shared" si="415"/>
        <v>0</v>
      </c>
      <c r="N1099" s="16">
        <f t="shared" si="405"/>
        <v>-1223.3598812886844</v>
      </c>
      <c r="O1099" s="16">
        <f t="shared" si="416"/>
        <v>0</v>
      </c>
      <c r="P1099" s="16">
        <f t="shared" si="417"/>
        <v>501.86819342613143</v>
      </c>
      <c r="Q1099" s="16">
        <f t="shared" si="418"/>
        <v>626.89532176110652</v>
      </c>
      <c r="R1099" s="16">
        <f t="shared" si="406"/>
        <v>-95.117907434767474</v>
      </c>
      <c r="S1099" s="16">
        <f t="shared" si="419"/>
        <v>0</v>
      </c>
      <c r="T1099" s="16">
        <f t="shared" si="420"/>
        <v>626.52535474461808</v>
      </c>
      <c r="U1099" s="16">
        <f t="shared" si="421"/>
        <v>626.89532176110652</v>
      </c>
      <c r="V1099" s="16">
        <f t="shared" si="407"/>
        <v>-0.28146282248427845</v>
      </c>
      <c r="W1099" s="16">
        <f t="shared" si="422"/>
        <v>0</v>
      </c>
    </row>
    <row r="1100" spans="2:23">
      <c r="B1100" s="13">
        <v>42</v>
      </c>
      <c r="C1100" s="16">
        <f t="shared" si="402"/>
        <v>0</v>
      </c>
      <c r="D1100" s="16">
        <f t="shared" si="408"/>
        <v>-189459.99269627995</v>
      </c>
      <c r="E1100" s="16">
        <f t="shared" si="409"/>
        <v>0</v>
      </c>
      <c r="F1100" s="16">
        <f t="shared" si="403"/>
        <v>-189459.99269627995</v>
      </c>
      <c r="G1100" s="16">
        <f t="shared" si="410"/>
        <v>0</v>
      </c>
      <c r="H1100" s="16">
        <f t="shared" si="411"/>
        <v>-54479.867118842732</v>
      </c>
      <c r="I1100" s="16">
        <f t="shared" si="412"/>
        <v>0</v>
      </c>
      <c r="J1100" s="16">
        <f t="shared" si="404"/>
        <v>-54479.867118842732</v>
      </c>
      <c r="K1100" s="16">
        <f t="shared" si="413"/>
        <v>0</v>
      </c>
      <c r="L1100" s="16">
        <f t="shared" si="414"/>
        <v>-1260.0606777273449</v>
      </c>
      <c r="M1100" s="16">
        <f t="shared" si="415"/>
        <v>0</v>
      </c>
      <c r="N1100" s="16">
        <f t="shared" si="405"/>
        <v>-1260.0606777273449</v>
      </c>
      <c r="O1100" s="16">
        <f t="shared" si="416"/>
        <v>0</v>
      </c>
      <c r="P1100" s="16">
        <f t="shared" si="417"/>
        <v>-97.971444657810494</v>
      </c>
      <c r="Q1100" s="16">
        <f t="shared" si="418"/>
        <v>0</v>
      </c>
      <c r="R1100" s="16">
        <f t="shared" si="406"/>
        <v>-97.971444657810494</v>
      </c>
      <c r="S1100" s="16">
        <f t="shared" si="419"/>
        <v>0</v>
      </c>
      <c r="T1100" s="16">
        <f t="shared" si="420"/>
        <v>-0.28990670715880679</v>
      </c>
      <c r="U1100" s="16">
        <f t="shared" si="421"/>
        <v>0</v>
      </c>
      <c r="V1100" s="16">
        <f t="shared" si="407"/>
        <v>-0.28990670715880679</v>
      </c>
      <c r="W1100" s="16">
        <f t="shared" si="422"/>
        <v>0</v>
      </c>
    </row>
    <row r="1101" spans="2:23">
      <c r="B1101" s="13">
        <v>43</v>
      </c>
      <c r="C1101" s="16">
        <f t="shared" si="402"/>
        <v>0</v>
      </c>
      <c r="D1101" s="16">
        <f t="shared" si="408"/>
        <v>-189459.99269627995</v>
      </c>
      <c r="E1101" s="16">
        <f t="shared" si="409"/>
        <v>0</v>
      </c>
      <c r="F1101" s="16">
        <f t="shared" si="403"/>
        <v>-189459.99269627995</v>
      </c>
      <c r="G1101" s="16">
        <f t="shared" si="410"/>
        <v>0</v>
      </c>
      <c r="H1101" s="16">
        <f t="shared" si="411"/>
        <v>-54479.867118842732</v>
      </c>
      <c r="I1101" s="16">
        <f t="shared" si="412"/>
        <v>0</v>
      </c>
      <c r="J1101" s="16">
        <f t="shared" si="404"/>
        <v>-54479.867118842732</v>
      </c>
      <c r="K1101" s="16">
        <f t="shared" si="413"/>
        <v>0</v>
      </c>
      <c r="L1101" s="16">
        <f t="shared" si="414"/>
        <v>-1260.0606777273449</v>
      </c>
      <c r="M1101" s="16">
        <f t="shared" si="415"/>
        <v>0</v>
      </c>
      <c r="N1101" s="16">
        <f t="shared" si="405"/>
        <v>-1260.0606777273449</v>
      </c>
      <c r="O1101" s="16">
        <f t="shared" si="416"/>
        <v>0</v>
      </c>
      <c r="P1101" s="16">
        <f t="shared" si="417"/>
        <v>-97.971444657810494</v>
      </c>
      <c r="Q1101" s="16">
        <f t="shared" si="418"/>
        <v>0</v>
      </c>
      <c r="R1101" s="16">
        <f t="shared" si="406"/>
        <v>-97.971444657810494</v>
      </c>
      <c r="S1101" s="16">
        <f t="shared" si="419"/>
        <v>0</v>
      </c>
      <c r="T1101" s="16">
        <f t="shared" si="420"/>
        <v>-0.28990670715880679</v>
      </c>
      <c r="U1101" s="16">
        <f t="shared" si="421"/>
        <v>0</v>
      </c>
      <c r="V1101" s="16">
        <f t="shared" si="407"/>
        <v>-0.28990670715880679</v>
      </c>
      <c r="W1101" s="16">
        <f t="shared" si="422"/>
        <v>0</v>
      </c>
    </row>
    <row r="1102" spans="2:23">
      <c r="B1102" s="13">
        <v>44</v>
      </c>
      <c r="C1102" s="16">
        <f t="shared" si="402"/>
        <v>0</v>
      </c>
      <c r="D1102" s="16">
        <f t="shared" si="408"/>
        <v>-189459.99269627995</v>
      </c>
      <c r="E1102" s="16">
        <f t="shared" si="409"/>
        <v>0</v>
      </c>
      <c r="F1102" s="16">
        <f t="shared" si="403"/>
        <v>-189459.99269627995</v>
      </c>
      <c r="G1102" s="16">
        <f t="shared" si="410"/>
        <v>0</v>
      </c>
      <c r="H1102" s="16">
        <f t="shared" si="411"/>
        <v>-54479.867118842732</v>
      </c>
      <c r="I1102" s="16">
        <f t="shared" si="412"/>
        <v>0</v>
      </c>
      <c r="J1102" s="16">
        <f t="shared" si="404"/>
        <v>-54479.867118842732</v>
      </c>
      <c r="K1102" s="16">
        <f t="shared" si="413"/>
        <v>0</v>
      </c>
      <c r="L1102" s="16">
        <f t="shared" si="414"/>
        <v>-1260.0606777273449</v>
      </c>
      <c r="M1102" s="16">
        <f t="shared" si="415"/>
        <v>0</v>
      </c>
      <c r="N1102" s="16">
        <f t="shared" si="405"/>
        <v>-1260.0606777273449</v>
      </c>
      <c r="O1102" s="16">
        <f t="shared" si="416"/>
        <v>0</v>
      </c>
      <c r="P1102" s="16">
        <f t="shared" si="417"/>
        <v>-97.971444657810494</v>
      </c>
      <c r="Q1102" s="16">
        <f t="shared" si="418"/>
        <v>0</v>
      </c>
      <c r="R1102" s="16">
        <f t="shared" si="406"/>
        <v>-97.971444657810494</v>
      </c>
      <c r="S1102" s="16">
        <f t="shared" si="419"/>
        <v>0</v>
      </c>
      <c r="T1102" s="16">
        <f t="shared" si="420"/>
        <v>-0.28990670715880679</v>
      </c>
      <c r="U1102" s="16">
        <f t="shared" si="421"/>
        <v>0</v>
      </c>
      <c r="V1102" s="16">
        <f t="shared" si="407"/>
        <v>-0.28990670715880679</v>
      </c>
      <c r="W1102" s="16">
        <f t="shared" si="422"/>
        <v>0</v>
      </c>
    </row>
    <row r="1103" spans="2:23">
      <c r="B1103" s="13">
        <v>45</v>
      </c>
      <c r="C1103" s="16">
        <f t="shared" si="402"/>
        <v>0</v>
      </c>
      <c r="D1103" s="16">
        <f t="shared" si="408"/>
        <v>-189459.99269627995</v>
      </c>
      <c r="E1103" s="16">
        <f t="shared" si="409"/>
        <v>0</v>
      </c>
      <c r="F1103" s="16">
        <f t="shared" si="403"/>
        <v>-189459.99269627995</v>
      </c>
      <c r="G1103" s="16">
        <f t="shared" si="410"/>
        <v>0</v>
      </c>
      <c r="H1103" s="16">
        <f t="shared" si="411"/>
        <v>-54479.867118842732</v>
      </c>
      <c r="I1103" s="16">
        <f t="shared" si="412"/>
        <v>0</v>
      </c>
      <c r="J1103" s="16">
        <f t="shared" si="404"/>
        <v>-54479.867118842732</v>
      </c>
      <c r="K1103" s="16">
        <f t="shared" si="413"/>
        <v>0</v>
      </c>
      <c r="L1103" s="16">
        <f t="shared" si="414"/>
        <v>-1260.0606777273449</v>
      </c>
      <c r="M1103" s="16">
        <f t="shared" si="415"/>
        <v>0</v>
      </c>
      <c r="N1103" s="16">
        <f t="shared" si="405"/>
        <v>-1260.0606777273449</v>
      </c>
      <c r="O1103" s="16">
        <f t="shared" si="416"/>
        <v>0</v>
      </c>
      <c r="P1103" s="16">
        <f t="shared" si="417"/>
        <v>-97.971444657810494</v>
      </c>
      <c r="Q1103" s="16">
        <f t="shared" si="418"/>
        <v>0</v>
      </c>
      <c r="R1103" s="16">
        <f t="shared" si="406"/>
        <v>-97.971444657810494</v>
      </c>
      <c r="S1103" s="16">
        <f t="shared" si="419"/>
        <v>0</v>
      </c>
      <c r="T1103" s="16">
        <f t="shared" si="420"/>
        <v>-0.28990670715880679</v>
      </c>
      <c r="U1103" s="16">
        <f t="shared" si="421"/>
        <v>0</v>
      </c>
      <c r="V1103" s="16">
        <f t="shared" si="407"/>
        <v>-0.28990670715880679</v>
      </c>
      <c r="W1103" s="16">
        <f t="shared" si="422"/>
        <v>0</v>
      </c>
    </row>
    <row r="1104" spans="2:23">
      <c r="B1104" s="13">
        <v>46</v>
      </c>
      <c r="C1104" s="16">
        <f t="shared" si="402"/>
        <v>0</v>
      </c>
      <c r="D1104" s="16">
        <f t="shared" si="408"/>
        <v>-189459.99269627995</v>
      </c>
      <c r="E1104" s="16">
        <f t="shared" si="409"/>
        <v>0</v>
      </c>
      <c r="F1104" s="16">
        <f t="shared" si="403"/>
        <v>-189459.99269627995</v>
      </c>
      <c r="G1104" s="16">
        <f t="shared" si="410"/>
        <v>0</v>
      </c>
      <c r="H1104" s="16">
        <f t="shared" si="411"/>
        <v>-54479.867118842732</v>
      </c>
      <c r="I1104" s="16">
        <f t="shared" si="412"/>
        <v>0</v>
      </c>
      <c r="J1104" s="16">
        <f t="shared" si="404"/>
        <v>-54479.867118842732</v>
      </c>
      <c r="K1104" s="16">
        <f t="shared" si="413"/>
        <v>0</v>
      </c>
      <c r="L1104" s="16">
        <f t="shared" si="414"/>
        <v>-1260.0606777273449</v>
      </c>
      <c r="M1104" s="16">
        <f t="shared" si="415"/>
        <v>0</v>
      </c>
      <c r="N1104" s="16">
        <f t="shared" si="405"/>
        <v>-1260.0606777273449</v>
      </c>
      <c r="O1104" s="16">
        <f t="shared" si="416"/>
        <v>0</v>
      </c>
      <c r="P1104" s="16">
        <f t="shared" si="417"/>
        <v>-97.971444657810494</v>
      </c>
      <c r="Q1104" s="16">
        <f t="shared" si="418"/>
        <v>0</v>
      </c>
      <c r="R1104" s="16">
        <f t="shared" si="406"/>
        <v>-97.971444657810494</v>
      </c>
      <c r="S1104" s="16">
        <f t="shared" si="419"/>
        <v>0</v>
      </c>
      <c r="T1104" s="16">
        <f t="shared" si="420"/>
        <v>-0.28990670715880679</v>
      </c>
      <c r="U1104" s="16">
        <f t="shared" si="421"/>
        <v>0</v>
      </c>
      <c r="V1104" s="16">
        <f t="shared" si="407"/>
        <v>-0.28990670715880679</v>
      </c>
      <c r="W1104" s="16">
        <f t="shared" si="422"/>
        <v>0</v>
      </c>
    </row>
    <row r="1105" spans="1:23">
      <c r="B1105" s="13">
        <v>47</v>
      </c>
      <c r="C1105" s="16">
        <f t="shared" si="402"/>
        <v>0</v>
      </c>
      <c r="D1105" s="16">
        <f t="shared" si="408"/>
        <v>-189459.99269627995</v>
      </c>
      <c r="E1105" s="16">
        <f t="shared" si="409"/>
        <v>0</v>
      </c>
      <c r="F1105" s="16">
        <f t="shared" si="403"/>
        <v>-189459.99269627995</v>
      </c>
      <c r="G1105" s="16">
        <f t="shared" si="410"/>
        <v>0</v>
      </c>
      <c r="H1105" s="16">
        <f t="shared" si="411"/>
        <v>-54479.867118842732</v>
      </c>
      <c r="I1105" s="16">
        <f t="shared" si="412"/>
        <v>0</v>
      </c>
      <c r="J1105" s="16">
        <f t="shared" si="404"/>
        <v>-54479.867118842732</v>
      </c>
      <c r="K1105" s="16">
        <f t="shared" si="413"/>
        <v>0</v>
      </c>
      <c r="L1105" s="16">
        <f t="shared" si="414"/>
        <v>-1260.0606777273449</v>
      </c>
      <c r="M1105" s="16">
        <f t="shared" si="415"/>
        <v>0</v>
      </c>
      <c r="N1105" s="16">
        <f t="shared" si="405"/>
        <v>-1260.0606777273449</v>
      </c>
      <c r="O1105" s="16">
        <f t="shared" si="416"/>
        <v>0</v>
      </c>
      <c r="P1105" s="16">
        <f t="shared" si="417"/>
        <v>-97.971444657810494</v>
      </c>
      <c r="Q1105" s="16">
        <f t="shared" si="418"/>
        <v>0</v>
      </c>
      <c r="R1105" s="16">
        <f t="shared" si="406"/>
        <v>-97.971444657810494</v>
      </c>
      <c r="S1105" s="16">
        <f t="shared" si="419"/>
        <v>0</v>
      </c>
      <c r="T1105" s="16">
        <f t="shared" si="420"/>
        <v>-0.28990670715880679</v>
      </c>
      <c r="U1105" s="16">
        <f t="shared" si="421"/>
        <v>0</v>
      </c>
      <c r="V1105" s="16">
        <f t="shared" si="407"/>
        <v>-0.28990670715880679</v>
      </c>
      <c r="W1105" s="16">
        <f t="shared" si="422"/>
        <v>0</v>
      </c>
    </row>
    <row r="1106" spans="1:23">
      <c r="B1106" s="13">
        <v>48</v>
      </c>
      <c r="C1106" s="16">
        <f t="shared" si="402"/>
        <v>0</v>
      </c>
      <c r="D1106" s="16">
        <f t="shared" si="408"/>
        <v>-189459.99269627995</v>
      </c>
      <c r="E1106" s="16">
        <f t="shared" si="409"/>
        <v>0</v>
      </c>
      <c r="F1106" s="16">
        <f t="shared" si="403"/>
        <v>-189459.99269627995</v>
      </c>
      <c r="G1106" s="16">
        <f t="shared" si="410"/>
        <v>0</v>
      </c>
      <c r="H1106" s="16">
        <f t="shared" si="411"/>
        <v>-54479.867118842732</v>
      </c>
      <c r="I1106" s="16">
        <f t="shared" si="412"/>
        <v>0</v>
      </c>
      <c r="J1106" s="16">
        <f t="shared" si="404"/>
        <v>-54479.867118842732</v>
      </c>
      <c r="K1106" s="16">
        <f t="shared" si="413"/>
        <v>0</v>
      </c>
      <c r="L1106" s="16">
        <f t="shared" si="414"/>
        <v>-1260.0606777273449</v>
      </c>
      <c r="M1106" s="16">
        <f t="shared" si="415"/>
        <v>0</v>
      </c>
      <c r="N1106" s="16">
        <f t="shared" si="405"/>
        <v>-1260.0606777273449</v>
      </c>
      <c r="O1106" s="16">
        <f t="shared" si="416"/>
        <v>0</v>
      </c>
      <c r="P1106" s="16">
        <f t="shared" si="417"/>
        <v>-97.971444657810494</v>
      </c>
      <c r="Q1106" s="16">
        <f t="shared" si="418"/>
        <v>0</v>
      </c>
      <c r="R1106" s="16">
        <f t="shared" si="406"/>
        <v>-97.971444657810494</v>
      </c>
      <c r="S1106" s="16">
        <f t="shared" si="419"/>
        <v>0</v>
      </c>
      <c r="T1106" s="16">
        <f t="shared" si="420"/>
        <v>-0.28990670715880679</v>
      </c>
      <c r="U1106" s="16">
        <f t="shared" si="421"/>
        <v>0</v>
      </c>
      <c r="V1106" s="16">
        <f t="shared" si="407"/>
        <v>-0.28990670715880679</v>
      </c>
      <c r="W1106" s="16">
        <f t="shared" si="422"/>
        <v>0</v>
      </c>
    </row>
    <row r="1107" spans="1:23">
      <c r="B1107" s="13">
        <v>49</v>
      </c>
      <c r="C1107" s="16">
        <f t="shared" si="402"/>
        <v>0</v>
      </c>
      <c r="D1107" s="16">
        <f t="shared" si="408"/>
        <v>-189459.99269627995</v>
      </c>
      <c r="E1107" s="16">
        <f t="shared" si="409"/>
        <v>0</v>
      </c>
      <c r="F1107" s="16">
        <f t="shared" si="403"/>
        <v>-189459.99269627995</v>
      </c>
      <c r="G1107" s="16">
        <f t="shared" si="410"/>
        <v>0</v>
      </c>
      <c r="H1107" s="16">
        <f t="shared" si="411"/>
        <v>-54479.867118842732</v>
      </c>
      <c r="I1107" s="16">
        <f t="shared" si="412"/>
        <v>0</v>
      </c>
      <c r="J1107" s="16">
        <f t="shared" si="404"/>
        <v>-54479.867118842732</v>
      </c>
      <c r="K1107" s="16">
        <f t="shared" si="413"/>
        <v>0</v>
      </c>
      <c r="L1107" s="16">
        <f t="shared" si="414"/>
        <v>-1260.0606777273449</v>
      </c>
      <c r="M1107" s="16">
        <f t="shared" si="415"/>
        <v>0</v>
      </c>
      <c r="N1107" s="16">
        <f t="shared" si="405"/>
        <v>-1260.0606777273449</v>
      </c>
      <c r="O1107" s="16">
        <f t="shared" si="416"/>
        <v>0</v>
      </c>
      <c r="P1107" s="16">
        <f t="shared" si="417"/>
        <v>-97.971444657810494</v>
      </c>
      <c r="Q1107" s="16">
        <f t="shared" si="418"/>
        <v>0</v>
      </c>
      <c r="R1107" s="16">
        <f t="shared" si="406"/>
        <v>-97.971444657810494</v>
      </c>
      <c r="S1107" s="16">
        <f t="shared" si="419"/>
        <v>0</v>
      </c>
      <c r="T1107" s="16">
        <f t="shared" si="420"/>
        <v>-0.28990670715880679</v>
      </c>
      <c r="U1107" s="16">
        <f t="shared" si="421"/>
        <v>0</v>
      </c>
      <c r="V1107" s="16">
        <f t="shared" si="407"/>
        <v>-0.28990670715880679</v>
      </c>
      <c r="W1107" s="16">
        <f t="shared" si="422"/>
        <v>0</v>
      </c>
    </row>
    <row r="1108" spans="1:23">
      <c r="B1108" s="13">
        <v>50</v>
      </c>
      <c r="C1108" s="16">
        <f t="shared" si="402"/>
        <v>0</v>
      </c>
      <c r="D1108" s="16">
        <f t="shared" si="408"/>
        <v>-189459.99269627995</v>
      </c>
      <c r="E1108" s="16">
        <f t="shared" si="409"/>
        <v>0</v>
      </c>
      <c r="F1108" s="16">
        <f t="shared" si="403"/>
        <v>-189459.99269627995</v>
      </c>
      <c r="G1108" s="16">
        <f t="shared" si="410"/>
        <v>0</v>
      </c>
      <c r="H1108" s="16">
        <f t="shared" si="411"/>
        <v>-54479.867118842732</v>
      </c>
      <c r="I1108" s="16">
        <f t="shared" si="412"/>
        <v>0</v>
      </c>
      <c r="J1108" s="16">
        <f t="shared" si="404"/>
        <v>-54479.867118842732</v>
      </c>
      <c r="K1108" s="16">
        <f t="shared" si="413"/>
        <v>0</v>
      </c>
      <c r="L1108" s="16">
        <f t="shared" si="414"/>
        <v>-1260.0606777273449</v>
      </c>
      <c r="M1108" s="16">
        <f t="shared" si="415"/>
        <v>0</v>
      </c>
      <c r="N1108" s="16">
        <f t="shared" si="405"/>
        <v>-1260.0606777273449</v>
      </c>
      <c r="O1108" s="16">
        <f t="shared" si="416"/>
        <v>0</v>
      </c>
      <c r="P1108" s="16">
        <f t="shared" si="417"/>
        <v>-97.971444657810494</v>
      </c>
      <c r="Q1108" s="16">
        <f t="shared" si="418"/>
        <v>0</v>
      </c>
      <c r="R1108" s="16">
        <f t="shared" si="406"/>
        <v>-97.971444657810494</v>
      </c>
      <c r="S1108" s="16">
        <f t="shared" si="419"/>
        <v>0</v>
      </c>
      <c r="T1108" s="16">
        <f t="shared" si="420"/>
        <v>-0.28990670715880679</v>
      </c>
      <c r="U1108" s="16">
        <f t="shared" si="421"/>
        <v>0</v>
      </c>
      <c r="V1108" s="16">
        <f t="shared" si="407"/>
        <v>-0.28990670715880679</v>
      </c>
      <c r="W1108" s="16">
        <f t="shared" si="422"/>
        <v>0</v>
      </c>
    </row>
    <row r="1109" spans="1:23">
      <c r="B1109" s="13">
        <v>51</v>
      </c>
      <c r="C1109" s="16">
        <f t="shared" si="402"/>
        <v>0</v>
      </c>
      <c r="D1109" s="16">
        <f t="shared" si="408"/>
        <v>-189459.99269627995</v>
      </c>
      <c r="E1109" s="16">
        <f t="shared" si="409"/>
        <v>0</v>
      </c>
      <c r="F1109" s="16">
        <f t="shared" si="403"/>
        <v>-189459.99269627995</v>
      </c>
      <c r="G1109" s="16">
        <f t="shared" si="410"/>
        <v>0</v>
      </c>
      <c r="H1109" s="16">
        <f t="shared" si="411"/>
        <v>-54479.867118842732</v>
      </c>
      <c r="I1109" s="16">
        <f t="shared" si="412"/>
        <v>0</v>
      </c>
      <c r="J1109" s="16">
        <f t="shared" si="404"/>
        <v>-54479.867118842732</v>
      </c>
      <c r="K1109" s="16">
        <f t="shared" si="413"/>
        <v>0</v>
      </c>
      <c r="L1109" s="16">
        <f t="shared" si="414"/>
        <v>-1260.0606777273449</v>
      </c>
      <c r="M1109" s="16">
        <f t="shared" si="415"/>
        <v>0</v>
      </c>
      <c r="N1109" s="16">
        <f t="shared" si="405"/>
        <v>-1260.0606777273449</v>
      </c>
      <c r="O1109" s="16">
        <f t="shared" si="416"/>
        <v>0</v>
      </c>
      <c r="P1109" s="16">
        <f t="shared" si="417"/>
        <v>-97.971444657810494</v>
      </c>
      <c r="Q1109" s="16">
        <f t="shared" si="418"/>
        <v>0</v>
      </c>
      <c r="R1109" s="16">
        <f t="shared" si="406"/>
        <v>-97.971444657810494</v>
      </c>
      <c r="S1109" s="16">
        <f t="shared" si="419"/>
        <v>0</v>
      </c>
      <c r="T1109" s="16">
        <f t="shared" si="420"/>
        <v>-0.28990670715880679</v>
      </c>
      <c r="U1109" s="16">
        <f t="shared" si="421"/>
        <v>0</v>
      </c>
      <c r="V1109" s="16">
        <f t="shared" si="407"/>
        <v>-0.28990670715880679</v>
      </c>
      <c r="W1109" s="16">
        <f t="shared" si="422"/>
        <v>0</v>
      </c>
    </row>
    <row r="1110" spans="1:23">
      <c r="B1110" s="13">
        <v>52</v>
      </c>
      <c r="C1110" s="16">
        <f t="shared" si="402"/>
        <v>0</v>
      </c>
      <c r="D1110" s="16">
        <f t="shared" si="408"/>
        <v>-189459.99269627995</v>
      </c>
      <c r="E1110" s="16">
        <f t="shared" si="409"/>
        <v>0</v>
      </c>
      <c r="F1110" s="16">
        <f t="shared" si="403"/>
        <v>-189459.99269627995</v>
      </c>
      <c r="G1110" s="16">
        <f t="shared" si="410"/>
        <v>0</v>
      </c>
      <c r="H1110" s="16">
        <f t="shared" si="411"/>
        <v>-54479.867118842732</v>
      </c>
      <c r="I1110" s="16">
        <f t="shared" si="412"/>
        <v>0</v>
      </c>
      <c r="J1110" s="16">
        <f t="shared" si="404"/>
        <v>-54479.867118842732</v>
      </c>
      <c r="K1110" s="16">
        <f t="shared" si="413"/>
        <v>0</v>
      </c>
      <c r="L1110" s="16">
        <f t="shared" si="414"/>
        <v>-1260.0606777273449</v>
      </c>
      <c r="M1110" s="16">
        <f t="shared" si="415"/>
        <v>0</v>
      </c>
      <c r="N1110" s="16">
        <f t="shared" si="405"/>
        <v>-1260.0606777273449</v>
      </c>
      <c r="O1110" s="16">
        <f t="shared" si="416"/>
        <v>0</v>
      </c>
      <c r="P1110" s="16">
        <f t="shared" si="417"/>
        <v>-97.971444657810494</v>
      </c>
      <c r="Q1110" s="16">
        <f t="shared" si="418"/>
        <v>0</v>
      </c>
      <c r="R1110" s="16">
        <f t="shared" si="406"/>
        <v>-97.971444657810494</v>
      </c>
      <c r="S1110" s="16">
        <f t="shared" si="419"/>
        <v>0</v>
      </c>
      <c r="T1110" s="16">
        <f t="shared" si="420"/>
        <v>-0.28990670715880679</v>
      </c>
      <c r="U1110" s="16">
        <f t="shared" si="421"/>
        <v>0</v>
      </c>
      <c r="V1110" s="16">
        <f t="shared" si="407"/>
        <v>-0.28990670715880679</v>
      </c>
      <c r="W1110" s="16">
        <f t="shared" si="422"/>
        <v>0</v>
      </c>
    </row>
    <row r="1111" spans="1:23">
      <c r="B1111" s="13">
        <v>53</v>
      </c>
      <c r="C1111" s="16">
        <f t="shared" si="402"/>
        <v>0</v>
      </c>
      <c r="D1111" s="16">
        <f t="shared" si="408"/>
        <v>-189459.99269627995</v>
      </c>
      <c r="E1111" s="16">
        <f t="shared" si="409"/>
        <v>0</v>
      </c>
      <c r="F1111" s="16">
        <f t="shared" si="403"/>
        <v>-189459.99269627995</v>
      </c>
      <c r="G1111" s="16">
        <f t="shared" si="410"/>
        <v>0</v>
      </c>
      <c r="H1111" s="16">
        <f t="shared" si="411"/>
        <v>-54479.867118842732</v>
      </c>
      <c r="I1111" s="16">
        <f t="shared" si="412"/>
        <v>0</v>
      </c>
      <c r="J1111" s="16">
        <f t="shared" si="404"/>
        <v>-54479.867118842732</v>
      </c>
      <c r="K1111" s="16">
        <f t="shared" si="413"/>
        <v>0</v>
      </c>
      <c r="L1111" s="16">
        <f t="shared" si="414"/>
        <v>-1260.0606777273449</v>
      </c>
      <c r="M1111" s="16">
        <f t="shared" si="415"/>
        <v>0</v>
      </c>
      <c r="N1111" s="16">
        <f t="shared" si="405"/>
        <v>-1260.0606777273449</v>
      </c>
      <c r="O1111" s="16">
        <f t="shared" si="416"/>
        <v>0</v>
      </c>
      <c r="P1111" s="16">
        <f t="shared" si="417"/>
        <v>-97.971444657810494</v>
      </c>
      <c r="Q1111" s="16">
        <f t="shared" si="418"/>
        <v>0</v>
      </c>
      <c r="R1111" s="16">
        <f t="shared" si="406"/>
        <v>-97.971444657810494</v>
      </c>
      <c r="S1111" s="16">
        <f t="shared" si="419"/>
        <v>0</v>
      </c>
      <c r="T1111" s="16">
        <f t="shared" si="420"/>
        <v>-0.28990670715880679</v>
      </c>
      <c r="U1111" s="16">
        <f t="shared" si="421"/>
        <v>0</v>
      </c>
      <c r="V1111" s="16">
        <f t="shared" si="407"/>
        <v>-0.28990670715880679</v>
      </c>
      <c r="W1111" s="16">
        <f t="shared" si="422"/>
        <v>0</v>
      </c>
    </row>
    <row r="1113" spans="1:23">
      <c r="A1113" s="2" t="s">
        <v>412</v>
      </c>
      <c r="B1113" s="5" t="s">
        <v>129</v>
      </c>
      <c r="C1113" s="16">
        <f>$X$1129</f>
        <v>403244.58725179156</v>
      </c>
      <c r="D1113" s="5" t="s">
        <v>396</v>
      </c>
      <c r="E1113" s="16">
        <f>$B$1118-$X$1129</f>
        <v>-2557.3554471940733</v>
      </c>
    </row>
    <row r="1114" spans="1:23">
      <c r="A1114" s="5" t="s">
        <v>72</v>
      </c>
      <c r="B1114" s="11">
        <f>$B$131</f>
        <v>24410</v>
      </c>
    </row>
    <row r="1115" spans="1:23">
      <c r="A1115" s="5" t="s">
        <v>397</v>
      </c>
      <c r="B1115" s="11">
        <f>MAX(0,$B$1114-$B$133)</f>
        <v>86</v>
      </c>
    </row>
    <row r="1116" spans="1:23">
      <c r="A1116" s="5" t="s">
        <v>398</v>
      </c>
      <c r="B1116" s="11">
        <f>INT($B$1114/12)</f>
        <v>2034</v>
      </c>
    </row>
    <row r="1117" spans="1:23">
      <c r="A1117" s="5" t="s">
        <v>399</v>
      </c>
      <c r="B1117" s="18">
        <f>MOD($B$1114,12)/12</f>
        <v>0.16666666666666666</v>
      </c>
    </row>
    <row r="1118" spans="1:23">
      <c r="A1118" s="5" t="s">
        <v>400</v>
      </c>
      <c r="B1118" s="16">
        <f>INDEX($H$242:$H$734,$B$1115+1)</f>
        <v>400687.23180459748</v>
      </c>
    </row>
    <row r="1119" spans="1:23">
      <c r="A1119" s="5" t="s">
        <v>381</v>
      </c>
      <c r="B1119" s="16">
        <f>INDEX($L$242:$L$734,$B$1115+1)</f>
        <v>262897.37263439537</v>
      </c>
    </row>
    <row r="1120" spans="1:23">
      <c r="A1120" s="5" t="s">
        <v>132</v>
      </c>
      <c r="B1120" s="20">
        <f>MAX(0,1-$B$1119/($B$1118*INDEX($E$242:$E$734,$B$1115+1)))</f>
        <v>0.44169428671231181</v>
      </c>
    </row>
    <row r="1121" spans="1:24">
      <c r="A1121" s="5" t="s">
        <v>401</v>
      </c>
      <c r="B1121" s="16">
        <f>INDEX($AM$163:$AM$239,($B$1116-1)-2008)+INDEX($AI$163:$AI$239,$B$1116-2008)*$B$1117/INDEX($M$163:$M$239,$B$1116-2008)</f>
        <v>296809.69832425046</v>
      </c>
    </row>
    <row r="1122" spans="1:24">
      <c r="A1122" s="5" t="s">
        <v>402</v>
      </c>
      <c r="B1122" s="16">
        <f>$B$1121*$D$737*$J$152</f>
        <v>27738.39850410918</v>
      </c>
    </row>
    <row r="1123" spans="1:24">
      <c r="A1123" s="5" t="s">
        <v>403</v>
      </c>
      <c r="B1123" s="16">
        <f>MAX(0,IF($B$1122&lt;=28000,0.23*$B$1122,IF($B$1122&lt;=50000,6440+0.33*($B$1122-28000),13700+0.43*($B$1122-50000)))-(IF($B$1122&lt;=8500,1955,IF($B$1122&lt;=28000,700+1255*(28000-$B$1122)/19500,IF($B$1122&lt;=50000,700*(50000-$B$1122)/22000,0)))+IF(AND($B$1122&gt;25000,$B$1122&lt;=29000),50,0)))</f>
        <v>5612.9952519788048</v>
      </c>
    </row>
    <row r="1124" spans="1:24">
      <c r="A1124" s="5" t="s">
        <v>404</v>
      </c>
      <c r="B1124" s="16">
        <f>$B$1122-$B$1123-IF($B$1123&gt;0,$B$111*$B$1122,0)</f>
        <v>21570.635282048192</v>
      </c>
    </row>
    <row r="1125" spans="1:24">
      <c r="A1125" s="5" t="s">
        <v>405</v>
      </c>
      <c r="B1125" s="11">
        <f>$B$132-$B$1114</f>
        <v>504</v>
      </c>
    </row>
    <row r="1126" spans="1:24">
      <c r="A1126" s="5" t="s">
        <v>406</v>
      </c>
      <c r="B1126" s="11">
        <f>$B$134-$B$1114</f>
        <v>232</v>
      </c>
    </row>
    <row r="1127" spans="1:24">
      <c r="A1127" s="5" t="s">
        <v>133</v>
      </c>
      <c r="B1127" s="11">
        <f>ROUNDUP($B$1125/12,0)</f>
        <v>42</v>
      </c>
    </row>
    <row r="1128" spans="1:24">
      <c r="A1128" s="5" t="s">
        <v>407</v>
      </c>
      <c r="B1128" s="16">
        <f>$B$8</f>
        <v>22000</v>
      </c>
    </row>
    <row r="1129" spans="1:24">
      <c r="A1129" s="5" t="s">
        <v>134</v>
      </c>
      <c r="D1129" s="16">
        <f>IF(SUMPRODUCT($C$1132:$C$1185,1/$B$107^$B$1132:$B$1185)&lt;=0,1000,SUMPRODUCT($C$1132:$C$1185,1/$B$107^$B$1132:$B$1185))</f>
        <v>332824.95029261051</v>
      </c>
      <c r="H1129" s="16">
        <f>1.15*$D$1129</f>
        <v>382748.69283650204</v>
      </c>
      <c r="L1129" s="16">
        <f>IF($H$1130=$D$1130,$H$1129,$H$1129-$H$1130*($H$1129-$D$1129)/($H$1130-$D$1130))</f>
        <v>402755.51169127325</v>
      </c>
      <c r="P1129" s="16">
        <f>IF($L$1130=$H$1130,$L$1129,$L$1129-$L$1130*($L$1129-$H$1129)/($L$1130-$H$1130))</f>
        <v>403205.91205630318</v>
      </c>
      <c r="T1129" s="16">
        <f>IF($P$1130=$L$1130,$P$1129,$P$1129-$P$1130*($P$1129-$L$1129)/($P$1130-$L$1130))</f>
        <v>403244.46483207523</v>
      </c>
      <c r="X1129" s="16">
        <f>IF($T$1130=$P$1130,$T$1129,$T$1129-$T$1130*($T$1129-$P$1129)/($T$1130-$P$1130))</f>
        <v>403244.58725179156</v>
      </c>
    </row>
    <row r="1130" spans="1:24">
      <c r="A1130" s="5" t="s">
        <v>135</v>
      </c>
      <c r="D1130" s="16">
        <f>MIN($F$1132:$F$1185)</f>
        <v>-188877.69109957456</v>
      </c>
      <c r="H1130" s="16">
        <f>MIN($J$1132:$J$1185)</f>
        <v>-54037.057274487735</v>
      </c>
      <c r="L1130" s="16">
        <f>MIN($N$1132:$N$1185)</f>
        <v>-1189.7174322702224</v>
      </c>
      <c r="P1130" s="16">
        <f>MIN($R$1132:$R$1185)</f>
        <v>-93.806349874749529</v>
      </c>
      <c r="T1130" s="16">
        <f>MIN($V$1132:$V$1185)</f>
        <v>-0.29692795594191901</v>
      </c>
    </row>
    <row r="1131" spans="1:24" ht="32.1" customHeight="1">
      <c r="B1131" s="12" t="s">
        <v>136</v>
      </c>
      <c r="C1131" s="12" t="s">
        <v>137</v>
      </c>
      <c r="D1131" s="12" t="s">
        <v>138</v>
      </c>
      <c r="E1131" s="12" t="s">
        <v>139</v>
      </c>
      <c r="F1131" s="12" t="s">
        <v>140</v>
      </c>
      <c r="G1131" s="12" t="s">
        <v>141</v>
      </c>
      <c r="H1131" s="12" t="s">
        <v>142</v>
      </c>
      <c r="I1131" s="12" t="s">
        <v>143</v>
      </c>
      <c r="J1131" s="12" t="s">
        <v>144</v>
      </c>
      <c r="K1131" s="12" t="s">
        <v>145</v>
      </c>
      <c r="L1131" s="12" t="s">
        <v>146</v>
      </c>
      <c r="M1131" s="12" t="s">
        <v>147</v>
      </c>
      <c r="N1131" s="12" t="s">
        <v>148</v>
      </c>
      <c r="O1131" s="12" t="s">
        <v>149</v>
      </c>
      <c r="P1131" s="12" t="s">
        <v>150</v>
      </c>
      <c r="Q1131" s="12" t="s">
        <v>151</v>
      </c>
      <c r="R1131" s="12" t="s">
        <v>152</v>
      </c>
      <c r="S1131" s="12" t="s">
        <v>153</v>
      </c>
      <c r="T1131" s="12" t="s">
        <v>154</v>
      </c>
      <c r="U1131" s="12" t="s">
        <v>155</v>
      </c>
      <c r="V1131" s="12" t="s">
        <v>156</v>
      </c>
      <c r="W1131" s="12" t="s">
        <v>157</v>
      </c>
      <c r="X1131" s="12" t="s">
        <v>158</v>
      </c>
    </row>
    <row r="1132" spans="1:24">
      <c r="B1132" s="13">
        <v>0</v>
      </c>
      <c r="C1132" s="16">
        <f t="shared" ref="C1132:C1163" si="423">IF($B$1125-12*$B1132&lt;=0,0,($B$1128*MIN(12,$B$1125-12*$B1132)-$B$1124*(MIN(12,$B$1125-12*$B1132)-MAX(0,MIN(12,$B$1125-12*$B1132,$B$1126-12*$B1132))))/12)</f>
        <v>22000</v>
      </c>
      <c r="D1132" s="16">
        <f>$D$1129</f>
        <v>332824.95029261051</v>
      </c>
      <c r="E1132" s="16">
        <f>IF(AND(C1132&gt;0,D1132&gt;0),C1132/(1-$B$105*MAX(0,1-$D$1129*(1-$B$1120)/D1132)),0)</f>
        <v>24854.278083792211</v>
      </c>
      <c r="F1132" s="16">
        <f t="shared" ref="F1132:F1163" si="424">IF(E1132&gt;0,IF(E1132&lt;=D1132,D1132-E1132,C1132*(D1132/E1132-1)),D1132-C1132)</f>
        <v>307970.67220881832</v>
      </c>
      <c r="G1132" s="16">
        <f>IF(E1132&gt;0,IF(E1132&lt;=D1132,$D$1129*(1-$B$1120)*(1-E1132/D1132),0),IF(AND(C1132&lt;0,F1132&gt;0),$D$1129*(1-$B$1120)-C1132,$D$1129*(1-$B$1120)))/$B$108</f>
        <v>168570.3782541501</v>
      </c>
      <c r="H1132" s="16">
        <f>$H$1129</f>
        <v>382748.69283650204</v>
      </c>
      <c r="I1132" s="16">
        <f>IF(AND(C1132&gt;0,H1132&gt;0),C1132/(1-$B$105*MAX(0,1-$H$1129*(1-$B$1120)/H1132)),0)</f>
        <v>24854.278083792211</v>
      </c>
      <c r="J1132" s="16">
        <f t="shared" ref="J1132:J1163" si="425">IF(I1132&gt;0,IF(I1132&lt;=H1132,H1132-I1132,C1132*(H1132/I1132-1)),H1132-C1132)</f>
        <v>357894.41475270985</v>
      </c>
      <c r="K1132" s="16">
        <f>IF(I1132&gt;0,IF(I1132&lt;=H1132,$H$1129*(1-$B$1120)*(1-I1132/H1132),0),IF(AND(C1132&lt;0,J1132&gt;0),$H$1129*(1-$B$1120)-C1132,$H$1129*(1-$B$1120)))/$B$108</f>
        <v>195896.56520606999</v>
      </c>
      <c r="L1132" s="16">
        <f>$L$1129</f>
        <v>402755.51169127325</v>
      </c>
      <c r="M1132" s="16">
        <f>IF(AND(C1132&gt;0,L1132&gt;0),C1132/(1-$B$105*MAX(0,1-$L$1129*(1-$B$1120)/L1132)),0)</f>
        <v>24854.278083792211</v>
      </c>
      <c r="N1132" s="16">
        <f t="shared" ref="N1132:N1163" si="426">IF(M1132&gt;0,IF(M1132&lt;=L1132,L1132-M1132,C1132*(L1132/M1132-1)),L1132-C1132)</f>
        <v>377901.23360748106</v>
      </c>
      <c r="O1132" s="16">
        <f>IF(M1132&gt;0,IF(M1132&lt;=L1132,$L$1129*(1-$B$1120)*(1-M1132/L1132),0),IF(AND(C1132&lt;0,N1132&gt;0),$L$1129*(1-$B$1120)-C1132,$L$1129*(1-$B$1120)))/$B$108</f>
        <v>206847.46841325684</v>
      </c>
      <c r="P1132" s="16">
        <f>$P$1129</f>
        <v>403205.91205630318</v>
      </c>
      <c r="Q1132" s="16">
        <f>IF(AND(C1132&gt;0,P1132&gt;0),C1132/(1-$B$105*MAX(0,1-$P$1129*(1-$B$1120)/P1132)),0)</f>
        <v>24854.278083792211</v>
      </c>
      <c r="R1132" s="16">
        <f t="shared" ref="R1132:R1163" si="427">IF(Q1132&gt;0,IF(Q1132&lt;=P1132,P1132-Q1132,C1132*(P1132/Q1132-1)),P1132-C1132)</f>
        <v>378351.63397251099</v>
      </c>
      <c r="S1132" s="16">
        <f>IF(Q1132&gt;0,IF(Q1132&lt;=P1132,$P$1129*(1-$B$1120)*(1-Q1132/P1132),0),IF(AND(C1132&lt;0,R1132&gt;0),$P$1129*(1-$B$1120)-C1132,$P$1129*(1-$B$1120)))/$B$108</f>
        <v>207093.99890057356</v>
      </c>
      <c r="T1132" s="16">
        <f>$T$1129</f>
        <v>403244.46483207523</v>
      </c>
      <c r="U1132" s="16">
        <f>IF(AND(C1132&gt;0,T1132&gt;0),C1132/(1-$B$105*MAX(0,1-$T$1129*(1-$B$1120)/T1132)),0)</f>
        <v>24854.278083792211</v>
      </c>
      <c r="V1132" s="16">
        <f t="shared" ref="V1132:V1163" si="428">IF(U1132&gt;0,IF(U1132&lt;=T1132,T1132-U1132,C1132*(T1132/U1132-1)),T1132-C1132)</f>
        <v>378390.18674828304</v>
      </c>
      <c r="W1132" s="16">
        <f>IF(U1132&gt;0,IF(U1132&lt;=T1132,$T$1129*(1-$B$1120)*(1-U1132/T1132),0),IF(AND(C1132&lt;0,V1132&gt;0),$T$1129*(1-$B$1120)-C1132,$T$1129*(1-$B$1120)))/$B$108</f>
        <v>207115.10109172715</v>
      </c>
    </row>
    <row r="1133" spans="1:24">
      <c r="B1133" s="13">
        <v>1</v>
      </c>
      <c r="C1133" s="16">
        <f t="shared" si="423"/>
        <v>22000</v>
      </c>
      <c r="D1133" s="16">
        <f t="shared" ref="D1133:D1164" si="429">IF($B1133&gt;$B$1127,F1132,F1132*$B$107*IF(F1132&gt;0,$B$106,1))</f>
        <v>316575.37279033271</v>
      </c>
      <c r="E1133" s="16">
        <f t="shared" ref="E1133:E1164" si="430">IF(AND(C1133&gt;0,D1133&gt;0),C1133/(1-$B$105*MAX(0,1-G1132/D1133)),0)</f>
        <v>25044.252457191356</v>
      </c>
      <c r="F1133" s="16">
        <f t="shared" si="424"/>
        <v>291531.12033314136</v>
      </c>
      <c r="G1133" s="16">
        <f t="shared" ref="G1133:G1164" si="431">IF(E1133&gt;0,IF(E1133&lt;=D1133,G1132*(1-E1133/D1133),0),IF(AND(C1133&lt;0,F1133&gt;0),G1132-C1133,G1132))/$B$108</f>
        <v>152190.96969985156</v>
      </c>
      <c r="H1133" s="16">
        <f t="shared" ref="H1133:H1164" si="432">IF($B1133&gt;$B$1127,J1132,J1132*$B$107*IF(J1132&gt;0,$B$106,1))</f>
        <v>367893.98470090056</v>
      </c>
      <c r="I1133" s="16">
        <f t="shared" ref="I1133:I1164" si="433">IF(AND(C1133&gt;0,H1133&gt;0),C1133/(1-$B$105*MAX(0,1-K1132/H1133)),0)</f>
        <v>25044.252457191356</v>
      </c>
      <c r="J1133" s="16">
        <f t="shared" si="425"/>
        <v>342849.73224370921</v>
      </c>
      <c r="K1133" s="16">
        <f t="shared" ref="K1133:K1164" si="434">IF(I1133&gt;0,IF(I1133&lt;=H1133,K1132*(1-I1133/H1133),0),IF(AND(C1133&lt;0,J1133&gt;0),K1132-C1133,K1132))/$B$108</f>
        <v>178981.34906447888</v>
      </c>
      <c r="L1133" s="16">
        <f t="shared" ref="L1133:L1164" si="435">IF($B1133&gt;$B$1127,N1132,N1132*$B$107*IF(N1132&gt;0,$B$106,1))</f>
        <v>388459.79407447414</v>
      </c>
      <c r="M1133" s="16">
        <f t="shared" ref="M1133:M1164" si="436">IF(AND(C1133&gt;0,L1133&gt;0),C1133/(1-$B$105*MAX(0,1-O1132/L1133)),0)</f>
        <v>25044.252457191356</v>
      </c>
      <c r="N1133" s="16">
        <f t="shared" si="426"/>
        <v>363415.54161728278</v>
      </c>
      <c r="O1133" s="16">
        <f t="shared" ref="O1133:O1164" si="437">IF(M1133&gt;0,IF(M1133&lt;=L1133,O1132*(1-M1133/L1133),0),IF(AND(C1133&lt;0,N1133&gt;0),O1132-C1133,O1132))/$B$108</f>
        <v>189717.52867936794</v>
      </c>
      <c r="P1133" s="16">
        <f t="shared" ref="P1133:P1164" si="438">IF($B1133&gt;$B$1127,R1132,R1132*$B$107*IF(R1132&gt;0,$B$106,1))</f>
        <v>388922.77862570295</v>
      </c>
      <c r="Q1133" s="16">
        <f t="shared" ref="Q1133:Q1164" si="439">IF(AND(C1133&gt;0,P1133&gt;0),C1133/(1-$B$105*MAX(0,1-S1132/P1133)),0)</f>
        <v>25044.252457191356</v>
      </c>
      <c r="R1133" s="16">
        <f t="shared" si="427"/>
        <v>363878.5261685116</v>
      </c>
      <c r="S1133" s="16">
        <f t="shared" ref="S1133:S1164" si="440">IF(Q1133&gt;0,IF(Q1133&lt;=P1133,S1132*(1-Q1133/P1133),0),IF(AND(C1133&lt;0,R1133&gt;0),S1132-C1133,S1132))/$B$108</f>
        <v>189959.22523556082</v>
      </c>
      <c r="T1133" s="16">
        <f t="shared" ref="T1133:T1164" si="441">IF($B1133&gt;$B$1127,V1132,V1132*$B$107*IF(V1132&gt;0,$B$106,1))</f>
        <v>388962.40856603009</v>
      </c>
      <c r="U1133" s="16">
        <f t="shared" ref="U1133:U1164" si="442">IF(AND(C1133&gt;0,T1133&gt;0),C1133/(1-$B$105*MAX(0,1-W1132/T1133)),0)</f>
        <v>25044.252457191356</v>
      </c>
      <c r="V1133" s="16">
        <f t="shared" si="428"/>
        <v>363918.15610883874</v>
      </c>
      <c r="W1133" s="16">
        <f t="shared" ref="W1133:W1164" si="443">IF(U1133&gt;0,IF(U1133&lt;=T1133,W1132*(1-U1133/T1133),0),IF(AND(C1133&lt;0,V1133&gt;0),W1132-C1133,W1132))/$B$108</f>
        <v>189979.9136582604</v>
      </c>
    </row>
    <row r="1134" spans="1:24">
      <c r="B1134" s="13">
        <v>2</v>
      </c>
      <c r="C1134" s="16">
        <f t="shared" si="423"/>
        <v>22000</v>
      </c>
      <c r="D1134" s="16">
        <f t="shared" si="429"/>
        <v>299676.49983524933</v>
      </c>
      <c r="E1134" s="16">
        <f t="shared" si="430"/>
        <v>25228.165103872765</v>
      </c>
      <c r="F1134" s="16">
        <f t="shared" si="424"/>
        <v>274448.33473137656</v>
      </c>
      <c r="G1134" s="16">
        <f t="shared" si="431"/>
        <v>136645.90610417517</v>
      </c>
      <c r="H1134" s="16">
        <f t="shared" si="432"/>
        <v>352428.95376259845</v>
      </c>
      <c r="I1134" s="16">
        <f t="shared" si="433"/>
        <v>25228.165103872765</v>
      </c>
      <c r="J1134" s="16">
        <f t="shared" si="425"/>
        <v>327200.78865872568</v>
      </c>
      <c r="K1134" s="16">
        <f t="shared" si="434"/>
        <v>162910.98391263332</v>
      </c>
      <c r="L1134" s="16">
        <f t="shared" si="435"/>
        <v>373569.37185006967</v>
      </c>
      <c r="M1134" s="16">
        <f t="shared" si="436"/>
        <v>25228.165103872765</v>
      </c>
      <c r="N1134" s="16">
        <f t="shared" si="426"/>
        <v>348341.2067461969</v>
      </c>
      <c r="O1134" s="16">
        <f t="shared" si="437"/>
        <v>173436.65020174024</v>
      </c>
      <c r="P1134" s="16">
        <f t="shared" si="438"/>
        <v>374045.29218965984</v>
      </c>
      <c r="Q1134" s="16">
        <f t="shared" si="439"/>
        <v>25228.165103872765</v>
      </c>
      <c r="R1134" s="16">
        <f t="shared" si="427"/>
        <v>348817.12708578707</v>
      </c>
      <c r="S1134" s="16">
        <f t="shared" si="440"/>
        <v>173673.60760977244</v>
      </c>
      <c r="T1134" s="16">
        <f t="shared" si="441"/>
        <v>374086.02939051966</v>
      </c>
      <c r="U1134" s="16">
        <f t="shared" si="442"/>
        <v>25228.165103872765</v>
      </c>
      <c r="V1134" s="16">
        <f t="shared" si="428"/>
        <v>348857.86428664689</v>
      </c>
      <c r="W1134" s="16">
        <f t="shared" si="443"/>
        <v>173693.890377125</v>
      </c>
    </row>
    <row r="1135" spans="1:24">
      <c r="B1135" s="13">
        <v>3</v>
      </c>
      <c r="C1135" s="16">
        <f t="shared" si="423"/>
        <v>22000</v>
      </c>
      <c r="D1135" s="16">
        <f t="shared" si="429"/>
        <v>282116.42120377126</v>
      </c>
      <c r="E1135" s="16">
        <f t="shared" si="430"/>
        <v>25406.105140085579</v>
      </c>
      <c r="F1135" s="16">
        <f t="shared" si="424"/>
        <v>256710.31606368569</v>
      </c>
      <c r="G1135" s="16">
        <f t="shared" si="431"/>
        <v>121902.16210689621</v>
      </c>
      <c r="H1135" s="16">
        <f t="shared" si="432"/>
        <v>336342.77869385044</v>
      </c>
      <c r="I1135" s="16">
        <f t="shared" si="433"/>
        <v>25406.105140085579</v>
      </c>
      <c r="J1135" s="16">
        <f t="shared" si="425"/>
        <v>310936.67355376488</v>
      </c>
      <c r="K1135" s="16">
        <f t="shared" si="434"/>
        <v>147652.23838969832</v>
      </c>
      <c r="L1135" s="16">
        <f t="shared" si="435"/>
        <v>358073.86006268562</v>
      </c>
      <c r="M1135" s="16">
        <f t="shared" si="436"/>
        <v>25406.105140085583</v>
      </c>
      <c r="N1135" s="16">
        <f t="shared" si="426"/>
        <v>332667.75492260006</v>
      </c>
      <c r="O1135" s="16">
        <f t="shared" si="437"/>
        <v>157971.51906529334</v>
      </c>
      <c r="P1135" s="16">
        <f t="shared" si="438"/>
        <v>358563.077616564</v>
      </c>
      <c r="Q1135" s="16">
        <f t="shared" si="439"/>
        <v>25406.105140085583</v>
      </c>
      <c r="R1135" s="16">
        <f t="shared" si="427"/>
        <v>333156.97247647843</v>
      </c>
      <c r="S1135" s="16">
        <f t="shared" si="440"/>
        <v>158203.83024963865</v>
      </c>
      <c r="T1135" s="16">
        <f t="shared" si="441"/>
        <v>358604.95301481581</v>
      </c>
      <c r="U1135" s="16">
        <f t="shared" si="442"/>
        <v>25406.105140085579</v>
      </c>
      <c r="V1135" s="16">
        <f t="shared" si="428"/>
        <v>333198.84787473024</v>
      </c>
      <c r="W1135" s="16">
        <f t="shared" si="443"/>
        <v>158223.71531567056</v>
      </c>
    </row>
    <row r="1136" spans="1:24">
      <c r="B1136" s="13">
        <v>4</v>
      </c>
      <c r="C1136" s="16">
        <f t="shared" si="423"/>
        <v>22000</v>
      </c>
      <c r="D1136" s="16">
        <f t="shared" si="429"/>
        <v>263882.80229450512</v>
      </c>
      <c r="E1136" s="16">
        <f t="shared" si="430"/>
        <v>25578.16894559958</v>
      </c>
      <c r="F1136" s="16">
        <f t="shared" si="424"/>
        <v>238304.63334890554</v>
      </c>
      <c r="G1136" s="16">
        <f t="shared" si="431"/>
        <v>107927.62883686541</v>
      </c>
      <c r="H1136" s="16">
        <f t="shared" si="432"/>
        <v>319624.2442128571</v>
      </c>
      <c r="I1136" s="16">
        <f t="shared" si="433"/>
        <v>25578.16894559958</v>
      </c>
      <c r="J1136" s="16">
        <f t="shared" si="425"/>
        <v>294046.07526725752</v>
      </c>
      <c r="K1136" s="16">
        <f t="shared" si="434"/>
        <v>133172.80166314199</v>
      </c>
      <c r="L1136" s="16">
        <f t="shared" si="435"/>
        <v>341962.49199513748</v>
      </c>
      <c r="M1136" s="16">
        <f t="shared" si="436"/>
        <v>25578.16894559958</v>
      </c>
      <c r="N1136" s="16">
        <f t="shared" si="426"/>
        <v>316384.3230495379</v>
      </c>
      <c r="O1136" s="16">
        <f t="shared" si="437"/>
        <v>143289.74350196062</v>
      </c>
      <c r="P1136" s="16">
        <f t="shared" si="438"/>
        <v>342465.37828747125</v>
      </c>
      <c r="Q1136" s="16">
        <f t="shared" si="439"/>
        <v>25578.168945599584</v>
      </c>
      <c r="R1136" s="16">
        <f t="shared" si="427"/>
        <v>316887.20934187167</v>
      </c>
      <c r="S1136" s="16">
        <f t="shared" si="440"/>
        <v>143517.49956504424</v>
      </c>
      <c r="T1136" s="16">
        <f t="shared" si="441"/>
        <v>342508.42368435021</v>
      </c>
      <c r="U1136" s="16">
        <f t="shared" si="442"/>
        <v>25578.16894559958</v>
      </c>
      <c r="V1136" s="16">
        <f t="shared" si="428"/>
        <v>316930.25473875063</v>
      </c>
      <c r="W1136" s="16">
        <f t="shared" si="443"/>
        <v>143536.99472782065</v>
      </c>
    </row>
    <row r="1137" spans="2:23">
      <c r="B1137" s="13">
        <v>5</v>
      </c>
      <c r="C1137" s="16">
        <f t="shared" si="423"/>
        <v>22000</v>
      </c>
      <c r="D1137" s="16">
        <f t="shared" si="429"/>
        <v>244962.86480467397</v>
      </c>
      <c r="E1137" s="16">
        <f t="shared" si="430"/>
        <v>25744.459381390014</v>
      </c>
      <c r="F1137" s="16">
        <f t="shared" si="424"/>
        <v>219218.40542328396</v>
      </c>
      <c r="G1137" s="16">
        <f t="shared" si="431"/>
        <v>94691.114026446521</v>
      </c>
      <c r="H1137" s="16">
        <f t="shared" si="432"/>
        <v>302261.72261022468</v>
      </c>
      <c r="I1137" s="16">
        <f t="shared" si="433"/>
        <v>25744.459381390014</v>
      </c>
      <c r="J1137" s="16">
        <f t="shared" si="425"/>
        <v>276517.26322883466</v>
      </c>
      <c r="K1137" s="16">
        <f t="shared" si="434"/>
        <v>119441.28346397258</v>
      </c>
      <c r="L1137" s="16">
        <f t="shared" si="435"/>
        <v>325224.10103554203</v>
      </c>
      <c r="M1137" s="16">
        <f t="shared" si="436"/>
        <v>25744.459381390017</v>
      </c>
      <c r="N1137" s="16">
        <f t="shared" si="426"/>
        <v>299479.64165415202</v>
      </c>
      <c r="O1137" s="16">
        <f t="shared" si="437"/>
        <v>129359.85389418692</v>
      </c>
      <c r="P1137" s="16">
        <f t="shared" si="438"/>
        <v>325741.03797088354</v>
      </c>
      <c r="Q1137" s="16">
        <f t="shared" si="439"/>
        <v>25744.459381390017</v>
      </c>
      <c r="R1137" s="16">
        <f t="shared" si="427"/>
        <v>299996.57858949353</v>
      </c>
      <c r="S1137" s="16">
        <f t="shared" si="440"/>
        <v>129583.14415211204</v>
      </c>
      <c r="T1137" s="16">
        <f t="shared" si="441"/>
        <v>325785.28605615132</v>
      </c>
      <c r="U1137" s="16">
        <f t="shared" si="442"/>
        <v>25744.459381390014</v>
      </c>
      <c r="V1137" s="16">
        <f t="shared" si="428"/>
        <v>300040.82667476131</v>
      </c>
      <c r="W1137" s="16">
        <f t="shared" si="443"/>
        <v>129602.2570567948</v>
      </c>
    </row>
    <row r="1138" spans="2:23">
      <c r="B1138" s="13">
        <v>6</v>
      </c>
      <c r="C1138" s="16">
        <f t="shared" si="423"/>
        <v>22000</v>
      </c>
      <c r="D1138" s="16">
        <f t="shared" si="429"/>
        <v>225343.36767081052</v>
      </c>
      <c r="E1138" s="16">
        <f t="shared" si="430"/>
        <v>25905.085033677147</v>
      </c>
      <c r="F1138" s="16">
        <f t="shared" si="424"/>
        <v>199438.28263713338</v>
      </c>
      <c r="G1138" s="16">
        <f t="shared" si="431"/>
        <v>82162.340014318193</v>
      </c>
      <c r="H1138" s="16">
        <f t="shared" si="432"/>
        <v>284243.15556344832</v>
      </c>
      <c r="I1138" s="16">
        <f t="shared" si="433"/>
        <v>25905.085033677147</v>
      </c>
      <c r="J1138" s="16">
        <f t="shared" si="425"/>
        <v>258338.07052977118</v>
      </c>
      <c r="K1138" s="16">
        <f t="shared" si="434"/>
        <v>106427.21201189276</v>
      </c>
      <c r="L1138" s="16">
        <f t="shared" si="435"/>
        <v>307847.10284196906</v>
      </c>
      <c r="M1138" s="16">
        <f t="shared" si="436"/>
        <v>25905.085033677151</v>
      </c>
      <c r="N1138" s="16">
        <f t="shared" si="426"/>
        <v>281942.01780829189</v>
      </c>
      <c r="O1138" s="16">
        <f t="shared" si="437"/>
        <v>116151.30066896565</v>
      </c>
      <c r="P1138" s="16">
        <f t="shared" si="438"/>
        <v>308378.48299528396</v>
      </c>
      <c r="Q1138" s="16">
        <f t="shared" si="439"/>
        <v>25905.085033677151</v>
      </c>
      <c r="R1138" s="16">
        <f t="shared" si="427"/>
        <v>282473.3979616068</v>
      </c>
      <c r="S1138" s="16">
        <f t="shared" si="440"/>
        <v>116370.21268653931</v>
      </c>
      <c r="T1138" s="16">
        <f t="shared" si="441"/>
        <v>308423.96737205418</v>
      </c>
      <c r="U1138" s="16">
        <f t="shared" si="442"/>
        <v>25905.085033677147</v>
      </c>
      <c r="V1138" s="16">
        <f t="shared" si="428"/>
        <v>282518.88233837701</v>
      </c>
      <c r="W1138" s="16">
        <f t="shared" si="443"/>
        <v>116388.95082838513</v>
      </c>
    </row>
    <row r="1139" spans="2:23">
      <c r="B1139" s="13">
        <v>7</v>
      </c>
      <c r="C1139" s="16">
        <f t="shared" si="423"/>
        <v>22000</v>
      </c>
      <c r="D1139" s="16">
        <f t="shared" si="429"/>
        <v>205010.58825401487</v>
      </c>
      <c r="E1139" s="16">
        <f t="shared" si="430"/>
        <v>26060.159487228389</v>
      </c>
      <c r="F1139" s="16">
        <f t="shared" si="424"/>
        <v>178950.42876678647</v>
      </c>
      <c r="G1139" s="16">
        <f t="shared" si="431"/>
        <v>70311.939759697358</v>
      </c>
      <c r="H1139" s="16">
        <f t="shared" si="432"/>
        <v>265556.036220373</v>
      </c>
      <c r="I1139" s="16">
        <f t="shared" si="433"/>
        <v>26060.159487228389</v>
      </c>
      <c r="J1139" s="16">
        <f t="shared" si="425"/>
        <v>239495.87673314463</v>
      </c>
      <c r="K1139" s="16">
        <f t="shared" si="434"/>
        <v>94101.029953397898</v>
      </c>
      <c r="L1139" s="16">
        <f t="shared" si="435"/>
        <v>289819.47778585559</v>
      </c>
      <c r="M1139" s="16">
        <f t="shared" si="436"/>
        <v>26060.159487228389</v>
      </c>
      <c r="N1139" s="16">
        <f t="shared" si="426"/>
        <v>263759.31829862721</v>
      </c>
      <c r="O1139" s="16">
        <f t="shared" si="437"/>
        <v>103634.45020543014</v>
      </c>
      <c r="P1139" s="16">
        <f t="shared" si="438"/>
        <v>290365.70470065408</v>
      </c>
      <c r="Q1139" s="16">
        <f t="shared" si="439"/>
        <v>26060.159487228389</v>
      </c>
      <c r="R1139" s="16">
        <f t="shared" si="427"/>
        <v>264305.54521342571</v>
      </c>
      <c r="S1139" s="16">
        <f t="shared" si="440"/>
        <v>103849.06983050237</v>
      </c>
      <c r="T1139" s="16">
        <f t="shared" si="441"/>
        <v>290412.45991091128</v>
      </c>
      <c r="U1139" s="16">
        <f t="shared" si="442"/>
        <v>26060.159487228389</v>
      </c>
      <c r="V1139" s="16">
        <f t="shared" si="428"/>
        <v>264352.3004236829</v>
      </c>
      <c r="W1139" s="16">
        <f t="shared" si="443"/>
        <v>103867.4405578022</v>
      </c>
    </row>
    <row r="1140" spans="2:23">
      <c r="B1140" s="13">
        <v>8</v>
      </c>
      <c r="C1140" s="16">
        <f t="shared" si="423"/>
        <v>22000</v>
      </c>
      <c r="D1140" s="16">
        <f t="shared" si="429"/>
        <v>183950.30374653047</v>
      </c>
      <c r="E1140" s="16">
        <f t="shared" si="430"/>
        <v>26209.800630277678</v>
      </c>
      <c r="F1140" s="16">
        <f t="shared" si="424"/>
        <v>157740.50311625277</v>
      </c>
      <c r="G1140" s="16">
        <f t="shared" si="431"/>
        <v>59111.450995199062</v>
      </c>
      <c r="H1140" s="16">
        <f t="shared" si="432"/>
        <v>246187.3915290687</v>
      </c>
      <c r="I1140" s="16">
        <f t="shared" si="433"/>
        <v>26209.800630277678</v>
      </c>
      <c r="J1140" s="16">
        <f t="shared" si="425"/>
        <v>219977.59089879104</v>
      </c>
      <c r="K1140" s="16">
        <f t="shared" si="434"/>
        <v>82434.088440003514</v>
      </c>
      <c r="L1140" s="16">
        <f t="shared" si="435"/>
        <v>271128.75365189085</v>
      </c>
      <c r="M1140" s="16">
        <f t="shared" si="436"/>
        <v>26209.800630277678</v>
      </c>
      <c r="N1140" s="16">
        <f t="shared" si="426"/>
        <v>244918.95302161318</v>
      </c>
      <c r="O1140" s="16">
        <f t="shared" si="437"/>
        <v>91780.578883172391</v>
      </c>
      <c r="P1140" s="16">
        <f t="shared" si="438"/>
        <v>271690.24214668886</v>
      </c>
      <c r="Q1140" s="16">
        <f t="shared" si="439"/>
        <v>26209.800630277678</v>
      </c>
      <c r="R1140" s="16">
        <f t="shared" si="427"/>
        <v>245480.4415164112</v>
      </c>
      <c r="S1140" s="16">
        <f t="shared" si="440"/>
        <v>91990.990280302023</v>
      </c>
      <c r="T1140" s="16">
        <f t="shared" si="441"/>
        <v>271738.30369752058</v>
      </c>
      <c r="U1140" s="16">
        <f t="shared" si="442"/>
        <v>26209.800630277678</v>
      </c>
      <c r="V1140" s="16">
        <f t="shared" si="428"/>
        <v>245528.50306724291</v>
      </c>
      <c r="W1140" s="16">
        <f t="shared" si="443"/>
        <v>92009.000797262634</v>
      </c>
    </row>
    <row r="1141" spans="2:23">
      <c r="B1141" s="13">
        <v>9</v>
      </c>
      <c r="C1141" s="16">
        <f t="shared" si="423"/>
        <v>22000</v>
      </c>
      <c r="D1141" s="16">
        <f t="shared" si="429"/>
        <v>162147.77277332087</v>
      </c>
      <c r="E1141" s="16">
        <f t="shared" si="430"/>
        <v>26354.129992898394</v>
      </c>
      <c r="F1141" s="16">
        <f t="shared" si="424"/>
        <v>135793.64278042247</v>
      </c>
      <c r="G1141" s="16">
        <f t="shared" si="431"/>
        <v>48533.308648177095</v>
      </c>
      <c r="H1141" s="16">
        <f t="shared" si="432"/>
        <v>226123.76478850326</v>
      </c>
      <c r="I1141" s="16">
        <f t="shared" si="433"/>
        <v>26354.129992898394</v>
      </c>
      <c r="J1141" s="16">
        <f t="shared" si="425"/>
        <v>199769.63479560486</v>
      </c>
      <c r="K1141" s="16">
        <f t="shared" si="434"/>
        <v>71398.639476416749</v>
      </c>
      <c r="L1141" s="16">
        <f t="shared" si="435"/>
        <v>251761.98856903709</v>
      </c>
      <c r="M1141" s="16">
        <f t="shared" si="436"/>
        <v>26354.129992898394</v>
      </c>
      <c r="N1141" s="16">
        <f t="shared" si="426"/>
        <v>225407.85857613868</v>
      </c>
      <c r="O1141" s="16">
        <f t="shared" si="437"/>
        <v>80561.865401092131</v>
      </c>
      <c r="P1141" s="16">
        <f t="shared" si="438"/>
        <v>252339.16505237974</v>
      </c>
      <c r="Q1141" s="16">
        <f t="shared" si="439"/>
        <v>26354.129992898394</v>
      </c>
      <c r="R1141" s="16">
        <f t="shared" si="427"/>
        <v>225985.03505948134</v>
      </c>
      <c r="S1141" s="16">
        <f t="shared" si="440"/>
        <v>80768.151084552563</v>
      </c>
      <c r="T1141" s="16">
        <f t="shared" si="441"/>
        <v>252388.56944294169</v>
      </c>
      <c r="U1141" s="16">
        <f t="shared" si="442"/>
        <v>26354.129992898394</v>
      </c>
      <c r="V1141" s="16">
        <f t="shared" si="428"/>
        <v>226034.43945004331</v>
      </c>
      <c r="W1141" s="16">
        <f t="shared" si="443"/>
        <v>80785.808454121769</v>
      </c>
    </row>
    <row r="1142" spans="2:23">
      <c r="B1142" s="13">
        <v>10</v>
      </c>
      <c r="C1142" s="16">
        <f t="shared" si="423"/>
        <v>22000</v>
      </c>
      <c r="D1142" s="16">
        <f t="shared" si="429"/>
        <v>139587.71715970748</v>
      </c>
      <c r="E1142" s="16">
        <f t="shared" si="430"/>
        <v>26493.272120185153</v>
      </c>
      <c r="F1142" s="16">
        <f t="shared" si="424"/>
        <v>113094.44503952232</v>
      </c>
      <c r="G1142" s="16">
        <f t="shared" si="431"/>
        <v>38550.835661625402</v>
      </c>
      <c r="H1142" s="16">
        <f t="shared" si="432"/>
        <v>205351.19839179405</v>
      </c>
      <c r="I1142" s="16">
        <f t="shared" si="433"/>
        <v>26493.272120185153</v>
      </c>
      <c r="J1142" s="16">
        <f t="shared" si="425"/>
        <v>178857.92627160891</v>
      </c>
      <c r="K1142" s="16">
        <f t="shared" si="434"/>
        <v>60967.8266697035</v>
      </c>
      <c r="L1142" s="16">
        <f t="shared" si="435"/>
        <v>231705.75414475598</v>
      </c>
      <c r="M1142" s="16">
        <f t="shared" si="436"/>
        <v>26493.272120185156</v>
      </c>
      <c r="N1142" s="16">
        <f t="shared" si="426"/>
        <v>205212.48202457081</v>
      </c>
      <c r="O1142" s="16">
        <f t="shared" si="437"/>
        <v>69951.381497816619</v>
      </c>
      <c r="P1142" s="16">
        <f t="shared" si="438"/>
        <v>232299.05693904325</v>
      </c>
      <c r="Q1142" s="16">
        <f t="shared" si="439"/>
        <v>26493.272120185153</v>
      </c>
      <c r="R1142" s="16">
        <f t="shared" si="427"/>
        <v>205805.78481885808</v>
      </c>
      <c r="S1142" s="16">
        <f t="shared" si="440"/>
        <v>70153.622363954288</v>
      </c>
      <c r="T1142" s="16">
        <f t="shared" si="441"/>
        <v>232349.84168827752</v>
      </c>
      <c r="U1142" s="16">
        <f t="shared" si="442"/>
        <v>26493.272120185153</v>
      </c>
      <c r="V1142" s="16">
        <f t="shared" si="428"/>
        <v>205856.56956809235</v>
      </c>
      <c r="W1142" s="16">
        <f t="shared" si="443"/>
        <v>70170.933510590781</v>
      </c>
    </row>
    <row r="1143" spans="2:23">
      <c r="B1143" s="13">
        <v>11</v>
      </c>
      <c r="C1143" s="16">
        <f t="shared" si="423"/>
        <v>22000</v>
      </c>
      <c r="D1143" s="16">
        <f t="shared" si="429"/>
        <v>116254.30383392659</v>
      </c>
      <c r="E1143" s="16">
        <f t="shared" si="430"/>
        <v>26627.353981158834</v>
      </c>
      <c r="F1143" s="16">
        <f t="shared" si="424"/>
        <v>89626.94985276775</v>
      </c>
      <c r="G1143" s="16">
        <f t="shared" si="431"/>
        <v>29138.23234570189</v>
      </c>
      <c r="H1143" s="16">
        <f t="shared" si="432"/>
        <v>183855.21673163769</v>
      </c>
      <c r="I1143" s="16">
        <f t="shared" si="433"/>
        <v>26627.353981158834</v>
      </c>
      <c r="J1143" s="16">
        <f t="shared" si="425"/>
        <v>157227.86275047885</v>
      </c>
      <c r="K1143" s="16">
        <f t="shared" si="434"/>
        <v>51115.674510484343</v>
      </c>
      <c r="L1143" s="16">
        <f t="shared" si="435"/>
        <v>210946.11877233733</v>
      </c>
      <c r="M1143" s="16">
        <f t="shared" si="436"/>
        <v>26627.353981158834</v>
      </c>
      <c r="N1143" s="16">
        <f t="shared" si="426"/>
        <v>184318.76479117849</v>
      </c>
      <c r="O1143" s="16">
        <f t="shared" si="437"/>
        <v>59923.081204712893</v>
      </c>
      <c r="P1143" s="16">
        <f t="shared" si="438"/>
        <v>211555.99844669696</v>
      </c>
      <c r="Q1143" s="16">
        <f t="shared" si="439"/>
        <v>26627.353981158834</v>
      </c>
      <c r="R1143" s="16">
        <f t="shared" si="427"/>
        <v>184928.64446553812</v>
      </c>
      <c r="S1143" s="16">
        <f t="shared" si="440"/>
        <v>60121.356563671397</v>
      </c>
      <c r="T1143" s="16">
        <f t="shared" si="441"/>
        <v>211608.20212182487</v>
      </c>
      <c r="U1143" s="16">
        <f t="shared" si="442"/>
        <v>26627.353981158834</v>
      </c>
      <c r="V1143" s="16">
        <f t="shared" si="428"/>
        <v>184980.84814066603</v>
      </c>
      <c r="W1143" s="16">
        <f t="shared" si="443"/>
        <v>60138.328276060107</v>
      </c>
    </row>
    <row r="1144" spans="2:23">
      <c r="B1144" s="13">
        <v>12</v>
      </c>
      <c r="C1144" s="16">
        <f t="shared" si="423"/>
        <v>22000</v>
      </c>
      <c r="D1144" s="16">
        <f t="shared" si="429"/>
        <v>92131.126831654095</v>
      </c>
      <c r="E1144" s="16">
        <f t="shared" si="430"/>
        <v>26756.504413908755</v>
      </c>
      <c r="F1144" s="16">
        <f t="shared" si="424"/>
        <v>65374.62241774534</v>
      </c>
      <c r="G1144" s="16">
        <f t="shared" si="431"/>
        <v>20270.564389800031</v>
      </c>
      <c r="H1144" s="16">
        <f t="shared" si="432"/>
        <v>161620.80923572721</v>
      </c>
      <c r="I1144" s="16">
        <f t="shared" si="433"/>
        <v>26756.504413908755</v>
      </c>
      <c r="J1144" s="16">
        <f t="shared" si="425"/>
        <v>134864.30482181846</v>
      </c>
      <c r="K1144" s="16">
        <f t="shared" si="434"/>
        <v>41817.076316057333</v>
      </c>
      <c r="L1144" s="16">
        <f t="shared" si="435"/>
        <v>189468.63107944402</v>
      </c>
      <c r="M1144" s="16">
        <f t="shared" si="436"/>
        <v>26756.504413908755</v>
      </c>
      <c r="N1144" s="16">
        <f t="shared" si="426"/>
        <v>162712.12666553527</v>
      </c>
      <c r="O1144" s="16">
        <f t="shared" si="437"/>
        <v>50451.788761379452</v>
      </c>
      <c r="P1144" s="16">
        <f t="shared" si="438"/>
        <v>190095.55079190526</v>
      </c>
      <c r="Q1144" s="16">
        <f t="shared" si="439"/>
        <v>26756.504413908755</v>
      </c>
      <c r="R1144" s="16">
        <f t="shared" si="427"/>
        <v>163339.04637799651</v>
      </c>
      <c r="S1144" s="16">
        <f t="shared" si="440"/>
        <v>50646.176368201508</v>
      </c>
      <c r="T1144" s="16">
        <f t="shared" si="441"/>
        <v>190149.21303771625</v>
      </c>
      <c r="U1144" s="16">
        <f t="shared" si="442"/>
        <v>26756.504413908755</v>
      </c>
      <c r="V1144" s="16">
        <f t="shared" si="428"/>
        <v>163392.7086238075</v>
      </c>
      <c r="W1144" s="16">
        <f t="shared" si="443"/>
        <v>50662.815301915929</v>
      </c>
    </row>
    <row r="1145" spans="2:23">
      <c r="B1145" s="13">
        <v>13</v>
      </c>
      <c r="C1145" s="16">
        <f t="shared" si="423"/>
        <v>22000</v>
      </c>
      <c r="D1145" s="16">
        <f t="shared" si="429"/>
        <v>67201.189368097141</v>
      </c>
      <c r="E1145" s="16">
        <f t="shared" si="430"/>
        <v>26880.853607126453</v>
      </c>
      <c r="F1145" s="16">
        <f t="shared" si="424"/>
        <v>40320.335760970687</v>
      </c>
      <c r="G1145" s="16">
        <f t="shared" si="431"/>
        <v>11923.749662977309</v>
      </c>
      <c r="H1145" s="16">
        <f t="shared" si="432"/>
        <v>138632.41349854009</v>
      </c>
      <c r="I1145" s="16">
        <f t="shared" si="433"/>
        <v>26880.853607126453</v>
      </c>
      <c r="J1145" s="16">
        <f t="shared" si="425"/>
        <v>111751.55989141364</v>
      </c>
      <c r="K1145" s="16">
        <f t="shared" si="434"/>
        <v>33047.780963229568</v>
      </c>
      <c r="L1145" s="16">
        <f t="shared" si="435"/>
        <v>167258.30348457032</v>
      </c>
      <c r="M1145" s="16">
        <f t="shared" si="436"/>
        <v>26880.853607126453</v>
      </c>
      <c r="N1145" s="16">
        <f t="shared" si="426"/>
        <v>140377.44987744387</v>
      </c>
      <c r="O1145" s="16">
        <f t="shared" si="437"/>
        <v>41513.185321388504</v>
      </c>
      <c r="P1145" s="16">
        <f t="shared" si="438"/>
        <v>167902.73933379771</v>
      </c>
      <c r="Q1145" s="16">
        <f t="shared" si="439"/>
        <v>26880.853607126453</v>
      </c>
      <c r="R1145" s="16">
        <f t="shared" si="427"/>
        <v>141021.88572667126</v>
      </c>
      <c r="S1145" s="16">
        <f t="shared" si="440"/>
        <v>41703.761406508173</v>
      </c>
      <c r="T1145" s="16">
        <f t="shared" si="441"/>
        <v>167957.90090275669</v>
      </c>
      <c r="U1145" s="16">
        <f t="shared" si="442"/>
        <v>26880.853607126453</v>
      </c>
      <c r="V1145" s="16">
        <f t="shared" si="428"/>
        <v>141077.04729563024</v>
      </c>
      <c r="W1145" s="16">
        <f t="shared" si="443"/>
        <v>41720.074086620349</v>
      </c>
    </row>
    <row r="1146" spans="2:23">
      <c r="B1146" s="13">
        <v>14</v>
      </c>
      <c r="C1146" s="16">
        <f t="shared" si="423"/>
        <v>22000</v>
      </c>
      <c r="D1146" s="16">
        <f t="shared" si="429"/>
        <v>41446.885942132205</v>
      </c>
      <c r="E1146" s="16">
        <f t="shared" si="430"/>
        <v>27000.532617866669</v>
      </c>
      <c r="F1146" s="16">
        <f t="shared" si="424"/>
        <v>14446.353324265536</v>
      </c>
      <c r="G1146" s="16">
        <f t="shared" si="431"/>
        <v>4074.5439275845974</v>
      </c>
      <c r="H1146" s="16">
        <f t="shared" si="432"/>
        <v>114873.89847477974</v>
      </c>
      <c r="I1146" s="16">
        <f t="shared" si="433"/>
        <v>27000.532617866669</v>
      </c>
      <c r="J1146" s="16">
        <f t="shared" si="425"/>
        <v>87873.365856913064</v>
      </c>
      <c r="K1146" s="16">
        <f t="shared" si="434"/>
        <v>24784.378535675052</v>
      </c>
      <c r="L1146" s="16">
        <f t="shared" si="435"/>
        <v>144299.59582701966</v>
      </c>
      <c r="M1146" s="16">
        <f t="shared" si="436"/>
        <v>27000.532617866669</v>
      </c>
      <c r="N1146" s="16">
        <f t="shared" si="426"/>
        <v>117299.06320915298</v>
      </c>
      <c r="O1146" s="16">
        <f t="shared" si="437"/>
        <v>33083.794573085775</v>
      </c>
      <c r="P1146" s="16">
        <f t="shared" si="438"/>
        <v>144962.03721387446</v>
      </c>
      <c r="Q1146" s="16">
        <f t="shared" si="439"/>
        <v>27000.532617866669</v>
      </c>
      <c r="R1146" s="16">
        <f t="shared" si="427"/>
        <v>117961.50459600778</v>
      </c>
      <c r="S1146" s="16">
        <f t="shared" si="440"/>
        <v>33270.633872222701</v>
      </c>
      <c r="T1146" s="16">
        <f t="shared" si="441"/>
        <v>145018.73999707017</v>
      </c>
      <c r="U1146" s="16">
        <f t="shared" si="442"/>
        <v>27000.532617866669</v>
      </c>
      <c r="V1146" s="16">
        <f t="shared" si="428"/>
        <v>118018.20737920349</v>
      </c>
      <c r="W1146" s="16">
        <f t="shared" si="443"/>
        <v>33286.626695862084</v>
      </c>
    </row>
    <row r="1147" spans="2:23">
      <c r="B1147" s="13">
        <v>15</v>
      </c>
      <c r="C1147" s="16">
        <f t="shared" si="423"/>
        <v>22000</v>
      </c>
      <c r="D1147" s="16">
        <f t="shared" si="429"/>
        <v>14849.984436145516</v>
      </c>
      <c r="E1147" s="16">
        <f t="shared" si="430"/>
        <v>27115.67292509144</v>
      </c>
      <c r="F1147" s="16">
        <f t="shared" si="424"/>
        <v>-9951.6300960803219</v>
      </c>
      <c r="G1147" s="16">
        <f t="shared" si="431"/>
        <v>0</v>
      </c>
      <c r="H1147" s="16">
        <f t="shared" si="432"/>
        <v>90328.547698955226</v>
      </c>
      <c r="I1147" s="16">
        <f t="shared" si="433"/>
        <v>27115.672925091443</v>
      </c>
      <c r="J1147" s="16">
        <f t="shared" si="425"/>
        <v>63212.874773863783</v>
      </c>
      <c r="K1147" s="16">
        <f t="shared" si="434"/>
        <v>17004.285006950151</v>
      </c>
      <c r="L1147" s="16">
        <f t="shared" si="435"/>
        <v>120576.39903521673</v>
      </c>
      <c r="M1147" s="16">
        <f t="shared" si="436"/>
        <v>27115.672925091443</v>
      </c>
      <c r="N1147" s="16">
        <f t="shared" si="426"/>
        <v>93460.726110125281</v>
      </c>
      <c r="O1147" s="16">
        <f t="shared" si="437"/>
        <v>25140.967396568511</v>
      </c>
      <c r="P1147" s="16">
        <f t="shared" si="438"/>
        <v>121257.34903442024</v>
      </c>
      <c r="Q1147" s="16">
        <f t="shared" si="439"/>
        <v>27115.672925091443</v>
      </c>
      <c r="R1147" s="16">
        <f t="shared" si="427"/>
        <v>94141.676109328808</v>
      </c>
      <c r="S1147" s="16">
        <f t="shared" si="440"/>
        <v>25324.143180036081</v>
      </c>
      <c r="T1147" s="16">
        <f t="shared" si="441"/>
        <v>121315.63609337845</v>
      </c>
      <c r="U1147" s="16">
        <f t="shared" si="442"/>
        <v>27115.672925091443</v>
      </c>
      <c r="V1147" s="16">
        <f t="shared" si="428"/>
        <v>94199.963168287009</v>
      </c>
      <c r="W1147" s="16">
        <f t="shared" si="443"/>
        <v>25339.82241889822</v>
      </c>
    </row>
    <row r="1148" spans="2:23">
      <c r="B1148" s="13">
        <v>16</v>
      </c>
      <c r="C1148" s="16">
        <f t="shared" si="423"/>
        <v>22000</v>
      </c>
      <c r="D1148" s="16">
        <f t="shared" si="429"/>
        <v>-10250.178998962732</v>
      </c>
      <c r="E1148" s="16">
        <f t="shared" si="430"/>
        <v>0</v>
      </c>
      <c r="F1148" s="16">
        <f t="shared" si="424"/>
        <v>-32250.178998962732</v>
      </c>
      <c r="G1148" s="16">
        <f t="shared" si="431"/>
        <v>0</v>
      </c>
      <c r="H1148" s="16">
        <f t="shared" si="432"/>
        <v>64979.042495045542</v>
      </c>
      <c r="I1148" s="16">
        <f t="shared" si="433"/>
        <v>27226.406018311751</v>
      </c>
      <c r="J1148" s="16">
        <f t="shared" si="425"/>
        <v>37752.636476733795</v>
      </c>
      <c r="K1148" s="16">
        <f t="shared" si="434"/>
        <v>9685.7260760095596</v>
      </c>
      <c r="L1148" s="16">
        <f t="shared" si="435"/>
        <v>96072.018797642188</v>
      </c>
      <c r="M1148" s="16">
        <f t="shared" si="436"/>
        <v>27226.406018311754</v>
      </c>
      <c r="N1148" s="16">
        <f t="shared" si="426"/>
        <v>68845.612779330433</v>
      </c>
      <c r="O1148" s="16">
        <f t="shared" si="437"/>
        <v>17662.86567367462</v>
      </c>
      <c r="P1148" s="16">
        <f t="shared" si="438"/>
        <v>96771.994539823456</v>
      </c>
      <c r="Q1148" s="16">
        <f t="shared" si="439"/>
        <v>27226.406018311751</v>
      </c>
      <c r="R1148" s="16">
        <f t="shared" si="427"/>
        <v>69545.588521511701</v>
      </c>
      <c r="S1148" s="16">
        <f t="shared" si="440"/>
        <v>17842.449775113411</v>
      </c>
      <c r="T1148" s="16">
        <f t="shared" si="441"/>
        <v>96831.910139208951</v>
      </c>
      <c r="U1148" s="16">
        <f t="shared" si="442"/>
        <v>27226.406018311751</v>
      </c>
      <c r="V1148" s="16">
        <f t="shared" si="428"/>
        <v>69605.504120897196</v>
      </c>
      <c r="W1148" s="16">
        <f t="shared" si="443"/>
        <v>17857.821577919429</v>
      </c>
    </row>
    <row r="1149" spans="2:23">
      <c r="B1149" s="13">
        <v>17</v>
      </c>
      <c r="C1149" s="16">
        <f t="shared" si="423"/>
        <v>22000</v>
      </c>
      <c r="D1149" s="16">
        <f t="shared" si="429"/>
        <v>-33217.684368931616</v>
      </c>
      <c r="E1149" s="16">
        <f t="shared" si="430"/>
        <v>0</v>
      </c>
      <c r="F1149" s="16">
        <f t="shared" si="424"/>
        <v>-55217.684368931616</v>
      </c>
      <c r="G1149" s="16">
        <f t="shared" si="431"/>
        <v>0</v>
      </c>
      <c r="H1149" s="16">
        <f t="shared" si="432"/>
        <v>38807.445139893738</v>
      </c>
      <c r="I1149" s="16">
        <f t="shared" si="433"/>
        <v>27332.863020435394</v>
      </c>
      <c r="J1149" s="16">
        <f t="shared" si="425"/>
        <v>11474.582119458344</v>
      </c>
      <c r="K1149" s="16">
        <f t="shared" si="434"/>
        <v>2807.7202672876201</v>
      </c>
      <c r="L1149" s="16">
        <f t="shared" si="435"/>
        <v>70769.159200384922</v>
      </c>
      <c r="M1149" s="16">
        <f t="shared" si="436"/>
        <v>27332.863020435394</v>
      </c>
      <c r="N1149" s="16">
        <f t="shared" si="426"/>
        <v>43436.296179949524</v>
      </c>
      <c r="O1149" s="16">
        <f t="shared" si="437"/>
        <v>10628.445363037681</v>
      </c>
      <c r="P1149" s="16">
        <f t="shared" si="438"/>
        <v>71488.692264802739</v>
      </c>
      <c r="Q1149" s="16">
        <f t="shared" si="439"/>
        <v>27332.863020435394</v>
      </c>
      <c r="R1149" s="16">
        <f t="shared" si="427"/>
        <v>44155.829244367342</v>
      </c>
      <c r="S1149" s="16">
        <f t="shared" si="440"/>
        <v>10804.508207585512</v>
      </c>
      <c r="T1149" s="16">
        <f t="shared" si="441"/>
        <v>71550.281906035074</v>
      </c>
      <c r="U1149" s="16">
        <f t="shared" si="442"/>
        <v>27332.863020435394</v>
      </c>
      <c r="V1149" s="16">
        <f t="shared" si="428"/>
        <v>44217.418885599676</v>
      </c>
      <c r="W1149" s="16">
        <f t="shared" si="443"/>
        <v>10819.578602493375</v>
      </c>
    </row>
    <row r="1150" spans="2:23">
      <c r="B1150" s="13">
        <v>18</v>
      </c>
      <c r="C1150" s="16">
        <f t="shared" si="423"/>
        <v>22000</v>
      </c>
      <c r="D1150" s="16">
        <f t="shared" si="429"/>
        <v>-56874.214899999562</v>
      </c>
      <c r="E1150" s="16">
        <f t="shared" si="430"/>
        <v>0</v>
      </c>
      <c r="F1150" s="16">
        <f t="shared" si="424"/>
        <v>-78874.214899999555</v>
      </c>
      <c r="G1150" s="16">
        <f t="shared" si="431"/>
        <v>0</v>
      </c>
      <c r="H1150" s="16">
        <f t="shared" si="432"/>
        <v>11795.181943876012</v>
      </c>
      <c r="I1150" s="16">
        <f t="shared" si="433"/>
        <v>27435.174343757943</v>
      </c>
      <c r="J1150" s="16">
        <f t="shared" si="425"/>
        <v>-12541.55809203697</v>
      </c>
      <c r="K1150" s="16">
        <f t="shared" si="434"/>
        <v>0</v>
      </c>
      <c r="L1150" s="16">
        <f t="shared" si="435"/>
        <v>44649.906295217312</v>
      </c>
      <c r="M1150" s="16">
        <f t="shared" si="436"/>
        <v>27435.174343757943</v>
      </c>
      <c r="N1150" s="16">
        <f t="shared" si="426"/>
        <v>17214.731951459369</v>
      </c>
      <c r="O1150" s="16">
        <f t="shared" si="437"/>
        <v>4017.4389470990782</v>
      </c>
      <c r="P1150" s="16">
        <f t="shared" si="438"/>
        <v>45389.543113454973</v>
      </c>
      <c r="Q1150" s="16">
        <f t="shared" si="439"/>
        <v>27435.174343757943</v>
      </c>
      <c r="R1150" s="16">
        <f t="shared" si="427"/>
        <v>17954.36876969703</v>
      </c>
      <c r="S1150" s="16">
        <f t="shared" si="440"/>
        <v>4190.0495790087161</v>
      </c>
      <c r="T1150" s="16">
        <f t="shared" si="441"/>
        <v>45452.85356926333</v>
      </c>
      <c r="U1150" s="16">
        <f t="shared" si="442"/>
        <v>27435.174343757943</v>
      </c>
      <c r="V1150" s="16">
        <f t="shared" si="428"/>
        <v>18017.679225505388</v>
      </c>
      <c r="W1150" s="16">
        <f t="shared" si="443"/>
        <v>4204.8244759772106</v>
      </c>
    </row>
    <row r="1151" spans="2:23">
      <c r="B1151" s="13">
        <v>19</v>
      </c>
      <c r="C1151" s="16">
        <f t="shared" si="423"/>
        <v>7619.5764786345389</v>
      </c>
      <c r="D1151" s="16">
        <f t="shared" si="429"/>
        <v>-81240.441346999549</v>
      </c>
      <c r="E1151" s="16">
        <f t="shared" si="430"/>
        <v>0</v>
      </c>
      <c r="F1151" s="16">
        <f t="shared" si="424"/>
        <v>-88860.017825634088</v>
      </c>
      <c r="G1151" s="16">
        <f t="shared" si="431"/>
        <v>0</v>
      </c>
      <c r="H1151" s="16">
        <f t="shared" si="432"/>
        <v>-12917.80483479808</v>
      </c>
      <c r="I1151" s="16">
        <f t="shared" si="433"/>
        <v>0</v>
      </c>
      <c r="J1151" s="16">
        <f t="shared" si="425"/>
        <v>-20537.381313432619</v>
      </c>
      <c r="K1151" s="16">
        <f t="shared" si="434"/>
        <v>0</v>
      </c>
      <c r="L1151" s="16">
        <f t="shared" si="435"/>
        <v>17695.711562183147</v>
      </c>
      <c r="M1151" s="16">
        <f t="shared" si="436"/>
        <v>9536.062529409086</v>
      </c>
      <c r="N1151" s="16">
        <f t="shared" si="426"/>
        <v>8159.6490327740612</v>
      </c>
      <c r="O1151" s="16">
        <f t="shared" si="437"/>
        <v>1816.1535421340293</v>
      </c>
      <c r="P1151" s="16">
        <f t="shared" si="438"/>
        <v>18456.013833122364</v>
      </c>
      <c r="Q1151" s="16">
        <f t="shared" si="439"/>
        <v>9536.062529409086</v>
      </c>
      <c r="R1151" s="16">
        <f t="shared" si="427"/>
        <v>8919.9513037132783</v>
      </c>
      <c r="S1151" s="16">
        <f t="shared" si="440"/>
        <v>1985.3796518493596</v>
      </c>
      <c r="T1151" s="16">
        <f t="shared" si="441"/>
        <v>18521.093183066008</v>
      </c>
      <c r="U1151" s="16">
        <f t="shared" si="442"/>
        <v>9536.062529409086</v>
      </c>
      <c r="V1151" s="16">
        <f t="shared" si="428"/>
        <v>8985.0306536569224</v>
      </c>
      <c r="W1151" s="16">
        <f t="shared" si="443"/>
        <v>1999.8648449557274</v>
      </c>
    </row>
    <row r="1152" spans="2:23">
      <c r="B1152" s="13">
        <v>20</v>
      </c>
      <c r="C1152" s="16">
        <f t="shared" si="423"/>
        <v>429.36471795180842</v>
      </c>
      <c r="D1152" s="16">
        <f t="shared" si="429"/>
        <v>-91525.818360403107</v>
      </c>
      <c r="E1152" s="16">
        <f t="shared" si="430"/>
        <v>0</v>
      </c>
      <c r="F1152" s="16">
        <f t="shared" si="424"/>
        <v>-91955.183078354923</v>
      </c>
      <c r="G1152" s="16">
        <f t="shared" si="431"/>
        <v>0</v>
      </c>
      <c r="H1152" s="16">
        <f t="shared" si="432"/>
        <v>-21153.502752835597</v>
      </c>
      <c r="I1152" s="16">
        <f t="shared" si="433"/>
        <v>0</v>
      </c>
      <c r="J1152" s="16">
        <f t="shared" si="425"/>
        <v>-21582.867470787405</v>
      </c>
      <c r="K1152" s="16">
        <f t="shared" si="434"/>
        <v>0</v>
      </c>
      <c r="L1152" s="16">
        <f t="shared" si="435"/>
        <v>8387.6296267497692</v>
      </c>
      <c r="M1152" s="16">
        <f t="shared" si="436"/>
        <v>539.2016034452929</v>
      </c>
      <c r="N1152" s="16">
        <f t="shared" si="426"/>
        <v>7848.4280233044765</v>
      </c>
      <c r="O1152" s="16">
        <f t="shared" si="437"/>
        <v>1666.0799002735898</v>
      </c>
      <c r="P1152" s="16">
        <f t="shared" si="438"/>
        <v>9169.1747431390286</v>
      </c>
      <c r="Q1152" s="16">
        <f t="shared" si="439"/>
        <v>539.2016034452929</v>
      </c>
      <c r="R1152" s="16">
        <f t="shared" si="427"/>
        <v>8629.973139693735</v>
      </c>
      <c r="S1152" s="16">
        <f t="shared" si="440"/>
        <v>1831.9878509748937</v>
      </c>
      <c r="T1152" s="16">
        <f t="shared" si="441"/>
        <v>9236.0724101200976</v>
      </c>
      <c r="U1152" s="16">
        <f t="shared" si="442"/>
        <v>539.20160344529302</v>
      </c>
      <c r="V1152" s="16">
        <f t="shared" si="428"/>
        <v>8696.870806674804</v>
      </c>
      <c r="W1152" s="16">
        <f t="shared" si="443"/>
        <v>1846.1890206870191</v>
      </c>
    </row>
    <row r="1153" spans="2:23">
      <c r="B1153" s="13">
        <v>21</v>
      </c>
      <c r="C1153" s="16">
        <f t="shared" si="423"/>
        <v>429.36471795180842</v>
      </c>
      <c r="D1153" s="16">
        <f t="shared" si="429"/>
        <v>-94713.838570705571</v>
      </c>
      <c r="E1153" s="16">
        <f t="shared" si="430"/>
        <v>0</v>
      </c>
      <c r="F1153" s="16">
        <f t="shared" si="424"/>
        <v>-95143.203288657387</v>
      </c>
      <c r="G1153" s="16">
        <f t="shared" si="431"/>
        <v>0</v>
      </c>
      <c r="H1153" s="16">
        <f t="shared" si="432"/>
        <v>-22230.353494911029</v>
      </c>
      <c r="I1153" s="16">
        <f t="shared" si="433"/>
        <v>0</v>
      </c>
      <c r="J1153" s="16">
        <f t="shared" si="425"/>
        <v>-22659.718212862837</v>
      </c>
      <c r="K1153" s="16">
        <f t="shared" si="434"/>
        <v>0</v>
      </c>
      <c r="L1153" s="16">
        <f t="shared" si="435"/>
        <v>8067.7131022756039</v>
      </c>
      <c r="M1153" s="16">
        <f t="shared" si="436"/>
        <v>540.97068670828889</v>
      </c>
      <c r="N1153" s="16">
        <f t="shared" si="426"/>
        <v>7526.7424155673152</v>
      </c>
      <c r="O1153" s="16">
        <f t="shared" si="437"/>
        <v>1523.8852348546709</v>
      </c>
      <c r="P1153" s="16">
        <f t="shared" si="438"/>
        <v>8871.0945892167783</v>
      </c>
      <c r="Q1153" s="16">
        <f t="shared" si="439"/>
        <v>540.97068670828889</v>
      </c>
      <c r="R1153" s="16">
        <f t="shared" si="427"/>
        <v>8330.1239025084888</v>
      </c>
      <c r="S1153" s="16">
        <f t="shared" si="440"/>
        <v>1686.5400884834</v>
      </c>
      <c r="T1153" s="16">
        <f t="shared" si="441"/>
        <v>8939.8613770132979</v>
      </c>
      <c r="U1153" s="16">
        <f t="shared" si="442"/>
        <v>540.97068670828889</v>
      </c>
      <c r="V1153" s="16">
        <f t="shared" si="428"/>
        <v>8398.8906903050083</v>
      </c>
      <c r="W1153" s="16">
        <f t="shared" si="443"/>
        <v>1700.4628038874448</v>
      </c>
    </row>
    <row r="1154" spans="2:23">
      <c r="B1154" s="13">
        <v>22</v>
      </c>
      <c r="C1154" s="16">
        <f t="shared" si="423"/>
        <v>429.36471795180842</v>
      </c>
      <c r="D1154" s="16">
        <f t="shared" si="429"/>
        <v>-97997.499387317104</v>
      </c>
      <c r="E1154" s="16">
        <f t="shared" si="430"/>
        <v>0</v>
      </c>
      <c r="F1154" s="16">
        <f t="shared" si="424"/>
        <v>-98426.864105268905</v>
      </c>
      <c r="G1154" s="16">
        <f t="shared" si="431"/>
        <v>0</v>
      </c>
      <c r="H1154" s="16">
        <f t="shared" si="432"/>
        <v>-23339.509759248722</v>
      </c>
      <c r="I1154" s="16">
        <f t="shared" si="433"/>
        <v>0</v>
      </c>
      <c r="J1154" s="16">
        <f t="shared" si="425"/>
        <v>-23768.87447720053</v>
      </c>
      <c r="K1154" s="16">
        <f t="shared" si="434"/>
        <v>0</v>
      </c>
      <c r="L1154" s="16">
        <f t="shared" si="435"/>
        <v>7737.0395986582662</v>
      </c>
      <c r="M1154" s="16">
        <f t="shared" si="436"/>
        <v>542.66878961659279</v>
      </c>
      <c r="N1154" s="16">
        <f t="shared" si="426"/>
        <v>7194.3708090416731</v>
      </c>
      <c r="O1154" s="16">
        <f t="shared" si="437"/>
        <v>1389.216996329882</v>
      </c>
      <c r="P1154" s="16">
        <f t="shared" si="438"/>
        <v>8562.8675643445749</v>
      </c>
      <c r="Q1154" s="16">
        <f t="shared" si="439"/>
        <v>542.66878961659279</v>
      </c>
      <c r="R1154" s="16">
        <f t="shared" si="427"/>
        <v>8020.1987747279818</v>
      </c>
      <c r="S1154" s="16">
        <f t="shared" si="440"/>
        <v>1548.6825391031455</v>
      </c>
      <c r="T1154" s="16">
        <f t="shared" si="441"/>
        <v>8633.5556961921302</v>
      </c>
      <c r="U1154" s="16">
        <f t="shared" si="442"/>
        <v>542.66878961659279</v>
      </c>
      <c r="V1154" s="16">
        <f t="shared" si="428"/>
        <v>8090.8869065755371</v>
      </c>
      <c r="W1154" s="16">
        <f t="shared" si="443"/>
        <v>1562.3322600875031</v>
      </c>
    </row>
    <row r="1155" spans="2:23">
      <c r="B1155" s="13">
        <v>23</v>
      </c>
      <c r="C1155" s="16">
        <f t="shared" si="423"/>
        <v>429.36471795180842</v>
      </c>
      <c r="D1155" s="16">
        <f t="shared" si="429"/>
        <v>-101379.67002842698</v>
      </c>
      <c r="E1155" s="16">
        <f t="shared" si="430"/>
        <v>0</v>
      </c>
      <c r="F1155" s="16">
        <f t="shared" si="424"/>
        <v>-101809.03474637878</v>
      </c>
      <c r="G1155" s="16">
        <f t="shared" si="431"/>
        <v>0</v>
      </c>
      <c r="H1155" s="16">
        <f t="shared" si="432"/>
        <v>-24481.940711516545</v>
      </c>
      <c r="I1155" s="16">
        <f t="shared" si="433"/>
        <v>0</v>
      </c>
      <c r="J1155" s="16">
        <f t="shared" si="425"/>
        <v>-24911.305429468353</v>
      </c>
      <c r="K1155" s="16">
        <f t="shared" si="434"/>
        <v>0</v>
      </c>
      <c r="L1155" s="16">
        <f t="shared" si="435"/>
        <v>7395.3815294462975</v>
      </c>
      <c r="M1155" s="16">
        <f t="shared" si="436"/>
        <v>544.29830820746736</v>
      </c>
      <c r="N1155" s="16">
        <f t="shared" si="426"/>
        <v>6851.0832212388304</v>
      </c>
      <c r="O1155" s="16">
        <f t="shared" si="437"/>
        <v>1261.7362336632229</v>
      </c>
      <c r="P1155" s="16">
        <f t="shared" si="438"/>
        <v>8244.283128493882</v>
      </c>
      <c r="Q1155" s="16">
        <f t="shared" si="439"/>
        <v>544.29830820746736</v>
      </c>
      <c r="R1155" s="16">
        <f t="shared" si="427"/>
        <v>7699.984820286415</v>
      </c>
      <c r="S1155" s="16">
        <f t="shared" si="440"/>
        <v>1418.075001087991</v>
      </c>
      <c r="T1155" s="16">
        <f t="shared" si="441"/>
        <v>8316.9462867452585</v>
      </c>
      <c r="U1155" s="16">
        <f t="shared" si="442"/>
        <v>544.29830820746736</v>
      </c>
      <c r="V1155" s="16">
        <f t="shared" si="428"/>
        <v>7772.6479785377915</v>
      </c>
      <c r="W1155" s="16">
        <f t="shared" si="443"/>
        <v>1431.4570804844202</v>
      </c>
    </row>
    <row r="1156" spans="2:23">
      <c r="B1156" s="13">
        <v>24</v>
      </c>
      <c r="C1156" s="16">
        <f t="shared" si="423"/>
        <v>429.36471795180842</v>
      </c>
      <c r="D1156" s="16">
        <f t="shared" si="429"/>
        <v>-104863.30578877014</v>
      </c>
      <c r="E1156" s="16">
        <f t="shared" si="430"/>
        <v>0</v>
      </c>
      <c r="F1156" s="16">
        <f t="shared" si="424"/>
        <v>-105292.67050672194</v>
      </c>
      <c r="G1156" s="16">
        <f t="shared" si="431"/>
        <v>0</v>
      </c>
      <c r="H1156" s="16">
        <f t="shared" si="432"/>
        <v>-25658.644592352404</v>
      </c>
      <c r="I1156" s="16">
        <f t="shared" si="433"/>
        <v>0</v>
      </c>
      <c r="J1156" s="16">
        <f t="shared" si="425"/>
        <v>-26088.009310304213</v>
      </c>
      <c r="K1156" s="16">
        <f t="shared" si="434"/>
        <v>0</v>
      </c>
      <c r="L1156" s="16">
        <f t="shared" si="435"/>
        <v>7042.502486440244</v>
      </c>
      <c r="M1156" s="16">
        <f t="shared" si="436"/>
        <v>545.86159650951743</v>
      </c>
      <c r="N1156" s="16">
        <f t="shared" si="426"/>
        <v>6496.6408899307262</v>
      </c>
      <c r="O1156" s="16">
        <f t="shared" si="437"/>
        <v>1141.1172104738785</v>
      </c>
      <c r="P1156" s="16">
        <f t="shared" si="438"/>
        <v>7915.1223961652177</v>
      </c>
      <c r="Q1156" s="16">
        <f t="shared" si="439"/>
        <v>545.86159650951743</v>
      </c>
      <c r="R1156" s="16">
        <f t="shared" si="427"/>
        <v>7369.2607996556999</v>
      </c>
      <c r="S1156" s="16">
        <f t="shared" si="440"/>
        <v>1294.3905118707096</v>
      </c>
      <c r="T1156" s="16">
        <f t="shared" si="441"/>
        <v>7989.8157630581372</v>
      </c>
      <c r="U1156" s="16">
        <f t="shared" si="442"/>
        <v>545.86159650951754</v>
      </c>
      <c r="V1156" s="16">
        <f t="shared" si="428"/>
        <v>7443.9541665486195</v>
      </c>
      <c r="W1156" s="16">
        <f t="shared" si="443"/>
        <v>1307.5101975534833</v>
      </c>
    </row>
    <row r="1157" spans="2:23">
      <c r="B1157" s="13">
        <v>25</v>
      </c>
      <c r="C1157" s="16">
        <f t="shared" si="423"/>
        <v>429.36471795180842</v>
      </c>
      <c r="D1157" s="16">
        <f t="shared" si="429"/>
        <v>-108451.45062192361</v>
      </c>
      <c r="E1157" s="16">
        <f t="shared" si="430"/>
        <v>0</v>
      </c>
      <c r="F1157" s="16">
        <f t="shared" si="424"/>
        <v>-108880.81533987541</v>
      </c>
      <c r="G1157" s="16">
        <f t="shared" si="431"/>
        <v>0</v>
      </c>
      <c r="H1157" s="16">
        <f t="shared" si="432"/>
        <v>-26870.649589613338</v>
      </c>
      <c r="I1157" s="16">
        <f t="shared" si="433"/>
        <v>0</v>
      </c>
      <c r="J1157" s="16">
        <f t="shared" si="425"/>
        <v>-27300.014307565147</v>
      </c>
      <c r="K1157" s="16">
        <f t="shared" si="434"/>
        <v>0</v>
      </c>
      <c r="L1157" s="16">
        <f t="shared" si="435"/>
        <v>6678.1570363953906</v>
      </c>
      <c r="M1157" s="16">
        <f t="shared" si="436"/>
        <v>547.36096361037767</v>
      </c>
      <c r="N1157" s="16">
        <f t="shared" si="426"/>
        <v>6130.7960727850132</v>
      </c>
      <c r="O1157" s="16">
        <f t="shared" si="437"/>
        <v>1027.0470205244324</v>
      </c>
      <c r="P1157" s="16">
        <f t="shared" si="438"/>
        <v>7575.1579463980797</v>
      </c>
      <c r="Q1157" s="16">
        <f t="shared" si="439"/>
        <v>547.36096361037767</v>
      </c>
      <c r="R1157" s="16">
        <f t="shared" si="427"/>
        <v>7027.7969827877023</v>
      </c>
      <c r="S1157" s="16">
        <f t="shared" si="440"/>
        <v>1177.3149630703454</v>
      </c>
      <c r="T1157" s="16">
        <f t="shared" si="441"/>
        <v>7651.9382459619883</v>
      </c>
      <c r="U1157" s="16">
        <f t="shared" si="442"/>
        <v>547.36096361037778</v>
      </c>
      <c r="V1157" s="16">
        <f t="shared" si="428"/>
        <v>7104.5772823516108</v>
      </c>
      <c r="W1157" s="16">
        <f t="shared" si="443"/>
        <v>1190.1774000142411</v>
      </c>
    </row>
    <row r="1158" spans="2:23">
      <c r="B1158" s="13">
        <v>26</v>
      </c>
      <c r="C1158" s="16">
        <f t="shared" si="423"/>
        <v>429.36471795180842</v>
      </c>
      <c r="D1158" s="16">
        <f t="shared" si="429"/>
        <v>-112147.23980007168</v>
      </c>
      <c r="E1158" s="16">
        <f t="shared" si="430"/>
        <v>0</v>
      </c>
      <c r="F1158" s="16">
        <f t="shared" si="424"/>
        <v>-112576.60451802349</v>
      </c>
      <c r="G1158" s="16">
        <f t="shared" si="431"/>
        <v>0</v>
      </c>
      <c r="H1158" s="16">
        <f t="shared" si="432"/>
        <v>-28119.014736792102</v>
      </c>
      <c r="I1158" s="16">
        <f t="shared" si="433"/>
        <v>0</v>
      </c>
      <c r="J1158" s="16">
        <f t="shared" si="425"/>
        <v>-28548.37945474391</v>
      </c>
      <c r="K1158" s="16">
        <f t="shared" si="434"/>
        <v>0</v>
      </c>
      <c r="L1158" s="16">
        <f t="shared" si="435"/>
        <v>6302.0905150586268</v>
      </c>
      <c r="M1158" s="16">
        <f t="shared" si="436"/>
        <v>548.79867114777176</v>
      </c>
      <c r="N1158" s="16">
        <f t="shared" si="426"/>
        <v>5753.2918439108553</v>
      </c>
      <c r="O1158" s="16">
        <f t="shared" si="437"/>
        <v>919.22520374771909</v>
      </c>
      <c r="P1158" s="16">
        <f t="shared" si="438"/>
        <v>7224.1536304867905</v>
      </c>
      <c r="Q1158" s="16">
        <f t="shared" si="439"/>
        <v>548.79867114777176</v>
      </c>
      <c r="R1158" s="16">
        <f t="shared" si="427"/>
        <v>6675.3549593390189</v>
      </c>
      <c r="S1158" s="16">
        <f t="shared" si="440"/>
        <v>1066.5467160476337</v>
      </c>
      <c r="T1158" s="16">
        <f t="shared" si="441"/>
        <v>7303.0791716205158</v>
      </c>
      <c r="U1158" s="16">
        <f t="shared" si="442"/>
        <v>548.79867114777187</v>
      </c>
      <c r="V1158" s="16">
        <f t="shared" si="428"/>
        <v>6754.2805004727443</v>
      </c>
      <c r="W1158" s="16">
        <f t="shared" si="443"/>
        <v>1079.1569483455708</v>
      </c>
    </row>
    <row r="1159" spans="2:23">
      <c r="B1159" s="13">
        <v>27</v>
      </c>
      <c r="C1159" s="16">
        <f t="shared" si="423"/>
        <v>429.36471795180842</v>
      </c>
      <c r="D1159" s="16">
        <f t="shared" si="429"/>
        <v>-115953.9026535642</v>
      </c>
      <c r="E1159" s="16">
        <f t="shared" si="430"/>
        <v>0</v>
      </c>
      <c r="F1159" s="16">
        <f t="shared" si="424"/>
        <v>-116383.26737151601</v>
      </c>
      <c r="G1159" s="16">
        <f t="shared" si="431"/>
        <v>0</v>
      </c>
      <c r="H1159" s="16">
        <f t="shared" si="432"/>
        <v>-29404.830838386228</v>
      </c>
      <c r="I1159" s="16">
        <f t="shared" si="433"/>
        <v>0</v>
      </c>
      <c r="J1159" s="16">
        <f t="shared" si="425"/>
        <v>-29834.195556338036</v>
      </c>
      <c r="K1159" s="16">
        <f t="shared" si="434"/>
        <v>0</v>
      </c>
      <c r="L1159" s="16">
        <f t="shared" si="435"/>
        <v>5914.0388180297241</v>
      </c>
      <c r="M1159" s="16">
        <f t="shared" si="436"/>
        <v>550.1769311947437</v>
      </c>
      <c r="N1159" s="16">
        <f t="shared" si="426"/>
        <v>5363.8618868349804</v>
      </c>
      <c r="O1159" s="16">
        <f t="shared" si="437"/>
        <v>817.36336390161716</v>
      </c>
      <c r="P1159" s="16">
        <f t="shared" si="438"/>
        <v>6861.8643769029513</v>
      </c>
      <c r="Q1159" s="16">
        <f t="shared" si="439"/>
        <v>550.1769311947437</v>
      </c>
      <c r="R1159" s="16">
        <f t="shared" si="427"/>
        <v>6311.6874457082076</v>
      </c>
      <c r="S1159" s="16">
        <f t="shared" si="440"/>
        <v>961.79621909761192</v>
      </c>
      <c r="T1159" s="16">
        <f t="shared" si="441"/>
        <v>6942.995097655953</v>
      </c>
      <c r="U1159" s="16">
        <f t="shared" si="442"/>
        <v>550.1769311947437</v>
      </c>
      <c r="V1159" s="16">
        <f t="shared" si="428"/>
        <v>6392.8181664612093</v>
      </c>
      <c r="W1159" s="16">
        <f t="shared" si="443"/>
        <v>974.15919193872674</v>
      </c>
    </row>
    <row r="1160" spans="2:23">
      <c r="B1160" s="13">
        <v>28</v>
      </c>
      <c r="C1160" s="16">
        <f t="shared" si="423"/>
        <v>429.36471795180842</v>
      </c>
      <c r="D1160" s="16">
        <f t="shared" si="429"/>
        <v>-119874.76539266149</v>
      </c>
      <c r="E1160" s="16">
        <f t="shared" si="430"/>
        <v>0</v>
      </c>
      <c r="F1160" s="16">
        <f t="shared" si="424"/>
        <v>-120304.1301106133</v>
      </c>
      <c r="G1160" s="16">
        <f t="shared" si="431"/>
        <v>0</v>
      </c>
      <c r="H1160" s="16">
        <f t="shared" si="432"/>
        <v>-30729.221423028179</v>
      </c>
      <c r="I1160" s="16">
        <f t="shared" si="433"/>
        <v>0</v>
      </c>
      <c r="J1160" s="16">
        <f t="shared" si="425"/>
        <v>-31158.586140979987</v>
      </c>
      <c r="K1160" s="16">
        <f t="shared" si="434"/>
        <v>0</v>
      </c>
      <c r="L1160" s="16">
        <f t="shared" si="435"/>
        <v>5513.7281879531492</v>
      </c>
      <c r="M1160" s="16">
        <f t="shared" si="436"/>
        <v>551.49790451048239</v>
      </c>
      <c r="N1160" s="16">
        <f t="shared" si="426"/>
        <v>4962.2302834426664</v>
      </c>
      <c r="O1160" s="16">
        <f t="shared" si="437"/>
        <v>721.18478884000399</v>
      </c>
      <c r="P1160" s="16">
        <f t="shared" si="438"/>
        <v>6488.0359929412944</v>
      </c>
      <c r="Q1160" s="16">
        <f t="shared" si="439"/>
        <v>551.49790451048239</v>
      </c>
      <c r="R1160" s="16">
        <f t="shared" si="427"/>
        <v>5936.5380884308124</v>
      </c>
      <c r="S1160" s="16">
        <f t="shared" si="440"/>
        <v>862.78562726744985</v>
      </c>
      <c r="T1160" s="16">
        <f t="shared" si="441"/>
        <v>6571.4335060321364</v>
      </c>
      <c r="U1160" s="16">
        <f t="shared" si="442"/>
        <v>551.4979045104825</v>
      </c>
      <c r="V1160" s="16">
        <f t="shared" si="428"/>
        <v>6019.9356015216536</v>
      </c>
      <c r="W1160" s="16">
        <f t="shared" si="443"/>
        <v>874.90618887638595</v>
      </c>
    </row>
    <row r="1161" spans="2:23">
      <c r="B1161" s="13">
        <v>29</v>
      </c>
      <c r="C1161" s="16">
        <f t="shared" si="423"/>
        <v>429.36471795180842</v>
      </c>
      <c r="D1161" s="16">
        <f t="shared" si="429"/>
        <v>-123913.2540139317</v>
      </c>
      <c r="E1161" s="16">
        <f t="shared" si="430"/>
        <v>0</v>
      </c>
      <c r="F1161" s="16">
        <f t="shared" si="424"/>
        <v>-124342.6187318835</v>
      </c>
      <c r="G1161" s="16">
        <f t="shared" si="431"/>
        <v>0</v>
      </c>
      <c r="H1161" s="16">
        <f t="shared" si="432"/>
        <v>-32093.343725209386</v>
      </c>
      <c r="I1161" s="16">
        <f t="shared" si="433"/>
        <v>0</v>
      </c>
      <c r="J1161" s="16">
        <f t="shared" si="425"/>
        <v>-32522.708443161195</v>
      </c>
      <c r="K1161" s="16">
        <f t="shared" si="434"/>
        <v>0</v>
      </c>
      <c r="L1161" s="16">
        <f t="shared" si="435"/>
        <v>5100.874997562054</v>
      </c>
      <c r="M1161" s="16">
        <f t="shared" si="436"/>
        <v>552.76369912895484</v>
      </c>
      <c r="N1161" s="16">
        <f t="shared" si="426"/>
        <v>4548.1112984330994</v>
      </c>
      <c r="O1161" s="16">
        <f t="shared" si="437"/>
        <v>630.4240742911735</v>
      </c>
      <c r="P1161" s="16">
        <f t="shared" si="438"/>
        <v>6102.4049626215701</v>
      </c>
      <c r="Q1161" s="16">
        <f t="shared" si="439"/>
        <v>552.76369912895484</v>
      </c>
      <c r="R1161" s="16">
        <f t="shared" si="427"/>
        <v>5549.6412634926155</v>
      </c>
      <c r="S1161" s="16">
        <f t="shared" si="440"/>
        <v>769.24842569063026</v>
      </c>
      <c r="T1161" s="16">
        <f t="shared" si="441"/>
        <v>6188.1326022281683</v>
      </c>
      <c r="U1161" s="16">
        <f t="shared" si="442"/>
        <v>552.76369912895484</v>
      </c>
      <c r="V1161" s="16">
        <f t="shared" si="428"/>
        <v>5635.3689030992136</v>
      </c>
      <c r="W1161" s="16">
        <f t="shared" si="443"/>
        <v>781.131329228803</v>
      </c>
    </row>
    <row r="1162" spans="2:23">
      <c r="B1162" s="13">
        <v>30</v>
      </c>
      <c r="C1162" s="16">
        <f t="shared" si="423"/>
        <v>429.36471795180842</v>
      </c>
      <c r="D1162" s="16">
        <f t="shared" si="429"/>
        <v>-128072.89729384001</v>
      </c>
      <c r="E1162" s="16">
        <f t="shared" si="430"/>
        <v>0</v>
      </c>
      <c r="F1162" s="16">
        <f t="shared" si="424"/>
        <v>-128502.26201179181</v>
      </c>
      <c r="G1162" s="16">
        <f t="shared" si="431"/>
        <v>0</v>
      </c>
      <c r="H1162" s="16">
        <f t="shared" si="432"/>
        <v>-33498.389696456034</v>
      </c>
      <c r="I1162" s="16">
        <f t="shared" si="433"/>
        <v>0</v>
      </c>
      <c r="J1162" s="16">
        <f t="shared" si="425"/>
        <v>-33927.754414407842</v>
      </c>
      <c r="K1162" s="16">
        <f t="shared" si="434"/>
        <v>0</v>
      </c>
      <c r="L1162" s="16">
        <f t="shared" si="435"/>
        <v>4675.1855281113203</v>
      </c>
      <c r="M1162" s="16">
        <f t="shared" si="436"/>
        <v>553.97636925848508</v>
      </c>
      <c r="N1162" s="16">
        <f t="shared" si="426"/>
        <v>4121.2091588528356</v>
      </c>
      <c r="O1162" s="16">
        <f t="shared" si="437"/>
        <v>544.82675194259286</v>
      </c>
      <c r="P1162" s="16">
        <f t="shared" si="438"/>
        <v>5704.6982403945995</v>
      </c>
      <c r="Q1162" s="16">
        <f t="shared" si="439"/>
        <v>553.97636925848508</v>
      </c>
      <c r="R1162" s="16">
        <f t="shared" si="427"/>
        <v>5150.7218711361147</v>
      </c>
      <c r="S1162" s="16">
        <f t="shared" si="440"/>
        <v>680.92905723617798</v>
      </c>
      <c r="T1162" s="16">
        <f t="shared" si="441"/>
        <v>5792.8211102518053</v>
      </c>
      <c r="U1162" s="16">
        <f t="shared" si="442"/>
        <v>553.97636925848508</v>
      </c>
      <c r="V1162" s="16">
        <f t="shared" si="428"/>
        <v>5238.8447409933206</v>
      </c>
      <c r="W1162" s="16">
        <f t="shared" si="443"/>
        <v>692.57896266575904</v>
      </c>
    </row>
    <row r="1163" spans="2:23">
      <c r="B1163" s="13">
        <v>31</v>
      </c>
      <c r="C1163" s="16">
        <f t="shared" si="423"/>
        <v>429.36471795180842</v>
      </c>
      <c r="D1163" s="16">
        <f t="shared" si="429"/>
        <v>-132357.32987214558</v>
      </c>
      <c r="E1163" s="16">
        <f t="shared" si="430"/>
        <v>0</v>
      </c>
      <c r="F1163" s="16">
        <f t="shared" si="424"/>
        <v>-132786.69459009738</v>
      </c>
      <c r="G1163" s="16">
        <f t="shared" si="431"/>
        <v>0</v>
      </c>
      <c r="H1163" s="16">
        <f t="shared" si="432"/>
        <v>-34945.587046840075</v>
      </c>
      <c r="I1163" s="16">
        <f t="shared" si="433"/>
        <v>0</v>
      </c>
      <c r="J1163" s="16">
        <f t="shared" si="425"/>
        <v>-35374.951764791884</v>
      </c>
      <c r="K1163" s="16">
        <f t="shared" si="434"/>
        <v>0</v>
      </c>
      <c r="L1163" s="16">
        <f t="shared" si="435"/>
        <v>4236.3557427511832</v>
      </c>
      <c r="M1163" s="16">
        <f t="shared" si="436"/>
        <v>555.13791446645132</v>
      </c>
      <c r="N1163" s="16">
        <f t="shared" si="426"/>
        <v>3681.2178282847317</v>
      </c>
      <c r="O1163" s="16">
        <f t="shared" si="437"/>
        <v>464.14892254313594</v>
      </c>
      <c r="P1163" s="16">
        <f t="shared" si="438"/>
        <v>5294.6330402156582</v>
      </c>
      <c r="Q1163" s="16">
        <f t="shared" si="439"/>
        <v>555.13791446645132</v>
      </c>
      <c r="R1163" s="16">
        <f t="shared" si="427"/>
        <v>4739.4951257492066</v>
      </c>
      <c r="S1163" s="16">
        <f t="shared" si="440"/>
        <v>597.5825551839057</v>
      </c>
      <c r="T1163" s="16">
        <f t="shared" si="441"/>
        <v>5385.2180630566736</v>
      </c>
      <c r="U1163" s="16">
        <f t="shared" si="442"/>
        <v>555.13791446645132</v>
      </c>
      <c r="V1163" s="16">
        <f t="shared" si="428"/>
        <v>4830.0801485902221</v>
      </c>
      <c r="W1163" s="16">
        <f t="shared" si="443"/>
        <v>609.00403109525973</v>
      </c>
    </row>
    <row r="1164" spans="2:23">
      <c r="B1164" s="13">
        <v>32</v>
      </c>
      <c r="C1164" s="16">
        <f t="shared" ref="C1164:C1185" si="444">IF($B$1125-12*$B1164&lt;=0,0,($B$1128*MIN(12,$B$1125-12*$B1164)-$B$1124*(MIN(12,$B$1125-12*$B1164)-MAX(0,MIN(12,$B$1125-12*$B1164,$B$1126-12*$B1164))))/12)</f>
        <v>429.36471795180842</v>
      </c>
      <c r="D1164" s="16">
        <f t="shared" si="429"/>
        <v>-136770.2954278003</v>
      </c>
      <c r="E1164" s="16">
        <f t="shared" si="430"/>
        <v>0</v>
      </c>
      <c r="F1164" s="16">
        <f t="shared" ref="F1164:F1195" si="445">IF(E1164&gt;0,IF(E1164&lt;=D1164,D1164-E1164,C1164*(D1164/E1164-1)),D1164-C1164)</f>
        <v>-137199.6601457521</v>
      </c>
      <c r="G1164" s="16">
        <f t="shared" si="431"/>
        <v>0</v>
      </c>
      <c r="H1164" s="16">
        <f t="shared" si="432"/>
        <v>-36436.200317735638</v>
      </c>
      <c r="I1164" s="16">
        <f t="shared" si="433"/>
        <v>0</v>
      </c>
      <c r="J1164" s="16">
        <f t="shared" ref="J1164:J1195" si="446">IF(I1164&gt;0,IF(I1164&lt;=H1164,H1164-I1164,C1164*(H1164/I1164-1)),H1164-C1164)</f>
        <v>-36865.565035687447</v>
      </c>
      <c r="K1164" s="16">
        <f t="shared" si="434"/>
        <v>0</v>
      </c>
      <c r="L1164" s="16">
        <f t="shared" si="435"/>
        <v>3784.0710544070071</v>
      </c>
      <c r="M1164" s="16">
        <f t="shared" si="436"/>
        <v>556.25027912438293</v>
      </c>
      <c r="N1164" s="16">
        <f t="shared" ref="N1164:N1195" si="447">IF(M1164&gt;0,IF(M1164&lt;=L1164,L1164-M1164,C1164*(L1164/M1164-1)),L1164-C1164)</f>
        <v>3227.8207752826243</v>
      </c>
      <c r="O1164" s="16">
        <f t="shared" si="437"/>
        <v>388.156894651019</v>
      </c>
      <c r="P1164" s="16">
        <f t="shared" si="438"/>
        <v>4871.9166195626394</v>
      </c>
      <c r="Q1164" s="16">
        <f t="shared" si="439"/>
        <v>556.25027912438293</v>
      </c>
      <c r="R1164" s="16">
        <f t="shared" ref="R1164:R1195" si="448">IF(Q1164&gt;0,IF(Q1164&lt;=P1164,P1164-Q1164,C1164*(P1164/Q1164-1)),P1164-C1164)</f>
        <v>4315.6663404382562</v>
      </c>
      <c r="S1164" s="16">
        <f t="shared" si="440"/>
        <v>518.97418155373452</v>
      </c>
      <c r="T1164" s="16">
        <f t="shared" si="441"/>
        <v>4965.0325879418333</v>
      </c>
      <c r="U1164" s="16">
        <f t="shared" si="442"/>
        <v>556.25027912438293</v>
      </c>
      <c r="V1164" s="16">
        <f t="shared" ref="V1164:V1195" si="449">IF(U1164&gt;0,IF(U1164&lt;=T1164,T1164-U1164,C1164*(T1164/U1164-1)),T1164-C1164)</f>
        <v>4408.78230881745</v>
      </c>
      <c r="W1164" s="16">
        <f t="shared" si="443"/>
        <v>530.17170695702271</v>
      </c>
    </row>
    <row r="1165" spans="2:23">
      <c r="B1165" s="13">
        <v>33</v>
      </c>
      <c r="C1165" s="16">
        <f t="shared" si="444"/>
        <v>429.36471795180842</v>
      </c>
      <c r="D1165" s="16">
        <f t="shared" ref="D1165:D1185" si="450">IF($B1165&gt;$B$1127,F1164,F1164*$B$107*IF(F1164&gt;0,$B$106,1))</f>
        <v>-141315.64995012467</v>
      </c>
      <c r="E1165" s="16">
        <f t="shared" ref="E1165:E1196" si="451">IF(AND(C1165&gt;0,D1165&gt;0),C1165/(1-$B$105*MAX(0,1-G1164/D1165)),0)</f>
        <v>0</v>
      </c>
      <c r="F1165" s="16">
        <f t="shared" si="445"/>
        <v>-141745.01466807647</v>
      </c>
      <c r="G1165" s="16">
        <f t="shared" ref="G1165:G1196" si="452">IF(E1165&gt;0,IF(E1165&lt;=D1165,G1164*(1-E1165/D1165),0),IF(AND(C1165&lt;0,F1165&gt;0),G1164-C1165,G1164))/$B$108</f>
        <v>0</v>
      </c>
      <c r="H1165" s="16">
        <f t="shared" ref="H1165:H1185" si="453">IF($B1165&gt;$B$1127,J1164,J1164*$B$107*IF(J1164&gt;0,$B$106,1))</f>
        <v>-37971.531986758069</v>
      </c>
      <c r="I1165" s="16">
        <f t="shared" ref="I1165:I1196" si="454">IF(AND(C1165&gt;0,H1165&gt;0),C1165/(1-$B$105*MAX(0,1-K1164/H1165)),0)</f>
        <v>0</v>
      </c>
      <c r="J1165" s="16">
        <f t="shared" si="446"/>
        <v>-38400.896704709878</v>
      </c>
      <c r="K1165" s="16">
        <f t="shared" ref="K1165:K1196" si="455">IF(I1165&gt;0,IF(I1165&lt;=H1165,K1164*(1-I1165/H1165),0),IF(AND(C1165&lt;0,J1165&gt;0),K1164-C1165,K1164))/$B$108</f>
        <v>0</v>
      </c>
      <c r="L1165" s="16">
        <f t="shared" ref="L1165:L1185" si="456">IF($B1165&gt;$B$1127,N1164,N1164*$B$107*IF(N1164&gt;0,$B$106,1))</f>
        <v>3318.0060877440205</v>
      </c>
      <c r="M1165" s="16">
        <f t="shared" ref="M1165:M1196" si="457">IF(AND(C1165&gt;0,L1165&gt;0),C1165/(1-$B$105*MAX(0,1-O1164/L1165)),0)</f>
        <v>557.31535208991079</v>
      </c>
      <c r="N1165" s="16">
        <f t="shared" si="447"/>
        <v>2760.6907356541096</v>
      </c>
      <c r="O1165" s="16">
        <f t="shared" ref="O1165:O1196" si="458">IF(M1165&gt;0,IF(M1165&lt;=L1165,O1164*(1-M1165/L1165),0),IF(AND(C1165&lt;0,N1165&gt;0),O1164-C1165,O1164))/$B$108</f>
        <v>316.62682957764133</v>
      </c>
      <c r="P1165" s="16">
        <f t="shared" ref="P1165:P1185" si="459">IF($B1165&gt;$B$1127,R1164,R1164*$B$107*IF(R1164&gt;0,$B$106,1))</f>
        <v>4436.2460579901008</v>
      </c>
      <c r="Q1165" s="16">
        <f t="shared" ref="Q1165:Q1196" si="460">IF(AND(C1165&gt;0,P1165&gt;0),C1165/(1-$B$105*MAX(0,1-S1164/P1165)),0)</f>
        <v>557.31535208991079</v>
      </c>
      <c r="R1165" s="16">
        <f t="shared" si="448"/>
        <v>3878.9307059001899</v>
      </c>
      <c r="S1165" s="16">
        <f t="shared" ref="S1165:S1196" si="461">IF(Q1165&gt;0,IF(Q1165&lt;=P1165,S1164*(1-Q1165/P1165),0),IF(AND(C1165&lt;0,R1165&gt;0),S1164-C1165,S1164))/$B$108</f>
        <v>444.87907163912712</v>
      </c>
      <c r="T1165" s="16">
        <f t="shared" ref="T1165:T1185" si="462">IF($B1165&gt;$B$1127,V1164,V1164*$B$107*IF(V1164&gt;0,$B$106,1))</f>
        <v>4531.9636865258099</v>
      </c>
      <c r="U1165" s="16">
        <f t="shared" ref="U1165:U1196" si="463">IF(AND(C1165&gt;0,T1165&gt;0),C1165/(1-$B$105*MAX(0,1-W1164/T1165)),0)</f>
        <v>557.31535208991079</v>
      </c>
      <c r="V1165" s="16">
        <f t="shared" si="449"/>
        <v>3974.648334435899</v>
      </c>
      <c r="W1165" s="16">
        <f t="shared" ref="W1165:W1196" si="464">IF(U1165&gt;0,IF(U1165&lt;=T1165,W1164*(1-U1165/T1165),0),IF(AND(C1165&lt;0,V1165&gt;0),W1164-C1165,W1164))/$B$108</f>
        <v>455.85703772078233</v>
      </c>
    </row>
    <row r="1166" spans="2:23">
      <c r="B1166" s="13">
        <v>34</v>
      </c>
      <c r="C1166" s="16">
        <f t="shared" si="444"/>
        <v>429.36471795180842</v>
      </c>
      <c r="D1166" s="16">
        <f t="shared" si="450"/>
        <v>-145997.36510811877</v>
      </c>
      <c r="E1166" s="16">
        <f t="shared" si="451"/>
        <v>0</v>
      </c>
      <c r="F1166" s="16">
        <f t="shared" si="445"/>
        <v>-146426.72982607057</v>
      </c>
      <c r="G1166" s="16">
        <f t="shared" si="452"/>
        <v>0</v>
      </c>
      <c r="H1166" s="16">
        <f t="shared" si="453"/>
        <v>-39552.923605851174</v>
      </c>
      <c r="I1166" s="16">
        <f t="shared" si="454"/>
        <v>0</v>
      </c>
      <c r="J1166" s="16">
        <f t="shared" si="446"/>
        <v>-39982.288323802983</v>
      </c>
      <c r="K1166" s="16">
        <f t="shared" si="455"/>
        <v>0</v>
      </c>
      <c r="L1166" s="16">
        <f t="shared" si="456"/>
        <v>2837.8244348082858</v>
      </c>
      <c r="M1166" s="16">
        <f t="shared" si="457"/>
        <v>558.33496660323465</v>
      </c>
      <c r="N1166" s="16">
        <f t="shared" si="447"/>
        <v>2279.4894682050513</v>
      </c>
      <c r="O1166" s="16">
        <f t="shared" si="458"/>
        <v>249.34439300441932</v>
      </c>
      <c r="P1166" s="16">
        <f t="shared" si="459"/>
        <v>3987.3080298230416</v>
      </c>
      <c r="Q1166" s="16">
        <f t="shared" si="460"/>
        <v>558.33496660323465</v>
      </c>
      <c r="R1166" s="16">
        <f t="shared" si="448"/>
        <v>3428.973063219807</v>
      </c>
      <c r="S1166" s="16">
        <f t="shared" si="461"/>
        <v>375.08188522156229</v>
      </c>
      <c r="T1166" s="16">
        <f t="shared" si="462"/>
        <v>4085.700008900038</v>
      </c>
      <c r="U1166" s="16">
        <f t="shared" si="463"/>
        <v>558.33496660323476</v>
      </c>
      <c r="V1166" s="16">
        <f t="shared" si="449"/>
        <v>3527.365042296803</v>
      </c>
      <c r="W1166" s="16">
        <f t="shared" si="464"/>
        <v>385.84459706632231</v>
      </c>
    </row>
    <row r="1167" spans="2:23">
      <c r="B1167" s="13">
        <v>35</v>
      </c>
      <c r="C1167" s="16">
        <f t="shared" si="444"/>
        <v>429.36471795180842</v>
      </c>
      <c r="D1167" s="16">
        <f t="shared" si="450"/>
        <v>-150819.53172085268</v>
      </c>
      <c r="E1167" s="16">
        <f t="shared" si="451"/>
        <v>0</v>
      </c>
      <c r="F1167" s="16">
        <f t="shared" si="445"/>
        <v>-151248.89643880448</v>
      </c>
      <c r="G1167" s="16">
        <f t="shared" si="452"/>
        <v>0</v>
      </c>
      <c r="H1167" s="16">
        <f t="shared" si="453"/>
        <v>-41181.756973517076</v>
      </c>
      <c r="I1167" s="16">
        <f t="shared" si="454"/>
        <v>0</v>
      </c>
      <c r="J1167" s="16">
        <f t="shared" si="446"/>
        <v>-41611.121691468885</v>
      </c>
      <c r="K1167" s="16">
        <f t="shared" si="455"/>
        <v>0</v>
      </c>
      <c r="L1167" s="16">
        <f t="shared" si="456"/>
        <v>2343.1784039467002</v>
      </c>
      <c r="M1167" s="16">
        <f t="shared" si="457"/>
        <v>559.31090037700119</v>
      </c>
      <c r="N1167" s="16">
        <f t="shared" si="447"/>
        <v>1783.867503569699</v>
      </c>
      <c r="O1167" s="16">
        <f t="shared" si="458"/>
        <v>186.10441368145342</v>
      </c>
      <c r="P1167" s="16">
        <f t="shared" si="459"/>
        <v>3524.7785706061686</v>
      </c>
      <c r="Q1167" s="16">
        <f t="shared" si="460"/>
        <v>559.31090037700119</v>
      </c>
      <c r="R1167" s="16">
        <f t="shared" si="448"/>
        <v>2965.4676702291672</v>
      </c>
      <c r="S1167" s="16">
        <f t="shared" si="461"/>
        <v>309.37646487473086</v>
      </c>
      <c r="T1167" s="16">
        <f t="shared" si="462"/>
        <v>3625.9196215785755</v>
      </c>
      <c r="U1167" s="16">
        <f t="shared" si="463"/>
        <v>559.31090037700119</v>
      </c>
      <c r="V1167" s="16">
        <f t="shared" si="449"/>
        <v>3066.6087212015746</v>
      </c>
      <c r="W1167" s="16">
        <f t="shared" si="464"/>
        <v>319.9281431539074</v>
      </c>
    </row>
    <row r="1168" spans="2:23">
      <c r="B1168" s="13">
        <v>36</v>
      </c>
      <c r="C1168" s="16">
        <f t="shared" si="444"/>
        <v>429.36471795180842</v>
      </c>
      <c r="D1168" s="16">
        <f t="shared" si="450"/>
        <v>-155786.36333196863</v>
      </c>
      <c r="E1168" s="16">
        <f t="shared" si="451"/>
        <v>0</v>
      </c>
      <c r="F1168" s="16">
        <f t="shared" si="445"/>
        <v>-156215.72804992044</v>
      </c>
      <c r="G1168" s="16">
        <f t="shared" si="452"/>
        <v>0</v>
      </c>
      <c r="H1168" s="16">
        <f t="shared" si="453"/>
        <v>-42859.455342212954</v>
      </c>
      <c r="I1168" s="16">
        <f t="shared" si="454"/>
        <v>0</v>
      </c>
      <c r="J1168" s="16">
        <f t="shared" si="446"/>
        <v>-43288.820060164762</v>
      </c>
      <c r="K1168" s="16">
        <f t="shared" si="455"/>
        <v>0</v>
      </c>
      <c r="L1168" s="16">
        <f t="shared" si="456"/>
        <v>1833.7087616194365</v>
      </c>
      <c r="M1168" s="16">
        <f t="shared" si="457"/>
        <v>560.24487585972304</v>
      </c>
      <c r="N1168" s="16">
        <f t="shared" si="447"/>
        <v>1273.4638857597133</v>
      </c>
      <c r="O1168" s="16">
        <f t="shared" si="458"/>
        <v>126.7105495534106</v>
      </c>
      <c r="P1168" s="16">
        <f t="shared" si="459"/>
        <v>3048.3228369353706</v>
      </c>
      <c r="Q1168" s="16">
        <f t="shared" si="460"/>
        <v>560.24487585972304</v>
      </c>
      <c r="R1168" s="16">
        <f t="shared" si="448"/>
        <v>2488.0779610756476</v>
      </c>
      <c r="S1168" s="16">
        <f t="shared" si="461"/>
        <v>247.56550170368263</v>
      </c>
      <c r="T1168" s="16">
        <f t="shared" si="462"/>
        <v>3152.2897688719463</v>
      </c>
      <c r="U1168" s="16">
        <f t="shared" si="463"/>
        <v>560.24487585972304</v>
      </c>
      <c r="V1168" s="16">
        <f t="shared" si="449"/>
        <v>2592.0448930122234</v>
      </c>
      <c r="W1168" s="16">
        <f t="shared" si="464"/>
        <v>257.91028433032631</v>
      </c>
    </row>
    <row r="1169" spans="2:23">
      <c r="B1169" s="13">
        <v>37</v>
      </c>
      <c r="C1169" s="16">
        <f t="shared" si="444"/>
        <v>429.36471795180842</v>
      </c>
      <c r="D1169" s="16">
        <f t="shared" si="450"/>
        <v>-160902.19989141804</v>
      </c>
      <c r="E1169" s="16">
        <f t="shared" si="451"/>
        <v>0</v>
      </c>
      <c r="F1169" s="16">
        <f t="shared" si="445"/>
        <v>-161331.56460936985</v>
      </c>
      <c r="G1169" s="16">
        <f t="shared" si="452"/>
        <v>0</v>
      </c>
      <c r="H1169" s="16">
        <f t="shared" si="453"/>
        <v>-44587.484661969705</v>
      </c>
      <c r="I1169" s="16">
        <f t="shared" si="454"/>
        <v>0</v>
      </c>
      <c r="J1169" s="16">
        <f t="shared" si="446"/>
        <v>-45016.849379921514</v>
      </c>
      <c r="K1169" s="16">
        <f t="shared" si="455"/>
        <v>0</v>
      </c>
      <c r="L1169" s="16">
        <f t="shared" si="456"/>
        <v>1309.0444667278398</v>
      </c>
      <c r="M1169" s="16">
        <f t="shared" si="457"/>
        <v>561.13856065410414</v>
      </c>
      <c r="N1169" s="16">
        <f t="shared" si="447"/>
        <v>747.90590607373565</v>
      </c>
      <c r="O1169" s="16">
        <f t="shared" si="458"/>
        <v>70.974961599228308</v>
      </c>
      <c r="P1169" s="16">
        <f t="shared" si="459"/>
        <v>2557.5948593081016</v>
      </c>
      <c r="Q1169" s="16">
        <f t="shared" si="460"/>
        <v>561.13856065410414</v>
      </c>
      <c r="R1169" s="16">
        <f t="shared" si="448"/>
        <v>1996.4562986539975</v>
      </c>
      <c r="S1169" s="16">
        <f t="shared" si="461"/>
        <v>189.46020880537736</v>
      </c>
      <c r="T1169" s="16">
        <f t="shared" si="462"/>
        <v>2664.466627322985</v>
      </c>
      <c r="U1169" s="16">
        <f t="shared" si="463"/>
        <v>561.13856065410414</v>
      </c>
      <c r="V1169" s="16">
        <f t="shared" si="449"/>
        <v>2103.3280666688806</v>
      </c>
      <c r="W1169" s="16">
        <f t="shared" si="464"/>
        <v>199.60215255698887</v>
      </c>
    </row>
    <row r="1170" spans="2:23">
      <c r="B1170" s="13">
        <v>38</v>
      </c>
      <c r="C1170" s="16">
        <f t="shared" si="444"/>
        <v>429.36471795180842</v>
      </c>
      <c r="D1170" s="16">
        <f t="shared" si="450"/>
        <v>-166171.51154765094</v>
      </c>
      <c r="E1170" s="16">
        <f t="shared" si="451"/>
        <v>0</v>
      </c>
      <c r="F1170" s="16">
        <f t="shared" si="445"/>
        <v>-166600.87626560274</v>
      </c>
      <c r="G1170" s="16">
        <f t="shared" si="452"/>
        <v>0</v>
      </c>
      <c r="H1170" s="16">
        <f t="shared" si="453"/>
        <v>-46367.35486131916</v>
      </c>
      <c r="I1170" s="16">
        <f t="shared" si="454"/>
        <v>0</v>
      </c>
      <c r="J1170" s="16">
        <f t="shared" si="446"/>
        <v>-46796.719579270968</v>
      </c>
      <c r="K1170" s="16">
        <f t="shared" si="455"/>
        <v>0</v>
      </c>
      <c r="L1170" s="16">
        <f t="shared" si="456"/>
        <v>768.80239708943577</v>
      </c>
      <c r="M1170" s="16">
        <f t="shared" si="457"/>
        <v>561.99356807284573</v>
      </c>
      <c r="N1170" s="16">
        <f t="shared" si="447"/>
        <v>206.80882901659004</v>
      </c>
      <c r="O1170" s="16">
        <f t="shared" si="458"/>
        <v>18.717995618011905</v>
      </c>
      <c r="P1170" s="16">
        <f t="shared" si="459"/>
        <v>2052.2372876383902</v>
      </c>
      <c r="Q1170" s="16">
        <f t="shared" si="460"/>
        <v>561.99356807284573</v>
      </c>
      <c r="R1170" s="16">
        <f t="shared" si="448"/>
        <v>1490.2437195655443</v>
      </c>
      <c r="S1170" s="16">
        <f t="shared" si="461"/>
        <v>134.88000268286393</v>
      </c>
      <c r="T1170" s="16">
        <f t="shared" si="462"/>
        <v>2162.0950528516091</v>
      </c>
      <c r="U1170" s="16">
        <f t="shared" si="463"/>
        <v>561.99356807284573</v>
      </c>
      <c r="V1170" s="16">
        <f t="shared" si="449"/>
        <v>1600.1014847787633</v>
      </c>
      <c r="W1170" s="16">
        <f t="shared" si="464"/>
        <v>144.82308479228703</v>
      </c>
    </row>
    <row r="1171" spans="2:23">
      <c r="B1171" s="13">
        <v>39</v>
      </c>
      <c r="C1171" s="16">
        <f t="shared" si="444"/>
        <v>429.36471795180842</v>
      </c>
      <c r="D1171" s="16">
        <f t="shared" si="450"/>
        <v>-171598.90255357084</v>
      </c>
      <c r="E1171" s="16">
        <f t="shared" si="451"/>
        <v>0</v>
      </c>
      <c r="F1171" s="16">
        <f t="shared" si="445"/>
        <v>-172028.26727152264</v>
      </c>
      <c r="G1171" s="16">
        <f t="shared" si="452"/>
        <v>0</v>
      </c>
      <c r="H1171" s="16">
        <f t="shared" si="453"/>
        <v>-48200.6211666491</v>
      </c>
      <c r="I1171" s="16">
        <f t="shared" si="454"/>
        <v>0</v>
      </c>
      <c r="J1171" s="16">
        <f t="shared" si="446"/>
        <v>-48629.985884600908</v>
      </c>
      <c r="K1171" s="16">
        <f t="shared" si="455"/>
        <v>0</v>
      </c>
      <c r="L1171" s="16">
        <f t="shared" si="456"/>
        <v>212.58706769931356</v>
      </c>
      <c r="M1171" s="16">
        <f t="shared" si="457"/>
        <v>562.81145781570206</v>
      </c>
      <c r="N1171" s="16">
        <f t="shared" si="447"/>
        <v>-267.1836089936333</v>
      </c>
      <c r="O1171" s="16">
        <f t="shared" si="458"/>
        <v>0</v>
      </c>
      <c r="P1171" s="16">
        <f t="shared" si="459"/>
        <v>1531.8811290902056</v>
      </c>
      <c r="Q1171" s="16">
        <f t="shared" si="460"/>
        <v>562.81145781570206</v>
      </c>
      <c r="R1171" s="16">
        <f t="shared" si="448"/>
        <v>969.06967127450355</v>
      </c>
      <c r="S1171" s="16">
        <f t="shared" si="461"/>
        <v>83.652192795459143</v>
      </c>
      <c r="T1171" s="16">
        <f t="shared" si="462"/>
        <v>1644.8083202634818</v>
      </c>
      <c r="U1171" s="16">
        <f t="shared" si="463"/>
        <v>562.81145781570206</v>
      </c>
      <c r="V1171" s="16">
        <f t="shared" si="449"/>
        <v>1081.9968624477797</v>
      </c>
      <c r="W1171" s="16">
        <f t="shared" si="464"/>
        <v>93.400312510579866</v>
      </c>
    </row>
    <row r="1172" spans="2:23">
      <c r="B1172" s="13">
        <v>40</v>
      </c>
      <c r="C1172" s="16">
        <f t="shared" si="444"/>
        <v>429.36471795180842</v>
      </c>
      <c r="D1172" s="16">
        <f t="shared" si="450"/>
        <v>-177189.11528966832</v>
      </c>
      <c r="E1172" s="16">
        <f t="shared" si="451"/>
        <v>0</v>
      </c>
      <c r="F1172" s="16">
        <f t="shared" si="445"/>
        <v>-177618.48000762012</v>
      </c>
      <c r="G1172" s="16">
        <f t="shared" si="452"/>
        <v>0</v>
      </c>
      <c r="H1172" s="16">
        <f t="shared" si="453"/>
        <v>-50088.88546113894</v>
      </c>
      <c r="I1172" s="16">
        <f t="shared" si="454"/>
        <v>0</v>
      </c>
      <c r="J1172" s="16">
        <f t="shared" si="446"/>
        <v>-50518.250179090748</v>
      </c>
      <c r="K1172" s="16">
        <f t="shared" si="455"/>
        <v>0</v>
      </c>
      <c r="L1172" s="16">
        <f t="shared" si="456"/>
        <v>-275.1991172634423</v>
      </c>
      <c r="M1172" s="16">
        <f t="shared" si="457"/>
        <v>0</v>
      </c>
      <c r="N1172" s="16">
        <f t="shared" si="447"/>
        <v>-704.56383521525072</v>
      </c>
      <c r="O1172" s="16">
        <f t="shared" si="458"/>
        <v>0</v>
      </c>
      <c r="P1172" s="16">
        <f t="shared" si="459"/>
        <v>996.1454778899132</v>
      </c>
      <c r="Q1172" s="16">
        <f t="shared" si="460"/>
        <v>563.59373675270729</v>
      </c>
      <c r="R1172" s="16">
        <f t="shared" si="448"/>
        <v>432.55174113720591</v>
      </c>
      <c r="S1172" s="16">
        <f t="shared" si="461"/>
        <v>35.611679381653012</v>
      </c>
      <c r="T1172" s="16">
        <f t="shared" si="462"/>
        <v>1112.2278547845706</v>
      </c>
      <c r="U1172" s="16">
        <f t="shared" si="463"/>
        <v>563.59373675270729</v>
      </c>
      <c r="V1172" s="16">
        <f t="shared" si="449"/>
        <v>548.6341180318633</v>
      </c>
      <c r="W1172" s="16">
        <f t="shared" si="464"/>
        <v>45.168659494516461</v>
      </c>
    </row>
    <row r="1173" spans="2:23">
      <c r="B1173" s="13">
        <v>41</v>
      </c>
      <c r="C1173" s="16">
        <f t="shared" si="444"/>
        <v>429.36471795180842</v>
      </c>
      <c r="D1173" s="16">
        <f t="shared" si="450"/>
        <v>-182947.03440784873</v>
      </c>
      <c r="E1173" s="16">
        <f t="shared" si="451"/>
        <v>0</v>
      </c>
      <c r="F1173" s="16">
        <f t="shared" si="445"/>
        <v>-183376.39912580053</v>
      </c>
      <c r="G1173" s="16">
        <f t="shared" si="452"/>
        <v>0</v>
      </c>
      <c r="H1173" s="16">
        <f t="shared" si="453"/>
        <v>-52033.797684463469</v>
      </c>
      <c r="I1173" s="16">
        <f t="shared" si="454"/>
        <v>0</v>
      </c>
      <c r="J1173" s="16">
        <f t="shared" si="446"/>
        <v>-52463.162402415277</v>
      </c>
      <c r="K1173" s="16">
        <f t="shared" si="455"/>
        <v>0</v>
      </c>
      <c r="L1173" s="16">
        <f t="shared" si="456"/>
        <v>-725.70075027170822</v>
      </c>
      <c r="M1173" s="16">
        <f t="shared" si="457"/>
        <v>0</v>
      </c>
      <c r="N1173" s="16">
        <f t="shared" si="447"/>
        <v>-1155.0654682235167</v>
      </c>
      <c r="O1173" s="16">
        <f t="shared" si="458"/>
        <v>0</v>
      </c>
      <c r="P1173" s="16">
        <f t="shared" si="459"/>
        <v>444.63723678457944</v>
      </c>
      <c r="Q1173" s="16">
        <f t="shared" si="460"/>
        <v>564.34185979961467</v>
      </c>
      <c r="R1173" s="16">
        <f t="shared" si="448"/>
        <v>-91.074126091989825</v>
      </c>
      <c r="S1173" s="16">
        <f t="shared" si="461"/>
        <v>0</v>
      </c>
      <c r="T1173" s="16">
        <f t="shared" si="462"/>
        <v>563.96295528967357</v>
      </c>
      <c r="U1173" s="16">
        <f t="shared" si="463"/>
        <v>564.34185979961467</v>
      </c>
      <c r="V1173" s="16">
        <f t="shared" si="449"/>
        <v>-0.28827956887564954</v>
      </c>
      <c r="W1173" s="16">
        <f t="shared" si="464"/>
        <v>0</v>
      </c>
    </row>
    <row r="1174" spans="2:23">
      <c r="B1174" s="13">
        <v>42</v>
      </c>
      <c r="C1174" s="16">
        <f t="shared" si="444"/>
        <v>0</v>
      </c>
      <c r="D1174" s="16">
        <f t="shared" si="450"/>
        <v>-188877.69109957456</v>
      </c>
      <c r="E1174" s="16">
        <f t="shared" si="451"/>
        <v>0</v>
      </c>
      <c r="F1174" s="16">
        <f t="shared" si="445"/>
        <v>-188877.69109957456</v>
      </c>
      <c r="G1174" s="16">
        <f t="shared" si="452"/>
        <v>0</v>
      </c>
      <c r="H1174" s="16">
        <f t="shared" si="453"/>
        <v>-54037.057274487735</v>
      </c>
      <c r="I1174" s="16">
        <f t="shared" si="454"/>
        <v>0</v>
      </c>
      <c r="J1174" s="16">
        <f t="shared" si="446"/>
        <v>-54037.057274487735</v>
      </c>
      <c r="K1174" s="16">
        <f t="shared" si="455"/>
        <v>0</v>
      </c>
      <c r="L1174" s="16">
        <f t="shared" si="456"/>
        <v>-1189.7174322702224</v>
      </c>
      <c r="M1174" s="16">
        <f t="shared" si="457"/>
        <v>0</v>
      </c>
      <c r="N1174" s="16">
        <f t="shared" si="447"/>
        <v>-1189.7174322702224</v>
      </c>
      <c r="O1174" s="16">
        <f t="shared" si="458"/>
        <v>0</v>
      </c>
      <c r="P1174" s="16">
        <f t="shared" si="459"/>
        <v>-93.806349874749529</v>
      </c>
      <c r="Q1174" s="16">
        <f t="shared" si="460"/>
        <v>0</v>
      </c>
      <c r="R1174" s="16">
        <f t="shared" si="448"/>
        <v>-93.806349874749529</v>
      </c>
      <c r="S1174" s="16">
        <f t="shared" si="461"/>
        <v>0</v>
      </c>
      <c r="T1174" s="16">
        <f t="shared" si="462"/>
        <v>-0.29692795594191901</v>
      </c>
      <c r="U1174" s="16">
        <f t="shared" si="463"/>
        <v>0</v>
      </c>
      <c r="V1174" s="16">
        <f t="shared" si="449"/>
        <v>-0.29692795594191901</v>
      </c>
      <c r="W1174" s="16">
        <f t="shared" si="464"/>
        <v>0</v>
      </c>
    </row>
    <row r="1175" spans="2:23">
      <c r="B1175" s="13">
        <v>43</v>
      </c>
      <c r="C1175" s="16">
        <f t="shared" si="444"/>
        <v>0</v>
      </c>
      <c r="D1175" s="16">
        <f t="shared" si="450"/>
        <v>-188877.69109957456</v>
      </c>
      <c r="E1175" s="16">
        <f t="shared" si="451"/>
        <v>0</v>
      </c>
      <c r="F1175" s="16">
        <f t="shared" si="445"/>
        <v>-188877.69109957456</v>
      </c>
      <c r="G1175" s="16">
        <f t="shared" si="452"/>
        <v>0</v>
      </c>
      <c r="H1175" s="16">
        <f t="shared" si="453"/>
        <v>-54037.057274487735</v>
      </c>
      <c r="I1175" s="16">
        <f t="shared" si="454"/>
        <v>0</v>
      </c>
      <c r="J1175" s="16">
        <f t="shared" si="446"/>
        <v>-54037.057274487735</v>
      </c>
      <c r="K1175" s="16">
        <f t="shared" si="455"/>
        <v>0</v>
      </c>
      <c r="L1175" s="16">
        <f t="shared" si="456"/>
        <v>-1189.7174322702224</v>
      </c>
      <c r="M1175" s="16">
        <f t="shared" si="457"/>
        <v>0</v>
      </c>
      <c r="N1175" s="16">
        <f t="shared" si="447"/>
        <v>-1189.7174322702224</v>
      </c>
      <c r="O1175" s="16">
        <f t="shared" si="458"/>
        <v>0</v>
      </c>
      <c r="P1175" s="16">
        <f t="shared" si="459"/>
        <v>-93.806349874749529</v>
      </c>
      <c r="Q1175" s="16">
        <f t="shared" si="460"/>
        <v>0</v>
      </c>
      <c r="R1175" s="16">
        <f t="shared" si="448"/>
        <v>-93.806349874749529</v>
      </c>
      <c r="S1175" s="16">
        <f t="shared" si="461"/>
        <v>0</v>
      </c>
      <c r="T1175" s="16">
        <f t="shared" si="462"/>
        <v>-0.29692795594191901</v>
      </c>
      <c r="U1175" s="16">
        <f t="shared" si="463"/>
        <v>0</v>
      </c>
      <c r="V1175" s="16">
        <f t="shared" si="449"/>
        <v>-0.29692795594191901</v>
      </c>
      <c r="W1175" s="16">
        <f t="shared" si="464"/>
        <v>0</v>
      </c>
    </row>
    <row r="1176" spans="2:23">
      <c r="B1176" s="13">
        <v>44</v>
      </c>
      <c r="C1176" s="16">
        <f t="shared" si="444"/>
        <v>0</v>
      </c>
      <c r="D1176" s="16">
        <f t="shared" si="450"/>
        <v>-188877.69109957456</v>
      </c>
      <c r="E1176" s="16">
        <f t="shared" si="451"/>
        <v>0</v>
      </c>
      <c r="F1176" s="16">
        <f t="shared" si="445"/>
        <v>-188877.69109957456</v>
      </c>
      <c r="G1176" s="16">
        <f t="shared" si="452"/>
        <v>0</v>
      </c>
      <c r="H1176" s="16">
        <f t="shared" si="453"/>
        <v>-54037.057274487735</v>
      </c>
      <c r="I1176" s="16">
        <f t="shared" si="454"/>
        <v>0</v>
      </c>
      <c r="J1176" s="16">
        <f t="shared" si="446"/>
        <v>-54037.057274487735</v>
      </c>
      <c r="K1176" s="16">
        <f t="shared" si="455"/>
        <v>0</v>
      </c>
      <c r="L1176" s="16">
        <f t="shared" si="456"/>
        <v>-1189.7174322702224</v>
      </c>
      <c r="M1176" s="16">
        <f t="shared" si="457"/>
        <v>0</v>
      </c>
      <c r="N1176" s="16">
        <f t="shared" si="447"/>
        <v>-1189.7174322702224</v>
      </c>
      <c r="O1176" s="16">
        <f t="shared" si="458"/>
        <v>0</v>
      </c>
      <c r="P1176" s="16">
        <f t="shared" si="459"/>
        <v>-93.806349874749529</v>
      </c>
      <c r="Q1176" s="16">
        <f t="shared" si="460"/>
        <v>0</v>
      </c>
      <c r="R1176" s="16">
        <f t="shared" si="448"/>
        <v>-93.806349874749529</v>
      </c>
      <c r="S1176" s="16">
        <f t="shared" si="461"/>
        <v>0</v>
      </c>
      <c r="T1176" s="16">
        <f t="shared" si="462"/>
        <v>-0.29692795594191901</v>
      </c>
      <c r="U1176" s="16">
        <f t="shared" si="463"/>
        <v>0</v>
      </c>
      <c r="V1176" s="16">
        <f t="shared" si="449"/>
        <v>-0.29692795594191901</v>
      </c>
      <c r="W1176" s="16">
        <f t="shared" si="464"/>
        <v>0</v>
      </c>
    </row>
    <row r="1177" spans="2:23">
      <c r="B1177" s="13">
        <v>45</v>
      </c>
      <c r="C1177" s="16">
        <f t="shared" si="444"/>
        <v>0</v>
      </c>
      <c r="D1177" s="16">
        <f t="shared" si="450"/>
        <v>-188877.69109957456</v>
      </c>
      <c r="E1177" s="16">
        <f t="shared" si="451"/>
        <v>0</v>
      </c>
      <c r="F1177" s="16">
        <f t="shared" si="445"/>
        <v>-188877.69109957456</v>
      </c>
      <c r="G1177" s="16">
        <f t="shared" si="452"/>
        <v>0</v>
      </c>
      <c r="H1177" s="16">
        <f t="shared" si="453"/>
        <v>-54037.057274487735</v>
      </c>
      <c r="I1177" s="16">
        <f t="shared" si="454"/>
        <v>0</v>
      </c>
      <c r="J1177" s="16">
        <f t="shared" si="446"/>
        <v>-54037.057274487735</v>
      </c>
      <c r="K1177" s="16">
        <f t="shared" si="455"/>
        <v>0</v>
      </c>
      <c r="L1177" s="16">
        <f t="shared" si="456"/>
        <v>-1189.7174322702224</v>
      </c>
      <c r="M1177" s="16">
        <f t="shared" si="457"/>
        <v>0</v>
      </c>
      <c r="N1177" s="16">
        <f t="shared" si="447"/>
        <v>-1189.7174322702224</v>
      </c>
      <c r="O1177" s="16">
        <f t="shared" si="458"/>
        <v>0</v>
      </c>
      <c r="P1177" s="16">
        <f t="shared" si="459"/>
        <v>-93.806349874749529</v>
      </c>
      <c r="Q1177" s="16">
        <f t="shared" si="460"/>
        <v>0</v>
      </c>
      <c r="R1177" s="16">
        <f t="shared" si="448"/>
        <v>-93.806349874749529</v>
      </c>
      <c r="S1177" s="16">
        <f t="shared" si="461"/>
        <v>0</v>
      </c>
      <c r="T1177" s="16">
        <f t="shared" si="462"/>
        <v>-0.29692795594191901</v>
      </c>
      <c r="U1177" s="16">
        <f t="shared" si="463"/>
        <v>0</v>
      </c>
      <c r="V1177" s="16">
        <f t="shared" si="449"/>
        <v>-0.29692795594191901</v>
      </c>
      <c r="W1177" s="16">
        <f t="shared" si="464"/>
        <v>0</v>
      </c>
    </row>
    <row r="1178" spans="2:23">
      <c r="B1178" s="13">
        <v>46</v>
      </c>
      <c r="C1178" s="16">
        <f t="shared" si="444"/>
        <v>0</v>
      </c>
      <c r="D1178" s="16">
        <f t="shared" si="450"/>
        <v>-188877.69109957456</v>
      </c>
      <c r="E1178" s="16">
        <f t="shared" si="451"/>
        <v>0</v>
      </c>
      <c r="F1178" s="16">
        <f t="shared" si="445"/>
        <v>-188877.69109957456</v>
      </c>
      <c r="G1178" s="16">
        <f t="shared" si="452"/>
        <v>0</v>
      </c>
      <c r="H1178" s="16">
        <f t="shared" si="453"/>
        <v>-54037.057274487735</v>
      </c>
      <c r="I1178" s="16">
        <f t="shared" si="454"/>
        <v>0</v>
      </c>
      <c r="J1178" s="16">
        <f t="shared" si="446"/>
        <v>-54037.057274487735</v>
      </c>
      <c r="K1178" s="16">
        <f t="shared" si="455"/>
        <v>0</v>
      </c>
      <c r="L1178" s="16">
        <f t="shared" si="456"/>
        <v>-1189.7174322702224</v>
      </c>
      <c r="M1178" s="16">
        <f t="shared" si="457"/>
        <v>0</v>
      </c>
      <c r="N1178" s="16">
        <f t="shared" si="447"/>
        <v>-1189.7174322702224</v>
      </c>
      <c r="O1178" s="16">
        <f t="shared" si="458"/>
        <v>0</v>
      </c>
      <c r="P1178" s="16">
        <f t="shared" si="459"/>
        <v>-93.806349874749529</v>
      </c>
      <c r="Q1178" s="16">
        <f t="shared" si="460"/>
        <v>0</v>
      </c>
      <c r="R1178" s="16">
        <f t="shared" si="448"/>
        <v>-93.806349874749529</v>
      </c>
      <c r="S1178" s="16">
        <f t="shared" si="461"/>
        <v>0</v>
      </c>
      <c r="T1178" s="16">
        <f t="shared" si="462"/>
        <v>-0.29692795594191901</v>
      </c>
      <c r="U1178" s="16">
        <f t="shared" si="463"/>
        <v>0</v>
      </c>
      <c r="V1178" s="16">
        <f t="shared" si="449"/>
        <v>-0.29692795594191901</v>
      </c>
      <c r="W1178" s="16">
        <f t="shared" si="464"/>
        <v>0</v>
      </c>
    </row>
    <row r="1179" spans="2:23">
      <c r="B1179" s="13">
        <v>47</v>
      </c>
      <c r="C1179" s="16">
        <f t="shared" si="444"/>
        <v>0</v>
      </c>
      <c r="D1179" s="16">
        <f t="shared" si="450"/>
        <v>-188877.69109957456</v>
      </c>
      <c r="E1179" s="16">
        <f t="shared" si="451"/>
        <v>0</v>
      </c>
      <c r="F1179" s="16">
        <f t="shared" si="445"/>
        <v>-188877.69109957456</v>
      </c>
      <c r="G1179" s="16">
        <f t="shared" si="452"/>
        <v>0</v>
      </c>
      <c r="H1179" s="16">
        <f t="shared" si="453"/>
        <v>-54037.057274487735</v>
      </c>
      <c r="I1179" s="16">
        <f t="shared" si="454"/>
        <v>0</v>
      </c>
      <c r="J1179" s="16">
        <f t="shared" si="446"/>
        <v>-54037.057274487735</v>
      </c>
      <c r="K1179" s="16">
        <f t="shared" si="455"/>
        <v>0</v>
      </c>
      <c r="L1179" s="16">
        <f t="shared" si="456"/>
        <v>-1189.7174322702224</v>
      </c>
      <c r="M1179" s="16">
        <f t="shared" si="457"/>
        <v>0</v>
      </c>
      <c r="N1179" s="16">
        <f t="shared" si="447"/>
        <v>-1189.7174322702224</v>
      </c>
      <c r="O1179" s="16">
        <f t="shared" si="458"/>
        <v>0</v>
      </c>
      <c r="P1179" s="16">
        <f t="shared" si="459"/>
        <v>-93.806349874749529</v>
      </c>
      <c r="Q1179" s="16">
        <f t="shared" si="460"/>
        <v>0</v>
      </c>
      <c r="R1179" s="16">
        <f t="shared" si="448"/>
        <v>-93.806349874749529</v>
      </c>
      <c r="S1179" s="16">
        <f t="shared" si="461"/>
        <v>0</v>
      </c>
      <c r="T1179" s="16">
        <f t="shared" si="462"/>
        <v>-0.29692795594191901</v>
      </c>
      <c r="U1179" s="16">
        <f t="shared" si="463"/>
        <v>0</v>
      </c>
      <c r="V1179" s="16">
        <f t="shared" si="449"/>
        <v>-0.29692795594191901</v>
      </c>
      <c r="W1179" s="16">
        <f t="shared" si="464"/>
        <v>0</v>
      </c>
    </row>
    <row r="1180" spans="2:23">
      <c r="B1180" s="13">
        <v>48</v>
      </c>
      <c r="C1180" s="16">
        <f t="shared" si="444"/>
        <v>0</v>
      </c>
      <c r="D1180" s="16">
        <f t="shared" si="450"/>
        <v>-188877.69109957456</v>
      </c>
      <c r="E1180" s="16">
        <f t="shared" si="451"/>
        <v>0</v>
      </c>
      <c r="F1180" s="16">
        <f t="shared" si="445"/>
        <v>-188877.69109957456</v>
      </c>
      <c r="G1180" s="16">
        <f t="shared" si="452"/>
        <v>0</v>
      </c>
      <c r="H1180" s="16">
        <f t="shared" si="453"/>
        <v>-54037.057274487735</v>
      </c>
      <c r="I1180" s="16">
        <f t="shared" si="454"/>
        <v>0</v>
      </c>
      <c r="J1180" s="16">
        <f t="shared" si="446"/>
        <v>-54037.057274487735</v>
      </c>
      <c r="K1180" s="16">
        <f t="shared" si="455"/>
        <v>0</v>
      </c>
      <c r="L1180" s="16">
        <f t="shared" si="456"/>
        <v>-1189.7174322702224</v>
      </c>
      <c r="M1180" s="16">
        <f t="shared" si="457"/>
        <v>0</v>
      </c>
      <c r="N1180" s="16">
        <f t="shared" si="447"/>
        <v>-1189.7174322702224</v>
      </c>
      <c r="O1180" s="16">
        <f t="shared" si="458"/>
        <v>0</v>
      </c>
      <c r="P1180" s="16">
        <f t="shared" si="459"/>
        <v>-93.806349874749529</v>
      </c>
      <c r="Q1180" s="16">
        <f t="shared" si="460"/>
        <v>0</v>
      </c>
      <c r="R1180" s="16">
        <f t="shared" si="448"/>
        <v>-93.806349874749529</v>
      </c>
      <c r="S1180" s="16">
        <f t="shared" si="461"/>
        <v>0</v>
      </c>
      <c r="T1180" s="16">
        <f t="shared" si="462"/>
        <v>-0.29692795594191901</v>
      </c>
      <c r="U1180" s="16">
        <f t="shared" si="463"/>
        <v>0</v>
      </c>
      <c r="V1180" s="16">
        <f t="shared" si="449"/>
        <v>-0.29692795594191901</v>
      </c>
      <c r="W1180" s="16">
        <f t="shared" si="464"/>
        <v>0</v>
      </c>
    </row>
    <row r="1181" spans="2:23">
      <c r="B1181" s="13">
        <v>49</v>
      </c>
      <c r="C1181" s="16">
        <f t="shared" si="444"/>
        <v>0</v>
      </c>
      <c r="D1181" s="16">
        <f t="shared" si="450"/>
        <v>-188877.69109957456</v>
      </c>
      <c r="E1181" s="16">
        <f t="shared" si="451"/>
        <v>0</v>
      </c>
      <c r="F1181" s="16">
        <f t="shared" si="445"/>
        <v>-188877.69109957456</v>
      </c>
      <c r="G1181" s="16">
        <f t="shared" si="452"/>
        <v>0</v>
      </c>
      <c r="H1181" s="16">
        <f t="shared" si="453"/>
        <v>-54037.057274487735</v>
      </c>
      <c r="I1181" s="16">
        <f t="shared" si="454"/>
        <v>0</v>
      </c>
      <c r="J1181" s="16">
        <f t="shared" si="446"/>
        <v>-54037.057274487735</v>
      </c>
      <c r="K1181" s="16">
        <f t="shared" si="455"/>
        <v>0</v>
      </c>
      <c r="L1181" s="16">
        <f t="shared" si="456"/>
        <v>-1189.7174322702224</v>
      </c>
      <c r="M1181" s="16">
        <f t="shared" si="457"/>
        <v>0</v>
      </c>
      <c r="N1181" s="16">
        <f t="shared" si="447"/>
        <v>-1189.7174322702224</v>
      </c>
      <c r="O1181" s="16">
        <f t="shared" si="458"/>
        <v>0</v>
      </c>
      <c r="P1181" s="16">
        <f t="shared" si="459"/>
        <v>-93.806349874749529</v>
      </c>
      <c r="Q1181" s="16">
        <f t="shared" si="460"/>
        <v>0</v>
      </c>
      <c r="R1181" s="16">
        <f t="shared" si="448"/>
        <v>-93.806349874749529</v>
      </c>
      <c r="S1181" s="16">
        <f t="shared" si="461"/>
        <v>0</v>
      </c>
      <c r="T1181" s="16">
        <f t="shared" si="462"/>
        <v>-0.29692795594191901</v>
      </c>
      <c r="U1181" s="16">
        <f t="shared" si="463"/>
        <v>0</v>
      </c>
      <c r="V1181" s="16">
        <f t="shared" si="449"/>
        <v>-0.29692795594191901</v>
      </c>
      <c r="W1181" s="16">
        <f t="shared" si="464"/>
        <v>0</v>
      </c>
    </row>
    <row r="1182" spans="2:23">
      <c r="B1182" s="13">
        <v>50</v>
      </c>
      <c r="C1182" s="16">
        <f t="shared" si="444"/>
        <v>0</v>
      </c>
      <c r="D1182" s="16">
        <f t="shared" si="450"/>
        <v>-188877.69109957456</v>
      </c>
      <c r="E1182" s="16">
        <f t="shared" si="451"/>
        <v>0</v>
      </c>
      <c r="F1182" s="16">
        <f t="shared" si="445"/>
        <v>-188877.69109957456</v>
      </c>
      <c r="G1182" s="16">
        <f t="shared" si="452"/>
        <v>0</v>
      </c>
      <c r="H1182" s="16">
        <f t="shared" si="453"/>
        <v>-54037.057274487735</v>
      </c>
      <c r="I1182" s="16">
        <f t="shared" si="454"/>
        <v>0</v>
      </c>
      <c r="J1182" s="16">
        <f t="shared" si="446"/>
        <v>-54037.057274487735</v>
      </c>
      <c r="K1182" s="16">
        <f t="shared" si="455"/>
        <v>0</v>
      </c>
      <c r="L1182" s="16">
        <f t="shared" si="456"/>
        <v>-1189.7174322702224</v>
      </c>
      <c r="M1182" s="16">
        <f t="shared" si="457"/>
        <v>0</v>
      </c>
      <c r="N1182" s="16">
        <f t="shared" si="447"/>
        <v>-1189.7174322702224</v>
      </c>
      <c r="O1182" s="16">
        <f t="shared" si="458"/>
        <v>0</v>
      </c>
      <c r="P1182" s="16">
        <f t="shared" si="459"/>
        <v>-93.806349874749529</v>
      </c>
      <c r="Q1182" s="16">
        <f t="shared" si="460"/>
        <v>0</v>
      </c>
      <c r="R1182" s="16">
        <f t="shared" si="448"/>
        <v>-93.806349874749529</v>
      </c>
      <c r="S1182" s="16">
        <f t="shared" si="461"/>
        <v>0</v>
      </c>
      <c r="T1182" s="16">
        <f t="shared" si="462"/>
        <v>-0.29692795594191901</v>
      </c>
      <c r="U1182" s="16">
        <f t="shared" si="463"/>
        <v>0</v>
      </c>
      <c r="V1182" s="16">
        <f t="shared" si="449"/>
        <v>-0.29692795594191901</v>
      </c>
      <c r="W1182" s="16">
        <f t="shared" si="464"/>
        <v>0</v>
      </c>
    </row>
    <row r="1183" spans="2:23">
      <c r="B1183" s="13">
        <v>51</v>
      </c>
      <c r="C1183" s="16">
        <f t="shared" si="444"/>
        <v>0</v>
      </c>
      <c r="D1183" s="16">
        <f t="shared" si="450"/>
        <v>-188877.69109957456</v>
      </c>
      <c r="E1183" s="16">
        <f t="shared" si="451"/>
        <v>0</v>
      </c>
      <c r="F1183" s="16">
        <f t="shared" si="445"/>
        <v>-188877.69109957456</v>
      </c>
      <c r="G1183" s="16">
        <f t="shared" si="452"/>
        <v>0</v>
      </c>
      <c r="H1183" s="16">
        <f t="shared" si="453"/>
        <v>-54037.057274487735</v>
      </c>
      <c r="I1183" s="16">
        <f t="shared" si="454"/>
        <v>0</v>
      </c>
      <c r="J1183" s="16">
        <f t="shared" si="446"/>
        <v>-54037.057274487735</v>
      </c>
      <c r="K1183" s="16">
        <f t="shared" si="455"/>
        <v>0</v>
      </c>
      <c r="L1183" s="16">
        <f t="shared" si="456"/>
        <v>-1189.7174322702224</v>
      </c>
      <c r="M1183" s="16">
        <f t="shared" si="457"/>
        <v>0</v>
      </c>
      <c r="N1183" s="16">
        <f t="shared" si="447"/>
        <v>-1189.7174322702224</v>
      </c>
      <c r="O1183" s="16">
        <f t="shared" si="458"/>
        <v>0</v>
      </c>
      <c r="P1183" s="16">
        <f t="shared" si="459"/>
        <v>-93.806349874749529</v>
      </c>
      <c r="Q1183" s="16">
        <f t="shared" si="460"/>
        <v>0</v>
      </c>
      <c r="R1183" s="16">
        <f t="shared" si="448"/>
        <v>-93.806349874749529</v>
      </c>
      <c r="S1183" s="16">
        <f t="shared" si="461"/>
        <v>0</v>
      </c>
      <c r="T1183" s="16">
        <f t="shared" si="462"/>
        <v>-0.29692795594191901</v>
      </c>
      <c r="U1183" s="16">
        <f t="shared" si="463"/>
        <v>0</v>
      </c>
      <c r="V1183" s="16">
        <f t="shared" si="449"/>
        <v>-0.29692795594191901</v>
      </c>
      <c r="W1183" s="16">
        <f t="shared" si="464"/>
        <v>0</v>
      </c>
    </row>
    <row r="1184" spans="2:23">
      <c r="B1184" s="13">
        <v>52</v>
      </c>
      <c r="C1184" s="16">
        <f t="shared" si="444"/>
        <v>0</v>
      </c>
      <c r="D1184" s="16">
        <f t="shared" si="450"/>
        <v>-188877.69109957456</v>
      </c>
      <c r="E1184" s="16">
        <f t="shared" si="451"/>
        <v>0</v>
      </c>
      <c r="F1184" s="16">
        <f t="shared" si="445"/>
        <v>-188877.69109957456</v>
      </c>
      <c r="G1184" s="16">
        <f t="shared" si="452"/>
        <v>0</v>
      </c>
      <c r="H1184" s="16">
        <f t="shared" si="453"/>
        <v>-54037.057274487735</v>
      </c>
      <c r="I1184" s="16">
        <f t="shared" si="454"/>
        <v>0</v>
      </c>
      <c r="J1184" s="16">
        <f t="shared" si="446"/>
        <v>-54037.057274487735</v>
      </c>
      <c r="K1184" s="16">
        <f t="shared" si="455"/>
        <v>0</v>
      </c>
      <c r="L1184" s="16">
        <f t="shared" si="456"/>
        <v>-1189.7174322702224</v>
      </c>
      <c r="M1184" s="16">
        <f t="shared" si="457"/>
        <v>0</v>
      </c>
      <c r="N1184" s="16">
        <f t="shared" si="447"/>
        <v>-1189.7174322702224</v>
      </c>
      <c r="O1184" s="16">
        <f t="shared" si="458"/>
        <v>0</v>
      </c>
      <c r="P1184" s="16">
        <f t="shared" si="459"/>
        <v>-93.806349874749529</v>
      </c>
      <c r="Q1184" s="16">
        <f t="shared" si="460"/>
        <v>0</v>
      </c>
      <c r="R1184" s="16">
        <f t="shared" si="448"/>
        <v>-93.806349874749529</v>
      </c>
      <c r="S1184" s="16">
        <f t="shared" si="461"/>
        <v>0</v>
      </c>
      <c r="T1184" s="16">
        <f t="shared" si="462"/>
        <v>-0.29692795594191901</v>
      </c>
      <c r="U1184" s="16">
        <f t="shared" si="463"/>
        <v>0</v>
      </c>
      <c r="V1184" s="16">
        <f t="shared" si="449"/>
        <v>-0.29692795594191901</v>
      </c>
      <c r="W1184" s="16">
        <f t="shared" si="464"/>
        <v>0</v>
      </c>
    </row>
    <row r="1185" spans="1:23">
      <c r="B1185" s="13">
        <v>53</v>
      </c>
      <c r="C1185" s="16">
        <f t="shared" si="444"/>
        <v>0</v>
      </c>
      <c r="D1185" s="16">
        <f t="shared" si="450"/>
        <v>-188877.69109957456</v>
      </c>
      <c r="E1185" s="16">
        <f t="shared" si="451"/>
        <v>0</v>
      </c>
      <c r="F1185" s="16">
        <f t="shared" si="445"/>
        <v>-188877.69109957456</v>
      </c>
      <c r="G1185" s="16">
        <f t="shared" si="452"/>
        <v>0</v>
      </c>
      <c r="H1185" s="16">
        <f t="shared" si="453"/>
        <v>-54037.057274487735</v>
      </c>
      <c r="I1185" s="16">
        <f t="shared" si="454"/>
        <v>0</v>
      </c>
      <c r="J1185" s="16">
        <f t="shared" si="446"/>
        <v>-54037.057274487735</v>
      </c>
      <c r="K1185" s="16">
        <f t="shared" si="455"/>
        <v>0</v>
      </c>
      <c r="L1185" s="16">
        <f t="shared" si="456"/>
        <v>-1189.7174322702224</v>
      </c>
      <c r="M1185" s="16">
        <f t="shared" si="457"/>
        <v>0</v>
      </c>
      <c r="N1185" s="16">
        <f t="shared" si="447"/>
        <v>-1189.7174322702224</v>
      </c>
      <c r="O1185" s="16">
        <f t="shared" si="458"/>
        <v>0</v>
      </c>
      <c r="P1185" s="16">
        <f t="shared" si="459"/>
        <v>-93.806349874749529</v>
      </c>
      <c r="Q1185" s="16">
        <f t="shared" si="460"/>
        <v>0</v>
      </c>
      <c r="R1185" s="16">
        <f t="shared" si="448"/>
        <v>-93.806349874749529</v>
      </c>
      <c r="S1185" s="16">
        <f t="shared" si="461"/>
        <v>0</v>
      </c>
      <c r="T1185" s="16">
        <f t="shared" si="462"/>
        <v>-0.29692795594191901</v>
      </c>
      <c r="U1185" s="16">
        <f t="shared" si="463"/>
        <v>0</v>
      </c>
      <c r="V1185" s="16">
        <f t="shared" si="449"/>
        <v>-0.29692795594191901</v>
      </c>
      <c r="W1185" s="16">
        <f t="shared" si="464"/>
        <v>0</v>
      </c>
    </row>
    <row r="1187" spans="1:23">
      <c r="A1187" s="2" t="s">
        <v>413</v>
      </c>
      <c r="B1187" s="5" t="s">
        <v>129</v>
      </c>
      <c r="C1187" s="16">
        <f>$X$1203</f>
        <v>404932.59469214274</v>
      </c>
      <c r="D1187" s="5" t="s">
        <v>396</v>
      </c>
      <c r="E1187" s="16">
        <f>$B$1192-$X$1203</f>
        <v>-355.08718219317961</v>
      </c>
    </row>
    <row r="1188" spans="1:23">
      <c r="A1188" s="5" t="s">
        <v>72</v>
      </c>
      <c r="B1188" s="11">
        <f>$B$131</f>
        <v>24410</v>
      </c>
    </row>
    <row r="1189" spans="1:23">
      <c r="A1189" s="5" t="s">
        <v>397</v>
      </c>
      <c r="B1189" s="11">
        <f>MAX(0,$B$1188-$B$133)</f>
        <v>86</v>
      </c>
    </row>
    <row r="1190" spans="1:23">
      <c r="A1190" s="5" t="s">
        <v>398</v>
      </c>
      <c r="B1190" s="11">
        <f>INT($B$1188/12)</f>
        <v>2034</v>
      </c>
    </row>
    <row r="1191" spans="1:23">
      <c r="A1191" s="5" t="s">
        <v>399</v>
      </c>
      <c r="B1191" s="18">
        <f>MOD($B$1188,12)/12</f>
        <v>0.16666666666666666</v>
      </c>
    </row>
    <row r="1192" spans="1:23">
      <c r="A1192" s="5" t="s">
        <v>400</v>
      </c>
      <c r="B1192" s="16">
        <f>INDEX($G$242:$G$734,$B$1189+1)</f>
        <v>404577.50750994956</v>
      </c>
    </row>
    <row r="1193" spans="1:23">
      <c r="A1193" s="5" t="s">
        <v>381</v>
      </c>
      <c r="B1193" s="16">
        <f>INDEX($K$242:$K$734,$B$1189+1)</f>
        <v>258937.28288449769</v>
      </c>
    </row>
    <row r="1194" spans="1:23">
      <c r="A1194" s="5" t="s">
        <v>132</v>
      </c>
      <c r="B1194" s="20">
        <f>MAX(0,1-$B$1193/($B$1192*INDEX($D$242:$D$734,$B$1189+1)))</f>
        <v>0.44466085449073423</v>
      </c>
    </row>
    <row r="1195" spans="1:23">
      <c r="A1195" s="5" t="s">
        <v>401</v>
      </c>
      <c r="B1195" s="16">
        <f>INDEX($AL$163:$AL$239,($B$1190-1)-2008)+INDEX($AH$163:$AH$239,$B$1190-2008)*$B$1191/INDEX($L$163:$L$239,$B$1190-2008)</f>
        <v>295072.27134955139</v>
      </c>
    </row>
    <row r="1196" spans="1:23">
      <c r="A1196" s="5" t="s">
        <v>402</v>
      </c>
      <c r="B1196" s="16">
        <f>$B$1195*$C$737*$J$152</f>
        <v>27576.026984350614</v>
      </c>
    </row>
    <row r="1197" spans="1:23">
      <c r="A1197" s="5" t="s">
        <v>403</v>
      </c>
      <c r="B1197" s="16">
        <f>MAX(0,IF($B$1196&lt;=28000,0.23*$B$1196,IF($B$1196&lt;=50000,6440+0.33*($B$1196-28000),13700+0.43*($B$1196-50000)))-(IF($B$1196&lt;=8500,1955,IF($B$1196&lt;=28000,700+1255*(28000-$B$1196)/19500,IF($B$1196&lt;=50000,700*(50000-$B$1196)/22000,0)))+IF(AND($B$1196&gt;25000,$B$1196&lt;=29000),50,0)))</f>
        <v>5565.199737957565</v>
      </c>
    </row>
    <row r="1198" spans="1:23">
      <c r="A1198" s="5" t="s">
        <v>404</v>
      </c>
      <c r="B1198" s="16">
        <f>$B$1196-$B$1197-IF($B$1197&gt;0,$B$111*$B$1196,0)</f>
        <v>21459.306706706036</v>
      </c>
    </row>
    <row r="1199" spans="1:23">
      <c r="A1199" s="5" t="s">
        <v>405</v>
      </c>
      <c r="B1199" s="11">
        <f>$B$132-$B$1188</f>
        <v>504</v>
      </c>
    </row>
    <row r="1200" spans="1:23">
      <c r="A1200" s="5" t="s">
        <v>406</v>
      </c>
      <c r="B1200" s="11">
        <f>$B$134-$B$1188</f>
        <v>232</v>
      </c>
    </row>
    <row r="1201" spans="1:24">
      <c r="A1201" s="5" t="s">
        <v>133</v>
      </c>
      <c r="B1201" s="11">
        <f>ROUNDUP($B$1199/12,0)</f>
        <v>42</v>
      </c>
    </row>
    <row r="1202" spans="1:24">
      <c r="A1202" s="5" t="s">
        <v>407</v>
      </c>
      <c r="B1202" s="16">
        <f>$B$8</f>
        <v>22000</v>
      </c>
    </row>
    <row r="1203" spans="1:24">
      <c r="A1203" s="5" t="s">
        <v>134</v>
      </c>
      <c r="D1203" s="16">
        <f>IF(SUMPRODUCT($C$1206:$C$1259,1/$B$107^$B$1206:$B$1259)&lt;=0,1000,SUMPRODUCT($C$1206:$C$1259,1/$B$107^$B$1206:$B$1259))</f>
        <v>333879.09736644354</v>
      </c>
      <c r="H1203" s="16">
        <f>1.15*$D$1203</f>
        <v>383960.96197141003</v>
      </c>
      <c r="L1203" s="16">
        <f>IF($H$1204=$D$1204,$H$1203,$H$1203-$H$1204*($H$1203-$D$1203)/($H$1204-$D$1204))</f>
        <v>404375.61043901322</v>
      </c>
      <c r="P1203" s="16">
        <f>IF($L$1204=$H$1204,$L$1203,$L$1203-$L$1204*($L$1203-$H$1203)/($L$1204-$H$1204))</f>
        <v>404890.00018516748</v>
      </c>
      <c r="T1203" s="16">
        <f>IF($P$1204=$L$1204,$P$1203,$P$1203-$P$1204*($P$1203-$L$1203)/($P$1204-$L$1204))</f>
        <v>404932.47902628453</v>
      </c>
      <c r="X1203" s="16">
        <f>IF($T$1204=$P$1204,$T$1203,$T$1203-$T$1204*($T$1203-$P$1203)/($T$1204-$P$1204))</f>
        <v>404932.59469214274</v>
      </c>
    </row>
    <row r="1204" spans="1:24">
      <c r="A1204" s="5" t="s">
        <v>135</v>
      </c>
      <c r="D1204" s="16">
        <f>MIN($F$1206:$F$1259)</f>
        <v>-190262.37318753666</v>
      </c>
      <c r="H1204" s="16">
        <f>MIN($J$1206:$J$1259)</f>
        <v>-55096.90190261088</v>
      </c>
      <c r="L1204" s="16">
        <f>MIN($N$1206:$N$1259)</f>
        <v>-1354.1607165177038</v>
      </c>
      <c r="P1204" s="16">
        <f>MIN($R$1206:$R$1259)</f>
        <v>-103.29758086329049</v>
      </c>
      <c r="T1204" s="16">
        <f>MIN($V$1206:$V$1259)</f>
        <v>-0.28050573153480091</v>
      </c>
    </row>
    <row r="1205" spans="1:24" ht="32.1" customHeight="1">
      <c r="B1205" s="12" t="s">
        <v>136</v>
      </c>
      <c r="C1205" s="12" t="s">
        <v>137</v>
      </c>
      <c r="D1205" s="12" t="s">
        <v>138</v>
      </c>
      <c r="E1205" s="12" t="s">
        <v>139</v>
      </c>
      <c r="F1205" s="12" t="s">
        <v>140</v>
      </c>
      <c r="G1205" s="12" t="s">
        <v>141</v>
      </c>
      <c r="H1205" s="12" t="s">
        <v>142</v>
      </c>
      <c r="I1205" s="12" t="s">
        <v>143</v>
      </c>
      <c r="J1205" s="12" t="s">
        <v>144</v>
      </c>
      <c r="K1205" s="12" t="s">
        <v>145</v>
      </c>
      <c r="L1205" s="12" t="s">
        <v>146</v>
      </c>
      <c r="M1205" s="12" t="s">
        <v>147</v>
      </c>
      <c r="N1205" s="12" t="s">
        <v>148</v>
      </c>
      <c r="O1205" s="12" t="s">
        <v>149</v>
      </c>
      <c r="P1205" s="12" t="s">
        <v>150</v>
      </c>
      <c r="Q1205" s="12" t="s">
        <v>151</v>
      </c>
      <c r="R1205" s="12" t="s">
        <v>152</v>
      </c>
      <c r="S1205" s="12" t="s">
        <v>153</v>
      </c>
      <c r="T1205" s="12" t="s">
        <v>154</v>
      </c>
      <c r="U1205" s="12" t="s">
        <v>155</v>
      </c>
      <c r="V1205" s="12" t="s">
        <v>156</v>
      </c>
      <c r="W1205" s="12" t="s">
        <v>157</v>
      </c>
      <c r="X1205" s="12" t="s">
        <v>158</v>
      </c>
    </row>
    <row r="1206" spans="1:24">
      <c r="B1206" s="13">
        <v>0</v>
      </c>
      <c r="C1206" s="16">
        <f t="shared" ref="C1206:C1237" si="465">IF($B$1199-12*$B1206&lt;=0,0,($B$1202*MIN(12,$B$1199-12*$B1206)-$B$1198*(MIN(12,$B$1199-12*$B1206)-MAX(0,MIN(12,$B$1199-12*$B1206,$B$1200-12*$B1206))))/12)</f>
        <v>22000</v>
      </c>
      <c r="D1206" s="16">
        <f>$D$1203</f>
        <v>333879.09736644354</v>
      </c>
      <c r="E1206" s="16">
        <f>IF(AND(C1206&gt;0,D1206&gt;0),C1206/(1-$B$105*MAX(0,1-$D$1203*(1-$B$1194)/D1206)),0)</f>
        <v>24875.954418478199</v>
      </c>
      <c r="F1206" s="16">
        <f t="shared" ref="F1206:F1237" si="466">IF(E1206&gt;0,IF(E1206&lt;=D1206,D1206-E1206,C1206*(D1206/E1206-1)),D1206-C1206)</f>
        <v>309003.14294796536</v>
      </c>
      <c r="G1206" s="16">
        <f>IF(E1206&gt;0,IF(E1206&lt;=D1206,$D$1203*(1-$B$1194)*(1-E1206/D1206),0),IF(AND(C1206&lt;0,F1206&gt;0),$D$1203*(1-$B$1194)-C1206,$D$1203*(1-$B$1194)))/$B$108</f>
        <v>168236.80525921623</v>
      </c>
      <c r="H1206" s="16">
        <f>$H$1203</f>
        <v>383960.96197141003</v>
      </c>
      <c r="I1206" s="16">
        <f>IF(AND(C1206&gt;0,H1206&gt;0),C1206/(1-$B$105*MAX(0,1-$H$1203*(1-$B$1194)/H1206)),0)</f>
        <v>24875.954418478199</v>
      </c>
      <c r="J1206" s="16">
        <f t="shared" ref="J1206:J1237" si="467">IF(I1206&gt;0,IF(I1206&lt;=H1206,H1206-I1206,C1206*(H1206/I1206-1)),H1206-C1206)</f>
        <v>359085.00755293184</v>
      </c>
      <c r="K1206" s="16">
        <f>IF(I1206&gt;0,IF(I1206&lt;=H1206,$H$1203*(1-$B$1194)*(1-I1206/H1206),0),IF(AND(C1206&lt;0,J1206&gt;0),$H$1203*(1-$B$1194)-C1206,$H$1203*(1-$B$1194)))/$B$108</f>
        <v>195503.88358787587</v>
      </c>
      <c r="L1206" s="16">
        <f>$L$1203</f>
        <v>404375.61043901322</v>
      </c>
      <c r="M1206" s="16">
        <f>IF(AND(C1206&gt;0,L1206&gt;0),C1206/(1-$B$105*MAX(0,1-$L$1203*(1-$B$1194)/L1206)),0)</f>
        <v>24875.954418478199</v>
      </c>
      <c r="N1206" s="16">
        <f t="shared" ref="N1206:N1237" si="468">IF(M1206&gt;0,IF(M1206&lt;=L1206,L1206-M1206,C1206*(L1206/M1206-1)),L1206-C1206)</f>
        <v>379499.65602053504</v>
      </c>
      <c r="O1206" s="16">
        <f>IF(M1206&gt;0,IF(M1206&lt;=L1206,$L$1203*(1-$B$1194)*(1-M1206/L1206),0),IF(AND(C1206&lt;0,N1206&gt;0),$L$1203*(1-$B$1194)-C1206,$L$1203*(1-$B$1194)))/$B$108</f>
        <v>206618.64185833748</v>
      </c>
      <c r="P1206" s="16">
        <f>$P$1203</f>
        <v>404890.00018516748</v>
      </c>
      <c r="Q1206" s="16">
        <f>IF(AND(C1206&gt;0,P1206&gt;0),C1206/(1-$B$105*MAX(0,1-$P$1203*(1-$B$1194)/P1206)),0)</f>
        <v>24875.954418478199</v>
      </c>
      <c r="R1206" s="16">
        <f t="shared" ref="R1206:R1237" si="469">IF(Q1206&gt;0,IF(Q1206&lt;=P1206,P1206-Q1206,C1206*(P1206/Q1206-1)),P1206-C1206)</f>
        <v>380014.04576668929</v>
      </c>
      <c r="S1206" s="16">
        <f>IF(Q1206&gt;0,IF(Q1206&lt;=P1206,$P$1203*(1-$B$1194)*(1-Q1206/P1206),0),IF(AND(C1206&lt;0,R1206&gt;0),$P$1203*(1-$B$1194)-C1206,$P$1203*(1-$B$1194)))/$B$108</f>
        <v>206898.701429012</v>
      </c>
      <c r="T1206" s="16">
        <f>$T$1203</f>
        <v>404932.47902628453</v>
      </c>
      <c r="U1206" s="16">
        <f>IF(AND(C1206&gt;0,T1206&gt;0),C1206/(1-$B$105*MAX(0,1-$T$1203*(1-$B$1194)/T1206)),0)</f>
        <v>24875.954418478199</v>
      </c>
      <c r="V1206" s="16">
        <f t="shared" ref="V1206:V1237" si="470">IF(U1206&gt;0,IF(U1206&lt;=T1206,T1206-U1206,C1206*(T1206/U1206-1)),T1206-C1206)</f>
        <v>380056.52460780635</v>
      </c>
      <c r="W1206" s="16">
        <f>IF(U1206&gt;0,IF(U1206&lt;=T1206,$T$1203*(1-$B$1194)*(1-U1206/T1206),0),IF(AND(C1206&lt;0,V1206&gt;0),$T$1203*(1-$B$1194)-C1206,$T$1203*(1-$B$1194)))/$B$108</f>
        <v>206921.82904011803</v>
      </c>
    </row>
    <row r="1207" spans="1:24">
      <c r="B1207" s="13">
        <v>1</v>
      </c>
      <c r="C1207" s="16">
        <f t="shared" si="465"/>
        <v>22000</v>
      </c>
      <c r="D1207" s="16">
        <f t="shared" ref="D1207:D1238" si="471">IF($B1207&gt;$B$1201,F1206,F1206*$B$107*IF(F1206&gt;0,$B$106,1))</f>
        <v>317636.69076193153</v>
      </c>
      <c r="E1207" s="16">
        <f t="shared" ref="E1207:E1238" si="472">IF(AND(C1207&gt;0,D1207&gt;0),C1207/(1-$B$105*MAX(0,1-G1206/D1207)),0)</f>
        <v>25065.242677237755</v>
      </c>
      <c r="F1207" s="16">
        <f t="shared" si="466"/>
        <v>292571.44808469375</v>
      </c>
      <c r="G1207" s="16">
        <f t="shared" ref="G1207:G1238" si="473">IF(E1207&gt;0,IF(E1207&lt;=D1207,G1206*(1-E1207/D1207),0),IF(AND(C1207&lt;0,F1207&gt;0),G1206-C1207,G1206))/$B$108</f>
        <v>151922.50734748173</v>
      </c>
      <c r="H1207" s="16">
        <f t="shared" ref="H1207:H1238" si="474">IF($B1207&gt;$B$1201,J1206,J1206*$B$107*IF(J1206&gt;0,$B$106,1))</f>
        <v>369117.84266396076</v>
      </c>
      <c r="I1207" s="16">
        <f t="shared" ref="I1207:I1238" si="475">IF(AND(C1207&gt;0,H1207&gt;0),C1207/(1-$B$105*MAX(0,1-K1206/H1207)),0)</f>
        <v>25065.242677237755</v>
      </c>
      <c r="J1207" s="16">
        <f t="shared" si="467"/>
        <v>344052.59998672298</v>
      </c>
      <c r="K1207" s="16">
        <f t="shared" ref="K1207:K1238" si="476">IF(I1207&gt;0,IF(I1207&lt;=H1207,K1206*(1-I1207/H1207),0),IF(AND(C1207&lt;0,J1207&gt;0),K1206-C1207,K1206))/$B$108</f>
        <v>178654.93708146177</v>
      </c>
      <c r="L1207" s="16">
        <f t="shared" ref="L1207:L1238" si="477">IF($B1207&gt;$B$1201,N1206,N1206*$B$107*IF(N1206&gt;0,$B$106,1))</f>
        <v>390102.8764097488</v>
      </c>
      <c r="M1207" s="16">
        <f t="shared" ref="M1207:M1238" si="478">IF(AND(C1207&gt;0,L1207&gt;0),C1207/(1-$B$105*MAX(0,1-O1206/L1207)),0)</f>
        <v>25065.242677237755</v>
      </c>
      <c r="N1207" s="16">
        <f t="shared" si="468"/>
        <v>365037.63373251102</v>
      </c>
      <c r="O1207" s="16">
        <f t="shared" ref="O1207:O1238" si="479">IF(M1207&gt;0,IF(M1207&lt;=L1207,O1206*(1-M1207/L1207),0),IF(AND(C1207&lt;0,N1207&gt;0),O1206-C1207,O1206))/$B$108</f>
        <v>189551.75891524766</v>
      </c>
      <c r="P1207" s="16">
        <f t="shared" ref="P1207:P1238" si="480">IF($B1207&gt;$B$1201,R1206,R1206*$B$107*IF(R1206&gt;0,$B$106,1))</f>
        <v>390631.63820541062</v>
      </c>
      <c r="Q1207" s="16">
        <f t="shared" ref="Q1207:Q1238" si="481">IF(AND(C1207&gt;0,P1207&gt;0),C1207/(1-$B$105*MAX(0,1-S1206/P1207)),0)</f>
        <v>25065.242677237755</v>
      </c>
      <c r="R1207" s="16">
        <f t="shared" si="469"/>
        <v>365566.39552817284</v>
      </c>
      <c r="S1207" s="16">
        <f t="shared" ref="S1207:S1238" si="482">IF(Q1207&gt;0,IF(Q1207&lt;=P1207,S1206*(1-Q1207/P1207),0),IF(AND(C1207&lt;0,R1207&gt;0),S1206-C1207,S1206))/$B$108</f>
        <v>189826.32712179131</v>
      </c>
      <c r="T1207" s="16">
        <f t="shared" ref="T1207:T1238" si="483">IF($B1207&gt;$B$1201,V1206,V1206*$B$107*IF(V1206&gt;0,$B$106,1))</f>
        <v>390675.30390534847</v>
      </c>
      <c r="U1207" s="16">
        <f t="shared" ref="U1207:U1238" si="484">IF(AND(C1207&gt;0,T1207&gt;0),C1207/(1-$B$105*MAX(0,1-W1206/T1207)),0)</f>
        <v>25065.242677237755</v>
      </c>
      <c r="V1207" s="16">
        <f t="shared" si="470"/>
        <v>365610.06122811069</v>
      </c>
      <c r="W1207" s="16">
        <f t="shared" ref="W1207:W1238" si="485">IF(U1207&gt;0,IF(U1207&lt;=T1207,W1206*(1-U1207/T1207),0),IF(AND(C1207&lt;0,V1207&gt;0),W1206-C1207,W1206))/$B$108</f>
        <v>189849.00125032663</v>
      </c>
    </row>
    <row r="1208" spans="1:24">
      <c r="B1208" s="13">
        <v>2</v>
      </c>
      <c r="C1208" s="16">
        <f t="shared" si="465"/>
        <v>22000</v>
      </c>
      <c r="D1208" s="16">
        <f t="shared" si="471"/>
        <v>300745.89434418012</v>
      </c>
      <c r="E1208" s="16">
        <f t="shared" si="472"/>
        <v>25248.478846684575</v>
      </c>
      <c r="F1208" s="16">
        <f t="shared" si="466"/>
        <v>275497.41549749556</v>
      </c>
      <c r="G1208" s="16">
        <f t="shared" si="473"/>
        <v>136439.39010894357</v>
      </c>
      <c r="H1208" s="16">
        <f t="shared" si="474"/>
        <v>353665.42963035207</v>
      </c>
      <c r="I1208" s="16">
        <f t="shared" si="475"/>
        <v>25248.478846684575</v>
      </c>
      <c r="J1208" s="16">
        <f t="shared" si="467"/>
        <v>328416.9507836675</v>
      </c>
      <c r="K1208" s="16">
        <f t="shared" si="476"/>
        <v>162647.65455402204</v>
      </c>
      <c r="L1208" s="16">
        <f t="shared" si="477"/>
        <v>375236.78521899739</v>
      </c>
      <c r="M1208" s="16">
        <f t="shared" si="478"/>
        <v>25248.478846684575</v>
      </c>
      <c r="N1208" s="16">
        <f t="shared" si="468"/>
        <v>349988.30637231283</v>
      </c>
      <c r="O1208" s="16">
        <f t="shared" si="479"/>
        <v>173330.81321459645</v>
      </c>
      <c r="P1208" s="16">
        <f t="shared" si="480"/>
        <v>375780.32061923004</v>
      </c>
      <c r="Q1208" s="16">
        <f t="shared" si="481"/>
        <v>25248.478846684575</v>
      </c>
      <c r="R1208" s="16">
        <f t="shared" si="469"/>
        <v>350531.84177254548</v>
      </c>
      <c r="S1208" s="16">
        <f t="shared" si="482"/>
        <v>173599.9977308157</v>
      </c>
      <c r="T1208" s="16">
        <f t="shared" si="483"/>
        <v>375825.20633882406</v>
      </c>
      <c r="U1208" s="16">
        <f t="shared" si="484"/>
        <v>25248.478846684575</v>
      </c>
      <c r="V1208" s="16">
        <f t="shared" si="470"/>
        <v>350576.7274921395</v>
      </c>
      <c r="W1208" s="16">
        <f t="shared" si="485"/>
        <v>173622.22726859542</v>
      </c>
    </row>
    <row r="1209" spans="1:24">
      <c r="B1209" s="13">
        <v>3</v>
      </c>
      <c r="C1209" s="16">
        <f t="shared" si="465"/>
        <v>22000</v>
      </c>
      <c r="D1209" s="16">
        <f t="shared" si="471"/>
        <v>283194.81328649557</v>
      </c>
      <c r="E1209" s="16">
        <f t="shared" si="472"/>
        <v>25425.752899980187</v>
      </c>
      <c r="F1209" s="16">
        <f t="shared" si="466"/>
        <v>257769.0603865154</v>
      </c>
      <c r="G1209" s="16">
        <f t="shared" si="473"/>
        <v>121754.51951097535</v>
      </c>
      <c r="H1209" s="16">
        <f t="shared" si="474"/>
        <v>337592.92038856319</v>
      </c>
      <c r="I1209" s="16">
        <f t="shared" si="475"/>
        <v>25425.752899980187</v>
      </c>
      <c r="J1209" s="16">
        <f t="shared" si="467"/>
        <v>312167.16748858301</v>
      </c>
      <c r="K1209" s="16">
        <f t="shared" si="476"/>
        <v>147448.89641791504</v>
      </c>
      <c r="L1209" s="16">
        <f t="shared" si="477"/>
        <v>359766.97965235531</v>
      </c>
      <c r="M1209" s="16">
        <f t="shared" si="478"/>
        <v>25425.752899980187</v>
      </c>
      <c r="N1209" s="16">
        <f t="shared" si="468"/>
        <v>334341.22675237514</v>
      </c>
      <c r="O1209" s="16">
        <f t="shared" si="479"/>
        <v>157922.5813792625</v>
      </c>
      <c r="P1209" s="16">
        <f t="shared" si="480"/>
        <v>360325.7014316704</v>
      </c>
      <c r="Q1209" s="16">
        <f t="shared" si="481"/>
        <v>25425.752899980187</v>
      </c>
      <c r="R1209" s="16">
        <f t="shared" si="469"/>
        <v>334899.94853169023</v>
      </c>
      <c r="S1209" s="16">
        <f t="shared" si="482"/>
        <v>158186.48776771274</v>
      </c>
      <c r="T1209" s="16">
        <f t="shared" si="483"/>
        <v>360371.84125826985</v>
      </c>
      <c r="U1209" s="16">
        <f t="shared" si="484"/>
        <v>25425.752899980187</v>
      </c>
      <c r="V1209" s="16">
        <f t="shared" si="470"/>
        <v>334946.08835828968</v>
      </c>
      <c r="W1209" s="16">
        <f t="shared" si="485"/>
        <v>158208.28143220267</v>
      </c>
    </row>
    <row r="1210" spans="1:24">
      <c r="B1210" s="13">
        <v>4</v>
      </c>
      <c r="C1210" s="16">
        <f t="shared" si="465"/>
        <v>22000</v>
      </c>
      <c r="D1210" s="16">
        <f t="shared" si="471"/>
        <v>264971.12793371466</v>
      </c>
      <c r="E1210" s="16">
        <f t="shared" si="472"/>
        <v>25597.161984589238</v>
      </c>
      <c r="F1210" s="16">
        <f t="shared" si="466"/>
        <v>239373.96594912541</v>
      </c>
      <c r="G1210" s="16">
        <f t="shared" si="473"/>
        <v>107835.87836142394</v>
      </c>
      <c r="H1210" s="16">
        <f t="shared" si="474"/>
        <v>320889.11814821401</v>
      </c>
      <c r="I1210" s="16">
        <f t="shared" si="475"/>
        <v>25597.161984589235</v>
      </c>
      <c r="J1210" s="16">
        <f t="shared" si="467"/>
        <v>295291.95616362477</v>
      </c>
      <c r="K1210" s="16">
        <f t="shared" si="476"/>
        <v>133026.44395646281</v>
      </c>
      <c r="L1210" s="16">
        <f t="shared" si="477"/>
        <v>343682.72062783653</v>
      </c>
      <c r="M1210" s="16">
        <f t="shared" si="478"/>
        <v>25597.161984589235</v>
      </c>
      <c r="N1210" s="16">
        <f t="shared" si="468"/>
        <v>318085.55864324729</v>
      </c>
      <c r="O1210" s="16">
        <f t="shared" si="479"/>
        <v>143294.76254601916</v>
      </c>
      <c r="P1210" s="16">
        <f t="shared" si="480"/>
        <v>344257.05309366563</v>
      </c>
      <c r="Q1210" s="16">
        <f t="shared" si="481"/>
        <v>25597.161984589235</v>
      </c>
      <c r="R1210" s="16">
        <f t="shared" si="469"/>
        <v>318659.89110907639</v>
      </c>
      <c r="S1210" s="16">
        <f t="shared" si="482"/>
        <v>143553.49429940176</v>
      </c>
      <c r="T1210" s="16">
        <f t="shared" si="483"/>
        <v>344304.48206702032</v>
      </c>
      <c r="U1210" s="16">
        <f t="shared" si="484"/>
        <v>25597.161984589235</v>
      </c>
      <c r="V1210" s="16">
        <f t="shared" si="470"/>
        <v>318707.32008243108</v>
      </c>
      <c r="W1210" s="16">
        <f t="shared" si="485"/>
        <v>143574.86063713697</v>
      </c>
    </row>
    <row r="1211" spans="1:24">
      <c r="B1211" s="13">
        <v>5</v>
      </c>
      <c r="C1211" s="16">
        <f t="shared" si="465"/>
        <v>22000</v>
      </c>
      <c r="D1211" s="16">
        <f t="shared" si="471"/>
        <v>246062.074557744</v>
      </c>
      <c r="E1211" s="16">
        <f t="shared" si="472"/>
        <v>25762.809642765827</v>
      </c>
      <c r="F1211" s="16">
        <f t="shared" si="466"/>
        <v>220299.26491497818</v>
      </c>
      <c r="G1211" s="16">
        <f t="shared" si="473"/>
        <v>94652.366175026153</v>
      </c>
      <c r="H1211" s="16">
        <f t="shared" si="474"/>
        <v>303542.41341883643</v>
      </c>
      <c r="I1211" s="16">
        <f t="shared" si="475"/>
        <v>25762.809642765827</v>
      </c>
      <c r="J1211" s="16">
        <f t="shared" si="467"/>
        <v>277779.60377607058</v>
      </c>
      <c r="K1211" s="16">
        <f t="shared" si="476"/>
        <v>119348.99911133877</v>
      </c>
      <c r="L1211" s="16">
        <f t="shared" si="477"/>
        <v>326972.86915173964</v>
      </c>
      <c r="M1211" s="16">
        <f t="shared" si="478"/>
        <v>25762.809642765827</v>
      </c>
      <c r="N1211" s="16">
        <f t="shared" si="468"/>
        <v>301210.05950897379</v>
      </c>
      <c r="O1211" s="16">
        <f t="shared" si="479"/>
        <v>129415.97812070775</v>
      </c>
      <c r="P1211" s="16">
        <f t="shared" si="480"/>
        <v>327563.24846666399</v>
      </c>
      <c r="Q1211" s="16">
        <f t="shared" si="481"/>
        <v>25762.809642765827</v>
      </c>
      <c r="R1211" s="16">
        <f t="shared" si="469"/>
        <v>301800.43882389815</v>
      </c>
      <c r="S1211" s="16">
        <f t="shared" si="482"/>
        <v>129669.63670245539</v>
      </c>
      <c r="T1211" s="16">
        <f t="shared" si="483"/>
        <v>327612.00260553422</v>
      </c>
      <c r="U1211" s="16">
        <f t="shared" si="484"/>
        <v>25762.809642765827</v>
      </c>
      <c r="V1211" s="16">
        <f t="shared" si="470"/>
        <v>301849.19296276837</v>
      </c>
      <c r="W1211" s="16">
        <f t="shared" si="485"/>
        <v>129690.58409239186</v>
      </c>
    </row>
    <row r="1212" spans="1:24">
      <c r="B1212" s="13">
        <v>6</v>
      </c>
      <c r="C1212" s="16">
        <f t="shared" si="465"/>
        <v>22000</v>
      </c>
      <c r="D1212" s="16">
        <f t="shared" si="471"/>
        <v>226454.42637670267</v>
      </c>
      <c r="E1212" s="16">
        <f t="shared" si="472"/>
        <v>25922.80505875032</v>
      </c>
      <c r="F1212" s="16">
        <f t="shared" si="466"/>
        <v>200531.62131795235</v>
      </c>
      <c r="G1212" s="16">
        <f t="shared" si="473"/>
        <v>82173.796941862878</v>
      </c>
      <c r="H1212" s="16">
        <f t="shared" si="474"/>
        <v>285540.76590557396</v>
      </c>
      <c r="I1212" s="16">
        <f t="shared" si="475"/>
        <v>25922.80505875032</v>
      </c>
      <c r="J1212" s="16">
        <f t="shared" si="467"/>
        <v>259617.96084682364</v>
      </c>
      <c r="K1212" s="16">
        <f t="shared" si="476"/>
        <v>106386.18217354191</v>
      </c>
      <c r="L1212" s="16">
        <f t="shared" si="477"/>
        <v>309625.86857165454</v>
      </c>
      <c r="M1212" s="16">
        <f t="shared" si="478"/>
        <v>25922.80505875032</v>
      </c>
      <c r="N1212" s="16">
        <f t="shared" si="468"/>
        <v>283703.06351290422</v>
      </c>
      <c r="O1212" s="16">
        <f t="shared" si="479"/>
        <v>116255.76943762913</v>
      </c>
      <c r="P1212" s="16">
        <f t="shared" si="480"/>
        <v>310232.74308463786</v>
      </c>
      <c r="Q1212" s="16">
        <f t="shared" si="481"/>
        <v>25922.805058750317</v>
      </c>
      <c r="R1212" s="16">
        <f t="shared" si="469"/>
        <v>284309.93802588753</v>
      </c>
      <c r="S1212" s="16">
        <f t="shared" si="482"/>
        <v>116504.45432169545</v>
      </c>
      <c r="T1212" s="16">
        <f t="shared" si="483"/>
        <v>310282.85941414814</v>
      </c>
      <c r="U1212" s="16">
        <f t="shared" si="484"/>
        <v>25922.80505875032</v>
      </c>
      <c r="V1212" s="16">
        <f t="shared" si="470"/>
        <v>284360.05435539782</v>
      </c>
      <c r="W1212" s="16">
        <f t="shared" si="485"/>
        <v>116524.99097849592</v>
      </c>
    </row>
    <row r="1213" spans="1:24">
      <c r="B1213" s="13">
        <v>7</v>
      </c>
      <c r="C1213" s="16">
        <f t="shared" si="465"/>
        <v>22000</v>
      </c>
      <c r="D1213" s="16">
        <f t="shared" si="471"/>
        <v>206134.47481757595</v>
      </c>
      <c r="E1213" s="16">
        <f t="shared" si="472"/>
        <v>26077.262335520605</v>
      </c>
      <c r="F1213" s="16">
        <f t="shared" si="466"/>
        <v>180057.21248205533</v>
      </c>
      <c r="G1213" s="16">
        <f t="shared" si="473"/>
        <v>70370.894921453975</v>
      </c>
      <c r="H1213" s="16">
        <f t="shared" si="474"/>
        <v>266871.68667288392</v>
      </c>
      <c r="I1213" s="16">
        <f t="shared" si="475"/>
        <v>26077.262335520605</v>
      </c>
      <c r="J1213" s="16">
        <f t="shared" si="467"/>
        <v>240794.42433736331</v>
      </c>
      <c r="K1213" s="16">
        <f t="shared" si="476"/>
        <v>94108.527501531455</v>
      </c>
      <c r="L1213" s="16">
        <f t="shared" si="477"/>
        <v>291629.72710745473</v>
      </c>
      <c r="M1213" s="16">
        <f t="shared" si="478"/>
        <v>26077.262335520605</v>
      </c>
      <c r="N1213" s="16">
        <f t="shared" si="468"/>
        <v>265552.46477193414</v>
      </c>
      <c r="O1213" s="16">
        <f t="shared" si="479"/>
        <v>103784.59344671501</v>
      </c>
      <c r="P1213" s="16">
        <f t="shared" si="480"/>
        <v>292253.55769433081</v>
      </c>
      <c r="Q1213" s="16">
        <f t="shared" si="481"/>
        <v>26077.262335520605</v>
      </c>
      <c r="R1213" s="16">
        <f t="shared" si="469"/>
        <v>266176.29535881022</v>
      </c>
      <c r="S1213" s="16">
        <f t="shared" si="482"/>
        <v>104028.40215658395</v>
      </c>
      <c r="T1213" s="16">
        <f t="shared" si="483"/>
        <v>292305.07427408762</v>
      </c>
      <c r="U1213" s="16">
        <f t="shared" si="484"/>
        <v>26077.262335520605</v>
      </c>
      <c r="V1213" s="16">
        <f t="shared" si="470"/>
        <v>266227.81193856703</v>
      </c>
      <c r="W1213" s="16">
        <f t="shared" si="485"/>
        <v>104048.53613383931</v>
      </c>
    </row>
    <row r="1214" spans="1:24">
      <c r="B1214" s="13">
        <v>8</v>
      </c>
      <c r="C1214" s="16">
        <f t="shared" si="465"/>
        <v>22000</v>
      </c>
      <c r="D1214" s="16">
        <f t="shared" si="471"/>
        <v>185088.01099880395</v>
      </c>
      <c r="E1214" s="16">
        <f t="shared" si="472"/>
        <v>26226.299803392416</v>
      </c>
      <c r="F1214" s="16">
        <f t="shared" si="466"/>
        <v>158861.71119541154</v>
      </c>
      <c r="G1214" s="16">
        <f t="shared" si="473"/>
        <v>59215.288590077012</v>
      </c>
      <c r="H1214" s="16">
        <f t="shared" si="474"/>
        <v>247522.22055334924</v>
      </c>
      <c r="I1214" s="16">
        <f t="shared" si="475"/>
        <v>26226.299803392416</v>
      </c>
      <c r="J1214" s="16">
        <f t="shared" si="467"/>
        <v>221295.92074995683</v>
      </c>
      <c r="K1214" s="16">
        <f t="shared" si="476"/>
        <v>82487.477394074522</v>
      </c>
      <c r="L1214" s="16">
        <f t="shared" si="477"/>
        <v>272972.00063766201</v>
      </c>
      <c r="M1214" s="16">
        <f t="shared" si="478"/>
        <v>26226.299803392416</v>
      </c>
      <c r="N1214" s="16">
        <f t="shared" si="468"/>
        <v>246745.70083426961</v>
      </c>
      <c r="O1214" s="16">
        <f t="shared" si="479"/>
        <v>91973.816556019199</v>
      </c>
      <c r="P1214" s="16">
        <f t="shared" si="480"/>
        <v>273613.26105113537</v>
      </c>
      <c r="Q1214" s="16">
        <f t="shared" si="481"/>
        <v>26226.299803392416</v>
      </c>
      <c r="R1214" s="16">
        <f t="shared" si="469"/>
        <v>247386.96124774296</v>
      </c>
      <c r="S1214" s="16">
        <f t="shared" si="482"/>
        <v>92212.844702949515</v>
      </c>
      <c r="T1214" s="16">
        <f t="shared" si="483"/>
        <v>273666.21700413059</v>
      </c>
      <c r="U1214" s="16">
        <f t="shared" si="484"/>
        <v>26226.299803392416</v>
      </c>
      <c r="V1214" s="16">
        <f t="shared" si="470"/>
        <v>247439.91720073819</v>
      </c>
      <c r="W1214" s="16">
        <f t="shared" si="485"/>
        <v>92232.583896337135</v>
      </c>
    </row>
    <row r="1215" spans="1:24">
      <c r="B1215" s="13">
        <v>9</v>
      </c>
      <c r="C1215" s="16">
        <f t="shared" si="465"/>
        <v>22000</v>
      </c>
      <c r="D1215" s="16">
        <f t="shared" si="471"/>
        <v>163300.30740621136</v>
      </c>
      <c r="E1215" s="16">
        <f t="shared" si="472"/>
        <v>26370.039362248899</v>
      </c>
      <c r="F1215" s="16">
        <f t="shared" si="466"/>
        <v>136930.26804396245</v>
      </c>
      <c r="G1215" s="16">
        <f t="shared" si="473"/>
        <v>48679.502871358243</v>
      </c>
      <c r="H1215" s="16">
        <f t="shared" si="474"/>
        <v>227478.92877571064</v>
      </c>
      <c r="I1215" s="16">
        <f t="shared" si="475"/>
        <v>26370.039362248899</v>
      </c>
      <c r="J1215" s="16">
        <f t="shared" si="467"/>
        <v>201108.88941346173</v>
      </c>
      <c r="K1215" s="16">
        <f t="shared" si="476"/>
        <v>71495.374247826403</v>
      </c>
      <c r="L1215" s="16">
        <f t="shared" si="477"/>
        <v>253639.7757155791</v>
      </c>
      <c r="M1215" s="16">
        <f t="shared" si="478"/>
        <v>26370.039362248895</v>
      </c>
      <c r="N1215" s="16">
        <f t="shared" si="468"/>
        <v>227269.7363533302</v>
      </c>
      <c r="O1215" s="16">
        <f t="shared" si="479"/>
        <v>80795.706759536857</v>
      </c>
      <c r="P1215" s="16">
        <f t="shared" si="480"/>
        <v>254298.95294500489</v>
      </c>
      <c r="Q1215" s="16">
        <f t="shared" si="481"/>
        <v>26370.039362248895</v>
      </c>
      <c r="R1215" s="16">
        <f t="shared" si="469"/>
        <v>227928.91358275598</v>
      </c>
      <c r="S1215" s="16">
        <f t="shared" si="482"/>
        <v>81030.04808005676</v>
      </c>
      <c r="T1215" s="16">
        <f t="shared" si="483"/>
        <v>254353.38848732683</v>
      </c>
      <c r="U1215" s="16">
        <f t="shared" si="484"/>
        <v>26370.039362248895</v>
      </c>
      <c r="V1215" s="16">
        <f t="shared" si="470"/>
        <v>227983.34912507792</v>
      </c>
      <c r="W1215" s="16">
        <f t="shared" si="485"/>
        <v>81049.40023043679</v>
      </c>
    </row>
    <row r="1216" spans="1:24">
      <c r="B1216" s="13">
        <v>10</v>
      </c>
      <c r="C1216" s="16">
        <f t="shared" si="465"/>
        <v>22000</v>
      </c>
      <c r="D1216" s="16">
        <f t="shared" si="471"/>
        <v>140756.09973311078</v>
      </c>
      <c r="E1216" s="16">
        <f t="shared" si="472"/>
        <v>26508.605858703202</v>
      </c>
      <c r="F1216" s="16">
        <f t="shared" si="466"/>
        <v>114247.49387440758</v>
      </c>
      <c r="G1216" s="16">
        <f t="shared" si="473"/>
        <v>38736.949781272677</v>
      </c>
      <c r="H1216" s="16">
        <f t="shared" si="474"/>
        <v>206727.87178367385</v>
      </c>
      <c r="I1216" s="16">
        <f t="shared" si="475"/>
        <v>26508.605858703202</v>
      </c>
      <c r="J1216" s="16">
        <f t="shared" si="467"/>
        <v>180219.26592497065</v>
      </c>
      <c r="K1216" s="16">
        <f t="shared" si="476"/>
        <v>61105.451130751258</v>
      </c>
      <c r="L1216" s="16">
        <f t="shared" si="477"/>
        <v>233619.65278704226</v>
      </c>
      <c r="M1216" s="16">
        <f t="shared" si="478"/>
        <v>26508.605858703202</v>
      </c>
      <c r="N1216" s="16">
        <f t="shared" si="468"/>
        <v>207111.04692833906</v>
      </c>
      <c r="O1216" s="16">
        <f t="shared" si="479"/>
        <v>70223.424181447786</v>
      </c>
      <c r="P1216" s="16">
        <f t="shared" si="480"/>
        <v>234297.24742825821</v>
      </c>
      <c r="Q1216" s="16">
        <f t="shared" si="481"/>
        <v>26508.605858703202</v>
      </c>
      <c r="R1216" s="16">
        <f t="shared" si="469"/>
        <v>207788.64156955501</v>
      </c>
      <c r="S1216" s="16">
        <f t="shared" si="482"/>
        <v>70453.170574114352</v>
      </c>
      <c r="T1216" s="16">
        <f t="shared" si="483"/>
        <v>234353.20389963262</v>
      </c>
      <c r="U1216" s="16">
        <f t="shared" si="484"/>
        <v>26508.605858703202</v>
      </c>
      <c r="V1216" s="16">
        <f t="shared" si="470"/>
        <v>207844.59804092941</v>
      </c>
      <c r="W1216" s="16">
        <f t="shared" si="485"/>
        <v>70472.143270565357</v>
      </c>
    </row>
    <row r="1217" spans="2:23">
      <c r="B1217" s="13">
        <v>11</v>
      </c>
      <c r="C1217" s="16">
        <f t="shared" si="465"/>
        <v>22000</v>
      </c>
      <c r="D1217" s="16">
        <f t="shared" si="471"/>
        <v>117439.56885325853</v>
      </c>
      <c r="E1217" s="16">
        <f t="shared" si="472"/>
        <v>26642.126499061378</v>
      </c>
      <c r="F1217" s="16">
        <f t="shared" si="466"/>
        <v>90797.442354197148</v>
      </c>
      <c r="G1217" s="16">
        <f t="shared" si="473"/>
        <v>29361.917618538144</v>
      </c>
      <c r="H1217" s="16">
        <f t="shared" si="474"/>
        <v>185254.59221491433</v>
      </c>
      <c r="I1217" s="16">
        <f t="shared" si="475"/>
        <v>26642.126499061378</v>
      </c>
      <c r="J1217" s="16">
        <f t="shared" si="467"/>
        <v>158612.46571585294</v>
      </c>
      <c r="K1217" s="16">
        <f t="shared" si="476"/>
        <v>51291.820902340674</v>
      </c>
      <c r="L1217" s="16">
        <f t="shared" si="477"/>
        <v>212897.72957951686</v>
      </c>
      <c r="M1217" s="16">
        <f t="shared" si="478"/>
        <v>26642.126499061378</v>
      </c>
      <c r="N1217" s="16">
        <f t="shared" si="468"/>
        <v>186255.60308045548</v>
      </c>
      <c r="O1217" s="16">
        <f t="shared" si="479"/>
        <v>60231.010167729422</v>
      </c>
      <c r="P1217" s="16">
        <f t="shared" si="480"/>
        <v>213594.25621500838</v>
      </c>
      <c r="Q1217" s="16">
        <f t="shared" si="481"/>
        <v>26642.126499061378</v>
      </c>
      <c r="R1217" s="16">
        <f t="shared" si="469"/>
        <v>186952.129715947</v>
      </c>
      <c r="S1217" s="16">
        <f t="shared" si="482"/>
        <v>60456.251729167241</v>
      </c>
      <c r="T1217" s="16">
        <f t="shared" si="483"/>
        <v>213651.77611019299</v>
      </c>
      <c r="U1217" s="16">
        <f t="shared" si="484"/>
        <v>26642.126499061378</v>
      </c>
      <c r="V1217" s="16">
        <f t="shared" si="470"/>
        <v>187009.64961113161</v>
      </c>
      <c r="W1217" s="16">
        <f t="shared" si="485"/>
        <v>60474.852411962347</v>
      </c>
    </row>
    <row r="1218" spans="2:23">
      <c r="B1218" s="13">
        <v>12</v>
      </c>
      <c r="C1218" s="16">
        <f t="shared" si="465"/>
        <v>22000</v>
      </c>
      <c r="D1218" s="16">
        <f t="shared" si="471"/>
        <v>93334.322893573422</v>
      </c>
      <c r="E1218" s="16">
        <f t="shared" si="472"/>
        <v>26770.730298556937</v>
      </c>
      <c r="F1218" s="16">
        <f t="shared" si="466"/>
        <v>66563.592595016482</v>
      </c>
      <c r="G1218" s="16">
        <f t="shared" si="473"/>
        <v>20529.558830135942</v>
      </c>
      <c r="H1218" s="16">
        <f t="shared" si="474"/>
        <v>163044.09800795387</v>
      </c>
      <c r="I1218" s="16">
        <f t="shared" si="475"/>
        <v>26770.730298556937</v>
      </c>
      <c r="J1218" s="16">
        <f t="shared" si="467"/>
        <v>136273.36770939693</v>
      </c>
      <c r="K1218" s="16">
        <f t="shared" si="476"/>
        <v>42029.464010334501</v>
      </c>
      <c r="L1218" s="16">
        <f t="shared" si="477"/>
        <v>191459.5846305234</v>
      </c>
      <c r="M1218" s="16">
        <f t="shared" si="478"/>
        <v>26770.730298556937</v>
      </c>
      <c r="N1218" s="16">
        <f t="shared" si="468"/>
        <v>164688.85433196646</v>
      </c>
      <c r="O1218" s="16">
        <f t="shared" si="479"/>
        <v>50793.375054833261</v>
      </c>
      <c r="P1218" s="16">
        <f t="shared" si="480"/>
        <v>192175.57222021054</v>
      </c>
      <c r="Q1218" s="16">
        <f t="shared" si="481"/>
        <v>26770.730298556937</v>
      </c>
      <c r="R1218" s="16">
        <f t="shared" si="469"/>
        <v>165404.8419216536</v>
      </c>
      <c r="S1218" s="16">
        <f t="shared" si="482"/>
        <v>51014.200115066422</v>
      </c>
      <c r="T1218" s="16">
        <f t="shared" si="483"/>
        <v>192234.69922126664</v>
      </c>
      <c r="U1218" s="16">
        <f t="shared" si="484"/>
        <v>26770.730298556937</v>
      </c>
      <c r="V1218" s="16">
        <f t="shared" si="470"/>
        <v>165463.9689227097</v>
      </c>
      <c r="W1218" s="16">
        <f t="shared" si="485"/>
        <v>51032.436078591039</v>
      </c>
    </row>
    <row r="1219" spans="2:23">
      <c r="B1219" s="13">
        <v>13</v>
      </c>
      <c r="C1219" s="16">
        <f t="shared" si="465"/>
        <v>22000</v>
      </c>
      <c r="D1219" s="16">
        <f t="shared" si="471"/>
        <v>68423.379372121242</v>
      </c>
      <c r="E1219" s="16">
        <f t="shared" si="472"/>
        <v>26894.547566973743</v>
      </c>
      <c r="F1219" s="16">
        <f t="shared" si="466"/>
        <v>41528.8318051475</v>
      </c>
      <c r="G1219" s="16">
        <f t="shared" si="473"/>
        <v>12215.876679471763</v>
      </c>
      <c r="H1219" s="16">
        <f t="shared" si="474"/>
        <v>140080.84560319746</v>
      </c>
      <c r="I1219" s="16">
        <f t="shared" si="475"/>
        <v>26894.547566973739</v>
      </c>
      <c r="J1219" s="16">
        <f t="shared" si="467"/>
        <v>113186.29803622373</v>
      </c>
      <c r="K1219" s="16">
        <f t="shared" si="476"/>
        <v>33294.215091431135</v>
      </c>
      <c r="L1219" s="16">
        <f t="shared" si="477"/>
        <v>169290.26092200162</v>
      </c>
      <c r="M1219" s="16">
        <f t="shared" si="478"/>
        <v>26894.547566973743</v>
      </c>
      <c r="N1219" s="16">
        <f t="shared" si="468"/>
        <v>142395.71335502787</v>
      </c>
      <c r="O1219" s="16">
        <f t="shared" si="479"/>
        <v>41886.284742900512</v>
      </c>
      <c r="P1219" s="16">
        <f t="shared" si="480"/>
        <v>170026.2532049446</v>
      </c>
      <c r="Q1219" s="16">
        <f t="shared" si="481"/>
        <v>26894.547566973739</v>
      </c>
      <c r="R1219" s="16">
        <f t="shared" si="469"/>
        <v>143131.70563797085</v>
      </c>
      <c r="S1219" s="16">
        <f t="shared" si="482"/>
        <v>42102.779899991845</v>
      </c>
      <c r="T1219" s="16">
        <f t="shared" si="483"/>
        <v>170087.03221441022</v>
      </c>
      <c r="U1219" s="16">
        <f t="shared" si="484"/>
        <v>26894.547566973743</v>
      </c>
      <c r="V1219" s="16">
        <f t="shared" si="470"/>
        <v>143192.48464743647</v>
      </c>
      <c r="W1219" s="16">
        <f t="shared" si="485"/>
        <v>42120.658295604211</v>
      </c>
    </row>
    <row r="1220" spans="2:23">
      <c r="B1220" s="13">
        <v>14</v>
      </c>
      <c r="C1220" s="16">
        <f t="shared" si="465"/>
        <v>22000</v>
      </c>
      <c r="D1220" s="16">
        <f t="shared" si="471"/>
        <v>42689.147365783327</v>
      </c>
      <c r="E1220" s="16">
        <f t="shared" si="472"/>
        <v>27013.709430459337</v>
      </c>
      <c r="F1220" s="16">
        <f t="shared" si="466"/>
        <v>15675.437935323989</v>
      </c>
      <c r="G1220" s="16">
        <f t="shared" si="473"/>
        <v>4397.7108416386427</v>
      </c>
      <c r="H1220" s="16">
        <f t="shared" si="474"/>
        <v>116348.72320335581</v>
      </c>
      <c r="I1220" s="16">
        <f t="shared" si="475"/>
        <v>27013.709430459334</v>
      </c>
      <c r="J1220" s="16">
        <f t="shared" si="467"/>
        <v>89335.013772896476</v>
      </c>
      <c r="K1220" s="16">
        <f t="shared" si="476"/>
        <v>25062.748500422334</v>
      </c>
      <c r="L1220" s="16">
        <f t="shared" si="477"/>
        <v>146374.24958616737</v>
      </c>
      <c r="M1220" s="16">
        <f t="shared" si="478"/>
        <v>27013.709430459334</v>
      </c>
      <c r="N1220" s="16">
        <f t="shared" si="468"/>
        <v>119360.54015570803</v>
      </c>
      <c r="O1220" s="16">
        <f t="shared" si="479"/>
        <v>33486.346197941333</v>
      </c>
      <c r="P1220" s="16">
        <f t="shared" si="480"/>
        <v>147130.80549349575</v>
      </c>
      <c r="Q1220" s="16">
        <f t="shared" si="481"/>
        <v>27013.709430459334</v>
      </c>
      <c r="R1220" s="16">
        <f t="shared" si="469"/>
        <v>120117.09606303641</v>
      </c>
      <c r="S1220" s="16">
        <f t="shared" si="482"/>
        <v>33698.596351952445</v>
      </c>
      <c r="T1220" s="16">
        <f t="shared" si="483"/>
        <v>147193.28266848583</v>
      </c>
      <c r="U1220" s="16">
        <f t="shared" si="484"/>
        <v>27013.709430459334</v>
      </c>
      <c r="V1220" s="16">
        <f t="shared" si="470"/>
        <v>120179.5732380265</v>
      </c>
      <c r="W1220" s="16">
        <f t="shared" si="485"/>
        <v>33716.124190788098</v>
      </c>
    </row>
    <row r="1221" spans="2:23">
      <c r="B1221" s="13">
        <v>15</v>
      </c>
      <c r="C1221" s="16">
        <f t="shared" si="465"/>
        <v>22000</v>
      </c>
      <c r="D1221" s="16">
        <f t="shared" si="471"/>
        <v>16113.409671236941</v>
      </c>
      <c r="E1221" s="16">
        <f t="shared" si="472"/>
        <v>27128.347389055711</v>
      </c>
      <c r="F1221" s="16">
        <f t="shared" si="466"/>
        <v>-8932.6720244586177</v>
      </c>
      <c r="G1221" s="16">
        <f t="shared" si="473"/>
        <v>0</v>
      </c>
      <c r="H1221" s="16">
        <f t="shared" si="474"/>
        <v>91831.034057711207</v>
      </c>
      <c r="I1221" s="16">
        <f t="shared" si="475"/>
        <v>27128.347389055703</v>
      </c>
      <c r="J1221" s="16">
        <f t="shared" si="467"/>
        <v>64702.6866686555</v>
      </c>
      <c r="K1221" s="16">
        <f t="shared" si="476"/>
        <v>17312.562888427714</v>
      </c>
      <c r="L1221" s="16">
        <f t="shared" si="477"/>
        <v>122695.47364765851</v>
      </c>
      <c r="M1221" s="16">
        <f t="shared" si="478"/>
        <v>27128.347389055711</v>
      </c>
      <c r="N1221" s="16">
        <f t="shared" si="468"/>
        <v>95567.126258602802</v>
      </c>
      <c r="O1221" s="16">
        <f t="shared" si="479"/>
        <v>25570.992003642419</v>
      </c>
      <c r="P1221" s="16">
        <f t="shared" si="480"/>
        <v>123473.16772703765</v>
      </c>
      <c r="Q1221" s="16">
        <f t="shared" si="481"/>
        <v>27128.347389055703</v>
      </c>
      <c r="R1221" s="16">
        <f t="shared" si="469"/>
        <v>96344.820337981946</v>
      </c>
      <c r="S1221" s="16">
        <f t="shared" si="482"/>
        <v>25779.080389927822</v>
      </c>
      <c r="T1221" s="16">
        <f t="shared" si="483"/>
        <v>123537.39051429696</v>
      </c>
      <c r="U1221" s="16">
        <f t="shared" si="484"/>
        <v>27128.347389055703</v>
      </c>
      <c r="V1221" s="16">
        <f t="shared" si="470"/>
        <v>96409.043125241253</v>
      </c>
      <c r="W1221" s="16">
        <f t="shared" si="485"/>
        <v>25796.264545649054</v>
      </c>
    </row>
    <row r="1222" spans="2:23">
      <c r="B1222" s="13">
        <v>16</v>
      </c>
      <c r="C1222" s="16">
        <f t="shared" si="465"/>
        <v>22000</v>
      </c>
      <c r="D1222" s="16">
        <f t="shared" si="471"/>
        <v>-9200.6521851923771</v>
      </c>
      <c r="E1222" s="16">
        <f t="shared" si="472"/>
        <v>0</v>
      </c>
      <c r="F1222" s="16">
        <f t="shared" si="466"/>
        <v>-31200.652185192375</v>
      </c>
      <c r="G1222" s="16">
        <f t="shared" si="473"/>
        <v>0</v>
      </c>
      <c r="H1222" s="16">
        <f t="shared" si="474"/>
        <v>66510.47973417773</v>
      </c>
      <c r="I1222" s="16">
        <f t="shared" si="475"/>
        <v>27238.592909236882</v>
      </c>
      <c r="J1222" s="16">
        <f t="shared" si="467"/>
        <v>39271.886824940848</v>
      </c>
      <c r="K1222" s="16">
        <f t="shared" si="476"/>
        <v>10021.964946555419</v>
      </c>
      <c r="L1222" s="16">
        <f t="shared" si="477"/>
        <v>98237.271766268168</v>
      </c>
      <c r="M1222" s="16">
        <f t="shared" si="478"/>
        <v>27238.592909236886</v>
      </c>
      <c r="N1222" s="16">
        <f t="shared" si="468"/>
        <v>70998.678857031278</v>
      </c>
      <c r="O1222" s="16">
        <f t="shared" si="479"/>
        <v>18118.464079118861</v>
      </c>
      <c r="P1222" s="16">
        <f t="shared" si="480"/>
        <v>99036.69461822517</v>
      </c>
      <c r="Q1222" s="16">
        <f t="shared" si="481"/>
        <v>27238.592909236882</v>
      </c>
      <c r="R1222" s="16">
        <f t="shared" si="469"/>
        <v>71798.101708988281</v>
      </c>
      <c r="S1222" s="16">
        <f t="shared" si="482"/>
        <v>18322.472300967296</v>
      </c>
      <c r="T1222" s="16">
        <f t="shared" si="483"/>
        <v>99102.711790160494</v>
      </c>
      <c r="U1222" s="16">
        <f t="shared" si="484"/>
        <v>27238.592909236882</v>
      </c>
      <c r="V1222" s="16">
        <f t="shared" si="470"/>
        <v>71864.118880923605</v>
      </c>
      <c r="W1222" s="16">
        <f t="shared" si="485"/>
        <v>18339.3195124587</v>
      </c>
    </row>
    <row r="1223" spans="2:23">
      <c r="B1223" s="13">
        <v>17</v>
      </c>
      <c r="C1223" s="16">
        <f t="shared" si="465"/>
        <v>22000</v>
      </c>
      <c r="D1223" s="16">
        <f t="shared" si="471"/>
        <v>-32136.671750748148</v>
      </c>
      <c r="E1223" s="16">
        <f t="shared" si="472"/>
        <v>0</v>
      </c>
      <c r="F1223" s="16">
        <f t="shared" si="466"/>
        <v>-54136.671750748152</v>
      </c>
      <c r="G1223" s="16">
        <f t="shared" si="473"/>
        <v>0</v>
      </c>
      <c r="H1223" s="16">
        <f t="shared" si="474"/>
        <v>40369.143342829695</v>
      </c>
      <c r="I1223" s="16">
        <f t="shared" si="475"/>
        <v>27344.577050541171</v>
      </c>
      <c r="J1223" s="16">
        <f t="shared" si="467"/>
        <v>13024.566292288524</v>
      </c>
      <c r="K1223" s="16">
        <f t="shared" si="476"/>
        <v>3170.0524264889741</v>
      </c>
      <c r="L1223" s="16">
        <f t="shared" si="477"/>
        <v>72982.381944296736</v>
      </c>
      <c r="M1223" s="16">
        <f t="shared" si="478"/>
        <v>27344.577050541175</v>
      </c>
      <c r="N1223" s="16">
        <f t="shared" si="468"/>
        <v>45637.804893755558</v>
      </c>
      <c r="O1223" s="16">
        <f t="shared" si="479"/>
        <v>11107.796674100198</v>
      </c>
      <c r="P1223" s="16">
        <f t="shared" si="480"/>
        <v>73804.140670737426</v>
      </c>
      <c r="Q1223" s="16">
        <f t="shared" si="481"/>
        <v>27344.577050541171</v>
      </c>
      <c r="R1223" s="16">
        <f t="shared" si="469"/>
        <v>46459.563620196255</v>
      </c>
      <c r="S1223" s="16">
        <f t="shared" si="482"/>
        <v>11307.804734735912</v>
      </c>
      <c r="T1223" s="16">
        <f t="shared" si="483"/>
        <v>73872.002362456609</v>
      </c>
      <c r="U1223" s="16">
        <f t="shared" si="484"/>
        <v>27344.577050541171</v>
      </c>
      <c r="V1223" s="16">
        <f t="shared" si="470"/>
        <v>46527.425311915438</v>
      </c>
      <c r="W1223" s="16">
        <f t="shared" si="485"/>
        <v>11324.321608747096</v>
      </c>
    </row>
    <row r="1224" spans="2:23">
      <c r="B1224" s="13">
        <v>18</v>
      </c>
      <c r="C1224" s="16">
        <f t="shared" si="465"/>
        <v>22000</v>
      </c>
      <c r="D1224" s="16">
        <f t="shared" si="471"/>
        <v>-55760.771903270601</v>
      </c>
      <c r="E1224" s="16">
        <f t="shared" si="472"/>
        <v>0</v>
      </c>
      <c r="F1224" s="16">
        <f t="shared" si="466"/>
        <v>-77760.771903270594</v>
      </c>
      <c r="G1224" s="16">
        <f t="shared" si="473"/>
        <v>0</v>
      </c>
      <c r="H1224" s="16">
        <f t="shared" si="474"/>
        <v>13388.472674495066</v>
      </c>
      <c r="I1224" s="16">
        <f t="shared" si="475"/>
        <v>27446.43012521755</v>
      </c>
      <c r="J1224" s="16">
        <f t="shared" si="467"/>
        <v>-11268.316589986516</v>
      </c>
      <c r="K1224" s="16">
        <f t="shared" si="476"/>
        <v>0</v>
      </c>
      <c r="L1224" s="16">
        <f t="shared" si="477"/>
        <v>46912.925162487089</v>
      </c>
      <c r="M1224" s="16">
        <f t="shared" si="478"/>
        <v>27446.430125217554</v>
      </c>
      <c r="N1224" s="16">
        <f t="shared" si="468"/>
        <v>19466.495037269535</v>
      </c>
      <c r="O1224" s="16">
        <f t="shared" si="479"/>
        <v>4518.7987478395207</v>
      </c>
      <c r="P1224" s="16">
        <f t="shared" si="480"/>
        <v>47757.643827744534</v>
      </c>
      <c r="Q1224" s="16">
        <f t="shared" si="481"/>
        <v>27446.430125217554</v>
      </c>
      <c r="R1224" s="16">
        <f t="shared" si="469"/>
        <v>20311.21370252698</v>
      </c>
      <c r="S1224" s="16">
        <f t="shared" si="482"/>
        <v>4714.8850817960983</v>
      </c>
      <c r="T1224" s="16">
        <f t="shared" si="483"/>
        <v>47827.401575130352</v>
      </c>
      <c r="U1224" s="16">
        <f t="shared" si="484"/>
        <v>27446.430125217554</v>
      </c>
      <c r="V1224" s="16">
        <f t="shared" si="470"/>
        <v>20380.971449912799</v>
      </c>
      <c r="W1224" s="16">
        <f t="shared" si="485"/>
        <v>4731.0780955325536</v>
      </c>
    </row>
    <row r="1225" spans="2:23">
      <c r="B1225" s="13">
        <v>19</v>
      </c>
      <c r="C1225" s="16">
        <f t="shared" si="465"/>
        <v>7693.7955288626426</v>
      </c>
      <c r="D1225" s="16">
        <f t="shared" si="471"/>
        <v>-80093.595060368709</v>
      </c>
      <c r="E1225" s="16">
        <f t="shared" si="472"/>
        <v>0</v>
      </c>
      <c r="F1225" s="16">
        <f t="shared" si="466"/>
        <v>-87787.390589231349</v>
      </c>
      <c r="G1225" s="16">
        <f t="shared" si="473"/>
        <v>0</v>
      </c>
      <c r="H1225" s="16">
        <f t="shared" si="474"/>
        <v>-11606.366087686112</v>
      </c>
      <c r="I1225" s="16">
        <f t="shared" si="475"/>
        <v>0</v>
      </c>
      <c r="J1225" s="16">
        <f t="shared" si="467"/>
        <v>-19300.161616548754</v>
      </c>
      <c r="K1225" s="16">
        <f t="shared" si="476"/>
        <v>0</v>
      </c>
      <c r="L1225" s="16">
        <f t="shared" si="477"/>
        <v>20010.388908610847</v>
      </c>
      <c r="M1225" s="16">
        <f t="shared" si="478"/>
        <v>9632.7304091621645</v>
      </c>
      <c r="N1225" s="16">
        <f t="shared" si="468"/>
        <v>10377.658499448682</v>
      </c>
      <c r="O1225" s="16">
        <f t="shared" si="479"/>
        <v>2297.5590058658872</v>
      </c>
      <c r="P1225" s="16">
        <f t="shared" si="480"/>
        <v>20878.709013375585</v>
      </c>
      <c r="Q1225" s="16">
        <f t="shared" si="481"/>
        <v>9632.7304091621627</v>
      </c>
      <c r="R1225" s="16">
        <f t="shared" si="469"/>
        <v>11245.978604213422</v>
      </c>
      <c r="S1225" s="16">
        <f t="shared" si="482"/>
        <v>2489.8005097448831</v>
      </c>
      <c r="T1225" s="16">
        <f t="shared" si="483"/>
        <v>20950.415792223364</v>
      </c>
      <c r="U1225" s="16">
        <f t="shared" si="484"/>
        <v>9632.7304091621627</v>
      </c>
      <c r="V1225" s="16">
        <f t="shared" si="470"/>
        <v>11317.685383061202</v>
      </c>
      <c r="W1225" s="16">
        <f t="shared" si="485"/>
        <v>2505.6760134080751</v>
      </c>
    </row>
    <row r="1226" spans="2:23">
      <c r="B1226" s="13">
        <v>20</v>
      </c>
      <c r="C1226" s="16">
        <f t="shared" si="465"/>
        <v>540.69329329396226</v>
      </c>
      <c r="D1226" s="16">
        <f t="shared" si="471"/>
        <v>-90421.012306908291</v>
      </c>
      <c r="E1226" s="16">
        <f t="shared" si="472"/>
        <v>0</v>
      </c>
      <c r="F1226" s="16">
        <f t="shared" si="466"/>
        <v>-90961.705600202258</v>
      </c>
      <c r="G1226" s="16">
        <f t="shared" si="473"/>
        <v>0</v>
      </c>
      <c r="H1226" s="16">
        <f t="shared" si="474"/>
        <v>-19879.166465045219</v>
      </c>
      <c r="I1226" s="16">
        <f t="shared" si="475"/>
        <v>0</v>
      </c>
      <c r="J1226" s="16">
        <f t="shared" si="467"/>
        <v>-20419.859758339182</v>
      </c>
      <c r="K1226" s="16">
        <f t="shared" si="476"/>
        <v>0</v>
      </c>
      <c r="L1226" s="16">
        <f t="shared" si="477"/>
        <v>10667.610277923279</v>
      </c>
      <c r="M1226" s="16">
        <f t="shared" si="478"/>
        <v>679.26459787711451</v>
      </c>
      <c r="N1226" s="16">
        <f t="shared" si="468"/>
        <v>9988.3456800461645</v>
      </c>
      <c r="O1226" s="16">
        <f t="shared" si="479"/>
        <v>2109.0793765468825</v>
      </c>
      <c r="P1226" s="16">
        <f t="shared" si="480"/>
        <v>11560.191246415146</v>
      </c>
      <c r="Q1226" s="16">
        <f t="shared" si="481"/>
        <v>679.26459787711451</v>
      </c>
      <c r="R1226" s="16">
        <f t="shared" si="469"/>
        <v>10880.926648538032</v>
      </c>
      <c r="S1226" s="16">
        <f t="shared" si="482"/>
        <v>2297.5514391733486</v>
      </c>
      <c r="T1226" s="16">
        <f t="shared" si="483"/>
        <v>11633.901512663931</v>
      </c>
      <c r="U1226" s="16">
        <f t="shared" si="484"/>
        <v>679.26459787711451</v>
      </c>
      <c r="V1226" s="16">
        <f t="shared" si="470"/>
        <v>10954.636914786817</v>
      </c>
      <c r="W1226" s="16">
        <f t="shared" si="485"/>
        <v>2313.1156584509881</v>
      </c>
    </row>
    <row r="1227" spans="2:23">
      <c r="B1227" s="13">
        <v>21</v>
      </c>
      <c r="C1227" s="16">
        <f t="shared" si="465"/>
        <v>540.69329329396226</v>
      </c>
      <c r="D1227" s="16">
        <f t="shared" si="471"/>
        <v>-93690.556768208335</v>
      </c>
      <c r="E1227" s="16">
        <f t="shared" si="472"/>
        <v>0</v>
      </c>
      <c r="F1227" s="16">
        <f t="shared" si="466"/>
        <v>-94231.250061502302</v>
      </c>
      <c r="G1227" s="16">
        <f t="shared" si="473"/>
        <v>0</v>
      </c>
      <c r="H1227" s="16">
        <f t="shared" si="474"/>
        <v>-21032.455551089359</v>
      </c>
      <c r="I1227" s="16">
        <f t="shared" si="475"/>
        <v>0</v>
      </c>
      <c r="J1227" s="16">
        <f t="shared" si="467"/>
        <v>-21573.148844383322</v>
      </c>
      <c r="K1227" s="16">
        <f t="shared" si="476"/>
        <v>0</v>
      </c>
      <c r="L1227" s="16">
        <f t="shared" si="477"/>
        <v>10267.420058346654</v>
      </c>
      <c r="M1227" s="16">
        <f t="shared" si="478"/>
        <v>681.48217347260368</v>
      </c>
      <c r="N1227" s="16">
        <f t="shared" si="468"/>
        <v>9585.9378848740507</v>
      </c>
      <c r="O1227" s="16">
        <f t="shared" si="479"/>
        <v>1930.4832314402488</v>
      </c>
      <c r="P1227" s="16">
        <f t="shared" si="480"/>
        <v>11184.939739098185</v>
      </c>
      <c r="Q1227" s="16">
        <f t="shared" si="481"/>
        <v>681.48217347260368</v>
      </c>
      <c r="R1227" s="16">
        <f t="shared" si="469"/>
        <v>10503.457565625582</v>
      </c>
      <c r="S1227" s="16">
        <f t="shared" si="482"/>
        <v>2115.25976342698</v>
      </c>
      <c r="T1227" s="16">
        <f t="shared" si="483"/>
        <v>11260.709470185962</v>
      </c>
      <c r="U1227" s="16">
        <f t="shared" si="484"/>
        <v>681.48217347260368</v>
      </c>
      <c r="V1227" s="16">
        <f t="shared" si="470"/>
        <v>10579.227296713359</v>
      </c>
      <c r="W1227" s="16">
        <f t="shared" si="485"/>
        <v>2130.5188019344696</v>
      </c>
    </row>
    <row r="1228" spans="2:23">
      <c r="B1228" s="13">
        <v>22</v>
      </c>
      <c r="C1228" s="16">
        <f t="shared" si="465"/>
        <v>540.69329329396226</v>
      </c>
      <c r="D1228" s="16">
        <f t="shared" si="471"/>
        <v>-97058.187563347368</v>
      </c>
      <c r="E1228" s="16">
        <f t="shared" si="472"/>
        <v>0</v>
      </c>
      <c r="F1228" s="16">
        <f t="shared" si="466"/>
        <v>-97598.880856641335</v>
      </c>
      <c r="G1228" s="16">
        <f t="shared" si="473"/>
        <v>0</v>
      </c>
      <c r="H1228" s="16">
        <f t="shared" si="474"/>
        <v>-22220.343309714823</v>
      </c>
      <c r="I1228" s="16">
        <f t="shared" si="475"/>
        <v>0</v>
      </c>
      <c r="J1228" s="16">
        <f t="shared" si="467"/>
        <v>-22761.036603008786</v>
      </c>
      <c r="K1228" s="16">
        <f t="shared" si="476"/>
        <v>0</v>
      </c>
      <c r="L1228" s="16">
        <f t="shared" si="477"/>
        <v>9853.7689893774332</v>
      </c>
      <c r="M1228" s="16">
        <f t="shared" si="478"/>
        <v>683.61070639124057</v>
      </c>
      <c r="N1228" s="16">
        <f t="shared" si="468"/>
        <v>9170.1582829861927</v>
      </c>
      <c r="O1228" s="16">
        <f t="shared" si="479"/>
        <v>1761.3283167798656</v>
      </c>
      <c r="P1228" s="16">
        <f t="shared" si="480"/>
        <v>10796.924170009161</v>
      </c>
      <c r="Q1228" s="16">
        <f t="shared" si="481"/>
        <v>683.61070639124057</v>
      </c>
      <c r="R1228" s="16">
        <f t="shared" si="469"/>
        <v>10113.31346361792</v>
      </c>
      <c r="S1228" s="16">
        <f t="shared" si="482"/>
        <v>1942.481779511955</v>
      </c>
      <c r="T1228" s="16">
        <f t="shared" si="483"/>
        <v>10874.810907383531</v>
      </c>
      <c r="U1228" s="16">
        <f t="shared" si="484"/>
        <v>683.61070639124057</v>
      </c>
      <c r="V1228" s="16">
        <f t="shared" si="470"/>
        <v>10191.200200992291</v>
      </c>
      <c r="W1228" s="16">
        <f t="shared" si="485"/>
        <v>1957.4416211859643</v>
      </c>
    </row>
    <row r="1229" spans="2:23">
      <c r="B1229" s="13">
        <v>23</v>
      </c>
      <c r="C1229" s="16">
        <f t="shared" si="465"/>
        <v>540.69329329396226</v>
      </c>
      <c r="D1229" s="16">
        <f t="shared" si="471"/>
        <v>-100526.84728234058</v>
      </c>
      <c r="E1229" s="16">
        <f t="shared" si="472"/>
        <v>0</v>
      </c>
      <c r="F1229" s="16">
        <f t="shared" si="466"/>
        <v>-101067.54057563454</v>
      </c>
      <c r="G1229" s="16">
        <f t="shared" si="473"/>
        <v>0</v>
      </c>
      <c r="H1229" s="16">
        <f t="shared" si="474"/>
        <v>-23443.86770109905</v>
      </c>
      <c r="I1229" s="16">
        <f t="shared" si="475"/>
        <v>0</v>
      </c>
      <c r="J1229" s="16">
        <f t="shared" si="467"/>
        <v>-23984.560994393014</v>
      </c>
      <c r="K1229" s="16">
        <f t="shared" si="476"/>
        <v>0</v>
      </c>
      <c r="L1229" s="16">
        <f t="shared" si="477"/>
        <v>9426.3725054128281</v>
      </c>
      <c r="M1229" s="16">
        <f t="shared" si="478"/>
        <v>685.6532081818109</v>
      </c>
      <c r="N1229" s="16">
        <f t="shared" si="468"/>
        <v>8740.7192972310168</v>
      </c>
      <c r="O1229" s="16">
        <f t="shared" si="479"/>
        <v>1601.189453707929</v>
      </c>
      <c r="P1229" s="16">
        <f t="shared" si="480"/>
        <v>10395.879441791405</v>
      </c>
      <c r="Q1229" s="16">
        <f t="shared" si="481"/>
        <v>685.65320818181078</v>
      </c>
      <c r="R1229" s="16">
        <f t="shared" si="469"/>
        <v>9710.2262336095937</v>
      </c>
      <c r="S1229" s="16">
        <f t="shared" si="482"/>
        <v>1778.7908877589971</v>
      </c>
      <c r="T1229" s="16">
        <f t="shared" si="483"/>
        <v>10475.942334608015</v>
      </c>
      <c r="U1229" s="16">
        <f t="shared" si="484"/>
        <v>685.65320818181078</v>
      </c>
      <c r="V1229" s="16">
        <f t="shared" si="470"/>
        <v>9790.2891264262034</v>
      </c>
      <c r="W1229" s="16">
        <f t="shared" si="485"/>
        <v>1793.4573992041044</v>
      </c>
    </row>
    <row r="1230" spans="2:23">
      <c r="B1230" s="13">
        <v>24</v>
      </c>
      <c r="C1230" s="16">
        <f t="shared" si="465"/>
        <v>540.69329329396226</v>
      </c>
      <c r="D1230" s="16">
        <f t="shared" si="471"/>
        <v>-104099.56679290358</v>
      </c>
      <c r="E1230" s="16">
        <f t="shared" si="472"/>
        <v>0</v>
      </c>
      <c r="F1230" s="16">
        <f t="shared" si="466"/>
        <v>-104640.26008619755</v>
      </c>
      <c r="G1230" s="16">
        <f t="shared" si="473"/>
        <v>0</v>
      </c>
      <c r="H1230" s="16">
        <f t="shared" si="474"/>
        <v>-24704.097824224806</v>
      </c>
      <c r="I1230" s="16">
        <f t="shared" si="475"/>
        <v>0</v>
      </c>
      <c r="J1230" s="16">
        <f t="shared" si="467"/>
        <v>-25244.791117518769</v>
      </c>
      <c r="K1230" s="16">
        <f t="shared" si="476"/>
        <v>0</v>
      </c>
      <c r="L1230" s="16">
        <f t="shared" si="477"/>
        <v>8984.9349943956513</v>
      </c>
      <c r="M1230" s="16">
        <f t="shared" si="478"/>
        <v>687.61263704897135</v>
      </c>
      <c r="N1230" s="16">
        <f t="shared" si="468"/>
        <v>8297.3223573466803</v>
      </c>
      <c r="O1230" s="16">
        <f t="shared" si="479"/>
        <v>1449.658054624201</v>
      </c>
      <c r="P1230" s="16">
        <f t="shared" si="480"/>
        <v>9981.5299545766466</v>
      </c>
      <c r="Q1230" s="16">
        <f t="shared" si="481"/>
        <v>687.61263704897135</v>
      </c>
      <c r="R1230" s="16">
        <f t="shared" si="469"/>
        <v>9293.9173175276756</v>
      </c>
      <c r="S1230" s="16">
        <f t="shared" si="482"/>
        <v>1623.777107615444</v>
      </c>
      <c r="T1230" s="16">
        <f t="shared" si="483"/>
        <v>10063.829804618552</v>
      </c>
      <c r="U1230" s="16">
        <f t="shared" si="484"/>
        <v>687.61263704897135</v>
      </c>
      <c r="V1230" s="16">
        <f t="shared" si="470"/>
        <v>9376.2171675695809</v>
      </c>
      <c r="W1230" s="16">
        <f t="shared" si="485"/>
        <v>1638.1560404047648</v>
      </c>
    </row>
    <row r="1231" spans="2:23">
      <c r="B1231" s="13">
        <v>25</v>
      </c>
      <c r="C1231" s="16">
        <f t="shared" si="465"/>
        <v>540.69329329396226</v>
      </c>
      <c r="D1231" s="16">
        <f t="shared" si="471"/>
        <v>-107779.46788878347</v>
      </c>
      <c r="E1231" s="16">
        <f t="shared" si="472"/>
        <v>0</v>
      </c>
      <c r="F1231" s="16">
        <f t="shared" si="466"/>
        <v>-108320.16118207744</v>
      </c>
      <c r="G1231" s="16">
        <f t="shared" si="473"/>
        <v>0</v>
      </c>
      <c r="H1231" s="16">
        <f t="shared" si="474"/>
        <v>-26002.134851044331</v>
      </c>
      <c r="I1231" s="16">
        <f t="shared" si="475"/>
        <v>0</v>
      </c>
      <c r="J1231" s="16">
        <f t="shared" si="467"/>
        <v>-26542.828144338295</v>
      </c>
      <c r="K1231" s="16">
        <f t="shared" si="476"/>
        <v>0</v>
      </c>
      <c r="L1231" s="16">
        <f t="shared" si="477"/>
        <v>8529.1495440109466</v>
      </c>
      <c r="M1231" s="16">
        <f t="shared" si="478"/>
        <v>689.49189422245854</v>
      </c>
      <c r="N1231" s="16">
        <f t="shared" si="468"/>
        <v>7839.657649788488</v>
      </c>
      <c r="O1231" s="16">
        <f t="shared" si="479"/>
        <v>1306.3416388874407</v>
      </c>
      <c r="P1231" s="16">
        <f t="shared" si="480"/>
        <v>9553.589367379398</v>
      </c>
      <c r="Q1231" s="16">
        <f t="shared" si="481"/>
        <v>689.49189422245843</v>
      </c>
      <c r="R1231" s="16">
        <f t="shared" si="469"/>
        <v>8864.0974731569404</v>
      </c>
      <c r="S1231" s="16">
        <f t="shared" si="482"/>
        <v>1477.0465928004242</v>
      </c>
      <c r="T1231" s="16">
        <f t="shared" si="483"/>
        <v>9638.1886752314749</v>
      </c>
      <c r="U1231" s="16">
        <f t="shared" si="484"/>
        <v>689.49189422245843</v>
      </c>
      <c r="V1231" s="16">
        <f t="shared" si="470"/>
        <v>8948.6967810090173</v>
      </c>
      <c r="W1231" s="16">
        <f t="shared" si="485"/>
        <v>1491.1435857311308</v>
      </c>
    </row>
    <row r="1232" spans="2:23">
      <c r="B1232" s="13">
        <v>26</v>
      </c>
      <c r="C1232" s="16">
        <f t="shared" si="465"/>
        <v>540.69329329396226</v>
      </c>
      <c r="D1232" s="16">
        <f t="shared" si="471"/>
        <v>-111569.76601753976</v>
      </c>
      <c r="E1232" s="16">
        <f t="shared" si="472"/>
        <v>0</v>
      </c>
      <c r="F1232" s="16">
        <f t="shared" si="466"/>
        <v>-112110.45931083373</v>
      </c>
      <c r="G1232" s="16">
        <f t="shared" si="473"/>
        <v>0</v>
      </c>
      <c r="H1232" s="16">
        <f t="shared" si="474"/>
        <v>-27339.112988668443</v>
      </c>
      <c r="I1232" s="16">
        <f t="shared" si="475"/>
        <v>0</v>
      </c>
      <c r="J1232" s="16">
        <f t="shared" si="467"/>
        <v>-27879.806281962407</v>
      </c>
      <c r="K1232" s="16">
        <f t="shared" si="476"/>
        <v>0</v>
      </c>
      <c r="L1232" s="16">
        <f t="shared" si="477"/>
        <v>8058.6976845235786</v>
      </c>
      <c r="M1232" s="16">
        <f t="shared" si="478"/>
        <v>691.29382085527584</v>
      </c>
      <c r="N1232" s="16">
        <f t="shared" si="468"/>
        <v>7367.4038636683026</v>
      </c>
      <c r="O1232" s="16">
        <f t="shared" si="479"/>
        <v>1170.8633493577545</v>
      </c>
      <c r="P1232" s="16">
        <f t="shared" si="480"/>
        <v>9111.7603565569461</v>
      </c>
      <c r="Q1232" s="16">
        <f t="shared" si="481"/>
        <v>691.29382085527584</v>
      </c>
      <c r="R1232" s="16">
        <f t="shared" si="469"/>
        <v>8420.4665357016711</v>
      </c>
      <c r="S1232" s="16">
        <f t="shared" si="482"/>
        <v>1338.2211473116595</v>
      </c>
      <c r="T1232" s="16">
        <f t="shared" si="483"/>
        <v>9198.7233690704088</v>
      </c>
      <c r="U1232" s="16">
        <f t="shared" si="484"/>
        <v>691.29382085527584</v>
      </c>
      <c r="V1232" s="16">
        <f t="shared" si="470"/>
        <v>8507.4295482151338</v>
      </c>
      <c r="W1232" s="16">
        <f t="shared" si="485"/>
        <v>1352.0417286162738</v>
      </c>
    </row>
    <row r="1233" spans="2:23">
      <c r="B1233" s="13">
        <v>27</v>
      </c>
      <c r="C1233" s="16">
        <f t="shared" si="465"/>
        <v>540.69329329396226</v>
      </c>
      <c r="D1233" s="16">
        <f t="shared" si="471"/>
        <v>-115473.77309015875</v>
      </c>
      <c r="E1233" s="16">
        <f t="shared" si="472"/>
        <v>0</v>
      </c>
      <c r="F1233" s="16">
        <f t="shared" si="466"/>
        <v>-116014.46638345272</v>
      </c>
      <c r="G1233" s="16">
        <f t="shared" si="473"/>
        <v>0</v>
      </c>
      <c r="H1233" s="16">
        <f t="shared" si="474"/>
        <v>-28716.200470421278</v>
      </c>
      <c r="I1233" s="16">
        <f t="shared" si="475"/>
        <v>0</v>
      </c>
      <c r="J1233" s="16">
        <f t="shared" si="467"/>
        <v>-29256.893763715241</v>
      </c>
      <c r="K1233" s="16">
        <f t="shared" si="476"/>
        <v>0</v>
      </c>
      <c r="L1233" s="16">
        <f t="shared" si="477"/>
        <v>7573.249127619195</v>
      </c>
      <c r="M1233" s="16">
        <f t="shared" si="478"/>
        <v>693.02119541416414</v>
      </c>
      <c r="N1233" s="16">
        <f t="shared" si="468"/>
        <v>6880.2279322050308</v>
      </c>
      <c r="O1233" s="16">
        <f t="shared" si="479"/>
        <v>1042.861471137011</v>
      </c>
      <c r="P1233" s="16">
        <f t="shared" si="480"/>
        <v>8655.734370709175</v>
      </c>
      <c r="Q1233" s="16">
        <f t="shared" si="481"/>
        <v>693.02119541416414</v>
      </c>
      <c r="R1233" s="16">
        <f t="shared" si="469"/>
        <v>7962.7131752950108</v>
      </c>
      <c r="S1233" s="16">
        <f t="shared" si="482"/>
        <v>1206.9377436408392</v>
      </c>
      <c r="T1233" s="16">
        <f t="shared" si="483"/>
        <v>8745.1271297922649</v>
      </c>
      <c r="U1233" s="16">
        <f t="shared" si="484"/>
        <v>693.02119541416414</v>
      </c>
      <c r="V1233" s="16">
        <f t="shared" si="470"/>
        <v>8052.1059343781008</v>
      </c>
      <c r="W1233" s="16">
        <f t="shared" si="485"/>
        <v>1220.4873331551671</v>
      </c>
    </row>
    <row r="1234" spans="2:23">
      <c r="B1234" s="13">
        <v>28</v>
      </c>
      <c r="C1234" s="16">
        <f t="shared" si="465"/>
        <v>540.69329329396226</v>
      </c>
      <c r="D1234" s="16">
        <f t="shared" si="471"/>
        <v>-119494.9003749563</v>
      </c>
      <c r="E1234" s="16">
        <f t="shared" si="472"/>
        <v>0</v>
      </c>
      <c r="F1234" s="16">
        <f t="shared" si="466"/>
        <v>-120035.59366825027</v>
      </c>
      <c r="G1234" s="16">
        <f t="shared" si="473"/>
        <v>0</v>
      </c>
      <c r="H1234" s="16">
        <f t="shared" si="474"/>
        <v>-30134.600576626701</v>
      </c>
      <c r="I1234" s="16">
        <f t="shared" si="475"/>
        <v>0</v>
      </c>
      <c r="J1234" s="16">
        <f t="shared" si="467"/>
        <v>-30675.293869920664</v>
      </c>
      <c r="K1234" s="16">
        <f t="shared" si="476"/>
        <v>0</v>
      </c>
      <c r="L1234" s="16">
        <f t="shared" si="477"/>
        <v>7072.4615006308395</v>
      </c>
      <c r="M1234" s="16">
        <f t="shared" si="478"/>
        <v>694.67673152646978</v>
      </c>
      <c r="N1234" s="16">
        <f t="shared" si="468"/>
        <v>6377.7847691043698</v>
      </c>
      <c r="O1234" s="16">
        <f t="shared" si="479"/>
        <v>921.98895373773848</v>
      </c>
      <c r="P1234" s="16">
        <f t="shared" si="480"/>
        <v>8185.1913814127538</v>
      </c>
      <c r="Q1234" s="16">
        <f t="shared" si="481"/>
        <v>694.67673152646978</v>
      </c>
      <c r="R1234" s="16">
        <f t="shared" si="469"/>
        <v>7490.5146498862841</v>
      </c>
      <c r="S1234" s="16">
        <f t="shared" si="482"/>
        <v>1082.8480444277661</v>
      </c>
      <c r="T1234" s="16">
        <f t="shared" si="483"/>
        <v>8277.081774184624</v>
      </c>
      <c r="U1234" s="16">
        <f t="shared" si="484"/>
        <v>694.67673152646978</v>
      </c>
      <c r="V1234" s="16">
        <f t="shared" si="470"/>
        <v>7582.4050426581543</v>
      </c>
      <c r="W1234" s="16">
        <f t="shared" si="485"/>
        <v>1096.1319557163229</v>
      </c>
    </row>
    <row r="1235" spans="2:23">
      <c r="B1235" s="13">
        <v>29</v>
      </c>
      <c r="C1235" s="16">
        <f t="shared" si="465"/>
        <v>540.69329329396226</v>
      </c>
      <c r="D1235" s="16">
        <f t="shared" si="471"/>
        <v>-123636.66147829777</v>
      </c>
      <c r="E1235" s="16">
        <f t="shared" si="472"/>
        <v>0</v>
      </c>
      <c r="F1235" s="16">
        <f t="shared" si="466"/>
        <v>-124177.35477159174</v>
      </c>
      <c r="G1235" s="16">
        <f t="shared" si="473"/>
        <v>0</v>
      </c>
      <c r="H1235" s="16">
        <f t="shared" si="474"/>
        <v>-31595.552686018284</v>
      </c>
      <c r="I1235" s="16">
        <f t="shared" si="475"/>
        <v>0</v>
      </c>
      <c r="J1235" s="16">
        <f t="shared" si="467"/>
        <v>-32136.245979312247</v>
      </c>
      <c r="K1235" s="16">
        <f t="shared" si="476"/>
        <v>0</v>
      </c>
      <c r="L1235" s="16">
        <f t="shared" si="477"/>
        <v>6555.980075553146</v>
      </c>
      <c r="M1235" s="16">
        <f t="shared" si="478"/>
        <v>696.26307624854439</v>
      </c>
      <c r="N1235" s="16">
        <f t="shared" si="468"/>
        <v>5859.7169993046018</v>
      </c>
      <c r="O1235" s="16">
        <f t="shared" si="479"/>
        <v>807.91293778948932</v>
      </c>
      <c r="P1235" s="16">
        <f t="shared" si="480"/>
        <v>7699.799629204108</v>
      </c>
      <c r="Q1235" s="16">
        <f t="shared" si="481"/>
        <v>696.26307624854439</v>
      </c>
      <c r="R1235" s="16">
        <f t="shared" si="469"/>
        <v>7003.5365529555638</v>
      </c>
      <c r="S1235" s="16">
        <f t="shared" si="482"/>
        <v>965.61792866206531</v>
      </c>
      <c r="T1235" s="16">
        <f t="shared" si="483"/>
        <v>7794.2574395500233</v>
      </c>
      <c r="U1235" s="16">
        <f t="shared" si="484"/>
        <v>696.26307624854439</v>
      </c>
      <c r="V1235" s="16">
        <f t="shared" si="470"/>
        <v>7097.9943633014791</v>
      </c>
      <c r="W1235" s="16">
        <f t="shared" si="485"/>
        <v>978.64137110182685</v>
      </c>
    </row>
    <row r="1236" spans="2:23">
      <c r="B1236" s="13">
        <v>30</v>
      </c>
      <c r="C1236" s="16">
        <f t="shared" si="465"/>
        <v>540.69329329396226</v>
      </c>
      <c r="D1236" s="16">
        <f t="shared" si="471"/>
        <v>-127902.6754147395</v>
      </c>
      <c r="E1236" s="16">
        <f t="shared" si="472"/>
        <v>0</v>
      </c>
      <c r="F1236" s="16">
        <f t="shared" si="466"/>
        <v>-128443.36870803346</v>
      </c>
      <c r="G1236" s="16">
        <f t="shared" si="473"/>
        <v>0</v>
      </c>
      <c r="H1236" s="16">
        <f t="shared" si="474"/>
        <v>-33100.333358691612</v>
      </c>
      <c r="I1236" s="16">
        <f t="shared" si="475"/>
        <v>0</v>
      </c>
      <c r="J1236" s="16">
        <f t="shared" si="467"/>
        <v>-33641.026651985572</v>
      </c>
      <c r="K1236" s="16">
        <f t="shared" si="476"/>
        <v>0</v>
      </c>
      <c r="L1236" s="16">
        <f t="shared" si="477"/>
        <v>6023.4374922651723</v>
      </c>
      <c r="M1236" s="16">
        <f t="shared" si="478"/>
        <v>697.78280872198832</v>
      </c>
      <c r="N1236" s="16">
        <f t="shared" si="468"/>
        <v>5325.6546835431836</v>
      </c>
      <c r="O1236" s="16">
        <f t="shared" si="479"/>
        <v>700.31428727592868</v>
      </c>
      <c r="P1236" s="16">
        <f t="shared" si="480"/>
        <v>7199.2153642451422</v>
      </c>
      <c r="Q1236" s="16">
        <f t="shared" si="481"/>
        <v>697.78280872198832</v>
      </c>
      <c r="R1236" s="16">
        <f t="shared" si="469"/>
        <v>6501.4325555231535</v>
      </c>
      <c r="S1236" s="16">
        <f t="shared" si="482"/>
        <v>854.92702342551297</v>
      </c>
      <c r="T1236" s="16">
        <f t="shared" si="483"/>
        <v>7296.3123258121232</v>
      </c>
      <c r="U1236" s="16">
        <f t="shared" si="484"/>
        <v>697.7828087219882</v>
      </c>
      <c r="V1236" s="16">
        <f t="shared" si="470"/>
        <v>6598.5295170901354</v>
      </c>
      <c r="W1236" s="16">
        <f t="shared" si="485"/>
        <v>867.69510424880855</v>
      </c>
    </row>
    <row r="1237" spans="2:23">
      <c r="B1237" s="13">
        <v>31</v>
      </c>
      <c r="C1237" s="16">
        <f t="shared" si="465"/>
        <v>540.69329329396226</v>
      </c>
      <c r="D1237" s="16">
        <f t="shared" si="471"/>
        <v>-132296.66976927448</v>
      </c>
      <c r="E1237" s="16">
        <f t="shared" si="472"/>
        <v>0</v>
      </c>
      <c r="F1237" s="16">
        <f t="shared" si="466"/>
        <v>-132837.36306256845</v>
      </c>
      <c r="G1237" s="16">
        <f t="shared" si="473"/>
        <v>0</v>
      </c>
      <c r="H1237" s="16">
        <f t="shared" si="474"/>
        <v>-34650.257451545142</v>
      </c>
      <c r="I1237" s="16">
        <f t="shared" si="475"/>
        <v>0</v>
      </c>
      <c r="J1237" s="16">
        <f t="shared" si="467"/>
        <v>-35190.950744839101</v>
      </c>
      <c r="K1237" s="16">
        <f t="shared" si="476"/>
        <v>0</v>
      </c>
      <c r="L1237" s="16">
        <f t="shared" si="477"/>
        <v>5474.4534754013803</v>
      </c>
      <c r="M1237" s="16">
        <f t="shared" si="478"/>
        <v>699.23843918536693</v>
      </c>
      <c r="N1237" s="16">
        <f t="shared" si="468"/>
        <v>4775.2150362160137</v>
      </c>
      <c r="O1237" s="16">
        <f t="shared" si="479"/>
        <v>598.88712818608872</v>
      </c>
      <c r="P1237" s="16">
        <f t="shared" si="480"/>
        <v>6683.0825811244704</v>
      </c>
      <c r="Q1237" s="16">
        <f t="shared" si="481"/>
        <v>699.23843918536693</v>
      </c>
      <c r="R1237" s="16">
        <f t="shared" si="469"/>
        <v>5983.8441419391038</v>
      </c>
      <c r="S1237" s="16">
        <f t="shared" si="482"/>
        <v>750.4682420582302</v>
      </c>
      <c r="T1237" s="16">
        <f t="shared" si="483"/>
        <v>6782.8924317976343</v>
      </c>
      <c r="U1237" s="16">
        <f t="shared" si="484"/>
        <v>699.23843918536693</v>
      </c>
      <c r="V1237" s="16">
        <f t="shared" si="470"/>
        <v>6083.6539926122678</v>
      </c>
      <c r="W1237" s="16">
        <f t="shared" si="485"/>
        <v>762.98596835557873</v>
      </c>
    </row>
    <row r="1238" spans="2:23">
      <c r="B1238" s="13">
        <v>32</v>
      </c>
      <c r="C1238" s="16">
        <f t="shared" ref="C1238:C1259" si="486">IF($B$1199-12*$B1238&lt;=0,0,($B$1202*MIN(12,$B$1199-12*$B1238)-$B$1198*(MIN(12,$B$1199-12*$B1238)-MAX(0,MIN(12,$B$1199-12*$B1238,$B$1200-12*$B1238))))/12)</f>
        <v>540.69329329396226</v>
      </c>
      <c r="D1238" s="16">
        <f t="shared" si="471"/>
        <v>-136822.48395444549</v>
      </c>
      <c r="E1238" s="16">
        <f t="shared" si="472"/>
        <v>0</v>
      </c>
      <c r="F1238" s="16">
        <f t="shared" ref="F1238:F1269" si="487">IF(E1238&gt;0,IF(E1238&lt;=D1238,D1238-E1238,C1238*(D1238/E1238-1)),D1238-C1238)</f>
        <v>-137363.17724773946</v>
      </c>
      <c r="G1238" s="16">
        <f t="shared" si="473"/>
        <v>0</v>
      </c>
      <c r="H1238" s="16">
        <f t="shared" si="474"/>
        <v>-36246.679267184278</v>
      </c>
      <c r="I1238" s="16">
        <f t="shared" si="475"/>
        <v>0</v>
      </c>
      <c r="J1238" s="16">
        <f t="shared" ref="J1238:J1269" si="488">IF(I1238&gt;0,IF(I1238&lt;=H1238,H1238-I1238,C1238*(H1238/I1238-1)),H1238-C1238)</f>
        <v>-36787.372560478238</v>
      </c>
      <c r="K1238" s="16">
        <f t="shared" si="476"/>
        <v>0</v>
      </c>
      <c r="L1238" s="16">
        <f t="shared" si="477"/>
        <v>4908.6345443278888</v>
      </c>
      <c r="M1238" s="16">
        <f t="shared" si="478"/>
        <v>700.63240831043436</v>
      </c>
      <c r="N1238" s="16">
        <f t="shared" ref="N1238:N1269" si="489">IF(M1238&gt;0,IF(M1238&lt;=L1238,L1238-M1238,C1238*(L1238/M1238-1)),L1238-C1238)</f>
        <v>4208.0021360174542</v>
      </c>
      <c r="O1238" s="16">
        <f t="shared" si="479"/>
        <v>503.33839435951069</v>
      </c>
      <c r="P1238" s="16">
        <f t="shared" si="480"/>
        <v>6151.0327472648833</v>
      </c>
      <c r="Q1238" s="16">
        <f t="shared" si="481"/>
        <v>700.63240831043436</v>
      </c>
      <c r="R1238" s="16">
        <f t="shared" ref="R1238:R1269" si="490">IF(Q1238&gt;0,IF(Q1238&lt;=P1238,P1238-Q1238,C1238*(P1238/Q1238-1)),P1238-C1238)</f>
        <v>5450.4003389544487</v>
      </c>
      <c r="S1238" s="16">
        <f t="shared" si="482"/>
        <v>651.9473295282769</v>
      </c>
      <c r="T1238" s="16">
        <f t="shared" si="483"/>
        <v>6253.631285165854</v>
      </c>
      <c r="U1238" s="16">
        <f t="shared" si="484"/>
        <v>700.63240831043436</v>
      </c>
      <c r="V1238" s="16">
        <f t="shared" ref="V1238:V1269" si="491">IF(U1238&gt;0,IF(U1238&lt;=T1238,T1238-U1238,C1238*(T1238/U1238-1)),T1238-C1238)</f>
        <v>5552.9988768554194</v>
      </c>
      <c r="W1238" s="16">
        <f t="shared" si="485"/>
        <v>664.21961021195182</v>
      </c>
    </row>
    <row r="1239" spans="2:23">
      <c r="B1239" s="13">
        <v>33</v>
      </c>
      <c r="C1239" s="16">
        <f t="shared" si="486"/>
        <v>540.69329329396226</v>
      </c>
      <c r="D1239" s="16">
        <f t="shared" ref="D1239:D1259" si="492">IF($B1239&gt;$B$1201,F1238,F1238*$B$107*IF(F1238&gt;0,$B$106,1))</f>
        <v>-141484.07256517163</v>
      </c>
      <c r="E1239" s="16">
        <f t="shared" ref="E1239:E1270" si="493">IF(AND(C1239&gt;0,D1239&gt;0),C1239/(1-$B$105*MAX(0,1-G1238/D1239)),0)</f>
        <v>0</v>
      </c>
      <c r="F1239" s="16">
        <f t="shared" si="487"/>
        <v>-142024.7658584656</v>
      </c>
      <c r="G1239" s="16">
        <f t="shared" ref="G1239:G1270" si="494">IF(E1239&gt;0,IF(E1239&lt;=D1239,G1238*(1-E1239/D1239),0),IF(AND(C1239&lt;0,F1239&gt;0),G1238-C1239,G1238))/$B$108</f>
        <v>0</v>
      </c>
      <c r="H1239" s="16">
        <f t="shared" ref="H1239:H1259" si="495">IF($B1239&gt;$B$1201,J1238,J1238*$B$107*IF(J1238&gt;0,$B$106,1))</f>
        <v>-37890.993737292585</v>
      </c>
      <c r="I1239" s="16">
        <f t="shared" ref="I1239:I1270" si="496">IF(AND(C1239&gt;0,H1239&gt;0),C1239/(1-$B$105*MAX(0,1-K1238/H1239)),0)</f>
        <v>0</v>
      </c>
      <c r="J1239" s="16">
        <f t="shared" si="488"/>
        <v>-38431.687030586545</v>
      </c>
      <c r="K1239" s="16">
        <f t="shared" ref="K1239:K1270" si="497">IF(I1239&gt;0,IF(I1239&lt;=H1239,K1238*(1-I1239/H1239),0),IF(AND(C1239&lt;0,J1239&gt;0),K1238-C1239,K1238))/$B$108</f>
        <v>0</v>
      </c>
      <c r="L1239" s="16">
        <f t="shared" ref="L1239:L1259" si="498">IF($B1239&gt;$B$1201,N1238,N1238*$B$107*IF(N1238&gt;0,$B$106,1))</f>
        <v>4325.5737156977821</v>
      </c>
      <c r="M1239" s="16">
        <f t="shared" ref="M1239:M1270" si="499">IF(AND(C1239&gt;0,L1239&gt;0),C1239/(1-$B$105*MAX(0,1-O1238/L1239)),0)</f>
        <v>701.96708683338215</v>
      </c>
      <c r="N1239" s="16">
        <f t="shared" si="489"/>
        <v>3623.6066288643997</v>
      </c>
      <c r="O1239" s="16">
        <f t="shared" ref="O1239:O1270" si="500">IF(M1239&gt;0,IF(M1239&lt;=L1239,O1238*(1-M1239/L1239),0),IF(AND(C1239&lt;0,N1239&gt;0),O1238-C1239,O1238))/$B$108</f>
        <v>413.38738120744091</v>
      </c>
      <c r="P1239" s="16">
        <f t="shared" ref="P1239:P1259" si="501">IF($B1239&gt;$B$1201,R1238,R1238*$B$107*IF(R1238&gt;0,$B$106,1))</f>
        <v>5602.6845244248361</v>
      </c>
      <c r="Q1239" s="16">
        <f t="shared" ref="Q1239:Q1270" si="502">IF(AND(C1239&gt;0,P1239&gt;0),C1239/(1-$B$105*MAX(0,1-S1238/P1239)),0)</f>
        <v>701.96708683338215</v>
      </c>
      <c r="R1239" s="16">
        <f t="shared" si="490"/>
        <v>4900.7174375914537</v>
      </c>
      <c r="S1239" s="16">
        <f t="shared" ref="S1239:S1270" si="503">IF(Q1239&gt;0,IF(Q1239&lt;=P1239,S1238*(1-Q1239/P1239),0),IF(AND(C1239&lt;0,R1239&gt;0),S1238-C1239,S1238))/$B$108</f>
        <v>559.08241568662345</v>
      </c>
      <c r="T1239" s="16">
        <f t="shared" ref="T1239:T1259" si="504">IF($B1239&gt;$B$1201,V1238,V1238*$B$107*IF(V1238&gt;0,$B$106,1))</f>
        <v>5708.1496654747598</v>
      </c>
      <c r="U1239" s="16">
        <f t="shared" ref="U1239:U1270" si="505">IF(AND(C1239&gt;0,T1239&gt;0),C1239/(1-$B$105*MAX(0,1-W1238/T1239)),0)</f>
        <v>701.96708683338215</v>
      </c>
      <c r="V1239" s="16">
        <f t="shared" si="491"/>
        <v>5006.1825786413774</v>
      </c>
      <c r="W1239" s="16">
        <f t="shared" ref="W1239:W1270" si="506">IF(U1239&gt;0,IF(U1239&lt;=T1239,W1238*(1-U1239/T1239),0),IF(AND(C1239&lt;0,V1239&gt;0),W1238-C1239,W1238))/$B$108</f>
        <v>571.11406341571637</v>
      </c>
    </row>
    <row r="1240" spans="2:23">
      <c r="B1240" s="13">
        <v>34</v>
      </c>
      <c r="C1240" s="16">
        <f t="shared" si="486"/>
        <v>540.69329329396226</v>
      </c>
      <c r="D1240" s="16">
        <f t="shared" si="492"/>
        <v>-146285.50883421957</v>
      </c>
      <c r="E1240" s="16">
        <f t="shared" si="493"/>
        <v>0</v>
      </c>
      <c r="F1240" s="16">
        <f t="shared" si="487"/>
        <v>-146826.20212751353</v>
      </c>
      <c r="G1240" s="16">
        <f t="shared" si="494"/>
        <v>0</v>
      </c>
      <c r="H1240" s="16">
        <f t="shared" si="495"/>
        <v>-39584.637641504145</v>
      </c>
      <c r="I1240" s="16">
        <f t="shared" si="496"/>
        <v>0</v>
      </c>
      <c r="J1240" s="16">
        <f t="shared" si="488"/>
        <v>-40125.330934798105</v>
      </c>
      <c r="K1240" s="16">
        <f t="shared" si="497"/>
        <v>0</v>
      </c>
      <c r="L1240" s="16">
        <f t="shared" si="498"/>
        <v>3724.8501980748711</v>
      </c>
      <c r="M1240" s="16">
        <f t="shared" si="499"/>
        <v>703.2447754531596</v>
      </c>
      <c r="N1240" s="16">
        <f t="shared" si="489"/>
        <v>3021.6054226217116</v>
      </c>
      <c r="O1240" s="16">
        <f t="shared" si="500"/>
        <v>328.76530790086906</v>
      </c>
      <c r="P1240" s="16">
        <f t="shared" si="501"/>
        <v>5037.6434827977591</v>
      </c>
      <c r="Q1240" s="16">
        <f t="shared" si="502"/>
        <v>703.2447754531596</v>
      </c>
      <c r="R1240" s="16">
        <f t="shared" si="490"/>
        <v>4334.3987073445996</v>
      </c>
      <c r="S1240" s="16">
        <f t="shared" si="503"/>
        <v>471.60357699810686</v>
      </c>
      <c r="T1240" s="16">
        <f t="shared" si="504"/>
        <v>5146.0553198886173</v>
      </c>
      <c r="U1240" s="16">
        <f t="shared" si="505"/>
        <v>703.24477545315949</v>
      </c>
      <c r="V1240" s="16">
        <f t="shared" si="491"/>
        <v>4442.8105444354578</v>
      </c>
      <c r="W1240" s="16">
        <f t="shared" si="506"/>
        <v>483.39931006584499</v>
      </c>
    </row>
    <row r="1241" spans="2:23">
      <c r="B1241" s="13">
        <v>35</v>
      </c>
      <c r="C1241" s="16">
        <f t="shared" si="486"/>
        <v>540.69329329396226</v>
      </c>
      <c r="D1241" s="16">
        <f t="shared" si="492"/>
        <v>-151230.98819133895</v>
      </c>
      <c r="E1241" s="16">
        <f t="shared" si="493"/>
        <v>0</v>
      </c>
      <c r="F1241" s="16">
        <f t="shared" si="487"/>
        <v>-151771.68148463292</v>
      </c>
      <c r="G1241" s="16">
        <f t="shared" si="494"/>
        <v>0</v>
      </c>
      <c r="H1241" s="16">
        <f t="shared" si="495"/>
        <v>-41329.090862842051</v>
      </c>
      <c r="I1241" s="16">
        <f t="shared" si="496"/>
        <v>0</v>
      </c>
      <c r="J1241" s="16">
        <f t="shared" si="488"/>
        <v>-41869.784156136011</v>
      </c>
      <c r="K1241" s="16">
        <f t="shared" si="497"/>
        <v>0</v>
      </c>
      <c r="L1241" s="16">
        <f t="shared" si="498"/>
        <v>3106.0290781297622</v>
      </c>
      <c r="M1241" s="16">
        <f t="shared" si="499"/>
        <v>704.46770497045998</v>
      </c>
      <c r="N1241" s="16">
        <f t="shared" si="489"/>
        <v>2401.5613731593021</v>
      </c>
      <c r="O1241" s="16">
        <f t="shared" si="500"/>
        <v>249.21488853093541</v>
      </c>
      <c r="P1241" s="16">
        <f t="shared" si="501"/>
        <v>4455.5018072278081</v>
      </c>
      <c r="Q1241" s="16">
        <f t="shared" si="502"/>
        <v>704.46770497045998</v>
      </c>
      <c r="R1241" s="16">
        <f t="shared" si="490"/>
        <v>3751.034102257348</v>
      </c>
      <c r="S1241" s="16">
        <f t="shared" si="503"/>
        <v>389.25240725371759</v>
      </c>
      <c r="T1241" s="16">
        <f t="shared" si="504"/>
        <v>4566.9426710469843</v>
      </c>
      <c r="U1241" s="16">
        <f t="shared" si="505"/>
        <v>704.46770497045998</v>
      </c>
      <c r="V1241" s="16">
        <f t="shared" si="491"/>
        <v>3862.4749660765242</v>
      </c>
      <c r="W1241" s="16">
        <f t="shared" si="506"/>
        <v>400.81685143777457</v>
      </c>
    </row>
    <row r="1242" spans="2:23">
      <c r="B1242" s="13">
        <v>36</v>
      </c>
      <c r="C1242" s="16">
        <f t="shared" si="486"/>
        <v>540.69329329396226</v>
      </c>
      <c r="D1242" s="16">
        <f t="shared" si="492"/>
        <v>-156324.83192917192</v>
      </c>
      <c r="E1242" s="16">
        <f t="shared" si="493"/>
        <v>0</v>
      </c>
      <c r="F1242" s="16">
        <f t="shared" si="487"/>
        <v>-156865.52522246589</v>
      </c>
      <c r="G1242" s="16">
        <f t="shared" si="494"/>
        <v>0</v>
      </c>
      <c r="H1242" s="16">
        <f t="shared" si="495"/>
        <v>-43125.877680820093</v>
      </c>
      <c r="I1242" s="16">
        <f t="shared" si="496"/>
        <v>0</v>
      </c>
      <c r="J1242" s="16">
        <f t="shared" si="488"/>
        <v>-43666.570974114053</v>
      </c>
      <c r="K1242" s="16">
        <f t="shared" si="497"/>
        <v>0</v>
      </c>
      <c r="L1242" s="16">
        <f t="shared" si="498"/>
        <v>2468.6609979253731</v>
      </c>
      <c r="M1242" s="16">
        <f t="shared" si="499"/>
        <v>705.63803664252919</v>
      </c>
      <c r="N1242" s="16">
        <f t="shared" si="489"/>
        <v>1763.0229612828439</v>
      </c>
      <c r="O1242" s="16">
        <f t="shared" si="500"/>
        <v>174.48991266799587</v>
      </c>
      <c r="P1242" s="16">
        <f t="shared" si="501"/>
        <v>3855.8379950744184</v>
      </c>
      <c r="Q1242" s="16">
        <f t="shared" si="502"/>
        <v>705.63803664252919</v>
      </c>
      <c r="R1242" s="16">
        <f t="shared" si="490"/>
        <v>3150.1999584318892</v>
      </c>
      <c r="S1242" s="16">
        <f t="shared" si="503"/>
        <v>311.78159769033135</v>
      </c>
      <c r="T1242" s="16">
        <f t="shared" si="504"/>
        <v>3970.3925166287022</v>
      </c>
      <c r="U1242" s="16">
        <f t="shared" si="505"/>
        <v>705.63803664252919</v>
      </c>
      <c r="V1242" s="16">
        <f t="shared" si="491"/>
        <v>3264.754479986173</v>
      </c>
      <c r="W1242" s="16">
        <f t="shared" si="506"/>
        <v>323.11928806685779</v>
      </c>
    </row>
    <row r="1243" spans="2:23">
      <c r="B1243" s="13">
        <v>37</v>
      </c>
      <c r="C1243" s="16">
        <f t="shared" si="486"/>
        <v>540.69329329396226</v>
      </c>
      <c r="D1243" s="16">
        <f t="shared" si="492"/>
        <v>-161571.49097913987</v>
      </c>
      <c r="E1243" s="16">
        <f t="shared" si="493"/>
        <v>0</v>
      </c>
      <c r="F1243" s="16">
        <f t="shared" si="487"/>
        <v>-162112.18427243383</v>
      </c>
      <c r="G1243" s="16">
        <f t="shared" si="494"/>
        <v>0</v>
      </c>
      <c r="H1243" s="16">
        <f t="shared" si="495"/>
        <v>-44976.568103337479</v>
      </c>
      <c r="I1243" s="16">
        <f t="shared" si="496"/>
        <v>0</v>
      </c>
      <c r="J1243" s="16">
        <f t="shared" si="488"/>
        <v>-45517.261396631438</v>
      </c>
      <c r="K1243" s="16">
        <f t="shared" si="497"/>
        <v>0</v>
      </c>
      <c r="L1243" s="16">
        <f t="shared" si="498"/>
        <v>1812.2818228210867</v>
      </c>
      <c r="M1243" s="16">
        <f t="shared" si="499"/>
        <v>706.75786273049926</v>
      </c>
      <c r="N1243" s="16">
        <f t="shared" si="489"/>
        <v>1105.5239600905875</v>
      </c>
      <c r="O1243" s="16">
        <f t="shared" si="500"/>
        <v>104.3548356722702</v>
      </c>
      <c r="P1243" s="16">
        <f t="shared" si="501"/>
        <v>3238.2165452704762</v>
      </c>
      <c r="Q1243" s="16">
        <f t="shared" si="502"/>
        <v>706.75786273049926</v>
      </c>
      <c r="R1243" s="16">
        <f t="shared" si="490"/>
        <v>2531.458682539977</v>
      </c>
      <c r="S1243" s="16">
        <f t="shared" si="503"/>
        <v>238.95452687063838</v>
      </c>
      <c r="T1243" s="16">
        <f t="shared" si="504"/>
        <v>3355.9717201569865</v>
      </c>
      <c r="U1243" s="16">
        <f t="shared" si="505"/>
        <v>706.75786273049914</v>
      </c>
      <c r="V1243" s="16">
        <f t="shared" si="491"/>
        <v>2649.2138574264873</v>
      </c>
      <c r="W1243" s="16">
        <f t="shared" si="506"/>
        <v>250.06990959272304</v>
      </c>
    </row>
    <row r="1244" spans="2:23">
      <c r="B1244" s="13">
        <v>38</v>
      </c>
      <c r="C1244" s="16">
        <f t="shared" si="486"/>
        <v>540.69329329396226</v>
      </c>
      <c r="D1244" s="16">
        <f t="shared" si="492"/>
        <v>-166975.54980060685</v>
      </c>
      <c r="E1244" s="16">
        <f t="shared" si="493"/>
        <v>0</v>
      </c>
      <c r="F1244" s="16">
        <f t="shared" si="487"/>
        <v>-167516.24309390082</v>
      </c>
      <c r="G1244" s="16">
        <f t="shared" si="494"/>
        <v>0</v>
      </c>
      <c r="H1244" s="16">
        <f t="shared" si="495"/>
        <v>-46882.779238530384</v>
      </c>
      <c r="I1244" s="16">
        <f t="shared" si="496"/>
        <v>0</v>
      </c>
      <c r="J1244" s="16">
        <f t="shared" si="488"/>
        <v>-47423.472531824344</v>
      </c>
      <c r="K1244" s="16">
        <f t="shared" si="497"/>
        <v>0</v>
      </c>
      <c r="L1244" s="16">
        <f t="shared" si="498"/>
        <v>1136.4122995355185</v>
      </c>
      <c r="M1244" s="16">
        <f t="shared" si="499"/>
        <v>707.82920721747803</v>
      </c>
      <c r="N1244" s="16">
        <f t="shared" si="489"/>
        <v>428.58309231804049</v>
      </c>
      <c r="O1244" s="16">
        <f t="shared" si="500"/>
        <v>38.584379041333854</v>
      </c>
      <c r="P1244" s="16">
        <f t="shared" si="501"/>
        <v>2602.187638130144</v>
      </c>
      <c r="Q1244" s="16">
        <f t="shared" si="502"/>
        <v>707.82920721747803</v>
      </c>
      <c r="R1244" s="16">
        <f t="shared" si="490"/>
        <v>1894.3584309126659</v>
      </c>
      <c r="S1244" s="16">
        <f t="shared" si="503"/>
        <v>170.54486060836149</v>
      </c>
      <c r="T1244" s="16">
        <f t="shared" si="504"/>
        <v>2723.2328926029832</v>
      </c>
      <c r="U1244" s="16">
        <f t="shared" si="505"/>
        <v>707.82920721747803</v>
      </c>
      <c r="V1244" s="16">
        <f t="shared" si="491"/>
        <v>2015.403685385505</v>
      </c>
      <c r="W1244" s="16">
        <f t="shared" si="506"/>
        <v>181.44229464962089</v>
      </c>
    </row>
    <row r="1245" spans="2:23">
      <c r="B1245" s="13">
        <v>39</v>
      </c>
      <c r="C1245" s="16">
        <f t="shared" si="486"/>
        <v>540.69329329396226</v>
      </c>
      <c r="D1245" s="16">
        <f t="shared" si="492"/>
        <v>-172541.73038671786</v>
      </c>
      <c r="E1245" s="16">
        <f t="shared" si="493"/>
        <v>0</v>
      </c>
      <c r="F1245" s="16">
        <f t="shared" si="487"/>
        <v>-173082.42368001182</v>
      </c>
      <c r="G1245" s="16">
        <f t="shared" si="494"/>
        <v>0</v>
      </c>
      <c r="H1245" s="16">
        <f t="shared" si="495"/>
        <v>-48846.176707779072</v>
      </c>
      <c r="I1245" s="16">
        <f t="shared" si="496"/>
        <v>0</v>
      </c>
      <c r="J1245" s="16">
        <f t="shared" si="488"/>
        <v>-49386.870001073032</v>
      </c>
      <c r="K1245" s="16">
        <f t="shared" si="497"/>
        <v>0</v>
      </c>
      <c r="L1245" s="16">
        <f t="shared" si="498"/>
        <v>440.55770391740657</v>
      </c>
      <c r="M1245" s="16">
        <f t="shared" si="499"/>
        <v>708.85402667711799</v>
      </c>
      <c r="N1245" s="16">
        <f t="shared" si="489"/>
        <v>-204.64865384433452</v>
      </c>
      <c r="O1245" s="16">
        <f t="shared" si="500"/>
        <v>0</v>
      </c>
      <c r="P1245" s="16">
        <f t="shared" si="501"/>
        <v>1947.2868054723658</v>
      </c>
      <c r="Q1245" s="16">
        <f t="shared" si="502"/>
        <v>708.85402667711799</v>
      </c>
      <c r="R1245" s="16">
        <f t="shared" si="490"/>
        <v>1238.4327787952479</v>
      </c>
      <c r="S1245" s="16">
        <f t="shared" si="503"/>
        <v>106.33616216168593</v>
      </c>
      <c r="T1245" s="16">
        <f t="shared" si="504"/>
        <v>2071.7140643551761</v>
      </c>
      <c r="U1245" s="16">
        <f t="shared" si="505"/>
        <v>708.85402667711799</v>
      </c>
      <c r="V1245" s="16">
        <f t="shared" si="491"/>
        <v>1362.8600376780582</v>
      </c>
      <c r="W1245" s="16">
        <f t="shared" si="506"/>
        <v>117.0199210256657</v>
      </c>
    </row>
    <row r="1246" spans="2:23">
      <c r="B1246" s="13">
        <v>40</v>
      </c>
      <c r="C1246" s="16">
        <f t="shared" si="486"/>
        <v>540.69329329396226</v>
      </c>
      <c r="D1246" s="16">
        <f t="shared" si="492"/>
        <v>-178274.89639041218</v>
      </c>
      <c r="E1246" s="16">
        <f t="shared" si="493"/>
        <v>0</v>
      </c>
      <c r="F1246" s="16">
        <f t="shared" si="487"/>
        <v>-178815.58968370614</v>
      </c>
      <c r="G1246" s="16">
        <f t="shared" si="494"/>
        <v>0</v>
      </c>
      <c r="H1246" s="16">
        <f t="shared" si="495"/>
        <v>-50868.476101105225</v>
      </c>
      <c r="I1246" s="16">
        <f t="shared" si="496"/>
        <v>0</v>
      </c>
      <c r="J1246" s="16">
        <f t="shared" si="488"/>
        <v>-51409.169394399185</v>
      </c>
      <c r="K1246" s="16">
        <f t="shared" si="497"/>
        <v>0</v>
      </c>
      <c r="L1246" s="16">
        <f t="shared" si="498"/>
        <v>-210.78811345966457</v>
      </c>
      <c r="M1246" s="16">
        <f t="shared" si="499"/>
        <v>0</v>
      </c>
      <c r="N1246" s="16">
        <f t="shared" si="489"/>
        <v>-751.48140675362686</v>
      </c>
      <c r="O1246" s="16">
        <f t="shared" si="500"/>
        <v>0</v>
      </c>
      <c r="P1246" s="16">
        <f t="shared" si="501"/>
        <v>1273.034590634787</v>
      </c>
      <c r="Q1246" s="16">
        <f t="shared" si="502"/>
        <v>709.8342112738386</v>
      </c>
      <c r="R1246" s="16">
        <f t="shared" si="490"/>
        <v>563.20037936094843</v>
      </c>
      <c r="S1246" s="16">
        <f t="shared" si="503"/>
        <v>46.121512860922564</v>
      </c>
      <c r="T1246" s="16">
        <f t="shared" si="504"/>
        <v>1400.9383471307833</v>
      </c>
      <c r="U1246" s="16">
        <f t="shared" si="505"/>
        <v>709.8342112738386</v>
      </c>
      <c r="V1246" s="16">
        <f t="shared" si="491"/>
        <v>691.10413585694471</v>
      </c>
      <c r="W1246" s="16">
        <f t="shared" si="506"/>
        <v>56.595786256981071</v>
      </c>
    </row>
    <row r="1247" spans="2:23">
      <c r="B1247" s="13">
        <v>41</v>
      </c>
      <c r="C1247" s="16">
        <f t="shared" si="486"/>
        <v>540.69329329396226</v>
      </c>
      <c r="D1247" s="16">
        <f t="shared" si="492"/>
        <v>-184180.05737421734</v>
      </c>
      <c r="E1247" s="16">
        <f t="shared" si="493"/>
        <v>0</v>
      </c>
      <c r="F1247" s="16">
        <f t="shared" si="487"/>
        <v>-184720.75066751131</v>
      </c>
      <c r="G1247" s="16">
        <f t="shared" si="494"/>
        <v>0</v>
      </c>
      <c r="H1247" s="16">
        <f t="shared" si="495"/>
        <v>-52951.444476231161</v>
      </c>
      <c r="I1247" s="16">
        <f t="shared" si="496"/>
        <v>0</v>
      </c>
      <c r="J1247" s="16">
        <f t="shared" si="488"/>
        <v>-53492.137769525121</v>
      </c>
      <c r="K1247" s="16">
        <f t="shared" si="497"/>
        <v>0</v>
      </c>
      <c r="L1247" s="16">
        <f t="shared" si="498"/>
        <v>-774.02584895623568</v>
      </c>
      <c r="M1247" s="16">
        <f t="shared" si="499"/>
        <v>0</v>
      </c>
      <c r="N1247" s="16">
        <f t="shared" si="489"/>
        <v>-1314.7191422501978</v>
      </c>
      <c r="O1247" s="16">
        <f t="shared" si="500"/>
        <v>0</v>
      </c>
      <c r="P1247" s="16">
        <f t="shared" si="501"/>
        <v>578.93619796029327</v>
      </c>
      <c r="Q1247" s="16">
        <f t="shared" si="502"/>
        <v>710.77158587727843</v>
      </c>
      <c r="R1247" s="16">
        <f t="shared" si="490"/>
        <v>-100.28891345950532</v>
      </c>
      <c r="S1247" s="16">
        <f t="shared" si="503"/>
        <v>0</v>
      </c>
      <c r="T1247" s="16">
        <f t="shared" si="504"/>
        <v>710.41358541278771</v>
      </c>
      <c r="U1247" s="16">
        <f t="shared" si="505"/>
        <v>710.77158587727843</v>
      </c>
      <c r="V1247" s="16">
        <f t="shared" si="491"/>
        <v>-0.2723356616842727</v>
      </c>
      <c r="W1247" s="16">
        <f t="shared" si="506"/>
        <v>0</v>
      </c>
    </row>
    <row r="1248" spans="2:23">
      <c r="B1248" s="13">
        <v>42</v>
      </c>
      <c r="C1248" s="16">
        <f t="shared" si="486"/>
        <v>0</v>
      </c>
      <c r="D1248" s="16">
        <f t="shared" si="492"/>
        <v>-190262.37318753666</v>
      </c>
      <c r="E1248" s="16">
        <f t="shared" si="493"/>
        <v>0</v>
      </c>
      <c r="F1248" s="16">
        <f t="shared" si="487"/>
        <v>-190262.37318753666</v>
      </c>
      <c r="G1248" s="16">
        <f t="shared" si="494"/>
        <v>0</v>
      </c>
      <c r="H1248" s="16">
        <f t="shared" si="495"/>
        <v>-55096.90190261088</v>
      </c>
      <c r="I1248" s="16">
        <f t="shared" si="496"/>
        <v>0</v>
      </c>
      <c r="J1248" s="16">
        <f t="shared" si="488"/>
        <v>-55096.90190261088</v>
      </c>
      <c r="K1248" s="16">
        <f t="shared" si="497"/>
        <v>0</v>
      </c>
      <c r="L1248" s="16">
        <f t="shared" si="498"/>
        <v>-1354.1607165177038</v>
      </c>
      <c r="M1248" s="16">
        <f t="shared" si="499"/>
        <v>0</v>
      </c>
      <c r="N1248" s="16">
        <f t="shared" si="489"/>
        <v>-1354.1607165177038</v>
      </c>
      <c r="O1248" s="16">
        <f t="shared" si="500"/>
        <v>0</v>
      </c>
      <c r="P1248" s="16">
        <f t="shared" si="501"/>
        <v>-103.29758086329049</v>
      </c>
      <c r="Q1248" s="16">
        <f t="shared" si="502"/>
        <v>0</v>
      </c>
      <c r="R1248" s="16">
        <f t="shared" si="490"/>
        <v>-103.29758086329049</v>
      </c>
      <c r="S1248" s="16">
        <f t="shared" si="503"/>
        <v>0</v>
      </c>
      <c r="T1248" s="16">
        <f t="shared" si="504"/>
        <v>-0.28050573153480091</v>
      </c>
      <c r="U1248" s="16">
        <f t="shared" si="505"/>
        <v>0</v>
      </c>
      <c r="V1248" s="16">
        <f t="shared" si="491"/>
        <v>-0.28050573153480091</v>
      </c>
      <c r="W1248" s="16">
        <f t="shared" si="506"/>
        <v>0</v>
      </c>
    </row>
    <row r="1249" spans="1:23">
      <c r="B1249" s="13">
        <v>43</v>
      </c>
      <c r="C1249" s="16">
        <f t="shared" si="486"/>
        <v>0</v>
      </c>
      <c r="D1249" s="16">
        <f t="shared" si="492"/>
        <v>-190262.37318753666</v>
      </c>
      <c r="E1249" s="16">
        <f t="shared" si="493"/>
        <v>0</v>
      </c>
      <c r="F1249" s="16">
        <f t="shared" si="487"/>
        <v>-190262.37318753666</v>
      </c>
      <c r="G1249" s="16">
        <f t="shared" si="494"/>
        <v>0</v>
      </c>
      <c r="H1249" s="16">
        <f t="shared" si="495"/>
        <v>-55096.90190261088</v>
      </c>
      <c r="I1249" s="16">
        <f t="shared" si="496"/>
        <v>0</v>
      </c>
      <c r="J1249" s="16">
        <f t="shared" si="488"/>
        <v>-55096.90190261088</v>
      </c>
      <c r="K1249" s="16">
        <f t="shared" si="497"/>
        <v>0</v>
      </c>
      <c r="L1249" s="16">
        <f t="shared" si="498"/>
        <v>-1354.1607165177038</v>
      </c>
      <c r="M1249" s="16">
        <f t="shared" si="499"/>
        <v>0</v>
      </c>
      <c r="N1249" s="16">
        <f t="shared" si="489"/>
        <v>-1354.1607165177038</v>
      </c>
      <c r="O1249" s="16">
        <f t="shared" si="500"/>
        <v>0</v>
      </c>
      <c r="P1249" s="16">
        <f t="shared" si="501"/>
        <v>-103.29758086329049</v>
      </c>
      <c r="Q1249" s="16">
        <f t="shared" si="502"/>
        <v>0</v>
      </c>
      <c r="R1249" s="16">
        <f t="shared" si="490"/>
        <v>-103.29758086329049</v>
      </c>
      <c r="S1249" s="16">
        <f t="shared" si="503"/>
        <v>0</v>
      </c>
      <c r="T1249" s="16">
        <f t="shared" si="504"/>
        <v>-0.28050573153480091</v>
      </c>
      <c r="U1249" s="16">
        <f t="shared" si="505"/>
        <v>0</v>
      </c>
      <c r="V1249" s="16">
        <f t="shared" si="491"/>
        <v>-0.28050573153480091</v>
      </c>
      <c r="W1249" s="16">
        <f t="shared" si="506"/>
        <v>0</v>
      </c>
    </row>
    <row r="1250" spans="1:23">
      <c r="B1250" s="13">
        <v>44</v>
      </c>
      <c r="C1250" s="16">
        <f t="shared" si="486"/>
        <v>0</v>
      </c>
      <c r="D1250" s="16">
        <f t="shared" si="492"/>
        <v>-190262.37318753666</v>
      </c>
      <c r="E1250" s="16">
        <f t="shared" si="493"/>
        <v>0</v>
      </c>
      <c r="F1250" s="16">
        <f t="shared" si="487"/>
        <v>-190262.37318753666</v>
      </c>
      <c r="G1250" s="16">
        <f t="shared" si="494"/>
        <v>0</v>
      </c>
      <c r="H1250" s="16">
        <f t="shared" si="495"/>
        <v>-55096.90190261088</v>
      </c>
      <c r="I1250" s="16">
        <f t="shared" si="496"/>
        <v>0</v>
      </c>
      <c r="J1250" s="16">
        <f t="shared" si="488"/>
        <v>-55096.90190261088</v>
      </c>
      <c r="K1250" s="16">
        <f t="shared" si="497"/>
        <v>0</v>
      </c>
      <c r="L1250" s="16">
        <f t="shared" si="498"/>
        <v>-1354.1607165177038</v>
      </c>
      <c r="M1250" s="16">
        <f t="shared" si="499"/>
        <v>0</v>
      </c>
      <c r="N1250" s="16">
        <f t="shared" si="489"/>
        <v>-1354.1607165177038</v>
      </c>
      <c r="O1250" s="16">
        <f t="shared" si="500"/>
        <v>0</v>
      </c>
      <c r="P1250" s="16">
        <f t="shared" si="501"/>
        <v>-103.29758086329049</v>
      </c>
      <c r="Q1250" s="16">
        <f t="shared" si="502"/>
        <v>0</v>
      </c>
      <c r="R1250" s="16">
        <f t="shared" si="490"/>
        <v>-103.29758086329049</v>
      </c>
      <c r="S1250" s="16">
        <f t="shared" si="503"/>
        <v>0</v>
      </c>
      <c r="T1250" s="16">
        <f t="shared" si="504"/>
        <v>-0.28050573153480091</v>
      </c>
      <c r="U1250" s="16">
        <f t="shared" si="505"/>
        <v>0</v>
      </c>
      <c r="V1250" s="16">
        <f t="shared" si="491"/>
        <v>-0.28050573153480091</v>
      </c>
      <c r="W1250" s="16">
        <f t="shared" si="506"/>
        <v>0</v>
      </c>
    </row>
    <row r="1251" spans="1:23">
      <c r="B1251" s="13">
        <v>45</v>
      </c>
      <c r="C1251" s="16">
        <f t="shared" si="486"/>
        <v>0</v>
      </c>
      <c r="D1251" s="16">
        <f t="shared" si="492"/>
        <v>-190262.37318753666</v>
      </c>
      <c r="E1251" s="16">
        <f t="shared" si="493"/>
        <v>0</v>
      </c>
      <c r="F1251" s="16">
        <f t="shared" si="487"/>
        <v>-190262.37318753666</v>
      </c>
      <c r="G1251" s="16">
        <f t="shared" si="494"/>
        <v>0</v>
      </c>
      <c r="H1251" s="16">
        <f t="shared" si="495"/>
        <v>-55096.90190261088</v>
      </c>
      <c r="I1251" s="16">
        <f t="shared" si="496"/>
        <v>0</v>
      </c>
      <c r="J1251" s="16">
        <f t="shared" si="488"/>
        <v>-55096.90190261088</v>
      </c>
      <c r="K1251" s="16">
        <f t="shared" si="497"/>
        <v>0</v>
      </c>
      <c r="L1251" s="16">
        <f t="shared" si="498"/>
        <v>-1354.1607165177038</v>
      </c>
      <c r="M1251" s="16">
        <f t="shared" si="499"/>
        <v>0</v>
      </c>
      <c r="N1251" s="16">
        <f t="shared" si="489"/>
        <v>-1354.1607165177038</v>
      </c>
      <c r="O1251" s="16">
        <f t="shared" si="500"/>
        <v>0</v>
      </c>
      <c r="P1251" s="16">
        <f t="shared" si="501"/>
        <v>-103.29758086329049</v>
      </c>
      <c r="Q1251" s="16">
        <f t="shared" si="502"/>
        <v>0</v>
      </c>
      <c r="R1251" s="16">
        <f t="shared" si="490"/>
        <v>-103.29758086329049</v>
      </c>
      <c r="S1251" s="16">
        <f t="shared" si="503"/>
        <v>0</v>
      </c>
      <c r="T1251" s="16">
        <f t="shared" si="504"/>
        <v>-0.28050573153480091</v>
      </c>
      <c r="U1251" s="16">
        <f t="shared" si="505"/>
        <v>0</v>
      </c>
      <c r="V1251" s="16">
        <f t="shared" si="491"/>
        <v>-0.28050573153480091</v>
      </c>
      <c r="W1251" s="16">
        <f t="shared" si="506"/>
        <v>0</v>
      </c>
    </row>
    <row r="1252" spans="1:23">
      <c r="B1252" s="13">
        <v>46</v>
      </c>
      <c r="C1252" s="16">
        <f t="shared" si="486"/>
        <v>0</v>
      </c>
      <c r="D1252" s="16">
        <f t="shared" si="492"/>
        <v>-190262.37318753666</v>
      </c>
      <c r="E1252" s="16">
        <f t="shared" si="493"/>
        <v>0</v>
      </c>
      <c r="F1252" s="16">
        <f t="shared" si="487"/>
        <v>-190262.37318753666</v>
      </c>
      <c r="G1252" s="16">
        <f t="shared" si="494"/>
        <v>0</v>
      </c>
      <c r="H1252" s="16">
        <f t="shared" si="495"/>
        <v>-55096.90190261088</v>
      </c>
      <c r="I1252" s="16">
        <f t="shared" si="496"/>
        <v>0</v>
      </c>
      <c r="J1252" s="16">
        <f t="shared" si="488"/>
        <v>-55096.90190261088</v>
      </c>
      <c r="K1252" s="16">
        <f t="shared" si="497"/>
        <v>0</v>
      </c>
      <c r="L1252" s="16">
        <f t="shared" si="498"/>
        <v>-1354.1607165177038</v>
      </c>
      <c r="M1252" s="16">
        <f t="shared" si="499"/>
        <v>0</v>
      </c>
      <c r="N1252" s="16">
        <f t="shared" si="489"/>
        <v>-1354.1607165177038</v>
      </c>
      <c r="O1252" s="16">
        <f t="shared" si="500"/>
        <v>0</v>
      </c>
      <c r="P1252" s="16">
        <f t="shared" si="501"/>
        <v>-103.29758086329049</v>
      </c>
      <c r="Q1252" s="16">
        <f t="shared" si="502"/>
        <v>0</v>
      </c>
      <c r="R1252" s="16">
        <f t="shared" si="490"/>
        <v>-103.29758086329049</v>
      </c>
      <c r="S1252" s="16">
        <f t="shared" si="503"/>
        <v>0</v>
      </c>
      <c r="T1252" s="16">
        <f t="shared" si="504"/>
        <v>-0.28050573153480091</v>
      </c>
      <c r="U1252" s="16">
        <f t="shared" si="505"/>
        <v>0</v>
      </c>
      <c r="V1252" s="16">
        <f t="shared" si="491"/>
        <v>-0.28050573153480091</v>
      </c>
      <c r="W1252" s="16">
        <f t="shared" si="506"/>
        <v>0</v>
      </c>
    </row>
    <row r="1253" spans="1:23">
      <c r="B1253" s="13">
        <v>47</v>
      </c>
      <c r="C1253" s="16">
        <f t="shared" si="486"/>
        <v>0</v>
      </c>
      <c r="D1253" s="16">
        <f t="shared" si="492"/>
        <v>-190262.37318753666</v>
      </c>
      <c r="E1253" s="16">
        <f t="shared" si="493"/>
        <v>0</v>
      </c>
      <c r="F1253" s="16">
        <f t="shared" si="487"/>
        <v>-190262.37318753666</v>
      </c>
      <c r="G1253" s="16">
        <f t="shared" si="494"/>
        <v>0</v>
      </c>
      <c r="H1253" s="16">
        <f t="shared" si="495"/>
        <v>-55096.90190261088</v>
      </c>
      <c r="I1253" s="16">
        <f t="shared" si="496"/>
        <v>0</v>
      </c>
      <c r="J1253" s="16">
        <f t="shared" si="488"/>
        <v>-55096.90190261088</v>
      </c>
      <c r="K1253" s="16">
        <f t="shared" si="497"/>
        <v>0</v>
      </c>
      <c r="L1253" s="16">
        <f t="shared" si="498"/>
        <v>-1354.1607165177038</v>
      </c>
      <c r="M1253" s="16">
        <f t="shared" si="499"/>
        <v>0</v>
      </c>
      <c r="N1253" s="16">
        <f t="shared" si="489"/>
        <v>-1354.1607165177038</v>
      </c>
      <c r="O1253" s="16">
        <f t="shared" si="500"/>
        <v>0</v>
      </c>
      <c r="P1253" s="16">
        <f t="shared" si="501"/>
        <v>-103.29758086329049</v>
      </c>
      <c r="Q1253" s="16">
        <f t="shared" si="502"/>
        <v>0</v>
      </c>
      <c r="R1253" s="16">
        <f t="shared" si="490"/>
        <v>-103.29758086329049</v>
      </c>
      <c r="S1253" s="16">
        <f t="shared" si="503"/>
        <v>0</v>
      </c>
      <c r="T1253" s="16">
        <f t="shared" si="504"/>
        <v>-0.28050573153480091</v>
      </c>
      <c r="U1253" s="16">
        <f t="shared" si="505"/>
        <v>0</v>
      </c>
      <c r="V1253" s="16">
        <f t="shared" si="491"/>
        <v>-0.28050573153480091</v>
      </c>
      <c r="W1253" s="16">
        <f t="shared" si="506"/>
        <v>0</v>
      </c>
    </row>
    <row r="1254" spans="1:23">
      <c r="B1254" s="13">
        <v>48</v>
      </c>
      <c r="C1254" s="16">
        <f t="shared" si="486"/>
        <v>0</v>
      </c>
      <c r="D1254" s="16">
        <f t="shared" si="492"/>
        <v>-190262.37318753666</v>
      </c>
      <c r="E1254" s="16">
        <f t="shared" si="493"/>
        <v>0</v>
      </c>
      <c r="F1254" s="16">
        <f t="shared" si="487"/>
        <v>-190262.37318753666</v>
      </c>
      <c r="G1254" s="16">
        <f t="shared" si="494"/>
        <v>0</v>
      </c>
      <c r="H1254" s="16">
        <f t="shared" si="495"/>
        <v>-55096.90190261088</v>
      </c>
      <c r="I1254" s="16">
        <f t="shared" si="496"/>
        <v>0</v>
      </c>
      <c r="J1254" s="16">
        <f t="shared" si="488"/>
        <v>-55096.90190261088</v>
      </c>
      <c r="K1254" s="16">
        <f t="shared" si="497"/>
        <v>0</v>
      </c>
      <c r="L1254" s="16">
        <f t="shared" si="498"/>
        <v>-1354.1607165177038</v>
      </c>
      <c r="M1254" s="16">
        <f t="shared" si="499"/>
        <v>0</v>
      </c>
      <c r="N1254" s="16">
        <f t="shared" si="489"/>
        <v>-1354.1607165177038</v>
      </c>
      <c r="O1254" s="16">
        <f t="shared" si="500"/>
        <v>0</v>
      </c>
      <c r="P1254" s="16">
        <f t="shared" si="501"/>
        <v>-103.29758086329049</v>
      </c>
      <c r="Q1254" s="16">
        <f t="shared" si="502"/>
        <v>0</v>
      </c>
      <c r="R1254" s="16">
        <f t="shared" si="490"/>
        <v>-103.29758086329049</v>
      </c>
      <c r="S1254" s="16">
        <f t="shared" si="503"/>
        <v>0</v>
      </c>
      <c r="T1254" s="16">
        <f t="shared" si="504"/>
        <v>-0.28050573153480091</v>
      </c>
      <c r="U1254" s="16">
        <f t="shared" si="505"/>
        <v>0</v>
      </c>
      <c r="V1254" s="16">
        <f t="shared" si="491"/>
        <v>-0.28050573153480091</v>
      </c>
      <c r="W1254" s="16">
        <f t="shared" si="506"/>
        <v>0</v>
      </c>
    </row>
    <row r="1255" spans="1:23">
      <c r="B1255" s="13">
        <v>49</v>
      </c>
      <c r="C1255" s="16">
        <f t="shared" si="486"/>
        <v>0</v>
      </c>
      <c r="D1255" s="16">
        <f t="shared" si="492"/>
        <v>-190262.37318753666</v>
      </c>
      <c r="E1255" s="16">
        <f t="shared" si="493"/>
        <v>0</v>
      </c>
      <c r="F1255" s="16">
        <f t="shared" si="487"/>
        <v>-190262.37318753666</v>
      </c>
      <c r="G1255" s="16">
        <f t="shared" si="494"/>
        <v>0</v>
      </c>
      <c r="H1255" s="16">
        <f t="shared" si="495"/>
        <v>-55096.90190261088</v>
      </c>
      <c r="I1255" s="16">
        <f t="shared" si="496"/>
        <v>0</v>
      </c>
      <c r="J1255" s="16">
        <f t="shared" si="488"/>
        <v>-55096.90190261088</v>
      </c>
      <c r="K1255" s="16">
        <f t="shared" si="497"/>
        <v>0</v>
      </c>
      <c r="L1255" s="16">
        <f t="shared" si="498"/>
        <v>-1354.1607165177038</v>
      </c>
      <c r="M1255" s="16">
        <f t="shared" si="499"/>
        <v>0</v>
      </c>
      <c r="N1255" s="16">
        <f t="shared" si="489"/>
        <v>-1354.1607165177038</v>
      </c>
      <c r="O1255" s="16">
        <f t="shared" si="500"/>
        <v>0</v>
      </c>
      <c r="P1255" s="16">
        <f t="shared" si="501"/>
        <v>-103.29758086329049</v>
      </c>
      <c r="Q1255" s="16">
        <f t="shared" si="502"/>
        <v>0</v>
      </c>
      <c r="R1255" s="16">
        <f t="shared" si="490"/>
        <v>-103.29758086329049</v>
      </c>
      <c r="S1255" s="16">
        <f t="shared" si="503"/>
        <v>0</v>
      </c>
      <c r="T1255" s="16">
        <f t="shared" si="504"/>
        <v>-0.28050573153480091</v>
      </c>
      <c r="U1255" s="16">
        <f t="shared" si="505"/>
        <v>0</v>
      </c>
      <c r="V1255" s="16">
        <f t="shared" si="491"/>
        <v>-0.28050573153480091</v>
      </c>
      <c r="W1255" s="16">
        <f t="shared" si="506"/>
        <v>0</v>
      </c>
    </row>
    <row r="1256" spans="1:23">
      <c r="B1256" s="13">
        <v>50</v>
      </c>
      <c r="C1256" s="16">
        <f t="shared" si="486"/>
        <v>0</v>
      </c>
      <c r="D1256" s="16">
        <f t="shared" si="492"/>
        <v>-190262.37318753666</v>
      </c>
      <c r="E1256" s="16">
        <f t="shared" si="493"/>
        <v>0</v>
      </c>
      <c r="F1256" s="16">
        <f t="shared" si="487"/>
        <v>-190262.37318753666</v>
      </c>
      <c r="G1256" s="16">
        <f t="shared" si="494"/>
        <v>0</v>
      </c>
      <c r="H1256" s="16">
        <f t="shared" si="495"/>
        <v>-55096.90190261088</v>
      </c>
      <c r="I1256" s="16">
        <f t="shared" si="496"/>
        <v>0</v>
      </c>
      <c r="J1256" s="16">
        <f t="shared" si="488"/>
        <v>-55096.90190261088</v>
      </c>
      <c r="K1256" s="16">
        <f t="shared" si="497"/>
        <v>0</v>
      </c>
      <c r="L1256" s="16">
        <f t="shared" si="498"/>
        <v>-1354.1607165177038</v>
      </c>
      <c r="M1256" s="16">
        <f t="shared" si="499"/>
        <v>0</v>
      </c>
      <c r="N1256" s="16">
        <f t="shared" si="489"/>
        <v>-1354.1607165177038</v>
      </c>
      <c r="O1256" s="16">
        <f t="shared" si="500"/>
        <v>0</v>
      </c>
      <c r="P1256" s="16">
        <f t="shared" si="501"/>
        <v>-103.29758086329049</v>
      </c>
      <c r="Q1256" s="16">
        <f t="shared" si="502"/>
        <v>0</v>
      </c>
      <c r="R1256" s="16">
        <f t="shared" si="490"/>
        <v>-103.29758086329049</v>
      </c>
      <c r="S1256" s="16">
        <f t="shared" si="503"/>
        <v>0</v>
      </c>
      <c r="T1256" s="16">
        <f t="shared" si="504"/>
        <v>-0.28050573153480091</v>
      </c>
      <c r="U1256" s="16">
        <f t="shared" si="505"/>
        <v>0</v>
      </c>
      <c r="V1256" s="16">
        <f t="shared" si="491"/>
        <v>-0.28050573153480091</v>
      </c>
      <c r="W1256" s="16">
        <f t="shared" si="506"/>
        <v>0</v>
      </c>
    </row>
    <row r="1257" spans="1:23">
      <c r="B1257" s="13">
        <v>51</v>
      </c>
      <c r="C1257" s="16">
        <f t="shared" si="486"/>
        <v>0</v>
      </c>
      <c r="D1257" s="16">
        <f t="shared" si="492"/>
        <v>-190262.37318753666</v>
      </c>
      <c r="E1257" s="16">
        <f t="shared" si="493"/>
        <v>0</v>
      </c>
      <c r="F1257" s="16">
        <f t="shared" si="487"/>
        <v>-190262.37318753666</v>
      </c>
      <c r="G1257" s="16">
        <f t="shared" si="494"/>
        <v>0</v>
      </c>
      <c r="H1257" s="16">
        <f t="shared" si="495"/>
        <v>-55096.90190261088</v>
      </c>
      <c r="I1257" s="16">
        <f t="shared" si="496"/>
        <v>0</v>
      </c>
      <c r="J1257" s="16">
        <f t="shared" si="488"/>
        <v>-55096.90190261088</v>
      </c>
      <c r="K1257" s="16">
        <f t="shared" si="497"/>
        <v>0</v>
      </c>
      <c r="L1257" s="16">
        <f t="shared" si="498"/>
        <v>-1354.1607165177038</v>
      </c>
      <c r="M1257" s="16">
        <f t="shared" si="499"/>
        <v>0</v>
      </c>
      <c r="N1257" s="16">
        <f t="shared" si="489"/>
        <v>-1354.1607165177038</v>
      </c>
      <c r="O1257" s="16">
        <f t="shared" si="500"/>
        <v>0</v>
      </c>
      <c r="P1257" s="16">
        <f t="shared" si="501"/>
        <v>-103.29758086329049</v>
      </c>
      <c r="Q1257" s="16">
        <f t="shared" si="502"/>
        <v>0</v>
      </c>
      <c r="R1257" s="16">
        <f t="shared" si="490"/>
        <v>-103.29758086329049</v>
      </c>
      <c r="S1257" s="16">
        <f t="shared" si="503"/>
        <v>0</v>
      </c>
      <c r="T1257" s="16">
        <f t="shared" si="504"/>
        <v>-0.28050573153480091</v>
      </c>
      <c r="U1257" s="16">
        <f t="shared" si="505"/>
        <v>0</v>
      </c>
      <c r="V1257" s="16">
        <f t="shared" si="491"/>
        <v>-0.28050573153480091</v>
      </c>
      <c r="W1257" s="16">
        <f t="shared" si="506"/>
        <v>0</v>
      </c>
    </row>
    <row r="1258" spans="1:23">
      <c r="B1258" s="13">
        <v>52</v>
      </c>
      <c r="C1258" s="16">
        <f t="shared" si="486"/>
        <v>0</v>
      </c>
      <c r="D1258" s="16">
        <f t="shared" si="492"/>
        <v>-190262.37318753666</v>
      </c>
      <c r="E1258" s="16">
        <f t="shared" si="493"/>
        <v>0</v>
      </c>
      <c r="F1258" s="16">
        <f t="shared" si="487"/>
        <v>-190262.37318753666</v>
      </c>
      <c r="G1258" s="16">
        <f t="shared" si="494"/>
        <v>0</v>
      </c>
      <c r="H1258" s="16">
        <f t="shared" si="495"/>
        <v>-55096.90190261088</v>
      </c>
      <c r="I1258" s="16">
        <f t="shared" si="496"/>
        <v>0</v>
      </c>
      <c r="J1258" s="16">
        <f t="shared" si="488"/>
        <v>-55096.90190261088</v>
      </c>
      <c r="K1258" s="16">
        <f t="shared" si="497"/>
        <v>0</v>
      </c>
      <c r="L1258" s="16">
        <f t="shared" si="498"/>
        <v>-1354.1607165177038</v>
      </c>
      <c r="M1258" s="16">
        <f t="shared" si="499"/>
        <v>0</v>
      </c>
      <c r="N1258" s="16">
        <f t="shared" si="489"/>
        <v>-1354.1607165177038</v>
      </c>
      <c r="O1258" s="16">
        <f t="shared" si="500"/>
        <v>0</v>
      </c>
      <c r="P1258" s="16">
        <f t="shared" si="501"/>
        <v>-103.29758086329049</v>
      </c>
      <c r="Q1258" s="16">
        <f t="shared" si="502"/>
        <v>0</v>
      </c>
      <c r="R1258" s="16">
        <f t="shared" si="490"/>
        <v>-103.29758086329049</v>
      </c>
      <c r="S1258" s="16">
        <f t="shared" si="503"/>
        <v>0</v>
      </c>
      <c r="T1258" s="16">
        <f t="shared" si="504"/>
        <v>-0.28050573153480091</v>
      </c>
      <c r="U1258" s="16">
        <f t="shared" si="505"/>
        <v>0</v>
      </c>
      <c r="V1258" s="16">
        <f t="shared" si="491"/>
        <v>-0.28050573153480091</v>
      </c>
      <c r="W1258" s="16">
        <f t="shared" si="506"/>
        <v>0</v>
      </c>
    </row>
    <row r="1259" spans="1:23">
      <c r="B1259" s="13">
        <v>53</v>
      </c>
      <c r="C1259" s="16">
        <f t="shared" si="486"/>
        <v>0</v>
      </c>
      <c r="D1259" s="16">
        <f t="shared" si="492"/>
        <v>-190262.37318753666</v>
      </c>
      <c r="E1259" s="16">
        <f t="shared" si="493"/>
        <v>0</v>
      </c>
      <c r="F1259" s="16">
        <f t="shared" si="487"/>
        <v>-190262.37318753666</v>
      </c>
      <c r="G1259" s="16">
        <f t="shared" si="494"/>
        <v>0</v>
      </c>
      <c r="H1259" s="16">
        <f t="shared" si="495"/>
        <v>-55096.90190261088</v>
      </c>
      <c r="I1259" s="16">
        <f t="shared" si="496"/>
        <v>0</v>
      </c>
      <c r="J1259" s="16">
        <f t="shared" si="488"/>
        <v>-55096.90190261088</v>
      </c>
      <c r="K1259" s="16">
        <f t="shared" si="497"/>
        <v>0</v>
      </c>
      <c r="L1259" s="16">
        <f t="shared" si="498"/>
        <v>-1354.1607165177038</v>
      </c>
      <c r="M1259" s="16">
        <f t="shared" si="499"/>
        <v>0</v>
      </c>
      <c r="N1259" s="16">
        <f t="shared" si="489"/>
        <v>-1354.1607165177038</v>
      </c>
      <c r="O1259" s="16">
        <f t="shared" si="500"/>
        <v>0</v>
      </c>
      <c r="P1259" s="16">
        <f t="shared" si="501"/>
        <v>-103.29758086329049</v>
      </c>
      <c r="Q1259" s="16">
        <f t="shared" si="502"/>
        <v>0</v>
      </c>
      <c r="R1259" s="16">
        <f t="shared" si="490"/>
        <v>-103.29758086329049</v>
      </c>
      <c r="S1259" s="16">
        <f t="shared" si="503"/>
        <v>0</v>
      </c>
      <c r="T1259" s="16">
        <f t="shared" si="504"/>
        <v>-0.28050573153480091</v>
      </c>
      <c r="U1259" s="16">
        <f t="shared" si="505"/>
        <v>0</v>
      </c>
      <c r="V1259" s="16">
        <f t="shared" si="491"/>
        <v>-0.28050573153480091</v>
      </c>
      <c r="W1259" s="16">
        <f t="shared" si="506"/>
        <v>0</v>
      </c>
    </row>
    <row r="1261" spans="1:23">
      <c r="A1261" s="2" t="s">
        <v>414</v>
      </c>
      <c r="B1261" s="5" t="s">
        <v>129</v>
      </c>
      <c r="C1261" s="16">
        <f>$X$1277</f>
        <v>404223.24679985677</v>
      </c>
      <c r="D1261" s="5" t="s">
        <v>396</v>
      </c>
      <c r="E1261" s="16">
        <f>$B$1266-$X$1277</f>
        <v>-5904.0258441478363</v>
      </c>
    </row>
    <row r="1262" spans="1:23">
      <c r="A1262" s="5" t="s">
        <v>72</v>
      </c>
      <c r="B1262" s="11">
        <f>$B$131</f>
        <v>24410</v>
      </c>
    </row>
    <row r="1263" spans="1:23">
      <c r="A1263" s="5" t="s">
        <v>397</v>
      </c>
      <c r="B1263" s="11">
        <f>MAX(0,$B$1262-$B$133)</f>
        <v>86</v>
      </c>
    </row>
    <row r="1264" spans="1:23">
      <c r="A1264" s="5" t="s">
        <v>398</v>
      </c>
      <c r="B1264" s="11">
        <f>INT($B$1262/12)</f>
        <v>2034</v>
      </c>
    </row>
    <row r="1265" spans="1:24">
      <c r="A1265" s="5" t="s">
        <v>399</v>
      </c>
      <c r="B1265" s="18">
        <f>MOD($B$1262,12)/12</f>
        <v>0.16666666666666666</v>
      </c>
    </row>
    <row r="1266" spans="1:24">
      <c r="A1266" s="5" t="s">
        <v>400</v>
      </c>
      <c r="B1266" s="16">
        <f>INDEX($I$242:$I$734,$B$1263+1)</f>
        <v>398319.22095570894</v>
      </c>
    </row>
    <row r="1267" spans="1:24">
      <c r="A1267" s="5" t="s">
        <v>381</v>
      </c>
      <c r="B1267" s="16">
        <f>INDEX($M$242:$M$734,$B$1263+1)</f>
        <v>260519.48514855409</v>
      </c>
    </row>
    <row r="1268" spans="1:24">
      <c r="A1268" s="5" t="s">
        <v>132</v>
      </c>
      <c r="B1268" s="20">
        <f>MAX(0,1-$B$1267/($B$1266*INDEX($E$242:$E$734,$B$1263+1)))</f>
        <v>0.44345501053016356</v>
      </c>
    </row>
    <row r="1269" spans="1:24">
      <c r="A1269" s="5" t="s">
        <v>401</v>
      </c>
      <c r="B1269" s="16">
        <f>INDEX($AN$163:$AN$239,($B$1264-1)-2008)+INDEX($AJ$163:$AJ$239,$B$1264-2008)*$B$1265/INDEX($M$163:$M$239,$B$1264-2008)</f>
        <v>295806.43320605648</v>
      </c>
    </row>
    <row r="1270" spans="1:24">
      <c r="A1270" s="5" t="s">
        <v>402</v>
      </c>
      <c r="B1270" s="16">
        <f>$B$1269*$D$737*$J$152</f>
        <v>27644.638199742931</v>
      </c>
    </row>
    <row r="1271" spans="1:24">
      <c r="A1271" s="5" t="s">
        <v>403</v>
      </c>
      <c r="B1271" s="16">
        <f>MAX(0,IF($B$1270&lt;=28000,0.23*$B$1270,IF($B$1270&lt;=50000,6440+0.33*($B$1270-28000),13700+0.43*($B$1270-50000)))-(IF($B$1270&lt;=8500,1955,IF($B$1270&lt;=28000,700+1255*(28000-$B$1270)/19500,IF($B$1270&lt;=50000,700*(50000-$B$1270)/22000,0)))+IF(AND($B$1270&gt;25000,$B$1270&lt;=29000),50,0)))</f>
        <v>5585.3960649499713</v>
      </c>
    </row>
    <row r="1272" spans="1:24">
      <c r="A1272" s="5" t="s">
        <v>404</v>
      </c>
      <c r="B1272" s="16">
        <f>$B$1270-$B$1271-IF($B$1271&gt;0,$B$111*$B$1270,0)</f>
        <v>21506.3493707981</v>
      </c>
    </row>
    <row r="1273" spans="1:24">
      <c r="A1273" s="5" t="s">
        <v>405</v>
      </c>
      <c r="B1273" s="11">
        <f>$B$132-$B$1262</f>
        <v>504</v>
      </c>
    </row>
    <row r="1274" spans="1:24">
      <c r="A1274" s="5" t="s">
        <v>406</v>
      </c>
      <c r="B1274" s="11">
        <f>$B$134-$B$1262</f>
        <v>232</v>
      </c>
    </row>
    <row r="1275" spans="1:24">
      <c r="A1275" s="5" t="s">
        <v>133</v>
      </c>
      <c r="B1275" s="11">
        <f>ROUNDUP($B$1273/12,0)</f>
        <v>42</v>
      </c>
    </row>
    <row r="1276" spans="1:24">
      <c r="A1276" s="5" t="s">
        <v>407</v>
      </c>
      <c r="B1276" s="16">
        <f>$B$8</f>
        <v>22000</v>
      </c>
    </row>
    <row r="1277" spans="1:24">
      <c r="A1277" s="5" t="s">
        <v>134</v>
      </c>
      <c r="D1277" s="16">
        <f>IF(SUMPRODUCT($C$1280:$C$1333,1/$B$107^$B$1280:$B$1333)&lt;=0,1000,SUMPRODUCT($C$1280:$C$1333,1/$B$107^$B$1280:$B$1333))</f>
        <v>333433.66018604703</v>
      </c>
      <c r="H1277" s="16">
        <f>1.15*$D$1277</f>
        <v>383448.70921395405</v>
      </c>
      <c r="L1277" s="16">
        <f>IF($H$1278=$D$1278,$H$1277,$H$1277-$H$1278*($H$1277-$D$1277)/($H$1278-$D$1278))</f>
        <v>403694.85116291407</v>
      </c>
      <c r="P1277" s="16">
        <f>IF($L$1278=$H$1278,$L$1277,$L$1277-$L$1278*($L$1277-$H$1277)/($L$1278-$H$1278))</f>
        <v>404182.25836814422</v>
      </c>
      <c r="T1277" s="16">
        <f>IF($P$1278=$L$1278,$P$1277,$P$1277-$P$1278*($P$1277-$L$1277)/($P$1278-$L$1278))</f>
        <v>404223.12825101934</v>
      </c>
      <c r="X1277" s="16">
        <f>IF($T$1278=$P$1278,$T$1277,$T$1277-$T$1278*($T$1277-$P$1277)/($T$1278-$P$1278))</f>
        <v>404223.24679985677</v>
      </c>
    </row>
    <row r="1278" spans="1:24">
      <c r="A1278" s="5" t="s">
        <v>135</v>
      </c>
      <c r="D1278" s="16">
        <f>MIN($F$1280:$F$1333)</f>
        <v>-189686.68668391401</v>
      </c>
      <c r="H1278" s="16">
        <f>MIN($J$1280:$J$1333)</f>
        <v>-54659.244044053536</v>
      </c>
      <c r="L1278" s="16">
        <f>MIN($N$1280:$N$1333)</f>
        <v>-1284.9372377772665</v>
      </c>
      <c r="P1278" s="16">
        <f>MIN($R$1280:$R$1333)</f>
        <v>-99.40850283365387</v>
      </c>
      <c r="T1278" s="16">
        <f>MIN($V$1280:$V$1333)</f>
        <v>-0.28751435341447179</v>
      </c>
    </row>
    <row r="1279" spans="1:24" ht="32.1" customHeight="1">
      <c r="B1279" s="12" t="s">
        <v>136</v>
      </c>
      <c r="C1279" s="12" t="s">
        <v>137</v>
      </c>
      <c r="D1279" s="12" t="s">
        <v>138</v>
      </c>
      <c r="E1279" s="12" t="s">
        <v>139</v>
      </c>
      <c r="F1279" s="12" t="s">
        <v>140</v>
      </c>
      <c r="G1279" s="12" t="s">
        <v>141</v>
      </c>
      <c r="H1279" s="12" t="s">
        <v>142</v>
      </c>
      <c r="I1279" s="12" t="s">
        <v>143</v>
      </c>
      <c r="J1279" s="12" t="s">
        <v>144</v>
      </c>
      <c r="K1279" s="12" t="s">
        <v>145</v>
      </c>
      <c r="L1279" s="12" t="s">
        <v>146</v>
      </c>
      <c r="M1279" s="12" t="s">
        <v>147</v>
      </c>
      <c r="N1279" s="12" t="s">
        <v>148</v>
      </c>
      <c r="O1279" s="12" t="s">
        <v>149</v>
      </c>
      <c r="P1279" s="12" t="s">
        <v>150</v>
      </c>
      <c r="Q1279" s="12" t="s">
        <v>151</v>
      </c>
      <c r="R1279" s="12" t="s">
        <v>152</v>
      </c>
      <c r="S1279" s="12" t="s">
        <v>153</v>
      </c>
      <c r="T1279" s="12" t="s">
        <v>154</v>
      </c>
      <c r="U1279" s="12" t="s">
        <v>155</v>
      </c>
      <c r="V1279" s="12" t="s">
        <v>156</v>
      </c>
      <c r="W1279" s="12" t="s">
        <v>157</v>
      </c>
      <c r="X1279" s="12" t="s">
        <v>158</v>
      </c>
    </row>
    <row r="1280" spans="1:24">
      <c r="B1280" s="13">
        <v>0</v>
      </c>
      <c r="C1280" s="16">
        <f t="shared" ref="C1280:C1311" si="507">IF($B$1273-12*$B1280&lt;=0,0,($B$1276*MIN(12,$B$1273-12*$B1280)-$B$1272*(MIN(12,$B$1273-12*$B1280)-MAX(0,MIN(12,$B$1273-12*$B1280,$B$1274-12*$B1280))))/12)</f>
        <v>22000</v>
      </c>
      <c r="D1280" s="16">
        <f>$D$1277</f>
        <v>333433.66018604703</v>
      </c>
      <c r="E1280" s="16">
        <f>IF(AND(C1280&gt;0,D1280&gt;0),C1280/(1-$B$105*MAX(0,1-$D$1277*(1-$B$1268)/D1280)),0)</f>
        <v>24867.138910304242</v>
      </c>
      <c r="F1280" s="16">
        <f t="shared" ref="F1280:F1311" si="508">IF(E1280&gt;0,IF(E1280&lt;=D1280,D1280-E1280,C1280*(D1280/E1280-1)),D1280-C1280)</f>
        <v>308566.52127574279</v>
      </c>
      <c r="G1280" s="16">
        <f>IF(E1280&gt;0,IF(E1280&lt;=D1280,$D$1277*(1-$B$1268)*(1-E1280/D1280),0),IF(AND(C1280&lt;0,F1280&gt;0),$D$1277*(1-$B$1268)-C1280,$D$1277*(1-$B$1268)))/$B$108</f>
        <v>168363.87385701208</v>
      </c>
      <c r="H1280" s="16">
        <f>$H$1277</f>
        <v>383448.70921395405</v>
      </c>
      <c r="I1280" s="16">
        <f>IF(AND(C1280&gt;0,H1280&gt;0),C1280/(1-$B$105*MAX(0,1-$H$1277*(1-$B$1268)/H1280)),0)</f>
        <v>24867.138910304242</v>
      </c>
      <c r="J1280" s="16">
        <f t="shared" ref="J1280:J1311" si="509">IF(I1280&gt;0,IF(I1280&lt;=H1280,H1280-I1280,C1280*(H1280/I1280-1)),H1280-C1280)</f>
        <v>358581.57030364982</v>
      </c>
      <c r="K1280" s="16">
        <f>IF(I1280&gt;0,IF(I1280&lt;=H1280,$H$1277*(1-$B$1268)*(1-I1280/H1280),0),IF(AND(C1280&lt;0,J1280&gt;0),$H$1277*(1-$B$1268)-C1280,$H$1277*(1-$B$1268)))/$B$108</f>
        <v>195653.70222423744</v>
      </c>
      <c r="L1280" s="16">
        <f>$L$1277</f>
        <v>403694.85116291407</v>
      </c>
      <c r="M1280" s="16">
        <f>IF(AND(C1280&gt;0,L1280&gt;0),C1280/(1-$B$105*MAX(0,1-$L$1277*(1-$B$1268)/L1280)),0)</f>
        <v>24867.138910304242</v>
      </c>
      <c r="N1280" s="16">
        <f t="shared" ref="N1280:N1311" si="510">IF(M1280&gt;0,IF(M1280&lt;=L1280,L1280-M1280,C1280*(L1280/M1280-1)),L1280-C1280)</f>
        <v>378827.71225260984</v>
      </c>
      <c r="O1280" s="16">
        <f>IF(M1280&gt;0,IF(M1280&lt;=L1280,$L$1277*(1-$B$1268)*(1-M1280/L1280),0),IF(AND(C1280&lt;0,N1280&gt;0),$L$1277*(1-$B$1268)-C1280,$L$1277*(1-$B$1268)))/$B$108</f>
        <v>206700.65208481468</v>
      </c>
      <c r="P1280" s="16">
        <f>$P$1277</f>
        <v>404182.25836814422</v>
      </c>
      <c r="Q1280" s="16">
        <f>IF(AND(C1280&gt;0,P1280&gt;0),C1280/(1-$B$105*MAX(0,1-$P$1277*(1-$B$1268)/P1280)),0)</f>
        <v>24867.138910304242</v>
      </c>
      <c r="R1280" s="16">
        <f t="shared" ref="R1280:R1311" si="511">IF(Q1280&gt;0,IF(Q1280&lt;=P1280,P1280-Q1280,C1280*(P1280/Q1280-1)),P1280-C1280)</f>
        <v>379315.11945783999</v>
      </c>
      <c r="S1280" s="16">
        <f>IF(Q1280&gt;0,IF(Q1280&lt;=P1280,$P$1277*(1-$B$1268)*(1-Q1280/P1280),0),IF(AND(C1280&lt;0,R1280&gt;0),$P$1277*(1-$B$1268)-C1280,$P$1277*(1-$B$1268)))/$B$108</f>
        <v>206966.59722001303</v>
      </c>
      <c r="T1280" s="16">
        <f>$T$1277</f>
        <v>404223.12825101934</v>
      </c>
      <c r="U1280" s="16">
        <f>IF(AND(C1280&gt;0,T1280&gt;0),C1280/(1-$B$105*MAX(0,1-$T$1277*(1-$B$1268)/T1280)),0)</f>
        <v>24867.138910304242</v>
      </c>
      <c r="V1280" s="16">
        <f t="shared" ref="V1280:V1311" si="512">IF(U1280&gt;0,IF(U1280&lt;=T1280,T1280-U1280,C1280*(T1280/U1280-1)),T1280-C1280)</f>
        <v>379355.98934071511</v>
      </c>
      <c r="W1280" s="16">
        <f>IF(U1280&gt;0,IF(U1280&lt;=T1280,$T$1277*(1-$B$1268)*(1-U1280/T1280),0),IF(AND(C1280&lt;0,V1280&gt;0),$T$1277*(1-$B$1268)-C1280,$T$1277*(1-$B$1268)))/$B$108</f>
        <v>206988.89714994869</v>
      </c>
    </row>
    <row r="1281" spans="2:23">
      <c r="B1281" s="13">
        <v>1</v>
      </c>
      <c r="C1281" s="16">
        <f t="shared" si="507"/>
        <v>22000</v>
      </c>
      <c r="D1281" s="16">
        <f t="shared" ref="D1281:D1312" si="513">IF($B1281&gt;$B$1275,F1280,F1280*$B$107*IF(F1280&gt;0,$B$106,1))</f>
        <v>317187.86988018709</v>
      </c>
      <c r="E1281" s="16">
        <f t="shared" ref="E1281:E1312" si="514">IF(AND(C1281&gt;0,D1281&gt;0),C1281/(1-$B$105*MAX(0,1-G1280/D1281)),0)</f>
        <v>25056.706375863025</v>
      </c>
      <c r="F1281" s="16">
        <f t="shared" si="508"/>
        <v>292131.16350432404</v>
      </c>
      <c r="G1281" s="16">
        <f t="shared" ref="G1281:G1312" si="515">IF(E1281&gt;0,IF(E1281&lt;=D1281,G1280*(1-E1281/D1281),0),IF(AND(C1281&lt;0,F1281&gt;0),G1280-C1281,G1280))/$B$108</f>
        <v>152023.26516199764</v>
      </c>
      <c r="H1281" s="16">
        <f t="shared" ref="H1281:H1312" si="516">IF($B1281&gt;$B$1275,J1280,J1280*$B$107*IF(J1280&gt;0,$B$106,1))</f>
        <v>368600.33937793376</v>
      </c>
      <c r="I1281" s="16">
        <f t="shared" ref="I1281:I1312" si="517">IF(AND(C1281&gt;0,H1281&gt;0),C1281/(1-$B$105*MAX(0,1-K1280/H1281)),0)</f>
        <v>25056.706375863021</v>
      </c>
      <c r="J1281" s="16">
        <f t="shared" si="509"/>
        <v>343543.63300207077</v>
      </c>
      <c r="K1281" s="16">
        <f t="shared" ref="K1281:K1312" si="518">IF(I1281&gt;0,IF(I1281&lt;=H1281,K1280*(1-I1281/H1281),0),IF(AND(C1281&lt;0,J1281&gt;0),K1280-C1281,K1280))/$B$108</f>
        <v>178777.99885535584</v>
      </c>
      <c r="L1281" s="16">
        <f t="shared" ref="L1281:L1312" si="519">IF($B1281&gt;$B$1275,N1280,N1280*$B$107*IF(N1280&gt;0,$B$106,1))</f>
        <v>389412.15853294777</v>
      </c>
      <c r="M1281" s="16">
        <f t="shared" ref="M1281:M1312" si="520">IF(AND(C1281&gt;0,L1281&gt;0),C1281/(1-$B$105*MAX(0,1-O1280/L1281)),0)</f>
        <v>25056.706375863021</v>
      </c>
      <c r="N1281" s="16">
        <f t="shared" si="510"/>
        <v>364355.45215708477</v>
      </c>
      <c r="O1281" s="16">
        <f t="shared" ref="O1281:O1312" si="521">IF(M1281&gt;0,IF(M1281&lt;=L1281,O1280*(1-M1281/L1281),0),IF(AND(C1281&lt;0,N1281&gt;0),O1280-C1281,O1280))/$B$108</f>
        <v>189608.34185592175</v>
      </c>
      <c r="P1281" s="16">
        <f t="shared" ref="P1281:P1312" si="522">IF($B1281&gt;$B$1275,R1280,R1280*$B$107*IF(R1280&gt;0,$B$106,1))</f>
        <v>389913.18389549205</v>
      </c>
      <c r="Q1281" s="16">
        <f t="shared" ref="Q1281:Q1312" si="523">IF(AND(C1281&gt;0,P1281&gt;0),C1281/(1-$B$105*MAX(0,1-S1280/P1281)),0)</f>
        <v>25056.706375863021</v>
      </c>
      <c r="R1281" s="16">
        <f t="shared" si="511"/>
        <v>364856.47751962906</v>
      </c>
      <c r="S1281" s="16">
        <f t="shared" ref="S1281:S1312" si="524">IF(Q1281&gt;0,IF(Q1281&lt;=P1281,S1280*(1-Q1281/P1281),0),IF(AND(C1281&lt;0,R1281&gt;0),S1280-C1281,S1280))/$B$108</f>
        <v>189869.07238062605</v>
      </c>
      <c r="T1281" s="16">
        <f t="shared" ref="T1281:T1312" si="525">IF($B1281&gt;$B$1275,V1280,V1280*$B$107*IF(V1280&gt;0,$B$106,1))</f>
        <v>389955.19568289473</v>
      </c>
      <c r="U1281" s="16">
        <f t="shared" ref="U1281:U1312" si="526">IF(AND(C1281&gt;0,T1281&gt;0),C1281/(1-$B$105*MAX(0,1-W1280/T1281)),0)</f>
        <v>25056.706375863021</v>
      </c>
      <c r="V1281" s="16">
        <f t="shared" si="512"/>
        <v>364898.48930703173</v>
      </c>
      <c r="W1281" s="16">
        <f t="shared" ref="W1281:W1312" si="527">IF(U1281&gt;0,IF(U1281&lt;=T1281,W1280*(1-U1281/T1281),0),IF(AND(C1281&lt;0,V1281&gt;0),W1280-C1281,W1280))/$B$108</f>
        <v>189890.93505703355</v>
      </c>
    </row>
    <row r="1282" spans="2:23">
      <c r="B1282" s="13">
        <v>2</v>
      </c>
      <c r="C1282" s="16">
        <f t="shared" si="507"/>
        <v>22000</v>
      </c>
      <c r="D1282" s="16">
        <f t="shared" si="513"/>
        <v>300293.30821263487</v>
      </c>
      <c r="E1282" s="16">
        <f t="shared" si="514"/>
        <v>25240.217816275628</v>
      </c>
      <c r="F1282" s="16">
        <f t="shared" si="508"/>
        <v>275053.09039635927</v>
      </c>
      <c r="G1282" s="16">
        <f t="shared" si="515"/>
        <v>136515.12113937916</v>
      </c>
      <c r="H1282" s="16">
        <f t="shared" si="516"/>
        <v>353142.24210814864</v>
      </c>
      <c r="I1282" s="16">
        <f t="shared" si="517"/>
        <v>25240.217816275628</v>
      </c>
      <c r="J1282" s="16">
        <f t="shared" si="509"/>
        <v>327902.02429187304</v>
      </c>
      <c r="K1282" s="16">
        <f t="shared" si="518"/>
        <v>162745.25221129897</v>
      </c>
      <c r="L1282" s="16">
        <f t="shared" si="519"/>
        <v>374535.54349035374</v>
      </c>
      <c r="M1282" s="16">
        <f t="shared" si="520"/>
        <v>25240.217816275628</v>
      </c>
      <c r="N1282" s="16">
        <f t="shared" si="510"/>
        <v>349295.32567407814</v>
      </c>
      <c r="O1282" s="16">
        <f t="shared" si="521"/>
        <v>173363.23554518711</v>
      </c>
      <c r="P1282" s="16">
        <f t="shared" si="522"/>
        <v>375050.56750152749</v>
      </c>
      <c r="Q1282" s="16">
        <f t="shared" si="523"/>
        <v>25240.217816275628</v>
      </c>
      <c r="R1282" s="16">
        <f t="shared" si="511"/>
        <v>349810.34968525189</v>
      </c>
      <c r="S1282" s="16">
        <f t="shared" si="524"/>
        <v>173618.8537066619</v>
      </c>
      <c r="T1282" s="16">
        <f t="shared" si="525"/>
        <v>375093.75309827022</v>
      </c>
      <c r="U1282" s="16">
        <f t="shared" si="526"/>
        <v>25240.217816275628</v>
      </c>
      <c r="V1282" s="16">
        <f t="shared" si="512"/>
        <v>349853.53528199461</v>
      </c>
      <c r="W1282" s="16">
        <f t="shared" si="527"/>
        <v>173640.28770313985</v>
      </c>
    </row>
    <row r="1283" spans="2:23">
      <c r="B1283" s="13">
        <v>3</v>
      </c>
      <c r="C1283" s="16">
        <f t="shared" si="507"/>
        <v>22000</v>
      </c>
      <c r="D1283" s="16">
        <f t="shared" si="513"/>
        <v>282738.07374203351</v>
      </c>
      <c r="E1283" s="16">
        <f t="shared" si="514"/>
        <v>25417.762857065187</v>
      </c>
      <c r="F1283" s="16">
        <f t="shared" si="508"/>
        <v>257320.31088496832</v>
      </c>
      <c r="G1283" s="16">
        <f t="shared" si="515"/>
        <v>121806.47062770293</v>
      </c>
      <c r="H1283" s="16">
        <f t="shared" si="516"/>
        <v>337063.60685058794</v>
      </c>
      <c r="I1283" s="16">
        <f t="shared" si="517"/>
        <v>25417.762857065183</v>
      </c>
      <c r="J1283" s="16">
        <f t="shared" si="509"/>
        <v>311645.84399352275</v>
      </c>
      <c r="K1283" s="16">
        <f t="shared" si="518"/>
        <v>147522.2854040949</v>
      </c>
      <c r="L1283" s="16">
        <f t="shared" si="519"/>
        <v>359054.6370734119</v>
      </c>
      <c r="M1283" s="16">
        <f t="shared" si="520"/>
        <v>25417.762857065187</v>
      </c>
      <c r="N1283" s="16">
        <f t="shared" si="510"/>
        <v>333636.87421634671</v>
      </c>
      <c r="O1283" s="16">
        <f t="shared" si="521"/>
        <v>157932.0729863382</v>
      </c>
      <c r="P1283" s="16">
        <f t="shared" si="522"/>
        <v>359584.05085545784</v>
      </c>
      <c r="Q1283" s="16">
        <f t="shared" si="523"/>
        <v>25417.762857065187</v>
      </c>
      <c r="R1283" s="16">
        <f t="shared" si="511"/>
        <v>334166.28799839265</v>
      </c>
      <c r="S1283" s="16">
        <f t="shared" si="524"/>
        <v>158182.67902699974</v>
      </c>
      <c r="T1283" s="16">
        <f t="shared" si="525"/>
        <v>359628.44305777358</v>
      </c>
      <c r="U1283" s="16">
        <f t="shared" si="526"/>
        <v>25417.762857065187</v>
      </c>
      <c r="V1283" s="16">
        <f t="shared" si="512"/>
        <v>334210.68020070839</v>
      </c>
      <c r="W1283" s="16">
        <f t="shared" si="527"/>
        <v>158203.69274903697</v>
      </c>
    </row>
    <row r="1284" spans="2:23">
      <c r="B1284" s="13">
        <v>4</v>
      </c>
      <c r="C1284" s="16">
        <f t="shared" si="507"/>
        <v>22000</v>
      </c>
      <c r="D1284" s="16">
        <f t="shared" si="513"/>
        <v>264509.84037109435</v>
      </c>
      <c r="E1284" s="16">
        <f t="shared" si="514"/>
        <v>25589.438334344879</v>
      </c>
      <c r="F1284" s="16">
        <f t="shared" si="508"/>
        <v>238920.40203674947</v>
      </c>
      <c r="G1284" s="16">
        <f t="shared" si="515"/>
        <v>107865.25916522613</v>
      </c>
      <c r="H1284" s="16">
        <f t="shared" si="516"/>
        <v>320353.22887470177</v>
      </c>
      <c r="I1284" s="16">
        <f t="shared" si="517"/>
        <v>25589.438334344879</v>
      </c>
      <c r="J1284" s="16">
        <f t="shared" si="509"/>
        <v>294763.79054035689</v>
      </c>
      <c r="K1284" s="16">
        <f t="shared" si="518"/>
        <v>133076.84227933589</v>
      </c>
      <c r="L1284" s="16">
        <f t="shared" si="519"/>
        <v>342958.68848195142</v>
      </c>
      <c r="M1284" s="16">
        <f t="shared" si="520"/>
        <v>25589.438334344879</v>
      </c>
      <c r="N1284" s="16">
        <f t="shared" si="510"/>
        <v>317369.25014760654</v>
      </c>
      <c r="O1284" s="16">
        <f t="shared" si="521"/>
        <v>143282.51637957443</v>
      </c>
      <c r="P1284" s="16">
        <f t="shared" si="522"/>
        <v>343502.89408506779</v>
      </c>
      <c r="Q1284" s="16">
        <f t="shared" si="523"/>
        <v>25589.438334344879</v>
      </c>
      <c r="R1284" s="16">
        <f t="shared" si="511"/>
        <v>317913.4557507229</v>
      </c>
      <c r="S1284" s="16">
        <f t="shared" si="524"/>
        <v>143528.20857630146</v>
      </c>
      <c r="T1284" s="16">
        <f t="shared" si="525"/>
        <v>343548.52660551621</v>
      </c>
      <c r="U1284" s="16">
        <f t="shared" si="526"/>
        <v>25589.438334344879</v>
      </c>
      <c r="V1284" s="16">
        <f t="shared" si="512"/>
        <v>317959.08827117132</v>
      </c>
      <c r="W1284" s="16">
        <f t="shared" si="527"/>
        <v>143548.81026457323</v>
      </c>
    </row>
    <row r="1285" spans="2:23">
      <c r="B1285" s="13">
        <v>5</v>
      </c>
      <c r="C1285" s="16">
        <f t="shared" si="507"/>
        <v>22000</v>
      </c>
      <c r="D1285" s="16">
        <f t="shared" si="513"/>
        <v>245595.83806965625</v>
      </c>
      <c r="E1285" s="16">
        <f t="shared" si="514"/>
        <v>25755.34751415849</v>
      </c>
      <c r="F1285" s="16">
        <f t="shared" si="508"/>
        <v>219840.49055549776</v>
      </c>
      <c r="G1285" s="16">
        <f t="shared" si="515"/>
        <v>94660.348957149603</v>
      </c>
      <c r="H1285" s="16">
        <f t="shared" si="516"/>
        <v>302999.49084805447</v>
      </c>
      <c r="I1285" s="16">
        <f t="shared" si="517"/>
        <v>25755.34751415849</v>
      </c>
      <c r="J1285" s="16">
        <f t="shared" si="509"/>
        <v>277244.14333389601</v>
      </c>
      <c r="K1285" s="16">
        <f t="shared" si="518"/>
        <v>119377.58730431604</v>
      </c>
      <c r="L1285" s="16">
        <f t="shared" si="519"/>
        <v>326236.54699673067</v>
      </c>
      <c r="M1285" s="16">
        <f t="shared" si="520"/>
        <v>25755.34751415849</v>
      </c>
      <c r="N1285" s="16">
        <f t="shared" si="510"/>
        <v>300481.19948257221</v>
      </c>
      <c r="O1285" s="16">
        <f t="shared" si="521"/>
        <v>129383.15014768715</v>
      </c>
      <c r="P1285" s="16">
        <f t="shared" si="522"/>
        <v>326795.95770439814</v>
      </c>
      <c r="Q1285" s="16">
        <f t="shared" si="523"/>
        <v>25755.34751415849</v>
      </c>
      <c r="R1285" s="16">
        <f t="shared" si="511"/>
        <v>301040.61019023968</v>
      </c>
      <c r="S1285" s="16">
        <f t="shared" si="524"/>
        <v>129624.02485036071</v>
      </c>
      <c r="T1285" s="16">
        <f t="shared" si="525"/>
        <v>326842.86519746785</v>
      </c>
      <c r="U1285" s="16">
        <f t="shared" si="526"/>
        <v>25755.34751415849</v>
      </c>
      <c r="V1285" s="16">
        <f t="shared" si="512"/>
        <v>301087.51768330939</v>
      </c>
      <c r="W1285" s="16">
        <f t="shared" si="527"/>
        <v>129644.22258396048</v>
      </c>
    </row>
    <row r="1286" spans="2:23">
      <c r="B1286" s="13">
        <v>6</v>
      </c>
      <c r="C1286" s="16">
        <f t="shared" si="507"/>
        <v>22000</v>
      </c>
      <c r="D1286" s="16">
        <f t="shared" si="513"/>
        <v>225982.83386161839</v>
      </c>
      <c r="E1286" s="16">
        <f t="shared" si="514"/>
        <v>25915.599338387419</v>
      </c>
      <c r="F1286" s="16">
        <f t="shared" si="508"/>
        <v>200067.23452323096</v>
      </c>
      <c r="G1286" s="16">
        <f t="shared" si="515"/>
        <v>82161.516739312166</v>
      </c>
      <c r="H1286" s="16">
        <f t="shared" si="516"/>
        <v>284990.34469864506</v>
      </c>
      <c r="I1286" s="16">
        <f t="shared" si="517"/>
        <v>25915.599338387419</v>
      </c>
      <c r="J1286" s="16">
        <f t="shared" si="509"/>
        <v>259074.74536025763</v>
      </c>
      <c r="K1286" s="16">
        <f t="shared" si="518"/>
        <v>106394.10335418122</v>
      </c>
      <c r="L1286" s="16">
        <f t="shared" si="519"/>
        <v>308876.64419611526</v>
      </c>
      <c r="M1286" s="16">
        <f t="shared" si="520"/>
        <v>25915.599338387419</v>
      </c>
      <c r="N1286" s="16">
        <f t="shared" si="510"/>
        <v>282961.04485772783</v>
      </c>
      <c r="O1286" s="16">
        <f t="shared" si="521"/>
        <v>116203.47869081957</v>
      </c>
      <c r="P1286" s="16">
        <f t="shared" si="522"/>
        <v>309451.684838955</v>
      </c>
      <c r="Q1286" s="16">
        <f t="shared" si="523"/>
        <v>25915.599338387423</v>
      </c>
      <c r="R1286" s="16">
        <f t="shared" si="511"/>
        <v>283536.08550056757</v>
      </c>
      <c r="S1286" s="16">
        <f t="shared" si="524"/>
        <v>116439.63036010739</v>
      </c>
      <c r="T1286" s="16">
        <f t="shared" si="525"/>
        <v>309499.90292738104</v>
      </c>
      <c r="U1286" s="16">
        <f t="shared" si="526"/>
        <v>25915.599338387423</v>
      </c>
      <c r="V1286" s="16">
        <f t="shared" si="512"/>
        <v>283584.30358899361</v>
      </c>
      <c r="W1286" s="16">
        <f t="shared" si="527"/>
        <v>116459.43205971499</v>
      </c>
    </row>
    <row r="1287" spans="2:23">
      <c r="B1287" s="13">
        <v>7</v>
      </c>
      <c r="C1287" s="16">
        <f t="shared" si="507"/>
        <v>22000</v>
      </c>
      <c r="D1287" s="16">
        <f t="shared" si="513"/>
        <v>205657.11305581004</v>
      </c>
      <c r="E1287" s="16">
        <f t="shared" si="514"/>
        <v>26070.307700094203</v>
      </c>
      <c r="F1287" s="16">
        <f t="shared" si="508"/>
        <v>179586.80535571583</v>
      </c>
      <c r="G1287" s="16">
        <f t="shared" si="515"/>
        <v>70339.449661730279</v>
      </c>
      <c r="H1287" s="16">
        <f t="shared" si="516"/>
        <v>266313.2937456232</v>
      </c>
      <c r="I1287" s="16">
        <f t="shared" si="517"/>
        <v>26070.307700094199</v>
      </c>
      <c r="J1287" s="16">
        <f t="shared" si="509"/>
        <v>240242.98604552902</v>
      </c>
      <c r="K1287" s="16">
        <f t="shared" si="518"/>
        <v>94096.887519445052</v>
      </c>
      <c r="L1287" s="16">
        <f t="shared" si="519"/>
        <v>290866.97645105276</v>
      </c>
      <c r="M1287" s="16">
        <f t="shared" si="520"/>
        <v>26070.307700094203</v>
      </c>
      <c r="N1287" s="16">
        <f t="shared" si="510"/>
        <v>264796.66875095858</v>
      </c>
      <c r="O1287" s="16">
        <f t="shared" si="521"/>
        <v>103713.92216320812</v>
      </c>
      <c r="P1287" s="16">
        <f t="shared" si="522"/>
        <v>291458.08372945344</v>
      </c>
      <c r="Q1287" s="16">
        <f t="shared" si="523"/>
        <v>26070.307700094203</v>
      </c>
      <c r="R1287" s="16">
        <f t="shared" si="511"/>
        <v>265387.77602935926</v>
      </c>
      <c r="S1287" s="16">
        <f t="shared" si="524"/>
        <v>103945.44340760795</v>
      </c>
      <c r="T1287" s="16">
        <f t="shared" si="525"/>
        <v>291507.64903127012</v>
      </c>
      <c r="U1287" s="16">
        <f t="shared" si="526"/>
        <v>26070.307700094203</v>
      </c>
      <c r="V1287" s="16">
        <f t="shared" si="512"/>
        <v>265437.34133117594</v>
      </c>
      <c r="W1287" s="16">
        <f t="shared" si="527"/>
        <v>103964.85683859581</v>
      </c>
    </row>
    <row r="1288" spans="2:23">
      <c r="B1288" s="13">
        <v>8</v>
      </c>
      <c r="C1288" s="16">
        <f t="shared" si="507"/>
        <v>22000</v>
      </c>
      <c r="D1288" s="16">
        <f t="shared" si="513"/>
        <v>184604.46069735452</v>
      </c>
      <c r="E1288" s="16">
        <f t="shared" si="514"/>
        <v>26219.590750621468</v>
      </c>
      <c r="F1288" s="16">
        <f t="shared" si="508"/>
        <v>158384.86994673306</v>
      </c>
      <c r="G1288" s="16">
        <f t="shared" si="515"/>
        <v>59165.739319418397</v>
      </c>
      <c r="H1288" s="16">
        <f t="shared" si="516"/>
        <v>246955.37507564112</v>
      </c>
      <c r="I1288" s="16">
        <f t="shared" si="517"/>
        <v>26219.590750621468</v>
      </c>
      <c r="J1288" s="16">
        <f t="shared" si="509"/>
        <v>220735.78432501966</v>
      </c>
      <c r="K1288" s="16">
        <f t="shared" si="518"/>
        <v>82457.345062276014</v>
      </c>
      <c r="L1288" s="16">
        <f t="shared" si="519"/>
        <v>272195.08767586038</v>
      </c>
      <c r="M1288" s="16">
        <f t="shared" si="520"/>
        <v>26219.590750621468</v>
      </c>
      <c r="N1288" s="16">
        <f t="shared" si="510"/>
        <v>245975.49692523893</v>
      </c>
      <c r="O1288" s="16">
        <f t="shared" si="521"/>
        <v>91885.810399298629</v>
      </c>
      <c r="P1288" s="16">
        <f t="shared" si="522"/>
        <v>272802.7104916196</v>
      </c>
      <c r="Q1288" s="16">
        <f t="shared" si="523"/>
        <v>26219.590750621468</v>
      </c>
      <c r="R1288" s="16">
        <f t="shared" si="511"/>
        <v>246583.11974099814</v>
      </c>
      <c r="S1288" s="16">
        <f t="shared" si="524"/>
        <v>92112.792011455327</v>
      </c>
      <c r="T1288" s="16">
        <f t="shared" si="525"/>
        <v>272853.66064796899</v>
      </c>
      <c r="U1288" s="16">
        <f t="shared" si="526"/>
        <v>26219.590750621468</v>
      </c>
      <c r="V1288" s="16">
        <f t="shared" si="512"/>
        <v>246634.06989734754</v>
      </c>
      <c r="W1288" s="16">
        <f t="shared" si="527"/>
        <v>92131.824786933619</v>
      </c>
    </row>
    <row r="1289" spans="2:23">
      <c r="B1289" s="13">
        <v>9</v>
      </c>
      <c r="C1289" s="16">
        <f t="shared" si="507"/>
        <v>22000</v>
      </c>
      <c r="D1289" s="16">
        <f t="shared" si="513"/>
        <v>162810.14321304479</v>
      </c>
      <c r="E1289" s="16">
        <f t="shared" si="514"/>
        <v>26363.570240249388</v>
      </c>
      <c r="F1289" s="16">
        <f t="shared" si="508"/>
        <v>136446.5729727954</v>
      </c>
      <c r="G1289" s="16">
        <f t="shared" si="515"/>
        <v>48612.874060457507</v>
      </c>
      <c r="H1289" s="16">
        <f t="shared" si="516"/>
        <v>226903.14213906071</v>
      </c>
      <c r="I1289" s="16">
        <f t="shared" si="517"/>
        <v>26363.570240249388</v>
      </c>
      <c r="J1289" s="16">
        <f t="shared" si="509"/>
        <v>200539.57189881132</v>
      </c>
      <c r="K1289" s="16">
        <f t="shared" si="518"/>
        <v>71447.78165149437</v>
      </c>
      <c r="L1289" s="16">
        <f t="shared" si="519"/>
        <v>252848.05230933012</v>
      </c>
      <c r="M1289" s="16">
        <f t="shared" si="520"/>
        <v>26363.570240249388</v>
      </c>
      <c r="N1289" s="16">
        <f t="shared" si="510"/>
        <v>226484.48206908072</v>
      </c>
      <c r="O1289" s="16">
        <f t="shared" si="521"/>
        <v>80691.375119163626</v>
      </c>
      <c r="P1289" s="16">
        <f t="shared" si="522"/>
        <v>253472.65210656164</v>
      </c>
      <c r="Q1289" s="16">
        <f t="shared" si="523"/>
        <v>26363.570240249388</v>
      </c>
      <c r="R1289" s="16">
        <f t="shared" si="511"/>
        <v>227109.08186631225</v>
      </c>
      <c r="S1289" s="16">
        <f t="shared" si="524"/>
        <v>80913.906111474105</v>
      </c>
      <c r="T1289" s="16">
        <f t="shared" si="525"/>
        <v>253525.02581027945</v>
      </c>
      <c r="U1289" s="16">
        <f t="shared" si="526"/>
        <v>26363.570240249388</v>
      </c>
      <c r="V1289" s="16">
        <f t="shared" si="512"/>
        <v>227161.45557003006</v>
      </c>
      <c r="W1289" s="16">
        <f t="shared" si="527"/>
        <v>80932.565695276353</v>
      </c>
    </row>
    <row r="1290" spans="2:23">
      <c r="B1290" s="13">
        <v>10</v>
      </c>
      <c r="C1290" s="16">
        <f t="shared" si="507"/>
        <v>22000</v>
      </c>
      <c r="D1290" s="16">
        <f t="shared" si="513"/>
        <v>140258.89022165531</v>
      </c>
      <c r="E1290" s="16">
        <f t="shared" si="514"/>
        <v>26502.370893736232</v>
      </c>
      <c r="F1290" s="16">
        <f t="shared" si="508"/>
        <v>113756.51932791909</v>
      </c>
      <c r="G1290" s="16">
        <f t="shared" si="515"/>
        <v>38654.229702427459</v>
      </c>
      <c r="H1290" s="16">
        <f t="shared" si="516"/>
        <v>206142.64753766413</v>
      </c>
      <c r="I1290" s="16">
        <f t="shared" si="517"/>
        <v>26502.370893736232</v>
      </c>
      <c r="J1290" s="16">
        <f t="shared" si="509"/>
        <v>179640.27664392791</v>
      </c>
      <c r="K1290" s="16">
        <f t="shared" si="518"/>
        <v>61041.394007365561</v>
      </c>
      <c r="L1290" s="16">
        <f t="shared" si="519"/>
        <v>232812.45849809083</v>
      </c>
      <c r="M1290" s="16">
        <f t="shared" si="520"/>
        <v>26502.370893736232</v>
      </c>
      <c r="N1290" s="16">
        <f t="shared" si="510"/>
        <v>206310.0876043546</v>
      </c>
      <c r="O1290" s="16">
        <f t="shared" si="521"/>
        <v>70103.740544296204</v>
      </c>
      <c r="P1290" s="16">
        <f t="shared" si="522"/>
        <v>233454.50961365702</v>
      </c>
      <c r="Q1290" s="16">
        <f t="shared" si="523"/>
        <v>26502.370893736232</v>
      </c>
      <c r="R1290" s="16">
        <f t="shared" si="511"/>
        <v>206952.1387199208</v>
      </c>
      <c r="S1290" s="16">
        <f t="shared" si="524"/>
        <v>70321.908183816282</v>
      </c>
      <c r="T1290" s="16">
        <f t="shared" si="525"/>
        <v>233508.34663865672</v>
      </c>
      <c r="U1290" s="16">
        <f t="shared" si="526"/>
        <v>26502.370893736232</v>
      </c>
      <c r="V1290" s="16">
        <f t="shared" si="512"/>
        <v>207005.97574492049</v>
      </c>
      <c r="W1290" s="16">
        <f t="shared" si="527"/>
        <v>70340.201893426332</v>
      </c>
    </row>
    <row r="1291" spans="2:23">
      <c r="B1291" s="13">
        <v>11</v>
      </c>
      <c r="C1291" s="16">
        <f t="shared" si="507"/>
        <v>22000</v>
      </c>
      <c r="D1291" s="16">
        <f t="shared" si="513"/>
        <v>116934.87647794114</v>
      </c>
      <c r="E1291" s="16">
        <f t="shared" si="514"/>
        <v>26636.119821628483</v>
      </c>
      <c r="F1291" s="16">
        <f t="shared" si="508"/>
        <v>90298.75665631266</v>
      </c>
      <c r="G1291" s="16">
        <f t="shared" si="515"/>
        <v>29264.058788221024</v>
      </c>
      <c r="H1291" s="16">
        <f t="shared" si="516"/>
        <v>184659.42597335926</v>
      </c>
      <c r="I1291" s="16">
        <f t="shared" si="517"/>
        <v>26636.119821628483</v>
      </c>
      <c r="J1291" s="16">
        <f t="shared" si="509"/>
        <v>158023.30615173077</v>
      </c>
      <c r="K1291" s="16">
        <f t="shared" si="518"/>
        <v>51212.25908717994</v>
      </c>
      <c r="L1291" s="16">
        <f t="shared" si="519"/>
        <v>212074.3914520203</v>
      </c>
      <c r="M1291" s="16">
        <f t="shared" si="520"/>
        <v>26636.119821628483</v>
      </c>
      <c r="N1291" s="16">
        <f t="shared" si="510"/>
        <v>185438.27163039183</v>
      </c>
      <c r="O1291" s="16">
        <f t="shared" si="521"/>
        <v>60096.912554759008</v>
      </c>
      <c r="P1291" s="16">
        <f t="shared" si="522"/>
        <v>212734.38147575539</v>
      </c>
      <c r="Q1291" s="16">
        <f t="shared" si="523"/>
        <v>26636.119821628483</v>
      </c>
      <c r="R1291" s="16">
        <f t="shared" si="511"/>
        <v>186098.26165412692</v>
      </c>
      <c r="S1291" s="16">
        <f t="shared" si="524"/>
        <v>60310.802397425752</v>
      </c>
      <c r="T1291" s="16">
        <f t="shared" si="525"/>
        <v>212789.72270723357</v>
      </c>
      <c r="U1291" s="16">
        <f t="shared" si="526"/>
        <v>26636.119821628483</v>
      </c>
      <c r="V1291" s="16">
        <f t="shared" si="512"/>
        <v>186153.60288560507</v>
      </c>
      <c r="W1291" s="16">
        <f t="shared" si="527"/>
        <v>60328.737406847373</v>
      </c>
    </row>
    <row r="1292" spans="2:23">
      <c r="B1292" s="13">
        <v>12</v>
      </c>
      <c r="C1292" s="16">
        <f t="shared" si="507"/>
        <v>22000</v>
      </c>
      <c r="D1292" s="16">
        <f t="shared" si="513"/>
        <v>92821.70391729004</v>
      </c>
      <c r="E1292" s="16">
        <f t="shared" si="514"/>
        <v>26764.945967829091</v>
      </c>
      <c r="F1292" s="16">
        <f t="shared" si="508"/>
        <v>66056.757949460953</v>
      </c>
      <c r="G1292" s="16">
        <f t="shared" si="515"/>
        <v>20417.478511052006</v>
      </c>
      <c r="H1292" s="16">
        <f t="shared" si="516"/>
        <v>162438.47732561012</v>
      </c>
      <c r="I1292" s="16">
        <f t="shared" si="517"/>
        <v>26764.945967829091</v>
      </c>
      <c r="J1292" s="16">
        <f t="shared" si="509"/>
        <v>135673.53135778103</v>
      </c>
      <c r="K1292" s="16">
        <f t="shared" si="518"/>
        <v>41935.32194140389</v>
      </c>
      <c r="L1292" s="16">
        <f t="shared" si="519"/>
        <v>190619.41693974499</v>
      </c>
      <c r="M1292" s="16">
        <f t="shared" si="520"/>
        <v>26764.945967829091</v>
      </c>
      <c r="N1292" s="16">
        <f t="shared" si="510"/>
        <v>163854.4709719159</v>
      </c>
      <c r="O1292" s="16">
        <f t="shared" si="521"/>
        <v>50645.766517461801</v>
      </c>
      <c r="P1292" s="16">
        <f t="shared" si="522"/>
        <v>191297.84708474323</v>
      </c>
      <c r="Q1292" s="16">
        <f t="shared" si="523"/>
        <v>26764.945967829091</v>
      </c>
      <c r="R1292" s="16">
        <f t="shared" si="511"/>
        <v>164532.90111691414</v>
      </c>
      <c r="S1292" s="16">
        <f t="shared" si="524"/>
        <v>50855.462441644879</v>
      </c>
      <c r="T1292" s="16">
        <f t="shared" si="525"/>
        <v>191354.73455022887</v>
      </c>
      <c r="U1292" s="16">
        <f t="shared" si="526"/>
        <v>26764.945967829091</v>
      </c>
      <c r="V1292" s="16">
        <f t="shared" si="512"/>
        <v>164589.78858239978</v>
      </c>
      <c r="W1292" s="16">
        <f t="shared" si="527"/>
        <v>50873.045784215101</v>
      </c>
    </row>
    <row r="1293" spans="2:23">
      <c r="B1293" s="13">
        <v>13</v>
      </c>
      <c r="C1293" s="16">
        <f t="shared" si="507"/>
        <v>22000</v>
      </c>
      <c r="D1293" s="16">
        <f t="shared" si="513"/>
        <v>67902.383766568892</v>
      </c>
      <c r="E1293" s="16">
        <f t="shared" si="514"/>
        <v>26888.979593555912</v>
      </c>
      <c r="F1293" s="16">
        <f t="shared" si="508"/>
        <v>41013.404173012983</v>
      </c>
      <c r="G1293" s="16">
        <f t="shared" si="515"/>
        <v>12090.45743629298</v>
      </c>
      <c r="H1293" s="16">
        <f t="shared" si="516"/>
        <v>139464.24982391743</v>
      </c>
      <c r="I1293" s="16">
        <f t="shared" si="517"/>
        <v>26888.979593555912</v>
      </c>
      <c r="J1293" s="16">
        <f t="shared" si="509"/>
        <v>112575.27023036152</v>
      </c>
      <c r="K1293" s="16">
        <f t="shared" si="518"/>
        <v>33186.382368010505</v>
      </c>
      <c r="L1293" s="16">
        <f t="shared" si="519"/>
        <v>168432.56489087126</v>
      </c>
      <c r="M1293" s="16">
        <f t="shared" si="520"/>
        <v>26888.979593555912</v>
      </c>
      <c r="N1293" s="16">
        <f t="shared" si="510"/>
        <v>141543.58529731535</v>
      </c>
      <c r="O1293" s="16">
        <f t="shared" si="521"/>
        <v>41726.033913165324</v>
      </c>
      <c r="P1293" s="16">
        <f t="shared" si="522"/>
        <v>169129.95037412073</v>
      </c>
      <c r="Q1293" s="16">
        <f t="shared" si="523"/>
        <v>26888.979593555916</v>
      </c>
      <c r="R1293" s="16">
        <f t="shared" si="511"/>
        <v>142240.97078056482</v>
      </c>
      <c r="S1293" s="16">
        <f t="shared" si="524"/>
        <v>41931.618152560499</v>
      </c>
      <c r="T1293" s="16">
        <f t="shared" si="525"/>
        <v>169188.42727539202</v>
      </c>
      <c r="U1293" s="16">
        <f t="shared" si="526"/>
        <v>26888.979593555912</v>
      </c>
      <c r="V1293" s="16">
        <f t="shared" si="512"/>
        <v>142299.44768183611</v>
      </c>
      <c r="W1293" s="16">
        <f t="shared" si="527"/>
        <v>41948.856723707773</v>
      </c>
    </row>
    <row r="1294" spans="2:23">
      <c r="B1294" s="13">
        <v>14</v>
      </c>
      <c r="C1294" s="16">
        <f t="shared" si="507"/>
        <v>22000</v>
      </c>
      <c r="D1294" s="16">
        <f t="shared" si="513"/>
        <v>42159.318685606966</v>
      </c>
      <c r="E1294" s="16">
        <f t="shared" si="514"/>
        <v>27008.351797505933</v>
      </c>
      <c r="F1294" s="16">
        <f t="shared" si="508"/>
        <v>15150.966888101033</v>
      </c>
      <c r="G1294" s="16">
        <f t="shared" si="515"/>
        <v>4259.8011447608051</v>
      </c>
      <c r="H1294" s="16">
        <f t="shared" si="516"/>
        <v>115720.62328059782</v>
      </c>
      <c r="I1294" s="16">
        <f t="shared" si="517"/>
        <v>27008.351797505933</v>
      </c>
      <c r="J1294" s="16">
        <f t="shared" si="509"/>
        <v>88712.271483091885</v>
      </c>
      <c r="K1294" s="16">
        <f t="shared" si="518"/>
        <v>24942.080489581909</v>
      </c>
      <c r="L1294" s="16">
        <f t="shared" si="519"/>
        <v>145498.31307052236</v>
      </c>
      <c r="M1294" s="16">
        <f t="shared" si="520"/>
        <v>27008.351797505933</v>
      </c>
      <c r="N1294" s="16">
        <f t="shared" si="510"/>
        <v>118489.96127301642</v>
      </c>
      <c r="O1294" s="16">
        <f t="shared" si="521"/>
        <v>33314.287886792517</v>
      </c>
      <c r="P1294" s="16">
        <f t="shared" si="522"/>
        <v>146215.18350417379</v>
      </c>
      <c r="Q1294" s="16">
        <f t="shared" si="523"/>
        <v>27008.351797505933</v>
      </c>
      <c r="R1294" s="16">
        <f t="shared" si="511"/>
        <v>119206.83170666786</v>
      </c>
      <c r="S1294" s="16">
        <f t="shared" si="524"/>
        <v>33515.841062670144</v>
      </c>
      <c r="T1294" s="16">
        <f t="shared" si="525"/>
        <v>146275.29425006662</v>
      </c>
      <c r="U1294" s="16">
        <f t="shared" si="526"/>
        <v>27008.351797505933</v>
      </c>
      <c r="V1294" s="16">
        <f t="shared" si="512"/>
        <v>119266.94245256069</v>
      </c>
      <c r="W1294" s="16">
        <f t="shared" si="527"/>
        <v>33532.741622618443</v>
      </c>
    </row>
    <row r="1295" spans="2:23">
      <c r="B1295" s="13">
        <v>15</v>
      </c>
      <c r="C1295" s="16">
        <f t="shared" si="507"/>
        <v>22000</v>
      </c>
      <c r="D1295" s="16">
        <f t="shared" si="513"/>
        <v>15574.284902954576</v>
      </c>
      <c r="E1295" s="16">
        <f t="shared" si="514"/>
        <v>27123.194071764039</v>
      </c>
      <c r="F1295" s="16">
        <f t="shared" si="508"/>
        <v>-9367.4808741758043</v>
      </c>
      <c r="G1295" s="16">
        <f t="shared" si="515"/>
        <v>0</v>
      </c>
      <c r="H1295" s="16">
        <f t="shared" si="516"/>
        <v>91190.892348329478</v>
      </c>
      <c r="I1295" s="16">
        <f t="shared" si="517"/>
        <v>27123.194071764035</v>
      </c>
      <c r="J1295" s="16">
        <f t="shared" si="509"/>
        <v>64067.698276565439</v>
      </c>
      <c r="K1295" s="16">
        <f t="shared" si="518"/>
        <v>17179.881374044817</v>
      </c>
      <c r="L1295" s="16">
        <f t="shared" si="519"/>
        <v>121800.57079098451</v>
      </c>
      <c r="M1295" s="16">
        <f t="shared" si="520"/>
        <v>27123.194071764039</v>
      </c>
      <c r="N1295" s="16">
        <f t="shared" si="510"/>
        <v>94677.376719220469</v>
      </c>
      <c r="O1295" s="16">
        <f t="shared" si="521"/>
        <v>25387.927841898356</v>
      </c>
      <c r="P1295" s="16">
        <f t="shared" si="522"/>
        <v>122537.47058455215</v>
      </c>
      <c r="Q1295" s="16">
        <f t="shared" si="523"/>
        <v>27123.194071764039</v>
      </c>
      <c r="R1295" s="16">
        <f t="shared" si="511"/>
        <v>95414.276512788114</v>
      </c>
      <c r="S1295" s="16">
        <f t="shared" si="524"/>
        <v>25585.528994719556</v>
      </c>
      <c r="T1295" s="16">
        <f t="shared" si="525"/>
        <v>122599.26082468523</v>
      </c>
      <c r="U1295" s="16">
        <f t="shared" si="526"/>
        <v>27123.194071764035</v>
      </c>
      <c r="V1295" s="16">
        <f t="shared" si="512"/>
        <v>95476.066752921193</v>
      </c>
      <c r="W1295" s="16">
        <f t="shared" si="527"/>
        <v>25602.098171139456</v>
      </c>
    </row>
    <row r="1296" spans="2:23">
      <c r="B1296" s="13">
        <v>16</v>
      </c>
      <c r="C1296" s="16">
        <f t="shared" si="507"/>
        <v>22000</v>
      </c>
      <c r="D1296" s="16">
        <f t="shared" si="513"/>
        <v>-9648.5053004010788</v>
      </c>
      <c r="E1296" s="16">
        <f t="shared" si="514"/>
        <v>0</v>
      </c>
      <c r="F1296" s="16">
        <f t="shared" si="508"/>
        <v>-31648.505300401077</v>
      </c>
      <c r="G1296" s="16">
        <f t="shared" si="515"/>
        <v>0</v>
      </c>
      <c r="H1296" s="16">
        <f t="shared" si="516"/>
        <v>65857.749766412671</v>
      </c>
      <c r="I1296" s="16">
        <f t="shared" si="517"/>
        <v>27233.637892755898</v>
      </c>
      <c r="J1296" s="16">
        <f t="shared" si="509"/>
        <v>38624.111873656773</v>
      </c>
      <c r="K1296" s="16">
        <f t="shared" si="518"/>
        <v>9878.0588155769856</v>
      </c>
      <c r="L1296" s="16">
        <f t="shared" si="519"/>
        <v>97322.662624755496</v>
      </c>
      <c r="M1296" s="16">
        <f t="shared" si="520"/>
        <v>27233.637892755898</v>
      </c>
      <c r="N1296" s="16">
        <f t="shared" si="510"/>
        <v>70089.024731999598</v>
      </c>
      <c r="O1296" s="16">
        <f t="shared" si="521"/>
        <v>17925.163195825557</v>
      </c>
      <c r="P1296" s="16">
        <f t="shared" si="522"/>
        <v>98080.151398555419</v>
      </c>
      <c r="Q1296" s="16">
        <f t="shared" si="523"/>
        <v>27233.637892755898</v>
      </c>
      <c r="R1296" s="16">
        <f t="shared" si="511"/>
        <v>70846.513505799521</v>
      </c>
      <c r="S1296" s="16">
        <f t="shared" si="524"/>
        <v>18118.889816238498</v>
      </c>
      <c r="T1296" s="16">
        <f t="shared" si="525"/>
        <v>98143.668057997813</v>
      </c>
      <c r="U1296" s="16">
        <f t="shared" si="526"/>
        <v>27233.637892755898</v>
      </c>
      <c r="V1296" s="16">
        <f t="shared" si="512"/>
        <v>70910.030165241915</v>
      </c>
      <c r="W1296" s="16">
        <f t="shared" si="527"/>
        <v>18135.134106846239</v>
      </c>
    </row>
    <row r="1297" spans="2:23">
      <c r="B1297" s="13">
        <v>17</v>
      </c>
      <c r="C1297" s="16">
        <f t="shared" si="507"/>
        <v>22000</v>
      </c>
      <c r="D1297" s="16">
        <f t="shared" si="513"/>
        <v>-32597.960459413109</v>
      </c>
      <c r="E1297" s="16">
        <f t="shared" si="514"/>
        <v>0</v>
      </c>
      <c r="F1297" s="16">
        <f t="shared" si="508"/>
        <v>-54597.960459413109</v>
      </c>
      <c r="G1297" s="16">
        <f t="shared" si="515"/>
        <v>0</v>
      </c>
      <c r="H1297" s="16">
        <f t="shared" si="516"/>
        <v>39703.269559406741</v>
      </c>
      <c r="I1297" s="16">
        <f t="shared" si="517"/>
        <v>27339.814346341129</v>
      </c>
      <c r="J1297" s="16">
        <f t="shared" si="509"/>
        <v>12363.455213065612</v>
      </c>
      <c r="K1297" s="16">
        <f t="shared" si="518"/>
        <v>3015.6783874149742</v>
      </c>
      <c r="L1297" s="16">
        <f t="shared" si="519"/>
        <v>72047.312083011668</v>
      </c>
      <c r="M1297" s="16">
        <f t="shared" si="520"/>
        <v>27339.814346341132</v>
      </c>
      <c r="N1297" s="16">
        <f t="shared" si="510"/>
        <v>44707.497736670535</v>
      </c>
      <c r="O1297" s="16">
        <f t="shared" si="521"/>
        <v>10904.996407266519</v>
      </c>
      <c r="P1297" s="16">
        <f t="shared" si="522"/>
        <v>72825.965093151564</v>
      </c>
      <c r="Q1297" s="16">
        <f t="shared" si="523"/>
        <v>27339.814346341132</v>
      </c>
      <c r="R1297" s="16">
        <f t="shared" si="511"/>
        <v>45486.150746810432</v>
      </c>
      <c r="S1297" s="16">
        <f t="shared" si="524"/>
        <v>11094.924466494895</v>
      </c>
      <c r="T1297" s="16">
        <f t="shared" si="525"/>
        <v>72891.256408058776</v>
      </c>
      <c r="U1297" s="16">
        <f t="shared" si="526"/>
        <v>27339.814346341129</v>
      </c>
      <c r="V1297" s="16">
        <f t="shared" si="512"/>
        <v>45551.442061717651</v>
      </c>
      <c r="W1297" s="16">
        <f t="shared" si="527"/>
        <v>11110.850241600516</v>
      </c>
    </row>
    <row r="1298" spans="2:23">
      <c r="B1298" s="13">
        <v>18</v>
      </c>
      <c r="C1298" s="16">
        <f t="shared" si="507"/>
        <v>22000</v>
      </c>
      <c r="D1298" s="16">
        <f t="shared" si="513"/>
        <v>-56235.8992731955</v>
      </c>
      <c r="E1298" s="16">
        <f t="shared" si="514"/>
        <v>0</v>
      </c>
      <c r="F1298" s="16">
        <f t="shared" si="508"/>
        <v>-78235.899273195508</v>
      </c>
      <c r="G1298" s="16">
        <f t="shared" si="515"/>
        <v>0</v>
      </c>
      <c r="H1298" s="16">
        <f t="shared" si="516"/>
        <v>12708.890151718666</v>
      </c>
      <c r="I1298" s="16">
        <f t="shared" si="517"/>
        <v>27441.853785973351</v>
      </c>
      <c r="J1298" s="16">
        <f t="shared" si="509"/>
        <v>-11811.344907000295</v>
      </c>
      <c r="K1298" s="16">
        <f t="shared" si="518"/>
        <v>0</v>
      </c>
      <c r="L1298" s="16">
        <f t="shared" si="519"/>
        <v>45956.625223433111</v>
      </c>
      <c r="M1298" s="16">
        <f t="shared" si="520"/>
        <v>27441.853785973355</v>
      </c>
      <c r="N1298" s="16">
        <f t="shared" si="510"/>
        <v>18514.771437459756</v>
      </c>
      <c r="O1298" s="16">
        <f t="shared" si="521"/>
        <v>4307.2053827661266</v>
      </c>
      <c r="P1298" s="16">
        <f t="shared" si="522"/>
        <v>46757.033798676319</v>
      </c>
      <c r="Q1298" s="16">
        <f t="shared" si="523"/>
        <v>27441.853785973355</v>
      </c>
      <c r="R1298" s="16">
        <f t="shared" si="511"/>
        <v>19315.180012702964</v>
      </c>
      <c r="S1298" s="16">
        <f t="shared" si="524"/>
        <v>4493.4093624017905</v>
      </c>
      <c r="T1298" s="16">
        <f t="shared" si="525"/>
        <v>46824.149352922046</v>
      </c>
      <c r="U1298" s="16">
        <f t="shared" si="526"/>
        <v>27441.853785973351</v>
      </c>
      <c r="V1298" s="16">
        <f t="shared" si="512"/>
        <v>19382.295566948695</v>
      </c>
      <c r="W1298" s="16">
        <f t="shared" si="527"/>
        <v>4509.0228674072978</v>
      </c>
    </row>
    <row r="1299" spans="2:23">
      <c r="B1299" s="13">
        <v>19</v>
      </c>
      <c r="C1299" s="16">
        <f t="shared" si="507"/>
        <v>7662.4337528012666</v>
      </c>
      <c r="D1299" s="16">
        <f t="shared" si="513"/>
        <v>-80582.976251391374</v>
      </c>
      <c r="E1299" s="16">
        <f t="shared" si="514"/>
        <v>0</v>
      </c>
      <c r="F1299" s="16">
        <f t="shared" si="508"/>
        <v>-88245.410004192643</v>
      </c>
      <c r="G1299" s="16">
        <f t="shared" si="515"/>
        <v>0</v>
      </c>
      <c r="H1299" s="16">
        <f t="shared" si="516"/>
        <v>-12165.685254210304</v>
      </c>
      <c r="I1299" s="16">
        <f t="shared" si="517"/>
        <v>0</v>
      </c>
      <c r="J1299" s="16">
        <f t="shared" si="509"/>
        <v>-19828.11900701157</v>
      </c>
      <c r="K1299" s="16">
        <f t="shared" si="518"/>
        <v>0</v>
      </c>
      <c r="L1299" s="16">
        <f t="shared" si="519"/>
        <v>19032.074151422381</v>
      </c>
      <c r="M1299" s="16">
        <f t="shared" si="520"/>
        <v>9591.9340171607309</v>
      </c>
      <c r="N1299" s="16">
        <f t="shared" si="510"/>
        <v>9440.14013426165</v>
      </c>
      <c r="O1299" s="16">
        <f t="shared" si="521"/>
        <v>2094.5355181631485</v>
      </c>
      <c r="P1299" s="16">
        <f t="shared" si="522"/>
        <v>19854.846142257884</v>
      </c>
      <c r="Q1299" s="16">
        <f t="shared" si="523"/>
        <v>9591.9340171607309</v>
      </c>
      <c r="R1299" s="16">
        <f t="shared" si="511"/>
        <v>10262.912125097153</v>
      </c>
      <c r="S1299" s="16">
        <f t="shared" si="524"/>
        <v>2277.0884393745837</v>
      </c>
      <c r="T1299" s="16">
        <f t="shared" si="525"/>
        <v>19923.836905089243</v>
      </c>
      <c r="U1299" s="16">
        <f t="shared" si="526"/>
        <v>9591.9340171607309</v>
      </c>
      <c r="V1299" s="16">
        <f t="shared" si="512"/>
        <v>10331.902887928512</v>
      </c>
      <c r="W1299" s="16">
        <f t="shared" si="527"/>
        <v>2292.3957972231187</v>
      </c>
    </row>
    <row r="1300" spans="2:23">
      <c r="B1300" s="13">
        <v>20</v>
      </c>
      <c r="C1300" s="16">
        <f t="shared" si="507"/>
        <v>493.65062920189911</v>
      </c>
      <c r="D1300" s="16">
        <f t="shared" si="513"/>
        <v>-90892.772304318423</v>
      </c>
      <c r="E1300" s="16">
        <f t="shared" si="514"/>
        <v>0</v>
      </c>
      <c r="F1300" s="16">
        <f t="shared" si="508"/>
        <v>-91386.422933520327</v>
      </c>
      <c r="G1300" s="16">
        <f t="shared" si="515"/>
        <v>0</v>
      </c>
      <c r="H1300" s="16">
        <f t="shared" si="516"/>
        <v>-20422.962577221919</v>
      </c>
      <c r="I1300" s="16">
        <f t="shared" si="517"/>
        <v>0</v>
      </c>
      <c r="J1300" s="16">
        <f t="shared" si="509"/>
        <v>-20916.613206423819</v>
      </c>
      <c r="K1300" s="16">
        <f t="shared" si="518"/>
        <v>0</v>
      </c>
      <c r="L1300" s="16">
        <f t="shared" si="519"/>
        <v>9703.8976496129217</v>
      </c>
      <c r="M1300" s="16">
        <f t="shared" si="520"/>
        <v>620.07091008484667</v>
      </c>
      <c r="N1300" s="16">
        <f t="shared" si="510"/>
        <v>9083.8267395280745</v>
      </c>
      <c r="O1300" s="16">
        <f t="shared" si="521"/>
        <v>1922.2514290471565</v>
      </c>
      <c r="P1300" s="16">
        <f t="shared" si="522"/>
        <v>10549.657889872367</v>
      </c>
      <c r="Q1300" s="16">
        <f t="shared" si="523"/>
        <v>620.07091008484656</v>
      </c>
      <c r="R1300" s="16">
        <f t="shared" si="511"/>
        <v>9929.5869797875202</v>
      </c>
      <c r="S1300" s="16">
        <f t="shared" si="524"/>
        <v>2101.2248812152302</v>
      </c>
      <c r="T1300" s="16">
        <f t="shared" si="525"/>
        <v>10620.576254617235</v>
      </c>
      <c r="U1300" s="16">
        <f t="shared" si="526"/>
        <v>620.07091008484656</v>
      </c>
      <c r="V1300" s="16">
        <f t="shared" si="512"/>
        <v>10000.505344532388</v>
      </c>
      <c r="W1300" s="16">
        <f t="shared" si="527"/>
        <v>2116.2320947922253</v>
      </c>
    </row>
    <row r="1301" spans="2:23">
      <c r="B1301" s="13">
        <v>21</v>
      </c>
      <c r="C1301" s="16">
        <f t="shared" si="507"/>
        <v>493.65062920189911</v>
      </c>
      <c r="D1301" s="16">
        <f t="shared" si="513"/>
        <v>-94128.015621525934</v>
      </c>
      <c r="E1301" s="16">
        <f t="shared" si="514"/>
        <v>0</v>
      </c>
      <c r="F1301" s="16">
        <f t="shared" si="508"/>
        <v>-94621.666250727838</v>
      </c>
      <c r="G1301" s="16">
        <f t="shared" si="515"/>
        <v>0</v>
      </c>
      <c r="H1301" s="16">
        <f t="shared" si="516"/>
        <v>-21544.111602616533</v>
      </c>
      <c r="I1301" s="16">
        <f t="shared" si="517"/>
        <v>0</v>
      </c>
      <c r="J1301" s="16">
        <f t="shared" si="509"/>
        <v>-22037.762231818433</v>
      </c>
      <c r="K1301" s="16">
        <f t="shared" si="518"/>
        <v>0</v>
      </c>
      <c r="L1301" s="16">
        <f t="shared" si="519"/>
        <v>9337.628858630489</v>
      </c>
      <c r="M1301" s="16">
        <f t="shared" si="520"/>
        <v>622.09933682094686</v>
      </c>
      <c r="N1301" s="16">
        <f t="shared" si="510"/>
        <v>8715.5295218095416</v>
      </c>
      <c r="O1301" s="16">
        <f t="shared" si="521"/>
        <v>1759.0054735967656</v>
      </c>
      <c r="P1301" s="16">
        <f t="shared" si="522"/>
        <v>10207.019640002783</v>
      </c>
      <c r="Q1301" s="16">
        <f t="shared" si="523"/>
        <v>622.09933682094686</v>
      </c>
      <c r="R1301" s="16">
        <f t="shared" si="511"/>
        <v>9584.9203031818361</v>
      </c>
      <c r="S1301" s="16">
        <f t="shared" si="524"/>
        <v>1934.4696423889945</v>
      </c>
      <c r="T1301" s="16">
        <f t="shared" si="525"/>
        <v>10279.919463858623</v>
      </c>
      <c r="U1301" s="16">
        <f t="shared" si="526"/>
        <v>622.09933682094686</v>
      </c>
      <c r="V1301" s="16">
        <f t="shared" si="512"/>
        <v>9657.8201270376758</v>
      </c>
      <c r="W1301" s="16">
        <f t="shared" si="527"/>
        <v>1949.1825968762448</v>
      </c>
    </row>
    <row r="1302" spans="2:23">
      <c r="B1302" s="13">
        <v>22</v>
      </c>
      <c r="C1302" s="16">
        <f t="shared" si="507"/>
        <v>493.65062920189911</v>
      </c>
      <c r="D1302" s="16">
        <f t="shared" si="513"/>
        <v>-97460.316238249681</v>
      </c>
      <c r="E1302" s="16">
        <f t="shared" si="514"/>
        <v>0</v>
      </c>
      <c r="F1302" s="16">
        <f t="shared" si="508"/>
        <v>-97953.966867451585</v>
      </c>
      <c r="G1302" s="16">
        <f t="shared" si="515"/>
        <v>0</v>
      </c>
      <c r="H1302" s="16">
        <f t="shared" si="516"/>
        <v>-22698.895098772988</v>
      </c>
      <c r="I1302" s="16">
        <f t="shared" si="517"/>
        <v>0</v>
      </c>
      <c r="J1302" s="16">
        <f t="shared" si="509"/>
        <v>-23192.545727974888</v>
      </c>
      <c r="K1302" s="16">
        <f t="shared" si="518"/>
        <v>0</v>
      </c>
      <c r="L1302" s="16">
        <f t="shared" si="519"/>
        <v>8959.0414166489008</v>
      </c>
      <c r="M1302" s="16">
        <f t="shared" si="520"/>
        <v>624.04634094824974</v>
      </c>
      <c r="N1302" s="16">
        <f t="shared" si="510"/>
        <v>8334.9950757006518</v>
      </c>
      <c r="O1302" s="16">
        <f t="shared" si="521"/>
        <v>1604.3932361801085</v>
      </c>
      <c r="P1302" s="16">
        <f t="shared" si="522"/>
        <v>9852.7229764527383</v>
      </c>
      <c r="Q1302" s="16">
        <f t="shared" si="523"/>
        <v>624.04634094824974</v>
      </c>
      <c r="R1302" s="16">
        <f t="shared" si="511"/>
        <v>9228.6766355044892</v>
      </c>
      <c r="S1302" s="16">
        <f t="shared" si="524"/>
        <v>1776.4169310744505</v>
      </c>
      <c r="T1302" s="16">
        <f t="shared" si="525"/>
        <v>9927.6596213871089</v>
      </c>
      <c r="U1302" s="16">
        <f t="shared" si="526"/>
        <v>624.04634094824974</v>
      </c>
      <c r="V1302" s="16">
        <f t="shared" si="512"/>
        <v>9303.6132804388599</v>
      </c>
      <c r="W1302" s="16">
        <f t="shared" si="527"/>
        <v>1790.8413962580291</v>
      </c>
    </row>
    <row r="1303" spans="2:23">
      <c r="B1303" s="13">
        <v>23</v>
      </c>
      <c r="C1303" s="16">
        <f t="shared" si="507"/>
        <v>493.65062920189911</v>
      </c>
      <c r="D1303" s="16">
        <f t="shared" si="513"/>
        <v>-100892.58587347514</v>
      </c>
      <c r="E1303" s="16">
        <f t="shared" si="514"/>
        <v>0</v>
      </c>
      <c r="F1303" s="16">
        <f t="shared" si="508"/>
        <v>-101386.23650267704</v>
      </c>
      <c r="G1303" s="16">
        <f t="shared" si="515"/>
        <v>0</v>
      </c>
      <c r="H1303" s="16">
        <f t="shared" si="516"/>
        <v>-23888.322099814137</v>
      </c>
      <c r="I1303" s="16">
        <f t="shared" si="517"/>
        <v>0</v>
      </c>
      <c r="J1303" s="16">
        <f t="shared" si="509"/>
        <v>-24381.972729016037</v>
      </c>
      <c r="K1303" s="16">
        <f t="shared" si="518"/>
        <v>0</v>
      </c>
      <c r="L1303" s="16">
        <f t="shared" si="519"/>
        <v>8567.8748381157293</v>
      </c>
      <c r="M1303" s="16">
        <f t="shared" si="520"/>
        <v>625.91467414056922</v>
      </c>
      <c r="N1303" s="16">
        <f t="shared" si="510"/>
        <v>7941.96016397516</v>
      </c>
      <c r="O1303" s="16">
        <f t="shared" si="521"/>
        <v>1458.0259090081083</v>
      </c>
      <c r="P1303" s="16">
        <f t="shared" si="522"/>
        <v>9486.5258607004835</v>
      </c>
      <c r="Q1303" s="16">
        <f t="shared" si="523"/>
        <v>625.91467414056922</v>
      </c>
      <c r="R1303" s="16">
        <f t="shared" si="511"/>
        <v>8860.6111865599141</v>
      </c>
      <c r="S1303" s="16">
        <f t="shared" si="524"/>
        <v>1626.6765902770708</v>
      </c>
      <c r="T1303" s="16">
        <f t="shared" si="525"/>
        <v>9563.5562354943213</v>
      </c>
      <c r="U1303" s="16">
        <f t="shared" si="526"/>
        <v>625.91467414056922</v>
      </c>
      <c r="V1303" s="16">
        <f t="shared" si="512"/>
        <v>8937.641561353752</v>
      </c>
      <c r="W1303" s="16">
        <f t="shared" si="527"/>
        <v>1640.8182228099911</v>
      </c>
    </row>
    <row r="1304" spans="2:23">
      <c r="B1304" s="13">
        <v>24</v>
      </c>
      <c r="C1304" s="16">
        <f t="shared" si="507"/>
        <v>493.65062920189911</v>
      </c>
      <c r="D1304" s="16">
        <f t="shared" si="513"/>
        <v>-104427.82359775735</v>
      </c>
      <c r="E1304" s="16">
        <f t="shared" si="514"/>
        <v>0</v>
      </c>
      <c r="F1304" s="16">
        <f t="shared" si="508"/>
        <v>-104921.47422695925</v>
      </c>
      <c r="G1304" s="16">
        <f t="shared" si="515"/>
        <v>0</v>
      </c>
      <c r="H1304" s="16">
        <f t="shared" si="516"/>
        <v>-25113.43191088652</v>
      </c>
      <c r="I1304" s="16">
        <f t="shared" si="517"/>
        <v>0</v>
      </c>
      <c r="J1304" s="16">
        <f t="shared" si="509"/>
        <v>-25607.082540088421</v>
      </c>
      <c r="K1304" s="16">
        <f t="shared" si="518"/>
        <v>0</v>
      </c>
      <c r="L1304" s="16">
        <f t="shared" si="519"/>
        <v>8163.858530956627</v>
      </c>
      <c r="M1304" s="16">
        <f t="shared" si="520"/>
        <v>627.70703953269958</v>
      </c>
      <c r="N1304" s="16">
        <f t="shared" si="510"/>
        <v>7536.1514914239269</v>
      </c>
      <c r="O1304" s="16">
        <f t="shared" si="521"/>
        <v>1319.5298506576421</v>
      </c>
      <c r="P1304" s="16">
        <f t="shared" si="522"/>
        <v>9108.1766631123992</v>
      </c>
      <c r="Q1304" s="16">
        <f t="shared" si="523"/>
        <v>627.70703953269958</v>
      </c>
      <c r="R1304" s="16">
        <f t="shared" si="511"/>
        <v>8480.4696235797001</v>
      </c>
      <c r="S1304" s="16">
        <f t="shared" si="524"/>
        <v>1484.8736558232915</v>
      </c>
      <c r="T1304" s="16">
        <f t="shared" si="525"/>
        <v>9187.3592665779761</v>
      </c>
      <c r="U1304" s="16">
        <f t="shared" si="526"/>
        <v>627.70703953269947</v>
      </c>
      <c r="V1304" s="16">
        <f t="shared" si="512"/>
        <v>8559.652227045277</v>
      </c>
      <c r="W1304" s="16">
        <f t="shared" si="527"/>
        <v>1498.7380014438017</v>
      </c>
    </row>
    <row r="1305" spans="2:23">
      <c r="B1305" s="13">
        <v>25</v>
      </c>
      <c r="C1305" s="16">
        <f t="shared" si="507"/>
        <v>493.65062920189911</v>
      </c>
      <c r="D1305" s="16">
        <f t="shared" si="513"/>
        <v>-108069.11845376804</v>
      </c>
      <c r="E1305" s="16">
        <f t="shared" si="514"/>
        <v>0</v>
      </c>
      <c r="F1305" s="16">
        <f t="shared" si="508"/>
        <v>-108562.76908296994</v>
      </c>
      <c r="G1305" s="16">
        <f t="shared" si="515"/>
        <v>0</v>
      </c>
      <c r="H1305" s="16">
        <f t="shared" si="516"/>
        <v>-26375.295016291075</v>
      </c>
      <c r="I1305" s="16">
        <f t="shared" si="517"/>
        <v>0</v>
      </c>
      <c r="J1305" s="16">
        <f t="shared" si="509"/>
        <v>-26868.945645492975</v>
      </c>
      <c r="K1305" s="16">
        <f t="shared" si="518"/>
        <v>0</v>
      </c>
      <c r="L1305" s="16">
        <f t="shared" si="519"/>
        <v>7746.7115640943121</v>
      </c>
      <c r="M1305" s="16">
        <f t="shared" si="520"/>
        <v>629.42608838258855</v>
      </c>
      <c r="N1305" s="16">
        <f t="shared" si="510"/>
        <v>7117.2854757117238</v>
      </c>
      <c r="O1305" s="16">
        <f t="shared" si="521"/>
        <v>1188.5461439374183</v>
      </c>
      <c r="P1305" s="16">
        <f t="shared" si="522"/>
        <v>8717.4139448625174</v>
      </c>
      <c r="Q1305" s="16">
        <f t="shared" si="523"/>
        <v>629.42608838258855</v>
      </c>
      <c r="R1305" s="16">
        <f t="shared" si="511"/>
        <v>8087.9878564799292</v>
      </c>
      <c r="S1305" s="16">
        <f t="shared" si="524"/>
        <v>1350.6479137076628</v>
      </c>
      <c r="T1305" s="16">
        <f t="shared" si="525"/>
        <v>8798.808910268921</v>
      </c>
      <c r="U1305" s="16">
        <f t="shared" si="526"/>
        <v>629.42608838258855</v>
      </c>
      <c r="V1305" s="16">
        <f t="shared" si="512"/>
        <v>8169.3828218863327</v>
      </c>
      <c r="W1305" s="16">
        <f t="shared" si="527"/>
        <v>1364.2404094140452</v>
      </c>
    </row>
    <row r="1306" spans="2:23">
      <c r="B1306" s="13">
        <v>26</v>
      </c>
      <c r="C1306" s="16">
        <f t="shared" si="507"/>
        <v>493.65062920189911</v>
      </c>
      <c r="D1306" s="16">
        <f t="shared" si="513"/>
        <v>-111819.65215545904</v>
      </c>
      <c r="E1306" s="16">
        <f t="shared" si="514"/>
        <v>0</v>
      </c>
      <c r="F1306" s="16">
        <f t="shared" si="508"/>
        <v>-112313.30278466095</v>
      </c>
      <c r="G1306" s="16">
        <f t="shared" si="515"/>
        <v>0</v>
      </c>
      <c r="H1306" s="16">
        <f t="shared" si="516"/>
        <v>-27675.014014857767</v>
      </c>
      <c r="I1306" s="16">
        <f t="shared" si="517"/>
        <v>0</v>
      </c>
      <c r="J1306" s="16">
        <f t="shared" si="509"/>
        <v>-28168.664644059667</v>
      </c>
      <c r="K1306" s="16">
        <f t="shared" si="518"/>
        <v>0</v>
      </c>
      <c r="L1306" s="16">
        <f t="shared" si="519"/>
        <v>7316.1424319031103</v>
      </c>
      <c r="M1306" s="16">
        <f t="shared" si="520"/>
        <v>631.07441721801399</v>
      </c>
      <c r="N1306" s="16">
        <f t="shared" si="510"/>
        <v>6685.0680146850964</v>
      </c>
      <c r="O1306" s="16">
        <f t="shared" si="521"/>
        <v>1064.7301544613874</v>
      </c>
      <c r="P1306" s="16">
        <f t="shared" si="522"/>
        <v>8313.9662371899794</v>
      </c>
      <c r="Q1306" s="16">
        <f t="shared" si="523"/>
        <v>631.07441721801388</v>
      </c>
      <c r="R1306" s="16">
        <f t="shared" si="511"/>
        <v>7682.8918199719656</v>
      </c>
      <c r="S1306" s="16">
        <f t="shared" si="524"/>
        <v>1223.6534581577055</v>
      </c>
      <c r="T1306" s="16">
        <f t="shared" si="525"/>
        <v>8397.635377929837</v>
      </c>
      <c r="U1306" s="16">
        <f t="shared" si="526"/>
        <v>631.07441721801388</v>
      </c>
      <c r="V1306" s="16">
        <f t="shared" si="512"/>
        <v>7766.5609607118231</v>
      </c>
      <c r="W1306" s="16">
        <f t="shared" si="527"/>
        <v>1236.9794343404333</v>
      </c>
    </row>
    <row r="1307" spans="2:23">
      <c r="B1307" s="13">
        <v>27</v>
      </c>
      <c r="C1307" s="16">
        <f t="shared" si="507"/>
        <v>493.65062920189911</v>
      </c>
      <c r="D1307" s="16">
        <f t="shared" si="513"/>
        <v>-115682.70186820078</v>
      </c>
      <c r="E1307" s="16">
        <f t="shared" si="514"/>
        <v>0</v>
      </c>
      <c r="F1307" s="16">
        <f t="shared" si="508"/>
        <v>-116176.35249740268</v>
      </c>
      <c r="G1307" s="16">
        <f t="shared" si="515"/>
        <v>0</v>
      </c>
      <c r="H1307" s="16">
        <f t="shared" si="516"/>
        <v>-29013.724583381456</v>
      </c>
      <c r="I1307" s="16">
        <f t="shared" si="517"/>
        <v>0</v>
      </c>
      <c r="J1307" s="16">
        <f t="shared" si="509"/>
        <v>-29507.375212583356</v>
      </c>
      <c r="K1307" s="16">
        <f t="shared" si="518"/>
        <v>0</v>
      </c>
      <c r="L1307" s="16">
        <f t="shared" si="519"/>
        <v>6871.848815015398</v>
      </c>
      <c r="M1307" s="16">
        <f t="shared" si="520"/>
        <v>632.65456543423193</v>
      </c>
      <c r="N1307" s="16">
        <f t="shared" si="510"/>
        <v>6239.1942495811663</v>
      </c>
      <c r="O1307" s="16">
        <f t="shared" si="521"/>
        <v>947.75109117418265</v>
      </c>
      <c r="P1307" s="16">
        <f t="shared" si="522"/>
        <v>7897.5518174219824</v>
      </c>
      <c r="Q1307" s="16">
        <f t="shared" si="523"/>
        <v>632.65456543423193</v>
      </c>
      <c r="R1307" s="16">
        <f t="shared" si="511"/>
        <v>7264.8972519877507</v>
      </c>
      <c r="S1307" s="16">
        <f t="shared" si="524"/>
        <v>1103.558251660769</v>
      </c>
      <c r="T1307" s="16">
        <f t="shared" si="525"/>
        <v>7983.5586739541113</v>
      </c>
      <c r="U1307" s="16">
        <f t="shared" si="526"/>
        <v>632.65456543423193</v>
      </c>
      <c r="V1307" s="16">
        <f t="shared" si="512"/>
        <v>7350.9041085198796</v>
      </c>
      <c r="W1307" s="16">
        <f t="shared" si="527"/>
        <v>1116.6229341928549</v>
      </c>
    </row>
    <row r="1308" spans="2:23">
      <c r="B1308" s="13">
        <v>28</v>
      </c>
      <c r="C1308" s="16">
        <f t="shared" si="507"/>
        <v>493.65062920189911</v>
      </c>
      <c r="D1308" s="16">
        <f t="shared" si="513"/>
        <v>-119661.64307232476</v>
      </c>
      <c r="E1308" s="16">
        <f t="shared" si="514"/>
        <v>0</v>
      </c>
      <c r="F1308" s="16">
        <f t="shared" si="508"/>
        <v>-120155.29370152667</v>
      </c>
      <c r="G1308" s="16">
        <f t="shared" si="515"/>
        <v>0</v>
      </c>
      <c r="H1308" s="16">
        <f t="shared" si="516"/>
        <v>-30392.596468960859</v>
      </c>
      <c r="I1308" s="16">
        <f t="shared" si="517"/>
        <v>0</v>
      </c>
      <c r="J1308" s="16">
        <f t="shared" si="509"/>
        <v>-30886.247098162759</v>
      </c>
      <c r="K1308" s="16">
        <f t="shared" si="518"/>
        <v>0</v>
      </c>
      <c r="L1308" s="16">
        <f t="shared" si="519"/>
        <v>6413.517336914465</v>
      </c>
      <c r="M1308" s="16">
        <f t="shared" si="520"/>
        <v>634.16901330979681</v>
      </c>
      <c r="N1308" s="16">
        <f t="shared" si="510"/>
        <v>5779.3483236046686</v>
      </c>
      <c r="O1308" s="16">
        <f t="shared" si="521"/>
        <v>837.29156995715687</v>
      </c>
      <c r="P1308" s="16">
        <f t="shared" si="522"/>
        <v>7467.8784812082886</v>
      </c>
      <c r="Q1308" s="16">
        <f t="shared" si="523"/>
        <v>634.16901330979681</v>
      </c>
      <c r="R1308" s="16">
        <f t="shared" si="511"/>
        <v>6833.7094678984922</v>
      </c>
      <c r="S1308" s="16">
        <f t="shared" si="524"/>
        <v>990.04368808126117</v>
      </c>
      <c r="T1308" s="16">
        <f t="shared" si="525"/>
        <v>7556.2883693119256</v>
      </c>
      <c r="U1308" s="16">
        <f t="shared" si="526"/>
        <v>634.16901330979681</v>
      </c>
      <c r="V1308" s="16">
        <f t="shared" si="512"/>
        <v>6922.1193560021293</v>
      </c>
      <c r="W1308" s="16">
        <f t="shared" si="527"/>
        <v>1002.8522003676198</v>
      </c>
    </row>
    <row r="1309" spans="2:23">
      <c r="B1309" s="13">
        <v>29</v>
      </c>
      <c r="C1309" s="16">
        <f t="shared" si="507"/>
        <v>493.65062920189911</v>
      </c>
      <c r="D1309" s="16">
        <f t="shared" si="513"/>
        <v>-123759.95251257246</v>
      </c>
      <c r="E1309" s="16">
        <f t="shared" si="514"/>
        <v>0</v>
      </c>
      <c r="F1309" s="16">
        <f t="shared" si="508"/>
        <v>-124253.60314177437</v>
      </c>
      <c r="G1309" s="16">
        <f t="shared" si="515"/>
        <v>0</v>
      </c>
      <c r="H1309" s="16">
        <f t="shared" si="516"/>
        <v>-31812.834511107641</v>
      </c>
      <c r="I1309" s="16">
        <f t="shared" si="517"/>
        <v>0</v>
      </c>
      <c r="J1309" s="16">
        <f t="shared" si="509"/>
        <v>-32306.485140309542</v>
      </c>
      <c r="K1309" s="16">
        <f t="shared" si="518"/>
        <v>0</v>
      </c>
      <c r="L1309" s="16">
        <f t="shared" si="519"/>
        <v>5940.8233157661834</v>
      </c>
      <c r="M1309" s="16">
        <f t="shared" si="520"/>
        <v>635.62018040867144</v>
      </c>
      <c r="N1309" s="16">
        <f t="shared" si="510"/>
        <v>5305.2031353575121</v>
      </c>
      <c r="O1309" s="16">
        <f t="shared" si="521"/>
        <v>733.0471813324981</v>
      </c>
      <c r="P1309" s="16">
        <f t="shared" si="522"/>
        <v>7024.6433104315756</v>
      </c>
      <c r="Q1309" s="16">
        <f t="shared" si="523"/>
        <v>635.62018040867144</v>
      </c>
      <c r="R1309" s="16">
        <f t="shared" si="511"/>
        <v>6389.0231300229043</v>
      </c>
      <c r="S1309" s="16">
        <f t="shared" si="524"/>
        <v>882.80415988554148</v>
      </c>
      <c r="T1309" s="16">
        <f t="shared" si="525"/>
        <v>7115.523370808829</v>
      </c>
      <c r="U1309" s="16">
        <f t="shared" si="526"/>
        <v>635.62018040867133</v>
      </c>
      <c r="V1309" s="16">
        <f t="shared" si="512"/>
        <v>6479.9031904001577</v>
      </c>
      <c r="W1309" s="16">
        <f t="shared" si="527"/>
        <v>895.36152487216759</v>
      </c>
    </row>
    <row r="1310" spans="2:23">
      <c r="B1310" s="13">
        <v>30</v>
      </c>
      <c r="C1310" s="16">
        <f t="shared" si="507"/>
        <v>493.65062920189911</v>
      </c>
      <c r="D1310" s="16">
        <f t="shared" si="513"/>
        <v>-127981.21123602759</v>
      </c>
      <c r="E1310" s="16">
        <f t="shared" si="514"/>
        <v>0</v>
      </c>
      <c r="F1310" s="16">
        <f t="shared" si="508"/>
        <v>-128474.8618652295</v>
      </c>
      <c r="G1310" s="16">
        <f t="shared" si="515"/>
        <v>0</v>
      </c>
      <c r="H1310" s="16">
        <f t="shared" si="516"/>
        <v>-33275.679694518825</v>
      </c>
      <c r="I1310" s="16">
        <f t="shared" si="517"/>
        <v>0</v>
      </c>
      <c r="J1310" s="16">
        <f t="shared" si="509"/>
        <v>-33769.330323720722</v>
      </c>
      <c r="K1310" s="16">
        <f t="shared" si="518"/>
        <v>0</v>
      </c>
      <c r="L1310" s="16">
        <f t="shared" si="519"/>
        <v>5453.4305109594006</v>
      </c>
      <c r="M1310" s="16">
        <f t="shared" si="520"/>
        <v>637.0104243378222</v>
      </c>
      <c r="N1310" s="16">
        <f t="shared" si="510"/>
        <v>4816.4200866215788</v>
      </c>
      <c r="O1310" s="16">
        <f t="shared" si="521"/>
        <v>634.72606317699399</v>
      </c>
      <c r="P1310" s="16">
        <f t="shared" si="522"/>
        <v>6567.5324362757447</v>
      </c>
      <c r="Q1310" s="16">
        <f t="shared" si="523"/>
        <v>637.01042433782209</v>
      </c>
      <c r="R1310" s="16">
        <f t="shared" si="511"/>
        <v>5930.5220119379228</v>
      </c>
      <c r="S1310" s="16">
        <f t="shared" si="524"/>
        <v>781.54663038586</v>
      </c>
      <c r="T1310" s="16">
        <f t="shared" si="525"/>
        <v>6660.9516855399379</v>
      </c>
      <c r="U1310" s="16">
        <f t="shared" si="526"/>
        <v>637.01042433782209</v>
      </c>
      <c r="V1310" s="16">
        <f t="shared" si="512"/>
        <v>6023.941261202116</v>
      </c>
      <c r="W1310" s="16">
        <f t="shared" si="527"/>
        <v>793.857772529611</v>
      </c>
    </row>
    <row r="1311" spans="2:23">
      <c r="B1311" s="13">
        <v>31</v>
      </c>
      <c r="C1311" s="16">
        <f t="shared" si="507"/>
        <v>493.65062920189911</v>
      </c>
      <c r="D1311" s="16">
        <f t="shared" si="513"/>
        <v>-132329.10772118639</v>
      </c>
      <c r="E1311" s="16">
        <f t="shared" si="514"/>
        <v>0</v>
      </c>
      <c r="F1311" s="16">
        <f t="shared" si="508"/>
        <v>-132822.75835038829</v>
      </c>
      <c r="G1311" s="16">
        <f t="shared" si="515"/>
        <v>0</v>
      </c>
      <c r="H1311" s="16">
        <f t="shared" si="516"/>
        <v>-34782.410233432347</v>
      </c>
      <c r="I1311" s="16">
        <f t="shared" si="517"/>
        <v>0</v>
      </c>
      <c r="J1311" s="16">
        <f t="shared" si="509"/>
        <v>-35276.060862634244</v>
      </c>
      <c r="K1311" s="16">
        <f t="shared" si="518"/>
        <v>0</v>
      </c>
      <c r="L1311" s="16">
        <f t="shared" si="519"/>
        <v>4950.9908638417864</v>
      </c>
      <c r="M1311" s="16">
        <f t="shared" si="520"/>
        <v>638.3420398306838</v>
      </c>
      <c r="N1311" s="16">
        <f t="shared" si="510"/>
        <v>4312.648824011103</v>
      </c>
      <c r="O1311" s="16">
        <f t="shared" si="521"/>
        <v>542.04847925650574</v>
      </c>
      <c r="P1311" s="16">
        <f t="shared" si="522"/>
        <v>6096.2207969514684</v>
      </c>
      <c r="Q1311" s="16">
        <f t="shared" si="523"/>
        <v>638.3420398306838</v>
      </c>
      <c r="R1311" s="16">
        <f t="shared" si="511"/>
        <v>5457.8787571207849</v>
      </c>
      <c r="S1311" s="16">
        <f t="shared" si="524"/>
        <v>685.99021181421745</v>
      </c>
      <c r="T1311" s="16">
        <f t="shared" si="525"/>
        <v>6192.2501800401033</v>
      </c>
      <c r="U1311" s="16">
        <f t="shared" si="526"/>
        <v>638.34203983068369</v>
      </c>
      <c r="V1311" s="16">
        <f t="shared" si="512"/>
        <v>5553.9081402094198</v>
      </c>
      <c r="W1311" s="16">
        <f t="shared" si="527"/>
        <v>698.0599590139733</v>
      </c>
    </row>
    <row r="1312" spans="2:23">
      <c r="B1312" s="13">
        <v>32</v>
      </c>
      <c r="C1312" s="16">
        <f t="shared" ref="C1312:C1333" si="528">IF($B$1273-12*$B1312&lt;=0,0,($B$1276*MIN(12,$B$1273-12*$B1312)-$B$1272*(MIN(12,$B$1273-12*$B1312)-MAX(0,MIN(12,$B$1273-12*$B1312,$B$1274-12*$B1312))))/12)</f>
        <v>493.65062920189911</v>
      </c>
      <c r="D1312" s="16">
        <f t="shared" si="513"/>
        <v>-136807.44110089995</v>
      </c>
      <c r="E1312" s="16">
        <f t="shared" si="514"/>
        <v>0</v>
      </c>
      <c r="F1312" s="16">
        <f t="shared" ref="F1312:F1343" si="529">IF(E1312&gt;0,IF(E1312&lt;=D1312,D1312-E1312,C1312*(D1312/E1312-1)),D1312-C1312)</f>
        <v>-137301.09173010185</v>
      </c>
      <c r="G1312" s="16">
        <f t="shared" si="515"/>
        <v>0</v>
      </c>
      <c r="H1312" s="16">
        <f t="shared" si="516"/>
        <v>-36334.342688513272</v>
      </c>
      <c r="I1312" s="16">
        <f t="shared" si="517"/>
        <v>0</v>
      </c>
      <c r="J1312" s="16">
        <f t="shared" ref="J1312:J1343" si="530">IF(I1312&gt;0,IF(I1312&lt;=H1312,H1312-I1312,C1312*(H1312/I1312-1)),H1312-C1312)</f>
        <v>-36827.993317715169</v>
      </c>
      <c r="K1312" s="16">
        <f t="shared" si="518"/>
        <v>0</v>
      </c>
      <c r="L1312" s="16">
        <f t="shared" si="519"/>
        <v>4433.1442321539735</v>
      </c>
      <c r="M1312" s="16">
        <f t="shared" si="520"/>
        <v>639.61725812816383</v>
      </c>
      <c r="N1312" s="16">
        <f t="shared" ref="N1312:N1343" si="531">IF(M1312&gt;0,IF(M1312&lt;=L1312,L1312-M1312,C1312*(L1312/M1312-1)),L1312-C1312)</f>
        <v>3793.5269740258095</v>
      </c>
      <c r="O1312" s="16">
        <f t="shared" si="521"/>
        <v>454.74640429726082</v>
      </c>
      <c r="P1312" s="16">
        <f t="shared" si="522"/>
        <v>5610.3718895947395</v>
      </c>
      <c r="Q1312" s="16">
        <f t="shared" si="523"/>
        <v>639.61725812816383</v>
      </c>
      <c r="R1312" s="16">
        <f t="shared" ref="R1312:R1343" si="532">IF(Q1312&gt;0,IF(Q1312&lt;=P1312,P1312-Q1312,C1312*(P1312/Q1312-1)),P1312-C1312)</f>
        <v>4970.754631466576</v>
      </c>
      <c r="S1312" s="16">
        <f t="shared" si="524"/>
        <v>595.86574994207615</v>
      </c>
      <c r="T1312" s="16">
        <f t="shared" si="525"/>
        <v>5709.0843336468706</v>
      </c>
      <c r="U1312" s="16">
        <f t="shared" si="526"/>
        <v>639.61725812816371</v>
      </c>
      <c r="V1312" s="16">
        <f t="shared" ref="V1312:V1343" si="533">IF(U1312&gt;0,IF(U1312&lt;=T1312,T1312-U1312,C1312*(T1312/U1312-1)),T1312-C1312)</f>
        <v>5069.4670755187071</v>
      </c>
      <c r="W1312" s="16">
        <f t="shared" si="527"/>
        <v>607.69883543203275</v>
      </c>
    </row>
    <row r="1313" spans="2:23">
      <c r="B1313" s="13">
        <v>33</v>
      </c>
      <c r="C1313" s="16">
        <f t="shared" si="528"/>
        <v>493.65062920189911</v>
      </c>
      <c r="D1313" s="16">
        <f t="shared" ref="D1313:D1333" si="534">IF($B1313&gt;$B$1275,F1312,F1312*$B$107*IF(F1312&gt;0,$B$106,1))</f>
        <v>-141420.1244820049</v>
      </c>
      <c r="E1313" s="16">
        <f t="shared" ref="E1313:E1344" si="535">IF(AND(C1313&gt;0,D1313&gt;0),C1313/(1-$B$105*MAX(0,1-G1312/D1313)),0)</f>
        <v>0</v>
      </c>
      <c r="F1313" s="16">
        <f t="shared" si="529"/>
        <v>-141913.77511120681</v>
      </c>
      <c r="G1313" s="16">
        <f t="shared" ref="G1313:G1344" si="536">IF(E1313&gt;0,IF(E1313&lt;=D1313,G1312*(1-E1313/D1313),0),IF(AND(C1313&lt;0,F1313&gt;0),G1312-C1313,G1312))/$B$108</f>
        <v>0</v>
      </c>
      <c r="H1313" s="16">
        <f t="shared" ref="H1313:H1333" si="537">IF($B1313&gt;$B$1275,J1312,J1312*$B$107*IF(J1312&gt;0,$B$106,1))</f>
        <v>-37932.833117246628</v>
      </c>
      <c r="I1313" s="16">
        <f t="shared" ref="I1313:I1344" si="538">IF(AND(C1313&gt;0,H1313&gt;0),C1313/(1-$B$105*MAX(0,1-K1312/H1313)),0)</f>
        <v>0</v>
      </c>
      <c r="J1313" s="16">
        <f t="shared" si="530"/>
        <v>-38426.483746448524</v>
      </c>
      <c r="K1313" s="16">
        <f t="shared" ref="K1313:K1344" si="539">IF(I1313&gt;0,IF(I1313&lt;=H1313,K1312*(1-I1313/H1313),0),IF(AND(C1313&lt;0,J1313&gt;0),K1312-C1313,K1312))/$B$108</f>
        <v>0</v>
      </c>
      <c r="L1313" s="16">
        <f t="shared" ref="L1313:L1333" si="540">IF($B1313&gt;$B$1275,N1312,N1312*$B$107*IF(N1312&gt;0,$B$106,1))</f>
        <v>3899.5181176800907</v>
      </c>
      <c r="M1313" s="16">
        <f t="shared" ref="M1313:M1344" si="541">IF(AND(C1313&gt;0,L1313&gt;0),C1313/(1-$B$105*MAX(0,1-O1312/L1313)),0)</f>
        <v>640.8382466302071</v>
      </c>
      <c r="N1313" s="16">
        <f t="shared" si="531"/>
        <v>3258.6798710498833</v>
      </c>
      <c r="O1313" s="16">
        <f t="shared" ref="O1313:O1344" si="542">IF(M1313&gt;0,IF(M1313&lt;=L1313,O1312*(1-M1313/L1313),0),IF(AND(C1313&lt;0,N1313&gt;0),O1312-C1313,O1312))/$B$108</f>
        <v>372.56311622074617</v>
      </c>
      <c r="P1313" s="16">
        <f t="shared" ref="P1313:P1333" si="543">IF($B1313&gt;$B$1275,R1312,R1312*$B$107*IF(R1312&gt;0,$B$106,1))</f>
        <v>5109.637515869752</v>
      </c>
      <c r="Q1313" s="16">
        <f t="shared" ref="Q1313:Q1344" si="544">IF(AND(C1313&gt;0,P1313&gt;0),C1313/(1-$B$105*MAX(0,1-S1312/P1313)),0)</f>
        <v>640.83824663020698</v>
      </c>
      <c r="R1313" s="16">
        <f t="shared" si="532"/>
        <v>4468.7992692395446</v>
      </c>
      <c r="S1313" s="16">
        <f t="shared" ref="S1313:S1344" si="545">IF(Q1313&gt;0,IF(Q1313&lt;=P1313,S1312*(1-Q1313/P1313),0),IF(AND(C1313&lt;0,R1313&gt;0),S1312-C1313,S1312))/$B$108</f>
        <v>510.9154158725259</v>
      </c>
      <c r="T1313" s="16">
        <f t="shared" ref="T1313:T1333" si="546">IF($B1313&gt;$B$1275,V1312,V1312*$B$107*IF(V1312&gt;0,$B$106,1))</f>
        <v>5211.1079856087008</v>
      </c>
      <c r="U1313" s="16">
        <f t="shared" ref="U1313:U1344" si="547">IF(AND(C1313&gt;0,T1313&gt;0),C1313/(1-$B$105*MAX(0,1-W1312/T1313)),0)</f>
        <v>640.83824663020698</v>
      </c>
      <c r="V1313" s="16">
        <f t="shared" si="533"/>
        <v>4570.2697389784935</v>
      </c>
      <c r="W1313" s="16">
        <f t="shared" ref="W1313:W1344" si="548">IF(U1313&gt;0,IF(U1313&lt;=T1313,W1312*(1-U1313/T1313),0),IF(AND(C1313&lt;0,V1313&gt;0),W1312-C1313,W1312))/$B$108</f>
        <v>522.51648007836559</v>
      </c>
    </row>
    <row r="1314" spans="2:23">
      <c r="B1314" s="13">
        <v>34</v>
      </c>
      <c r="C1314" s="16">
        <f t="shared" si="528"/>
        <v>493.65062920189911</v>
      </c>
      <c r="D1314" s="16">
        <f t="shared" si="534"/>
        <v>-146171.18836454302</v>
      </c>
      <c r="E1314" s="16">
        <f t="shared" si="535"/>
        <v>0</v>
      </c>
      <c r="F1314" s="16">
        <f t="shared" si="529"/>
        <v>-146664.83899374492</v>
      </c>
      <c r="G1314" s="16">
        <f t="shared" si="536"/>
        <v>0</v>
      </c>
      <c r="H1314" s="16">
        <f t="shared" si="537"/>
        <v>-39579.27825884198</v>
      </c>
      <c r="I1314" s="16">
        <f t="shared" si="538"/>
        <v>0</v>
      </c>
      <c r="J1314" s="16">
        <f t="shared" si="530"/>
        <v>-40072.928888043876</v>
      </c>
      <c r="K1314" s="16">
        <f t="shared" si="539"/>
        <v>0</v>
      </c>
      <c r="L1314" s="16">
        <f t="shared" si="540"/>
        <v>3349.7273866470173</v>
      </c>
      <c r="M1314" s="16">
        <f t="shared" si="541"/>
        <v>642.00710879233213</v>
      </c>
      <c r="N1314" s="16">
        <f t="shared" si="531"/>
        <v>2707.7202778546853</v>
      </c>
      <c r="O1314" s="16">
        <f t="shared" si="542"/>
        <v>295.25279608529672</v>
      </c>
      <c r="P1314" s="16">
        <f t="shared" si="543"/>
        <v>4593.6575208220975</v>
      </c>
      <c r="Q1314" s="16">
        <f t="shared" si="544"/>
        <v>642.00710879233213</v>
      </c>
      <c r="R1314" s="16">
        <f t="shared" si="532"/>
        <v>3951.6504120297654</v>
      </c>
      <c r="S1314" s="16">
        <f t="shared" si="545"/>
        <v>430.89230554782574</v>
      </c>
      <c r="T1314" s="16">
        <f t="shared" si="546"/>
        <v>4697.9630754855525</v>
      </c>
      <c r="U1314" s="16">
        <f t="shared" si="547"/>
        <v>642.00710879233213</v>
      </c>
      <c r="V1314" s="16">
        <f t="shared" si="533"/>
        <v>4055.9559666932205</v>
      </c>
      <c r="W1314" s="16">
        <f t="shared" si="548"/>
        <v>442.26589790649206</v>
      </c>
    </row>
    <row r="1315" spans="2:23">
      <c r="B1315" s="13">
        <v>35</v>
      </c>
      <c r="C1315" s="16">
        <f t="shared" si="528"/>
        <v>493.65062920189911</v>
      </c>
      <c r="D1315" s="16">
        <f t="shared" si="534"/>
        <v>-151064.78416355728</v>
      </c>
      <c r="E1315" s="16">
        <f t="shared" si="535"/>
        <v>0</v>
      </c>
      <c r="F1315" s="16">
        <f t="shared" si="529"/>
        <v>-151558.43479275919</v>
      </c>
      <c r="G1315" s="16">
        <f t="shared" si="536"/>
        <v>0</v>
      </c>
      <c r="H1315" s="16">
        <f t="shared" si="537"/>
        <v>-41275.116754685194</v>
      </c>
      <c r="I1315" s="16">
        <f t="shared" si="538"/>
        <v>0</v>
      </c>
      <c r="J1315" s="16">
        <f t="shared" si="530"/>
        <v>-41768.767383887091</v>
      </c>
      <c r="K1315" s="16">
        <f t="shared" si="539"/>
        <v>0</v>
      </c>
      <c r="L1315" s="16">
        <f t="shared" si="540"/>
        <v>2783.3739824179452</v>
      </c>
      <c r="M1315" s="16">
        <f t="shared" si="541"/>
        <v>643.12588424296905</v>
      </c>
      <c r="N1315" s="16">
        <f t="shared" si="531"/>
        <v>2140.2480981749759</v>
      </c>
      <c r="O1315" s="16">
        <f t="shared" si="542"/>
        <v>222.58013619937839</v>
      </c>
      <c r="P1315" s="16">
        <f t="shared" si="543"/>
        <v>4062.0595245418772</v>
      </c>
      <c r="Q1315" s="16">
        <f t="shared" si="544"/>
        <v>643.12588424296894</v>
      </c>
      <c r="R1315" s="16">
        <f t="shared" si="532"/>
        <v>3418.9336402989084</v>
      </c>
      <c r="S1315" s="16">
        <f t="shared" si="545"/>
        <v>355.56004743715187</v>
      </c>
      <c r="T1315" s="16">
        <f t="shared" si="546"/>
        <v>4169.2793764026292</v>
      </c>
      <c r="U1315" s="16">
        <f t="shared" si="547"/>
        <v>643.12588424296894</v>
      </c>
      <c r="V1315" s="16">
        <f t="shared" si="533"/>
        <v>3526.1534921596603</v>
      </c>
      <c r="W1315" s="16">
        <f t="shared" si="548"/>
        <v>366.71062818094231</v>
      </c>
    </row>
    <row r="1316" spans="2:23">
      <c r="B1316" s="13">
        <v>36</v>
      </c>
      <c r="C1316" s="16">
        <f t="shared" si="528"/>
        <v>493.65062920189911</v>
      </c>
      <c r="D1316" s="16">
        <f t="shared" si="534"/>
        <v>-156105.18783654197</v>
      </c>
      <c r="E1316" s="16">
        <f t="shared" si="535"/>
        <v>0</v>
      </c>
      <c r="F1316" s="16">
        <f t="shared" si="529"/>
        <v>-156598.83846574387</v>
      </c>
      <c r="G1316" s="16">
        <f t="shared" si="536"/>
        <v>0</v>
      </c>
      <c r="H1316" s="16">
        <f t="shared" si="537"/>
        <v>-43021.830405403707</v>
      </c>
      <c r="I1316" s="16">
        <f t="shared" si="538"/>
        <v>0</v>
      </c>
      <c r="J1316" s="16">
        <f t="shared" si="530"/>
        <v>-43515.481034605604</v>
      </c>
      <c r="K1316" s="16">
        <f t="shared" si="539"/>
        <v>0</v>
      </c>
      <c r="L1316" s="16">
        <f t="shared" si="540"/>
        <v>2200.0466300379844</v>
      </c>
      <c r="M1316" s="16">
        <f t="shared" si="541"/>
        <v>644.19654909884844</v>
      </c>
      <c r="N1316" s="16">
        <f t="shared" si="531"/>
        <v>1555.850080939136</v>
      </c>
      <c r="O1316" s="16">
        <f t="shared" si="542"/>
        <v>154.31995679897085</v>
      </c>
      <c r="P1316" s="16">
        <f t="shared" si="543"/>
        <v>3514.45864620886</v>
      </c>
      <c r="Q1316" s="16">
        <f t="shared" si="544"/>
        <v>644.19654909884832</v>
      </c>
      <c r="R1316" s="16">
        <f t="shared" si="532"/>
        <v>2870.2620971100118</v>
      </c>
      <c r="S1316" s="16">
        <f t="shared" si="545"/>
        <v>284.69241879678788</v>
      </c>
      <c r="T1316" s="16">
        <f t="shared" si="546"/>
        <v>3624.6742207306015</v>
      </c>
      <c r="U1316" s="16">
        <f t="shared" si="547"/>
        <v>644.19654909884832</v>
      </c>
      <c r="V1316" s="16">
        <f t="shared" si="533"/>
        <v>2980.4776716317533</v>
      </c>
      <c r="W1316" s="16">
        <f t="shared" si="548"/>
        <v>295.62436070246474</v>
      </c>
    </row>
    <row r="1317" spans="2:23">
      <c r="B1317" s="13">
        <v>37</v>
      </c>
      <c r="C1317" s="16">
        <f t="shared" si="528"/>
        <v>493.65062920189911</v>
      </c>
      <c r="D1317" s="16">
        <f t="shared" si="534"/>
        <v>-161296.8036197162</v>
      </c>
      <c r="E1317" s="16">
        <f t="shared" si="535"/>
        <v>0</v>
      </c>
      <c r="F1317" s="16">
        <f t="shared" si="529"/>
        <v>-161790.4542489181</v>
      </c>
      <c r="G1317" s="16">
        <f t="shared" si="536"/>
        <v>0</v>
      </c>
      <c r="H1317" s="16">
        <f t="shared" si="537"/>
        <v>-44820.945465643774</v>
      </c>
      <c r="I1317" s="16">
        <f t="shared" si="538"/>
        <v>0</v>
      </c>
      <c r="J1317" s="16">
        <f t="shared" si="530"/>
        <v>-45314.59609484567</v>
      </c>
      <c r="K1317" s="16">
        <f t="shared" si="539"/>
        <v>0</v>
      </c>
      <c r="L1317" s="16">
        <f t="shared" si="540"/>
        <v>1599.3205322005754</v>
      </c>
      <c r="M1317" s="16">
        <f t="shared" si="541"/>
        <v>645.22101645710927</v>
      </c>
      <c r="N1317" s="16">
        <f t="shared" si="531"/>
        <v>954.0995157434661</v>
      </c>
      <c r="O1317" s="16">
        <f t="shared" si="542"/>
        <v>90.25683161423153</v>
      </c>
      <c r="P1317" s="16">
        <f t="shared" si="543"/>
        <v>2950.4572201032656</v>
      </c>
      <c r="Q1317" s="16">
        <f t="shared" si="544"/>
        <v>645.22101645710927</v>
      </c>
      <c r="R1317" s="16">
        <f t="shared" si="532"/>
        <v>2305.2362036461564</v>
      </c>
      <c r="S1317" s="16">
        <f t="shared" si="545"/>
        <v>218.0729708277776</v>
      </c>
      <c r="T1317" s="16">
        <f t="shared" si="546"/>
        <v>3063.7522177771443</v>
      </c>
      <c r="U1317" s="16">
        <f t="shared" si="547"/>
        <v>645.22101645710927</v>
      </c>
      <c r="V1317" s="16">
        <f t="shared" si="533"/>
        <v>2418.5312013200351</v>
      </c>
      <c r="W1317" s="16">
        <f t="shared" si="548"/>
        <v>228.79056093138232</v>
      </c>
    </row>
    <row r="1318" spans="2:23">
      <c r="B1318" s="13">
        <v>38</v>
      </c>
      <c r="C1318" s="16">
        <f t="shared" si="528"/>
        <v>493.65062920189911</v>
      </c>
      <c r="D1318" s="16">
        <f t="shared" si="534"/>
        <v>-166644.16787638565</v>
      </c>
      <c r="E1318" s="16">
        <f t="shared" si="535"/>
        <v>0</v>
      </c>
      <c r="F1318" s="16">
        <f t="shared" si="529"/>
        <v>-167137.81850558755</v>
      </c>
      <c r="G1318" s="16">
        <f t="shared" si="536"/>
        <v>0</v>
      </c>
      <c r="H1318" s="16">
        <f t="shared" si="537"/>
        <v>-46674.03397769104</v>
      </c>
      <c r="I1318" s="16">
        <f t="shared" si="538"/>
        <v>0</v>
      </c>
      <c r="J1318" s="16">
        <f t="shared" si="530"/>
        <v>-47167.684606892937</v>
      </c>
      <c r="K1318" s="16">
        <f t="shared" si="539"/>
        <v>0</v>
      </c>
      <c r="L1318" s="16">
        <f t="shared" si="540"/>
        <v>980.7570562133385</v>
      </c>
      <c r="M1318" s="16">
        <f t="shared" si="541"/>
        <v>646.20113704418713</v>
      </c>
      <c r="N1318" s="16">
        <f t="shared" si="531"/>
        <v>334.55591916915137</v>
      </c>
      <c r="O1318" s="16">
        <f t="shared" si="542"/>
        <v>30.184722588610715</v>
      </c>
      <c r="P1318" s="16">
        <f t="shared" si="543"/>
        <v>2369.64450317603</v>
      </c>
      <c r="Q1318" s="16">
        <f t="shared" si="544"/>
        <v>646.20113704418713</v>
      </c>
      <c r="R1318" s="16">
        <f t="shared" si="532"/>
        <v>1723.4433661318428</v>
      </c>
      <c r="S1318" s="16">
        <f t="shared" si="545"/>
        <v>155.49466299404799</v>
      </c>
      <c r="T1318" s="16">
        <f t="shared" si="546"/>
        <v>2486.1049630849166</v>
      </c>
      <c r="U1318" s="16">
        <f t="shared" si="547"/>
        <v>646.20113704418713</v>
      </c>
      <c r="V1318" s="16">
        <f t="shared" si="533"/>
        <v>1839.9038260407294</v>
      </c>
      <c r="W1318" s="16">
        <f t="shared" si="548"/>
        <v>166.00210427209177</v>
      </c>
    </row>
    <row r="1319" spans="2:23">
      <c r="B1319" s="13">
        <v>39</v>
      </c>
      <c r="C1319" s="16">
        <f t="shared" si="528"/>
        <v>493.65062920189911</v>
      </c>
      <c r="D1319" s="16">
        <f t="shared" si="534"/>
        <v>-172151.95306075519</v>
      </c>
      <c r="E1319" s="16">
        <f t="shared" si="535"/>
        <v>0</v>
      </c>
      <c r="F1319" s="16">
        <f t="shared" si="529"/>
        <v>-172645.60368995709</v>
      </c>
      <c r="G1319" s="16">
        <f t="shared" si="536"/>
        <v>0</v>
      </c>
      <c r="H1319" s="16">
        <f t="shared" si="537"/>
        <v>-48582.715145099726</v>
      </c>
      <c r="I1319" s="16">
        <f t="shared" si="538"/>
        <v>0</v>
      </c>
      <c r="J1319" s="16">
        <f t="shared" si="530"/>
        <v>-49076.365774301623</v>
      </c>
      <c r="K1319" s="16">
        <f t="shared" si="539"/>
        <v>0</v>
      </c>
      <c r="L1319" s="16">
        <f t="shared" si="540"/>
        <v>343.90341155073747</v>
      </c>
      <c r="M1319" s="16">
        <f t="shared" si="541"/>
        <v>647.13870000290581</v>
      </c>
      <c r="N1319" s="16">
        <f t="shared" si="531"/>
        <v>-231.31407678131458</v>
      </c>
      <c r="O1319" s="16">
        <f t="shared" si="542"/>
        <v>0</v>
      </c>
      <c r="P1319" s="16">
        <f t="shared" si="543"/>
        <v>1771.5963737815666</v>
      </c>
      <c r="Q1319" s="16">
        <f t="shared" si="544"/>
        <v>647.13870000290581</v>
      </c>
      <c r="R1319" s="16">
        <f t="shared" si="532"/>
        <v>1124.4576737786608</v>
      </c>
      <c r="S1319" s="16">
        <f t="shared" si="545"/>
        <v>96.759506707027313</v>
      </c>
      <c r="T1319" s="16">
        <f t="shared" si="546"/>
        <v>1891.3107389403074</v>
      </c>
      <c r="U1319" s="16">
        <f t="shared" si="547"/>
        <v>647.13870000290581</v>
      </c>
      <c r="V1319" s="16">
        <f t="shared" si="533"/>
        <v>1244.1720389374016</v>
      </c>
      <c r="W1319" s="16">
        <f t="shared" si="548"/>
        <v>107.06091972471722</v>
      </c>
    </row>
    <row r="1320" spans="2:23">
      <c r="B1320" s="13">
        <v>40</v>
      </c>
      <c r="C1320" s="16">
        <f t="shared" si="528"/>
        <v>493.65062920189911</v>
      </c>
      <c r="D1320" s="16">
        <f t="shared" si="534"/>
        <v>-177824.9718006558</v>
      </c>
      <c r="E1320" s="16">
        <f t="shared" si="535"/>
        <v>0</v>
      </c>
      <c r="F1320" s="16">
        <f t="shared" si="529"/>
        <v>-178318.6224298577</v>
      </c>
      <c r="G1320" s="16">
        <f t="shared" si="536"/>
        <v>0</v>
      </c>
      <c r="H1320" s="16">
        <f t="shared" si="537"/>
        <v>-50548.656747530673</v>
      </c>
      <c r="I1320" s="16">
        <f t="shared" si="538"/>
        <v>0</v>
      </c>
      <c r="J1320" s="16">
        <f t="shared" si="530"/>
        <v>-51042.30737673257</v>
      </c>
      <c r="K1320" s="16">
        <f t="shared" si="539"/>
        <v>0</v>
      </c>
      <c r="L1320" s="16">
        <f t="shared" si="540"/>
        <v>-238.25349908475403</v>
      </c>
      <c r="M1320" s="16">
        <f t="shared" si="541"/>
        <v>0</v>
      </c>
      <c r="N1320" s="16">
        <f t="shared" si="531"/>
        <v>-731.90412828665308</v>
      </c>
      <c r="O1320" s="16">
        <f t="shared" si="542"/>
        <v>0</v>
      </c>
      <c r="P1320" s="16">
        <f t="shared" si="543"/>
        <v>1155.8750211840365</v>
      </c>
      <c r="Q1320" s="16">
        <f t="shared" si="544"/>
        <v>648.03543380052884</v>
      </c>
      <c r="R1320" s="16">
        <f t="shared" si="532"/>
        <v>507.83958738350771</v>
      </c>
      <c r="S1320" s="16">
        <f t="shared" si="545"/>
        <v>41.678218530616043</v>
      </c>
      <c r="T1320" s="16">
        <f t="shared" si="546"/>
        <v>1278.9342057053127</v>
      </c>
      <c r="U1320" s="16">
        <f t="shared" si="547"/>
        <v>648.03543380052884</v>
      </c>
      <c r="V1320" s="16">
        <f t="shared" si="533"/>
        <v>630.89877190478387</v>
      </c>
      <c r="W1320" s="16">
        <f t="shared" si="548"/>
        <v>51.777643057762965</v>
      </c>
    </row>
    <row r="1321" spans="2:23">
      <c r="B1321" s="13">
        <v>41</v>
      </c>
      <c r="C1321" s="16">
        <f t="shared" si="528"/>
        <v>493.65062920189911</v>
      </c>
      <c r="D1321" s="16">
        <f t="shared" si="534"/>
        <v>-183668.18110275344</v>
      </c>
      <c r="E1321" s="16">
        <f t="shared" si="535"/>
        <v>0</v>
      </c>
      <c r="F1321" s="16">
        <f t="shared" si="529"/>
        <v>-184161.83173195535</v>
      </c>
      <c r="G1321" s="16">
        <f t="shared" si="536"/>
        <v>0</v>
      </c>
      <c r="H1321" s="16">
        <f t="shared" si="537"/>
        <v>-52573.576598034546</v>
      </c>
      <c r="I1321" s="16">
        <f t="shared" si="538"/>
        <v>0</v>
      </c>
      <c r="J1321" s="16">
        <f t="shared" si="530"/>
        <v>-53067.227227236443</v>
      </c>
      <c r="K1321" s="16">
        <f t="shared" si="539"/>
        <v>0</v>
      </c>
      <c r="L1321" s="16">
        <f t="shared" si="540"/>
        <v>-753.8612521352527</v>
      </c>
      <c r="M1321" s="16">
        <f t="shared" si="541"/>
        <v>0</v>
      </c>
      <c r="N1321" s="16">
        <f t="shared" si="531"/>
        <v>-1247.5118813371519</v>
      </c>
      <c r="O1321" s="16">
        <f t="shared" si="542"/>
        <v>0</v>
      </c>
      <c r="P1321" s="16">
        <f t="shared" si="543"/>
        <v>522.02862545500295</v>
      </c>
      <c r="Q1321" s="16">
        <f t="shared" si="544"/>
        <v>648.89300724180362</v>
      </c>
      <c r="R1321" s="16">
        <f t="shared" si="532"/>
        <v>-96.513109547236766</v>
      </c>
      <c r="S1321" s="16">
        <f t="shared" si="545"/>
        <v>0</v>
      </c>
      <c r="T1321" s="16">
        <f t="shared" si="546"/>
        <v>648.52608359180351</v>
      </c>
      <c r="U1321" s="16">
        <f t="shared" si="547"/>
        <v>648.8930072418035</v>
      </c>
      <c r="V1321" s="16">
        <f t="shared" si="533"/>
        <v>-0.27914014894608913</v>
      </c>
      <c r="W1321" s="16">
        <f t="shared" si="548"/>
        <v>0</v>
      </c>
    </row>
    <row r="1322" spans="2:23">
      <c r="B1322" s="13">
        <v>42</v>
      </c>
      <c r="C1322" s="16">
        <f t="shared" si="528"/>
        <v>0</v>
      </c>
      <c r="D1322" s="16">
        <f t="shared" si="534"/>
        <v>-189686.68668391401</v>
      </c>
      <c r="E1322" s="16">
        <f t="shared" si="535"/>
        <v>0</v>
      </c>
      <c r="F1322" s="16">
        <f t="shared" si="529"/>
        <v>-189686.68668391401</v>
      </c>
      <c r="G1322" s="16">
        <f t="shared" si="536"/>
        <v>0</v>
      </c>
      <c r="H1322" s="16">
        <f t="shared" si="537"/>
        <v>-54659.244044053536</v>
      </c>
      <c r="I1322" s="16">
        <f t="shared" si="538"/>
        <v>0</v>
      </c>
      <c r="J1322" s="16">
        <f t="shared" si="530"/>
        <v>-54659.244044053536</v>
      </c>
      <c r="K1322" s="16">
        <f t="shared" si="539"/>
        <v>0</v>
      </c>
      <c r="L1322" s="16">
        <f t="shared" si="540"/>
        <v>-1284.9372377772665</v>
      </c>
      <c r="M1322" s="16">
        <f t="shared" si="541"/>
        <v>0</v>
      </c>
      <c r="N1322" s="16">
        <f t="shared" si="531"/>
        <v>-1284.9372377772665</v>
      </c>
      <c r="O1322" s="16">
        <f t="shared" si="542"/>
        <v>0</v>
      </c>
      <c r="P1322" s="16">
        <f t="shared" si="543"/>
        <v>-99.40850283365387</v>
      </c>
      <c r="Q1322" s="16">
        <f t="shared" si="544"/>
        <v>0</v>
      </c>
      <c r="R1322" s="16">
        <f t="shared" si="532"/>
        <v>-99.40850283365387</v>
      </c>
      <c r="S1322" s="16">
        <f t="shared" si="545"/>
        <v>0</v>
      </c>
      <c r="T1322" s="16">
        <f t="shared" si="546"/>
        <v>-0.28751435341447179</v>
      </c>
      <c r="U1322" s="16">
        <f t="shared" si="547"/>
        <v>0</v>
      </c>
      <c r="V1322" s="16">
        <f t="shared" si="533"/>
        <v>-0.28751435341447179</v>
      </c>
      <c r="W1322" s="16">
        <f t="shared" si="548"/>
        <v>0</v>
      </c>
    </row>
    <row r="1323" spans="2:23">
      <c r="B1323" s="13">
        <v>43</v>
      </c>
      <c r="C1323" s="16">
        <f t="shared" si="528"/>
        <v>0</v>
      </c>
      <c r="D1323" s="16">
        <f t="shared" si="534"/>
        <v>-189686.68668391401</v>
      </c>
      <c r="E1323" s="16">
        <f t="shared" si="535"/>
        <v>0</v>
      </c>
      <c r="F1323" s="16">
        <f t="shared" si="529"/>
        <v>-189686.68668391401</v>
      </c>
      <c r="G1323" s="16">
        <f t="shared" si="536"/>
        <v>0</v>
      </c>
      <c r="H1323" s="16">
        <f t="shared" si="537"/>
        <v>-54659.244044053536</v>
      </c>
      <c r="I1323" s="16">
        <f t="shared" si="538"/>
        <v>0</v>
      </c>
      <c r="J1323" s="16">
        <f t="shared" si="530"/>
        <v>-54659.244044053536</v>
      </c>
      <c r="K1323" s="16">
        <f t="shared" si="539"/>
        <v>0</v>
      </c>
      <c r="L1323" s="16">
        <f t="shared" si="540"/>
        <v>-1284.9372377772665</v>
      </c>
      <c r="M1323" s="16">
        <f t="shared" si="541"/>
        <v>0</v>
      </c>
      <c r="N1323" s="16">
        <f t="shared" si="531"/>
        <v>-1284.9372377772665</v>
      </c>
      <c r="O1323" s="16">
        <f t="shared" si="542"/>
        <v>0</v>
      </c>
      <c r="P1323" s="16">
        <f t="shared" si="543"/>
        <v>-99.40850283365387</v>
      </c>
      <c r="Q1323" s="16">
        <f t="shared" si="544"/>
        <v>0</v>
      </c>
      <c r="R1323" s="16">
        <f t="shared" si="532"/>
        <v>-99.40850283365387</v>
      </c>
      <c r="S1323" s="16">
        <f t="shared" si="545"/>
        <v>0</v>
      </c>
      <c r="T1323" s="16">
        <f t="shared" si="546"/>
        <v>-0.28751435341447179</v>
      </c>
      <c r="U1323" s="16">
        <f t="shared" si="547"/>
        <v>0</v>
      </c>
      <c r="V1323" s="16">
        <f t="shared" si="533"/>
        <v>-0.28751435341447179</v>
      </c>
      <c r="W1323" s="16">
        <f t="shared" si="548"/>
        <v>0</v>
      </c>
    </row>
    <row r="1324" spans="2:23">
      <c r="B1324" s="13">
        <v>44</v>
      </c>
      <c r="C1324" s="16">
        <f t="shared" si="528"/>
        <v>0</v>
      </c>
      <c r="D1324" s="16">
        <f t="shared" si="534"/>
        <v>-189686.68668391401</v>
      </c>
      <c r="E1324" s="16">
        <f t="shared" si="535"/>
        <v>0</v>
      </c>
      <c r="F1324" s="16">
        <f t="shared" si="529"/>
        <v>-189686.68668391401</v>
      </c>
      <c r="G1324" s="16">
        <f t="shared" si="536"/>
        <v>0</v>
      </c>
      <c r="H1324" s="16">
        <f t="shared" si="537"/>
        <v>-54659.244044053536</v>
      </c>
      <c r="I1324" s="16">
        <f t="shared" si="538"/>
        <v>0</v>
      </c>
      <c r="J1324" s="16">
        <f t="shared" si="530"/>
        <v>-54659.244044053536</v>
      </c>
      <c r="K1324" s="16">
        <f t="shared" si="539"/>
        <v>0</v>
      </c>
      <c r="L1324" s="16">
        <f t="shared" si="540"/>
        <v>-1284.9372377772665</v>
      </c>
      <c r="M1324" s="16">
        <f t="shared" si="541"/>
        <v>0</v>
      </c>
      <c r="N1324" s="16">
        <f t="shared" si="531"/>
        <v>-1284.9372377772665</v>
      </c>
      <c r="O1324" s="16">
        <f t="shared" si="542"/>
        <v>0</v>
      </c>
      <c r="P1324" s="16">
        <f t="shared" si="543"/>
        <v>-99.40850283365387</v>
      </c>
      <c r="Q1324" s="16">
        <f t="shared" si="544"/>
        <v>0</v>
      </c>
      <c r="R1324" s="16">
        <f t="shared" si="532"/>
        <v>-99.40850283365387</v>
      </c>
      <c r="S1324" s="16">
        <f t="shared" si="545"/>
        <v>0</v>
      </c>
      <c r="T1324" s="16">
        <f t="shared" si="546"/>
        <v>-0.28751435341447179</v>
      </c>
      <c r="U1324" s="16">
        <f t="shared" si="547"/>
        <v>0</v>
      </c>
      <c r="V1324" s="16">
        <f t="shared" si="533"/>
        <v>-0.28751435341447179</v>
      </c>
      <c r="W1324" s="16">
        <f t="shared" si="548"/>
        <v>0</v>
      </c>
    </row>
    <row r="1325" spans="2:23">
      <c r="B1325" s="13">
        <v>45</v>
      </c>
      <c r="C1325" s="16">
        <f t="shared" si="528"/>
        <v>0</v>
      </c>
      <c r="D1325" s="16">
        <f t="shared" si="534"/>
        <v>-189686.68668391401</v>
      </c>
      <c r="E1325" s="16">
        <f t="shared" si="535"/>
        <v>0</v>
      </c>
      <c r="F1325" s="16">
        <f t="shared" si="529"/>
        <v>-189686.68668391401</v>
      </c>
      <c r="G1325" s="16">
        <f t="shared" si="536"/>
        <v>0</v>
      </c>
      <c r="H1325" s="16">
        <f t="shared" si="537"/>
        <v>-54659.244044053536</v>
      </c>
      <c r="I1325" s="16">
        <f t="shared" si="538"/>
        <v>0</v>
      </c>
      <c r="J1325" s="16">
        <f t="shared" si="530"/>
        <v>-54659.244044053536</v>
      </c>
      <c r="K1325" s="16">
        <f t="shared" si="539"/>
        <v>0</v>
      </c>
      <c r="L1325" s="16">
        <f t="shared" si="540"/>
        <v>-1284.9372377772665</v>
      </c>
      <c r="M1325" s="16">
        <f t="shared" si="541"/>
        <v>0</v>
      </c>
      <c r="N1325" s="16">
        <f t="shared" si="531"/>
        <v>-1284.9372377772665</v>
      </c>
      <c r="O1325" s="16">
        <f t="shared" si="542"/>
        <v>0</v>
      </c>
      <c r="P1325" s="16">
        <f t="shared" si="543"/>
        <v>-99.40850283365387</v>
      </c>
      <c r="Q1325" s="16">
        <f t="shared" si="544"/>
        <v>0</v>
      </c>
      <c r="R1325" s="16">
        <f t="shared" si="532"/>
        <v>-99.40850283365387</v>
      </c>
      <c r="S1325" s="16">
        <f t="shared" si="545"/>
        <v>0</v>
      </c>
      <c r="T1325" s="16">
        <f t="shared" si="546"/>
        <v>-0.28751435341447179</v>
      </c>
      <c r="U1325" s="16">
        <f t="shared" si="547"/>
        <v>0</v>
      </c>
      <c r="V1325" s="16">
        <f t="shared" si="533"/>
        <v>-0.28751435341447179</v>
      </c>
      <c r="W1325" s="16">
        <f t="shared" si="548"/>
        <v>0</v>
      </c>
    </row>
    <row r="1326" spans="2:23">
      <c r="B1326" s="13">
        <v>46</v>
      </c>
      <c r="C1326" s="16">
        <f t="shared" si="528"/>
        <v>0</v>
      </c>
      <c r="D1326" s="16">
        <f t="shared" si="534"/>
        <v>-189686.68668391401</v>
      </c>
      <c r="E1326" s="16">
        <f t="shared" si="535"/>
        <v>0</v>
      </c>
      <c r="F1326" s="16">
        <f t="shared" si="529"/>
        <v>-189686.68668391401</v>
      </c>
      <c r="G1326" s="16">
        <f t="shared" si="536"/>
        <v>0</v>
      </c>
      <c r="H1326" s="16">
        <f t="shared" si="537"/>
        <v>-54659.244044053536</v>
      </c>
      <c r="I1326" s="16">
        <f t="shared" si="538"/>
        <v>0</v>
      </c>
      <c r="J1326" s="16">
        <f t="shared" si="530"/>
        <v>-54659.244044053536</v>
      </c>
      <c r="K1326" s="16">
        <f t="shared" si="539"/>
        <v>0</v>
      </c>
      <c r="L1326" s="16">
        <f t="shared" si="540"/>
        <v>-1284.9372377772665</v>
      </c>
      <c r="M1326" s="16">
        <f t="shared" si="541"/>
        <v>0</v>
      </c>
      <c r="N1326" s="16">
        <f t="shared" si="531"/>
        <v>-1284.9372377772665</v>
      </c>
      <c r="O1326" s="16">
        <f t="shared" si="542"/>
        <v>0</v>
      </c>
      <c r="P1326" s="16">
        <f t="shared" si="543"/>
        <v>-99.40850283365387</v>
      </c>
      <c r="Q1326" s="16">
        <f t="shared" si="544"/>
        <v>0</v>
      </c>
      <c r="R1326" s="16">
        <f t="shared" si="532"/>
        <v>-99.40850283365387</v>
      </c>
      <c r="S1326" s="16">
        <f t="shared" si="545"/>
        <v>0</v>
      </c>
      <c r="T1326" s="16">
        <f t="shared" si="546"/>
        <v>-0.28751435341447179</v>
      </c>
      <c r="U1326" s="16">
        <f t="shared" si="547"/>
        <v>0</v>
      </c>
      <c r="V1326" s="16">
        <f t="shared" si="533"/>
        <v>-0.28751435341447179</v>
      </c>
      <c r="W1326" s="16">
        <f t="shared" si="548"/>
        <v>0</v>
      </c>
    </row>
    <row r="1327" spans="2:23">
      <c r="B1327" s="13">
        <v>47</v>
      </c>
      <c r="C1327" s="16">
        <f t="shared" si="528"/>
        <v>0</v>
      </c>
      <c r="D1327" s="16">
        <f t="shared" si="534"/>
        <v>-189686.68668391401</v>
      </c>
      <c r="E1327" s="16">
        <f t="shared" si="535"/>
        <v>0</v>
      </c>
      <c r="F1327" s="16">
        <f t="shared" si="529"/>
        <v>-189686.68668391401</v>
      </c>
      <c r="G1327" s="16">
        <f t="shared" si="536"/>
        <v>0</v>
      </c>
      <c r="H1327" s="16">
        <f t="shared" si="537"/>
        <v>-54659.244044053536</v>
      </c>
      <c r="I1327" s="16">
        <f t="shared" si="538"/>
        <v>0</v>
      </c>
      <c r="J1327" s="16">
        <f t="shared" si="530"/>
        <v>-54659.244044053536</v>
      </c>
      <c r="K1327" s="16">
        <f t="shared" si="539"/>
        <v>0</v>
      </c>
      <c r="L1327" s="16">
        <f t="shared" si="540"/>
        <v>-1284.9372377772665</v>
      </c>
      <c r="M1327" s="16">
        <f t="shared" si="541"/>
        <v>0</v>
      </c>
      <c r="N1327" s="16">
        <f t="shared" si="531"/>
        <v>-1284.9372377772665</v>
      </c>
      <c r="O1327" s="16">
        <f t="shared" si="542"/>
        <v>0</v>
      </c>
      <c r="P1327" s="16">
        <f t="shared" si="543"/>
        <v>-99.40850283365387</v>
      </c>
      <c r="Q1327" s="16">
        <f t="shared" si="544"/>
        <v>0</v>
      </c>
      <c r="R1327" s="16">
        <f t="shared" si="532"/>
        <v>-99.40850283365387</v>
      </c>
      <c r="S1327" s="16">
        <f t="shared" si="545"/>
        <v>0</v>
      </c>
      <c r="T1327" s="16">
        <f t="shared" si="546"/>
        <v>-0.28751435341447179</v>
      </c>
      <c r="U1327" s="16">
        <f t="shared" si="547"/>
        <v>0</v>
      </c>
      <c r="V1327" s="16">
        <f t="shared" si="533"/>
        <v>-0.28751435341447179</v>
      </c>
      <c r="W1327" s="16">
        <f t="shared" si="548"/>
        <v>0</v>
      </c>
    </row>
    <row r="1328" spans="2:23">
      <c r="B1328" s="13">
        <v>48</v>
      </c>
      <c r="C1328" s="16">
        <f t="shared" si="528"/>
        <v>0</v>
      </c>
      <c r="D1328" s="16">
        <f t="shared" si="534"/>
        <v>-189686.68668391401</v>
      </c>
      <c r="E1328" s="16">
        <f t="shared" si="535"/>
        <v>0</v>
      </c>
      <c r="F1328" s="16">
        <f t="shared" si="529"/>
        <v>-189686.68668391401</v>
      </c>
      <c r="G1328" s="16">
        <f t="shared" si="536"/>
        <v>0</v>
      </c>
      <c r="H1328" s="16">
        <f t="shared" si="537"/>
        <v>-54659.244044053536</v>
      </c>
      <c r="I1328" s="16">
        <f t="shared" si="538"/>
        <v>0</v>
      </c>
      <c r="J1328" s="16">
        <f t="shared" si="530"/>
        <v>-54659.244044053536</v>
      </c>
      <c r="K1328" s="16">
        <f t="shared" si="539"/>
        <v>0</v>
      </c>
      <c r="L1328" s="16">
        <f t="shared" si="540"/>
        <v>-1284.9372377772665</v>
      </c>
      <c r="M1328" s="16">
        <f t="shared" si="541"/>
        <v>0</v>
      </c>
      <c r="N1328" s="16">
        <f t="shared" si="531"/>
        <v>-1284.9372377772665</v>
      </c>
      <c r="O1328" s="16">
        <f t="shared" si="542"/>
        <v>0</v>
      </c>
      <c r="P1328" s="16">
        <f t="shared" si="543"/>
        <v>-99.40850283365387</v>
      </c>
      <c r="Q1328" s="16">
        <f t="shared" si="544"/>
        <v>0</v>
      </c>
      <c r="R1328" s="16">
        <f t="shared" si="532"/>
        <v>-99.40850283365387</v>
      </c>
      <c r="S1328" s="16">
        <f t="shared" si="545"/>
        <v>0</v>
      </c>
      <c r="T1328" s="16">
        <f t="shared" si="546"/>
        <v>-0.28751435341447179</v>
      </c>
      <c r="U1328" s="16">
        <f t="shared" si="547"/>
        <v>0</v>
      </c>
      <c r="V1328" s="16">
        <f t="shared" si="533"/>
        <v>-0.28751435341447179</v>
      </c>
      <c r="W1328" s="16">
        <f t="shared" si="548"/>
        <v>0</v>
      </c>
    </row>
    <row r="1329" spans="1:23">
      <c r="B1329" s="13">
        <v>49</v>
      </c>
      <c r="C1329" s="16">
        <f t="shared" si="528"/>
        <v>0</v>
      </c>
      <c r="D1329" s="16">
        <f t="shared" si="534"/>
        <v>-189686.68668391401</v>
      </c>
      <c r="E1329" s="16">
        <f t="shared" si="535"/>
        <v>0</v>
      </c>
      <c r="F1329" s="16">
        <f t="shared" si="529"/>
        <v>-189686.68668391401</v>
      </c>
      <c r="G1329" s="16">
        <f t="shared" si="536"/>
        <v>0</v>
      </c>
      <c r="H1329" s="16">
        <f t="shared" si="537"/>
        <v>-54659.244044053536</v>
      </c>
      <c r="I1329" s="16">
        <f t="shared" si="538"/>
        <v>0</v>
      </c>
      <c r="J1329" s="16">
        <f t="shared" si="530"/>
        <v>-54659.244044053536</v>
      </c>
      <c r="K1329" s="16">
        <f t="shared" si="539"/>
        <v>0</v>
      </c>
      <c r="L1329" s="16">
        <f t="shared" si="540"/>
        <v>-1284.9372377772665</v>
      </c>
      <c r="M1329" s="16">
        <f t="shared" si="541"/>
        <v>0</v>
      </c>
      <c r="N1329" s="16">
        <f t="shared" si="531"/>
        <v>-1284.9372377772665</v>
      </c>
      <c r="O1329" s="16">
        <f t="shared" si="542"/>
        <v>0</v>
      </c>
      <c r="P1329" s="16">
        <f t="shared" si="543"/>
        <v>-99.40850283365387</v>
      </c>
      <c r="Q1329" s="16">
        <f t="shared" si="544"/>
        <v>0</v>
      </c>
      <c r="R1329" s="16">
        <f t="shared" si="532"/>
        <v>-99.40850283365387</v>
      </c>
      <c r="S1329" s="16">
        <f t="shared" si="545"/>
        <v>0</v>
      </c>
      <c r="T1329" s="16">
        <f t="shared" si="546"/>
        <v>-0.28751435341447179</v>
      </c>
      <c r="U1329" s="16">
        <f t="shared" si="547"/>
        <v>0</v>
      </c>
      <c r="V1329" s="16">
        <f t="shared" si="533"/>
        <v>-0.28751435341447179</v>
      </c>
      <c r="W1329" s="16">
        <f t="shared" si="548"/>
        <v>0</v>
      </c>
    </row>
    <row r="1330" spans="1:23">
      <c r="B1330" s="13">
        <v>50</v>
      </c>
      <c r="C1330" s="16">
        <f t="shared" si="528"/>
        <v>0</v>
      </c>
      <c r="D1330" s="16">
        <f t="shared" si="534"/>
        <v>-189686.68668391401</v>
      </c>
      <c r="E1330" s="16">
        <f t="shared" si="535"/>
        <v>0</v>
      </c>
      <c r="F1330" s="16">
        <f t="shared" si="529"/>
        <v>-189686.68668391401</v>
      </c>
      <c r="G1330" s="16">
        <f t="shared" si="536"/>
        <v>0</v>
      </c>
      <c r="H1330" s="16">
        <f t="shared" si="537"/>
        <v>-54659.244044053536</v>
      </c>
      <c r="I1330" s="16">
        <f t="shared" si="538"/>
        <v>0</v>
      </c>
      <c r="J1330" s="16">
        <f t="shared" si="530"/>
        <v>-54659.244044053536</v>
      </c>
      <c r="K1330" s="16">
        <f t="shared" si="539"/>
        <v>0</v>
      </c>
      <c r="L1330" s="16">
        <f t="shared" si="540"/>
        <v>-1284.9372377772665</v>
      </c>
      <c r="M1330" s="16">
        <f t="shared" si="541"/>
        <v>0</v>
      </c>
      <c r="N1330" s="16">
        <f t="shared" si="531"/>
        <v>-1284.9372377772665</v>
      </c>
      <c r="O1330" s="16">
        <f t="shared" si="542"/>
        <v>0</v>
      </c>
      <c r="P1330" s="16">
        <f t="shared" si="543"/>
        <v>-99.40850283365387</v>
      </c>
      <c r="Q1330" s="16">
        <f t="shared" si="544"/>
        <v>0</v>
      </c>
      <c r="R1330" s="16">
        <f t="shared" si="532"/>
        <v>-99.40850283365387</v>
      </c>
      <c r="S1330" s="16">
        <f t="shared" si="545"/>
        <v>0</v>
      </c>
      <c r="T1330" s="16">
        <f t="shared" si="546"/>
        <v>-0.28751435341447179</v>
      </c>
      <c r="U1330" s="16">
        <f t="shared" si="547"/>
        <v>0</v>
      </c>
      <c r="V1330" s="16">
        <f t="shared" si="533"/>
        <v>-0.28751435341447179</v>
      </c>
      <c r="W1330" s="16">
        <f t="shared" si="548"/>
        <v>0</v>
      </c>
    </row>
    <row r="1331" spans="1:23">
      <c r="B1331" s="13">
        <v>51</v>
      </c>
      <c r="C1331" s="16">
        <f t="shared" si="528"/>
        <v>0</v>
      </c>
      <c r="D1331" s="16">
        <f t="shared" si="534"/>
        <v>-189686.68668391401</v>
      </c>
      <c r="E1331" s="16">
        <f t="shared" si="535"/>
        <v>0</v>
      </c>
      <c r="F1331" s="16">
        <f t="shared" si="529"/>
        <v>-189686.68668391401</v>
      </c>
      <c r="G1331" s="16">
        <f t="shared" si="536"/>
        <v>0</v>
      </c>
      <c r="H1331" s="16">
        <f t="shared" si="537"/>
        <v>-54659.244044053536</v>
      </c>
      <c r="I1331" s="16">
        <f t="shared" si="538"/>
        <v>0</v>
      </c>
      <c r="J1331" s="16">
        <f t="shared" si="530"/>
        <v>-54659.244044053536</v>
      </c>
      <c r="K1331" s="16">
        <f t="shared" si="539"/>
        <v>0</v>
      </c>
      <c r="L1331" s="16">
        <f t="shared" si="540"/>
        <v>-1284.9372377772665</v>
      </c>
      <c r="M1331" s="16">
        <f t="shared" si="541"/>
        <v>0</v>
      </c>
      <c r="N1331" s="16">
        <f t="shared" si="531"/>
        <v>-1284.9372377772665</v>
      </c>
      <c r="O1331" s="16">
        <f t="shared" si="542"/>
        <v>0</v>
      </c>
      <c r="P1331" s="16">
        <f t="shared" si="543"/>
        <v>-99.40850283365387</v>
      </c>
      <c r="Q1331" s="16">
        <f t="shared" si="544"/>
        <v>0</v>
      </c>
      <c r="R1331" s="16">
        <f t="shared" si="532"/>
        <v>-99.40850283365387</v>
      </c>
      <c r="S1331" s="16">
        <f t="shared" si="545"/>
        <v>0</v>
      </c>
      <c r="T1331" s="16">
        <f t="shared" si="546"/>
        <v>-0.28751435341447179</v>
      </c>
      <c r="U1331" s="16">
        <f t="shared" si="547"/>
        <v>0</v>
      </c>
      <c r="V1331" s="16">
        <f t="shared" si="533"/>
        <v>-0.28751435341447179</v>
      </c>
      <c r="W1331" s="16">
        <f t="shared" si="548"/>
        <v>0</v>
      </c>
    </row>
    <row r="1332" spans="1:23">
      <c r="B1332" s="13">
        <v>52</v>
      </c>
      <c r="C1332" s="16">
        <f t="shared" si="528"/>
        <v>0</v>
      </c>
      <c r="D1332" s="16">
        <f t="shared" si="534"/>
        <v>-189686.68668391401</v>
      </c>
      <c r="E1332" s="16">
        <f t="shared" si="535"/>
        <v>0</v>
      </c>
      <c r="F1332" s="16">
        <f t="shared" si="529"/>
        <v>-189686.68668391401</v>
      </c>
      <c r="G1332" s="16">
        <f t="shared" si="536"/>
        <v>0</v>
      </c>
      <c r="H1332" s="16">
        <f t="shared" si="537"/>
        <v>-54659.244044053536</v>
      </c>
      <c r="I1332" s="16">
        <f t="shared" si="538"/>
        <v>0</v>
      </c>
      <c r="J1332" s="16">
        <f t="shared" si="530"/>
        <v>-54659.244044053536</v>
      </c>
      <c r="K1332" s="16">
        <f t="shared" si="539"/>
        <v>0</v>
      </c>
      <c r="L1332" s="16">
        <f t="shared" si="540"/>
        <v>-1284.9372377772665</v>
      </c>
      <c r="M1332" s="16">
        <f t="shared" si="541"/>
        <v>0</v>
      </c>
      <c r="N1332" s="16">
        <f t="shared" si="531"/>
        <v>-1284.9372377772665</v>
      </c>
      <c r="O1332" s="16">
        <f t="shared" si="542"/>
        <v>0</v>
      </c>
      <c r="P1332" s="16">
        <f t="shared" si="543"/>
        <v>-99.40850283365387</v>
      </c>
      <c r="Q1332" s="16">
        <f t="shared" si="544"/>
        <v>0</v>
      </c>
      <c r="R1332" s="16">
        <f t="shared" si="532"/>
        <v>-99.40850283365387</v>
      </c>
      <c r="S1332" s="16">
        <f t="shared" si="545"/>
        <v>0</v>
      </c>
      <c r="T1332" s="16">
        <f t="shared" si="546"/>
        <v>-0.28751435341447179</v>
      </c>
      <c r="U1332" s="16">
        <f t="shared" si="547"/>
        <v>0</v>
      </c>
      <c r="V1332" s="16">
        <f t="shared" si="533"/>
        <v>-0.28751435341447179</v>
      </c>
      <c r="W1332" s="16">
        <f t="shared" si="548"/>
        <v>0</v>
      </c>
    </row>
    <row r="1333" spans="1:23">
      <c r="B1333" s="13">
        <v>53</v>
      </c>
      <c r="C1333" s="16">
        <f t="shared" si="528"/>
        <v>0</v>
      </c>
      <c r="D1333" s="16">
        <f t="shared" si="534"/>
        <v>-189686.68668391401</v>
      </c>
      <c r="E1333" s="16">
        <f t="shared" si="535"/>
        <v>0</v>
      </c>
      <c r="F1333" s="16">
        <f t="shared" si="529"/>
        <v>-189686.68668391401</v>
      </c>
      <c r="G1333" s="16">
        <f t="shared" si="536"/>
        <v>0</v>
      </c>
      <c r="H1333" s="16">
        <f t="shared" si="537"/>
        <v>-54659.244044053536</v>
      </c>
      <c r="I1333" s="16">
        <f t="shared" si="538"/>
        <v>0</v>
      </c>
      <c r="J1333" s="16">
        <f t="shared" si="530"/>
        <v>-54659.244044053536</v>
      </c>
      <c r="K1333" s="16">
        <f t="shared" si="539"/>
        <v>0</v>
      </c>
      <c r="L1333" s="16">
        <f t="shared" si="540"/>
        <v>-1284.9372377772665</v>
      </c>
      <c r="M1333" s="16">
        <f t="shared" si="541"/>
        <v>0</v>
      </c>
      <c r="N1333" s="16">
        <f t="shared" si="531"/>
        <v>-1284.9372377772665</v>
      </c>
      <c r="O1333" s="16">
        <f t="shared" si="542"/>
        <v>0</v>
      </c>
      <c r="P1333" s="16">
        <f t="shared" si="543"/>
        <v>-99.40850283365387</v>
      </c>
      <c r="Q1333" s="16">
        <f t="shared" si="544"/>
        <v>0</v>
      </c>
      <c r="R1333" s="16">
        <f t="shared" si="532"/>
        <v>-99.40850283365387</v>
      </c>
      <c r="S1333" s="16">
        <f t="shared" si="545"/>
        <v>0</v>
      </c>
      <c r="T1333" s="16">
        <f t="shared" si="546"/>
        <v>-0.28751435341447179</v>
      </c>
      <c r="U1333" s="16">
        <f t="shared" si="547"/>
        <v>0</v>
      </c>
      <c r="V1333" s="16">
        <f t="shared" si="533"/>
        <v>-0.28751435341447179</v>
      </c>
      <c r="W1333" s="16">
        <f t="shared" si="548"/>
        <v>0</v>
      </c>
    </row>
    <row r="1335" spans="1:23">
      <c r="A1335" s="2" t="s">
        <v>415</v>
      </c>
      <c r="B1335" s="5" t="s">
        <v>129</v>
      </c>
      <c r="C1335" s="16">
        <f>$X$1351</f>
        <v>420143.06946647621</v>
      </c>
      <c r="D1335" s="5" t="s">
        <v>396</v>
      </c>
      <c r="E1335" s="16">
        <f>$B$1340-$X$1351</f>
        <v>-13193.093402096943</v>
      </c>
    </row>
    <row r="1336" spans="1:23">
      <c r="A1336" s="5" t="s">
        <v>72</v>
      </c>
      <c r="B1336" s="11">
        <f>$B$131</f>
        <v>24410</v>
      </c>
    </row>
    <row r="1337" spans="1:23">
      <c r="A1337" s="5" t="s">
        <v>397</v>
      </c>
      <c r="B1337" s="11">
        <f>MAX(0,$B$1336-$B$133)</f>
        <v>86</v>
      </c>
    </row>
    <row r="1338" spans="1:23">
      <c r="A1338" s="5" t="s">
        <v>398</v>
      </c>
      <c r="B1338" s="11">
        <f>INT($B$1336/12)</f>
        <v>2034</v>
      </c>
    </row>
    <row r="1339" spans="1:23">
      <c r="A1339" s="5" t="s">
        <v>399</v>
      </c>
      <c r="B1339" s="18">
        <f>MOD($B$1336,12)/12</f>
        <v>0.16666666666666666</v>
      </c>
    </row>
    <row r="1340" spans="1:23">
      <c r="A1340" s="5" t="s">
        <v>400</v>
      </c>
      <c r="B1340" s="16">
        <f>INDEX($F$242:$F$734,$B$1337+1)</f>
        <v>406949.97606437927</v>
      </c>
    </row>
    <row r="1341" spans="1:23">
      <c r="A1341" s="5" t="s">
        <v>381</v>
      </c>
      <c r="B1341" s="16">
        <f>INDEX($J$242:$J$734,$B$1337+1)</f>
        <v>261273.02614371947</v>
      </c>
    </row>
    <row r="1342" spans="1:23">
      <c r="A1342" s="5" t="s">
        <v>132</v>
      </c>
      <c r="B1342" s="20">
        <f>MAX(0,1-$B$1341/($B$1340*INDEX($D$242:$D$734,$B$1337+1)))</f>
        <v>0.44291818245135217</v>
      </c>
    </row>
    <row r="1343" spans="1:23">
      <c r="A1343" s="5" t="s">
        <v>401</v>
      </c>
      <c r="B1343" s="16">
        <f>INDEX($AK$163:$AK$239,($B$1338-1)-2008)+INDEX($AG$163:$AG$239,$B$1338-2008)*$B$1339/INDEX($L$163:$L$239,$B$1338-2008)</f>
        <v>296067.4074388502</v>
      </c>
    </row>
    <row r="1344" spans="1:23">
      <c r="A1344" s="5" t="s">
        <v>402</v>
      </c>
      <c r="B1344" s="16">
        <f>$B$1343*$C$737*$J$153</f>
        <v>25838.521732427362</v>
      </c>
    </row>
    <row r="1345" spans="1:24">
      <c r="A1345" s="5" t="s">
        <v>403</v>
      </c>
      <c r="B1345" s="16">
        <f>MAX(0,IF($B$1344&lt;=28000,0.23*$B$1344,IF($B$1344&lt;=50000,6440+0.33*($B$1344-28000),13700+0.43*($B$1344-50000)))-(IF($B$1344&lt;=8500,1955,IF($B$1344&lt;=28000,700+1255*(28000-$B$1344)/19500,IF($B$1344&lt;=50000,700*(50000-$B$1344)/22000,0)))+IF(AND($B$1344&gt;25000,$B$1344&lt;=29000),50,0)))</f>
        <v>5053.749474058106</v>
      </c>
    </row>
    <row r="1346" spans="1:24">
      <c r="A1346" s="5" t="s">
        <v>404</v>
      </c>
      <c r="B1346" s="16">
        <f>$B$1344-$B$1345-IF($B$1345&gt;0,$B$111*$B$1344,0)</f>
        <v>20268.001823720708</v>
      </c>
    </row>
    <row r="1347" spans="1:24">
      <c r="A1347" s="5" t="s">
        <v>405</v>
      </c>
      <c r="B1347" s="11">
        <f>$B$132-$B$1336</f>
        <v>504</v>
      </c>
    </row>
    <row r="1348" spans="1:24">
      <c r="A1348" s="5" t="s">
        <v>406</v>
      </c>
      <c r="B1348" s="11">
        <f>$B$134-$B$1336</f>
        <v>232</v>
      </c>
    </row>
    <row r="1349" spans="1:24">
      <c r="A1349" s="5" t="s">
        <v>133</v>
      </c>
      <c r="B1349" s="11">
        <f>ROUNDUP($B$1347/12,0)</f>
        <v>42</v>
      </c>
    </row>
    <row r="1350" spans="1:24">
      <c r="A1350" s="5" t="s">
        <v>407</v>
      </c>
      <c r="B1350" s="16">
        <f>$B$8</f>
        <v>22000</v>
      </c>
    </row>
    <row r="1351" spans="1:24">
      <c r="A1351" s="5" t="s">
        <v>134</v>
      </c>
      <c r="D1351" s="16">
        <f>IF(SUMPRODUCT($C$1354:$C$1407,1/$B$107^$B$1354:$B$1407)&lt;=0,1000,SUMPRODUCT($C$1354:$C$1407,1/$B$107^$B$1354:$B$1407))</f>
        <v>345159.31497977633</v>
      </c>
      <c r="H1351" s="16">
        <f>1.15*$D$1351</f>
        <v>396933.21222674276</v>
      </c>
      <c r="L1351" s="16">
        <f>IF($H$1352=$D$1352,$H$1351,$H$1351-$H$1352*($H$1351-$D$1351)/($H$1352-$D$1352))</f>
        <v>418916.27366681339</v>
      </c>
      <c r="P1351" s="16">
        <f>IF($L$1352=$H$1352,$L$1351,$L$1351-$L$1352*($L$1351-$H$1351)/($L$1352-$H$1352))</f>
        <v>420083.3898829809</v>
      </c>
      <c r="T1351" s="16">
        <f>IF($P$1352=$L$1352,$P$1351,$P$1351-$P$1352*($P$1351-$L$1351)/($P$1352-$L$1352))</f>
        <v>420142.98590411118</v>
      </c>
      <c r="X1351" s="16">
        <f>IF($T$1352=$P$1352,$T$1351,$T$1351-$T$1352*($T$1351-$P$1351)/($T$1352-$P$1352))</f>
        <v>420143.06946647621</v>
      </c>
    </row>
    <row r="1352" spans="1:24">
      <c r="A1352" s="5" t="s">
        <v>135</v>
      </c>
      <c r="D1352" s="16">
        <f>MIN($F$1354:$F$1407)</f>
        <v>-198280.46514011567</v>
      </c>
      <c r="H1352" s="16">
        <f>MIN($J$1354:$J$1407)</f>
        <v>-59096.954716314976</v>
      </c>
      <c r="L1352" s="16">
        <f>MIN($N$1354:$N$1407)</f>
        <v>-2979.3729966017959</v>
      </c>
      <c r="P1352" s="16">
        <f>MIN($R$1354:$R$1407)</f>
        <v>-144.74362500176144</v>
      </c>
      <c r="T1352" s="16">
        <f>MIN($V$1354:$V$1407)</f>
        <v>-0.2026676280499955</v>
      </c>
    </row>
    <row r="1353" spans="1:24" ht="32.1" customHeight="1">
      <c r="B1353" s="12" t="s">
        <v>136</v>
      </c>
      <c r="C1353" s="12" t="s">
        <v>137</v>
      </c>
      <c r="D1353" s="12" t="s">
        <v>138</v>
      </c>
      <c r="E1353" s="12" t="s">
        <v>139</v>
      </c>
      <c r="F1353" s="12" t="s">
        <v>140</v>
      </c>
      <c r="G1353" s="12" t="s">
        <v>141</v>
      </c>
      <c r="H1353" s="12" t="s">
        <v>142</v>
      </c>
      <c r="I1353" s="12" t="s">
        <v>143</v>
      </c>
      <c r="J1353" s="12" t="s">
        <v>144</v>
      </c>
      <c r="K1353" s="12" t="s">
        <v>145</v>
      </c>
      <c r="L1353" s="12" t="s">
        <v>146</v>
      </c>
      <c r="M1353" s="12" t="s">
        <v>147</v>
      </c>
      <c r="N1353" s="12" t="s">
        <v>148</v>
      </c>
      <c r="O1353" s="12" t="s">
        <v>149</v>
      </c>
      <c r="P1353" s="12" t="s">
        <v>150</v>
      </c>
      <c r="Q1353" s="12" t="s">
        <v>151</v>
      </c>
      <c r="R1353" s="12" t="s">
        <v>152</v>
      </c>
      <c r="S1353" s="12" t="s">
        <v>153</v>
      </c>
      <c r="T1353" s="12" t="s">
        <v>154</v>
      </c>
      <c r="U1353" s="12" t="s">
        <v>155</v>
      </c>
      <c r="V1353" s="12" t="s">
        <v>156</v>
      </c>
      <c r="W1353" s="12" t="s">
        <v>157</v>
      </c>
      <c r="X1353" s="12" t="s">
        <v>158</v>
      </c>
    </row>
    <row r="1354" spans="1:24">
      <c r="B1354" s="13">
        <v>0</v>
      </c>
      <c r="C1354" s="16">
        <f t="shared" ref="C1354:C1385" si="549">IF($B$1347-12*$B1354&lt;=0,0,($B$1350*MIN(12,$B$1347-12*$B1354)-$B$1346*(MIN(12,$B$1347-12*$B1354)-MAX(0,MIN(12,$B$1347-12*$B1354,$B$1348-12*$B1354))))/12)</f>
        <v>22000</v>
      </c>
      <c r="D1354" s="16">
        <f>$D$1351</f>
        <v>345159.31497977633</v>
      </c>
      <c r="E1354" s="16">
        <f>IF(AND(C1354&gt;0,D1354&gt;0),C1354/(1-$B$105*MAX(0,1-$D$1351*(1-$B$1342)/D1354)),0)</f>
        <v>24863.216355498786</v>
      </c>
      <c r="F1354" s="16">
        <f t="shared" ref="F1354:F1385" si="550">IF(E1354&gt;0,IF(E1354&lt;=D1354,D1354-E1354,C1354*(D1354/E1354-1)),D1354-C1354)</f>
        <v>320296.09862427757</v>
      </c>
      <c r="G1354" s="16">
        <f>IF(E1354&gt;0,IF(E1354&lt;=D1354,$D$1351*(1-$B$1342)*(1-E1354/D1354),0),IF(AND(C1354&lt;0,F1354&gt;0),$D$1351*(1-$B$1342)-C1354,$D$1351*(1-$B$1342)))/$B$108</f>
        <v>174932.48311309164</v>
      </c>
      <c r="H1354" s="16">
        <f>$H$1351</f>
        <v>396933.21222674276</v>
      </c>
      <c r="I1354" s="16">
        <f>IF(AND(C1354&gt;0,H1354&gt;0),C1354/(1-$B$105*MAX(0,1-$H$1351*(1-$B$1342)/H1354)),0)</f>
        <v>24863.216355498786</v>
      </c>
      <c r="J1354" s="16">
        <f t="shared" ref="J1354:J1385" si="551">IF(I1354&gt;0,IF(I1354&lt;=H1354,H1354-I1354,C1354*(H1354/I1354-1)),H1354-C1354)</f>
        <v>372069.995871244</v>
      </c>
      <c r="K1354" s="16">
        <f>IF(I1354&gt;0,IF(I1354&lt;=H1354,$H$1351*(1-$B$1342)*(1-I1354/H1354),0),IF(AND(C1354&lt;0,J1354&gt;0),$H$1351*(1-$B$1342)-C1354,$H$1351*(1-$B$1342)))/$B$108</f>
        <v>203209.24466202987</v>
      </c>
      <c r="L1354" s="16">
        <f>$L$1351</f>
        <v>418916.27366681339</v>
      </c>
      <c r="M1354" s="16">
        <f>IF(AND(C1354&gt;0,L1354&gt;0),C1354/(1-$B$105*MAX(0,1-$L$1351*(1-$B$1342)/L1354)),0)</f>
        <v>24863.216355498786</v>
      </c>
      <c r="N1354" s="16">
        <f t="shared" ref="N1354:N1385" si="552">IF(M1354&gt;0,IF(M1354&lt;=L1354,L1354-M1354,C1354*(L1354/M1354-1)),L1354-C1354)</f>
        <v>394053.05731131462</v>
      </c>
      <c r="O1354" s="16">
        <f>IF(M1354&gt;0,IF(M1354&lt;=L1354,$L$1351*(1-$B$1342)*(1-M1354/L1354),0),IF(AND(C1354&lt;0,N1354&gt;0),$L$1351*(1-$B$1342)-C1354,$L$1351*(1-$B$1342)))/$B$108</f>
        <v>215215.48370351829</v>
      </c>
      <c r="P1354" s="16">
        <f>$P$1351</f>
        <v>420083.3898829809</v>
      </c>
      <c r="Q1354" s="16">
        <f>IF(AND(C1354&gt;0,P1354&gt;0),C1354/(1-$B$105*MAX(0,1-$P$1351*(1-$B$1342)/P1354)),0)</f>
        <v>24863.216355498786</v>
      </c>
      <c r="R1354" s="16">
        <f t="shared" ref="R1354:R1385" si="553">IF(Q1354&gt;0,IF(Q1354&lt;=P1354,P1354-Q1354,C1354*(P1354/Q1354-1)),P1354-C1354)</f>
        <v>395220.17352748214</v>
      </c>
      <c r="S1354" s="16">
        <f>IF(Q1354&gt;0,IF(Q1354&lt;=P1354,$P$1351*(1-$B$1342)*(1-Q1354/P1354),0),IF(AND(C1354&lt;0,R1354&gt;0),$P$1351*(1-$B$1342)-C1354,$P$1351*(1-$B$1342)))/$B$108</f>
        <v>215852.91431429578</v>
      </c>
      <c r="T1354" s="16">
        <f>$T$1351</f>
        <v>420142.98590411118</v>
      </c>
      <c r="U1354" s="16">
        <f>IF(AND(C1354&gt;0,T1354&gt;0),C1354/(1-$B$105*MAX(0,1-$T$1351*(1-$B$1342)/T1354)),0)</f>
        <v>24863.216355498786</v>
      </c>
      <c r="V1354" s="16">
        <f t="shared" ref="V1354:V1385" si="554">IF(U1354&gt;0,IF(U1354&lt;=T1354,T1354-U1354,C1354*(T1354/U1354-1)),T1354-C1354)</f>
        <v>395279.76954861241</v>
      </c>
      <c r="W1354" s="16">
        <f>IF(U1354&gt;0,IF(U1354&lt;=T1354,$T$1351*(1-$B$1342)*(1-U1354/T1354),0),IF(AND(C1354&lt;0,V1354&gt;0),$T$1351*(1-$B$1342)-C1354,$T$1351*(1-$B$1342)))/$B$108</f>
        <v>215885.46319642317</v>
      </c>
    </row>
    <row r="1355" spans="1:24">
      <c r="B1355" s="13">
        <v>1</v>
      </c>
      <c r="C1355" s="16">
        <f t="shared" si="549"/>
        <v>22000</v>
      </c>
      <c r="D1355" s="16">
        <f t="shared" ref="D1355:D1386" si="555">IF($B1355&gt;$B$1349,F1354,F1354*$B$107*IF(F1354&gt;0,$B$106,1))</f>
        <v>329245.17161983991</v>
      </c>
      <c r="E1355" s="16">
        <f t="shared" ref="E1355:E1386" si="556">IF(AND(C1355&gt;0,D1355&gt;0),C1355/(1-$B$105*MAX(0,1-G1354/D1355)),0)</f>
        <v>25052.907981261997</v>
      </c>
      <c r="F1355" s="16">
        <f t="shared" si="550"/>
        <v>304192.26363857789</v>
      </c>
      <c r="G1355" s="16">
        <f t="shared" ref="G1355:G1386" si="557">IF(E1355&gt;0,IF(E1355&lt;=D1355,G1354*(1-E1355/D1355),0),IF(AND(C1355&lt;0,F1355&gt;0),G1354-C1355,G1354))/$B$108</f>
        <v>158452.47931952379</v>
      </c>
      <c r="H1355" s="16">
        <f t="shared" ref="H1355:H1386" si="558">IF($B1355&gt;$B$1349,J1354,J1354*$B$107*IF(J1354&gt;0,$B$106,1))</f>
        <v>382465.63155588659</v>
      </c>
      <c r="I1355" s="16">
        <f t="shared" ref="I1355:I1386" si="559">IF(AND(C1355&gt;0,H1355&gt;0),C1355/(1-$B$105*MAX(0,1-K1354/H1355)),0)</f>
        <v>25052.907981261997</v>
      </c>
      <c r="J1355" s="16">
        <f t="shared" si="551"/>
        <v>357412.72357462457</v>
      </c>
      <c r="K1355" s="16">
        <f t="shared" ref="K1355:K1386" si="560">IF(I1355&gt;0,IF(I1355&lt;=H1355,K1354*(1-I1355/H1355),0),IF(AND(C1355&lt;0,J1355&gt;0),K1354-C1355,K1354))/$B$108</f>
        <v>186174.79456358083</v>
      </c>
      <c r="L1355" s="16">
        <f t="shared" ref="L1355:L1386" si="561">IF($B1355&gt;$B$1349,N1354,N1354*$B$107*IF(N1354&gt;0,$B$106,1))</f>
        <v>405062.89973259275</v>
      </c>
      <c r="M1355" s="16">
        <f t="shared" ref="M1355:M1386" si="562">IF(AND(C1355&gt;0,L1355&gt;0),C1355/(1-$B$105*MAX(0,1-O1354/L1355)),0)</f>
        <v>25052.907981261993</v>
      </c>
      <c r="N1355" s="16">
        <f t="shared" si="552"/>
        <v>380009.99175133073</v>
      </c>
      <c r="O1355" s="16">
        <f t="shared" ref="O1355:O1386" si="563">IF(M1355&gt;0,IF(M1355&lt;=L1355,O1354*(1-M1355/L1355),0),IF(AND(C1355&lt;0,N1355&gt;0),O1354-C1355,O1354))/$B$108</f>
        <v>197945.61715327538</v>
      </c>
      <c r="P1355" s="16">
        <f t="shared" ref="P1355:P1386" si="564">IF($B1355&gt;$B$1349,R1354,R1354*$B$107*IF(R1354&gt;0,$B$106,1))</f>
        <v>406262.62517583999</v>
      </c>
      <c r="Q1355" s="16">
        <f t="shared" ref="Q1355:Q1386" si="565">IF(AND(C1355&gt;0,P1355&gt;0),C1355/(1-$B$105*MAX(0,1-S1354/P1355)),0)</f>
        <v>25052.907981261997</v>
      </c>
      <c r="R1355" s="16">
        <f t="shared" si="553"/>
        <v>381209.71719457797</v>
      </c>
      <c r="S1355" s="16">
        <f t="shared" ref="S1355:S1386" si="566">IF(Q1355&gt;0,IF(Q1355&lt;=P1355,S1354*(1-Q1355/P1355),0),IF(AND(C1355&lt;0,R1355&gt;0),S1354-C1355,S1354))/$B$108</f>
        <v>198570.54912462583</v>
      </c>
      <c r="T1355" s="16">
        <f t="shared" ref="T1355:T1386" si="567">IF($B1355&gt;$B$1349,V1354,V1354*$B$107*IF(V1354&gt;0,$B$106,1))</f>
        <v>406323.88630980067</v>
      </c>
      <c r="U1355" s="16">
        <f t="shared" ref="U1355:U1386" si="568">IF(AND(C1355&gt;0,T1355&gt;0),C1355/(1-$B$105*MAX(0,1-W1354/T1355)),0)</f>
        <v>25052.907981261997</v>
      </c>
      <c r="V1355" s="16">
        <f t="shared" si="554"/>
        <v>381270.97832853865</v>
      </c>
      <c r="W1355" s="16">
        <f t="shared" ref="W1355:W1386" si="569">IF(U1355&gt;0,IF(U1355&lt;=T1355,W1354*(1-U1355/T1355),0),IF(AND(C1355&lt;0,V1355&gt;0),W1354-C1355,W1354))/$B$108</f>
        <v>198602.45979337822</v>
      </c>
    </row>
    <row r="1356" spans="1:24">
      <c r="B1356" s="13">
        <v>2</v>
      </c>
      <c r="C1356" s="16">
        <f t="shared" si="549"/>
        <v>22000</v>
      </c>
      <c r="D1356" s="16">
        <f t="shared" si="555"/>
        <v>312691.39548463974</v>
      </c>
      <c r="E1356" s="16">
        <f t="shared" si="556"/>
        <v>25236.54183782401</v>
      </c>
      <c r="F1356" s="16">
        <f t="shared" si="550"/>
        <v>287454.85364681575</v>
      </c>
      <c r="G1356" s="16">
        <f t="shared" si="557"/>
        <v>142808.01501910237</v>
      </c>
      <c r="H1356" s="16">
        <f t="shared" si="558"/>
        <v>367398.83507129957</v>
      </c>
      <c r="I1356" s="16">
        <f t="shared" si="559"/>
        <v>25236.54183782401</v>
      </c>
      <c r="J1356" s="16">
        <f t="shared" si="551"/>
        <v>342162.29323347559</v>
      </c>
      <c r="K1356" s="16">
        <f t="shared" si="560"/>
        <v>169986.75545445242</v>
      </c>
      <c r="L1356" s="16">
        <f t="shared" si="561"/>
        <v>390627.47092086292</v>
      </c>
      <c r="M1356" s="16">
        <f t="shared" si="562"/>
        <v>25236.541837824007</v>
      </c>
      <c r="N1356" s="16">
        <f t="shared" si="552"/>
        <v>365390.92908303894</v>
      </c>
      <c r="O1356" s="16">
        <f t="shared" si="563"/>
        <v>181526.7776012118</v>
      </c>
      <c r="P1356" s="16">
        <f t="shared" si="564"/>
        <v>391860.71669299452</v>
      </c>
      <c r="Q1356" s="16">
        <f t="shared" si="565"/>
        <v>25236.541837824014</v>
      </c>
      <c r="R1356" s="16">
        <f t="shared" si="553"/>
        <v>366624.17485517054</v>
      </c>
      <c r="S1356" s="16">
        <f t="shared" si="566"/>
        <v>182139.45600449655</v>
      </c>
      <c r="T1356" s="16">
        <f t="shared" si="567"/>
        <v>391923.68946303806</v>
      </c>
      <c r="U1356" s="16">
        <f t="shared" si="568"/>
        <v>25236.54183782401</v>
      </c>
      <c r="V1356" s="16">
        <f t="shared" si="554"/>
        <v>366687.14762521407</v>
      </c>
      <c r="W1356" s="16">
        <f t="shared" si="569"/>
        <v>182170.74097386163</v>
      </c>
    </row>
    <row r="1357" spans="1:24">
      <c r="B1357" s="13">
        <v>3</v>
      </c>
      <c r="C1357" s="16">
        <f t="shared" si="549"/>
        <v>22000</v>
      </c>
      <c r="D1357" s="16">
        <f t="shared" si="555"/>
        <v>295486.34225770779</v>
      </c>
      <c r="E1357" s="16">
        <f t="shared" si="556"/>
        <v>25414.207395644156</v>
      </c>
      <c r="F1357" s="16">
        <f t="shared" si="550"/>
        <v>270072.13486206363</v>
      </c>
      <c r="G1357" s="16">
        <f t="shared" si="557"/>
        <v>127966.05346057047</v>
      </c>
      <c r="H1357" s="16">
        <f t="shared" si="558"/>
        <v>351722.30770641891</v>
      </c>
      <c r="I1357" s="16">
        <f t="shared" si="559"/>
        <v>25414.207395644156</v>
      </c>
      <c r="J1357" s="16">
        <f t="shared" si="551"/>
        <v>326308.10031077475</v>
      </c>
      <c r="K1357" s="16">
        <f t="shared" si="560"/>
        <v>154611.87741679602</v>
      </c>
      <c r="L1357" s="16">
        <f t="shared" si="561"/>
        <v>375599.95164161903</v>
      </c>
      <c r="M1357" s="16">
        <f t="shared" si="562"/>
        <v>25414.207395644153</v>
      </c>
      <c r="N1357" s="16">
        <f t="shared" si="552"/>
        <v>350185.74424597487</v>
      </c>
      <c r="O1357" s="16">
        <f t="shared" si="563"/>
        <v>165925.62461950126</v>
      </c>
      <c r="P1357" s="16">
        <f t="shared" si="564"/>
        <v>376867.65430062398</v>
      </c>
      <c r="Q1357" s="16">
        <f t="shared" si="565"/>
        <v>25414.207395644156</v>
      </c>
      <c r="R1357" s="16">
        <f t="shared" si="553"/>
        <v>351453.44690497982</v>
      </c>
      <c r="S1357" s="16">
        <f t="shared" si="566"/>
        <v>166526.28972076086</v>
      </c>
      <c r="T1357" s="16">
        <f t="shared" si="567"/>
        <v>376932.38652986253</v>
      </c>
      <c r="U1357" s="16">
        <f t="shared" si="568"/>
        <v>25414.207395644156</v>
      </c>
      <c r="V1357" s="16">
        <f t="shared" si="554"/>
        <v>351518.17913421837</v>
      </c>
      <c r="W1357" s="16">
        <f t="shared" si="569"/>
        <v>166556.96125935408</v>
      </c>
    </row>
    <row r="1358" spans="1:24">
      <c r="B1358" s="13">
        <v>4</v>
      </c>
      <c r="C1358" s="16">
        <f t="shared" si="549"/>
        <v>22000</v>
      </c>
      <c r="D1358" s="16">
        <f t="shared" si="555"/>
        <v>277617.95031010971</v>
      </c>
      <c r="E1358" s="16">
        <f t="shared" si="556"/>
        <v>25586.00135191669</v>
      </c>
      <c r="F1358" s="16">
        <f t="shared" si="550"/>
        <v>252031.94895819301</v>
      </c>
      <c r="G1358" s="16">
        <f t="shared" si="557"/>
        <v>113894.47549082457</v>
      </c>
      <c r="H1358" s="16">
        <f t="shared" si="558"/>
        <v>335425.14863345784</v>
      </c>
      <c r="I1358" s="16">
        <f t="shared" si="559"/>
        <v>25586.00135191669</v>
      </c>
      <c r="J1358" s="16">
        <f t="shared" si="551"/>
        <v>309839.14728154114</v>
      </c>
      <c r="K1358" s="16">
        <f t="shared" si="560"/>
        <v>140017.83231065352</v>
      </c>
      <c r="L1358" s="16">
        <f t="shared" si="561"/>
        <v>359969.93394020741</v>
      </c>
      <c r="M1358" s="16">
        <f t="shared" si="562"/>
        <v>25586.00135191669</v>
      </c>
      <c r="N1358" s="16">
        <f t="shared" si="552"/>
        <v>334383.93258829071</v>
      </c>
      <c r="O1358" s="16">
        <f t="shared" si="563"/>
        <v>151109.74133291357</v>
      </c>
      <c r="P1358" s="16">
        <f t="shared" si="564"/>
        <v>361273.05621150491</v>
      </c>
      <c r="Q1358" s="16">
        <f t="shared" si="565"/>
        <v>25586.00135191669</v>
      </c>
      <c r="R1358" s="16">
        <f t="shared" si="553"/>
        <v>335687.05485958821</v>
      </c>
      <c r="S1358" s="16">
        <f t="shared" si="566"/>
        <v>151698.62868708963</v>
      </c>
      <c r="T1358" s="16">
        <f t="shared" si="567"/>
        <v>361339.59705922846</v>
      </c>
      <c r="U1358" s="16">
        <f t="shared" si="568"/>
        <v>25586.00135191669</v>
      </c>
      <c r="V1358" s="16">
        <f t="shared" si="554"/>
        <v>335753.59570731176</v>
      </c>
      <c r="W1358" s="16">
        <f t="shared" si="569"/>
        <v>151728.69882296535</v>
      </c>
    </row>
    <row r="1359" spans="1:24">
      <c r="B1359" s="13">
        <v>5</v>
      </c>
      <c r="C1359" s="16">
        <f t="shared" si="549"/>
        <v>22000</v>
      </c>
      <c r="D1359" s="16">
        <f t="shared" si="555"/>
        <v>259073.72161208492</v>
      </c>
      <c r="E1359" s="16">
        <f t="shared" si="556"/>
        <v>25752.026849404367</v>
      </c>
      <c r="F1359" s="16">
        <f t="shared" si="550"/>
        <v>233321.69476268056</v>
      </c>
      <c r="G1359" s="16">
        <f t="shared" si="557"/>
        <v>100562.07954816597</v>
      </c>
      <c r="H1359" s="16">
        <f t="shared" si="558"/>
        <v>318496.05305658741</v>
      </c>
      <c r="I1359" s="16">
        <f t="shared" si="559"/>
        <v>25752.02684940437</v>
      </c>
      <c r="J1359" s="16">
        <f t="shared" si="551"/>
        <v>292744.02620718302</v>
      </c>
      <c r="K1359" s="16">
        <f t="shared" si="560"/>
        <v>126173.21368525321</v>
      </c>
      <c r="L1359" s="16">
        <f t="shared" si="561"/>
        <v>343726.61966480751</v>
      </c>
      <c r="M1359" s="16">
        <f t="shared" si="562"/>
        <v>25752.026849404367</v>
      </c>
      <c r="N1359" s="16">
        <f t="shared" si="552"/>
        <v>317974.59281540313</v>
      </c>
      <c r="O1359" s="16">
        <f t="shared" si="563"/>
        <v>137047.63429531208</v>
      </c>
      <c r="P1359" s="16">
        <f t="shared" si="564"/>
        <v>345066.15117236512</v>
      </c>
      <c r="Q1359" s="16">
        <f t="shared" si="565"/>
        <v>25752.026849404367</v>
      </c>
      <c r="R1359" s="16">
        <f t="shared" si="553"/>
        <v>319314.12432296074</v>
      </c>
      <c r="S1359" s="16">
        <f t="shared" si="566"/>
        <v>137624.97483862191</v>
      </c>
      <c r="T1359" s="16">
        <f t="shared" si="567"/>
        <v>345134.55117137404</v>
      </c>
      <c r="U1359" s="16">
        <f t="shared" si="568"/>
        <v>25752.026849404367</v>
      </c>
      <c r="V1359" s="16">
        <f t="shared" si="554"/>
        <v>319382.52432196966</v>
      </c>
      <c r="W1359" s="16">
        <f t="shared" si="569"/>
        <v>137654.45536399027</v>
      </c>
    </row>
    <row r="1360" spans="1:24">
      <c r="B1360" s="13">
        <v>6</v>
      </c>
      <c r="C1360" s="16">
        <f t="shared" si="549"/>
        <v>22000</v>
      </c>
      <c r="D1360" s="16">
        <f t="shared" si="555"/>
        <v>239840.70291434985</v>
      </c>
      <c r="E1360" s="16">
        <f t="shared" si="556"/>
        <v>25912.392721774071</v>
      </c>
      <c r="F1360" s="16">
        <f t="shared" si="550"/>
        <v>213928.31019257579</v>
      </c>
      <c r="G1360" s="16">
        <f t="shared" si="557"/>
        <v>87938.579549909366</v>
      </c>
      <c r="H1360" s="16">
        <f t="shared" si="558"/>
        <v>300923.2942994117</v>
      </c>
      <c r="I1360" s="16">
        <f t="shared" si="559"/>
        <v>25912.392721774071</v>
      </c>
      <c r="J1360" s="16">
        <f t="shared" si="551"/>
        <v>275010.90157763765</v>
      </c>
      <c r="K1360" s="16">
        <f t="shared" si="560"/>
        <v>113047.53458626941</v>
      </c>
      <c r="L1360" s="16">
        <f t="shared" si="561"/>
        <v>326858.8029386655</v>
      </c>
      <c r="M1360" s="16">
        <f t="shared" si="562"/>
        <v>25912.392721774071</v>
      </c>
      <c r="N1360" s="16">
        <f t="shared" si="552"/>
        <v>300946.41021689144</v>
      </c>
      <c r="O1360" s="16">
        <f t="shared" si="563"/>
        <v>123708.73126279771</v>
      </c>
      <c r="P1360" s="16">
        <f t="shared" si="564"/>
        <v>328235.76095654425</v>
      </c>
      <c r="Q1360" s="16">
        <f t="shared" si="565"/>
        <v>25912.392721774071</v>
      </c>
      <c r="R1360" s="16">
        <f t="shared" si="553"/>
        <v>302323.3682347702</v>
      </c>
      <c r="S1360" s="16">
        <f t="shared" si="566"/>
        <v>124274.75140329756</v>
      </c>
      <c r="T1360" s="16">
        <f t="shared" si="567"/>
        <v>328306.07205152547</v>
      </c>
      <c r="U1360" s="16">
        <f t="shared" si="568"/>
        <v>25912.392721774071</v>
      </c>
      <c r="V1360" s="16">
        <f t="shared" si="554"/>
        <v>302393.67932975141</v>
      </c>
      <c r="W1360" s="16">
        <f t="shared" si="569"/>
        <v>124303.65387914887</v>
      </c>
    </row>
    <row r="1361" spans="2:23">
      <c r="B1361" s="13">
        <v>7</v>
      </c>
      <c r="C1361" s="16">
        <f t="shared" si="549"/>
        <v>22000</v>
      </c>
      <c r="D1361" s="16">
        <f t="shared" si="555"/>
        <v>219905.46717935638</v>
      </c>
      <c r="E1361" s="16">
        <f t="shared" si="556"/>
        <v>26067.212768316163</v>
      </c>
      <c r="F1361" s="16">
        <f t="shared" si="550"/>
        <v>193838.25441104022</v>
      </c>
      <c r="G1361" s="16">
        <f t="shared" si="557"/>
        <v>75994.600797625928</v>
      </c>
      <c r="H1361" s="16">
        <f t="shared" si="558"/>
        <v>282694.70616771688</v>
      </c>
      <c r="I1361" s="16">
        <f t="shared" si="559"/>
        <v>26067.212768316163</v>
      </c>
      <c r="J1361" s="16">
        <f t="shared" si="551"/>
        <v>256627.49339940073</v>
      </c>
      <c r="K1361" s="16">
        <f t="shared" si="560"/>
        <v>100611.22338229264</v>
      </c>
      <c r="L1361" s="16">
        <f t="shared" si="561"/>
        <v>309354.85291835142</v>
      </c>
      <c r="M1361" s="16">
        <f t="shared" si="562"/>
        <v>26067.21276831616</v>
      </c>
      <c r="N1361" s="16">
        <f t="shared" si="552"/>
        <v>283287.64015003527</v>
      </c>
      <c r="O1361" s="16">
        <f t="shared" si="563"/>
        <v>111063.37698673214</v>
      </c>
      <c r="P1361" s="16">
        <f t="shared" si="564"/>
        <v>310770.28314324969</v>
      </c>
      <c r="Q1361" s="16">
        <f t="shared" si="565"/>
        <v>26067.212768316163</v>
      </c>
      <c r="R1361" s="16">
        <f t="shared" si="553"/>
        <v>284703.07037493354</v>
      </c>
      <c r="S1361" s="16">
        <f t="shared" si="566"/>
        <v>111618.29869310455</v>
      </c>
      <c r="T1361" s="16">
        <f t="shared" si="567"/>
        <v>310842.55873022467</v>
      </c>
      <c r="U1361" s="16">
        <f t="shared" si="568"/>
        <v>26067.21276831616</v>
      </c>
      <c r="V1361" s="16">
        <f t="shared" si="554"/>
        <v>284775.34596190852</v>
      </c>
      <c r="W1361" s="16">
        <f t="shared" si="569"/>
        <v>111646.63445374309</v>
      </c>
    </row>
    <row r="1362" spans="2:23">
      <c r="B1362" s="13">
        <v>8</v>
      </c>
      <c r="C1362" s="16">
        <f t="shared" si="549"/>
        <v>22000</v>
      </c>
      <c r="D1362" s="16">
        <f t="shared" si="555"/>
        <v>199254.09523928468</v>
      </c>
      <c r="E1362" s="16">
        <f t="shared" si="556"/>
        <v>26216.605060377322</v>
      </c>
      <c r="F1362" s="16">
        <f t="shared" si="550"/>
        <v>173037.49017890735</v>
      </c>
      <c r="G1362" s="16">
        <f t="shared" si="557"/>
        <v>64701.674027382949</v>
      </c>
      <c r="H1362" s="16">
        <f t="shared" si="558"/>
        <v>263797.66556498001</v>
      </c>
      <c r="I1362" s="16">
        <f t="shared" si="559"/>
        <v>26216.605060377322</v>
      </c>
      <c r="J1362" s="16">
        <f t="shared" si="551"/>
        <v>237581.06050460268</v>
      </c>
      <c r="K1362" s="16">
        <f t="shared" si="560"/>
        <v>88835.617737840512</v>
      </c>
      <c r="L1362" s="16">
        <f t="shared" si="561"/>
        <v>291202.69681582722</v>
      </c>
      <c r="M1362" s="16">
        <f t="shared" si="562"/>
        <v>26216.605060377318</v>
      </c>
      <c r="N1362" s="16">
        <f t="shared" si="552"/>
        <v>264986.09175544989</v>
      </c>
      <c r="O1362" s="16">
        <f t="shared" si="563"/>
        <v>99082.827153957667</v>
      </c>
      <c r="P1362" s="16">
        <f t="shared" si="564"/>
        <v>292657.6741612092</v>
      </c>
      <c r="Q1362" s="16">
        <f t="shared" si="565"/>
        <v>26216.605060377322</v>
      </c>
      <c r="R1362" s="16">
        <f t="shared" si="553"/>
        <v>266441.06910083187</v>
      </c>
      <c r="S1362" s="16">
        <f t="shared" si="566"/>
        <v>99626.868042558082</v>
      </c>
      <c r="T1362" s="16">
        <f t="shared" si="567"/>
        <v>292731.96912808425</v>
      </c>
      <c r="U1362" s="16">
        <f t="shared" si="568"/>
        <v>26216.605060377318</v>
      </c>
      <c r="V1362" s="16">
        <f t="shared" si="554"/>
        <v>266515.36406770692</v>
      </c>
      <c r="W1362" s="16">
        <f t="shared" si="569"/>
        <v>99654.648200046824</v>
      </c>
    </row>
    <row r="1363" spans="2:23">
      <c r="B1363" s="13">
        <v>9</v>
      </c>
      <c r="C1363" s="16">
        <f t="shared" si="549"/>
        <v>22000</v>
      </c>
      <c r="D1363" s="16">
        <f t="shared" si="555"/>
        <v>177872.15765450604</v>
      </c>
      <c r="E1363" s="16">
        <f t="shared" si="556"/>
        <v>26360.691281320065</v>
      </c>
      <c r="F1363" s="16">
        <f t="shared" si="550"/>
        <v>151511.46637318598</v>
      </c>
      <c r="G1363" s="16">
        <f t="shared" si="557"/>
        <v>54032.227734903521</v>
      </c>
      <c r="H1363" s="16">
        <f t="shared" si="558"/>
        <v>244219.07533510128</v>
      </c>
      <c r="I1363" s="16">
        <f t="shared" si="559"/>
        <v>26360.691281320065</v>
      </c>
      <c r="J1363" s="16">
        <f t="shared" si="551"/>
        <v>217858.38405378122</v>
      </c>
      <c r="K1363" s="16">
        <f t="shared" si="560"/>
        <v>77692.956862803097</v>
      </c>
      <c r="L1363" s="16">
        <f t="shared" si="561"/>
        <v>272389.80315909721</v>
      </c>
      <c r="M1363" s="16">
        <f t="shared" si="562"/>
        <v>26360.691281320062</v>
      </c>
      <c r="N1363" s="16">
        <f t="shared" si="552"/>
        <v>246029.11187777715</v>
      </c>
      <c r="O1363" s="16">
        <f t="shared" si="563"/>
        <v>87739.240604094404</v>
      </c>
      <c r="P1363" s="16">
        <f t="shared" si="564"/>
        <v>273885.4325715091</v>
      </c>
      <c r="Q1363" s="16">
        <f t="shared" si="565"/>
        <v>26360.691281320062</v>
      </c>
      <c r="R1363" s="16">
        <f t="shared" si="553"/>
        <v>247524.74129018903</v>
      </c>
      <c r="S1363" s="16">
        <f t="shared" si="566"/>
        <v>88272.614024290917</v>
      </c>
      <c r="T1363" s="16">
        <f t="shared" si="567"/>
        <v>273961.80333975866</v>
      </c>
      <c r="U1363" s="16">
        <f t="shared" si="568"/>
        <v>26360.691281320062</v>
      </c>
      <c r="V1363" s="16">
        <f t="shared" si="554"/>
        <v>247601.11205843859</v>
      </c>
      <c r="W1363" s="16">
        <f t="shared" si="569"/>
        <v>88299.849472809292</v>
      </c>
    </row>
    <row r="1364" spans="2:23">
      <c r="B1364" s="13">
        <v>10</v>
      </c>
      <c r="C1364" s="16">
        <f t="shared" si="549"/>
        <v>22000</v>
      </c>
      <c r="D1364" s="16">
        <f t="shared" si="555"/>
        <v>155744.69674365281</v>
      </c>
      <c r="E1364" s="16">
        <f t="shared" si="556"/>
        <v>26499.596101342922</v>
      </c>
      <c r="F1364" s="16">
        <f t="shared" si="550"/>
        <v>129245.10064230989</v>
      </c>
      <c r="G1364" s="16">
        <f t="shared" si="557"/>
        <v>43959.578906744646</v>
      </c>
      <c r="H1364" s="16">
        <f t="shared" si="558"/>
        <v>223945.34730424389</v>
      </c>
      <c r="I1364" s="16">
        <f t="shared" si="559"/>
        <v>26499.596101342922</v>
      </c>
      <c r="J1364" s="16">
        <f t="shared" si="551"/>
        <v>197445.75120290095</v>
      </c>
      <c r="K1364" s="16">
        <f t="shared" si="560"/>
        <v>67156.372169391281</v>
      </c>
      <c r="L1364" s="16">
        <f t="shared" si="561"/>
        <v>252903.16526364224</v>
      </c>
      <c r="M1364" s="16">
        <f t="shared" si="562"/>
        <v>26499.596101342919</v>
      </c>
      <c r="N1364" s="16">
        <f t="shared" si="552"/>
        <v>226403.56916229933</v>
      </c>
      <c r="O1364" s="16">
        <f t="shared" si="563"/>
        <v>77005.669954970988</v>
      </c>
      <c r="P1364" s="16">
        <f t="shared" si="564"/>
        <v>254440.58256183693</v>
      </c>
      <c r="Q1364" s="16">
        <f t="shared" si="565"/>
        <v>26499.596101342922</v>
      </c>
      <c r="R1364" s="16">
        <f t="shared" si="553"/>
        <v>227940.98646049399</v>
      </c>
      <c r="S1364" s="16">
        <f t="shared" si="566"/>
        <v>77528.585072810718</v>
      </c>
      <c r="T1364" s="16">
        <f t="shared" si="567"/>
        <v>254519.08712935136</v>
      </c>
      <c r="U1364" s="16">
        <f t="shared" si="568"/>
        <v>26499.596101342922</v>
      </c>
      <c r="V1364" s="16">
        <f t="shared" si="554"/>
        <v>228019.49102800843</v>
      </c>
      <c r="W1364" s="16">
        <f t="shared" si="569"/>
        <v>77555.286492926753</v>
      </c>
    </row>
    <row r="1365" spans="2:23">
      <c r="B1365" s="13">
        <v>11</v>
      </c>
      <c r="C1365" s="16">
        <f t="shared" si="549"/>
        <v>22000</v>
      </c>
      <c r="D1365" s="16">
        <f t="shared" si="555"/>
        <v>132856.20875425605</v>
      </c>
      <c r="E1365" s="16">
        <f t="shared" si="556"/>
        <v>26633.446588056231</v>
      </c>
      <c r="F1365" s="16">
        <f t="shared" si="550"/>
        <v>106222.76216619981</v>
      </c>
      <c r="G1365" s="16">
        <f t="shared" si="557"/>
        <v>34457.922288518923</v>
      </c>
      <c r="H1365" s="16">
        <f t="shared" si="558"/>
        <v>202962.38549151001</v>
      </c>
      <c r="I1365" s="16">
        <f t="shared" si="559"/>
        <v>26633.446588056231</v>
      </c>
      <c r="J1365" s="16">
        <f t="shared" si="551"/>
        <v>176328.93890345379</v>
      </c>
      <c r="K1365" s="16">
        <f t="shared" si="560"/>
        <v>57199.876467584254</v>
      </c>
      <c r="L1365" s="16">
        <f t="shared" si="561"/>
        <v>232729.28488469397</v>
      </c>
      <c r="M1365" s="16">
        <f t="shared" si="562"/>
        <v>26633.446588056227</v>
      </c>
      <c r="N1365" s="16">
        <f t="shared" si="552"/>
        <v>206095.83829663775</v>
      </c>
      <c r="O1365" s="16">
        <f t="shared" si="563"/>
        <v>66856.050767172186</v>
      </c>
      <c r="P1365" s="16">
        <f t="shared" si="564"/>
        <v>234309.6576222002</v>
      </c>
      <c r="Q1365" s="16">
        <f t="shared" si="565"/>
        <v>26633.446588056227</v>
      </c>
      <c r="R1365" s="16">
        <f t="shared" si="553"/>
        <v>207676.21103414398</v>
      </c>
      <c r="S1365" s="16">
        <f t="shared" si="566"/>
        <v>67368.712647407228</v>
      </c>
      <c r="T1365" s="16">
        <f t="shared" si="567"/>
        <v>234390.355607331</v>
      </c>
      <c r="U1365" s="16">
        <f t="shared" si="568"/>
        <v>26633.446588056227</v>
      </c>
      <c r="V1365" s="16">
        <f t="shared" si="554"/>
        <v>207756.90901927478</v>
      </c>
      <c r="W1365" s="16">
        <f t="shared" si="569"/>
        <v>67394.890510266079</v>
      </c>
    </row>
    <row r="1366" spans="2:23">
      <c r="B1366" s="13">
        <v>12</v>
      </c>
      <c r="C1366" s="16">
        <f t="shared" si="549"/>
        <v>22000</v>
      </c>
      <c r="D1366" s="16">
        <f t="shared" si="555"/>
        <v>109190.62614112343</v>
      </c>
      <c r="E1366" s="16">
        <f t="shared" si="556"/>
        <v>26762.371653309823</v>
      </c>
      <c r="F1366" s="16">
        <f t="shared" si="550"/>
        <v>82428.25448781361</v>
      </c>
      <c r="G1366" s="16">
        <f t="shared" si="557"/>
        <v>25502.318320000704</v>
      </c>
      <c r="H1366" s="16">
        <f t="shared" si="558"/>
        <v>181255.5694564163</v>
      </c>
      <c r="I1366" s="16">
        <f t="shared" si="559"/>
        <v>26762.371653309823</v>
      </c>
      <c r="J1366" s="16">
        <f t="shared" si="551"/>
        <v>154493.19780310648</v>
      </c>
      <c r="K1366" s="16">
        <f t="shared" si="560"/>
        <v>47798.351828888291</v>
      </c>
      <c r="L1366" s="16">
        <f t="shared" si="561"/>
        <v>211854.15601864579</v>
      </c>
      <c r="M1366" s="16">
        <f t="shared" si="562"/>
        <v>26762.37165330982</v>
      </c>
      <c r="N1366" s="16">
        <f t="shared" si="552"/>
        <v>185091.78436533597</v>
      </c>
      <c r="O1366" s="16">
        <f t="shared" si="563"/>
        <v>57265.189377503899</v>
      </c>
      <c r="P1366" s="16">
        <f t="shared" si="564"/>
        <v>213478.68437043796</v>
      </c>
      <c r="Q1366" s="16">
        <f t="shared" si="565"/>
        <v>26762.37165330982</v>
      </c>
      <c r="R1366" s="16">
        <f t="shared" si="553"/>
        <v>186716.31271712814</v>
      </c>
      <c r="S1366" s="16">
        <f t="shared" si="566"/>
        <v>57767.799064008846</v>
      </c>
      <c r="T1366" s="16">
        <f t="shared" si="567"/>
        <v>213561.63705727333</v>
      </c>
      <c r="U1366" s="16">
        <f t="shared" si="568"/>
        <v>26762.37165330982</v>
      </c>
      <c r="V1366" s="16">
        <f t="shared" si="554"/>
        <v>186799.26540396351</v>
      </c>
      <c r="W1366" s="16">
        <f t="shared" si="569"/>
        <v>57793.46363543909</v>
      </c>
    </row>
    <row r="1367" spans="2:23">
      <c r="B1367" s="13">
        <v>13</v>
      </c>
      <c r="C1367" s="16">
        <f t="shared" si="549"/>
        <v>22000</v>
      </c>
      <c r="D1367" s="16">
        <f t="shared" si="555"/>
        <v>84731.29991820312</v>
      </c>
      <c r="E1367" s="16">
        <f t="shared" si="556"/>
        <v>26886.50153641147</v>
      </c>
      <c r="F1367" s="16">
        <f t="shared" si="550"/>
        <v>57844.798381791654</v>
      </c>
      <c r="G1367" s="16">
        <f t="shared" si="557"/>
        <v>17068.679864798909</v>
      </c>
      <c r="H1367" s="16">
        <f t="shared" si="558"/>
        <v>158809.73774972526</v>
      </c>
      <c r="I1367" s="16">
        <f t="shared" si="559"/>
        <v>26886.50153641147</v>
      </c>
      <c r="J1367" s="16">
        <f t="shared" si="551"/>
        <v>131923.23621331379</v>
      </c>
      <c r="K1367" s="16">
        <f t="shared" si="560"/>
        <v>38927.536246061245</v>
      </c>
      <c r="L1367" s="16">
        <f t="shared" si="561"/>
        <v>190263.24882050348</v>
      </c>
      <c r="M1367" s="16">
        <f t="shared" si="562"/>
        <v>26886.50153641147</v>
      </c>
      <c r="N1367" s="16">
        <f t="shared" si="552"/>
        <v>163376.74728409201</v>
      </c>
      <c r="O1367" s="16">
        <f t="shared" si="563"/>
        <v>48208.749529017718</v>
      </c>
      <c r="P1367" s="16">
        <f t="shared" si="564"/>
        <v>191933.16649444471</v>
      </c>
      <c r="Q1367" s="16">
        <f t="shared" si="565"/>
        <v>26886.50153641147</v>
      </c>
      <c r="R1367" s="16">
        <f t="shared" si="553"/>
        <v>165046.66495803325</v>
      </c>
      <c r="S1367" s="16">
        <f t="shared" si="566"/>
        <v>48701.50412363041</v>
      </c>
      <c r="T1367" s="16">
        <f t="shared" si="567"/>
        <v>192018.43687935028</v>
      </c>
      <c r="U1367" s="16">
        <f t="shared" si="568"/>
        <v>26886.50153641147</v>
      </c>
      <c r="V1367" s="16">
        <f t="shared" si="554"/>
        <v>165131.93534293881</v>
      </c>
      <c r="W1367" s="16">
        <f t="shared" si="569"/>
        <v>48726.665468169871</v>
      </c>
    </row>
    <row r="1368" spans="2:23">
      <c r="B1368" s="13">
        <v>14</v>
      </c>
      <c r="C1368" s="16">
        <f t="shared" si="549"/>
        <v>22000</v>
      </c>
      <c r="D1368" s="16">
        <f t="shared" si="555"/>
        <v>59460.982048578917</v>
      </c>
      <c r="E1368" s="16">
        <f t="shared" si="556"/>
        <v>27005.967323557805</v>
      </c>
      <c r="F1368" s="16">
        <f t="shared" si="550"/>
        <v>32455.014725021112</v>
      </c>
      <c r="G1368" s="16">
        <f t="shared" si="557"/>
        <v>9133.7578592778718</v>
      </c>
      <c r="H1368" s="16">
        <f t="shared" si="558"/>
        <v>135609.17143311378</v>
      </c>
      <c r="I1368" s="16">
        <f t="shared" si="559"/>
        <v>27005.967323557805</v>
      </c>
      <c r="J1368" s="16">
        <f t="shared" si="551"/>
        <v>108603.20410955597</v>
      </c>
      <c r="K1368" s="16">
        <f t="shared" si="560"/>
        <v>30564.009213456629</v>
      </c>
      <c r="L1368" s="16">
        <f t="shared" si="561"/>
        <v>167941.49360320956</v>
      </c>
      <c r="M1368" s="16">
        <f t="shared" si="562"/>
        <v>27005.967323557805</v>
      </c>
      <c r="N1368" s="16">
        <f t="shared" si="552"/>
        <v>140935.52627965176</v>
      </c>
      <c r="O1368" s="16">
        <f t="shared" si="563"/>
        <v>39663.237922237488</v>
      </c>
      <c r="P1368" s="16">
        <f t="shared" si="564"/>
        <v>169658.06877696069</v>
      </c>
      <c r="Q1368" s="16">
        <f t="shared" si="565"/>
        <v>27005.967323557805</v>
      </c>
      <c r="R1368" s="16">
        <f t="shared" si="553"/>
        <v>142652.10145340289</v>
      </c>
      <c r="S1368" s="16">
        <f t="shared" si="566"/>
        <v>40146.33066205385</v>
      </c>
      <c r="T1368" s="16">
        <f t="shared" si="567"/>
        <v>169745.72161642052</v>
      </c>
      <c r="U1368" s="16">
        <f t="shared" si="568"/>
        <v>27005.967323557805</v>
      </c>
      <c r="V1368" s="16">
        <f t="shared" si="554"/>
        <v>142739.75429286272</v>
      </c>
      <c r="W1368" s="16">
        <f t="shared" si="569"/>
        <v>40170.998646896456</v>
      </c>
    </row>
    <row r="1369" spans="2:23">
      <c r="B1369" s="13">
        <v>15</v>
      </c>
      <c r="C1369" s="16">
        <f t="shared" si="549"/>
        <v>22000</v>
      </c>
      <c r="D1369" s="16">
        <f t="shared" si="555"/>
        <v>33361.807836438202</v>
      </c>
      <c r="E1369" s="16">
        <f t="shared" si="556"/>
        <v>27120.900503021665</v>
      </c>
      <c r="F1369" s="16">
        <f t="shared" si="550"/>
        <v>6240.9073334165369</v>
      </c>
      <c r="G1369" s="16">
        <f t="shared" si="557"/>
        <v>1675.1260016903325</v>
      </c>
      <c r="H1369" s="16">
        <f t="shared" si="558"/>
        <v>111637.57763237697</v>
      </c>
      <c r="I1369" s="16">
        <f t="shared" si="559"/>
        <v>27120.900503021661</v>
      </c>
      <c r="J1369" s="16">
        <f t="shared" si="551"/>
        <v>84516.677129355303</v>
      </c>
      <c r="K1369" s="16">
        <f t="shared" si="560"/>
        <v>22685.176348924408</v>
      </c>
      <c r="L1369" s="16">
        <f t="shared" si="561"/>
        <v>144873.26488390524</v>
      </c>
      <c r="M1369" s="16">
        <f t="shared" si="562"/>
        <v>27120.900503021661</v>
      </c>
      <c r="N1369" s="16">
        <f t="shared" si="552"/>
        <v>117752.36438088358</v>
      </c>
      <c r="O1369" s="16">
        <f t="shared" si="563"/>
        <v>31605.988808513481</v>
      </c>
      <c r="P1369" s="16">
        <f t="shared" si="564"/>
        <v>146637.80116801098</v>
      </c>
      <c r="Q1369" s="16">
        <f t="shared" si="565"/>
        <v>27120.900503021661</v>
      </c>
      <c r="R1369" s="16">
        <f t="shared" si="553"/>
        <v>119516.90066498931</v>
      </c>
      <c r="S1369" s="16">
        <f t="shared" si="566"/>
        <v>32079.609141666773</v>
      </c>
      <c r="T1369" s="16">
        <f t="shared" si="567"/>
        <v>146727.9030278053</v>
      </c>
      <c r="U1369" s="16">
        <f t="shared" si="568"/>
        <v>27120.900503021661</v>
      </c>
      <c r="V1369" s="16">
        <f t="shared" si="554"/>
        <v>119607.00252478363</v>
      </c>
      <c r="W1369" s="16">
        <f t="shared" si="569"/>
        <v>32103.793440532078</v>
      </c>
    </row>
    <row r="1370" spans="2:23">
      <c r="B1370" s="13">
        <v>16</v>
      </c>
      <c r="C1370" s="16">
        <f t="shared" si="549"/>
        <v>22000</v>
      </c>
      <c r="D1370" s="16">
        <f t="shared" si="555"/>
        <v>6415.278284312195</v>
      </c>
      <c r="E1370" s="16">
        <f t="shared" si="556"/>
        <v>27231.432555399926</v>
      </c>
      <c r="F1370" s="16">
        <f t="shared" si="550"/>
        <v>-16817.161309169493</v>
      </c>
      <c r="G1370" s="16">
        <f t="shared" si="557"/>
        <v>0</v>
      </c>
      <c r="H1370" s="16">
        <f t="shared" si="558"/>
        <v>86878.073088349498</v>
      </c>
      <c r="I1370" s="16">
        <f t="shared" si="559"/>
        <v>27231.432555399926</v>
      </c>
      <c r="J1370" s="16">
        <f t="shared" si="551"/>
        <v>59646.640532949576</v>
      </c>
      <c r="K1370" s="16">
        <f t="shared" si="560"/>
        <v>15269.253173892494</v>
      </c>
      <c r="L1370" s="16">
        <f t="shared" si="561"/>
        <v>121042.36544168547</v>
      </c>
      <c r="M1370" s="16">
        <f t="shared" si="562"/>
        <v>27231.432555399922</v>
      </c>
      <c r="N1370" s="16">
        <f t="shared" si="552"/>
        <v>93810.932886285547</v>
      </c>
      <c r="O1370" s="16">
        <f t="shared" si="563"/>
        <v>24015.147742117071</v>
      </c>
      <c r="P1370" s="16">
        <f t="shared" si="564"/>
        <v>122856.20286956911</v>
      </c>
      <c r="Q1370" s="16">
        <f t="shared" si="565"/>
        <v>27231.432555399922</v>
      </c>
      <c r="R1370" s="16">
        <f t="shared" si="553"/>
        <v>95624.770314169189</v>
      </c>
      <c r="S1370" s="16">
        <f t="shared" si="566"/>
        <v>24479.481402071277</v>
      </c>
      <c r="T1370" s="16">
        <f t="shared" si="567"/>
        <v>122948.82217532609</v>
      </c>
      <c r="U1370" s="16">
        <f t="shared" si="568"/>
        <v>27231.432555399926</v>
      </c>
      <c r="V1370" s="16">
        <f t="shared" si="554"/>
        <v>95717.389619926165</v>
      </c>
      <c r="W1370" s="16">
        <f t="shared" si="569"/>
        <v>24503.191498998051</v>
      </c>
    </row>
    <row r="1371" spans="2:23">
      <c r="B1371" s="13">
        <v>17</v>
      </c>
      <c r="C1371" s="16">
        <f t="shared" si="549"/>
        <v>22000</v>
      </c>
      <c r="D1371" s="16">
        <f t="shared" si="555"/>
        <v>-17321.676148444578</v>
      </c>
      <c r="E1371" s="16">
        <f t="shared" si="556"/>
        <v>0</v>
      </c>
      <c r="F1371" s="16">
        <f t="shared" si="550"/>
        <v>-39321.676148444574</v>
      </c>
      <c r="G1371" s="16">
        <f t="shared" si="557"/>
        <v>0</v>
      </c>
      <c r="H1371" s="16">
        <f t="shared" si="558"/>
        <v>61313.16766944019</v>
      </c>
      <c r="I1371" s="16">
        <f t="shared" si="559"/>
        <v>27337.694578021888</v>
      </c>
      <c r="J1371" s="16">
        <f t="shared" si="551"/>
        <v>33975.473091418302</v>
      </c>
      <c r="K1371" s="16">
        <f t="shared" si="560"/>
        <v>8295.2481634549222</v>
      </c>
      <c r="L1371" s="16">
        <f t="shared" si="561"/>
        <v>96432.010351128367</v>
      </c>
      <c r="M1371" s="16">
        <f t="shared" si="562"/>
        <v>27337.694578021885</v>
      </c>
      <c r="N1371" s="16">
        <f t="shared" si="552"/>
        <v>69094.315773106486</v>
      </c>
      <c r="O1371" s="16">
        <f t="shared" si="563"/>
        <v>16869.654602890776</v>
      </c>
      <c r="P1371" s="16">
        <f t="shared" si="564"/>
        <v>98296.526396747082</v>
      </c>
      <c r="Q1371" s="16">
        <f t="shared" si="565"/>
        <v>27337.694578021885</v>
      </c>
      <c r="R1371" s="16">
        <f t="shared" si="553"/>
        <v>70958.831818725201</v>
      </c>
      <c r="S1371" s="16">
        <f t="shared" si="566"/>
        <v>17324.88368127725</v>
      </c>
      <c r="T1371" s="16">
        <f t="shared" si="567"/>
        <v>98391.733485906909</v>
      </c>
      <c r="U1371" s="16">
        <f t="shared" si="568"/>
        <v>27337.694578021888</v>
      </c>
      <c r="V1371" s="16">
        <f t="shared" si="554"/>
        <v>71054.038907885028</v>
      </c>
      <c r="W1371" s="16">
        <f t="shared" si="569"/>
        <v>17348.128874342718</v>
      </c>
    </row>
    <row r="1372" spans="2:23">
      <c r="B1372" s="13">
        <v>18</v>
      </c>
      <c r="C1372" s="16">
        <f t="shared" si="549"/>
        <v>22000</v>
      </c>
      <c r="D1372" s="16">
        <f t="shared" si="555"/>
        <v>-40501.326432897913</v>
      </c>
      <c r="E1372" s="16">
        <f t="shared" si="556"/>
        <v>0</v>
      </c>
      <c r="F1372" s="16">
        <f t="shared" si="550"/>
        <v>-62501.326432897913</v>
      </c>
      <c r="G1372" s="16">
        <f t="shared" si="557"/>
        <v>0</v>
      </c>
      <c r="H1372" s="16">
        <f t="shared" si="558"/>
        <v>34924.747809592533</v>
      </c>
      <c r="I1372" s="16">
        <f t="shared" si="559"/>
        <v>27439.816942447815</v>
      </c>
      <c r="J1372" s="16">
        <f t="shared" si="551"/>
        <v>7484.9308671447179</v>
      </c>
      <c r="K1372" s="16">
        <f t="shared" si="560"/>
        <v>1742.9451731133595</v>
      </c>
      <c r="L1372" s="16">
        <f t="shared" si="561"/>
        <v>71024.810955807086</v>
      </c>
      <c r="M1372" s="16">
        <f t="shared" si="562"/>
        <v>27439.816942447815</v>
      </c>
      <c r="N1372" s="16">
        <f t="shared" si="552"/>
        <v>43584.994013359275</v>
      </c>
      <c r="O1372" s="16">
        <f t="shared" si="563"/>
        <v>10149.225996089681</v>
      </c>
      <c r="P1372" s="16">
        <f t="shared" si="564"/>
        <v>72941.421579740389</v>
      </c>
      <c r="Q1372" s="16">
        <f t="shared" si="565"/>
        <v>27439.816942447815</v>
      </c>
      <c r="R1372" s="16">
        <f t="shared" si="553"/>
        <v>45501.604637292578</v>
      </c>
      <c r="S1372" s="16">
        <f t="shared" si="566"/>
        <v>10595.529014115637</v>
      </c>
      <c r="T1372" s="16">
        <f t="shared" si="567"/>
        <v>73039.288754971334</v>
      </c>
      <c r="U1372" s="16">
        <f t="shared" si="568"/>
        <v>27439.816942447815</v>
      </c>
      <c r="V1372" s="16">
        <f t="shared" si="554"/>
        <v>45599.471812523523</v>
      </c>
      <c r="W1372" s="16">
        <f t="shared" si="569"/>
        <v>10618.318419081785</v>
      </c>
    </row>
    <row r="1373" spans="2:23">
      <c r="B1373" s="13">
        <v>19</v>
      </c>
      <c r="C1373" s="16">
        <f t="shared" si="549"/>
        <v>8487.9987841861948</v>
      </c>
      <c r="D1373" s="16">
        <f t="shared" si="555"/>
        <v>-64376.366225884849</v>
      </c>
      <c r="E1373" s="16">
        <f t="shared" si="556"/>
        <v>0</v>
      </c>
      <c r="F1373" s="16">
        <f t="shared" si="550"/>
        <v>-72864.365010071051</v>
      </c>
      <c r="G1373" s="16">
        <f t="shared" si="557"/>
        <v>0</v>
      </c>
      <c r="H1373" s="16">
        <f t="shared" si="558"/>
        <v>7694.0598355727416</v>
      </c>
      <c r="I1373" s="16">
        <f t="shared" si="559"/>
        <v>10624.632169723207</v>
      </c>
      <c r="J1373" s="16">
        <f t="shared" si="551"/>
        <v>-2341.2287608528932</v>
      </c>
      <c r="K1373" s="16">
        <f t="shared" si="560"/>
        <v>0</v>
      </c>
      <c r="L1373" s="16">
        <f t="shared" si="561"/>
        <v>44802.758746092535</v>
      </c>
      <c r="M1373" s="16">
        <f t="shared" si="562"/>
        <v>10624.632169723207</v>
      </c>
      <c r="N1373" s="16">
        <f t="shared" si="552"/>
        <v>34178.12657636933</v>
      </c>
      <c r="O1373" s="16">
        <f t="shared" si="563"/>
        <v>7590.6024901670226</v>
      </c>
      <c r="P1373" s="16">
        <f t="shared" si="564"/>
        <v>46772.919470858535</v>
      </c>
      <c r="Q1373" s="16">
        <f t="shared" si="565"/>
        <v>10624.632169723207</v>
      </c>
      <c r="R1373" s="16">
        <f t="shared" si="553"/>
        <v>36148.287301135329</v>
      </c>
      <c r="S1373" s="16">
        <f t="shared" si="566"/>
        <v>8028.1544686238412</v>
      </c>
      <c r="T1373" s="16">
        <f t="shared" si="567"/>
        <v>46873.521054965429</v>
      </c>
      <c r="U1373" s="16">
        <f t="shared" si="568"/>
        <v>10624.632169723207</v>
      </c>
      <c r="V1373" s="16">
        <f t="shared" si="554"/>
        <v>36248.888885242224</v>
      </c>
      <c r="W1373" s="16">
        <f t="shared" si="569"/>
        <v>8050.4970225122224</v>
      </c>
    </row>
    <row r="1374" spans="2:23">
      <c r="B1374" s="13">
        <v>20</v>
      </c>
      <c r="C1374" s="16">
        <f t="shared" si="549"/>
        <v>1731.9981762792934</v>
      </c>
      <c r="D1374" s="16">
        <f t="shared" si="555"/>
        <v>-75050.295960373187</v>
      </c>
      <c r="E1374" s="16">
        <f t="shared" si="556"/>
        <v>0</v>
      </c>
      <c r="F1374" s="16">
        <f t="shared" si="550"/>
        <v>-76782.294136652476</v>
      </c>
      <c r="G1374" s="16">
        <f t="shared" si="557"/>
        <v>0</v>
      </c>
      <c r="H1374" s="16">
        <f t="shared" si="558"/>
        <v>-2411.4656236784799</v>
      </c>
      <c r="I1374" s="16">
        <f t="shared" si="559"/>
        <v>0</v>
      </c>
      <c r="J1374" s="16">
        <f t="shared" si="551"/>
        <v>-4143.4637999577735</v>
      </c>
      <c r="K1374" s="16">
        <f t="shared" si="560"/>
        <v>0</v>
      </c>
      <c r="L1374" s="16">
        <f t="shared" si="561"/>
        <v>35133.063432913092</v>
      </c>
      <c r="M1374" s="16">
        <f t="shared" si="562"/>
        <v>2175.402205060775</v>
      </c>
      <c r="N1374" s="16">
        <f t="shared" si="552"/>
        <v>32957.661227852317</v>
      </c>
      <c r="O1374" s="16">
        <f t="shared" si="563"/>
        <v>6980.9807802002488</v>
      </c>
      <c r="P1374" s="16">
        <f t="shared" si="564"/>
        <v>37158.270448329051</v>
      </c>
      <c r="Q1374" s="16">
        <f t="shared" si="565"/>
        <v>2175.402205060775</v>
      </c>
      <c r="R1374" s="16">
        <f t="shared" si="553"/>
        <v>34982.868243268276</v>
      </c>
      <c r="S1374" s="16">
        <f t="shared" si="566"/>
        <v>7409.9533080990905</v>
      </c>
      <c r="T1374" s="16">
        <f t="shared" si="567"/>
        <v>37261.682840695888</v>
      </c>
      <c r="U1374" s="16">
        <f t="shared" si="568"/>
        <v>2175.402205060775</v>
      </c>
      <c r="V1374" s="16">
        <f t="shared" si="554"/>
        <v>35086.280635635114</v>
      </c>
      <c r="W1374" s="16">
        <f t="shared" si="569"/>
        <v>7431.8577726955436</v>
      </c>
    </row>
    <row r="1375" spans="2:23">
      <c r="B1375" s="13">
        <v>21</v>
      </c>
      <c r="C1375" s="16">
        <f t="shared" si="549"/>
        <v>1731.9981762792934</v>
      </c>
      <c r="D1375" s="16">
        <f t="shared" si="555"/>
        <v>-79085.76296075205</v>
      </c>
      <c r="E1375" s="16">
        <f t="shared" si="556"/>
        <v>0</v>
      </c>
      <c r="F1375" s="16">
        <f t="shared" si="550"/>
        <v>-80817.761137031339</v>
      </c>
      <c r="G1375" s="16">
        <f t="shared" si="557"/>
        <v>0</v>
      </c>
      <c r="H1375" s="16">
        <f t="shared" si="558"/>
        <v>-4267.7677139565067</v>
      </c>
      <c r="I1375" s="16">
        <f t="shared" si="559"/>
        <v>0</v>
      </c>
      <c r="J1375" s="16">
        <f t="shared" si="551"/>
        <v>-5999.7658902357998</v>
      </c>
      <c r="K1375" s="16">
        <f t="shared" si="560"/>
        <v>0</v>
      </c>
      <c r="L1375" s="16">
        <f t="shared" si="561"/>
        <v>33878.49828255851</v>
      </c>
      <c r="M1375" s="16">
        <f t="shared" si="562"/>
        <v>2182.5249597141251</v>
      </c>
      <c r="N1375" s="16">
        <f t="shared" si="552"/>
        <v>31695.973322844384</v>
      </c>
      <c r="O1375" s="16">
        <f t="shared" si="563"/>
        <v>6403.1873935189433</v>
      </c>
      <c r="P1375" s="16">
        <f t="shared" si="564"/>
        <v>35960.289581985191</v>
      </c>
      <c r="Q1375" s="16">
        <f t="shared" si="565"/>
        <v>2182.5249597141251</v>
      </c>
      <c r="R1375" s="16">
        <f t="shared" si="553"/>
        <v>33777.764622271068</v>
      </c>
      <c r="S1375" s="16">
        <f t="shared" si="566"/>
        <v>6823.7486953805519</v>
      </c>
      <c r="T1375" s="16">
        <f t="shared" si="567"/>
        <v>36066.591316594764</v>
      </c>
      <c r="U1375" s="16">
        <f t="shared" si="568"/>
        <v>2182.5249597141251</v>
      </c>
      <c r="V1375" s="16">
        <f t="shared" si="554"/>
        <v>33884.066356880641</v>
      </c>
      <c r="W1375" s="16">
        <f t="shared" si="569"/>
        <v>6845.2236606711931</v>
      </c>
    </row>
    <row r="1376" spans="2:23">
      <c r="B1376" s="13">
        <v>22</v>
      </c>
      <c r="C1376" s="16">
        <f t="shared" si="549"/>
        <v>1731.9981762792934</v>
      </c>
      <c r="D1376" s="16">
        <f t="shared" si="555"/>
        <v>-83242.29397114228</v>
      </c>
      <c r="E1376" s="16">
        <f t="shared" si="556"/>
        <v>0</v>
      </c>
      <c r="F1376" s="16">
        <f t="shared" si="550"/>
        <v>-84974.292147421569</v>
      </c>
      <c r="G1376" s="16">
        <f t="shared" si="557"/>
        <v>0</v>
      </c>
      <c r="H1376" s="16">
        <f t="shared" si="558"/>
        <v>-6179.7588669428742</v>
      </c>
      <c r="I1376" s="16">
        <f t="shared" si="559"/>
        <v>0</v>
      </c>
      <c r="J1376" s="16">
        <f t="shared" si="551"/>
        <v>-7911.7570432221673</v>
      </c>
      <c r="K1376" s="16">
        <f t="shared" si="560"/>
        <v>0</v>
      </c>
      <c r="L1376" s="16">
        <f t="shared" si="561"/>
        <v>32581.558817484656</v>
      </c>
      <c r="M1376" s="16">
        <f t="shared" si="562"/>
        <v>2189.3618408161938</v>
      </c>
      <c r="N1376" s="16">
        <f t="shared" si="552"/>
        <v>30392.196976668463</v>
      </c>
      <c r="O1376" s="16">
        <f t="shared" si="563"/>
        <v>5855.8005589729082</v>
      </c>
      <c r="P1376" s="16">
        <f t="shared" si="564"/>
        <v>34721.515365817329</v>
      </c>
      <c r="Q1376" s="16">
        <f t="shared" si="565"/>
        <v>2189.3618408161938</v>
      </c>
      <c r="R1376" s="16">
        <f t="shared" si="553"/>
        <v>32532.153525001137</v>
      </c>
      <c r="S1376" s="16">
        <f t="shared" si="566"/>
        <v>6268.1155607980145</v>
      </c>
      <c r="T1376" s="16">
        <f t="shared" si="567"/>
        <v>34830.787170891883</v>
      </c>
      <c r="U1376" s="16">
        <f t="shared" si="568"/>
        <v>2189.3618408161938</v>
      </c>
      <c r="V1376" s="16">
        <f t="shared" si="554"/>
        <v>32641.42533007569</v>
      </c>
      <c r="W1376" s="16">
        <f t="shared" si="569"/>
        <v>6289.1694483378596</v>
      </c>
    </row>
    <row r="1377" spans="2:23">
      <c r="B1377" s="13">
        <v>23</v>
      </c>
      <c r="C1377" s="16">
        <f t="shared" si="549"/>
        <v>1731.9981762792934</v>
      </c>
      <c r="D1377" s="16">
        <f t="shared" si="555"/>
        <v>-87523.520911844214</v>
      </c>
      <c r="E1377" s="16">
        <f t="shared" si="556"/>
        <v>0</v>
      </c>
      <c r="F1377" s="16">
        <f t="shared" si="550"/>
        <v>-89255.519088123503</v>
      </c>
      <c r="G1377" s="16">
        <f t="shared" si="557"/>
        <v>0</v>
      </c>
      <c r="H1377" s="16">
        <f t="shared" si="558"/>
        <v>-8149.1097545188322</v>
      </c>
      <c r="I1377" s="16">
        <f t="shared" si="559"/>
        <v>0</v>
      </c>
      <c r="J1377" s="16">
        <f t="shared" si="551"/>
        <v>-9881.1079307981254</v>
      </c>
      <c r="K1377" s="16">
        <f t="shared" si="560"/>
        <v>0</v>
      </c>
      <c r="L1377" s="16">
        <f t="shared" si="561"/>
        <v>31241.354960196582</v>
      </c>
      <c r="M1377" s="16">
        <f t="shared" si="562"/>
        <v>2195.9225060863223</v>
      </c>
      <c r="N1377" s="16">
        <f t="shared" si="552"/>
        <v>29045.432454110261</v>
      </c>
      <c r="O1377" s="16">
        <f t="shared" si="563"/>
        <v>5337.4533316649367</v>
      </c>
      <c r="P1377" s="16">
        <f t="shared" si="564"/>
        <v>33441.101894489671</v>
      </c>
      <c r="Q1377" s="16">
        <f t="shared" si="565"/>
        <v>2195.9225060863223</v>
      </c>
      <c r="R1377" s="16">
        <f t="shared" si="553"/>
        <v>31245.17938840335</v>
      </c>
      <c r="S1377" s="16">
        <f t="shared" si="566"/>
        <v>5741.6837256111194</v>
      </c>
      <c r="T1377" s="16">
        <f t="shared" si="567"/>
        <v>33553.426753798005</v>
      </c>
      <c r="U1377" s="16">
        <f t="shared" si="568"/>
        <v>2195.9225060863223</v>
      </c>
      <c r="V1377" s="16">
        <f t="shared" si="554"/>
        <v>31357.504247711684</v>
      </c>
      <c r="W1377" s="16">
        <f t="shared" si="569"/>
        <v>5762.3247918266534</v>
      </c>
    </row>
    <row r="1378" spans="2:23">
      <c r="B1378" s="13">
        <v>24</v>
      </c>
      <c r="C1378" s="16">
        <f t="shared" si="549"/>
        <v>1731.9981762792934</v>
      </c>
      <c r="D1378" s="16">
        <f t="shared" si="555"/>
        <v>-91933.184660767205</v>
      </c>
      <c r="E1378" s="16">
        <f t="shared" si="556"/>
        <v>0</v>
      </c>
      <c r="F1378" s="16">
        <f t="shared" si="550"/>
        <v>-93665.182837046494</v>
      </c>
      <c r="G1378" s="16">
        <f t="shared" si="557"/>
        <v>0</v>
      </c>
      <c r="H1378" s="16">
        <f t="shared" si="558"/>
        <v>-10177.541168722069</v>
      </c>
      <c r="I1378" s="16">
        <f t="shared" si="559"/>
        <v>0</v>
      </c>
      <c r="J1378" s="16">
        <f t="shared" si="551"/>
        <v>-11909.539345001363</v>
      </c>
      <c r="K1378" s="16">
        <f t="shared" si="560"/>
        <v>0</v>
      </c>
      <c r="L1378" s="16">
        <f t="shared" si="561"/>
        <v>29856.961836878105</v>
      </c>
      <c r="M1378" s="16">
        <f t="shared" si="562"/>
        <v>2202.21644319914</v>
      </c>
      <c r="N1378" s="16">
        <f t="shared" si="552"/>
        <v>27654.745393678964</v>
      </c>
      <c r="O1378" s="16">
        <f t="shared" si="563"/>
        <v>4846.8320434425104</v>
      </c>
      <c r="P1378" s="16">
        <f t="shared" si="564"/>
        <v>32118.16970051534</v>
      </c>
      <c r="Q1378" s="16">
        <f t="shared" si="565"/>
        <v>2202.21644319914</v>
      </c>
      <c r="R1378" s="16">
        <f t="shared" si="553"/>
        <v>29915.9532573162</v>
      </c>
      <c r="S1378" s="16">
        <f t="shared" si="566"/>
        <v>5243.1363512328844</v>
      </c>
      <c r="T1378" s="16">
        <f t="shared" si="567"/>
        <v>32233.632916392751</v>
      </c>
      <c r="U1378" s="16">
        <f t="shared" si="568"/>
        <v>2202.21644319914</v>
      </c>
      <c r="V1378" s="16">
        <f t="shared" si="554"/>
        <v>30031.416473193611</v>
      </c>
      <c r="W1378" s="16">
        <f t="shared" si="569"/>
        <v>5263.3726906598786</v>
      </c>
    </row>
    <row r="1379" spans="2:23">
      <c r="B1379" s="13">
        <v>25</v>
      </c>
      <c r="C1379" s="16">
        <f t="shared" si="549"/>
        <v>1731.9981762792934</v>
      </c>
      <c r="D1379" s="16">
        <f t="shared" si="555"/>
        <v>-96475.138322157887</v>
      </c>
      <c r="E1379" s="16">
        <f t="shared" si="556"/>
        <v>0</v>
      </c>
      <c r="F1379" s="16">
        <f t="shared" si="550"/>
        <v>-98207.136498437176</v>
      </c>
      <c r="G1379" s="16">
        <f t="shared" si="557"/>
        <v>0</v>
      </c>
      <c r="H1379" s="16">
        <f t="shared" si="558"/>
        <v>-12266.825525351405</v>
      </c>
      <c r="I1379" s="16">
        <f t="shared" si="559"/>
        <v>0</v>
      </c>
      <c r="J1379" s="16">
        <f t="shared" si="551"/>
        <v>-13998.823701630699</v>
      </c>
      <c r="K1379" s="16">
        <f t="shared" si="560"/>
        <v>0</v>
      </c>
      <c r="L1379" s="16">
        <f t="shared" si="561"/>
        <v>28427.418979978356</v>
      </c>
      <c r="M1379" s="16">
        <f t="shared" si="562"/>
        <v>2208.2529580377868</v>
      </c>
      <c r="N1379" s="16">
        <f t="shared" si="552"/>
        <v>26219.166021940568</v>
      </c>
      <c r="O1379" s="16">
        <f t="shared" si="563"/>
        <v>4382.6747509944253</v>
      </c>
      <c r="P1379" s="16">
        <f t="shared" si="564"/>
        <v>30751.804991325615</v>
      </c>
      <c r="Q1379" s="16">
        <f t="shared" si="565"/>
        <v>2208.2529580377868</v>
      </c>
      <c r="R1379" s="16">
        <f t="shared" si="553"/>
        <v>28543.55203328783</v>
      </c>
      <c r="S1379" s="16">
        <f t="shared" si="566"/>
        <v>4771.2083860830271</v>
      </c>
      <c r="T1379" s="16">
        <f t="shared" si="567"/>
        <v>30870.494249454641</v>
      </c>
      <c r="U1379" s="16">
        <f t="shared" si="568"/>
        <v>2208.2529580377868</v>
      </c>
      <c r="V1379" s="16">
        <f t="shared" si="554"/>
        <v>28662.241291416853</v>
      </c>
      <c r="W1379" s="16">
        <f t="shared" si="569"/>
        <v>4791.0479345408648</v>
      </c>
    </row>
    <row r="1380" spans="2:23">
      <c r="B1380" s="13">
        <v>26</v>
      </c>
      <c r="C1380" s="16">
        <f t="shared" si="549"/>
        <v>1731.9981762792934</v>
      </c>
      <c r="D1380" s="16">
        <f t="shared" si="555"/>
        <v>-101153.35059339029</v>
      </c>
      <c r="E1380" s="16">
        <f t="shared" si="556"/>
        <v>0</v>
      </c>
      <c r="F1380" s="16">
        <f t="shared" si="550"/>
        <v>-102885.34876966958</v>
      </c>
      <c r="G1380" s="16">
        <f t="shared" si="557"/>
        <v>0</v>
      </c>
      <c r="H1380" s="16">
        <f t="shared" si="558"/>
        <v>-14418.788412679622</v>
      </c>
      <c r="I1380" s="16">
        <f t="shared" si="559"/>
        <v>0</v>
      </c>
      <c r="J1380" s="16">
        <f t="shared" si="551"/>
        <v>-16150.786588958916</v>
      </c>
      <c r="K1380" s="16">
        <f t="shared" si="560"/>
        <v>0</v>
      </c>
      <c r="L1380" s="16">
        <f t="shared" si="561"/>
        <v>26951.729520593588</v>
      </c>
      <c r="M1380" s="16">
        <f t="shared" si="562"/>
        <v>2214.0411646494613</v>
      </c>
      <c r="N1380" s="16">
        <f t="shared" si="552"/>
        <v>24737.688355944127</v>
      </c>
      <c r="O1380" s="16">
        <f t="shared" si="563"/>
        <v>3943.769686349392</v>
      </c>
      <c r="P1380" s="16">
        <f t="shared" si="564"/>
        <v>29341.058877097894</v>
      </c>
      <c r="Q1380" s="16">
        <f t="shared" si="565"/>
        <v>2214.0411646494617</v>
      </c>
      <c r="R1380" s="16">
        <f t="shared" si="553"/>
        <v>27127.017712448433</v>
      </c>
      <c r="S1380" s="16">
        <f t="shared" si="566"/>
        <v>4324.6850148676285</v>
      </c>
      <c r="T1380" s="16">
        <f t="shared" si="567"/>
        <v>29463.064313099039</v>
      </c>
      <c r="U1380" s="16">
        <f t="shared" si="568"/>
        <v>2214.0411646494613</v>
      </c>
      <c r="V1380" s="16">
        <f t="shared" si="554"/>
        <v>27249.023148449578</v>
      </c>
      <c r="W1380" s="16">
        <f t="shared" si="569"/>
        <v>4344.1355525713925</v>
      </c>
    </row>
    <row r="1381" spans="2:23">
      <c r="B1381" s="13">
        <v>27</v>
      </c>
      <c r="C1381" s="16">
        <f t="shared" si="549"/>
        <v>1731.9981762792934</v>
      </c>
      <c r="D1381" s="16">
        <f t="shared" si="555"/>
        <v>-105971.90923275967</v>
      </c>
      <c r="E1381" s="16">
        <f t="shared" si="556"/>
        <v>0</v>
      </c>
      <c r="F1381" s="16">
        <f t="shared" si="550"/>
        <v>-107703.90740903896</v>
      </c>
      <c r="G1381" s="16">
        <f t="shared" si="557"/>
        <v>0</v>
      </c>
      <c r="H1381" s="16">
        <f t="shared" si="558"/>
        <v>-16635.310186627685</v>
      </c>
      <c r="I1381" s="16">
        <f t="shared" si="559"/>
        <v>0</v>
      </c>
      <c r="J1381" s="16">
        <f t="shared" si="551"/>
        <v>-18367.308362906977</v>
      </c>
      <c r="K1381" s="16">
        <f t="shared" si="560"/>
        <v>0</v>
      </c>
      <c r="L1381" s="16">
        <f t="shared" si="561"/>
        <v>25428.859368609206</v>
      </c>
      <c r="M1381" s="16">
        <f t="shared" si="562"/>
        <v>2219.5899767855954</v>
      </c>
      <c r="N1381" s="16">
        <f t="shared" si="552"/>
        <v>23209.269391823611</v>
      </c>
      <c r="O1381" s="16">
        <f t="shared" si="563"/>
        <v>3528.9537141511655</v>
      </c>
      <c r="P1381" s="16">
        <f t="shared" si="564"/>
        <v>27884.946587334241</v>
      </c>
      <c r="Q1381" s="16">
        <f t="shared" si="565"/>
        <v>2219.5899767855954</v>
      </c>
      <c r="R1381" s="16">
        <f t="shared" si="553"/>
        <v>25665.356610548646</v>
      </c>
      <c r="S1381" s="16">
        <f t="shared" si="566"/>
        <v>3902.4001146592414</v>
      </c>
      <c r="T1381" s="16">
        <f t="shared" si="567"/>
        <v>28010.360855217259</v>
      </c>
      <c r="U1381" s="16">
        <f t="shared" si="568"/>
        <v>2219.5899767855954</v>
      </c>
      <c r="V1381" s="16">
        <f t="shared" si="554"/>
        <v>25790.770878431664</v>
      </c>
      <c r="W1381" s="16">
        <f t="shared" si="569"/>
        <v>3921.469269270774</v>
      </c>
    </row>
    <row r="1382" spans="2:23">
      <c r="B1382" s="13">
        <v>28</v>
      </c>
      <c r="C1382" s="16">
        <f t="shared" si="549"/>
        <v>1731.9981762792934</v>
      </c>
      <c r="D1382" s="16">
        <f t="shared" si="555"/>
        <v>-110935.02463131014</v>
      </c>
      <c r="E1382" s="16">
        <f t="shared" si="556"/>
        <v>0</v>
      </c>
      <c r="F1382" s="16">
        <f t="shared" si="550"/>
        <v>-112667.02280758943</v>
      </c>
      <c r="G1382" s="16">
        <f t="shared" si="557"/>
        <v>0</v>
      </c>
      <c r="H1382" s="16">
        <f t="shared" si="558"/>
        <v>-18918.327613794187</v>
      </c>
      <c r="I1382" s="16">
        <f t="shared" si="559"/>
        <v>0</v>
      </c>
      <c r="J1382" s="16">
        <f t="shared" si="551"/>
        <v>-20650.325790073479</v>
      </c>
      <c r="K1382" s="16">
        <f t="shared" si="560"/>
        <v>0</v>
      </c>
      <c r="L1382" s="16">
        <f t="shared" si="561"/>
        <v>23857.736378631165</v>
      </c>
      <c r="M1382" s="16">
        <f t="shared" si="562"/>
        <v>2224.9081009115148</v>
      </c>
      <c r="N1382" s="16">
        <f t="shared" si="552"/>
        <v>21632.828277719651</v>
      </c>
      <c r="O1382" s="16">
        <f t="shared" si="563"/>
        <v>3137.1107996777164</v>
      </c>
      <c r="P1382" s="16">
        <f t="shared" si="564"/>
        <v>26382.446674247374</v>
      </c>
      <c r="Q1382" s="16">
        <f t="shared" si="565"/>
        <v>2224.9081009115148</v>
      </c>
      <c r="R1382" s="16">
        <f t="shared" si="553"/>
        <v>24157.53857333586</v>
      </c>
      <c r="S1382" s="16">
        <f t="shared" si="566"/>
        <v>3503.2347217444581</v>
      </c>
      <c r="T1382" s="16">
        <f t="shared" si="567"/>
        <v>26511.365016775046</v>
      </c>
      <c r="U1382" s="16">
        <f t="shared" si="568"/>
        <v>2224.9081009115148</v>
      </c>
      <c r="V1382" s="16">
        <f t="shared" si="554"/>
        <v>24286.456915863531</v>
      </c>
      <c r="W1382" s="16">
        <f t="shared" si="569"/>
        <v>3521.9299713636074</v>
      </c>
    </row>
    <row r="1383" spans="2:23">
      <c r="B1383" s="13">
        <v>29</v>
      </c>
      <c r="C1383" s="16">
        <f t="shared" si="549"/>
        <v>1731.9981762792934</v>
      </c>
      <c r="D1383" s="16">
        <f t="shared" si="555"/>
        <v>-116047.03349181711</v>
      </c>
      <c r="E1383" s="16">
        <f t="shared" si="556"/>
        <v>0</v>
      </c>
      <c r="F1383" s="16">
        <f t="shared" si="550"/>
        <v>-117779.0316680964</v>
      </c>
      <c r="G1383" s="16">
        <f t="shared" si="557"/>
        <v>0</v>
      </c>
      <c r="H1383" s="16">
        <f t="shared" si="558"/>
        <v>-21269.835563775683</v>
      </c>
      <c r="I1383" s="16">
        <f t="shared" si="559"/>
        <v>0</v>
      </c>
      <c r="J1383" s="16">
        <f t="shared" si="551"/>
        <v>-23001.833740054975</v>
      </c>
      <c r="K1383" s="16">
        <f t="shared" si="560"/>
        <v>0</v>
      </c>
      <c r="L1383" s="16">
        <f t="shared" si="561"/>
        <v>22237.249499799138</v>
      </c>
      <c r="M1383" s="16">
        <f t="shared" si="562"/>
        <v>2230.0040305736657</v>
      </c>
      <c r="N1383" s="16">
        <f t="shared" si="552"/>
        <v>20007.245469225472</v>
      </c>
      <c r="O1383" s="16">
        <f t="shared" si="563"/>
        <v>2767.1704911818456</v>
      </c>
      <c r="P1383" s="16">
        <f t="shared" si="564"/>
        <v>24832.500201074865</v>
      </c>
      <c r="Q1383" s="16">
        <f t="shared" si="565"/>
        <v>2230.0040305736661</v>
      </c>
      <c r="R1383" s="16">
        <f t="shared" si="553"/>
        <v>22602.496170501199</v>
      </c>
      <c r="S1383" s="16">
        <f t="shared" si="566"/>
        <v>3126.1155128159071</v>
      </c>
      <c r="T1383" s="16">
        <f t="shared" si="567"/>
        <v>24965.020522092756</v>
      </c>
      <c r="U1383" s="16">
        <f t="shared" si="568"/>
        <v>2230.0040305736657</v>
      </c>
      <c r="V1383" s="16">
        <f t="shared" si="554"/>
        <v>22735.016491519091</v>
      </c>
      <c r="W1383" s="16">
        <f t="shared" si="569"/>
        <v>3144.4441889131117</v>
      </c>
    </row>
    <row r="1384" spans="2:23">
      <c r="B1384" s="13">
        <v>30</v>
      </c>
      <c r="C1384" s="16">
        <f t="shared" si="549"/>
        <v>1731.9981762792934</v>
      </c>
      <c r="D1384" s="16">
        <f t="shared" si="555"/>
        <v>-121312.4026181393</v>
      </c>
      <c r="E1384" s="16">
        <f t="shared" si="556"/>
        <v>0</v>
      </c>
      <c r="F1384" s="16">
        <f t="shared" si="550"/>
        <v>-123044.40079441859</v>
      </c>
      <c r="G1384" s="16">
        <f t="shared" si="557"/>
        <v>0</v>
      </c>
      <c r="H1384" s="16">
        <f t="shared" si="558"/>
        <v>-23691.888752256626</v>
      </c>
      <c r="I1384" s="16">
        <f t="shared" si="559"/>
        <v>0</v>
      </c>
      <c r="J1384" s="16">
        <f t="shared" si="551"/>
        <v>-25423.886928535918</v>
      </c>
      <c r="K1384" s="16">
        <f t="shared" si="560"/>
        <v>0</v>
      </c>
      <c r="L1384" s="16">
        <f t="shared" si="561"/>
        <v>20566.247907635632</v>
      </c>
      <c r="M1384" s="16">
        <f t="shared" si="562"/>
        <v>2234.886042016235</v>
      </c>
      <c r="N1384" s="16">
        <f t="shared" si="552"/>
        <v>18331.361865619398</v>
      </c>
      <c r="O1384" s="16">
        <f t="shared" si="563"/>
        <v>2418.1064197586752</v>
      </c>
      <c r="P1384" s="16">
        <f t="shared" si="564"/>
        <v>23234.009913505004</v>
      </c>
      <c r="Q1384" s="16">
        <f t="shared" si="565"/>
        <v>2234.8860420162355</v>
      </c>
      <c r="R1384" s="16">
        <f t="shared" si="553"/>
        <v>20999.12387148877</v>
      </c>
      <c r="S1384" s="16">
        <f t="shared" si="566"/>
        <v>2770.0133037136375</v>
      </c>
      <c r="T1384" s="16">
        <f t="shared" si="567"/>
        <v>23370.232852292134</v>
      </c>
      <c r="U1384" s="16">
        <f t="shared" si="568"/>
        <v>2234.8860420162355</v>
      </c>
      <c r="V1384" s="16">
        <f t="shared" si="554"/>
        <v>21135.3468102759</v>
      </c>
      <c r="W1384" s="16">
        <f t="shared" si="569"/>
        <v>2787.9825940050146</v>
      </c>
    </row>
    <row r="1385" spans="2:23">
      <c r="B1385" s="13">
        <v>31</v>
      </c>
      <c r="C1385" s="16">
        <f t="shared" si="549"/>
        <v>1731.9981762792934</v>
      </c>
      <c r="D1385" s="16">
        <f t="shared" si="555"/>
        <v>-126735.73281825114</v>
      </c>
      <c r="E1385" s="16">
        <f t="shared" si="556"/>
        <v>0</v>
      </c>
      <c r="F1385" s="16">
        <f t="shared" si="550"/>
        <v>-128467.73099453043</v>
      </c>
      <c r="G1385" s="16">
        <f t="shared" si="557"/>
        <v>0</v>
      </c>
      <c r="H1385" s="16">
        <f t="shared" si="558"/>
        <v>-26186.603536391995</v>
      </c>
      <c r="I1385" s="16">
        <f t="shared" si="559"/>
        <v>0</v>
      </c>
      <c r="J1385" s="16">
        <f t="shared" si="551"/>
        <v>-27918.601712671287</v>
      </c>
      <c r="K1385" s="16">
        <f t="shared" si="560"/>
        <v>0</v>
      </c>
      <c r="L1385" s="16">
        <f t="shared" si="561"/>
        <v>18843.540116144806</v>
      </c>
      <c r="M1385" s="16">
        <f t="shared" si="562"/>
        <v>2239.5621909431707</v>
      </c>
      <c r="N1385" s="16">
        <f t="shared" si="552"/>
        <v>16603.977925201634</v>
      </c>
      <c r="O1385" s="16">
        <f t="shared" si="563"/>
        <v>2088.9348195924144</v>
      </c>
      <c r="P1385" s="16">
        <f t="shared" si="564"/>
        <v>21585.839392458169</v>
      </c>
      <c r="Q1385" s="16">
        <f t="shared" si="565"/>
        <v>2239.5621909431707</v>
      </c>
      <c r="R1385" s="16">
        <f t="shared" si="553"/>
        <v>19346.277201514997</v>
      </c>
      <c r="S1385" s="16">
        <f t="shared" si="566"/>
        <v>2433.9415685678682</v>
      </c>
      <c r="T1385" s="16">
        <f t="shared" si="567"/>
        <v>21725.86840015501</v>
      </c>
      <c r="U1385" s="16">
        <f t="shared" si="568"/>
        <v>2239.5621909431707</v>
      </c>
      <c r="V1385" s="16">
        <f t="shared" si="554"/>
        <v>19486.306209211838</v>
      </c>
      <c r="W1385" s="16">
        <f t="shared" si="569"/>
        <v>2451.5585198339236</v>
      </c>
    </row>
    <row r="1386" spans="2:23">
      <c r="B1386" s="13">
        <v>32</v>
      </c>
      <c r="C1386" s="16">
        <f t="shared" ref="C1386:C1407" si="570">IF($B$1347-12*$B1386&lt;=0,0,($B$1350*MIN(12,$B$1347-12*$B1386)-$B$1346*(MIN(12,$B$1347-12*$B1386)-MAX(0,MIN(12,$B$1347-12*$B1386,$B$1348-12*$B1386))))/12)</f>
        <v>1731.9981762792934</v>
      </c>
      <c r="D1386" s="16">
        <f t="shared" si="555"/>
        <v>-132321.76292436634</v>
      </c>
      <c r="E1386" s="16">
        <f t="shared" si="556"/>
        <v>0</v>
      </c>
      <c r="F1386" s="16">
        <f t="shared" ref="F1386:F1417" si="571">IF(E1386&gt;0,IF(E1386&lt;=D1386,D1386-E1386,C1386*(D1386/E1386-1)),D1386-C1386)</f>
        <v>-134053.76110064564</v>
      </c>
      <c r="G1386" s="16">
        <f t="shared" si="557"/>
        <v>0</v>
      </c>
      <c r="H1386" s="16">
        <f t="shared" si="558"/>
        <v>-28756.159764051426</v>
      </c>
      <c r="I1386" s="16">
        <f t="shared" si="559"/>
        <v>0</v>
      </c>
      <c r="J1386" s="16">
        <f t="shared" ref="J1386:J1417" si="572">IF(I1386&gt;0,IF(I1386&lt;=H1386,H1386-I1386,C1386*(H1386/I1386-1)),H1386-C1386)</f>
        <v>-30488.157940330719</v>
      </c>
      <c r="K1386" s="16">
        <f t="shared" si="560"/>
        <v>0</v>
      </c>
      <c r="L1386" s="16">
        <f t="shared" si="561"/>
        <v>17067.893068431767</v>
      </c>
      <c r="M1386" s="16">
        <f t="shared" si="562"/>
        <v>2244.0403103261124</v>
      </c>
      <c r="N1386" s="16">
        <f t="shared" ref="N1386:N1417" si="573">IF(M1386&gt;0,IF(M1386&lt;=L1386,L1386-M1386,C1386*(L1386/M1386-1)),L1386-C1386)</f>
        <v>14823.852758105655</v>
      </c>
      <c r="O1386" s="16">
        <f t="shared" si="563"/>
        <v>1778.7130711012719</v>
      </c>
      <c r="P1386" s="16">
        <f t="shared" si="564"/>
        <v>19886.812186525327</v>
      </c>
      <c r="Q1386" s="16">
        <f t="shared" si="565"/>
        <v>2244.0403103261124</v>
      </c>
      <c r="R1386" s="16">
        <f t="shared" ref="R1386:R1417" si="574">IF(Q1386&gt;0,IF(Q1386&lt;=P1386,P1386-Q1386,C1386*(P1386/Q1386-1)),P1386-C1386)</f>
        <v>17642.771876199215</v>
      </c>
      <c r="S1386" s="16">
        <f t="shared" si="566"/>
        <v>2116.954981861521</v>
      </c>
      <c r="T1386" s="16">
        <f t="shared" si="567"/>
        <v>20030.753604697216</v>
      </c>
      <c r="U1386" s="16">
        <f t="shared" si="568"/>
        <v>2244.0403103261124</v>
      </c>
      <c r="V1386" s="16">
        <f t="shared" ref="V1386:V1417" si="575">IF(U1386&gt;0,IF(U1386&lt;=T1386,T1386-U1386,C1386*(T1386/U1386-1)),T1386-C1386)</f>
        <v>17786.713294371104</v>
      </c>
      <c r="W1386" s="16">
        <f t="shared" si="569"/>
        <v>2134.226502710595</v>
      </c>
    </row>
    <row r="1387" spans="2:23">
      <c r="B1387" s="13">
        <v>33</v>
      </c>
      <c r="C1387" s="16">
        <f t="shared" si="570"/>
        <v>1731.9981762792934</v>
      </c>
      <c r="D1387" s="16">
        <f t="shared" ref="D1387:D1407" si="576">IF($B1387&gt;$B$1349,F1386,F1386*$B$107*IF(F1386&gt;0,$B$106,1))</f>
        <v>-138075.37393366502</v>
      </c>
      <c r="E1387" s="16">
        <f t="shared" ref="E1387:E1418" si="577">IF(AND(C1387&gt;0,D1387&gt;0),C1387/(1-$B$105*MAX(0,1-G1386/D1387)),0)</f>
        <v>0</v>
      </c>
      <c r="F1387" s="16">
        <f t="shared" si="571"/>
        <v>-139807.37210994432</v>
      </c>
      <c r="G1387" s="16">
        <f t="shared" ref="G1387:G1418" si="578">IF(E1387&gt;0,IF(E1387&lt;=D1387,G1386*(1-E1387/D1387),0),IF(AND(C1387&lt;0,F1387&gt;0),G1386-C1387,G1386))/$B$108</f>
        <v>0</v>
      </c>
      <c r="H1387" s="16">
        <f t="shared" ref="H1387:H1407" si="579">IF($B1387&gt;$B$1349,J1386,J1386*$B$107*IF(J1386&gt;0,$B$106,1))</f>
        <v>-31402.80267854064</v>
      </c>
      <c r="I1387" s="16">
        <f t="shared" ref="I1387:I1418" si="580">IF(AND(C1387&gt;0,H1387&gt;0),C1387/(1-$B$105*MAX(0,1-K1386/H1387)),0)</f>
        <v>0</v>
      </c>
      <c r="J1387" s="16">
        <f t="shared" si="572"/>
        <v>-33134.800854819936</v>
      </c>
      <c r="K1387" s="16">
        <f t="shared" ref="K1387:K1418" si="581">IF(I1387&gt;0,IF(I1387&lt;=H1387,K1386*(1-I1387/H1387),0),IF(AND(C1387&lt;0,J1387&gt;0),K1386-C1387,K1386))/$B$108</f>
        <v>0</v>
      </c>
      <c r="L1387" s="16">
        <f t="shared" ref="L1387:L1407" si="582">IF($B1387&gt;$B$1349,N1386,N1386*$B$107*IF(N1386&gt;0,$B$106,1))</f>
        <v>15238.031204167128</v>
      </c>
      <c r="M1387" s="16">
        <f t="shared" ref="M1387:M1418" si="583">IF(AND(C1387&gt;0,L1387&gt;0),C1387/(1-$B$105*MAX(0,1-O1386/L1387)),0)</f>
        <v>2248.3280091634779</v>
      </c>
      <c r="N1387" s="16">
        <f t="shared" si="573"/>
        <v>12989.703195003651</v>
      </c>
      <c r="O1387" s="16">
        <f t="shared" ref="O1387:O1418" si="584">IF(M1387&gt;0,IF(M1387&lt;=L1387,O1386*(1-M1387/L1387),0),IF(AND(C1387&lt;0,N1387&gt;0),O1386-C1387,O1386))/$B$108</f>
        <v>1486.5382691855616</v>
      </c>
      <c r="P1387" s="16">
        <f t="shared" ref="P1387:P1407" si="585">IF($B1387&gt;$B$1349,R1386,R1386*$B$107*IF(R1386&gt;0,$B$106,1))</f>
        <v>18135.710922420221</v>
      </c>
      <c r="Q1387" s="16">
        <f t="shared" ref="Q1387:Q1418" si="586">IF(AND(C1387&gt;0,P1387&gt;0),C1387/(1-$B$105*MAX(0,1-S1386/P1387)),0)</f>
        <v>2248.3280091634779</v>
      </c>
      <c r="R1387" s="16">
        <f t="shared" si="574"/>
        <v>15887.382913256744</v>
      </c>
      <c r="S1387" s="16">
        <f t="shared" ref="S1387:S1418" si="587">IF(Q1387&gt;0,IF(Q1387&lt;=P1387,S1386*(1-Q1387/P1387),0),IF(AND(C1387&lt;0,R1387&gt;0),S1386-C1387,S1386))/$B$108</f>
        <v>1818.1479856171786</v>
      </c>
      <c r="T1387" s="16">
        <f t="shared" ref="T1387:T1407" si="588">IF($B1387&gt;$B$1349,V1386,V1386*$B$107*IF(V1386&gt;0,$B$106,1))</f>
        <v>18283.674063815834</v>
      </c>
      <c r="U1387" s="16">
        <f t="shared" ref="U1387:U1418" si="589">IF(AND(C1387&gt;0,T1387&gt;0),C1387/(1-$B$105*MAX(0,1-W1386/T1387)),0)</f>
        <v>2248.3280091634779</v>
      </c>
      <c r="V1387" s="16">
        <f t="shared" si="575"/>
        <v>16035.346054652357</v>
      </c>
      <c r="W1387" s="16">
        <f t="shared" ref="W1387:W1418" si="590">IF(U1387&gt;0,IF(U1387&lt;=T1387,W1386*(1-U1387/T1387),0),IF(AND(C1387&lt;0,V1387&gt;0),W1386-C1387,W1386))/$B$108</f>
        <v>1835.0808491947021</v>
      </c>
    </row>
    <row r="1388" spans="2:23">
      <c r="B1388" s="13">
        <v>34</v>
      </c>
      <c r="C1388" s="16">
        <f t="shared" si="570"/>
        <v>1731.9981762792934</v>
      </c>
      <c r="D1388" s="16">
        <f t="shared" si="576"/>
        <v>-144001.59327324264</v>
      </c>
      <c r="E1388" s="16">
        <f t="shared" si="577"/>
        <v>0</v>
      </c>
      <c r="F1388" s="16">
        <f t="shared" si="571"/>
        <v>-145733.59144952195</v>
      </c>
      <c r="G1388" s="16">
        <f t="shared" si="578"/>
        <v>0</v>
      </c>
      <c r="H1388" s="16">
        <f t="shared" si="579"/>
        <v>-34128.844880464538</v>
      </c>
      <c r="I1388" s="16">
        <f t="shared" si="580"/>
        <v>0</v>
      </c>
      <c r="J1388" s="16">
        <f t="shared" si="572"/>
        <v>-35860.843056743834</v>
      </c>
      <c r="K1388" s="16">
        <f t="shared" si="581"/>
        <v>0</v>
      </c>
      <c r="L1388" s="16">
        <f t="shared" si="582"/>
        <v>13352.635502272053</v>
      </c>
      <c r="M1388" s="16">
        <f t="shared" si="583"/>
        <v>2252.4326721008206</v>
      </c>
      <c r="N1388" s="16">
        <f t="shared" si="573"/>
        <v>11100.202830171233</v>
      </c>
      <c r="O1388" s="16">
        <f t="shared" si="584"/>
        <v>1211.5458184900449</v>
      </c>
      <c r="P1388" s="16">
        <f t="shared" si="585"/>
        <v>16331.276391853138</v>
      </c>
      <c r="Q1388" s="16">
        <f t="shared" si="586"/>
        <v>2252.4326721008206</v>
      </c>
      <c r="R1388" s="16">
        <f t="shared" si="574"/>
        <v>14078.843719752318</v>
      </c>
      <c r="S1388" s="16">
        <f t="shared" si="587"/>
        <v>1536.6533836190818</v>
      </c>
      <c r="T1388" s="16">
        <f t="shared" si="588"/>
        <v>16483.373623419342</v>
      </c>
      <c r="U1388" s="16">
        <f t="shared" si="589"/>
        <v>2252.4326721008206</v>
      </c>
      <c r="V1388" s="16">
        <f t="shared" si="575"/>
        <v>14230.940951318522</v>
      </c>
      <c r="W1388" s="16">
        <f t="shared" si="590"/>
        <v>1553.2542302637121</v>
      </c>
    </row>
    <row r="1389" spans="2:23">
      <c r="B1389" s="13">
        <v>35</v>
      </c>
      <c r="C1389" s="16">
        <f t="shared" si="570"/>
        <v>1731.9981762792934</v>
      </c>
      <c r="D1389" s="16">
        <f t="shared" si="576"/>
        <v>-150105.5991930076</v>
      </c>
      <c r="E1389" s="16">
        <f t="shared" si="577"/>
        <v>0</v>
      </c>
      <c r="F1389" s="16">
        <f t="shared" si="571"/>
        <v>-151837.5973692869</v>
      </c>
      <c r="G1389" s="16">
        <f t="shared" si="578"/>
        <v>0</v>
      </c>
      <c r="H1389" s="16">
        <f t="shared" si="579"/>
        <v>-36936.668348446146</v>
      </c>
      <c r="I1389" s="16">
        <f t="shared" si="580"/>
        <v>0</v>
      </c>
      <c r="J1389" s="16">
        <f t="shared" si="572"/>
        <v>-38668.666524725442</v>
      </c>
      <c r="K1389" s="16">
        <f t="shared" si="581"/>
        <v>0</v>
      </c>
      <c r="L1389" s="16">
        <f t="shared" si="582"/>
        <v>11410.342497246216</v>
      </c>
      <c r="M1389" s="16">
        <f t="shared" si="583"/>
        <v>2256.3614598275553</v>
      </c>
      <c r="N1389" s="16">
        <f t="shared" si="573"/>
        <v>9153.98103741866</v>
      </c>
      <c r="O1389" s="16">
        <f t="shared" si="584"/>
        <v>952.90805731715409</v>
      </c>
      <c r="P1389" s="16">
        <f t="shared" si="585"/>
        <v>14472.206613282198</v>
      </c>
      <c r="Q1389" s="16">
        <f t="shared" si="586"/>
        <v>2256.3614598275558</v>
      </c>
      <c r="R1389" s="16">
        <f t="shared" si="574"/>
        <v>12215.845153454642</v>
      </c>
      <c r="S1389" s="16">
        <f t="shared" si="587"/>
        <v>1271.6409643064062</v>
      </c>
      <c r="T1389" s="16">
        <f t="shared" si="588"/>
        <v>14628.553441498363</v>
      </c>
      <c r="U1389" s="16">
        <f t="shared" si="589"/>
        <v>2256.3614598275553</v>
      </c>
      <c r="V1389" s="16">
        <f t="shared" si="575"/>
        <v>12372.191981670807</v>
      </c>
      <c r="W1389" s="16">
        <f t="shared" si="590"/>
        <v>1287.9163041540826</v>
      </c>
    </row>
    <row r="1390" spans="2:23">
      <c r="B1390" s="13">
        <v>36</v>
      </c>
      <c r="C1390" s="16">
        <f t="shared" si="570"/>
        <v>1731.9981762792934</v>
      </c>
      <c r="D1390" s="16">
        <f t="shared" si="576"/>
        <v>-156392.72529036552</v>
      </c>
      <c r="E1390" s="16">
        <f t="shared" si="577"/>
        <v>0</v>
      </c>
      <c r="F1390" s="16">
        <f t="shared" si="571"/>
        <v>-158124.72346664482</v>
      </c>
      <c r="G1390" s="16">
        <f t="shared" si="578"/>
        <v>0</v>
      </c>
      <c r="H1390" s="16">
        <f t="shared" si="579"/>
        <v>-39828.726520467208</v>
      </c>
      <c r="I1390" s="16">
        <f t="shared" si="580"/>
        <v>0</v>
      </c>
      <c r="J1390" s="16">
        <f t="shared" si="572"/>
        <v>-41560.724696746503</v>
      </c>
      <c r="K1390" s="16">
        <f t="shared" si="581"/>
        <v>0</v>
      </c>
      <c r="L1390" s="16">
        <f t="shared" si="582"/>
        <v>9409.743267604139</v>
      </c>
      <c r="M1390" s="16">
        <f t="shared" si="583"/>
        <v>2260.121310170136</v>
      </c>
      <c r="N1390" s="16">
        <f t="shared" si="573"/>
        <v>7149.621957434003</v>
      </c>
      <c r="O1390" s="16">
        <f t="shared" si="584"/>
        <v>709.83291157265262</v>
      </c>
      <c r="P1390" s="16">
        <f t="shared" si="585"/>
        <v>12557.155867042164</v>
      </c>
      <c r="Q1390" s="16">
        <f t="shared" si="586"/>
        <v>2260.1213101701364</v>
      </c>
      <c r="R1390" s="16">
        <f t="shared" si="574"/>
        <v>10297.034556872028</v>
      </c>
      <c r="S1390" s="16">
        <f t="shared" si="587"/>
        <v>1022.3161537189784</v>
      </c>
      <c r="T1390" s="16">
        <f t="shared" si="588"/>
        <v>12717.871025638689</v>
      </c>
      <c r="U1390" s="16">
        <f t="shared" si="589"/>
        <v>2260.1213101701364</v>
      </c>
      <c r="V1390" s="16">
        <f t="shared" si="575"/>
        <v>10457.749715468553</v>
      </c>
      <c r="W1390" s="16">
        <f t="shared" si="590"/>
        <v>1038.2723692559159</v>
      </c>
    </row>
    <row r="1391" spans="2:23">
      <c r="B1391" s="13">
        <v>37</v>
      </c>
      <c r="C1391" s="16">
        <f t="shared" si="570"/>
        <v>1731.9981762792934</v>
      </c>
      <c r="D1391" s="16">
        <f t="shared" si="576"/>
        <v>-162868.46517064417</v>
      </c>
      <c r="E1391" s="16">
        <f t="shared" si="577"/>
        <v>0</v>
      </c>
      <c r="F1391" s="16">
        <f t="shared" si="571"/>
        <v>-164600.46334692347</v>
      </c>
      <c r="G1391" s="16">
        <f t="shared" si="578"/>
        <v>0</v>
      </c>
      <c r="H1391" s="16">
        <f t="shared" si="579"/>
        <v>-42807.546437648896</v>
      </c>
      <c r="I1391" s="16">
        <f t="shared" si="580"/>
        <v>0</v>
      </c>
      <c r="J1391" s="16">
        <f t="shared" si="572"/>
        <v>-44539.544613928192</v>
      </c>
      <c r="K1391" s="16">
        <f t="shared" si="581"/>
        <v>0</v>
      </c>
      <c r="L1391" s="16">
        <f t="shared" si="582"/>
        <v>7349.3823949247089</v>
      </c>
      <c r="M1391" s="16">
        <f t="shared" si="583"/>
        <v>2263.7189398067344</v>
      </c>
      <c r="N1391" s="16">
        <f t="shared" si="573"/>
        <v>5085.6634551179741</v>
      </c>
      <c r="O1391" s="16">
        <f t="shared" si="584"/>
        <v>481.56257988906304</v>
      </c>
      <c r="P1391" s="16">
        <f t="shared" si="585"/>
        <v>10584.733702391031</v>
      </c>
      <c r="Q1391" s="16">
        <f t="shared" si="586"/>
        <v>2263.7189398067344</v>
      </c>
      <c r="R1391" s="16">
        <f t="shared" si="574"/>
        <v>8321.0147625842965</v>
      </c>
      <c r="S1391" s="16">
        <f t="shared" si="587"/>
        <v>787.918699640363</v>
      </c>
      <c r="T1391" s="16">
        <f t="shared" si="588"/>
        <v>10749.939242518745</v>
      </c>
      <c r="U1391" s="16">
        <f t="shared" si="589"/>
        <v>2263.7189398067344</v>
      </c>
      <c r="V1391" s="16">
        <f t="shared" si="575"/>
        <v>8486.2203027120104</v>
      </c>
      <c r="W1391" s="16">
        <f t="shared" si="590"/>
        <v>803.56204820598794</v>
      </c>
    </row>
    <row r="1392" spans="2:23">
      <c r="B1392" s="13">
        <v>38</v>
      </c>
      <c r="C1392" s="16">
        <f t="shared" si="570"/>
        <v>1731.9981762792934</v>
      </c>
      <c r="D1392" s="16">
        <f t="shared" si="576"/>
        <v>-169538.47724733118</v>
      </c>
      <c r="E1392" s="16">
        <f t="shared" si="577"/>
        <v>0</v>
      </c>
      <c r="F1392" s="16">
        <f t="shared" si="571"/>
        <v>-171270.47542361048</v>
      </c>
      <c r="G1392" s="16">
        <f t="shared" si="578"/>
        <v>0</v>
      </c>
      <c r="H1392" s="16">
        <f t="shared" si="579"/>
        <v>-45875.730952346043</v>
      </c>
      <c r="I1392" s="16">
        <f t="shared" si="580"/>
        <v>0</v>
      </c>
      <c r="J1392" s="16">
        <f t="shared" si="572"/>
        <v>-47607.729128625338</v>
      </c>
      <c r="K1392" s="16">
        <f t="shared" si="581"/>
        <v>0</v>
      </c>
      <c r="L1392" s="16">
        <f t="shared" si="582"/>
        <v>5227.7568920539707</v>
      </c>
      <c r="M1392" s="16">
        <f t="shared" si="583"/>
        <v>2267.1608465333588</v>
      </c>
      <c r="N1392" s="16">
        <f t="shared" si="573"/>
        <v>2960.5960455206118</v>
      </c>
      <c r="O1392" s="16">
        <f t="shared" si="584"/>
        <v>267.37225085425547</v>
      </c>
      <c r="P1392" s="16">
        <f t="shared" si="585"/>
        <v>8553.5039150509019</v>
      </c>
      <c r="Q1392" s="16">
        <f t="shared" si="586"/>
        <v>2267.1608465333588</v>
      </c>
      <c r="R1392" s="16">
        <f t="shared" si="574"/>
        <v>6286.3430685175426</v>
      </c>
      <c r="S1392" s="16">
        <f t="shared" si="587"/>
        <v>567.72138786533401</v>
      </c>
      <c r="T1392" s="16">
        <f t="shared" si="588"/>
        <v>8723.3252979697827</v>
      </c>
      <c r="U1392" s="16">
        <f t="shared" si="589"/>
        <v>2267.1608465333588</v>
      </c>
      <c r="V1392" s="16">
        <f t="shared" si="575"/>
        <v>6456.1644514364234</v>
      </c>
      <c r="W1392" s="16">
        <f t="shared" si="590"/>
        <v>583.05800410614268</v>
      </c>
    </row>
    <row r="1393" spans="2:23">
      <c r="B1393" s="13">
        <v>39</v>
      </c>
      <c r="C1393" s="16">
        <f t="shared" si="570"/>
        <v>1731.9981762792934</v>
      </c>
      <c r="D1393" s="16">
        <f t="shared" si="576"/>
        <v>-176408.5896863188</v>
      </c>
      <c r="E1393" s="16">
        <f t="shared" si="577"/>
        <v>0</v>
      </c>
      <c r="F1393" s="16">
        <f t="shared" si="571"/>
        <v>-178140.5878625981</v>
      </c>
      <c r="G1393" s="16">
        <f t="shared" si="578"/>
        <v>0</v>
      </c>
      <c r="H1393" s="16">
        <f t="shared" si="579"/>
        <v>-49035.961002484102</v>
      </c>
      <c r="I1393" s="16">
        <f t="shared" si="580"/>
        <v>0</v>
      </c>
      <c r="J1393" s="16">
        <f t="shared" si="572"/>
        <v>-50767.959178763398</v>
      </c>
      <c r="K1393" s="16">
        <f t="shared" si="581"/>
        <v>0</v>
      </c>
      <c r="L1393" s="16">
        <f t="shared" si="582"/>
        <v>3043.315099032458</v>
      </c>
      <c r="M1393" s="16">
        <f t="shared" si="583"/>
        <v>2270.4533120161614</v>
      </c>
      <c r="N1393" s="16">
        <f t="shared" si="573"/>
        <v>772.8617870162966</v>
      </c>
      <c r="O1393" s="16">
        <f t="shared" si="584"/>
        <v>66.568853072294047</v>
      </c>
      <c r="P1393" s="16">
        <f t="shared" si="585"/>
        <v>6461.9834938519225</v>
      </c>
      <c r="Q1393" s="16">
        <f t="shared" si="586"/>
        <v>2270.4533120161614</v>
      </c>
      <c r="R1393" s="16">
        <f t="shared" si="574"/>
        <v>4191.5301818357611</v>
      </c>
      <c r="S1393" s="16">
        <f t="shared" si="587"/>
        <v>361.02879131844963</v>
      </c>
      <c r="T1393" s="16">
        <f t="shared" si="588"/>
        <v>6636.549686209557</v>
      </c>
      <c r="U1393" s="16">
        <f t="shared" si="589"/>
        <v>2270.4533120161614</v>
      </c>
      <c r="V1393" s="16">
        <f t="shared" si="575"/>
        <v>4366.0963741933956</v>
      </c>
      <c r="W1393" s="16">
        <f t="shared" si="590"/>
        <v>376.06468959375201</v>
      </c>
    </row>
    <row r="1394" spans="2:23">
      <c r="B1394" s="13">
        <v>40</v>
      </c>
      <c r="C1394" s="16">
        <f t="shared" si="570"/>
        <v>1731.9981762792934</v>
      </c>
      <c r="D1394" s="16">
        <f t="shared" si="576"/>
        <v>-183484.80549847605</v>
      </c>
      <c r="E1394" s="16">
        <f t="shared" si="577"/>
        <v>0</v>
      </c>
      <c r="F1394" s="16">
        <f t="shared" si="571"/>
        <v>-185216.80367475536</v>
      </c>
      <c r="G1394" s="16">
        <f t="shared" si="578"/>
        <v>0</v>
      </c>
      <c r="H1394" s="16">
        <f t="shared" si="579"/>
        <v>-52290.997954126302</v>
      </c>
      <c r="I1394" s="16">
        <f t="shared" si="580"/>
        <v>0</v>
      </c>
      <c r="J1394" s="16">
        <f t="shared" si="572"/>
        <v>-54022.996130405598</v>
      </c>
      <c r="K1394" s="16">
        <f t="shared" si="581"/>
        <v>0</v>
      </c>
      <c r="L1394" s="16">
        <f t="shared" si="582"/>
        <v>794.45554534553196</v>
      </c>
      <c r="M1394" s="16">
        <f t="shared" si="583"/>
        <v>2273.6024049693101</v>
      </c>
      <c r="N1394" s="16">
        <f t="shared" si="573"/>
        <v>-1126.7931709248032</v>
      </c>
      <c r="O1394" s="16">
        <f t="shared" si="584"/>
        <v>0</v>
      </c>
      <c r="P1394" s="16">
        <f t="shared" si="585"/>
        <v>4308.6415351162523</v>
      </c>
      <c r="Q1394" s="16">
        <f t="shared" si="586"/>
        <v>2273.6024049693101</v>
      </c>
      <c r="R1394" s="16">
        <f t="shared" si="574"/>
        <v>2035.0391301469422</v>
      </c>
      <c r="S1394" s="16">
        <f t="shared" si="587"/>
        <v>167.17605256709246</v>
      </c>
      <c r="T1394" s="16">
        <f t="shared" si="588"/>
        <v>4488.0851068883585</v>
      </c>
      <c r="U1394" s="16">
        <f t="shared" si="589"/>
        <v>2273.6024049693096</v>
      </c>
      <c r="V1394" s="16">
        <f t="shared" si="575"/>
        <v>2214.4827019190488</v>
      </c>
      <c r="W1394" s="16">
        <f t="shared" si="590"/>
        <v>181.91712930758484</v>
      </c>
    </row>
    <row r="1395" spans="2:23">
      <c r="B1395" s="13">
        <v>41</v>
      </c>
      <c r="C1395" s="16">
        <f t="shared" si="570"/>
        <v>1731.9981762792934</v>
      </c>
      <c r="D1395" s="16">
        <f t="shared" si="576"/>
        <v>-190773.30778499803</v>
      </c>
      <c r="E1395" s="16">
        <f t="shared" si="577"/>
        <v>0</v>
      </c>
      <c r="F1395" s="16">
        <f t="shared" si="571"/>
        <v>-192505.30596127734</v>
      </c>
      <c r="G1395" s="16">
        <f t="shared" si="578"/>
        <v>0</v>
      </c>
      <c r="H1395" s="16">
        <f t="shared" si="579"/>
        <v>-55643.686014317769</v>
      </c>
      <c r="I1395" s="16">
        <f t="shared" si="580"/>
        <v>0</v>
      </c>
      <c r="J1395" s="16">
        <f t="shared" si="572"/>
        <v>-57375.684190597065</v>
      </c>
      <c r="K1395" s="16">
        <f t="shared" si="581"/>
        <v>0</v>
      </c>
      <c r="L1395" s="16">
        <f t="shared" si="582"/>
        <v>-1160.5969660525473</v>
      </c>
      <c r="M1395" s="16">
        <f t="shared" si="583"/>
        <v>0</v>
      </c>
      <c r="N1395" s="16">
        <f t="shared" si="573"/>
        <v>-2892.5951423318406</v>
      </c>
      <c r="O1395" s="16">
        <f t="shared" si="584"/>
        <v>0</v>
      </c>
      <c r="P1395" s="16">
        <f t="shared" si="585"/>
        <v>2091.8981234432476</v>
      </c>
      <c r="Q1395" s="16">
        <f t="shared" si="586"/>
        <v>2276.6139847023378</v>
      </c>
      <c r="R1395" s="16">
        <f t="shared" si="574"/>
        <v>-140.52779126384607</v>
      </c>
      <c r="S1395" s="16">
        <f t="shared" si="587"/>
        <v>0</v>
      </c>
      <c r="T1395" s="16">
        <f t="shared" si="588"/>
        <v>2276.3553486106675</v>
      </c>
      <c r="U1395" s="16">
        <f t="shared" si="589"/>
        <v>2276.6139847023373</v>
      </c>
      <c r="V1395" s="16">
        <f t="shared" si="575"/>
        <v>-0.19676468742718009</v>
      </c>
      <c r="W1395" s="16">
        <f t="shared" si="590"/>
        <v>0</v>
      </c>
    </row>
    <row r="1396" spans="2:23">
      <c r="B1396" s="13">
        <v>42</v>
      </c>
      <c r="C1396" s="16">
        <f t="shared" si="570"/>
        <v>0</v>
      </c>
      <c r="D1396" s="16">
        <f t="shared" si="576"/>
        <v>-198280.46514011567</v>
      </c>
      <c r="E1396" s="16">
        <f t="shared" si="577"/>
        <v>0</v>
      </c>
      <c r="F1396" s="16">
        <f t="shared" si="571"/>
        <v>-198280.46514011567</v>
      </c>
      <c r="G1396" s="16">
        <f t="shared" si="578"/>
        <v>0</v>
      </c>
      <c r="H1396" s="16">
        <f t="shared" si="579"/>
        <v>-59096.954716314976</v>
      </c>
      <c r="I1396" s="16">
        <f t="shared" si="580"/>
        <v>0</v>
      </c>
      <c r="J1396" s="16">
        <f t="shared" si="572"/>
        <v>-59096.954716314976</v>
      </c>
      <c r="K1396" s="16">
        <f t="shared" si="581"/>
        <v>0</v>
      </c>
      <c r="L1396" s="16">
        <f t="shared" si="582"/>
        <v>-2979.3729966017959</v>
      </c>
      <c r="M1396" s="16">
        <f t="shared" si="583"/>
        <v>0</v>
      </c>
      <c r="N1396" s="16">
        <f t="shared" si="573"/>
        <v>-2979.3729966017959</v>
      </c>
      <c r="O1396" s="16">
        <f t="shared" si="584"/>
        <v>0</v>
      </c>
      <c r="P1396" s="16">
        <f t="shared" si="585"/>
        <v>-144.74362500176144</v>
      </c>
      <c r="Q1396" s="16">
        <f t="shared" si="586"/>
        <v>0</v>
      </c>
      <c r="R1396" s="16">
        <f t="shared" si="574"/>
        <v>-144.74362500176144</v>
      </c>
      <c r="S1396" s="16">
        <f t="shared" si="587"/>
        <v>0</v>
      </c>
      <c r="T1396" s="16">
        <f t="shared" si="588"/>
        <v>-0.2026676280499955</v>
      </c>
      <c r="U1396" s="16">
        <f t="shared" si="589"/>
        <v>0</v>
      </c>
      <c r="V1396" s="16">
        <f t="shared" si="575"/>
        <v>-0.2026676280499955</v>
      </c>
      <c r="W1396" s="16">
        <f t="shared" si="590"/>
        <v>0</v>
      </c>
    </row>
    <row r="1397" spans="2:23">
      <c r="B1397" s="13">
        <v>43</v>
      </c>
      <c r="C1397" s="16">
        <f t="shared" si="570"/>
        <v>0</v>
      </c>
      <c r="D1397" s="16">
        <f t="shared" si="576"/>
        <v>-198280.46514011567</v>
      </c>
      <c r="E1397" s="16">
        <f t="shared" si="577"/>
        <v>0</v>
      </c>
      <c r="F1397" s="16">
        <f t="shared" si="571"/>
        <v>-198280.46514011567</v>
      </c>
      <c r="G1397" s="16">
        <f t="shared" si="578"/>
        <v>0</v>
      </c>
      <c r="H1397" s="16">
        <f t="shared" si="579"/>
        <v>-59096.954716314976</v>
      </c>
      <c r="I1397" s="16">
        <f t="shared" si="580"/>
        <v>0</v>
      </c>
      <c r="J1397" s="16">
        <f t="shared" si="572"/>
        <v>-59096.954716314976</v>
      </c>
      <c r="K1397" s="16">
        <f t="shared" si="581"/>
        <v>0</v>
      </c>
      <c r="L1397" s="16">
        <f t="shared" si="582"/>
        <v>-2979.3729966017959</v>
      </c>
      <c r="M1397" s="16">
        <f t="shared" si="583"/>
        <v>0</v>
      </c>
      <c r="N1397" s="16">
        <f t="shared" si="573"/>
        <v>-2979.3729966017959</v>
      </c>
      <c r="O1397" s="16">
        <f t="shared" si="584"/>
        <v>0</v>
      </c>
      <c r="P1397" s="16">
        <f t="shared" si="585"/>
        <v>-144.74362500176144</v>
      </c>
      <c r="Q1397" s="16">
        <f t="shared" si="586"/>
        <v>0</v>
      </c>
      <c r="R1397" s="16">
        <f t="shared" si="574"/>
        <v>-144.74362500176144</v>
      </c>
      <c r="S1397" s="16">
        <f t="shared" si="587"/>
        <v>0</v>
      </c>
      <c r="T1397" s="16">
        <f t="shared" si="588"/>
        <v>-0.2026676280499955</v>
      </c>
      <c r="U1397" s="16">
        <f t="shared" si="589"/>
        <v>0</v>
      </c>
      <c r="V1397" s="16">
        <f t="shared" si="575"/>
        <v>-0.2026676280499955</v>
      </c>
      <c r="W1397" s="16">
        <f t="shared" si="590"/>
        <v>0</v>
      </c>
    </row>
    <row r="1398" spans="2:23">
      <c r="B1398" s="13">
        <v>44</v>
      </c>
      <c r="C1398" s="16">
        <f t="shared" si="570"/>
        <v>0</v>
      </c>
      <c r="D1398" s="16">
        <f t="shared" si="576"/>
        <v>-198280.46514011567</v>
      </c>
      <c r="E1398" s="16">
        <f t="shared" si="577"/>
        <v>0</v>
      </c>
      <c r="F1398" s="16">
        <f t="shared" si="571"/>
        <v>-198280.46514011567</v>
      </c>
      <c r="G1398" s="16">
        <f t="shared" si="578"/>
        <v>0</v>
      </c>
      <c r="H1398" s="16">
        <f t="shared" si="579"/>
        <v>-59096.954716314976</v>
      </c>
      <c r="I1398" s="16">
        <f t="shared" si="580"/>
        <v>0</v>
      </c>
      <c r="J1398" s="16">
        <f t="shared" si="572"/>
        <v>-59096.954716314976</v>
      </c>
      <c r="K1398" s="16">
        <f t="shared" si="581"/>
        <v>0</v>
      </c>
      <c r="L1398" s="16">
        <f t="shared" si="582"/>
        <v>-2979.3729966017959</v>
      </c>
      <c r="M1398" s="16">
        <f t="shared" si="583"/>
        <v>0</v>
      </c>
      <c r="N1398" s="16">
        <f t="shared" si="573"/>
        <v>-2979.3729966017959</v>
      </c>
      <c r="O1398" s="16">
        <f t="shared" si="584"/>
        <v>0</v>
      </c>
      <c r="P1398" s="16">
        <f t="shared" si="585"/>
        <v>-144.74362500176144</v>
      </c>
      <c r="Q1398" s="16">
        <f t="shared" si="586"/>
        <v>0</v>
      </c>
      <c r="R1398" s="16">
        <f t="shared" si="574"/>
        <v>-144.74362500176144</v>
      </c>
      <c r="S1398" s="16">
        <f t="shared" si="587"/>
        <v>0</v>
      </c>
      <c r="T1398" s="16">
        <f t="shared" si="588"/>
        <v>-0.2026676280499955</v>
      </c>
      <c r="U1398" s="16">
        <f t="shared" si="589"/>
        <v>0</v>
      </c>
      <c r="V1398" s="16">
        <f t="shared" si="575"/>
        <v>-0.2026676280499955</v>
      </c>
      <c r="W1398" s="16">
        <f t="shared" si="590"/>
        <v>0</v>
      </c>
    </row>
    <row r="1399" spans="2:23">
      <c r="B1399" s="13">
        <v>45</v>
      </c>
      <c r="C1399" s="16">
        <f t="shared" si="570"/>
        <v>0</v>
      </c>
      <c r="D1399" s="16">
        <f t="shared" si="576"/>
        <v>-198280.46514011567</v>
      </c>
      <c r="E1399" s="16">
        <f t="shared" si="577"/>
        <v>0</v>
      </c>
      <c r="F1399" s="16">
        <f t="shared" si="571"/>
        <v>-198280.46514011567</v>
      </c>
      <c r="G1399" s="16">
        <f t="shared" si="578"/>
        <v>0</v>
      </c>
      <c r="H1399" s="16">
        <f t="shared" si="579"/>
        <v>-59096.954716314976</v>
      </c>
      <c r="I1399" s="16">
        <f t="shared" si="580"/>
        <v>0</v>
      </c>
      <c r="J1399" s="16">
        <f t="shared" si="572"/>
        <v>-59096.954716314976</v>
      </c>
      <c r="K1399" s="16">
        <f t="shared" si="581"/>
        <v>0</v>
      </c>
      <c r="L1399" s="16">
        <f t="shared" si="582"/>
        <v>-2979.3729966017959</v>
      </c>
      <c r="M1399" s="16">
        <f t="shared" si="583"/>
        <v>0</v>
      </c>
      <c r="N1399" s="16">
        <f t="shared" si="573"/>
        <v>-2979.3729966017959</v>
      </c>
      <c r="O1399" s="16">
        <f t="shared" si="584"/>
        <v>0</v>
      </c>
      <c r="P1399" s="16">
        <f t="shared" si="585"/>
        <v>-144.74362500176144</v>
      </c>
      <c r="Q1399" s="16">
        <f t="shared" si="586"/>
        <v>0</v>
      </c>
      <c r="R1399" s="16">
        <f t="shared" si="574"/>
        <v>-144.74362500176144</v>
      </c>
      <c r="S1399" s="16">
        <f t="shared" si="587"/>
        <v>0</v>
      </c>
      <c r="T1399" s="16">
        <f t="shared" si="588"/>
        <v>-0.2026676280499955</v>
      </c>
      <c r="U1399" s="16">
        <f t="shared" si="589"/>
        <v>0</v>
      </c>
      <c r="V1399" s="16">
        <f t="shared" si="575"/>
        <v>-0.2026676280499955</v>
      </c>
      <c r="W1399" s="16">
        <f t="shared" si="590"/>
        <v>0</v>
      </c>
    </row>
    <row r="1400" spans="2:23">
      <c r="B1400" s="13">
        <v>46</v>
      </c>
      <c r="C1400" s="16">
        <f t="shared" si="570"/>
        <v>0</v>
      </c>
      <c r="D1400" s="16">
        <f t="shared" si="576"/>
        <v>-198280.46514011567</v>
      </c>
      <c r="E1400" s="16">
        <f t="shared" si="577"/>
        <v>0</v>
      </c>
      <c r="F1400" s="16">
        <f t="shared" si="571"/>
        <v>-198280.46514011567</v>
      </c>
      <c r="G1400" s="16">
        <f t="shared" si="578"/>
        <v>0</v>
      </c>
      <c r="H1400" s="16">
        <f t="shared" si="579"/>
        <v>-59096.954716314976</v>
      </c>
      <c r="I1400" s="16">
        <f t="shared" si="580"/>
        <v>0</v>
      </c>
      <c r="J1400" s="16">
        <f t="shared" si="572"/>
        <v>-59096.954716314976</v>
      </c>
      <c r="K1400" s="16">
        <f t="shared" si="581"/>
        <v>0</v>
      </c>
      <c r="L1400" s="16">
        <f t="shared" si="582"/>
        <v>-2979.3729966017959</v>
      </c>
      <c r="M1400" s="16">
        <f t="shared" si="583"/>
        <v>0</v>
      </c>
      <c r="N1400" s="16">
        <f t="shared" si="573"/>
        <v>-2979.3729966017959</v>
      </c>
      <c r="O1400" s="16">
        <f t="shared" si="584"/>
        <v>0</v>
      </c>
      <c r="P1400" s="16">
        <f t="shared" si="585"/>
        <v>-144.74362500176144</v>
      </c>
      <c r="Q1400" s="16">
        <f t="shared" si="586"/>
        <v>0</v>
      </c>
      <c r="R1400" s="16">
        <f t="shared" si="574"/>
        <v>-144.74362500176144</v>
      </c>
      <c r="S1400" s="16">
        <f t="shared" si="587"/>
        <v>0</v>
      </c>
      <c r="T1400" s="16">
        <f t="shared" si="588"/>
        <v>-0.2026676280499955</v>
      </c>
      <c r="U1400" s="16">
        <f t="shared" si="589"/>
        <v>0</v>
      </c>
      <c r="V1400" s="16">
        <f t="shared" si="575"/>
        <v>-0.2026676280499955</v>
      </c>
      <c r="W1400" s="16">
        <f t="shared" si="590"/>
        <v>0</v>
      </c>
    </row>
    <row r="1401" spans="2:23">
      <c r="B1401" s="13">
        <v>47</v>
      </c>
      <c r="C1401" s="16">
        <f t="shared" si="570"/>
        <v>0</v>
      </c>
      <c r="D1401" s="16">
        <f t="shared" si="576"/>
        <v>-198280.46514011567</v>
      </c>
      <c r="E1401" s="16">
        <f t="shared" si="577"/>
        <v>0</v>
      </c>
      <c r="F1401" s="16">
        <f t="shared" si="571"/>
        <v>-198280.46514011567</v>
      </c>
      <c r="G1401" s="16">
        <f t="shared" si="578"/>
        <v>0</v>
      </c>
      <c r="H1401" s="16">
        <f t="shared" si="579"/>
        <v>-59096.954716314976</v>
      </c>
      <c r="I1401" s="16">
        <f t="shared" si="580"/>
        <v>0</v>
      </c>
      <c r="J1401" s="16">
        <f t="shared" si="572"/>
        <v>-59096.954716314976</v>
      </c>
      <c r="K1401" s="16">
        <f t="shared" si="581"/>
        <v>0</v>
      </c>
      <c r="L1401" s="16">
        <f t="shared" si="582"/>
        <v>-2979.3729966017959</v>
      </c>
      <c r="M1401" s="16">
        <f t="shared" si="583"/>
        <v>0</v>
      </c>
      <c r="N1401" s="16">
        <f t="shared" si="573"/>
        <v>-2979.3729966017959</v>
      </c>
      <c r="O1401" s="16">
        <f t="shared" si="584"/>
        <v>0</v>
      </c>
      <c r="P1401" s="16">
        <f t="shared" si="585"/>
        <v>-144.74362500176144</v>
      </c>
      <c r="Q1401" s="16">
        <f t="shared" si="586"/>
        <v>0</v>
      </c>
      <c r="R1401" s="16">
        <f t="shared" si="574"/>
        <v>-144.74362500176144</v>
      </c>
      <c r="S1401" s="16">
        <f t="shared" si="587"/>
        <v>0</v>
      </c>
      <c r="T1401" s="16">
        <f t="shared" si="588"/>
        <v>-0.2026676280499955</v>
      </c>
      <c r="U1401" s="16">
        <f t="shared" si="589"/>
        <v>0</v>
      </c>
      <c r="V1401" s="16">
        <f t="shared" si="575"/>
        <v>-0.2026676280499955</v>
      </c>
      <c r="W1401" s="16">
        <f t="shared" si="590"/>
        <v>0</v>
      </c>
    </row>
    <row r="1402" spans="2:23">
      <c r="B1402" s="13">
        <v>48</v>
      </c>
      <c r="C1402" s="16">
        <f t="shared" si="570"/>
        <v>0</v>
      </c>
      <c r="D1402" s="16">
        <f t="shared" si="576"/>
        <v>-198280.46514011567</v>
      </c>
      <c r="E1402" s="16">
        <f t="shared" si="577"/>
        <v>0</v>
      </c>
      <c r="F1402" s="16">
        <f t="shared" si="571"/>
        <v>-198280.46514011567</v>
      </c>
      <c r="G1402" s="16">
        <f t="shared" si="578"/>
        <v>0</v>
      </c>
      <c r="H1402" s="16">
        <f t="shared" si="579"/>
        <v>-59096.954716314976</v>
      </c>
      <c r="I1402" s="16">
        <f t="shared" si="580"/>
        <v>0</v>
      </c>
      <c r="J1402" s="16">
        <f t="shared" si="572"/>
        <v>-59096.954716314976</v>
      </c>
      <c r="K1402" s="16">
        <f t="shared" si="581"/>
        <v>0</v>
      </c>
      <c r="L1402" s="16">
        <f t="shared" si="582"/>
        <v>-2979.3729966017959</v>
      </c>
      <c r="M1402" s="16">
        <f t="shared" si="583"/>
        <v>0</v>
      </c>
      <c r="N1402" s="16">
        <f t="shared" si="573"/>
        <v>-2979.3729966017959</v>
      </c>
      <c r="O1402" s="16">
        <f t="shared" si="584"/>
        <v>0</v>
      </c>
      <c r="P1402" s="16">
        <f t="shared" si="585"/>
        <v>-144.74362500176144</v>
      </c>
      <c r="Q1402" s="16">
        <f t="shared" si="586"/>
        <v>0</v>
      </c>
      <c r="R1402" s="16">
        <f t="shared" si="574"/>
        <v>-144.74362500176144</v>
      </c>
      <c r="S1402" s="16">
        <f t="shared" si="587"/>
        <v>0</v>
      </c>
      <c r="T1402" s="16">
        <f t="shared" si="588"/>
        <v>-0.2026676280499955</v>
      </c>
      <c r="U1402" s="16">
        <f t="shared" si="589"/>
        <v>0</v>
      </c>
      <c r="V1402" s="16">
        <f t="shared" si="575"/>
        <v>-0.2026676280499955</v>
      </c>
      <c r="W1402" s="16">
        <f t="shared" si="590"/>
        <v>0</v>
      </c>
    </row>
    <row r="1403" spans="2:23">
      <c r="B1403" s="13">
        <v>49</v>
      </c>
      <c r="C1403" s="16">
        <f t="shared" si="570"/>
        <v>0</v>
      </c>
      <c r="D1403" s="16">
        <f t="shared" si="576"/>
        <v>-198280.46514011567</v>
      </c>
      <c r="E1403" s="16">
        <f t="shared" si="577"/>
        <v>0</v>
      </c>
      <c r="F1403" s="16">
        <f t="shared" si="571"/>
        <v>-198280.46514011567</v>
      </c>
      <c r="G1403" s="16">
        <f t="shared" si="578"/>
        <v>0</v>
      </c>
      <c r="H1403" s="16">
        <f t="shared" si="579"/>
        <v>-59096.954716314976</v>
      </c>
      <c r="I1403" s="16">
        <f t="shared" si="580"/>
        <v>0</v>
      </c>
      <c r="J1403" s="16">
        <f t="shared" si="572"/>
        <v>-59096.954716314976</v>
      </c>
      <c r="K1403" s="16">
        <f t="shared" si="581"/>
        <v>0</v>
      </c>
      <c r="L1403" s="16">
        <f t="shared" si="582"/>
        <v>-2979.3729966017959</v>
      </c>
      <c r="M1403" s="16">
        <f t="shared" si="583"/>
        <v>0</v>
      </c>
      <c r="N1403" s="16">
        <f t="shared" si="573"/>
        <v>-2979.3729966017959</v>
      </c>
      <c r="O1403" s="16">
        <f t="shared" si="584"/>
        <v>0</v>
      </c>
      <c r="P1403" s="16">
        <f t="shared" si="585"/>
        <v>-144.74362500176144</v>
      </c>
      <c r="Q1403" s="16">
        <f t="shared" si="586"/>
        <v>0</v>
      </c>
      <c r="R1403" s="16">
        <f t="shared" si="574"/>
        <v>-144.74362500176144</v>
      </c>
      <c r="S1403" s="16">
        <f t="shared" si="587"/>
        <v>0</v>
      </c>
      <c r="T1403" s="16">
        <f t="shared" si="588"/>
        <v>-0.2026676280499955</v>
      </c>
      <c r="U1403" s="16">
        <f t="shared" si="589"/>
        <v>0</v>
      </c>
      <c r="V1403" s="16">
        <f t="shared" si="575"/>
        <v>-0.2026676280499955</v>
      </c>
      <c r="W1403" s="16">
        <f t="shared" si="590"/>
        <v>0</v>
      </c>
    </row>
    <row r="1404" spans="2:23">
      <c r="B1404" s="13">
        <v>50</v>
      </c>
      <c r="C1404" s="16">
        <f t="shared" si="570"/>
        <v>0</v>
      </c>
      <c r="D1404" s="16">
        <f t="shared" si="576"/>
        <v>-198280.46514011567</v>
      </c>
      <c r="E1404" s="16">
        <f t="shared" si="577"/>
        <v>0</v>
      </c>
      <c r="F1404" s="16">
        <f t="shared" si="571"/>
        <v>-198280.46514011567</v>
      </c>
      <c r="G1404" s="16">
        <f t="shared" si="578"/>
        <v>0</v>
      </c>
      <c r="H1404" s="16">
        <f t="shared" si="579"/>
        <v>-59096.954716314976</v>
      </c>
      <c r="I1404" s="16">
        <f t="shared" si="580"/>
        <v>0</v>
      </c>
      <c r="J1404" s="16">
        <f t="shared" si="572"/>
        <v>-59096.954716314976</v>
      </c>
      <c r="K1404" s="16">
        <f t="shared" si="581"/>
        <v>0</v>
      </c>
      <c r="L1404" s="16">
        <f t="shared" si="582"/>
        <v>-2979.3729966017959</v>
      </c>
      <c r="M1404" s="16">
        <f t="shared" si="583"/>
        <v>0</v>
      </c>
      <c r="N1404" s="16">
        <f t="shared" si="573"/>
        <v>-2979.3729966017959</v>
      </c>
      <c r="O1404" s="16">
        <f t="shared" si="584"/>
        <v>0</v>
      </c>
      <c r="P1404" s="16">
        <f t="shared" si="585"/>
        <v>-144.74362500176144</v>
      </c>
      <c r="Q1404" s="16">
        <f t="shared" si="586"/>
        <v>0</v>
      </c>
      <c r="R1404" s="16">
        <f t="shared" si="574"/>
        <v>-144.74362500176144</v>
      </c>
      <c r="S1404" s="16">
        <f t="shared" si="587"/>
        <v>0</v>
      </c>
      <c r="T1404" s="16">
        <f t="shared" si="588"/>
        <v>-0.2026676280499955</v>
      </c>
      <c r="U1404" s="16">
        <f t="shared" si="589"/>
        <v>0</v>
      </c>
      <c r="V1404" s="16">
        <f t="shared" si="575"/>
        <v>-0.2026676280499955</v>
      </c>
      <c r="W1404" s="16">
        <f t="shared" si="590"/>
        <v>0</v>
      </c>
    </row>
    <row r="1405" spans="2:23">
      <c r="B1405" s="13">
        <v>51</v>
      </c>
      <c r="C1405" s="16">
        <f t="shared" si="570"/>
        <v>0</v>
      </c>
      <c r="D1405" s="16">
        <f t="shared" si="576"/>
        <v>-198280.46514011567</v>
      </c>
      <c r="E1405" s="16">
        <f t="shared" si="577"/>
        <v>0</v>
      </c>
      <c r="F1405" s="16">
        <f t="shared" si="571"/>
        <v>-198280.46514011567</v>
      </c>
      <c r="G1405" s="16">
        <f t="shared" si="578"/>
        <v>0</v>
      </c>
      <c r="H1405" s="16">
        <f t="shared" si="579"/>
        <v>-59096.954716314976</v>
      </c>
      <c r="I1405" s="16">
        <f t="shared" si="580"/>
        <v>0</v>
      </c>
      <c r="J1405" s="16">
        <f t="shared" si="572"/>
        <v>-59096.954716314976</v>
      </c>
      <c r="K1405" s="16">
        <f t="shared" si="581"/>
        <v>0</v>
      </c>
      <c r="L1405" s="16">
        <f t="shared" si="582"/>
        <v>-2979.3729966017959</v>
      </c>
      <c r="M1405" s="16">
        <f t="shared" si="583"/>
        <v>0</v>
      </c>
      <c r="N1405" s="16">
        <f t="shared" si="573"/>
        <v>-2979.3729966017959</v>
      </c>
      <c r="O1405" s="16">
        <f t="shared" si="584"/>
        <v>0</v>
      </c>
      <c r="P1405" s="16">
        <f t="shared" si="585"/>
        <v>-144.74362500176144</v>
      </c>
      <c r="Q1405" s="16">
        <f t="shared" si="586"/>
        <v>0</v>
      </c>
      <c r="R1405" s="16">
        <f t="shared" si="574"/>
        <v>-144.74362500176144</v>
      </c>
      <c r="S1405" s="16">
        <f t="shared" si="587"/>
        <v>0</v>
      </c>
      <c r="T1405" s="16">
        <f t="shared" si="588"/>
        <v>-0.2026676280499955</v>
      </c>
      <c r="U1405" s="16">
        <f t="shared" si="589"/>
        <v>0</v>
      </c>
      <c r="V1405" s="16">
        <f t="shared" si="575"/>
        <v>-0.2026676280499955</v>
      </c>
      <c r="W1405" s="16">
        <f t="shared" si="590"/>
        <v>0</v>
      </c>
    </row>
    <row r="1406" spans="2:23">
      <c r="B1406" s="13">
        <v>52</v>
      </c>
      <c r="C1406" s="16">
        <f t="shared" si="570"/>
        <v>0</v>
      </c>
      <c r="D1406" s="16">
        <f t="shared" si="576"/>
        <v>-198280.46514011567</v>
      </c>
      <c r="E1406" s="16">
        <f t="shared" si="577"/>
        <v>0</v>
      </c>
      <c r="F1406" s="16">
        <f t="shared" si="571"/>
        <v>-198280.46514011567</v>
      </c>
      <c r="G1406" s="16">
        <f t="shared" si="578"/>
        <v>0</v>
      </c>
      <c r="H1406" s="16">
        <f t="shared" si="579"/>
        <v>-59096.954716314976</v>
      </c>
      <c r="I1406" s="16">
        <f t="shared" si="580"/>
        <v>0</v>
      </c>
      <c r="J1406" s="16">
        <f t="shared" si="572"/>
        <v>-59096.954716314976</v>
      </c>
      <c r="K1406" s="16">
        <f t="shared" si="581"/>
        <v>0</v>
      </c>
      <c r="L1406" s="16">
        <f t="shared" si="582"/>
        <v>-2979.3729966017959</v>
      </c>
      <c r="M1406" s="16">
        <f t="shared" si="583"/>
        <v>0</v>
      </c>
      <c r="N1406" s="16">
        <f t="shared" si="573"/>
        <v>-2979.3729966017959</v>
      </c>
      <c r="O1406" s="16">
        <f t="shared" si="584"/>
        <v>0</v>
      </c>
      <c r="P1406" s="16">
        <f t="shared" si="585"/>
        <v>-144.74362500176144</v>
      </c>
      <c r="Q1406" s="16">
        <f t="shared" si="586"/>
        <v>0</v>
      </c>
      <c r="R1406" s="16">
        <f t="shared" si="574"/>
        <v>-144.74362500176144</v>
      </c>
      <c r="S1406" s="16">
        <f t="shared" si="587"/>
        <v>0</v>
      </c>
      <c r="T1406" s="16">
        <f t="shared" si="588"/>
        <v>-0.2026676280499955</v>
      </c>
      <c r="U1406" s="16">
        <f t="shared" si="589"/>
        <v>0</v>
      </c>
      <c r="V1406" s="16">
        <f t="shared" si="575"/>
        <v>-0.2026676280499955</v>
      </c>
      <c r="W1406" s="16">
        <f t="shared" si="590"/>
        <v>0</v>
      </c>
    </row>
    <row r="1407" spans="2:23">
      <c r="B1407" s="13">
        <v>53</v>
      </c>
      <c r="C1407" s="16">
        <f t="shared" si="570"/>
        <v>0</v>
      </c>
      <c r="D1407" s="16">
        <f t="shared" si="576"/>
        <v>-198280.46514011567</v>
      </c>
      <c r="E1407" s="16">
        <f t="shared" si="577"/>
        <v>0</v>
      </c>
      <c r="F1407" s="16">
        <f t="shared" si="571"/>
        <v>-198280.46514011567</v>
      </c>
      <c r="G1407" s="16">
        <f t="shared" si="578"/>
        <v>0</v>
      </c>
      <c r="H1407" s="16">
        <f t="shared" si="579"/>
        <v>-59096.954716314976</v>
      </c>
      <c r="I1407" s="16">
        <f t="shared" si="580"/>
        <v>0</v>
      </c>
      <c r="J1407" s="16">
        <f t="shared" si="572"/>
        <v>-59096.954716314976</v>
      </c>
      <c r="K1407" s="16">
        <f t="shared" si="581"/>
        <v>0</v>
      </c>
      <c r="L1407" s="16">
        <f t="shared" si="582"/>
        <v>-2979.3729966017959</v>
      </c>
      <c r="M1407" s="16">
        <f t="shared" si="583"/>
        <v>0</v>
      </c>
      <c r="N1407" s="16">
        <f t="shared" si="573"/>
        <v>-2979.3729966017959</v>
      </c>
      <c r="O1407" s="16">
        <f t="shared" si="584"/>
        <v>0</v>
      </c>
      <c r="P1407" s="16">
        <f t="shared" si="585"/>
        <v>-144.74362500176144</v>
      </c>
      <c r="Q1407" s="16">
        <f t="shared" si="586"/>
        <v>0</v>
      </c>
      <c r="R1407" s="16">
        <f t="shared" si="574"/>
        <v>-144.74362500176144</v>
      </c>
      <c r="S1407" s="16">
        <f t="shared" si="587"/>
        <v>0</v>
      </c>
      <c r="T1407" s="16">
        <f t="shared" si="588"/>
        <v>-0.2026676280499955</v>
      </c>
      <c r="U1407" s="16">
        <f t="shared" si="589"/>
        <v>0</v>
      </c>
      <c r="V1407" s="16">
        <f t="shared" si="575"/>
        <v>-0.2026676280499955</v>
      </c>
      <c r="W1407" s="16">
        <f t="shared" si="590"/>
        <v>0</v>
      </c>
    </row>
    <row r="1409" spans="1:5">
      <c r="A1409" s="2" t="s">
        <v>416</v>
      </c>
      <c r="B1409" s="5" t="s">
        <v>129</v>
      </c>
      <c r="C1409" s="16">
        <f>$X$1425</f>
        <v>419464.55567614996</v>
      </c>
      <c r="D1409" s="5" t="s">
        <v>396</v>
      </c>
      <c r="E1409" s="16">
        <f>$B$1414-$X$1425</f>
        <v>-18777.323871552479</v>
      </c>
    </row>
    <row r="1410" spans="1:5">
      <c r="A1410" s="5" t="s">
        <v>72</v>
      </c>
      <c r="B1410" s="11">
        <f>$B$131</f>
        <v>24410</v>
      </c>
    </row>
    <row r="1411" spans="1:5">
      <c r="A1411" s="5" t="s">
        <v>397</v>
      </c>
      <c r="B1411" s="11">
        <f>MAX(0,$B$1410-$B$133)</f>
        <v>86</v>
      </c>
    </row>
    <row r="1412" spans="1:5">
      <c r="A1412" s="5" t="s">
        <v>398</v>
      </c>
      <c r="B1412" s="11">
        <f>INT($B$1410/12)</f>
        <v>2034</v>
      </c>
    </row>
    <row r="1413" spans="1:5">
      <c r="A1413" s="5" t="s">
        <v>399</v>
      </c>
      <c r="B1413" s="18">
        <f>MOD($B$1410,12)/12</f>
        <v>0.16666666666666666</v>
      </c>
    </row>
    <row r="1414" spans="1:5">
      <c r="A1414" s="5" t="s">
        <v>400</v>
      </c>
      <c r="B1414" s="16">
        <f>INDEX($H$242:$H$734,$B$1411+1)</f>
        <v>400687.23180459748</v>
      </c>
    </row>
    <row r="1415" spans="1:5">
      <c r="A1415" s="5" t="s">
        <v>381</v>
      </c>
      <c r="B1415" s="16">
        <f>INDEX($L$242:$L$734,$B$1411+1)</f>
        <v>262897.37263439537</v>
      </c>
    </row>
    <row r="1416" spans="1:5">
      <c r="A1416" s="5" t="s">
        <v>132</v>
      </c>
      <c r="B1416" s="20">
        <f>MAX(0,1-$B$1415/($B$1414*INDEX($E$242:$E$734,$B$1411+1)))</f>
        <v>0.44169428671231181</v>
      </c>
    </row>
    <row r="1417" spans="1:5">
      <c r="A1417" s="5" t="s">
        <v>401</v>
      </c>
      <c r="B1417" s="16">
        <f>INDEX($AM$163:$AM$239,($B$1412-1)-2008)+INDEX($AI$163:$AI$239,$B$1412-2008)*$B$1413/INDEX($M$163:$M$239,$B$1412-2008)</f>
        <v>296809.69832425046</v>
      </c>
    </row>
    <row r="1418" spans="1:5">
      <c r="A1418" s="5" t="s">
        <v>402</v>
      </c>
      <c r="B1418" s="16">
        <f>$B$1417*$D$737*$J$153</f>
        <v>25903.303260864119</v>
      </c>
    </row>
    <row r="1419" spans="1:5">
      <c r="A1419" s="5" t="s">
        <v>403</v>
      </c>
      <c r="B1419" s="16">
        <f>MAX(0,IF($B$1418&lt;=28000,0.23*$B$1418,IF($B$1418&lt;=50000,6440+0.33*($B$1418-28000),13700+0.43*($B$1418-50000)))-(IF($B$1418&lt;=8500,1955,IF($B$1418&lt;=28000,700+1255*(28000-$B$1418)/19500,IF($B$1418&lt;=50000,700*(50000-$B$1418)/22000,0)))+IF(AND($B$1418&gt;25000,$B$1418&lt;=29000),50,0)))</f>
        <v>5072.8184983261563</v>
      </c>
    </row>
    <row r="1420" spans="1:5">
      <c r="A1420" s="5" t="s">
        <v>404</v>
      </c>
      <c r="B1420" s="16">
        <f>$B$1418-$B$1419-IF($B$1419&gt;0,$B$111*$B$1418,0)</f>
        <v>20312.418697320682</v>
      </c>
    </row>
    <row r="1421" spans="1:5">
      <c r="A1421" s="5" t="s">
        <v>405</v>
      </c>
      <c r="B1421" s="11">
        <f>$B$132-$B$1410</f>
        <v>504</v>
      </c>
    </row>
    <row r="1422" spans="1:5">
      <c r="A1422" s="5" t="s">
        <v>406</v>
      </c>
      <c r="B1422" s="11">
        <f>$B$134-$B$1410</f>
        <v>232</v>
      </c>
    </row>
    <row r="1423" spans="1:5">
      <c r="A1423" s="5" t="s">
        <v>133</v>
      </c>
      <c r="B1423" s="11">
        <f>ROUNDUP($B$1421/12,0)</f>
        <v>42</v>
      </c>
    </row>
    <row r="1424" spans="1:5">
      <c r="A1424" s="5" t="s">
        <v>407</v>
      </c>
      <c r="B1424" s="16">
        <f>$B$8</f>
        <v>22000</v>
      </c>
    </row>
    <row r="1425" spans="1:24">
      <c r="A1425" s="5" t="s">
        <v>134</v>
      </c>
      <c r="D1425" s="16">
        <f>IF(SUMPRODUCT($C$1428:$C$1481,1/$B$107^$B$1428:$B$1481)&lt;=0,1000,SUMPRODUCT($C$1428:$C$1481,1/$B$107^$B$1428:$B$1481))</f>
        <v>344738.74086221197</v>
      </c>
      <c r="H1425" s="16">
        <f>1.15*$D$1425</f>
        <v>396449.55199154373</v>
      </c>
      <c r="L1425" s="16">
        <f>IF($H$1426=$D$1426,$H$1425,$H$1425-$H$1426*($H$1425-$D$1425)/($H$1426-$D$1426))</f>
        <v>418261.34430929227</v>
      </c>
      <c r="P1425" s="16">
        <f>IF($L$1426=$H$1426,$L$1425,$L$1425-$L$1426*($L$1425-$H$1425)/($L$1426-$H$1426))</f>
        <v>419405.05913849222</v>
      </c>
      <c r="T1425" s="16">
        <f>IF($P$1426=$L$1426,$P$1425,$P$1425-$P$1426*($P$1425-$L$1425)/($P$1426-$L$1426))</f>
        <v>419464.47140485048</v>
      </c>
      <c r="X1425" s="16">
        <f>IF($T$1426=$P$1426,$T$1425,$T$1425-$T$1426*($T$1425-$P$1425)/($T$1426-$P$1426))</f>
        <v>419464.55567614996</v>
      </c>
    </row>
    <row r="1426" spans="1:24">
      <c r="A1426" s="5" t="s">
        <v>135</v>
      </c>
      <c r="D1426" s="16">
        <f>MIN($F$1428:$F$1481)</f>
        <v>-197708.55596086319</v>
      </c>
      <c r="H1426" s="16">
        <f>MIN($J$1428:$J$1481)</f>
        <v>-58653.7712196801</v>
      </c>
      <c r="L1426" s="16">
        <f>MIN($N$1428:$N$1481)</f>
        <v>-2922.313478113052</v>
      </c>
      <c r="P1426" s="16">
        <f>MIN($R$1428:$R$1481)</f>
        <v>-144.30833399480548</v>
      </c>
      <c r="T1426" s="16">
        <f>MIN($V$1428:$V$1481)</f>
        <v>-0.20439930304734225</v>
      </c>
    </row>
    <row r="1427" spans="1:24" ht="32.1" customHeight="1">
      <c r="B1427" s="12" t="s">
        <v>136</v>
      </c>
      <c r="C1427" s="12" t="s">
        <v>137</v>
      </c>
      <c r="D1427" s="12" t="s">
        <v>138</v>
      </c>
      <c r="E1427" s="12" t="s">
        <v>139</v>
      </c>
      <c r="F1427" s="12" t="s">
        <v>140</v>
      </c>
      <c r="G1427" s="12" t="s">
        <v>141</v>
      </c>
      <c r="H1427" s="12" t="s">
        <v>142</v>
      </c>
      <c r="I1427" s="12" t="s">
        <v>143</v>
      </c>
      <c r="J1427" s="12" t="s">
        <v>144</v>
      </c>
      <c r="K1427" s="12" t="s">
        <v>145</v>
      </c>
      <c r="L1427" s="12" t="s">
        <v>146</v>
      </c>
      <c r="M1427" s="12" t="s">
        <v>147</v>
      </c>
      <c r="N1427" s="12" t="s">
        <v>148</v>
      </c>
      <c r="O1427" s="12" t="s">
        <v>149</v>
      </c>
      <c r="P1427" s="12" t="s">
        <v>150</v>
      </c>
      <c r="Q1427" s="12" t="s">
        <v>151</v>
      </c>
      <c r="R1427" s="12" t="s">
        <v>152</v>
      </c>
      <c r="S1427" s="12" t="s">
        <v>153</v>
      </c>
      <c r="T1427" s="12" t="s">
        <v>154</v>
      </c>
      <c r="U1427" s="12" t="s">
        <v>155</v>
      </c>
      <c r="V1427" s="12" t="s">
        <v>156</v>
      </c>
      <c r="W1427" s="12" t="s">
        <v>157</v>
      </c>
      <c r="X1427" s="12" t="s">
        <v>158</v>
      </c>
    </row>
    <row r="1428" spans="1:24">
      <c r="B1428" s="13">
        <v>0</v>
      </c>
      <c r="C1428" s="16">
        <f t="shared" ref="C1428:C1459" si="591">IF($B$1421-12*$B1428&lt;=0,0,($B$1424*MIN(12,$B$1421-12*$B1428)-$B$1420*(MIN(12,$B$1421-12*$B1428)-MAX(0,MIN(12,$B$1421-12*$B1428,$B$1422-12*$B1428))))/12)</f>
        <v>22000</v>
      </c>
      <c r="D1428" s="16">
        <f>$D$1425</f>
        <v>344738.74086221197</v>
      </c>
      <c r="E1428" s="16">
        <f>IF(AND(C1428&gt;0,D1428&gt;0),C1428/(1-$B$105*MAX(0,1-$D$1425*(1-$B$1416)/D1428)),0)</f>
        <v>24854.278083792211</v>
      </c>
      <c r="F1428" s="16">
        <f t="shared" ref="F1428:F1459" si="592">IF(E1428&gt;0,IF(E1428&lt;=D1428,D1428-E1428,C1428*(D1428/E1428-1)),D1428-C1428)</f>
        <v>319884.46277841978</v>
      </c>
      <c r="G1428" s="16">
        <f>IF(E1428&gt;0,IF(E1428&lt;=D1428,$D$1425*(1-$B$1416)*(1-E1428/D1428),0),IF(AND(C1428&lt;0,F1428&gt;0),$D$1425*(1-$B$1416)-C1428,$D$1425*(1-$B$1416)))/$B$108</f>
        <v>175091.49329524959</v>
      </c>
      <c r="H1428" s="16">
        <f>$H$1425</f>
        <v>396449.55199154373</v>
      </c>
      <c r="I1428" s="16">
        <f>IF(AND(C1428&gt;0,H1428&gt;0),C1428/(1-$B$105*MAX(0,1-$H$1425*(1-$B$1416)/H1428)),0)</f>
        <v>24854.278083792211</v>
      </c>
      <c r="J1428" s="16">
        <f t="shared" ref="J1428:J1459" si="593">IF(I1428&gt;0,IF(I1428&lt;=H1428,H1428-I1428,C1428*(H1428/I1428-1)),H1428-C1428)</f>
        <v>371595.27390775154</v>
      </c>
      <c r="K1428" s="16">
        <f>IF(I1428&gt;0,IF(I1428&lt;=H1428,$H$1425*(1-$B$1416)*(1-I1428/H1428),0),IF(AND(C1428&lt;0,J1428&gt;0),$H$1425*(1-$B$1416)-C1428,$H$1425*(1-$B$1416)))/$B$108</f>
        <v>203395.84750333437</v>
      </c>
      <c r="L1428" s="16">
        <f>$L$1425</f>
        <v>418261.34430929227</v>
      </c>
      <c r="M1428" s="16">
        <f>IF(AND(C1428&gt;0,L1428&gt;0),C1428/(1-$B$105*MAX(0,1-$L$1425*(1-$B$1416)/L1428)),0)</f>
        <v>24854.278083792211</v>
      </c>
      <c r="N1428" s="16">
        <f t="shared" ref="N1428:N1459" si="594">IF(M1428&gt;0,IF(M1428&lt;=L1428,L1428-M1428,C1428*(L1428/M1428-1)),L1428-C1428)</f>
        <v>393407.06622550008</v>
      </c>
      <c r="O1428" s="16">
        <f>IF(M1428&gt;0,IF(M1428&lt;=L1428,$L$1425*(1-$B$1416)*(1-M1428/L1428),0),IF(AND(C1428&lt;0,N1428&gt;0),$L$1425*(1-$B$1416)-C1428,$L$1425*(1-$B$1416)))/$B$108</f>
        <v>215334.71835435746</v>
      </c>
      <c r="P1428" s="16">
        <f>$P$1425</f>
        <v>419405.05913849222</v>
      </c>
      <c r="Q1428" s="16">
        <f>IF(AND(C1428&gt;0,P1428&gt;0),C1428/(1-$B$105*MAX(0,1-$P$1425*(1-$B$1416)/P1428)),0)</f>
        <v>24854.278083792211</v>
      </c>
      <c r="R1428" s="16">
        <f t="shared" ref="R1428:R1459" si="595">IF(Q1428&gt;0,IF(Q1428&lt;=P1428,P1428-Q1428,C1428*(P1428/Q1428-1)),P1428-C1428)</f>
        <v>394550.78105470003</v>
      </c>
      <c r="S1428" s="16">
        <f>IF(Q1428&gt;0,IF(Q1428&lt;=P1428,$P$1425*(1-$B$1416)*(1-Q1428/P1428),0),IF(AND(C1428&lt;0,R1428&gt;0),$P$1425*(1-$B$1416)-C1428,$P$1425*(1-$B$1416)))/$B$108</f>
        <v>215960.7404362341</v>
      </c>
      <c r="T1428" s="16">
        <f>$T$1425</f>
        <v>419464.47140485048</v>
      </c>
      <c r="U1428" s="16">
        <f>IF(AND(C1428&gt;0,T1428&gt;0),C1428/(1-$B$105*MAX(0,1-$T$1425*(1-$B$1416)/T1428)),0)</f>
        <v>24854.278083792211</v>
      </c>
      <c r="V1428" s="16">
        <f t="shared" ref="V1428:V1459" si="596">IF(U1428&gt;0,IF(U1428&lt;=T1428,T1428-U1428,C1428*(T1428/U1428-1)),T1428-C1428)</f>
        <v>394610.19332105829</v>
      </c>
      <c r="W1428" s="16">
        <f>IF(U1428&gt;0,IF(U1428&lt;=T1428,$T$1425*(1-$B$1416)*(1-U1428/T1428),0),IF(AND(C1428&lt;0,V1428&gt;0),$T$1425*(1-$B$1416)-C1428,$T$1425*(1-$B$1416)))/$B$108</f>
        <v>215993.26024775094</v>
      </c>
    </row>
    <row r="1429" spans="1:24">
      <c r="B1429" s="13">
        <v>1</v>
      </c>
      <c r="C1429" s="16">
        <f t="shared" si="591"/>
        <v>22000</v>
      </c>
      <c r="D1429" s="16">
        <f t="shared" ref="D1429:D1460" si="597">IF($B1429&gt;$B$1423,F1428,F1428*$B$107*IF(F1428&gt;0,$B$106,1))</f>
        <v>328822.03466844885</v>
      </c>
      <c r="E1429" s="16">
        <f t="shared" ref="E1429:E1460" si="598">IF(AND(C1429&gt;0,D1429&gt;0),C1429/(1-$B$105*MAX(0,1-G1428/D1429)),0)</f>
        <v>25044.252457191356</v>
      </c>
      <c r="F1429" s="16">
        <f t="shared" si="592"/>
        <v>303777.78221125749</v>
      </c>
      <c r="G1429" s="16">
        <f t="shared" ref="G1429:G1460" si="599">IF(E1429&gt;0,IF(E1429&lt;=D1429,G1428*(1-E1429/D1429),0),IF(AND(C1429&lt;0,F1429&gt;0),G1428-C1429,G1428))/$B$108</f>
        <v>158584.21974014517</v>
      </c>
      <c r="H1429" s="16">
        <f t="shared" ref="H1429:H1460" si="600">IF($B1429&gt;$B$1423,J1428,J1428*$B$107*IF(J1428&gt;0,$B$106,1))</f>
        <v>381977.64586073416</v>
      </c>
      <c r="I1429" s="16">
        <f t="shared" ref="I1429:I1460" si="601">IF(AND(C1429&gt;0,H1429&gt;0),C1429/(1-$B$105*MAX(0,1-K1428/H1429)),0)</f>
        <v>25044.252457191356</v>
      </c>
      <c r="J1429" s="16">
        <f t="shared" si="593"/>
        <v>356933.39340354281</v>
      </c>
      <c r="K1429" s="16">
        <f t="shared" ref="K1429:K1460" si="602">IF(I1429&gt;0,IF(I1429&lt;=H1429,K1428*(1-I1429/H1429),0),IF(AND(C1429&lt;0,J1429&gt;0),K1428-C1429,K1428))/$B$108</f>
        <v>186333.58661081648</v>
      </c>
      <c r="L1429" s="16">
        <f t="shared" ref="L1429:L1460" si="603">IF($B1429&gt;$B$1423,N1428,N1428*$B$107*IF(N1428&gt;0,$B$106,1))</f>
        <v>404398.85965584056</v>
      </c>
      <c r="M1429" s="16">
        <f t="shared" ref="M1429:M1460" si="604">IF(AND(C1429&gt;0,L1429&gt;0),C1429/(1-$B$105*MAX(0,1-O1428/L1429)),0)</f>
        <v>25044.252457191356</v>
      </c>
      <c r="N1429" s="16">
        <f t="shared" si="594"/>
        <v>379354.6071986492</v>
      </c>
      <c r="O1429" s="16">
        <f t="shared" ref="O1429:O1460" si="605">IF(M1429&gt;0,IF(M1429&lt;=L1429,O1428*(1-M1429/L1429),0),IF(AND(C1429&lt;0,N1429&gt;0),O1428-C1429,O1428))/$B$108</f>
        <v>198038.36195495678</v>
      </c>
      <c r="P1429" s="16">
        <f t="shared" ref="P1429:P1460" si="606">IF($B1429&gt;$B$1423,R1428,R1428*$B$107*IF(R1428&gt;0,$B$106,1))</f>
        <v>405574.52987736836</v>
      </c>
      <c r="Q1429" s="16">
        <f t="shared" ref="Q1429:Q1460" si="607">IF(AND(C1429&gt;0,P1429&gt;0),C1429/(1-$B$105*MAX(0,1-S1428/P1429)),0)</f>
        <v>25044.252457191356</v>
      </c>
      <c r="R1429" s="16">
        <f t="shared" si="595"/>
        <v>380530.27742017701</v>
      </c>
      <c r="S1429" s="16">
        <f t="shared" ref="S1429:S1460" si="608">IF(Q1429&gt;0,IF(Q1429&lt;=P1429,S1428*(1-Q1429/P1429),0),IF(AND(C1429&lt;0,R1429&gt;0),S1428-C1429,S1428))/$B$108</f>
        <v>198652.10909405156</v>
      </c>
      <c r="T1429" s="16">
        <f t="shared" ref="T1429:T1460" si="609">IF($B1429&gt;$B$1423,V1428,V1428*$B$107*IF(V1428&gt;0,$B$106,1))</f>
        <v>405635.60212244868</v>
      </c>
      <c r="U1429" s="16">
        <f t="shared" ref="U1429:U1460" si="610">IF(AND(C1429&gt;0,T1429&gt;0),C1429/(1-$B$105*MAX(0,1-W1428/T1429)),0)</f>
        <v>25044.252457191356</v>
      </c>
      <c r="V1429" s="16">
        <f t="shared" si="596"/>
        <v>380591.34966525732</v>
      </c>
      <c r="W1429" s="16">
        <f t="shared" ref="W1429:W1460" si="611">IF(U1429&gt;0,IF(U1429&lt;=T1429,W1428*(1-U1429/T1429),0),IF(AND(C1429&lt;0,V1429&gt;0),W1428-C1429,W1428))/$B$108</f>
        <v>198683.99126220527</v>
      </c>
    </row>
    <row r="1430" spans="1:24">
      <c r="B1430" s="13">
        <v>2</v>
      </c>
      <c r="C1430" s="16">
        <f t="shared" si="591"/>
        <v>22000</v>
      </c>
      <c r="D1430" s="16">
        <f t="shared" si="597"/>
        <v>312265.33344624005</v>
      </c>
      <c r="E1430" s="16">
        <f t="shared" si="598"/>
        <v>25228.165103872765</v>
      </c>
      <c r="F1430" s="16">
        <f t="shared" si="592"/>
        <v>287037.16834236728</v>
      </c>
      <c r="G1430" s="16">
        <f t="shared" si="599"/>
        <v>142913.79830054141</v>
      </c>
      <c r="H1430" s="16">
        <f t="shared" si="600"/>
        <v>366906.11241523776</v>
      </c>
      <c r="I1430" s="16">
        <f t="shared" si="601"/>
        <v>25228.165103872765</v>
      </c>
      <c r="J1430" s="16">
        <f t="shared" si="593"/>
        <v>341677.94731136499</v>
      </c>
      <c r="K1430" s="16">
        <f t="shared" si="602"/>
        <v>170119.05993845451</v>
      </c>
      <c r="L1430" s="16">
        <f t="shared" si="603"/>
        <v>389953.77492377948</v>
      </c>
      <c r="M1430" s="16">
        <f t="shared" si="604"/>
        <v>25228.165103872765</v>
      </c>
      <c r="N1430" s="16">
        <f t="shared" si="594"/>
        <v>364725.60981990671</v>
      </c>
      <c r="O1430" s="16">
        <f t="shared" si="605"/>
        <v>181594.32988369008</v>
      </c>
      <c r="P1430" s="16">
        <f t="shared" si="606"/>
        <v>391162.29337129672</v>
      </c>
      <c r="Q1430" s="16">
        <f t="shared" si="607"/>
        <v>25228.165103872765</v>
      </c>
      <c r="R1430" s="16">
        <f t="shared" si="595"/>
        <v>365934.12826742395</v>
      </c>
      <c r="S1430" s="16">
        <f t="shared" si="608"/>
        <v>182196.04276515555</v>
      </c>
      <c r="T1430" s="16">
        <f t="shared" si="609"/>
        <v>391225.07197490463</v>
      </c>
      <c r="U1430" s="16">
        <f t="shared" si="610"/>
        <v>25228.165103872765</v>
      </c>
      <c r="V1430" s="16">
        <f t="shared" si="596"/>
        <v>365996.90687103185</v>
      </c>
      <c r="W1430" s="16">
        <f t="shared" si="611"/>
        <v>182227.29979275723</v>
      </c>
    </row>
    <row r="1431" spans="1:24">
      <c r="B1431" s="13">
        <v>3</v>
      </c>
      <c r="C1431" s="16">
        <f t="shared" si="591"/>
        <v>22000</v>
      </c>
      <c r="D1431" s="16">
        <f t="shared" si="597"/>
        <v>295056.98682585306</v>
      </c>
      <c r="E1431" s="16">
        <f t="shared" si="598"/>
        <v>25406.105140085583</v>
      </c>
      <c r="F1431" s="16">
        <f t="shared" si="592"/>
        <v>269650.8816857675</v>
      </c>
      <c r="G1431" s="16">
        <f t="shared" si="599"/>
        <v>128047.15445627487</v>
      </c>
      <c r="H1431" s="16">
        <f t="shared" si="600"/>
        <v>351224.42915924452</v>
      </c>
      <c r="I1431" s="16">
        <f t="shared" si="601"/>
        <v>25406.105140085583</v>
      </c>
      <c r="J1431" s="16">
        <f t="shared" si="593"/>
        <v>325818.32401915896</v>
      </c>
      <c r="K1431" s="16">
        <f t="shared" si="602"/>
        <v>154718.9795914838</v>
      </c>
      <c r="L1431" s="16">
        <f t="shared" si="603"/>
        <v>374916.04335827491</v>
      </c>
      <c r="M1431" s="16">
        <f t="shared" si="604"/>
        <v>25406.105140085579</v>
      </c>
      <c r="N1431" s="16">
        <f t="shared" si="594"/>
        <v>349509.93821818935</v>
      </c>
      <c r="O1431" s="16">
        <f t="shared" si="605"/>
        <v>165969.24424367552</v>
      </c>
      <c r="P1431" s="16">
        <f t="shared" si="606"/>
        <v>376158.32781121577</v>
      </c>
      <c r="Q1431" s="16">
        <f t="shared" si="607"/>
        <v>25406.105140085579</v>
      </c>
      <c r="R1431" s="16">
        <f t="shared" si="595"/>
        <v>350752.22267113021</v>
      </c>
      <c r="S1431" s="16">
        <f t="shared" si="608"/>
        <v>166559.15883334755</v>
      </c>
      <c r="T1431" s="16">
        <f t="shared" si="609"/>
        <v>376222.86044900847</v>
      </c>
      <c r="U1431" s="16">
        <f t="shared" si="610"/>
        <v>25406.105140085583</v>
      </c>
      <c r="V1431" s="16">
        <f t="shared" si="596"/>
        <v>350816.7553089229</v>
      </c>
      <c r="W1431" s="16">
        <f t="shared" si="611"/>
        <v>166589.80297805509</v>
      </c>
    </row>
    <row r="1432" spans="1:24">
      <c r="B1432" s="13">
        <v>4</v>
      </c>
      <c r="C1432" s="16">
        <f t="shared" si="591"/>
        <v>22000</v>
      </c>
      <c r="D1432" s="16">
        <f t="shared" si="597"/>
        <v>277184.92732006789</v>
      </c>
      <c r="E1432" s="16">
        <f t="shared" si="598"/>
        <v>25578.168945599584</v>
      </c>
      <c r="F1432" s="16">
        <f t="shared" si="592"/>
        <v>251606.75837446831</v>
      </c>
      <c r="G1432" s="16">
        <f t="shared" si="599"/>
        <v>113952.13114017781</v>
      </c>
      <c r="H1432" s="16">
        <f t="shared" si="600"/>
        <v>334921.68799225421</v>
      </c>
      <c r="I1432" s="16">
        <f t="shared" si="601"/>
        <v>25578.16894559958</v>
      </c>
      <c r="J1432" s="16">
        <f t="shared" si="593"/>
        <v>309343.51904665463</v>
      </c>
      <c r="K1432" s="16">
        <f t="shared" si="602"/>
        <v>140100.97931195126</v>
      </c>
      <c r="L1432" s="16">
        <f t="shared" si="603"/>
        <v>359275.24589200557</v>
      </c>
      <c r="M1432" s="16">
        <f t="shared" si="604"/>
        <v>25578.16894559958</v>
      </c>
      <c r="N1432" s="16">
        <f t="shared" si="594"/>
        <v>333697.07694640598</v>
      </c>
      <c r="O1432" s="16">
        <f t="shared" si="605"/>
        <v>151130.65053959022</v>
      </c>
      <c r="P1432" s="16">
        <f t="shared" si="606"/>
        <v>360552.23977256159</v>
      </c>
      <c r="Q1432" s="16">
        <f t="shared" si="607"/>
        <v>25578.16894559958</v>
      </c>
      <c r="R1432" s="16">
        <f t="shared" si="595"/>
        <v>334974.07082696201</v>
      </c>
      <c r="S1432" s="16">
        <f t="shared" si="608"/>
        <v>151708.99817652357</v>
      </c>
      <c r="T1432" s="16">
        <f t="shared" si="609"/>
        <v>360618.57545225421</v>
      </c>
      <c r="U1432" s="16">
        <f t="shared" si="610"/>
        <v>25578.16894559958</v>
      </c>
      <c r="V1432" s="16">
        <f t="shared" si="596"/>
        <v>335040.40650665463</v>
      </c>
      <c r="W1432" s="16">
        <f t="shared" si="611"/>
        <v>151739.04145564861</v>
      </c>
    </row>
    <row r="1433" spans="1:24">
      <c r="B1433" s="13">
        <v>5</v>
      </c>
      <c r="C1433" s="16">
        <f t="shared" si="591"/>
        <v>22000</v>
      </c>
      <c r="D1433" s="16">
        <f t="shared" si="597"/>
        <v>258636.65120345095</v>
      </c>
      <c r="E1433" s="16">
        <f t="shared" si="598"/>
        <v>25744.459381390017</v>
      </c>
      <c r="F1433" s="16">
        <f t="shared" si="592"/>
        <v>232892.19182206094</v>
      </c>
      <c r="G1433" s="16">
        <f t="shared" si="599"/>
        <v>100597.48883361556</v>
      </c>
      <c r="H1433" s="16">
        <f t="shared" si="600"/>
        <v>317986.57696881815</v>
      </c>
      <c r="I1433" s="16">
        <f t="shared" si="601"/>
        <v>25744.459381390014</v>
      </c>
      <c r="J1433" s="16">
        <f t="shared" si="593"/>
        <v>292242.11758742813</v>
      </c>
      <c r="K1433" s="16">
        <f t="shared" si="602"/>
        <v>126233.61449221696</v>
      </c>
      <c r="L1433" s="16">
        <f t="shared" si="603"/>
        <v>343020.57327628857</v>
      </c>
      <c r="M1433" s="16">
        <f t="shared" si="604"/>
        <v>25744.459381390014</v>
      </c>
      <c r="N1433" s="16">
        <f t="shared" si="594"/>
        <v>317276.11389489856</v>
      </c>
      <c r="O1433" s="16">
        <f t="shared" si="605"/>
        <v>137047.01765656887</v>
      </c>
      <c r="P1433" s="16">
        <f t="shared" si="606"/>
        <v>344333.24636586732</v>
      </c>
      <c r="Q1433" s="16">
        <f t="shared" si="607"/>
        <v>25744.459381390014</v>
      </c>
      <c r="R1433" s="16">
        <f t="shared" si="595"/>
        <v>318588.78698447731</v>
      </c>
      <c r="S1433" s="16">
        <f t="shared" si="608"/>
        <v>137614.02514375845</v>
      </c>
      <c r="T1433" s="16">
        <f t="shared" si="609"/>
        <v>344401.43546445057</v>
      </c>
      <c r="U1433" s="16">
        <f t="shared" si="610"/>
        <v>25744.459381390017</v>
      </c>
      <c r="V1433" s="16">
        <f t="shared" si="596"/>
        <v>318656.97608306055</v>
      </c>
      <c r="W1433" s="16">
        <f t="shared" si="611"/>
        <v>137643.47933897906</v>
      </c>
    </row>
    <row r="1434" spans="1:24">
      <c r="B1434" s="13">
        <v>6</v>
      </c>
      <c r="C1434" s="16">
        <f t="shared" si="591"/>
        <v>22000</v>
      </c>
      <c r="D1434" s="16">
        <f t="shared" si="597"/>
        <v>239399.19966156932</v>
      </c>
      <c r="E1434" s="16">
        <f t="shared" si="598"/>
        <v>25905.085033677151</v>
      </c>
      <c r="F1434" s="16">
        <f t="shared" si="592"/>
        <v>213494.11462789218</v>
      </c>
      <c r="G1434" s="16">
        <f t="shared" si="599"/>
        <v>87952.903550758434</v>
      </c>
      <c r="H1434" s="16">
        <f t="shared" si="600"/>
        <v>300407.36235282087</v>
      </c>
      <c r="I1434" s="16">
        <f t="shared" si="601"/>
        <v>25905.085033677147</v>
      </c>
      <c r="J1434" s="16">
        <f t="shared" si="593"/>
        <v>274502.2773191437</v>
      </c>
      <c r="K1434" s="16">
        <f t="shared" si="602"/>
        <v>113086.36007879901</v>
      </c>
      <c r="L1434" s="16">
        <f t="shared" si="603"/>
        <v>326140.808517122</v>
      </c>
      <c r="M1434" s="16">
        <f t="shared" si="604"/>
        <v>25905.085033677147</v>
      </c>
      <c r="N1434" s="16">
        <f t="shared" si="594"/>
        <v>300235.72348344483</v>
      </c>
      <c r="O1434" s="16">
        <f t="shared" si="605"/>
        <v>123687.73573012442</v>
      </c>
      <c r="P1434" s="16">
        <f t="shared" si="606"/>
        <v>327490.15769282362</v>
      </c>
      <c r="Q1434" s="16">
        <f t="shared" si="607"/>
        <v>25905.085033677147</v>
      </c>
      <c r="R1434" s="16">
        <f t="shared" si="595"/>
        <v>301585.07265914645</v>
      </c>
      <c r="S1434" s="16">
        <f t="shared" si="608"/>
        <v>124243.62542344753</v>
      </c>
      <c r="T1434" s="16">
        <f t="shared" si="609"/>
        <v>327560.25199482124</v>
      </c>
      <c r="U1434" s="16">
        <f t="shared" si="610"/>
        <v>25905.085033677151</v>
      </c>
      <c r="V1434" s="16">
        <f t="shared" si="596"/>
        <v>301655.16696114407</v>
      </c>
      <c r="W1434" s="16">
        <f t="shared" si="611"/>
        <v>124272.50208542852</v>
      </c>
    </row>
    <row r="1435" spans="1:24">
      <c r="B1435" s="13">
        <v>7</v>
      </c>
      <c r="C1435" s="16">
        <f t="shared" si="591"/>
        <v>22000</v>
      </c>
      <c r="D1435" s="16">
        <f t="shared" si="597"/>
        <v>219459.1401905955</v>
      </c>
      <c r="E1435" s="16">
        <f t="shared" si="598"/>
        <v>26060.159487228389</v>
      </c>
      <c r="F1435" s="16">
        <f t="shared" si="592"/>
        <v>193398.98070336709</v>
      </c>
      <c r="G1435" s="16">
        <f t="shared" si="599"/>
        <v>75988.962834638762</v>
      </c>
      <c r="H1435" s="16">
        <f t="shared" si="600"/>
        <v>282171.87094744056</v>
      </c>
      <c r="I1435" s="16">
        <f t="shared" si="601"/>
        <v>26060.159487228389</v>
      </c>
      <c r="J1435" s="16">
        <f t="shared" si="593"/>
        <v>256111.71146021219</v>
      </c>
      <c r="K1435" s="16">
        <f t="shared" si="602"/>
        <v>100629.60648958052</v>
      </c>
      <c r="L1435" s="16">
        <f t="shared" si="603"/>
        <v>308624.30959757231</v>
      </c>
      <c r="M1435" s="16">
        <f t="shared" si="604"/>
        <v>26060.159487228389</v>
      </c>
      <c r="N1435" s="16">
        <f t="shared" si="594"/>
        <v>282564.15011034394</v>
      </c>
      <c r="O1435" s="16">
        <f t="shared" si="605"/>
        <v>111023.1120300956</v>
      </c>
      <c r="P1435" s="16">
        <f t="shared" si="606"/>
        <v>310011.35958924302</v>
      </c>
      <c r="Q1435" s="16">
        <f t="shared" si="607"/>
        <v>26060.159487228389</v>
      </c>
      <c r="R1435" s="16">
        <f t="shared" si="595"/>
        <v>283951.20010201464</v>
      </c>
      <c r="S1435" s="16">
        <f t="shared" si="608"/>
        <v>111568.10192551042</v>
      </c>
      <c r="T1435" s="16">
        <f t="shared" si="609"/>
        <v>310083.41232603847</v>
      </c>
      <c r="U1435" s="16">
        <f t="shared" si="610"/>
        <v>26060.159487228389</v>
      </c>
      <c r="V1435" s="16">
        <f t="shared" si="596"/>
        <v>284023.25283881009</v>
      </c>
      <c r="W1435" s="16">
        <f t="shared" si="611"/>
        <v>111596.41237843296</v>
      </c>
    </row>
    <row r="1436" spans="1:24">
      <c r="B1436" s="13">
        <v>8</v>
      </c>
      <c r="C1436" s="16">
        <f t="shared" si="591"/>
        <v>22000</v>
      </c>
      <c r="D1436" s="16">
        <f t="shared" si="597"/>
        <v>198802.54822421918</v>
      </c>
      <c r="E1436" s="16">
        <f t="shared" si="598"/>
        <v>26209.800630277678</v>
      </c>
      <c r="F1436" s="16">
        <f t="shared" si="592"/>
        <v>172592.74759394152</v>
      </c>
      <c r="G1436" s="16">
        <f t="shared" si="599"/>
        <v>64677.159892200456</v>
      </c>
      <c r="H1436" s="16">
        <f t="shared" si="600"/>
        <v>263267.47267841053</v>
      </c>
      <c r="I1436" s="16">
        <f t="shared" si="601"/>
        <v>26209.800630277678</v>
      </c>
      <c r="J1436" s="16">
        <f t="shared" si="593"/>
        <v>237057.67204813287</v>
      </c>
      <c r="K1436" s="16">
        <f t="shared" si="602"/>
        <v>88834.653671555105</v>
      </c>
      <c r="L1436" s="16">
        <f t="shared" si="603"/>
        <v>290458.99246442696</v>
      </c>
      <c r="M1436" s="16">
        <f t="shared" si="604"/>
        <v>26209.800630277678</v>
      </c>
      <c r="N1436" s="16">
        <f t="shared" si="594"/>
        <v>264249.1918341493</v>
      </c>
      <c r="O1436" s="16">
        <f t="shared" si="605"/>
        <v>99024.364985785578</v>
      </c>
      <c r="P1436" s="16">
        <f t="shared" si="606"/>
        <v>291884.79663286498</v>
      </c>
      <c r="Q1436" s="16">
        <f t="shared" si="607"/>
        <v>26209.800630277678</v>
      </c>
      <c r="R1436" s="16">
        <f t="shared" si="595"/>
        <v>265674.99600258732</v>
      </c>
      <c r="S1436" s="16">
        <f t="shared" si="608"/>
        <v>99558.66880481971</v>
      </c>
      <c r="T1436" s="16">
        <f t="shared" si="609"/>
        <v>291958.86252312647</v>
      </c>
      <c r="U1436" s="16">
        <f t="shared" si="610"/>
        <v>26209.800630277678</v>
      </c>
      <c r="V1436" s="16">
        <f t="shared" si="596"/>
        <v>265749.06189284881</v>
      </c>
      <c r="W1436" s="16">
        <f t="shared" si="611"/>
        <v>99586.424150822219</v>
      </c>
    </row>
    <row r="1437" spans="1:24">
      <c r="B1437" s="13">
        <v>9</v>
      </c>
      <c r="C1437" s="16">
        <f t="shared" si="591"/>
        <v>22000</v>
      </c>
      <c r="D1437" s="16">
        <f t="shared" si="597"/>
        <v>177414.98896171624</v>
      </c>
      <c r="E1437" s="16">
        <f t="shared" si="598"/>
        <v>26354.129992898397</v>
      </c>
      <c r="F1437" s="16">
        <f t="shared" si="592"/>
        <v>151060.85896881783</v>
      </c>
      <c r="G1437" s="16">
        <f t="shared" si="599"/>
        <v>53989.88599817847</v>
      </c>
      <c r="H1437" s="16">
        <f t="shared" si="600"/>
        <v>243681.06340515771</v>
      </c>
      <c r="I1437" s="16">
        <f t="shared" si="601"/>
        <v>26354.129992898394</v>
      </c>
      <c r="J1437" s="16">
        <f t="shared" si="593"/>
        <v>217326.93341225933</v>
      </c>
      <c r="K1437" s="16">
        <f t="shared" si="602"/>
        <v>77673.703428918321</v>
      </c>
      <c r="L1437" s="16">
        <f t="shared" si="603"/>
        <v>271632.31425399543</v>
      </c>
      <c r="M1437" s="16">
        <f t="shared" si="604"/>
        <v>26354.129992898394</v>
      </c>
      <c r="N1437" s="16">
        <f t="shared" si="594"/>
        <v>245278.18426109705</v>
      </c>
      <c r="O1437" s="16">
        <f t="shared" si="605"/>
        <v>87663.616482085461</v>
      </c>
      <c r="P1437" s="16">
        <f t="shared" si="606"/>
        <v>273097.95539089962</v>
      </c>
      <c r="Q1437" s="16">
        <f t="shared" si="607"/>
        <v>26354.129992898394</v>
      </c>
      <c r="R1437" s="16">
        <f t="shared" si="595"/>
        <v>246743.82539800124</v>
      </c>
      <c r="S1437" s="16">
        <f t="shared" si="608"/>
        <v>88187.443755648317</v>
      </c>
      <c r="T1437" s="16">
        <f t="shared" si="609"/>
        <v>273174.09068213502</v>
      </c>
      <c r="U1437" s="16">
        <f t="shared" si="610"/>
        <v>26354.129992898394</v>
      </c>
      <c r="V1437" s="16">
        <f t="shared" si="596"/>
        <v>246819.96068923664</v>
      </c>
      <c r="W1437" s="16">
        <f t="shared" si="611"/>
        <v>88214.654879180205</v>
      </c>
    </row>
    <row r="1438" spans="1:24">
      <c r="B1438" s="13">
        <v>10</v>
      </c>
      <c r="C1438" s="16">
        <f t="shared" si="591"/>
        <v>22000</v>
      </c>
      <c r="D1438" s="16">
        <f t="shared" si="597"/>
        <v>155281.4993684066</v>
      </c>
      <c r="E1438" s="16">
        <f t="shared" si="598"/>
        <v>26493.272120185156</v>
      </c>
      <c r="F1438" s="16">
        <f t="shared" si="592"/>
        <v>128788.22724822145</v>
      </c>
      <c r="G1438" s="16">
        <f t="shared" si="599"/>
        <v>43900.421298881658</v>
      </c>
      <c r="H1438" s="16">
        <f t="shared" si="600"/>
        <v>223399.04793179786</v>
      </c>
      <c r="I1438" s="16">
        <f t="shared" si="601"/>
        <v>26493.272120185153</v>
      </c>
      <c r="J1438" s="16">
        <f t="shared" si="593"/>
        <v>196905.77581161272</v>
      </c>
      <c r="K1438" s="16">
        <f t="shared" si="602"/>
        <v>67119.85015254817</v>
      </c>
      <c r="L1438" s="16">
        <f t="shared" si="603"/>
        <v>252131.25672935211</v>
      </c>
      <c r="M1438" s="16">
        <f t="shared" si="604"/>
        <v>26493.272120185156</v>
      </c>
      <c r="N1438" s="16">
        <f t="shared" si="594"/>
        <v>225637.98460916695</v>
      </c>
      <c r="O1438" s="16">
        <f t="shared" si="605"/>
        <v>76913.882557614008</v>
      </c>
      <c r="P1438" s="16">
        <f t="shared" si="606"/>
        <v>253637.8478796214</v>
      </c>
      <c r="Q1438" s="16">
        <f t="shared" si="607"/>
        <v>26493.272120185153</v>
      </c>
      <c r="R1438" s="16">
        <f t="shared" si="595"/>
        <v>227144.57575943624</v>
      </c>
      <c r="S1438" s="16">
        <f t="shared" si="608"/>
        <v>77427.438708165835</v>
      </c>
      <c r="T1438" s="16">
        <f t="shared" si="609"/>
        <v>253716.11039089394</v>
      </c>
      <c r="U1438" s="16">
        <f t="shared" si="610"/>
        <v>26493.272120185156</v>
      </c>
      <c r="V1438" s="16">
        <f t="shared" si="596"/>
        <v>227222.83827070877</v>
      </c>
      <c r="W1438" s="16">
        <f t="shared" si="611"/>
        <v>77454.116280255897</v>
      </c>
    </row>
    <row r="1439" spans="1:24">
      <c r="B1439" s="13">
        <v>11</v>
      </c>
      <c r="C1439" s="16">
        <f t="shared" si="591"/>
        <v>22000</v>
      </c>
      <c r="D1439" s="16">
        <f t="shared" si="597"/>
        <v>132386.57031753677</v>
      </c>
      <c r="E1439" s="16">
        <f t="shared" si="598"/>
        <v>26627.353981158838</v>
      </c>
      <c r="F1439" s="16">
        <f t="shared" si="592"/>
        <v>105759.21633637793</v>
      </c>
      <c r="G1439" s="16">
        <f t="shared" si="599"/>
        <v>34382.924146933525</v>
      </c>
      <c r="H1439" s="16">
        <f t="shared" si="600"/>
        <v>202407.32318778918</v>
      </c>
      <c r="I1439" s="16">
        <f t="shared" si="601"/>
        <v>26627.353981158834</v>
      </c>
      <c r="J1439" s="16">
        <f t="shared" si="593"/>
        <v>175779.96920663034</v>
      </c>
      <c r="K1439" s="16">
        <f t="shared" si="602"/>
        <v>57147.070081900689</v>
      </c>
      <c r="L1439" s="16">
        <f t="shared" si="603"/>
        <v>231942.30989914708</v>
      </c>
      <c r="M1439" s="16">
        <f t="shared" si="604"/>
        <v>26627.353981158834</v>
      </c>
      <c r="N1439" s="16">
        <f t="shared" si="594"/>
        <v>205314.95591798823</v>
      </c>
      <c r="O1439" s="16">
        <f t="shared" si="605"/>
        <v>66749.062635886803</v>
      </c>
      <c r="P1439" s="16">
        <f t="shared" si="606"/>
        <v>233490.99520615491</v>
      </c>
      <c r="Q1439" s="16">
        <f t="shared" si="607"/>
        <v>26627.353981158834</v>
      </c>
      <c r="R1439" s="16">
        <f t="shared" si="595"/>
        <v>206863.64122499607</v>
      </c>
      <c r="S1439" s="16">
        <f t="shared" si="608"/>
        <v>67252.549057996439</v>
      </c>
      <c r="T1439" s="16">
        <f t="shared" si="609"/>
        <v>233571.44437199237</v>
      </c>
      <c r="U1439" s="16">
        <f t="shared" si="610"/>
        <v>26627.353981158838</v>
      </c>
      <c r="V1439" s="16">
        <f t="shared" si="596"/>
        <v>206944.09039083353</v>
      </c>
      <c r="W1439" s="16">
        <f t="shared" si="611"/>
        <v>67278.70354043768</v>
      </c>
    </row>
    <row r="1440" spans="1:24">
      <c r="B1440" s="13">
        <v>12</v>
      </c>
      <c r="C1440" s="16">
        <f t="shared" si="591"/>
        <v>22000</v>
      </c>
      <c r="D1440" s="16">
        <f t="shared" si="597"/>
        <v>108714.12884081634</v>
      </c>
      <c r="E1440" s="16">
        <f t="shared" si="598"/>
        <v>26756.504413908755</v>
      </c>
      <c r="F1440" s="16">
        <f t="shared" si="592"/>
        <v>81957.624426907583</v>
      </c>
      <c r="G1440" s="16">
        <f t="shared" si="599"/>
        <v>25412.419096889873</v>
      </c>
      <c r="H1440" s="16">
        <f t="shared" si="600"/>
        <v>180691.26154626362</v>
      </c>
      <c r="I1440" s="16">
        <f t="shared" si="601"/>
        <v>26756.504413908755</v>
      </c>
      <c r="J1440" s="16">
        <f t="shared" si="593"/>
        <v>153934.75713235486</v>
      </c>
      <c r="K1440" s="16">
        <f t="shared" si="602"/>
        <v>47730.209229210617</v>
      </c>
      <c r="L1440" s="16">
        <f t="shared" si="603"/>
        <v>211051.45578633682</v>
      </c>
      <c r="M1440" s="16">
        <f t="shared" si="604"/>
        <v>26756.504413908755</v>
      </c>
      <c r="N1440" s="16">
        <f t="shared" si="594"/>
        <v>184294.95137242807</v>
      </c>
      <c r="O1440" s="16">
        <f t="shared" si="605"/>
        <v>57143.927419393083</v>
      </c>
      <c r="P1440" s="16">
        <f t="shared" si="606"/>
        <v>212643.41136082247</v>
      </c>
      <c r="Q1440" s="16">
        <f t="shared" si="607"/>
        <v>26756.504413908755</v>
      </c>
      <c r="R1440" s="16">
        <f t="shared" si="595"/>
        <v>185886.90694691372</v>
      </c>
      <c r="S1440" s="16">
        <f t="shared" si="608"/>
        <v>57637.54155871625</v>
      </c>
      <c r="T1440" s="16">
        <f t="shared" si="609"/>
        <v>212726.10827635342</v>
      </c>
      <c r="U1440" s="16">
        <f t="shared" si="610"/>
        <v>26756.504413908755</v>
      </c>
      <c r="V1440" s="16">
        <f t="shared" si="596"/>
        <v>185969.60386244467</v>
      </c>
      <c r="W1440" s="16">
        <f t="shared" si="611"/>
        <v>57663.183208168455</v>
      </c>
    </row>
    <row r="1441" spans="2:23">
      <c r="B1441" s="13">
        <v>13</v>
      </c>
      <c r="C1441" s="16">
        <f t="shared" si="591"/>
        <v>22000</v>
      </c>
      <c r="D1441" s="16">
        <f t="shared" si="597"/>
        <v>84247.52045339538</v>
      </c>
      <c r="E1441" s="16">
        <f t="shared" si="598"/>
        <v>26880.853607126457</v>
      </c>
      <c r="F1441" s="16">
        <f t="shared" si="592"/>
        <v>57366.666846268927</v>
      </c>
      <c r="G1441" s="16">
        <f t="shared" si="599"/>
        <v>16964.783689535987</v>
      </c>
      <c r="H1441" s="16">
        <f t="shared" si="600"/>
        <v>158235.69424663286</v>
      </c>
      <c r="I1441" s="16">
        <f t="shared" si="601"/>
        <v>26880.853607126453</v>
      </c>
      <c r="J1441" s="16">
        <f t="shared" si="593"/>
        <v>131354.84063950641</v>
      </c>
      <c r="K1441" s="16">
        <f t="shared" si="602"/>
        <v>38844.970093772012</v>
      </c>
      <c r="L1441" s="16">
        <f t="shared" si="603"/>
        <v>189444.15231377369</v>
      </c>
      <c r="M1441" s="16">
        <f t="shared" si="604"/>
        <v>26880.853607126453</v>
      </c>
      <c r="N1441" s="16">
        <f t="shared" si="594"/>
        <v>162563.29870664724</v>
      </c>
      <c r="O1441" s="16">
        <f t="shared" si="605"/>
        <v>48074.105574343048</v>
      </c>
      <c r="P1441" s="16">
        <f t="shared" si="606"/>
        <v>191080.58712701051</v>
      </c>
      <c r="Q1441" s="16">
        <f t="shared" si="607"/>
        <v>26880.853607126453</v>
      </c>
      <c r="R1441" s="16">
        <f t="shared" si="595"/>
        <v>164199.73351988406</v>
      </c>
      <c r="S1441" s="16">
        <f t="shared" si="608"/>
        <v>48558.041005052037</v>
      </c>
      <c r="T1441" s="16">
        <f t="shared" si="609"/>
        <v>191165.59459436138</v>
      </c>
      <c r="U1441" s="16">
        <f t="shared" si="610"/>
        <v>26880.853607126457</v>
      </c>
      <c r="V1441" s="16">
        <f t="shared" si="596"/>
        <v>164284.74098723492</v>
      </c>
      <c r="W1441" s="16">
        <f t="shared" si="611"/>
        <v>48583.179877064009</v>
      </c>
    </row>
    <row r="1442" spans="2:23">
      <c r="B1442" s="13">
        <v>14</v>
      </c>
      <c r="C1442" s="16">
        <f t="shared" si="591"/>
        <v>22000</v>
      </c>
      <c r="D1442" s="16">
        <f t="shared" si="597"/>
        <v>58969.491517953684</v>
      </c>
      <c r="E1442" s="16">
        <f t="shared" si="598"/>
        <v>27000.532617866673</v>
      </c>
      <c r="F1442" s="16">
        <f t="shared" si="592"/>
        <v>31968.958900087011</v>
      </c>
      <c r="G1442" s="16">
        <f t="shared" si="599"/>
        <v>9016.7341497009529</v>
      </c>
      <c r="H1442" s="16">
        <f t="shared" si="600"/>
        <v>135024.89488697422</v>
      </c>
      <c r="I1442" s="16">
        <f t="shared" si="601"/>
        <v>27000.532617866669</v>
      </c>
      <c r="J1442" s="16">
        <f t="shared" si="593"/>
        <v>108024.36226910754</v>
      </c>
      <c r="K1442" s="16">
        <f t="shared" si="602"/>
        <v>30467.897291108817</v>
      </c>
      <c r="L1442" s="16">
        <f t="shared" si="603"/>
        <v>167105.31727251096</v>
      </c>
      <c r="M1442" s="16">
        <f t="shared" si="604"/>
        <v>27000.532617866669</v>
      </c>
      <c r="N1442" s="16">
        <f t="shared" si="594"/>
        <v>140104.78465464429</v>
      </c>
      <c r="O1442" s="16">
        <f t="shared" si="605"/>
        <v>39516.06933088434</v>
      </c>
      <c r="P1442" s="16">
        <f t="shared" si="606"/>
        <v>168787.47407442963</v>
      </c>
      <c r="Q1442" s="16">
        <f t="shared" si="607"/>
        <v>27000.532617866669</v>
      </c>
      <c r="R1442" s="16">
        <f t="shared" si="595"/>
        <v>141786.94145656296</v>
      </c>
      <c r="S1442" s="16">
        <f t="shared" si="608"/>
        <v>39990.515831579432</v>
      </c>
      <c r="T1442" s="16">
        <f t="shared" si="609"/>
        <v>168874.85665041825</v>
      </c>
      <c r="U1442" s="16">
        <f t="shared" si="610"/>
        <v>27000.532617866669</v>
      </c>
      <c r="V1442" s="16">
        <f t="shared" si="596"/>
        <v>141874.32403255158</v>
      </c>
      <c r="W1442" s="16">
        <f t="shared" si="611"/>
        <v>40015.161784532349</v>
      </c>
    </row>
    <row r="1443" spans="2:23">
      <c r="B1443" s="13">
        <v>15</v>
      </c>
      <c r="C1443" s="16">
        <f t="shared" si="591"/>
        <v>22000</v>
      </c>
      <c r="D1443" s="16">
        <f t="shared" si="597"/>
        <v>32862.171611755439</v>
      </c>
      <c r="E1443" s="16">
        <f t="shared" si="598"/>
        <v>27115.672925091443</v>
      </c>
      <c r="F1443" s="16">
        <f t="shared" si="592"/>
        <v>5746.4986866639956</v>
      </c>
      <c r="G1443" s="16">
        <f t="shared" si="599"/>
        <v>1545.8101187402547</v>
      </c>
      <c r="H1443" s="16">
        <f t="shared" si="600"/>
        <v>111042.5629509064</v>
      </c>
      <c r="I1443" s="16">
        <f t="shared" si="601"/>
        <v>27115.67292509144</v>
      </c>
      <c r="J1443" s="16">
        <f t="shared" si="593"/>
        <v>83926.890025814966</v>
      </c>
      <c r="K1443" s="16">
        <f t="shared" si="602"/>
        <v>22576.362218159724</v>
      </c>
      <c r="L1443" s="16">
        <f t="shared" si="603"/>
        <v>144019.31233789507</v>
      </c>
      <c r="M1443" s="16">
        <f t="shared" si="604"/>
        <v>27115.672925091443</v>
      </c>
      <c r="N1443" s="16">
        <f t="shared" si="594"/>
        <v>116903.63941280363</v>
      </c>
      <c r="O1443" s="16">
        <f t="shared" si="605"/>
        <v>31447.119119900435</v>
      </c>
      <c r="P1443" s="16">
        <f t="shared" si="606"/>
        <v>145748.46860085931</v>
      </c>
      <c r="Q1443" s="16">
        <f t="shared" si="607"/>
        <v>27115.672925091443</v>
      </c>
      <c r="R1443" s="16">
        <f t="shared" si="595"/>
        <v>118632.79567576788</v>
      </c>
      <c r="S1443" s="16">
        <f t="shared" si="608"/>
        <v>31912.262748032877</v>
      </c>
      <c r="T1443" s="16">
        <f t="shared" si="609"/>
        <v>145838.29264602109</v>
      </c>
      <c r="U1443" s="16">
        <f t="shared" si="610"/>
        <v>27115.672925091443</v>
      </c>
      <c r="V1443" s="16">
        <f t="shared" si="596"/>
        <v>118722.61972092965</v>
      </c>
      <c r="W1443" s="16">
        <f t="shared" si="611"/>
        <v>31936.425447006328</v>
      </c>
    </row>
    <row r="1444" spans="2:23">
      <c r="B1444" s="13">
        <v>16</v>
      </c>
      <c r="C1444" s="16">
        <f t="shared" si="591"/>
        <v>22000</v>
      </c>
      <c r="D1444" s="16">
        <f t="shared" si="597"/>
        <v>5907.0558599693877</v>
      </c>
      <c r="E1444" s="16">
        <f t="shared" si="598"/>
        <v>27226.406018311754</v>
      </c>
      <c r="F1444" s="16">
        <f t="shared" si="592"/>
        <v>-17226.868032750186</v>
      </c>
      <c r="G1444" s="16">
        <f t="shared" si="599"/>
        <v>0</v>
      </c>
      <c r="H1444" s="16">
        <f t="shared" si="600"/>
        <v>86271.807333136239</v>
      </c>
      <c r="I1444" s="16">
        <f t="shared" si="601"/>
        <v>27226.406018311751</v>
      </c>
      <c r="J1444" s="16">
        <f t="shared" si="593"/>
        <v>59045.401314824485</v>
      </c>
      <c r="K1444" s="16">
        <f t="shared" si="602"/>
        <v>15148.546871313059</v>
      </c>
      <c r="L1444" s="16">
        <f t="shared" si="603"/>
        <v>120169.92709799737</v>
      </c>
      <c r="M1444" s="16">
        <f t="shared" si="604"/>
        <v>27226.406018311751</v>
      </c>
      <c r="N1444" s="16">
        <f t="shared" si="594"/>
        <v>92943.521079685612</v>
      </c>
      <c r="O1444" s="16">
        <f t="shared" si="605"/>
        <v>23845.367363215722</v>
      </c>
      <c r="P1444" s="16">
        <f t="shared" si="606"/>
        <v>121947.39598694883</v>
      </c>
      <c r="Q1444" s="16">
        <f t="shared" si="607"/>
        <v>27226.406018311751</v>
      </c>
      <c r="R1444" s="16">
        <f t="shared" si="595"/>
        <v>94720.989968637077</v>
      </c>
      <c r="S1444" s="16">
        <f t="shared" si="608"/>
        <v>24301.390528051445</v>
      </c>
      <c r="T1444" s="16">
        <f t="shared" si="609"/>
        <v>122039.72971593242</v>
      </c>
      <c r="U1444" s="16">
        <f t="shared" si="610"/>
        <v>27226.406018311754</v>
      </c>
      <c r="V1444" s="16">
        <f t="shared" si="596"/>
        <v>94813.323697620668</v>
      </c>
      <c r="W1444" s="16">
        <f t="shared" si="611"/>
        <v>24325.079448613655</v>
      </c>
    </row>
    <row r="1445" spans="2:23">
      <c r="B1445" s="13">
        <v>17</v>
      </c>
      <c r="C1445" s="16">
        <f t="shared" si="591"/>
        <v>22000</v>
      </c>
      <c r="D1445" s="16">
        <f t="shared" si="597"/>
        <v>-17743.674073732691</v>
      </c>
      <c r="E1445" s="16">
        <f t="shared" si="598"/>
        <v>0</v>
      </c>
      <c r="F1445" s="16">
        <f t="shared" si="592"/>
        <v>-39743.674073732691</v>
      </c>
      <c r="G1445" s="16">
        <f t="shared" si="599"/>
        <v>0</v>
      </c>
      <c r="H1445" s="16">
        <f t="shared" si="600"/>
        <v>60695.129827560682</v>
      </c>
      <c r="I1445" s="16">
        <f t="shared" si="601"/>
        <v>27332.863020435394</v>
      </c>
      <c r="J1445" s="16">
        <f t="shared" si="593"/>
        <v>33362.266807125285</v>
      </c>
      <c r="K1445" s="16">
        <f t="shared" si="602"/>
        <v>8163.426929349871</v>
      </c>
      <c r="L1445" s="16">
        <f t="shared" si="603"/>
        <v>95540.36305865203</v>
      </c>
      <c r="M1445" s="16">
        <f t="shared" si="604"/>
        <v>27332.863020435394</v>
      </c>
      <c r="N1445" s="16">
        <f t="shared" si="594"/>
        <v>68207.500038216633</v>
      </c>
      <c r="O1445" s="16">
        <f t="shared" si="605"/>
        <v>16689.721529254439</v>
      </c>
      <c r="P1445" s="16">
        <f t="shared" si="606"/>
        <v>97367.494428360806</v>
      </c>
      <c r="Q1445" s="16">
        <f t="shared" si="607"/>
        <v>27332.863020435394</v>
      </c>
      <c r="R1445" s="16">
        <f t="shared" si="595"/>
        <v>70034.631407925408</v>
      </c>
      <c r="S1445" s="16">
        <f t="shared" si="608"/>
        <v>17136.803063407115</v>
      </c>
      <c r="T1445" s="16">
        <f t="shared" si="609"/>
        <v>97462.407961732199</v>
      </c>
      <c r="U1445" s="16">
        <f t="shared" si="610"/>
        <v>27332.863020435394</v>
      </c>
      <c r="V1445" s="16">
        <f t="shared" si="596"/>
        <v>70129.544941296801</v>
      </c>
      <c r="W1445" s="16">
        <f t="shared" si="611"/>
        <v>17160.027495330851</v>
      </c>
    </row>
    <row r="1446" spans="2:23">
      <c r="B1446" s="13">
        <v>18</v>
      </c>
      <c r="C1446" s="16">
        <f t="shared" si="591"/>
        <v>22000</v>
      </c>
      <c r="D1446" s="16">
        <f t="shared" si="597"/>
        <v>-40935.984295944676</v>
      </c>
      <c r="E1446" s="16">
        <f t="shared" si="598"/>
        <v>0</v>
      </c>
      <c r="F1446" s="16">
        <f t="shared" si="592"/>
        <v>-62935.984295944676</v>
      </c>
      <c r="G1446" s="16">
        <f t="shared" si="599"/>
        <v>0</v>
      </c>
      <c r="H1446" s="16">
        <f t="shared" si="600"/>
        <v>34294.408541716366</v>
      </c>
      <c r="I1446" s="16">
        <f t="shared" si="601"/>
        <v>27435.174343757943</v>
      </c>
      <c r="J1446" s="16">
        <f t="shared" si="593"/>
        <v>6859.2341979584235</v>
      </c>
      <c r="K1446" s="16">
        <f t="shared" si="602"/>
        <v>1600.7542081894567</v>
      </c>
      <c r="L1446" s="16">
        <f t="shared" si="603"/>
        <v>70113.21758928441</v>
      </c>
      <c r="M1446" s="16">
        <f t="shared" si="604"/>
        <v>27435.174343757943</v>
      </c>
      <c r="N1446" s="16">
        <f t="shared" si="594"/>
        <v>42678.043245526467</v>
      </c>
      <c r="O1446" s="16">
        <f t="shared" si="605"/>
        <v>9959.8665610370772</v>
      </c>
      <c r="P1446" s="16">
        <f t="shared" si="606"/>
        <v>71991.399009462839</v>
      </c>
      <c r="Q1446" s="16">
        <f t="shared" si="607"/>
        <v>27435.174343757943</v>
      </c>
      <c r="R1446" s="16">
        <f t="shared" si="595"/>
        <v>44556.224665704896</v>
      </c>
      <c r="S1446" s="16">
        <f t="shared" si="608"/>
        <v>10398.181790598523</v>
      </c>
      <c r="T1446" s="16">
        <f t="shared" si="609"/>
        <v>72088.964426956634</v>
      </c>
      <c r="U1446" s="16">
        <f t="shared" si="610"/>
        <v>27435.174343757943</v>
      </c>
      <c r="V1446" s="16">
        <f t="shared" si="596"/>
        <v>44653.790083198692</v>
      </c>
      <c r="W1446" s="16">
        <f t="shared" si="611"/>
        <v>10420.950841504151</v>
      </c>
    </row>
    <row r="1447" spans="2:23">
      <c r="B1447" s="13">
        <v>19</v>
      </c>
      <c r="C1447" s="16">
        <f t="shared" si="591"/>
        <v>8458.3875351195456</v>
      </c>
      <c r="D1447" s="16">
        <f t="shared" si="597"/>
        <v>-64824.063824823017</v>
      </c>
      <c r="E1447" s="16">
        <f t="shared" si="598"/>
        <v>0</v>
      </c>
      <c r="F1447" s="16">
        <f t="shared" si="592"/>
        <v>-73282.451359942555</v>
      </c>
      <c r="G1447" s="16">
        <f t="shared" si="599"/>
        <v>0</v>
      </c>
      <c r="H1447" s="16">
        <f t="shared" si="600"/>
        <v>7050.8812014493815</v>
      </c>
      <c r="I1447" s="16">
        <f t="shared" si="601"/>
        <v>10585.852462934914</v>
      </c>
      <c r="J1447" s="16">
        <f t="shared" si="593"/>
        <v>-2824.5393519177446</v>
      </c>
      <c r="K1447" s="16">
        <f t="shared" si="602"/>
        <v>0</v>
      </c>
      <c r="L1447" s="16">
        <f t="shared" si="603"/>
        <v>43870.467773806478</v>
      </c>
      <c r="M1447" s="16">
        <f t="shared" si="604"/>
        <v>10585.852462934916</v>
      </c>
      <c r="N1447" s="16">
        <f t="shared" si="594"/>
        <v>33284.615310871566</v>
      </c>
      <c r="O1447" s="16">
        <f t="shared" si="605"/>
        <v>7408.4034438986837</v>
      </c>
      <c r="P1447" s="16">
        <f t="shared" si="606"/>
        <v>45801.12558286469</v>
      </c>
      <c r="Q1447" s="16">
        <f t="shared" si="607"/>
        <v>10585.852462934916</v>
      </c>
      <c r="R1447" s="16">
        <f t="shared" si="595"/>
        <v>35215.27311992977</v>
      </c>
      <c r="S1447" s="16">
        <f t="shared" si="608"/>
        <v>7838.1242571942184</v>
      </c>
      <c r="T1447" s="16">
        <f t="shared" si="609"/>
        <v>45901.416978123263</v>
      </c>
      <c r="U1447" s="16">
        <f t="shared" si="610"/>
        <v>10585.852462934916</v>
      </c>
      <c r="V1447" s="16">
        <f t="shared" si="596"/>
        <v>35315.564515188351</v>
      </c>
      <c r="W1447" s="16">
        <f t="shared" si="611"/>
        <v>7860.4468561213052</v>
      </c>
    </row>
    <row r="1448" spans="2:23">
      <c r="B1448" s="13">
        <v>20</v>
      </c>
      <c r="C1448" s="16">
        <f t="shared" si="591"/>
        <v>1687.5813026793185</v>
      </c>
      <c r="D1448" s="16">
        <f t="shared" si="597"/>
        <v>-75480.924900740836</v>
      </c>
      <c r="E1448" s="16">
        <f t="shared" si="598"/>
        <v>0</v>
      </c>
      <c r="F1448" s="16">
        <f t="shared" si="592"/>
        <v>-77168.506203420155</v>
      </c>
      <c r="G1448" s="16">
        <f t="shared" si="599"/>
        <v>0</v>
      </c>
      <c r="H1448" s="16">
        <f t="shared" si="600"/>
        <v>-2909.275532475277</v>
      </c>
      <c r="I1448" s="16">
        <f t="shared" si="601"/>
        <v>0</v>
      </c>
      <c r="J1448" s="16">
        <f t="shared" si="593"/>
        <v>-4596.8568351545955</v>
      </c>
      <c r="K1448" s="16">
        <f t="shared" si="602"/>
        <v>0</v>
      </c>
      <c r="L1448" s="16">
        <f t="shared" si="603"/>
        <v>34214.58746265732</v>
      </c>
      <c r="M1448" s="16">
        <f t="shared" si="604"/>
        <v>2119.2857873597254</v>
      </c>
      <c r="N1448" s="16">
        <f t="shared" si="594"/>
        <v>32095.301675297596</v>
      </c>
      <c r="O1448" s="16">
        <f t="shared" si="605"/>
        <v>6813.2544320533034</v>
      </c>
      <c r="P1448" s="16">
        <f t="shared" si="606"/>
        <v>36199.187850900606</v>
      </c>
      <c r="Q1448" s="16">
        <f t="shared" si="607"/>
        <v>2119.2857873597254</v>
      </c>
      <c r="R1448" s="16">
        <f t="shared" si="595"/>
        <v>34079.902063540881</v>
      </c>
      <c r="S1448" s="16">
        <f t="shared" si="608"/>
        <v>7234.5493470489255</v>
      </c>
      <c r="T1448" s="16">
        <f t="shared" si="609"/>
        <v>36302.281387742718</v>
      </c>
      <c r="U1448" s="16">
        <f t="shared" si="610"/>
        <v>2119.2857873597254</v>
      </c>
      <c r="V1448" s="16">
        <f t="shared" si="596"/>
        <v>34182.995600382994</v>
      </c>
      <c r="W1448" s="16">
        <f t="shared" si="611"/>
        <v>7256.4342479578345</v>
      </c>
    </row>
    <row r="1449" spans="2:23">
      <c r="B1449" s="13">
        <v>21</v>
      </c>
      <c r="C1449" s="16">
        <f t="shared" si="591"/>
        <v>1687.5813026793185</v>
      </c>
      <c r="D1449" s="16">
        <f t="shared" si="597"/>
        <v>-79483.561389522758</v>
      </c>
      <c r="E1449" s="16">
        <f t="shared" si="598"/>
        <v>0</v>
      </c>
      <c r="F1449" s="16">
        <f t="shared" si="592"/>
        <v>-81171.142692202076</v>
      </c>
      <c r="G1449" s="16">
        <f t="shared" si="599"/>
        <v>0</v>
      </c>
      <c r="H1449" s="16">
        <f t="shared" si="600"/>
        <v>-4734.7625402092335</v>
      </c>
      <c r="I1449" s="16">
        <f t="shared" si="601"/>
        <v>0</v>
      </c>
      <c r="J1449" s="16">
        <f t="shared" si="593"/>
        <v>-6422.343842888552</v>
      </c>
      <c r="K1449" s="16">
        <f t="shared" si="602"/>
        <v>0</v>
      </c>
      <c r="L1449" s="16">
        <f t="shared" si="603"/>
        <v>32992.044404105414</v>
      </c>
      <c r="M1449" s="16">
        <f t="shared" si="604"/>
        <v>2126.2390178248565</v>
      </c>
      <c r="N1449" s="16">
        <f t="shared" si="594"/>
        <v>30865.805386280557</v>
      </c>
      <c r="O1449" s="16">
        <f t="shared" si="605"/>
        <v>6249.1769338044269</v>
      </c>
      <c r="P1449" s="16">
        <f t="shared" si="606"/>
        <v>35032.094527196212</v>
      </c>
      <c r="Q1449" s="16">
        <f t="shared" si="607"/>
        <v>2126.2390178248565</v>
      </c>
      <c r="R1449" s="16">
        <f t="shared" si="595"/>
        <v>32905.855509371358</v>
      </c>
      <c r="S1449" s="16">
        <f t="shared" si="608"/>
        <v>6662.211164192292</v>
      </c>
      <c r="T1449" s="16">
        <f t="shared" si="609"/>
        <v>35138.068497457694</v>
      </c>
      <c r="U1449" s="16">
        <f t="shared" si="610"/>
        <v>2126.2390178248565</v>
      </c>
      <c r="V1449" s="16">
        <f t="shared" si="596"/>
        <v>33011.829479632841</v>
      </c>
      <c r="W1449" s="16">
        <f t="shared" si="611"/>
        <v>6683.6669493971049</v>
      </c>
    </row>
    <row r="1450" spans="2:23">
      <c r="B1450" s="13">
        <v>22</v>
      </c>
      <c r="C1450" s="16">
        <f t="shared" si="591"/>
        <v>1687.5813026793185</v>
      </c>
      <c r="D1450" s="16">
        <f t="shared" si="597"/>
        <v>-83606.276972968146</v>
      </c>
      <c r="E1450" s="16">
        <f t="shared" si="598"/>
        <v>0</v>
      </c>
      <c r="F1450" s="16">
        <f t="shared" si="592"/>
        <v>-85293.858275647464</v>
      </c>
      <c r="G1450" s="16">
        <f t="shared" si="599"/>
        <v>0</v>
      </c>
      <c r="H1450" s="16">
        <f t="shared" si="600"/>
        <v>-6615.0141581752086</v>
      </c>
      <c r="I1450" s="16">
        <f t="shared" si="601"/>
        <v>0</v>
      </c>
      <c r="J1450" s="16">
        <f t="shared" si="593"/>
        <v>-8302.5954608545271</v>
      </c>
      <c r="K1450" s="16">
        <f t="shared" si="602"/>
        <v>0</v>
      </c>
      <c r="L1450" s="16">
        <f t="shared" si="603"/>
        <v>31728.195988773234</v>
      </c>
      <c r="M1450" s="16">
        <f t="shared" si="604"/>
        <v>2132.913266076434</v>
      </c>
      <c r="N1450" s="16">
        <f t="shared" si="594"/>
        <v>29595.2827226968</v>
      </c>
      <c r="O1450" s="16">
        <f t="shared" si="605"/>
        <v>5714.7832466304444</v>
      </c>
      <c r="P1450" s="16">
        <f t="shared" si="606"/>
        <v>33825.245112303193</v>
      </c>
      <c r="Q1450" s="16">
        <f t="shared" si="607"/>
        <v>2132.913266076434</v>
      </c>
      <c r="R1450" s="16">
        <f t="shared" si="595"/>
        <v>31692.33184622676</v>
      </c>
      <c r="S1450" s="16">
        <f t="shared" si="608"/>
        <v>6119.7187666185473</v>
      </c>
      <c r="T1450" s="16">
        <f t="shared" si="609"/>
        <v>33934.179995293787</v>
      </c>
      <c r="U1450" s="16">
        <f t="shared" si="610"/>
        <v>2132.9132660764344</v>
      </c>
      <c r="V1450" s="16">
        <f t="shared" si="596"/>
        <v>31801.266729217354</v>
      </c>
      <c r="W1450" s="16">
        <f t="shared" si="611"/>
        <v>6140.7538501526778</v>
      </c>
    </row>
    <row r="1451" spans="2:23">
      <c r="B1451" s="13">
        <v>23</v>
      </c>
      <c r="C1451" s="16">
        <f t="shared" si="591"/>
        <v>1687.5813026793185</v>
      </c>
      <c r="D1451" s="16">
        <f t="shared" si="597"/>
        <v>-87852.674023916887</v>
      </c>
      <c r="E1451" s="16">
        <f t="shared" si="598"/>
        <v>0</v>
      </c>
      <c r="F1451" s="16">
        <f t="shared" si="592"/>
        <v>-89540.255326596205</v>
      </c>
      <c r="G1451" s="16">
        <f t="shared" si="599"/>
        <v>0</v>
      </c>
      <c r="H1451" s="16">
        <f t="shared" si="600"/>
        <v>-8551.6733246801632</v>
      </c>
      <c r="I1451" s="16">
        <f t="shared" si="601"/>
        <v>0</v>
      </c>
      <c r="J1451" s="16">
        <f t="shared" si="593"/>
        <v>-10239.254627359482</v>
      </c>
      <c r="K1451" s="16">
        <f t="shared" si="602"/>
        <v>0</v>
      </c>
      <c r="L1451" s="16">
        <f t="shared" si="603"/>
        <v>30422.174921968948</v>
      </c>
      <c r="M1451" s="16">
        <f t="shared" si="604"/>
        <v>2139.317949534</v>
      </c>
      <c r="N1451" s="16">
        <f t="shared" si="594"/>
        <v>28282.856972434947</v>
      </c>
      <c r="O1451" s="16">
        <f t="shared" si="605"/>
        <v>5208.7391557306073</v>
      </c>
      <c r="P1451" s="16">
        <f t="shared" si="606"/>
        <v>32577.815598010337</v>
      </c>
      <c r="Q1451" s="16">
        <f t="shared" si="607"/>
        <v>2139.317949534</v>
      </c>
      <c r="R1451" s="16">
        <f t="shared" si="595"/>
        <v>30438.497648476336</v>
      </c>
      <c r="S1451" s="16">
        <f t="shared" si="608"/>
        <v>5605.7347635620799</v>
      </c>
      <c r="T1451" s="16">
        <f t="shared" si="609"/>
        <v>32689.794121631687</v>
      </c>
      <c r="U1451" s="16">
        <f t="shared" si="610"/>
        <v>2139.317949534</v>
      </c>
      <c r="V1451" s="16">
        <f t="shared" si="596"/>
        <v>30550.476172097686</v>
      </c>
      <c r="W1451" s="16">
        <f t="shared" si="611"/>
        <v>5626.3573944778946</v>
      </c>
    </row>
    <row r="1452" spans="2:23">
      <c r="B1452" s="13">
        <v>24</v>
      </c>
      <c r="C1452" s="16">
        <f t="shared" si="591"/>
        <v>1687.5813026793185</v>
      </c>
      <c r="D1452" s="16">
        <f t="shared" si="597"/>
        <v>-92226.462986394094</v>
      </c>
      <c r="E1452" s="16">
        <f t="shared" si="598"/>
        <v>0</v>
      </c>
      <c r="F1452" s="16">
        <f t="shared" si="592"/>
        <v>-93914.044289073412</v>
      </c>
      <c r="G1452" s="16">
        <f t="shared" si="599"/>
        <v>0</v>
      </c>
      <c r="H1452" s="16">
        <f t="shared" si="600"/>
        <v>-10546.432266180267</v>
      </c>
      <c r="I1452" s="16">
        <f t="shared" si="601"/>
        <v>0</v>
      </c>
      <c r="J1452" s="16">
        <f t="shared" si="593"/>
        <v>-12234.013568859586</v>
      </c>
      <c r="K1452" s="16">
        <f t="shared" si="602"/>
        <v>0</v>
      </c>
      <c r="L1452" s="16">
        <f t="shared" si="603"/>
        <v>29073.079996244778</v>
      </c>
      <c r="M1452" s="16">
        <f t="shared" si="604"/>
        <v>2145.4623205056578</v>
      </c>
      <c r="N1452" s="16">
        <f t="shared" si="594"/>
        <v>26927.617675739122</v>
      </c>
      <c r="O1452" s="16">
        <f t="shared" si="605"/>
        <v>4729.7624245280022</v>
      </c>
      <c r="P1452" s="16">
        <f t="shared" si="606"/>
        <v>31288.949272774764</v>
      </c>
      <c r="Q1452" s="16">
        <f t="shared" si="607"/>
        <v>2145.4623205056578</v>
      </c>
      <c r="R1452" s="16">
        <f t="shared" si="595"/>
        <v>29143.486952269108</v>
      </c>
      <c r="S1452" s="16">
        <f t="shared" si="608"/>
        <v>5118.9738047549363</v>
      </c>
      <c r="T1452" s="16">
        <f t="shared" si="609"/>
        <v>31404.056476346097</v>
      </c>
      <c r="U1452" s="16">
        <f t="shared" si="610"/>
        <v>2145.4623205056578</v>
      </c>
      <c r="V1452" s="16">
        <f t="shared" si="596"/>
        <v>29258.594155840437</v>
      </c>
      <c r="W1452" s="16">
        <f t="shared" si="611"/>
        <v>5139.1920703586757</v>
      </c>
    </row>
    <row r="1453" spans="2:23">
      <c r="B1453" s="13">
        <v>25</v>
      </c>
      <c r="C1453" s="16">
        <f t="shared" si="591"/>
        <v>1687.5813026793185</v>
      </c>
      <c r="D1453" s="16">
        <f t="shared" si="597"/>
        <v>-96731.46561774562</v>
      </c>
      <c r="E1453" s="16">
        <f t="shared" si="598"/>
        <v>0</v>
      </c>
      <c r="F1453" s="16">
        <f t="shared" si="592"/>
        <v>-98419.046920424938</v>
      </c>
      <c r="G1453" s="16">
        <f t="shared" si="599"/>
        <v>0</v>
      </c>
      <c r="H1453" s="16">
        <f t="shared" si="600"/>
        <v>-12601.033975925373</v>
      </c>
      <c r="I1453" s="16">
        <f t="shared" si="601"/>
        <v>0</v>
      </c>
      <c r="J1453" s="16">
        <f t="shared" si="593"/>
        <v>-14288.615278604691</v>
      </c>
      <c r="K1453" s="16">
        <f t="shared" si="602"/>
        <v>0</v>
      </c>
      <c r="L1453" s="16">
        <f t="shared" si="603"/>
        <v>27679.975313599272</v>
      </c>
      <c r="M1453" s="16">
        <f t="shared" si="604"/>
        <v>2151.3554546628716</v>
      </c>
      <c r="N1453" s="16">
        <f t="shared" si="594"/>
        <v>25528.619858936399</v>
      </c>
      <c r="O1453" s="16">
        <f t="shared" si="605"/>
        <v>4276.6212826111869</v>
      </c>
      <c r="P1453" s="16">
        <f t="shared" si="606"/>
        <v>29957.755977715507</v>
      </c>
      <c r="Q1453" s="16">
        <f t="shared" si="607"/>
        <v>2151.3554546628711</v>
      </c>
      <c r="R1453" s="16">
        <f t="shared" si="595"/>
        <v>27806.400523052638</v>
      </c>
      <c r="S1453" s="16">
        <f t="shared" si="608"/>
        <v>4658.2010671473972</v>
      </c>
      <c r="T1453" s="16">
        <f t="shared" si="609"/>
        <v>30076.079276554618</v>
      </c>
      <c r="U1453" s="16">
        <f t="shared" si="610"/>
        <v>2151.3554546628716</v>
      </c>
      <c r="V1453" s="16">
        <f t="shared" si="596"/>
        <v>27924.723821891745</v>
      </c>
      <c r="W1453" s="16">
        <f t="shared" si="611"/>
        <v>4678.0228961706716</v>
      </c>
    </row>
    <row r="1454" spans="2:23">
      <c r="B1454" s="13">
        <v>26</v>
      </c>
      <c r="C1454" s="16">
        <f t="shared" si="591"/>
        <v>1687.5813026793185</v>
      </c>
      <c r="D1454" s="16">
        <f t="shared" si="597"/>
        <v>-101371.61832803769</v>
      </c>
      <c r="E1454" s="16">
        <f t="shared" si="598"/>
        <v>0</v>
      </c>
      <c r="F1454" s="16">
        <f t="shared" si="592"/>
        <v>-103059.199630717</v>
      </c>
      <c r="G1454" s="16">
        <f t="shared" si="599"/>
        <v>0</v>
      </c>
      <c r="H1454" s="16">
        <f t="shared" si="600"/>
        <v>-14717.273736962832</v>
      </c>
      <c r="I1454" s="16">
        <f t="shared" si="601"/>
        <v>0</v>
      </c>
      <c r="J1454" s="16">
        <f t="shared" si="593"/>
        <v>-16404.855039642149</v>
      </c>
      <c r="K1454" s="16">
        <f t="shared" si="602"/>
        <v>0</v>
      </c>
      <c r="L1454" s="16">
        <f t="shared" si="603"/>
        <v>26241.88949779508</v>
      </c>
      <c r="M1454" s="16">
        <f t="shared" si="604"/>
        <v>2157.0062411792887</v>
      </c>
      <c r="N1454" s="16">
        <f t="shared" si="594"/>
        <v>24084.883256615791</v>
      </c>
      <c r="O1454" s="16">
        <f t="shared" si="605"/>
        <v>3848.1329158079316</v>
      </c>
      <c r="P1454" s="16">
        <f t="shared" si="606"/>
        <v>28583.31135366673</v>
      </c>
      <c r="Q1454" s="16">
        <f t="shared" si="607"/>
        <v>2157.0062411792883</v>
      </c>
      <c r="R1454" s="16">
        <f t="shared" si="595"/>
        <v>26426.30511248744</v>
      </c>
      <c r="S1454" s="16">
        <f t="shared" si="608"/>
        <v>4222.2307437846084</v>
      </c>
      <c r="T1454" s="16">
        <f t="shared" si="609"/>
        <v>28704.9406054754</v>
      </c>
      <c r="U1454" s="16">
        <f t="shared" si="610"/>
        <v>2157.0062411792887</v>
      </c>
      <c r="V1454" s="16">
        <f t="shared" si="596"/>
        <v>26547.93436429611</v>
      </c>
      <c r="W1454" s="16">
        <f t="shared" si="611"/>
        <v>4241.6639094937018</v>
      </c>
    </row>
    <row r="1455" spans="2:23">
      <c r="B1455" s="13">
        <v>27</v>
      </c>
      <c r="C1455" s="16">
        <f t="shared" si="591"/>
        <v>1687.5813026793185</v>
      </c>
      <c r="D1455" s="16">
        <f t="shared" si="597"/>
        <v>-106150.97561963851</v>
      </c>
      <c r="E1455" s="16">
        <f t="shared" si="598"/>
        <v>0</v>
      </c>
      <c r="F1455" s="16">
        <f t="shared" si="592"/>
        <v>-107838.55692231783</v>
      </c>
      <c r="G1455" s="16">
        <f t="shared" si="599"/>
        <v>0</v>
      </c>
      <c r="H1455" s="16">
        <f t="shared" si="600"/>
        <v>-16897.000690831414</v>
      </c>
      <c r="I1455" s="16">
        <f t="shared" si="601"/>
        <v>0</v>
      </c>
      <c r="J1455" s="16">
        <f t="shared" si="593"/>
        <v>-18584.581993510732</v>
      </c>
      <c r="K1455" s="16">
        <f t="shared" si="602"/>
        <v>0</v>
      </c>
      <c r="L1455" s="16">
        <f t="shared" si="603"/>
        <v>24757.814894805637</v>
      </c>
      <c r="M1455" s="16">
        <f t="shared" si="604"/>
        <v>2162.4233744188218</v>
      </c>
      <c r="N1455" s="16">
        <f t="shared" si="594"/>
        <v>22595.391520386816</v>
      </c>
      <c r="O1455" s="16">
        <f t="shared" si="605"/>
        <v>3443.1619626722172</v>
      </c>
      <c r="P1455" s="16">
        <f t="shared" si="606"/>
        <v>27164.656077330339</v>
      </c>
      <c r="Q1455" s="16">
        <f t="shared" si="607"/>
        <v>2162.4233744188218</v>
      </c>
      <c r="R1455" s="16">
        <f t="shared" si="595"/>
        <v>25002.232702911519</v>
      </c>
      <c r="S1455" s="16">
        <f t="shared" si="608"/>
        <v>3809.9245391199397</v>
      </c>
      <c r="T1455" s="16">
        <f t="shared" si="609"/>
        <v>27289.683650434545</v>
      </c>
      <c r="U1455" s="16">
        <f t="shared" si="610"/>
        <v>2162.4233744188223</v>
      </c>
      <c r="V1455" s="16">
        <f t="shared" si="596"/>
        <v>25127.260276015724</v>
      </c>
      <c r="W1455" s="16">
        <f t="shared" si="611"/>
        <v>3828.976662364149</v>
      </c>
    </row>
    <row r="1456" spans="2:23">
      <c r="B1456" s="13">
        <v>28</v>
      </c>
      <c r="C1456" s="16">
        <f t="shared" si="591"/>
        <v>1687.5813026793185</v>
      </c>
      <c r="D1456" s="16">
        <f t="shared" si="597"/>
        <v>-111073.71362998737</v>
      </c>
      <c r="E1456" s="16">
        <f t="shared" si="598"/>
        <v>0</v>
      </c>
      <c r="F1456" s="16">
        <f t="shared" si="592"/>
        <v>-112761.29493266669</v>
      </c>
      <c r="G1456" s="16">
        <f t="shared" si="599"/>
        <v>0</v>
      </c>
      <c r="H1456" s="16">
        <f t="shared" si="600"/>
        <v>-19142.119453316056</v>
      </c>
      <c r="I1456" s="16">
        <f t="shared" si="601"/>
        <v>0</v>
      </c>
      <c r="J1456" s="16">
        <f t="shared" si="593"/>
        <v>-20829.700755995374</v>
      </c>
      <c r="K1456" s="16">
        <f t="shared" si="602"/>
        <v>0</v>
      </c>
      <c r="L1456" s="16">
        <f t="shared" si="603"/>
        <v>23226.706759466422</v>
      </c>
      <c r="M1456" s="16">
        <f t="shared" si="604"/>
        <v>2167.6153470606664</v>
      </c>
      <c r="N1456" s="16">
        <f t="shared" si="594"/>
        <v>21059.091412405756</v>
      </c>
      <c r="O1456" s="16">
        <f t="shared" si="605"/>
        <v>3060.6190212682927</v>
      </c>
      <c r="P1456" s="16">
        <f t="shared" si="606"/>
        <v>25700.79508463087</v>
      </c>
      <c r="Q1456" s="16">
        <f t="shared" si="607"/>
        <v>2167.6153470606664</v>
      </c>
      <c r="R1456" s="16">
        <f t="shared" si="595"/>
        <v>23533.179737570204</v>
      </c>
      <c r="S1456" s="16">
        <f t="shared" si="608"/>
        <v>3420.1901746484132</v>
      </c>
      <c r="T1456" s="16">
        <f t="shared" si="609"/>
        <v>25829.315928127606</v>
      </c>
      <c r="U1456" s="16">
        <f t="shared" si="610"/>
        <v>2167.6153470606669</v>
      </c>
      <c r="V1456" s="16">
        <f t="shared" si="596"/>
        <v>23661.70058106694</v>
      </c>
      <c r="W1456" s="16">
        <f t="shared" si="611"/>
        <v>3438.8687268486183</v>
      </c>
    </row>
    <row r="1457" spans="2:23">
      <c r="B1457" s="13">
        <v>29</v>
      </c>
      <c r="C1457" s="16">
        <f t="shared" si="591"/>
        <v>1687.5813026793185</v>
      </c>
      <c r="D1457" s="16">
        <f t="shared" si="597"/>
        <v>-116144.13378064669</v>
      </c>
      <c r="E1457" s="16">
        <f t="shared" si="598"/>
        <v>0</v>
      </c>
      <c r="F1457" s="16">
        <f t="shared" si="592"/>
        <v>-117831.71508332601</v>
      </c>
      <c r="G1457" s="16">
        <f t="shared" si="599"/>
        <v>0</v>
      </c>
      <c r="H1457" s="16">
        <f t="shared" si="600"/>
        <v>-21454.591778675236</v>
      </c>
      <c r="I1457" s="16">
        <f t="shared" si="601"/>
        <v>0</v>
      </c>
      <c r="J1457" s="16">
        <f t="shared" si="593"/>
        <v>-23142.173081354555</v>
      </c>
      <c r="K1457" s="16">
        <f t="shared" si="602"/>
        <v>0</v>
      </c>
      <c r="L1457" s="16">
        <f t="shared" si="603"/>
        <v>21647.482426468374</v>
      </c>
      <c r="M1457" s="16">
        <f t="shared" si="604"/>
        <v>2172.5904445520396</v>
      </c>
      <c r="N1457" s="16">
        <f t="shared" si="594"/>
        <v>19474.891981916335</v>
      </c>
      <c r="O1457" s="16">
        <f t="shared" si="605"/>
        <v>2699.4591697547016</v>
      </c>
      <c r="P1457" s="16">
        <f t="shared" si="606"/>
        <v>24190.696779437916</v>
      </c>
      <c r="Q1457" s="16">
        <f t="shared" si="607"/>
        <v>2172.5904445520396</v>
      </c>
      <c r="R1457" s="16">
        <f t="shared" si="595"/>
        <v>22018.106334885877</v>
      </c>
      <c r="S1457" s="16">
        <f t="shared" si="608"/>
        <v>3051.9799083626631</v>
      </c>
      <c r="T1457" s="16">
        <f t="shared" si="609"/>
        <v>24322.80849530195</v>
      </c>
      <c r="U1457" s="16">
        <f t="shared" si="610"/>
        <v>2172.5904445520396</v>
      </c>
      <c r="V1457" s="16">
        <f t="shared" si="596"/>
        <v>22150.218050749911</v>
      </c>
      <c r="W1457" s="16">
        <f t="shared" si="611"/>
        <v>3070.2922144412955</v>
      </c>
    </row>
    <row r="1458" spans="2:23">
      <c r="B1458" s="13">
        <v>30</v>
      </c>
      <c r="C1458" s="16">
        <f t="shared" si="591"/>
        <v>1687.5813026793185</v>
      </c>
      <c r="D1458" s="16">
        <f t="shared" si="597"/>
        <v>-121366.66653582579</v>
      </c>
      <c r="E1458" s="16">
        <f t="shared" si="598"/>
        <v>0</v>
      </c>
      <c r="F1458" s="16">
        <f t="shared" si="592"/>
        <v>-123054.24783850511</v>
      </c>
      <c r="G1458" s="16">
        <f t="shared" si="599"/>
        <v>0</v>
      </c>
      <c r="H1458" s="16">
        <f t="shared" si="600"/>
        <v>-23836.438273795193</v>
      </c>
      <c r="I1458" s="16">
        <f t="shared" si="601"/>
        <v>0</v>
      </c>
      <c r="J1458" s="16">
        <f t="shared" si="593"/>
        <v>-25524.019576474511</v>
      </c>
      <c r="K1458" s="16">
        <f t="shared" si="602"/>
        <v>0</v>
      </c>
      <c r="L1458" s="16">
        <f t="shared" si="603"/>
        <v>20019.02046389108</v>
      </c>
      <c r="M1458" s="16">
        <f t="shared" si="604"/>
        <v>2177.3567407830742</v>
      </c>
      <c r="N1458" s="16">
        <f t="shared" si="594"/>
        <v>17841.663723108006</v>
      </c>
      <c r="O1458" s="16">
        <f t="shared" si="605"/>
        <v>2358.6805039079136</v>
      </c>
      <c r="P1458" s="16">
        <f t="shared" si="606"/>
        <v>22633.292225882589</v>
      </c>
      <c r="Q1458" s="16">
        <f t="shared" si="607"/>
        <v>2177.3567407830742</v>
      </c>
      <c r="R1458" s="16">
        <f t="shared" si="595"/>
        <v>20455.935485099515</v>
      </c>
      <c r="S1458" s="16">
        <f t="shared" si="608"/>
        <v>2704.2890711706209</v>
      </c>
      <c r="T1458" s="16">
        <f t="shared" si="609"/>
        <v>22769.095143087863</v>
      </c>
      <c r="U1458" s="16">
        <f t="shared" si="610"/>
        <v>2177.3567407830742</v>
      </c>
      <c r="V1458" s="16">
        <f t="shared" si="596"/>
        <v>20591.738402304789</v>
      </c>
      <c r="W1458" s="16">
        <f t="shared" si="611"/>
        <v>2722.2423124241818</v>
      </c>
    </row>
    <row r="1459" spans="2:23">
      <c r="B1459" s="13">
        <v>31</v>
      </c>
      <c r="C1459" s="16">
        <f t="shared" si="591"/>
        <v>1687.5813026793185</v>
      </c>
      <c r="D1459" s="16">
        <f t="shared" si="597"/>
        <v>-126745.87527366026</v>
      </c>
      <c r="E1459" s="16">
        <f t="shared" si="598"/>
        <v>0</v>
      </c>
      <c r="F1459" s="16">
        <f t="shared" si="592"/>
        <v>-128433.45657633958</v>
      </c>
      <c r="G1459" s="16">
        <f t="shared" si="599"/>
        <v>0</v>
      </c>
      <c r="H1459" s="16">
        <f t="shared" si="600"/>
        <v>-26289.740163768747</v>
      </c>
      <c r="I1459" s="16">
        <f t="shared" si="601"/>
        <v>0</v>
      </c>
      <c r="J1459" s="16">
        <f t="shared" si="593"/>
        <v>-27977.321466448066</v>
      </c>
      <c r="K1459" s="16">
        <f t="shared" si="602"/>
        <v>0</v>
      </c>
      <c r="L1459" s="16">
        <f t="shared" si="603"/>
        <v>18340.159807531643</v>
      </c>
      <c r="M1459" s="16">
        <f t="shared" si="604"/>
        <v>2181.9220948823381</v>
      </c>
      <c r="N1459" s="16">
        <f t="shared" si="594"/>
        <v>16158.237712649305</v>
      </c>
      <c r="O1459" s="16">
        <f t="shared" si="605"/>
        <v>2037.3226943803511</v>
      </c>
      <c r="P1459" s="16">
        <f t="shared" si="606"/>
        <v>21027.474322553197</v>
      </c>
      <c r="Q1459" s="16">
        <f t="shared" si="607"/>
        <v>2181.9220948823381</v>
      </c>
      <c r="R1459" s="16">
        <f t="shared" si="595"/>
        <v>18845.552227670858</v>
      </c>
      <c r="S1459" s="16">
        <f t="shared" si="608"/>
        <v>2376.1546230692798</v>
      </c>
      <c r="T1459" s="16">
        <f t="shared" si="609"/>
        <v>21167.071573265184</v>
      </c>
      <c r="U1459" s="16">
        <f t="shared" si="610"/>
        <v>2181.9220948823381</v>
      </c>
      <c r="V1459" s="16">
        <f t="shared" si="596"/>
        <v>18985.149478382846</v>
      </c>
      <c r="W1459" s="16">
        <f t="shared" si="611"/>
        <v>2393.7558399845357</v>
      </c>
    </row>
    <row r="1460" spans="2:23">
      <c r="B1460" s="13">
        <v>32</v>
      </c>
      <c r="C1460" s="16">
        <f t="shared" ref="C1460:C1481" si="612">IF($B$1421-12*$B1460&lt;=0,0,($B$1424*MIN(12,$B$1421-12*$B1460)-$B$1420*(MIN(12,$B$1421-12*$B1460)-MAX(0,MIN(12,$B$1421-12*$B1460,$B$1422-12*$B1460))))/12)</f>
        <v>1687.5813026793185</v>
      </c>
      <c r="D1460" s="16">
        <f t="shared" si="597"/>
        <v>-132286.46027362978</v>
      </c>
      <c r="E1460" s="16">
        <f t="shared" si="598"/>
        <v>0</v>
      </c>
      <c r="F1460" s="16">
        <f t="shared" ref="F1460:F1491" si="613">IF(E1460&gt;0,IF(E1460&lt;=D1460,D1460-E1460,C1460*(D1460/E1460-1)),D1460-C1460)</f>
        <v>-133974.0415763091</v>
      </c>
      <c r="G1460" s="16">
        <f t="shared" si="599"/>
        <v>0</v>
      </c>
      <c r="H1460" s="16">
        <f t="shared" si="600"/>
        <v>-28816.641110441509</v>
      </c>
      <c r="I1460" s="16">
        <f t="shared" si="601"/>
        <v>0</v>
      </c>
      <c r="J1460" s="16">
        <f t="shared" ref="J1460:J1491" si="614">IF(I1460&gt;0,IF(I1460&lt;=H1460,H1460-I1460,C1460*(H1460/I1460-1)),H1460-C1460)</f>
        <v>-30504.222413120828</v>
      </c>
      <c r="K1460" s="16">
        <f t="shared" si="602"/>
        <v>0</v>
      </c>
      <c r="L1460" s="16">
        <f t="shared" si="603"/>
        <v>16609.698874340727</v>
      </c>
      <c r="M1460" s="16">
        <f t="shared" si="604"/>
        <v>2186.2941490358357</v>
      </c>
      <c r="N1460" s="16">
        <f t="shared" ref="N1460:N1491" si="615">IF(M1460&gt;0,IF(M1460&lt;=L1460,L1460-M1460,C1460*(L1460/M1460-1)),L1460-C1460)</f>
        <v>14423.404725304892</v>
      </c>
      <c r="O1460" s="16">
        <f t="shared" si="605"/>
        <v>1734.4655661617312</v>
      </c>
      <c r="P1460" s="16">
        <f t="shared" si="606"/>
        <v>19372.096956911981</v>
      </c>
      <c r="Q1460" s="16">
        <f t="shared" si="607"/>
        <v>2186.2941490358357</v>
      </c>
      <c r="R1460" s="16">
        <f t="shared" ref="R1460:R1491" si="616">IF(Q1460&gt;0,IF(Q1460&lt;=P1460,P1460-Q1460,C1460*(P1460/Q1460-1)),P1460-C1460)</f>
        <v>17185.802807876145</v>
      </c>
      <c r="S1460" s="16">
        <f t="shared" si="608"/>
        <v>2066.6537315430337</v>
      </c>
      <c r="T1460" s="16">
        <f t="shared" si="609"/>
        <v>19515.594554808864</v>
      </c>
      <c r="U1460" s="16">
        <f t="shared" si="610"/>
        <v>2186.2941490358357</v>
      </c>
      <c r="V1460" s="16">
        <f t="shared" ref="V1460:V1491" si="617">IF(U1460&gt;0,IF(U1460&lt;=T1460,T1460-U1460,C1460*(T1460/U1460-1)),T1460-C1460)</f>
        <v>17329.300405773029</v>
      </c>
      <c r="W1460" s="16">
        <f t="shared" si="611"/>
        <v>2083.909826557991</v>
      </c>
    </row>
    <row r="1461" spans="2:23">
      <c r="B1461" s="13">
        <v>33</v>
      </c>
      <c r="C1461" s="16">
        <f t="shared" si="612"/>
        <v>1687.5813026793185</v>
      </c>
      <c r="D1461" s="16">
        <f t="shared" ref="D1461:D1481" si="618">IF($B1461&gt;$B$1423,F1460,F1460*$B$107*IF(F1460&gt;0,$B$106,1))</f>
        <v>-137993.26282359837</v>
      </c>
      <c r="E1461" s="16">
        <f t="shared" ref="E1461:E1492" si="619">IF(AND(C1461&gt;0,D1461&gt;0),C1461/(1-$B$105*MAX(0,1-G1460/D1461)),0)</f>
        <v>0</v>
      </c>
      <c r="F1461" s="16">
        <f t="shared" si="613"/>
        <v>-139680.84412627769</v>
      </c>
      <c r="G1461" s="16">
        <f t="shared" ref="G1461:G1492" si="620">IF(E1461&gt;0,IF(E1461&lt;=D1461,G1460*(1-E1461/D1461),0),IF(AND(C1461&lt;0,F1461&gt;0),G1460-C1461,G1460))/$B$108</f>
        <v>0</v>
      </c>
      <c r="H1461" s="16">
        <f t="shared" ref="H1461:H1481" si="621">IF($B1461&gt;$B$1423,J1460,J1460*$B$107*IF(J1460&gt;0,$B$106,1))</f>
        <v>-31419.349085514452</v>
      </c>
      <c r="I1461" s="16">
        <f t="shared" ref="I1461:I1492" si="622">IF(AND(C1461&gt;0,H1461&gt;0),C1461/(1-$B$105*MAX(0,1-K1460/H1461)),0)</f>
        <v>0</v>
      </c>
      <c r="J1461" s="16">
        <f t="shared" si="614"/>
        <v>-33106.930388193767</v>
      </c>
      <c r="K1461" s="16">
        <f t="shared" ref="K1461:K1492" si="623">IF(I1461&gt;0,IF(I1461&lt;=H1461,K1460*(1-I1461/H1461),0),IF(AND(C1461&lt;0,J1461&gt;0),K1460-C1461,K1460))/$B$108</f>
        <v>0</v>
      </c>
      <c r="L1461" s="16">
        <f t="shared" ref="L1461:L1481" si="624">IF($B1461&gt;$B$1423,N1460,N1460*$B$107*IF(N1460&gt;0,$B$106,1))</f>
        <v>14826.394653329911</v>
      </c>
      <c r="M1461" s="16">
        <f t="shared" ref="M1461:M1492" si="625">IF(AND(C1461&gt;0,L1461&gt;0),C1461/(1-$B$105*MAX(0,1-O1460/L1461)),0)</f>
        <v>2190.4803272369422</v>
      </c>
      <c r="N1461" s="16">
        <f t="shared" si="615"/>
        <v>12635.914326092969</v>
      </c>
      <c r="O1461" s="16">
        <f t="shared" ref="O1461:O1492" si="626">IF(M1461&gt;0,IF(M1461&lt;=L1461,O1460*(1-M1461/L1461),0),IF(AND(C1461&lt;0,N1461&gt;0),O1460-C1461,O1460))/$B$108</f>
        <v>1449.2277024059911</v>
      </c>
      <c r="P1461" s="16">
        <f t="shared" ref="P1461:P1481" si="627">IF($B1461&gt;$B$1423,R1460,R1460*$B$107*IF(R1460&gt;0,$B$106,1))</f>
        <v>17665.974138328205</v>
      </c>
      <c r="Q1461" s="16">
        <f t="shared" ref="Q1461:Q1492" si="628">IF(AND(C1461&gt;0,P1461&gt;0),C1461/(1-$B$105*MAX(0,1-S1460/P1461)),0)</f>
        <v>2190.4803272369422</v>
      </c>
      <c r="R1461" s="16">
        <f t="shared" si="616"/>
        <v>15475.493811091263</v>
      </c>
      <c r="S1461" s="16">
        <f t="shared" ref="S1461:S1492" si="629">IF(Q1461&gt;0,IF(Q1461&lt;=P1461,S1460*(1-Q1461/P1461),0),IF(AND(C1461&lt;0,R1461&gt;0),S1460-C1461,S1460))/$B$108</f>
        <v>1774.9023743484443</v>
      </c>
      <c r="T1461" s="16">
        <f t="shared" ref="T1461:T1481" si="630">IF($B1461&gt;$B$1423,V1460,V1460*$B$107*IF(V1460&gt;0,$B$106,1))</f>
        <v>17813.481059110327</v>
      </c>
      <c r="U1461" s="16">
        <f t="shared" ref="U1461:U1492" si="631">IF(AND(C1461&gt;0,T1461&gt;0),C1461/(1-$B$105*MAX(0,1-W1460/T1461)),0)</f>
        <v>2190.4803272369422</v>
      </c>
      <c r="V1461" s="16">
        <f t="shared" si="617"/>
        <v>15623.000731873384</v>
      </c>
      <c r="W1461" s="16">
        <f t="shared" ref="W1461:W1492" si="632">IF(U1461&gt;0,IF(U1461&lt;=T1461,W1460*(1-U1461/T1461),0),IF(AND(C1461&lt;0,V1461&gt;0),W1460-C1461,W1460))/$B$108</f>
        <v>1791.8201145591868</v>
      </c>
    </row>
    <row r="1462" spans="2:23">
      <c r="B1462" s="13">
        <v>34</v>
      </c>
      <c r="C1462" s="16">
        <f t="shared" si="612"/>
        <v>1687.5813026793185</v>
      </c>
      <c r="D1462" s="16">
        <f t="shared" si="618"/>
        <v>-143871.26945006603</v>
      </c>
      <c r="E1462" s="16">
        <f t="shared" si="619"/>
        <v>0</v>
      </c>
      <c r="F1462" s="16">
        <f t="shared" si="613"/>
        <v>-145558.85075274535</v>
      </c>
      <c r="G1462" s="16">
        <f t="shared" si="620"/>
        <v>0</v>
      </c>
      <c r="H1462" s="16">
        <f t="shared" si="621"/>
        <v>-34100.138299839578</v>
      </c>
      <c r="I1462" s="16">
        <f t="shared" si="622"/>
        <v>0</v>
      </c>
      <c r="J1462" s="16">
        <f t="shared" si="614"/>
        <v>-35787.719602518897</v>
      </c>
      <c r="K1462" s="16">
        <f t="shared" si="623"/>
        <v>0</v>
      </c>
      <c r="L1462" s="16">
        <f t="shared" si="624"/>
        <v>12988.961772364008</v>
      </c>
      <c r="M1462" s="16">
        <f t="shared" si="625"/>
        <v>2194.4878348794755</v>
      </c>
      <c r="N1462" s="16">
        <f t="shared" si="615"/>
        <v>10794.473937484532</v>
      </c>
      <c r="O1462" s="16">
        <f t="shared" si="626"/>
        <v>1180.7650744986836</v>
      </c>
      <c r="P1462" s="16">
        <f t="shared" si="627"/>
        <v>15907.879108173154</v>
      </c>
      <c r="Q1462" s="16">
        <f t="shared" si="628"/>
        <v>2194.487834879475</v>
      </c>
      <c r="R1462" s="16">
        <f t="shared" si="616"/>
        <v>13713.391273293679</v>
      </c>
      <c r="S1462" s="16">
        <f t="shared" si="629"/>
        <v>1500.0539685599122</v>
      </c>
      <c r="T1462" s="16">
        <f t="shared" si="630"/>
        <v>16059.507372321927</v>
      </c>
      <c r="U1462" s="16">
        <f t="shared" si="631"/>
        <v>2194.4878348794755</v>
      </c>
      <c r="V1462" s="16">
        <f t="shared" si="617"/>
        <v>13865.019537442451</v>
      </c>
      <c r="W1462" s="16">
        <f t="shared" si="632"/>
        <v>1516.6399883743657</v>
      </c>
    </row>
    <row r="1463" spans="2:23">
      <c r="B1463" s="13">
        <v>35</v>
      </c>
      <c r="C1463" s="16">
        <f t="shared" si="612"/>
        <v>1687.5813026793185</v>
      </c>
      <c r="D1463" s="16">
        <f t="shared" si="618"/>
        <v>-149925.61627532772</v>
      </c>
      <c r="E1463" s="16">
        <f t="shared" si="619"/>
        <v>0</v>
      </c>
      <c r="F1463" s="16">
        <f t="shared" si="613"/>
        <v>-151613.19757800704</v>
      </c>
      <c r="G1463" s="16">
        <f t="shared" si="620"/>
        <v>0</v>
      </c>
      <c r="H1463" s="16">
        <f t="shared" si="621"/>
        <v>-36861.351190594462</v>
      </c>
      <c r="I1463" s="16">
        <f t="shared" si="622"/>
        <v>0</v>
      </c>
      <c r="J1463" s="16">
        <f t="shared" si="614"/>
        <v>-38548.93249327378</v>
      </c>
      <c r="K1463" s="16">
        <f t="shared" si="623"/>
        <v>0</v>
      </c>
      <c r="L1463" s="16">
        <f t="shared" si="624"/>
        <v>11096.071539297851</v>
      </c>
      <c r="M1463" s="16">
        <f t="shared" si="625"/>
        <v>2198.3236591109539</v>
      </c>
      <c r="N1463" s="16">
        <f t="shared" si="615"/>
        <v>8897.7478801868965</v>
      </c>
      <c r="O1463" s="16">
        <f t="shared" si="626"/>
        <v>928.26969997151264</v>
      </c>
      <c r="P1463" s="16">
        <f t="shared" si="627"/>
        <v>14096.543425469505</v>
      </c>
      <c r="Q1463" s="16">
        <f t="shared" si="628"/>
        <v>2198.3236591109539</v>
      </c>
      <c r="R1463" s="16">
        <f t="shared" si="616"/>
        <v>11898.21976635855</v>
      </c>
      <c r="S1463" s="16">
        <f t="shared" si="629"/>
        <v>1241.2980274825209</v>
      </c>
      <c r="T1463" s="16">
        <f t="shared" si="630"/>
        <v>14252.408183318594</v>
      </c>
      <c r="U1463" s="16">
        <f t="shared" si="631"/>
        <v>2198.3236591109539</v>
      </c>
      <c r="V1463" s="16">
        <f t="shared" si="617"/>
        <v>12054.084524207639</v>
      </c>
      <c r="W1463" s="16">
        <f t="shared" si="632"/>
        <v>1257.5588312221812</v>
      </c>
    </row>
    <row r="1464" spans="2:23">
      <c r="B1464" s="13">
        <v>36</v>
      </c>
      <c r="C1464" s="16">
        <f t="shared" si="612"/>
        <v>1687.5813026793185</v>
      </c>
      <c r="D1464" s="16">
        <f t="shared" si="618"/>
        <v>-156161.59350534726</v>
      </c>
      <c r="E1464" s="16">
        <f t="shared" si="619"/>
        <v>0</v>
      </c>
      <c r="F1464" s="16">
        <f t="shared" si="613"/>
        <v>-157849.17480802658</v>
      </c>
      <c r="G1464" s="16">
        <f t="shared" si="620"/>
        <v>0</v>
      </c>
      <c r="H1464" s="16">
        <f t="shared" si="621"/>
        <v>-39705.400468071995</v>
      </c>
      <c r="I1464" s="16">
        <f t="shared" si="622"/>
        <v>0</v>
      </c>
      <c r="J1464" s="16">
        <f t="shared" si="614"/>
        <v>-41392.981770751314</v>
      </c>
      <c r="K1464" s="16">
        <f t="shared" si="623"/>
        <v>0</v>
      </c>
      <c r="L1464" s="16">
        <f t="shared" si="624"/>
        <v>9146.3509559593185</v>
      </c>
      <c r="M1464" s="16">
        <f t="shared" si="625"/>
        <v>2201.9945698679462</v>
      </c>
      <c r="N1464" s="16">
        <f t="shared" si="615"/>
        <v>6944.3563860913728</v>
      </c>
      <c r="O1464" s="16">
        <f t="shared" si="626"/>
        <v>690.96832962124824</v>
      </c>
      <c r="P1464" s="16">
        <f t="shared" si="627"/>
        <v>12230.656026630608</v>
      </c>
      <c r="Q1464" s="16">
        <f t="shared" si="628"/>
        <v>2201.9945698679462</v>
      </c>
      <c r="R1464" s="16">
        <f t="shared" si="616"/>
        <v>10028.661456762662</v>
      </c>
      <c r="S1464" s="16">
        <f t="shared" si="629"/>
        <v>997.85884678890329</v>
      </c>
      <c r="T1464" s="16">
        <f t="shared" si="630"/>
        <v>12390.875645814001</v>
      </c>
      <c r="U1464" s="16">
        <f t="shared" si="631"/>
        <v>2201.9945698679462</v>
      </c>
      <c r="V1464" s="16">
        <f t="shared" si="617"/>
        <v>10188.881075946056</v>
      </c>
      <c r="W1464" s="16">
        <f t="shared" si="632"/>
        <v>1013.8008112395509</v>
      </c>
    </row>
    <row r="1465" spans="2:23">
      <c r="B1465" s="13">
        <v>37</v>
      </c>
      <c r="C1465" s="16">
        <f t="shared" si="612"/>
        <v>1687.5813026793185</v>
      </c>
      <c r="D1465" s="16">
        <f t="shared" si="618"/>
        <v>-162584.65005226739</v>
      </c>
      <c r="E1465" s="16">
        <f t="shared" si="619"/>
        <v>0</v>
      </c>
      <c r="F1465" s="16">
        <f t="shared" si="613"/>
        <v>-164272.23135494671</v>
      </c>
      <c r="G1465" s="16">
        <f t="shared" si="620"/>
        <v>0</v>
      </c>
      <c r="H1465" s="16">
        <f t="shared" si="621"/>
        <v>-42634.771223873853</v>
      </c>
      <c r="I1465" s="16">
        <f t="shared" si="622"/>
        <v>0</v>
      </c>
      <c r="J1465" s="16">
        <f t="shared" si="614"/>
        <v>-44322.352526553172</v>
      </c>
      <c r="K1465" s="16">
        <f t="shared" si="623"/>
        <v>0</v>
      </c>
      <c r="L1465" s="16">
        <f t="shared" si="624"/>
        <v>7138.3817035187658</v>
      </c>
      <c r="M1465" s="16">
        <f t="shared" si="625"/>
        <v>2205.5071215202588</v>
      </c>
      <c r="N1465" s="16">
        <f t="shared" si="615"/>
        <v>4932.874581998507</v>
      </c>
      <c r="O1465" s="16">
        <f t="shared" si="626"/>
        <v>468.12116495926665</v>
      </c>
      <c r="P1465" s="16">
        <f t="shared" si="627"/>
        <v>10308.86225786461</v>
      </c>
      <c r="Q1465" s="16">
        <f t="shared" si="628"/>
        <v>2205.5071215202588</v>
      </c>
      <c r="R1465" s="16">
        <f t="shared" si="616"/>
        <v>8103.3551363443512</v>
      </c>
      <c r="S1465" s="16">
        <f t="shared" si="629"/>
        <v>768.99422100598724</v>
      </c>
      <c r="T1465" s="16">
        <f t="shared" si="630"/>
        <v>10473.558413207989</v>
      </c>
      <c r="U1465" s="16">
        <f t="shared" si="631"/>
        <v>2205.5071215202588</v>
      </c>
      <c r="V1465" s="16">
        <f t="shared" si="617"/>
        <v>8268.0512916877306</v>
      </c>
      <c r="W1465" s="16">
        <f t="shared" si="632"/>
        <v>784.62359791838696</v>
      </c>
    </row>
    <row r="1466" spans="2:23">
      <c r="B1466" s="13">
        <v>38</v>
      </c>
      <c r="C1466" s="16">
        <f t="shared" si="612"/>
        <v>1687.5813026793185</v>
      </c>
      <c r="D1466" s="16">
        <f t="shared" si="618"/>
        <v>-169200.39829559511</v>
      </c>
      <c r="E1466" s="16">
        <f t="shared" si="619"/>
        <v>0</v>
      </c>
      <c r="F1466" s="16">
        <f t="shared" si="613"/>
        <v>-170887.97959827443</v>
      </c>
      <c r="G1466" s="16">
        <f t="shared" si="620"/>
        <v>0</v>
      </c>
      <c r="H1466" s="16">
        <f t="shared" si="621"/>
        <v>-45652.023102349769</v>
      </c>
      <c r="I1466" s="16">
        <f t="shared" si="622"/>
        <v>0</v>
      </c>
      <c r="J1466" s="16">
        <f t="shared" si="614"/>
        <v>-47339.604405029088</v>
      </c>
      <c r="K1466" s="16">
        <f t="shared" si="623"/>
        <v>0</v>
      </c>
      <c r="L1466" s="16">
        <f t="shared" si="624"/>
        <v>5070.6990978195454</v>
      </c>
      <c r="M1466" s="16">
        <f t="shared" si="625"/>
        <v>2208.867655055486</v>
      </c>
      <c r="N1466" s="16">
        <f t="shared" si="615"/>
        <v>2861.8314427640594</v>
      </c>
      <c r="O1466" s="16">
        <f t="shared" si="626"/>
        <v>259.02060690479084</v>
      </c>
      <c r="P1466" s="16">
        <f t="shared" si="627"/>
        <v>8329.7628788538132</v>
      </c>
      <c r="Q1466" s="16">
        <f t="shared" si="628"/>
        <v>2208.867655055486</v>
      </c>
      <c r="R1466" s="16">
        <f t="shared" si="616"/>
        <v>6120.8952237983267</v>
      </c>
      <c r="S1466" s="16">
        <f t="shared" si="629"/>
        <v>553.99419126432076</v>
      </c>
      <c r="T1466" s="16">
        <f t="shared" si="630"/>
        <v>8499.0606447774862</v>
      </c>
      <c r="U1466" s="16">
        <f t="shared" si="631"/>
        <v>2208.867655055486</v>
      </c>
      <c r="V1466" s="16">
        <f t="shared" si="617"/>
        <v>6290.1929897219998</v>
      </c>
      <c r="W1466" s="16">
        <f t="shared" si="632"/>
        <v>569.31710980588934</v>
      </c>
    </row>
    <row r="1467" spans="2:23">
      <c r="B1467" s="13">
        <v>39</v>
      </c>
      <c r="C1467" s="16">
        <f t="shared" si="612"/>
        <v>1687.5813026793185</v>
      </c>
      <c r="D1467" s="16">
        <f t="shared" si="618"/>
        <v>-176014.61898622266</v>
      </c>
      <c r="E1467" s="16">
        <f t="shared" si="619"/>
        <v>0</v>
      </c>
      <c r="F1467" s="16">
        <f t="shared" si="613"/>
        <v>-177702.20028890198</v>
      </c>
      <c r="G1467" s="16">
        <f t="shared" si="620"/>
        <v>0</v>
      </c>
      <c r="H1467" s="16">
        <f t="shared" si="621"/>
        <v>-48759.792537179965</v>
      </c>
      <c r="I1467" s="16">
        <f t="shared" si="622"/>
        <v>0</v>
      </c>
      <c r="J1467" s="16">
        <f t="shared" si="614"/>
        <v>-50447.373839859283</v>
      </c>
      <c r="K1467" s="16">
        <f t="shared" si="623"/>
        <v>0</v>
      </c>
      <c r="L1467" s="16">
        <f t="shared" si="624"/>
        <v>2941.7910132748871</v>
      </c>
      <c r="M1467" s="16">
        <f t="shared" si="625"/>
        <v>2212.0823007401195</v>
      </c>
      <c r="N1467" s="16">
        <f t="shared" si="615"/>
        <v>729.70871253476753</v>
      </c>
      <c r="O1467" s="16">
        <f t="shared" si="626"/>
        <v>62.990036438973014</v>
      </c>
      <c r="P1467" s="16">
        <f t="shared" si="627"/>
        <v>6291.9130363512513</v>
      </c>
      <c r="Q1467" s="16">
        <f t="shared" si="628"/>
        <v>2212.0823007401195</v>
      </c>
      <c r="R1467" s="16">
        <f t="shared" si="616"/>
        <v>4079.8307356111318</v>
      </c>
      <c r="S1467" s="16">
        <f t="shared" si="629"/>
        <v>352.17982502674727</v>
      </c>
      <c r="T1467" s="16">
        <f t="shared" si="630"/>
        <v>6465.9409818548329</v>
      </c>
      <c r="U1467" s="16">
        <f t="shared" si="631"/>
        <v>2212.08230074012</v>
      </c>
      <c r="V1467" s="16">
        <f t="shared" si="617"/>
        <v>4253.8586811147125</v>
      </c>
      <c r="W1467" s="16">
        <f t="shared" si="632"/>
        <v>367.20229418514805</v>
      </c>
    </row>
    <row r="1468" spans="2:23">
      <c r="B1468" s="13">
        <v>40</v>
      </c>
      <c r="C1468" s="16">
        <f t="shared" si="612"/>
        <v>1687.5813026793185</v>
      </c>
      <c r="D1468" s="16">
        <f t="shared" si="618"/>
        <v>-183033.26629756903</v>
      </c>
      <c r="E1468" s="16">
        <f t="shared" si="619"/>
        <v>0</v>
      </c>
      <c r="F1468" s="16">
        <f t="shared" si="613"/>
        <v>-184720.84760024835</v>
      </c>
      <c r="G1468" s="16">
        <f t="shared" si="620"/>
        <v>0</v>
      </c>
      <c r="H1468" s="16">
        <f t="shared" si="621"/>
        <v>-51960.795055055059</v>
      </c>
      <c r="I1468" s="16">
        <f t="shared" si="622"/>
        <v>0</v>
      </c>
      <c r="J1468" s="16">
        <f t="shared" si="614"/>
        <v>-53648.376357734378</v>
      </c>
      <c r="K1468" s="16">
        <f t="shared" si="623"/>
        <v>0</v>
      </c>
      <c r="L1468" s="16">
        <f t="shared" si="624"/>
        <v>750.096773962989</v>
      </c>
      <c r="M1468" s="16">
        <f t="shared" si="625"/>
        <v>2215.1569811979539</v>
      </c>
      <c r="N1468" s="16">
        <f t="shared" si="615"/>
        <v>-1116.1322804725737</v>
      </c>
      <c r="O1468" s="16">
        <f t="shared" si="626"/>
        <v>0</v>
      </c>
      <c r="P1468" s="16">
        <f t="shared" si="627"/>
        <v>4193.8212063641076</v>
      </c>
      <c r="Q1468" s="16">
        <f t="shared" si="628"/>
        <v>2215.1569811979534</v>
      </c>
      <c r="R1468" s="16">
        <f t="shared" si="616"/>
        <v>1978.6642251661542</v>
      </c>
      <c r="S1468" s="16">
        <f t="shared" si="629"/>
        <v>162.90202833379138</v>
      </c>
      <c r="T1468" s="16">
        <f t="shared" si="630"/>
        <v>4372.7114926650574</v>
      </c>
      <c r="U1468" s="16">
        <f t="shared" si="631"/>
        <v>2215.1569811979539</v>
      </c>
      <c r="V1468" s="16">
        <f t="shared" si="617"/>
        <v>2157.5545114671036</v>
      </c>
      <c r="W1468" s="16">
        <f t="shared" si="632"/>
        <v>177.62993927340008</v>
      </c>
    </row>
    <row r="1469" spans="2:23">
      <c r="B1469" s="13">
        <v>41</v>
      </c>
      <c r="C1469" s="16">
        <f t="shared" si="612"/>
        <v>1687.5813026793185</v>
      </c>
      <c r="D1469" s="16">
        <f t="shared" si="618"/>
        <v>-190262.4730282558</v>
      </c>
      <c r="E1469" s="16">
        <f t="shared" si="619"/>
        <v>0</v>
      </c>
      <c r="F1469" s="16">
        <f t="shared" si="613"/>
        <v>-191950.05433093512</v>
      </c>
      <c r="G1469" s="16">
        <f t="shared" si="620"/>
        <v>0</v>
      </c>
      <c r="H1469" s="16">
        <f t="shared" si="621"/>
        <v>-55257.827648466409</v>
      </c>
      <c r="I1469" s="16">
        <f t="shared" si="622"/>
        <v>0</v>
      </c>
      <c r="J1469" s="16">
        <f t="shared" si="614"/>
        <v>-56945.408951145728</v>
      </c>
      <c r="K1469" s="16">
        <f t="shared" si="623"/>
        <v>0</v>
      </c>
      <c r="L1469" s="16">
        <f t="shared" si="624"/>
        <v>-1149.616248886751</v>
      </c>
      <c r="M1469" s="16">
        <f t="shared" si="625"/>
        <v>0</v>
      </c>
      <c r="N1469" s="16">
        <f t="shared" si="615"/>
        <v>-2837.1975515660697</v>
      </c>
      <c r="O1469" s="16">
        <f t="shared" si="626"/>
        <v>0</v>
      </c>
      <c r="P1469" s="16">
        <f t="shared" si="627"/>
        <v>2033.9481036172965</v>
      </c>
      <c r="Q1469" s="16">
        <f t="shared" si="628"/>
        <v>2218.0974148509258</v>
      </c>
      <c r="R1469" s="16">
        <f t="shared" si="616"/>
        <v>-140.10517863573347</v>
      </c>
      <c r="S1469" s="16">
        <f t="shared" si="629"/>
        <v>0</v>
      </c>
      <c r="T1469" s="16">
        <f t="shared" si="630"/>
        <v>2217.8365845174944</v>
      </c>
      <c r="U1469" s="16">
        <f t="shared" si="631"/>
        <v>2218.0974148509258</v>
      </c>
      <c r="V1469" s="16">
        <f t="shared" si="617"/>
        <v>-0.1984459252886818</v>
      </c>
      <c r="W1469" s="16">
        <f t="shared" si="632"/>
        <v>0</v>
      </c>
    </row>
    <row r="1470" spans="2:23">
      <c r="B1470" s="13">
        <v>42</v>
      </c>
      <c r="C1470" s="16">
        <f t="shared" si="612"/>
        <v>0</v>
      </c>
      <c r="D1470" s="16">
        <f t="shared" si="618"/>
        <v>-197708.55596086319</v>
      </c>
      <c r="E1470" s="16">
        <f t="shared" si="619"/>
        <v>0</v>
      </c>
      <c r="F1470" s="16">
        <f t="shared" si="613"/>
        <v>-197708.55596086319</v>
      </c>
      <c r="G1470" s="16">
        <f t="shared" si="620"/>
        <v>0</v>
      </c>
      <c r="H1470" s="16">
        <f t="shared" si="621"/>
        <v>-58653.7712196801</v>
      </c>
      <c r="I1470" s="16">
        <f t="shared" si="622"/>
        <v>0</v>
      </c>
      <c r="J1470" s="16">
        <f t="shared" si="614"/>
        <v>-58653.7712196801</v>
      </c>
      <c r="K1470" s="16">
        <f t="shared" si="623"/>
        <v>0</v>
      </c>
      <c r="L1470" s="16">
        <f t="shared" si="624"/>
        <v>-2922.313478113052</v>
      </c>
      <c r="M1470" s="16">
        <f t="shared" si="625"/>
        <v>0</v>
      </c>
      <c r="N1470" s="16">
        <f t="shared" si="615"/>
        <v>-2922.313478113052</v>
      </c>
      <c r="O1470" s="16">
        <f t="shared" si="626"/>
        <v>0</v>
      </c>
      <c r="P1470" s="16">
        <f t="shared" si="627"/>
        <v>-144.30833399480548</v>
      </c>
      <c r="Q1470" s="16">
        <f t="shared" si="628"/>
        <v>0</v>
      </c>
      <c r="R1470" s="16">
        <f t="shared" si="616"/>
        <v>-144.30833399480548</v>
      </c>
      <c r="S1470" s="16">
        <f t="shared" si="629"/>
        <v>0</v>
      </c>
      <c r="T1470" s="16">
        <f t="shared" si="630"/>
        <v>-0.20439930304734225</v>
      </c>
      <c r="U1470" s="16">
        <f t="shared" si="631"/>
        <v>0</v>
      </c>
      <c r="V1470" s="16">
        <f t="shared" si="617"/>
        <v>-0.20439930304734225</v>
      </c>
      <c r="W1470" s="16">
        <f t="shared" si="632"/>
        <v>0</v>
      </c>
    </row>
    <row r="1471" spans="2:23">
      <c r="B1471" s="13">
        <v>43</v>
      </c>
      <c r="C1471" s="16">
        <f t="shared" si="612"/>
        <v>0</v>
      </c>
      <c r="D1471" s="16">
        <f t="shared" si="618"/>
        <v>-197708.55596086319</v>
      </c>
      <c r="E1471" s="16">
        <f t="shared" si="619"/>
        <v>0</v>
      </c>
      <c r="F1471" s="16">
        <f t="shared" si="613"/>
        <v>-197708.55596086319</v>
      </c>
      <c r="G1471" s="16">
        <f t="shared" si="620"/>
        <v>0</v>
      </c>
      <c r="H1471" s="16">
        <f t="shared" si="621"/>
        <v>-58653.7712196801</v>
      </c>
      <c r="I1471" s="16">
        <f t="shared" si="622"/>
        <v>0</v>
      </c>
      <c r="J1471" s="16">
        <f t="shared" si="614"/>
        <v>-58653.7712196801</v>
      </c>
      <c r="K1471" s="16">
        <f t="shared" si="623"/>
        <v>0</v>
      </c>
      <c r="L1471" s="16">
        <f t="shared" si="624"/>
        <v>-2922.313478113052</v>
      </c>
      <c r="M1471" s="16">
        <f t="shared" si="625"/>
        <v>0</v>
      </c>
      <c r="N1471" s="16">
        <f t="shared" si="615"/>
        <v>-2922.313478113052</v>
      </c>
      <c r="O1471" s="16">
        <f t="shared" si="626"/>
        <v>0</v>
      </c>
      <c r="P1471" s="16">
        <f t="shared" si="627"/>
        <v>-144.30833399480548</v>
      </c>
      <c r="Q1471" s="16">
        <f t="shared" si="628"/>
        <v>0</v>
      </c>
      <c r="R1471" s="16">
        <f t="shared" si="616"/>
        <v>-144.30833399480548</v>
      </c>
      <c r="S1471" s="16">
        <f t="shared" si="629"/>
        <v>0</v>
      </c>
      <c r="T1471" s="16">
        <f t="shared" si="630"/>
        <v>-0.20439930304734225</v>
      </c>
      <c r="U1471" s="16">
        <f t="shared" si="631"/>
        <v>0</v>
      </c>
      <c r="V1471" s="16">
        <f t="shared" si="617"/>
        <v>-0.20439930304734225</v>
      </c>
      <c r="W1471" s="16">
        <f t="shared" si="632"/>
        <v>0</v>
      </c>
    </row>
    <row r="1472" spans="2:23">
      <c r="B1472" s="13">
        <v>44</v>
      </c>
      <c r="C1472" s="16">
        <f t="shared" si="612"/>
        <v>0</v>
      </c>
      <c r="D1472" s="16">
        <f t="shared" si="618"/>
        <v>-197708.55596086319</v>
      </c>
      <c r="E1472" s="16">
        <f t="shared" si="619"/>
        <v>0</v>
      </c>
      <c r="F1472" s="16">
        <f t="shared" si="613"/>
        <v>-197708.55596086319</v>
      </c>
      <c r="G1472" s="16">
        <f t="shared" si="620"/>
        <v>0</v>
      </c>
      <c r="H1472" s="16">
        <f t="shared" si="621"/>
        <v>-58653.7712196801</v>
      </c>
      <c r="I1472" s="16">
        <f t="shared" si="622"/>
        <v>0</v>
      </c>
      <c r="J1472" s="16">
        <f t="shared" si="614"/>
        <v>-58653.7712196801</v>
      </c>
      <c r="K1472" s="16">
        <f t="shared" si="623"/>
        <v>0</v>
      </c>
      <c r="L1472" s="16">
        <f t="shared" si="624"/>
        <v>-2922.313478113052</v>
      </c>
      <c r="M1472" s="16">
        <f t="shared" si="625"/>
        <v>0</v>
      </c>
      <c r="N1472" s="16">
        <f t="shared" si="615"/>
        <v>-2922.313478113052</v>
      </c>
      <c r="O1472" s="16">
        <f t="shared" si="626"/>
        <v>0</v>
      </c>
      <c r="P1472" s="16">
        <f t="shared" si="627"/>
        <v>-144.30833399480548</v>
      </c>
      <c r="Q1472" s="16">
        <f t="shared" si="628"/>
        <v>0</v>
      </c>
      <c r="R1472" s="16">
        <f t="shared" si="616"/>
        <v>-144.30833399480548</v>
      </c>
      <c r="S1472" s="16">
        <f t="shared" si="629"/>
        <v>0</v>
      </c>
      <c r="T1472" s="16">
        <f t="shared" si="630"/>
        <v>-0.20439930304734225</v>
      </c>
      <c r="U1472" s="16">
        <f t="shared" si="631"/>
        <v>0</v>
      </c>
      <c r="V1472" s="16">
        <f t="shared" si="617"/>
        <v>-0.20439930304734225</v>
      </c>
      <c r="W1472" s="16">
        <f t="shared" si="632"/>
        <v>0</v>
      </c>
    </row>
    <row r="1473" spans="1:23">
      <c r="B1473" s="13">
        <v>45</v>
      </c>
      <c r="C1473" s="16">
        <f t="shared" si="612"/>
        <v>0</v>
      </c>
      <c r="D1473" s="16">
        <f t="shared" si="618"/>
        <v>-197708.55596086319</v>
      </c>
      <c r="E1473" s="16">
        <f t="shared" si="619"/>
        <v>0</v>
      </c>
      <c r="F1473" s="16">
        <f t="shared" si="613"/>
        <v>-197708.55596086319</v>
      </c>
      <c r="G1473" s="16">
        <f t="shared" si="620"/>
        <v>0</v>
      </c>
      <c r="H1473" s="16">
        <f t="shared" si="621"/>
        <v>-58653.7712196801</v>
      </c>
      <c r="I1473" s="16">
        <f t="shared" si="622"/>
        <v>0</v>
      </c>
      <c r="J1473" s="16">
        <f t="shared" si="614"/>
        <v>-58653.7712196801</v>
      </c>
      <c r="K1473" s="16">
        <f t="shared" si="623"/>
        <v>0</v>
      </c>
      <c r="L1473" s="16">
        <f t="shared" si="624"/>
        <v>-2922.313478113052</v>
      </c>
      <c r="M1473" s="16">
        <f t="shared" si="625"/>
        <v>0</v>
      </c>
      <c r="N1473" s="16">
        <f t="shared" si="615"/>
        <v>-2922.313478113052</v>
      </c>
      <c r="O1473" s="16">
        <f t="shared" si="626"/>
        <v>0</v>
      </c>
      <c r="P1473" s="16">
        <f t="shared" si="627"/>
        <v>-144.30833399480548</v>
      </c>
      <c r="Q1473" s="16">
        <f t="shared" si="628"/>
        <v>0</v>
      </c>
      <c r="R1473" s="16">
        <f t="shared" si="616"/>
        <v>-144.30833399480548</v>
      </c>
      <c r="S1473" s="16">
        <f t="shared" si="629"/>
        <v>0</v>
      </c>
      <c r="T1473" s="16">
        <f t="shared" si="630"/>
        <v>-0.20439930304734225</v>
      </c>
      <c r="U1473" s="16">
        <f t="shared" si="631"/>
        <v>0</v>
      </c>
      <c r="V1473" s="16">
        <f t="shared" si="617"/>
        <v>-0.20439930304734225</v>
      </c>
      <c r="W1473" s="16">
        <f t="shared" si="632"/>
        <v>0</v>
      </c>
    </row>
    <row r="1474" spans="1:23">
      <c r="B1474" s="13">
        <v>46</v>
      </c>
      <c r="C1474" s="16">
        <f t="shared" si="612"/>
        <v>0</v>
      </c>
      <c r="D1474" s="16">
        <f t="shared" si="618"/>
        <v>-197708.55596086319</v>
      </c>
      <c r="E1474" s="16">
        <f t="shared" si="619"/>
        <v>0</v>
      </c>
      <c r="F1474" s="16">
        <f t="shared" si="613"/>
        <v>-197708.55596086319</v>
      </c>
      <c r="G1474" s="16">
        <f t="shared" si="620"/>
        <v>0</v>
      </c>
      <c r="H1474" s="16">
        <f t="shared" si="621"/>
        <v>-58653.7712196801</v>
      </c>
      <c r="I1474" s="16">
        <f t="shared" si="622"/>
        <v>0</v>
      </c>
      <c r="J1474" s="16">
        <f t="shared" si="614"/>
        <v>-58653.7712196801</v>
      </c>
      <c r="K1474" s="16">
        <f t="shared" si="623"/>
        <v>0</v>
      </c>
      <c r="L1474" s="16">
        <f t="shared" si="624"/>
        <v>-2922.313478113052</v>
      </c>
      <c r="M1474" s="16">
        <f t="shared" si="625"/>
        <v>0</v>
      </c>
      <c r="N1474" s="16">
        <f t="shared" si="615"/>
        <v>-2922.313478113052</v>
      </c>
      <c r="O1474" s="16">
        <f t="shared" si="626"/>
        <v>0</v>
      </c>
      <c r="P1474" s="16">
        <f t="shared" si="627"/>
        <v>-144.30833399480548</v>
      </c>
      <c r="Q1474" s="16">
        <f t="shared" si="628"/>
        <v>0</v>
      </c>
      <c r="R1474" s="16">
        <f t="shared" si="616"/>
        <v>-144.30833399480548</v>
      </c>
      <c r="S1474" s="16">
        <f t="shared" si="629"/>
        <v>0</v>
      </c>
      <c r="T1474" s="16">
        <f t="shared" si="630"/>
        <v>-0.20439930304734225</v>
      </c>
      <c r="U1474" s="16">
        <f t="shared" si="631"/>
        <v>0</v>
      </c>
      <c r="V1474" s="16">
        <f t="shared" si="617"/>
        <v>-0.20439930304734225</v>
      </c>
      <c r="W1474" s="16">
        <f t="shared" si="632"/>
        <v>0</v>
      </c>
    </row>
    <row r="1475" spans="1:23">
      <c r="B1475" s="13">
        <v>47</v>
      </c>
      <c r="C1475" s="16">
        <f t="shared" si="612"/>
        <v>0</v>
      </c>
      <c r="D1475" s="16">
        <f t="shared" si="618"/>
        <v>-197708.55596086319</v>
      </c>
      <c r="E1475" s="16">
        <f t="shared" si="619"/>
        <v>0</v>
      </c>
      <c r="F1475" s="16">
        <f t="shared" si="613"/>
        <v>-197708.55596086319</v>
      </c>
      <c r="G1475" s="16">
        <f t="shared" si="620"/>
        <v>0</v>
      </c>
      <c r="H1475" s="16">
        <f t="shared" si="621"/>
        <v>-58653.7712196801</v>
      </c>
      <c r="I1475" s="16">
        <f t="shared" si="622"/>
        <v>0</v>
      </c>
      <c r="J1475" s="16">
        <f t="shared" si="614"/>
        <v>-58653.7712196801</v>
      </c>
      <c r="K1475" s="16">
        <f t="shared" si="623"/>
        <v>0</v>
      </c>
      <c r="L1475" s="16">
        <f t="shared" si="624"/>
        <v>-2922.313478113052</v>
      </c>
      <c r="M1475" s="16">
        <f t="shared" si="625"/>
        <v>0</v>
      </c>
      <c r="N1475" s="16">
        <f t="shared" si="615"/>
        <v>-2922.313478113052</v>
      </c>
      <c r="O1475" s="16">
        <f t="shared" si="626"/>
        <v>0</v>
      </c>
      <c r="P1475" s="16">
        <f t="shared" si="627"/>
        <v>-144.30833399480548</v>
      </c>
      <c r="Q1475" s="16">
        <f t="shared" si="628"/>
        <v>0</v>
      </c>
      <c r="R1475" s="16">
        <f t="shared" si="616"/>
        <v>-144.30833399480548</v>
      </c>
      <c r="S1475" s="16">
        <f t="shared" si="629"/>
        <v>0</v>
      </c>
      <c r="T1475" s="16">
        <f t="shared" si="630"/>
        <v>-0.20439930304734225</v>
      </c>
      <c r="U1475" s="16">
        <f t="shared" si="631"/>
        <v>0</v>
      </c>
      <c r="V1475" s="16">
        <f t="shared" si="617"/>
        <v>-0.20439930304734225</v>
      </c>
      <c r="W1475" s="16">
        <f t="shared" si="632"/>
        <v>0</v>
      </c>
    </row>
    <row r="1476" spans="1:23">
      <c r="B1476" s="13">
        <v>48</v>
      </c>
      <c r="C1476" s="16">
        <f t="shared" si="612"/>
        <v>0</v>
      </c>
      <c r="D1476" s="16">
        <f t="shared" si="618"/>
        <v>-197708.55596086319</v>
      </c>
      <c r="E1476" s="16">
        <f t="shared" si="619"/>
        <v>0</v>
      </c>
      <c r="F1476" s="16">
        <f t="shared" si="613"/>
        <v>-197708.55596086319</v>
      </c>
      <c r="G1476" s="16">
        <f t="shared" si="620"/>
        <v>0</v>
      </c>
      <c r="H1476" s="16">
        <f t="shared" si="621"/>
        <v>-58653.7712196801</v>
      </c>
      <c r="I1476" s="16">
        <f t="shared" si="622"/>
        <v>0</v>
      </c>
      <c r="J1476" s="16">
        <f t="shared" si="614"/>
        <v>-58653.7712196801</v>
      </c>
      <c r="K1476" s="16">
        <f t="shared" si="623"/>
        <v>0</v>
      </c>
      <c r="L1476" s="16">
        <f t="shared" si="624"/>
        <v>-2922.313478113052</v>
      </c>
      <c r="M1476" s="16">
        <f t="shared" si="625"/>
        <v>0</v>
      </c>
      <c r="N1476" s="16">
        <f t="shared" si="615"/>
        <v>-2922.313478113052</v>
      </c>
      <c r="O1476" s="16">
        <f t="shared" si="626"/>
        <v>0</v>
      </c>
      <c r="P1476" s="16">
        <f t="shared" si="627"/>
        <v>-144.30833399480548</v>
      </c>
      <c r="Q1476" s="16">
        <f t="shared" si="628"/>
        <v>0</v>
      </c>
      <c r="R1476" s="16">
        <f t="shared" si="616"/>
        <v>-144.30833399480548</v>
      </c>
      <c r="S1476" s="16">
        <f t="shared" si="629"/>
        <v>0</v>
      </c>
      <c r="T1476" s="16">
        <f t="shared" si="630"/>
        <v>-0.20439930304734225</v>
      </c>
      <c r="U1476" s="16">
        <f t="shared" si="631"/>
        <v>0</v>
      </c>
      <c r="V1476" s="16">
        <f t="shared" si="617"/>
        <v>-0.20439930304734225</v>
      </c>
      <c r="W1476" s="16">
        <f t="shared" si="632"/>
        <v>0</v>
      </c>
    </row>
    <row r="1477" spans="1:23">
      <c r="B1477" s="13">
        <v>49</v>
      </c>
      <c r="C1477" s="16">
        <f t="shared" si="612"/>
        <v>0</v>
      </c>
      <c r="D1477" s="16">
        <f t="shared" si="618"/>
        <v>-197708.55596086319</v>
      </c>
      <c r="E1477" s="16">
        <f t="shared" si="619"/>
        <v>0</v>
      </c>
      <c r="F1477" s="16">
        <f t="shared" si="613"/>
        <v>-197708.55596086319</v>
      </c>
      <c r="G1477" s="16">
        <f t="shared" si="620"/>
        <v>0</v>
      </c>
      <c r="H1477" s="16">
        <f t="shared" si="621"/>
        <v>-58653.7712196801</v>
      </c>
      <c r="I1477" s="16">
        <f t="shared" si="622"/>
        <v>0</v>
      </c>
      <c r="J1477" s="16">
        <f t="shared" si="614"/>
        <v>-58653.7712196801</v>
      </c>
      <c r="K1477" s="16">
        <f t="shared" si="623"/>
        <v>0</v>
      </c>
      <c r="L1477" s="16">
        <f t="shared" si="624"/>
        <v>-2922.313478113052</v>
      </c>
      <c r="M1477" s="16">
        <f t="shared" si="625"/>
        <v>0</v>
      </c>
      <c r="N1477" s="16">
        <f t="shared" si="615"/>
        <v>-2922.313478113052</v>
      </c>
      <c r="O1477" s="16">
        <f t="shared" si="626"/>
        <v>0</v>
      </c>
      <c r="P1477" s="16">
        <f t="shared" si="627"/>
        <v>-144.30833399480548</v>
      </c>
      <c r="Q1477" s="16">
        <f t="shared" si="628"/>
        <v>0</v>
      </c>
      <c r="R1477" s="16">
        <f t="shared" si="616"/>
        <v>-144.30833399480548</v>
      </c>
      <c r="S1477" s="16">
        <f t="shared" si="629"/>
        <v>0</v>
      </c>
      <c r="T1477" s="16">
        <f t="shared" si="630"/>
        <v>-0.20439930304734225</v>
      </c>
      <c r="U1477" s="16">
        <f t="shared" si="631"/>
        <v>0</v>
      </c>
      <c r="V1477" s="16">
        <f t="shared" si="617"/>
        <v>-0.20439930304734225</v>
      </c>
      <c r="W1477" s="16">
        <f t="shared" si="632"/>
        <v>0</v>
      </c>
    </row>
    <row r="1478" spans="1:23">
      <c r="B1478" s="13">
        <v>50</v>
      </c>
      <c r="C1478" s="16">
        <f t="shared" si="612"/>
        <v>0</v>
      </c>
      <c r="D1478" s="16">
        <f t="shared" si="618"/>
        <v>-197708.55596086319</v>
      </c>
      <c r="E1478" s="16">
        <f t="shared" si="619"/>
        <v>0</v>
      </c>
      <c r="F1478" s="16">
        <f t="shared" si="613"/>
        <v>-197708.55596086319</v>
      </c>
      <c r="G1478" s="16">
        <f t="shared" si="620"/>
        <v>0</v>
      </c>
      <c r="H1478" s="16">
        <f t="shared" si="621"/>
        <v>-58653.7712196801</v>
      </c>
      <c r="I1478" s="16">
        <f t="shared" si="622"/>
        <v>0</v>
      </c>
      <c r="J1478" s="16">
        <f t="shared" si="614"/>
        <v>-58653.7712196801</v>
      </c>
      <c r="K1478" s="16">
        <f t="shared" si="623"/>
        <v>0</v>
      </c>
      <c r="L1478" s="16">
        <f t="shared" si="624"/>
        <v>-2922.313478113052</v>
      </c>
      <c r="M1478" s="16">
        <f t="shared" si="625"/>
        <v>0</v>
      </c>
      <c r="N1478" s="16">
        <f t="shared" si="615"/>
        <v>-2922.313478113052</v>
      </c>
      <c r="O1478" s="16">
        <f t="shared" si="626"/>
        <v>0</v>
      </c>
      <c r="P1478" s="16">
        <f t="shared" si="627"/>
        <v>-144.30833399480548</v>
      </c>
      <c r="Q1478" s="16">
        <f t="shared" si="628"/>
        <v>0</v>
      </c>
      <c r="R1478" s="16">
        <f t="shared" si="616"/>
        <v>-144.30833399480548</v>
      </c>
      <c r="S1478" s="16">
        <f t="shared" si="629"/>
        <v>0</v>
      </c>
      <c r="T1478" s="16">
        <f t="shared" si="630"/>
        <v>-0.20439930304734225</v>
      </c>
      <c r="U1478" s="16">
        <f t="shared" si="631"/>
        <v>0</v>
      </c>
      <c r="V1478" s="16">
        <f t="shared" si="617"/>
        <v>-0.20439930304734225</v>
      </c>
      <c r="W1478" s="16">
        <f t="shared" si="632"/>
        <v>0</v>
      </c>
    </row>
    <row r="1479" spans="1:23">
      <c r="B1479" s="13">
        <v>51</v>
      </c>
      <c r="C1479" s="16">
        <f t="shared" si="612"/>
        <v>0</v>
      </c>
      <c r="D1479" s="16">
        <f t="shared" si="618"/>
        <v>-197708.55596086319</v>
      </c>
      <c r="E1479" s="16">
        <f t="shared" si="619"/>
        <v>0</v>
      </c>
      <c r="F1479" s="16">
        <f t="shared" si="613"/>
        <v>-197708.55596086319</v>
      </c>
      <c r="G1479" s="16">
        <f t="shared" si="620"/>
        <v>0</v>
      </c>
      <c r="H1479" s="16">
        <f t="shared" si="621"/>
        <v>-58653.7712196801</v>
      </c>
      <c r="I1479" s="16">
        <f t="shared" si="622"/>
        <v>0</v>
      </c>
      <c r="J1479" s="16">
        <f t="shared" si="614"/>
        <v>-58653.7712196801</v>
      </c>
      <c r="K1479" s="16">
        <f t="shared" si="623"/>
        <v>0</v>
      </c>
      <c r="L1479" s="16">
        <f t="shared" si="624"/>
        <v>-2922.313478113052</v>
      </c>
      <c r="M1479" s="16">
        <f t="shared" si="625"/>
        <v>0</v>
      </c>
      <c r="N1479" s="16">
        <f t="shared" si="615"/>
        <v>-2922.313478113052</v>
      </c>
      <c r="O1479" s="16">
        <f t="shared" si="626"/>
        <v>0</v>
      </c>
      <c r="P1479" s="16">
        <f t="shared" si="627"/>
        <v>-144.30833399480548</v>
      </c>
      <c r="Q1479" s="16">
        <f t="shared" si="628"/>
        <v>0</v>
      </c>
      <c r="R1479" s="16">
        <f t="shared" si="616"/>
        <v>-144.30833399480548</v>
      </c>
      <c r="S1479" s="16">
        <f t="shared" si="629"/>
        <v>0</v>
      </c>
      <c r="T1479" s="16">
        <f t="shared" si="630"/>
        <v>-0.20439930304734225</v>
      </c>
      <c r="U1479" s="16">
        <f t="shared" si="631"/>
        <v>0</v>
      </c>
      <c r="V1479" s="16">
        <f t="shared" si="617"/>
        <v>-0.20439930304734225</v>
      </c>
      <c r="W1479" s="16">
        <f t="shared" si="632"/>
        <v>0</v>
      </c>
    </row>
    <row r="1480" spans="1:23">
      <c r="B1480" s="13">
        <v>52</v>
      </c>
      <c r="C1480" s="16">
        <f t="shared" si="612"/>
        <v>0</v>
      </c>
      <c r="D1480" s="16">
        <f t="shared" si="618"/>
        <v>-197708.55596086319</v>
      </c>
      <c r="E1480" s="16">
        <f t="shared" si="619"/>
        <v>0</v>
      </c>
      <c r="F1480" s="16">
        <f t="shared" si="613"/>
        <v>-197708.55596086319</v>
      </c>
      <c r="G1480" s="16">
        <f t="shared" si="620"/>
        <v>0</v>
      </c>
      <c r="H1480" s="16">
        <f t="shared" si="621"/>
        <v>-58653.7712196801</v>
      </c>
      <c r="I1480" s="16">
        <f t="shared" si="622"/>
        <v>0</v>
      </c>
      <c r="J1480" s="16">
        <f t="shared" si="614"/>
        <v>-58653.7712196801</v>
      </c>
      <c r="K1480" s="16">
        <f t="shared" si="623"/>
        <v>0</v>
      </c>
      <c r="L1480" s="16">
        <f t="shared" si="624"/>
        <v>-2922.313478113052</v>
      </c>
      <c r="M1480" s="16">
        <f t="shared" si="625"/>
        <v>0</v>
      </c>
      <c r="N1480" s="16">
        <f t="shared" si="615"/>
        <v>-2922.313478113052</v>
      </c>
      <c r="O1480" s="16">
        <f t="shared" si="626"/>
        <v>0</v>
      </c>
      <c r="P1480" s="16">
        <f t="shared" si="627"/>
        <v>-144.30833399480548</v>
      </c>
      <c r="Q1480" s="16">
        <f t="shared" si="628"/>
        <v>0</v>
      </c>
      <c r="R1480" s="16">
        <f t="shared" si="616"/>
        <v>-144.30833399480548</v>
      </c>
      <c r="S1480" s="16">
        <f t="shared" si="629"/>
        <v>0</v>
      </c>
      <c r="T1480" s="16">
        <f t="shared" si="630"/>
        <v>-0.20439930304734225</v>
      </c>
      <c r="U1480" s="16">
        <f t="shared" si="631"/>
        <v>0</v>
      </c>
      <c r="V1480" s="16">
        <f t="shared" si="617"/>
        <v>-0.20439930304734225</v>
      </c>
      <c r="W1480" s="16">
        <f t="shared" si="632"/>
        <v>0</v>
      </c>
    </row>
    <row r="1481" spans="1:23">
      <c r="B1481" s="13">
        <v>53</v>
      </c>
      <c r="C1481" s="16">
        <f t="shared" si="612"/>
        <v>0</v>
      </c>
      <c r="D1481" s="16">
        <f t="shared" si="618"/>
        <v>-197708.55596086319</v>
      </c>
      <c r="E1481" s="16">
        <f t="shared" si="619"/>
        <v>0</v>
      </c>
      <c r="F1481" s="16">
        <f t="shared" si="613"/>
        <v>-197708.55596086319</v>
      </c>
      <c r="G1481" s="16">
        <f t="shared" si="620"/>
        <v>0</v>
      </c>
      <c r="H1481" s="16">
        <f t="shared" si="621"/>
        <v>-58653.7712196801</v>
      </c>
      <c r="I1481" s="16">
        <f t="shared" si="622"/>
        <v>0</v>
      </c>
      <c r="J1481" s="16">
        <f t="shared" si="614"/>
        <v>-58653.7712196801</v>
      </c>
      <c r="K1481" s="16">
        <f t="shared" si="623"/>
        <v>0</v>
      </c>
      <c r="L1481" s="16">
        <f t="shared" si="624"/>
        <v>-2922.313478113052</v>
      </c>
      <c r="M1481" s="16">
        <f t="shared" si="625"/>
        <v>0</v>
      </c>
      <c r="N1481" s="16">
        <f t="shared" si="615"/>
        <v>-2922.313478113052</v>
      </c>
      <c r="O1481" s="16">
        <f t="shared" si="626"/>
        <v>0</v>
      </c>
      <c r="P1481" s="16">
        <f t="shared" si="627"/>
        <v>-144.30833399480548</v>
      </c>
      <c r="Q1481" s="16">
        <f t="shared" si="628"/>
        <v>0</v>
      </c>
      <c r="R1481" s="16">
        <f t="shared" si="616"/>
        <v>-144.30833399480548</v>
      </c>
      <c r="S1481" s="16">
        <f t="shared" si="629"/>
        <v>0</v>
      </c>
      <c r="T1481" s="16">
        <f t="shared" si="630"/>
        <v>-0.20439930304734225</v>
      </c>
      <c r="U1481" s="16">
        <f t="shared" si="631"/>
        <v>0</v>
      </c>
      <c r="V1481" s="16">
        <f t="shared" si="617"/>
        <v>-0.20439930304734225</v>
      </c>
      <c r="W1481" s="16">
        <f t="shared" si="632"/>
        <v>0</v>
      </c>
    </row>
    <row r="1483" spans="1:23">
      <c r="A1483" s="2" t="s">
        <v>417</v>
      </c>
      <c r="B1483" s="5" t="s">
        <v>129</v>
      </c>
      <c r="C1483" s="16">
        <f>$X$1499</f>
        <v>421061.82081594825</v>
      </c>
      <c r="D1483" s="5" t="s">
        <v>396</v>
      </c>
      <c r="E1483" s="16">
        <f>$B$1488-$X$1499</f>
        <v>-16484.313305998687</v>
      </c>
    </row>
    <row r="1484" spans="1:23">
      <c r="A1484" s="5" t="s">
        <v>72</v>
      </c>
      <c r="B1484" s="11">
        <f>$B$131</f>
        <v>24410</v>
      </c>
    </row>
    <row r="1485" spans="1:23">
      <c r="A1485" s="5" t="s">
        <v>397</v>
      </c>
      <c r="B1485" s="11">
        <f>MAX(0,$B$1484-$B$133)</f>
        <v>86</v>
      </c>
    </row>
    <row r="1486" spans="1:23">
      <c r="A1486" s="5" t="s">
        <v>398</v>
      </c>
      <c r="B1486" s="11">
        <f>INT($B$1484/12)</f>
        <v>2034</v>
      </c>
    </row>
    <row r="1487" spans="1:23">
      <c r="A1487" s="5" t="s">
        <v>399</v>
      </c>
      <c r="B1487" s="18">
        <f>MOD($B$1484,12)/12</f>
        <v>0.16666666666666666</v>
      </c>
    </row>
    <row r="1488" spans="1:23">
      <c r="A1488" s="5" t="s">
        <v>400</v>
      </c>
      <c r="B1488" s="16">
        <f>INDEX($G$242:$G$734,$B$1485+1)</f>
        <v>404577.50750994956</v>
      </c>
    </row>
    <row r="1489" spans="1:24">
      <c r="A1489" s="5" t="s">
        <v>381</v>
      </c>
      <c r="B1489" s="16">
        <f>INDEX($K$242:$K$734,$B$1485+1)</f>
        <v>258937.28288449769</v>
      </c>
    </row>
    <row r="1490" spans="1:24">
      <c r="A1490" s="5" t="s">
        <v>132</v>
      </c>
      <c r="B1490" s="20">
        <f>MAX(0,1-$B$1489/($B$1488*INDEX($D$242:$D$734,$B$1485+1)))</f>
        <v>0.44466085449073423</v>
      </c>
    </row>
    <row r="1491" spans="1:24">
      <c r="A1491" s="5" t="s">
        <v>401</v>
      </c>
      <c r="B1491" s="16">
        <f>INDEX($AL$163:$AL$239,($B$1486-1)-2008)+INDEX($AH$163:$AH$239,$B$1486-2008)*$B$1487/INDEX($L$163:$L$239,$B$1486-2008)</f>
        <v>295072.27134955139</v>
      </c>
    </row>
    <row r="1492" spans="1:24">
      <c r="A1492" s="5" t="s">
        <v>402</v>
      </c>
      <c r="B1492" s="16">
        <f>$B$1491*$C$737*$J$153</f>
        <v>25751.673788938748</v>
      </c>
    </row>
    <row r="1493" spans="1:24">
      <c r="A1493" s="5" t="s">
        <v>403</v>
      </c>
      <c r="B1493" s="16">
        <f>MAX(0,IF($B$1492&lt;=28000,0.23*$B$1492,IF($B$1492&lt;=50000,6440+0.33*($B$1492-28000),13700+0.43*($B$1492-50000)))-(IF($B$1492&lt;=8500,1955,IF($B$1492&lt;=28000,700+1255*(28000-$B$1492)/19500,IF($B$1492&lt;=50000,700*(50000-$B$1492)/22000,0)))+IF(AND($B$1492&gt;25000,$B$1492&lt;=29000),50,0)))</f>
        <v>5028.1850024876112</v>
      </c>
    </row>
    <row r="1494" spans="1:24">
      <c r="A1494" s="5" t="s">
        <v>404</v>
      </c>
      <c r="B1494" s="16">
        <f>$B$1492-$B$1493-IF($B$1493&gt;0,$B$111*$B$1492,0)</f>
        <v>20208.455310672362</v>
      </c>
    </row>
    <row r="1495" spans="1:24">
      <c r="A1495" s="5" t="s">
        <v>405</v>
      </c>
      <c r="B1495" s="11">
        <f>$B$132-$B$1484</f>
        <v>504</v>
      </c>
    </row>
    <row r="1496" spans="1:24">
      <c r="A1496" s="5" t="s">
        <v>406</v>
      </c>
      <c r="B1496" s="11">
        <f>$B$134-$B$1484</f>
        <v>232</v>
      </c>
    </row>
    <row r="1497" spans="1:24">
      <c r="A1497" s="5" t="s">
        <v>133</v>
      </c>
      <c r="B1497" s="11">
        <f>ROUNDUP($B$1495/12,0)</f>
        <v>42</v>
      </c>
    </row>
    <row r="1498" spans="1:24">
      <c r="A1498" s="5" t="s">
        <v>407</v>
      </c>
      <c r="B1498" s="16">
        <f>$B$8</f>
        <v>22000</v>
      </c>
    </row>
    <row r="1499" spans="1:24">
      <c r="A1499" s="5" t="s">
        <v>134</v>
      </c>
      <c r="D1499" s="16">
        <f>IF(SUMPRODUCT($C$1502:$C$1555,1/$B$107^$B$1502:$B$1555)&lt;=0,1000,SUMPRODUCT($C$1502:$C$1555,1/$B$107^$B$1502:$B$1555))</f>
        <v>345723.1484995528</v>
      </c>
      <c r="H1499" s="16">
        <f>1.15*$D$1499</f>
        <v>397581.62077448569</v>
      </c>
      <c r="L1499" s="16">
        <f>IF($H$1500=$D$1500,$H$1499,$H$1499-$H$1500*($H$1499-$D$1499)/($H$1500-$D$1500))</f>
        <v>419803.50480115891</v>
      </c>
      <c r="P1499" s="16">
        <f>IF($L$1500=$H$1500,$L$1499,$L$1499-$L$1500*($L$1499-$H$1499)/($L$1500-$H$1500))</f>
        <v>421001.92092941509</v>
      </c>
      <c r="T1499" s="16">
        <f>IF($P$1500=$L$1500,$P$1499,$P$1499-$P$1500*($P$1499-$L$1499)/($P$1500-$L$1500))</f>
        <v>421061.73820878693</v>
      </c>
      <c r="X1499" s="16">
        <f>IF($T$1500=$P$1500,$T$1499,$T$1499-$T$1500*($T$1499-$P$1499)/($T$1500-$P$1500))</f>
        <v>421061.82081594825</v>
      </c>
    </row>
    <row r="1500" spans="1:24">
      <c r="A1500" s="5" t="s">
        <v>135</v>
      </c>
      <c r="D1500" s="16">
        <f>MIN($F$1502:$F$1555)</f>
        <v>-199069.21679968733</v>
      </c>
      <c r="H1500" s="16">
        <f>MIN($J$1502:$J$1555)</f>
        <v>-59714.791745776303</v>
      </c>
      <c r="L1500" s="16">
        <f>MIN($N$1502:$N$1555)</f>
        <v>-3055.6042856066847</v>
      </c>
      <c r="P1500" s="16">
        <f>MIN($R$1502:$R$1555)</f>
        <v>-145.26552394320336</v>
      </c>
      <c r="T1500" s="16">
        <f>MIN($V$1502:$V$1555)</f>
        <v>-0.20033381143344237</v>
      </c>
    </row>
    <row r="1501" spans="1:24" ht="32.1" customHeight="1">
      <c r="B1501" s="12" t="s">
        <v>136</v>
      </c>
      <c r="C1501" s="12" t="s">
        <v>137</v>
      </c>
      <c r="D1501" s="12" t="s">
        <v>138</v>
      </c>
      <c r="E1501" s="12" t="s">
        <v>139</v>
      </c>
      <c r="F1501" s="12" t="s">
        <v>140</v>
      </c>
      <c r="G1501" s="12" t="s">
        <v>141</v>
      </c>
      <c r="H1501" s="12" t="s">
        <v>142</v>
      </c>
      <c r="I1501" s="12" t="s">
        <v>143</v>
      </c>
      <c r="J1501" s="12" t="s">
        <v>144</v>
      </c>
      <c r="K1501" s="12" t="s">
        <v>145</v>
      </c>
      <c r="L1501" s="12" t="s">
        <v>146</v>
      </c>
      <c r="M1501" s="12" t="s">
        <v>147</v>
      </c>
      <c r="N1501" s="12" t="s">
        <v>148</v>
      </c>
      <c r="O1501" s="12" t="s">
        <v>149</v>
      </c>
      <c r="P1501" s="12" t="s">
        <v>150</v>
      </c>
      <c r="Q1501" s="12" t="s">
        <v>151</v>
      </c>
      <c r="R1501" s="12" t="s">
        <v>152</v>
      </c>
      <c r="S1501" s="12" t="s">
        <v>153</v>
      </c>
      <c r="T1501" s="12" t="s">
        <v>154</v>
      </c>
      <c r="U1501" s="12" t="s">
        <v>155</v>
      </c>
      <c r="V1501" s="12" t="s">
        <v>156</v>
      </c>
      <c r="W1501" s="12" t="s">
        <v>157</v>
      </c>
      <c r="X1501" s="12" t="s">
        <v>158</v>
      </c>
    </row>
    <row r="1502" spans="1:24">
      <c r="B1502" s="13">
        <v>0</v>
      </c>
      <c r="C1502" s="16">
        <f t="shared" ref="C1502:C1533" si="633">IF($B$1495-12*$B1502&lt;=0,0,($B$1498*MIN(12,$B$1495-12*$B1502)-$B$1494*(MIN(12,$B$1495-12*$B1502)-MAX(0,MIN(12,$B$1495-12*$B1502,$B$1496-12*$B1502))))/12)</f>
        <v>22000</v>
      </c>
      <c r="D1502" s="16">
        <f>$D$1499</f>
        <v>345723.1484995528</v>
      </c>
      <c r="E1502" s="16">
        <f>IF(AND(C1502&gt;0,D1502&gt;0),C1502/(1-$B$105*MAX(0,1-$D$1499*(1-$B$1490)/D1502)),0)</f>
        <v>24875.954418478199</v>
      </c>
      <c r="F1502" s="16">
        <f t="shared" ref="F1502:F1533" si="634">IF(E1502&gt;0,IF(E1502&lt;=D1502,D1502-E1502,C1502*(D1502/E1502-1)),D1502-C1502)</f>
        <v>320847.19408107462</v>
      </c>
      <c r="G1502" s="16">
        <f>IF(E1502&gt;0,IF(E1502&lt;=D1502,$D$1499*(1-$B$1490)*(1-E1502/D1502),0),IF(AND(C1502&lt;0,F1502&gt;0),$D$1499*(1-$B$1490)-C1502,$D$1499*(1-$B$1490)))/$B$108</f>
        <v>174685.30058826422</v>
      </c>
      <c r="H1502" s="16">
        <f>$H$1499</f>
        <v>397581.62077448569</v>
      </c>
      <c r="I1502" s="16">
        <f>IF(AND(C1502&gt;0,H1502&gt;0),C1502/(1-$B$105*MAX(0,1-$H$1499*(1-$B$1490)/H1502)),0)</f>
        <v>24875.954418478199</v>
      </c>
      <c r="J1502" s="16">
        <f t="shared" ref="J1502:J1533" si="635">IF(I1502&gt;0,IF(I1502&lt;=H1502,H1502-I1502,C1502*(H1502/I1502-1)),H1502-C1502)</f>
        <v>372705.66635600751</v>
      </c>
      <c r="K1502" s="16">
        <f>IF(I1502&gt;0,IF(I1502&lt;=H1502,$H$1499*(1-$B$1490)*(1-I1502/H1502),0),IF(AND(C1502&lt;0,J1502&gt;0),$H$1499*(1-$B$1490)-C1502,$H$1499*(1-$B$1490)))/$B$108</f>
        <v>202919.65321628109</v>
      </c>
      <c r="L1502" s="16">
        <f>$L$1499</f>
        <v>419803.50480115891</v>
      </c>
      <c r="M1502" s="16">
        <f>IF(AND(C1502&gt;0,L1502&gt;0),C1502/(1-$B$105*MAX(0,1-$L$1499*(1-$B$1490)/L1502)),0)</f>
        <v>24875.954418478199</v>
      </c>
      <c r="N1502" s="16">
        <f t="shared" ref="N1502:N1533" si="636">IF(M1502&gt;0,IF(M1502&lt;=L1502,L1502-M1502,C1502*(L1502/M1502-1)),L1502-C1502)</f>
        <v>394927.55038268073</v>
      </c>
      <c r="O1502" s="16">
        <f>IF(M1502&gt;0,IF(M1502&lt;=L1502,$L$1499*(1-$B$1490)*(1-M1502/L1502),0),IF(AND(C1502&lt;0,N1502&gt;0),$L$1499*(1-$B$1490)-C1502,$L$1499*(1-$B$1490)))/$B$108</f>
        <v>215018.36114469156</v>
      </c>
      <c r="P1502" s="16">
        <f>$P$1499</f>
        <v>421001.92092941509</v>
      </c>
      <c r="Q1502" s="16">
        <f>IF(AND(C1502&gt;0,P1502&gt;0),C1502/(1-$B$105*MAX(0,1-$P$1499*(1-$B$1490)/P1502)),0)</f>
        <v>24875.954418478199</v>
      </c>
      <c r="R1502" s="16">
        <f t="shared" ref="R1502:R1533" si="637">IF(Q1502&gt;0,IF(Q1502&lt;=P1502,P1502-Q1502,C1502*(P1502/Q1502-1)),P1502-C1502)</f>
        <v>396125.96651093691</v>
      </c>
      <c r="S1502" s="16">
        <f>IF(Q1502&gt;0,IF(Q1502&lt;=P1502,$P$1499*(1-$B$1490)*(1-Q1502/P1502),0),IF(AND(C1502&lt;0,R1502&gt;0),$P$1499*(1-$B$1490)-C1502,$P$1499*(1-$B$1490)))/$B$108</f>
        <v>215670.83897668208</v>
      </c>
      <c r="T1502" s="16">
        <f>$T$1499</f>
        <v>421061.73820878693</v>
      </c>
      <c r="U1502" s="16">
        <f>IF(AND(C1502&gt;0,T1502&gt;0),C1502/(1-$B$105*MAX(0,1-$T$1499*(1-$B$1490)/T1502)),0)</f>
        <v>24875.954418478199</v>
      </c>
      <c r="V1502" s="16">
        <f t="shared" ref="V1502:V1533" si="638">IF(U1502&gt;0,IF(U1502&lt;=T1502,T1502-U1502,C1502*(T1502/U1502-1)),T1502-C1502)</f>
        <v>396185.78379030875</v>
      </c>
      <c r="W1502" s="16">
        <f>IF(U1502&gt;0,IF(U1502&lt;=T1502,$T$1499*(1-$B$1490)*(1-U1502/T1502),0),IF(AND(C1502&lt;0,V1502&gt;0),$T$1499*(1-$B$1490)-C1502,$T$1499*(1-$B$1490)))/$B$108</f>
        <v>215703.40650296936</v>
      </c>
    </row>
    <row r="1503" spans="1:24">
      <c r="B1503" s="13">
        <v>1</v>
      </c>
      <c r="C1503" s="16">
        <f t="shared" si="633"/>
        <v>22000</v>
      </c>
      <c r="D1503" s="16">
        <f t="shared" ref="D1503:D1534" si="639">IF($B1503&gt;$B$1497,F1502,F1502*$B$107*IF(F1502&gt;0,$B$106,1))</f>
        <v>329811.66468369984</v>
      </c>
      <c r="E1503" s="16">
        <f t="shared" ref="E1503:E1534" si="640">IF(AND(C1503&gt;0,D1503&gt;0),C1503/(1-$B$105*MAX(0,1-G1502/D1503)),0)</f>
        <v>25065.242677237755</v>
      </c>
      <c r="F1503" s="16">
        <f t="shared" si="634"/>
        <v>304746.42200646206</v>
      </c>
      <c r="G1503" s="16">
        <f t="shared" ref="G1503:G1534" si="641">IF(E1503&gt;0,IF(E1503&lt;=D1503,G1502*(1-E1503/D1503),0),IF(AND(C1503&lt;0,F1503&gt;0),G1502-C1503,G1502))/$B$108</f>
        <v>158244.56159164643</v>
      </c>
      <c r="H1503" s="16">
        <f t="shared" ref="H1503:H1534" si="642">IF($B1503&gt;$B$1497,J1502,J1502*$B$107*IF(J1502&gt;0,$B$106,1))</f>
        <v>383119.0626739944</v>
      </c>
      <c r="I1503" s="16">
        <f t="shared" ref="I1503:I1534" si="643">IF(AND(C1503&gt;0,H1503&gt;0),C1503/(1-$B$105*MAX(0,1-K1502/H1503)),0)</f>
        <v>25065.242677237755</v>
      </c>
      <c r="J1503" s="16">
        <f t="shared" si="635"/>
        <v>358053.81999675662</v>
      </c>
      <c r="K1503" s="16">
        <f t="shared" ref="K1503:K1534" si="644">IF(I1503&gt;0,IF(I1503&lt;=H1503,K1502*(1-I1503/H1503),0),IF(AND(C1503&lt;0,J1503&gt;0),K1502-C1503,K1502))/$B$108</f>
        <v>185925.29946225122</v>
      </c>
      <c r="L1503" s="16">
        <f t="shared" ref="L1503:L1534" si="645">IF($B1503&gt;$B$1497,N1502,N1502*$B$107*IF(N1502&gt;0,$B$106,1))</f>
        <v>405961.82614037284</v>
      </c>
      <c r="M1503" s="16">
        <f t="shared" ref="M1503:M1534" si="646">IF(AND(C1503&gt;0,L1503&gt;0),C1503/(1-$B$105*MAX(0,1-O1502/L1503)),0)</f>
        <v>25065.242677237755</v>
      </c>
      <c r="N1503" s="16">
        <f t="shared" si="636"/>
        <v>380896.58346313506</v>
      </c>
      <c r="O1503" s="16">
        <f t="shared" ref="O1503:O1534" si="647">IF(M1503&gt;0,IF(M1503&lt;=L1503,O1502*(1-M1503/L1503),0),IF(AND(C1503&lt;0,N1503&gt;0),O1502-C1503,O1502))/$B$108</f>
        <v>197786.77782343794</v>
      </c>
      <c r="P1503" s="16">
        <f t="shared" ref="P1503:P1534" si="648">IF($B1503&gt;$B$1497,R1502,R1502*$B$107*IF(R1502&gt;0,$B$106,1))</f>
        <v>407193.72601525247</v>
      </c>
      <c r="Q1503" s="16">
        <f t="shared" ref="Q1503:Q1534" si="649">IF(AND(C1503&gt;0,P1503&gt;0),C1503/(1-$B$105*MAX(0,1-S1502/P1503)),0)</f>
        <v>25065.242677237755</v>
      </c>
      <c r="R1503" s="16">
        <f t="shared" si="637"/>
        <v>382128.48333801469</v>
      </c>
      <c r="S1503" s="16">
        <f t="shared" ref="S1503:S1534" si="650">IF(Q1503&gt;0,IF(Q1503&lt;=P1503,S1502*(1-Q1503/P1503),0),IF(AND(C1503&lt;0,R1503&gt;0),S1502-C1503,S1502))/$B$108</f>
        <v>198426.46197244825</v>
      </c>
      <c r="T1503" s="16">
        <f t="shared" ref="T1503:T1534" si="651">IF($B1503&gt;$B$1497,V1502,V1502*$B$107*IF(V1502&gt;0,$B$106,1))</f>
        <v>407255.21458941</v>
      </c>
      <c r="U1503" s="16">
        <f t="shared" ref="U1503:U1534" si="652">IF(AND(C1503&gt;0,T1503&gt;0),C1503/(1-$B$105*MAX(0,1-W1502/T1503)),0)</f>
        <v>25065.242677237755</v>
      </c>
      <c r="V1503" s="16">
        <f t="shared" si="638"/>
        <v>382189.97191217222</v>
      </c>
      <c r="W1503" s="16">
        <f t="shared" ref="W1503:W1534" si="653">IF(U1503&gt;0,IF(U1503&lt;=T1503,W1502*(1-U1503/T1503),0),IF(AND(C1503&lt;0,V1503&gt;0),W1502-C1503,W1502))/$B$108</f>
        <v>198458.39091978874</v>
      </c>
    </row>
    <row r="1504" spans="1:24">
      <c r="B1504" s="13">
        <v>2</v>
      </c>
      <c r="C1504" s="16">
        <f t="shared" si="633"/>
        <v>22000</v>
      </c>
      <c r="D1504" s="16">
        <f t="shared" si="639"/>
        <v>313261.03703732259</v>
      </c>
      <c r="E1504" s="16">
        <f t="shared" si="640"/>
        <v>25248.478846684575</v>
      </c>
      <c r="F1504" s="16">
        <f t="shared" si="634"/>
        <v>288012.55819063802</v>
      </c>
      <c r="G1504" s="16">
        <f t="shared" si="641"/>
        <v>142637.48250518346</v>
      </c>
      <c r="H1504" s="16">
        <f t="shared" si="642"/>
        <v>368057.84372746601</v>
      </c>
      <c r="I1504" s="16">
        <f t="shared" si="643"/>
        <v>25248.478846684575</v>
      </c>
      <c r="J1504" s="16">
        <f t="shared" si="635"/>
        <v>342809.36488078145</v>
      </c>
      <c r="K1504" s="16">
        <f t="shared" si="644"/>
        <v>169775.46080969798</v>
      </c>
      <c r="L1504" s="16">
        <f t="shared" si="645"/>
        <v>391538.83400509506</v>
      </c>
      <c r="M1504" s="16">
        <f t="shared" si="646"/>
        <v>25248.478846684575</v>
      </c>
      <c r="N1504" s="16">
        <f t="shared" si="636"/>
        <v>366290.3551584105</v>
      </c>
      <c r="O1504" s="16">
        <f t="shared" si="647"/>
        <v>181404.36116380259</v>
      </c>
      <c r="P1504" s="16">
        <f t="shared" si="648"/>
        <v>392805.15316247888</v>
      </c>
      <c r="Q1504" s="16">
        <f t="shared" si="649"/>
        <v>25248.478846684575</v>
      </c>
      <c r="R1504" s="16">
        <f t="shared" si="637"/>
        <v>367556.67431579431</v>
      </c>
      <c r="S1504" s="16">
        <f t="shared" si="650"/>
        <v>182031.50248636171</v>
      </c>
      <c r="T1504" s="16">
        <f t="shared" si="651"/>
        <v>392868.35972739832</v>
      </c>
      <c r="U1504" s="16">
        <f t="shared" si="652"/>
        <v>25248.478846684575</v>
      </c>
      <c r="V1504" s="16">
        <f t="shared" si="638"/>
        <v>367619.88088071375</v>
      </c>
      <c r="W1504" s="16">
        <f t="shared" si="653"/>
        <v>182062.80537591124</v>
      </c>
    </row>
    <row r="1505" spans="2:23">
      <c r="B1505" s="13">
        <v>3</v>
      </c>
      <c r="C1505" s="16">
        <f t="shared" si="633"/>
        <v>22000</v>
      </c>
      <c r="D1505" s="16">
        <f t="shared" si="639"/>
        <v>296059.62906648446</v>
      </c>
      <c r="E1505" s="16">
        <f t="shared" si="640"/>
        <v>25425.752899980187</v>
      </c>
      <c r="F1505" s="16">
        <f t="shared" si="634"/>
        <v>270633.87616650428</v>
      </c>
      <c r="G1505" s="16">
        <f t="shared" si="641"/>
        <v>127831.08068375957</v>
      </c>
      <c r="H1505" s="16">
        <f t="shared" si="642"/>
        <v>352387.45853555051</v>
      </c>
      <c r="I1505" s="16">
        <f t="shared" si="643"/>
        <v>25425.752899980187</v>
      </c>
      <c r="J1505" s="16">
        <f t="shared" si="635"/>
        <v>326961.70563557034</v>
      </c>
      <c r="K1505" s="16">
        <f t="shared" si="644"/>
        <v>154436.94176661695</v>
      </c>
      <c r="L1505" s="16">
        <f t="shared" si="645"/>
        <v>376524.50768153649</v>
      </c>
      <c r="M1505" s="16">
        <f t="shared" si="646"/>
        <v>25425.752899980187</v>
      </c>
      <c r="N1505" s="16">
        <f t="shared" si="636"/>
        <v>351098.75478155632</v>
      </c>
      <c r="O1505" s="16">
        <f t="shared" si="647"/>
        <v>165837.8244667195</v>
      </c>
      <c r="P1505" s="16">
        <f t="shared" si="648"/>
        <v>377826.20779617759</v>
      </c>
      <c r="Q1505" s="16">
        <f t="shared" si="649"/>
        <v>25425.752899980187</v>
      </c>
      <c r="R1505" s="16">
        <f t="shared" si="637"/>
        <v>352400.45489619742</v>
      </c>
      <c r="S1505" s="16">
        <f t="shared" si="650"/>
        <v>166452.66890060098</v>
      </c>
      <c r="T1505" s="16">
        <f t="shared" si="651"/>
        <v>377891.1803525209</v>
      </c>
      <c r="U1505" s="16">
        <f t="shared" si="652"/>
        <v>25425.752899980187</v>
      </c>
      <c r="V1505" s="16">
        <f t="shared" si="638"/>
        <v>352465.42745254072</v>
      </c>
      <c r="W1505" s="16">
        <f t="shared" si="653"/>
        <v>166483.35800800248</v>
      </c>
    </row>
    <row r="1506" spans="2:23">
      <c r="B1506" s="13">
        <v>4</v>
      </c>
      <c r="C1506" s="16">
        <f t="shared" si="633"/>
        <v>22000</v>
      </c>
      <c r="D1506" s="16">
        <f t="shared" si="639"/>
        <v>278195.3866665964</v>
      </c>
      <c r="E1506" s="16">
        <f t="shared" si="640"/>
        <v>25597.161984589235</v>
      </c>
      <c r="F1506" s="16">
        <f t="shared" si="634"/>
        <v>252598.22468200716</v>
      </c>
      <c r="G1506" s="16">
        <f t="shared" si="641"/>
        <v>113793.29127591825</v>
      </c>
      <c r="H1506" s="16">
        <f t="shared" si="642"/>
        <v>336097.01569102821</v>
      </c>
      <c r="I1506" s="16">
        <f t="shared" si="643"/>
        <v>25597.161984589235</v>
      </c>
      <c r="J1506" s="16">
        <f t="shared" si="635"/>
        <v>310499.85370643897</v>
      </c>
      <c r="K1506" s="16">
        <f t="shared" si="644"/>
        <v>139877.46880813135</v>
      </c>
      <c r="L1506" s="16">
        <f t="shared" si="645"/>
        <v>360908.45399015298</v>
      </c>
      <c r="M1506" s="16">
        <f t="shared" si="646"/>
        <v>25597.161984589235</v>
      </c>
      <c r="N1506" s="16">
        <f t="shared" si="636"/>
        <v>335311.29200556374</v>
      </c>
      <c r="O1506" s="16">
        <f t="shared" si="647"/>
        <v>151054.80478862405</v>
      </c>
      <c r="P1506" s="16">
        <f t="shared" si="648"/>
        <v>362246.52360599721</v>
      </c>
      <c r="Q1506" s="16">
        <f t="shared" si="649"/>
        <v>25597.161984589235</v>
      </c>
      <c r="R1506" s="16">
        <f t="shared" si="637"/>
        <v>336649.36162140797</v>
      </c>
      <c r="S1506" s="16">
        <f t="shared" si="650"/>
        <v>151657.59344929218</v>
      </c>
      <c r="T1506" s="16">
        <f t="shared" si="651"/>
        <v>362313.3114955647</v>
      </c>
      <c r="U1506" s="16">
        <f t="shared" si="652"/>
        <v>25597.161984589235</v>
      </c>
      <c r="V1506" s="16">
        <f t="shared" si="638"/>
        <v>336716.14951097546</v>
      </c>
      <c r="W1506" s="16">
        <f t="shared" si="653"/>
        <v>151687.68080948974</v>
      </c>
    </row>
    <row r="1507" spans="2:23">
      <c r="B1507" s="13">
        <v>5</v>
      </c>
      <c r="C1507" s="16">
        <f t="shared" si="633"/>
        <v>22000</v>
      </c>
      <c r="D1507" s="16">
        <f t="shared" si="639"/>
        <v>259655.81907962245</v>
      </c>
      <c r="E1507" s="16">
        <f t="shared" si="640"/>
        <v>25762.809642765827</v>
      </c>
      <c r="F1507" s="16">
        <f t="shared" si="634"/>
        <v>233893.00943685664</v>
      </c>
      <c r="G1507" s="16">
        <f t="shared" si="641"/>
        <v>100492.9670715892</v>
      </c>
      <c r="H1507" s="16">
        <f t="shared" si="642"/>
        <v>319175.2196189969</v>
      </c>
      <c r="I1507" s="16">
        <f t="shared" si="643"/>
        <v>25762.809642765827</v>
      </c>
      <c r="J1507" s="16">
        <f t="shared" si="635"/>
        <v>293412.40997623105</v>
      </c>
      <c r="K1507" s="16">
        <f t="shared" si="644"/>
        <v>126065.69014238636</v>
      </c>
      <c r="L1507" s="16">
        <f t="shared" si="645"/>
        <v>344679.88950419915</v>
      </c>
      <c r="M1507" s="16">
        <f t="shared" si="646"/>
        <v>25762.809642765827</v>
      </c>
      <c r="N1507" s="16">
        <f t="shared" si="636"/>
        <v>318917.0798614333</v>
      </c>
      <c r="O1507" s="16">
        <f t="shared" si="647"/>
        <v>137023.86267228116</v>
      </c>
      <c r="P1507" s="16">
        <f t="shared" si="648"/>
        <v>346055.34478511009</v>
      </c>
      <c r="Q1507" s="16">
        <f t="shared" si="649"/>
        <v>25762.809642765827</v>
      </c>
      <c r="R1507" s="16">
        <f t="shared" si="637"/>
        <v>320292.53514234425</v>
      </c>
      <c r="S1507" s="16">
        <f t="shared" si="650"/>
        <v>137614.83194744599</v>
      </c>
      <c r="T1507" s="16">
        <f t="shared" si="651"/>
        <v>346123.99872831209</v>
      </c>
      <c r="U1507" s="16">
        <f t="shared" si="652"/>
        <v>25762.809642765827</v>
      </c>
      <c r="V1507" s="16">
        <f t="shared" si="638"/>
        <v>320361.18908554624</v>
      </c>
      <c r="W1507" s="16">
        <f t="shared" si="653"/>
        <v>137644.32935940439</v>
      </c>
    </row>
    <row r="1508" spans="2:23">
      <c r="B1508" s="13">
        <v>6</v>
      </c>
      <c r="C1508" s="16">
        <f t="shared" si="633"/>
        <v>22000</v>
      </c>
      <c r="D1508" s="16">
        <f t="shared" si="639"/>
        <v>240427.98012052244</v>
      </c>
      <c r="E1508" s="16">
        <f t="shared" si="640"/>
        <v>25922.80505875032</v>
      </c>
      <c r="F1508" s="16">
        <f t="shared" si="634"/>
        <v>214505.17506177211</v>
      </c>
      <c r="G1508" s="16">
        <f t="shared" si="641"/>
        <v>87899.876252218804</v>
      </c>
      <c r="H1508" s="16">
        <f t="shared" si="642"/>
        <v>301610.35271096695</v>
      </c>
      <c r="I1508" s="16">
        <f t="shared" si="643"/>
        <v>25922.80505875032</v>
      </c>
      <c r="J1508" s="16">
        <f t="shared" si="635"/>
        <v>275687.54765221663</v>
      </c>
      <c r="K1508" s="16">
        <f t="shared" si="644"/>
        <v>112971.17338045131</v>
      </c>
      <c r="L1508" s="16">
        <f t="shared" si="645"/>
        <v>327827.62307276175</v>
      </c>
      <c r="M1508" s="16">
        <f t="shared" si="646"/>
        <v>25922.805058750317</v>
      </c>
      <c r="N1508" s="16">
        <f t="shared" si="636"/>
        <v>301904.81801401143</v>
      </c>
      <c r="O1508" s="16">
        <f t="shared" si="647"/>
        <v>123714.47978230896</v>
      </c>
      <c r="P1508" s="16">
        <f t="shared" si="648"/>
        <v>329241.50857422134</v>
      </c>
      <c r="Q1508" s="16">
        <f t="shared" si="649"/>
        <v>25922.80505875032</v>
      </c>
      <c r="R1508" s="16">
        <f t="shared" si="637"/>
        <v>303318.70351547102</v>
      </c>
      <c r="S1508" s="16">
        <f t="shared" si="650"/>
        <v>124293.86142462741</v>
      </c>
      <c r="T1508" s="16">
        <f t="shared" si="651"/>
        <v>329312.08070859639</v>
      </c>
      <c r="U1508" s="16">
        <f t="shared" si="652"/>
        <v>25922.805058750317</v>
      </c>
      <c r="V1508" s="16">
        <f t="shared" si="638"/>
        <v>303389.27564984607</v>
      </c>
      <c r="W1508" s="16">
        <f t="shared" si="653"/>
        <v>124322.78045595918</v>
      </c>
    </row>
    <row r="1509" spans="2:23">
      <c r="B1509" s="13">
        <v>7</v>
      </c>
      <c r="C1509" s="16">
        <f t="shared" si="633"/>
        <v>22000</v>
      </c>
      <c r="D1509" s="16">
        <f t="shared" si="639"/>
        <v>220498.44965299804</v>
      </c>
      <c r="E1509" s="16">
        <f t="shared" si="640"/>
        <v>26077.262335520605</v>
      </c>
      <c r="F1509" s="16">
        <f t="shared" si="634"/>
        <v>194421.18731747742</v>
      </c>
      <c r="G1509" s="16">
        <f t="shared" si="641"/>
        <v>75984.698166900969</v>
      </c>
      <c r="H1509" s="16">
        <f t="shared" si="642"/>
        <v>283390.2577336196</v>
      </c>
      <c r="I1509" s="16">
        <f t="shared" si="643"/>
        <v>26077.262335520605</v>
      </c>
      <c r="J1509" s="16">
        <f t="shared" si="635"/>
        <v>257312.99539809898</v>
      </c>
      <c r="K1509" s="16">
        <f t="shared" si="644"/>
        <v>100564.40123379558</v>
      </c>
      <c r="L1509" s="16">
        <f t="shared" si="645"/>
        <v>310340.03862932289</v>
      </c>
      <c r="M1509" s="16">
        <f t="shared" si="646"/>
        <v>26077.262335520601</v>
      </c>
      <c r="N1509" s="16">
        <f t="shared" si="636"/>
        <v>284262.77629380231</v>
      </c>
      <c r="O1509" s="16">
        <f t="shared" si="647"/>
        <v>111097.05456895013</v>
      </c>
      <c r="P1509" s="16">
        <f t="shared" si="648"/>
        <v>311793.42809169326</v>
      </c>
      <c r="Q1509" s="16">
        <f t="shared" si="649"/>
        <v>26077.262335520605</v>
      </c>
      <c r="R1509" s="16">
        <f t="shared" si="637"/>
        <v>285716.16575617268</v>
      </c>
      <c r="S1509" s="16">
        <f t="shared" si="650"/>
        <v>111665.07578690941</v>
      </c>
      <c r="T1509" s="16">
        <f t="shared" si="651"/>
        <v>311865.97201150277</v>
      </c>
      <c r="U1509" s="16">
        <f t="shared" si="652"/>
        <v>26077.262335520601</v>
      </c>
      <c r="V1509" s="16">
        <f t="shared" si="638"/>
        <v>285788.70967598219</v>
      </c>
      <c r="W1509" s="16">
        <f t="shared" si="653"/>
        <v>111693.42777841112</v>
      </c>
    </row>
    <row r="1510" spans="2:23">
      <c r="B1510" s="13">
        <v>8</v>
      </c>
      <c r="C1510" s="16">
        <f t="shared" si="633"/>
        <v>22000</v>
      </c>
      <c r="D1510" s="16">
        <f t="shared" si="639"/>
        <v>199853.31529112774</v>
      </c>
      <c r="E1510" s="16">
        <f t="shared" si="640"/>
        <v>26226.299803392416</v>
      </c>
      <c r="F1510" s="16">
        <f t="shared" si="634"/>
        <v>173627.01548773533</v>
      </c>
      <c r="G1510" s="16">
        <f t="shared" si="641"/>
        <v>64719.017262083871</v>
      </c>
      <c r="H1510" s="16">
        <f t="shared" si="642"/>
        <v>264502.3204895219</v>
      </c>
      <c r="I1510" s="16">
        <f t="shared" si="643"/>
        <v>26226.299803392416</v>
      </c>
      <c r="J1510" s="16">
        <f t="shared" si="635"/>
        <v>238276.02068612949</v>
      </c>
      <c r="K1510" s="16">
        <f t="shared" si="644"/>
        <v>88816.765366882508</v>
      </c>
      <c r="L1510" s="16">
        <f t="shared" si="645"/>
        <v>292205.07826345117</v>
      </c>
      <c r="M1510" s="16">
        <f t="shared" si="646"/>
        <v>26226.299803392416</v>
      </c>
      <c r="N1510" s="16">
        <f t="shared" si="636"/>
        <v>265978.77846005873</v>
      </c>
      <c r="O1510" s="16">
        <f t="shared" si="647"/>
        <v>99142.896087622255</v>
      </c>
      <c r="P1510" s="16">
        <f t="shared" si="648"/>
        <v>293699.07542740012</v>
      </c>
      <c r="Q1510" s="16">
        <f t="shared" si="649"/>
        <v>26226.299803392416</v>
      </c>
      <c r="R1510" s="16">
        <f t="shared" si="637"/>
        <v>267472.77562400769</v>
      </c>
      <c r="S1510" s="16">
        <f t="shared" si="650"/>
        <v>99699.779634641149</v>
      </c>
      <c r="T1510" s="16">
        <f t="shared" si="651"/>
        <v>293773.64622432913</v>
      </c>
      <c r="U1510" s="16">
        <f t="shared" si="652"/>
        <v>26226.299803392416</v>
      </c>
      <c r="V1510" s="16">
        <f t="shared" si="638"/>
        <v>267547.34642093669</v>
      </c>
      <c r="W1510" s="16">
        <f t="shared" si="653"/>
        <v>99727.57570474087</v>
      </c>
    </row>
    <row r="1511" spans="2:23">
      <c r="B1511" s="13">
        <v>9</v>
      </c>
      <c r="C1511" s="16">
        <f t="shared" si="633"/>
        <v>22000</v>
      </c>
      <c r="D1511" s="16">
        <f t="shared" si="639"/>
        <v>178478.15430046266</v>
      </c>
      <c r="E1511" s="16">
        <f t="shared" si="640"/>
        <v>26370.039362248895</v>
      </c>
      <c r="F1511" s="16">
        <f t="shared" si="634"/>
        <v>152108.11493821375</v>
      </c>
      <c r="G1511" s="16">
        <f t="shared" si="641"/>
        <v>54075.315294894375</v>
      </c>
      <c r="H1511" s="16">
        <f t="shared" si="642"/>
        <v>244933.45270409994</v>
      </c>
      <c r="I1511" s="16">
        <f t="shared" si="643"/>
        <v>26370.039362248895</v>
      </c>
      <c r="J1511" s="16">
        <f t="shared" si="635"/>
        <v>218563.41334185103</v>
      </c>
      <c r="K1511" s="16">
        <f t="shared" si="644"/>
        <v>77700.558534893033</v>
      </c>
      <c r="L1511" s="16">
        <f t="shared" si="645"/>
        <v>273410.22553023277</v>
      </c>
      <c r="M1511" s="16">
        <f t="shared" si="646"/>
        <v>26370.039362248895</v>
      </c>
      <c r="N1511" s="16">
        <f t="shared" si="636"/>
        <v>247040.18616798386</v>
      </c>
      <c r="O1511" s="16">
        <f t="shared" si="647"/>
        <v>87824.216104245745</v>
      </c>
      <c r="P1511" s="16">
        <f t="shared" si="648"/>
        <v>274945.96497494244</v>
      </c>
      <c r="Q1511" s="16">
        <f t="shared" si="649"/>
        <v>26370.039362248895</v>
      </c>
      <c r="R1511" s="16">
        <f t="shared" si="637"/>
        <v>248575.92561269354</v>
      </c>
      <c r="S1511" s="16">
        <f t="shared" si="650"/>
        <v>88370.180366028959</v>
      </c>
      <c r="T1511" s="16">
        <f t="shared" si="651"/>
        <v>275022.6192799377</v>
      </c>
      <c r="U1511" s="16">
        <f t="shared" si="652"/>
        <v>26370.039362248895</v>
      </c>
      <c r="V1511" s="16">
        <f t="shared" si="638"/>
        <v>248652.5799176888</v>
      </c>
      <c r="W1511" s="16">
        <f t="shared" si="653"/>
        <v>88397.431415146333</v>
      </c>
    </row>
    <row r="1512" spans="2:23">
      <c r="B1512" s="13">
        <v>10</v>
      </c>
      <c r="C1512" s="16">
        <f t="shared" si="633"/>
        <v>22000</v>
      </c>
      <c r="D1512" s="16">
        <f t="shared" si="639"/>
        <v>156358.01566958745</v>
      </c>
      <c r="E1512" s="16">
        <f t="shared" si="640"/>
        <v>26508.605858703202</v>
      </c>
      <c r="F1512" s="16">
        <f t="shared" si="634"/>
        <v>129849.40981088424</v>
      </c>
      <c r="G1512" s="16">
        <f t="shared" si="641"/>
        <v>44026.961961210058</v>
      </c>
      <c r="H1512" s="16">
        <f t="shared" si="642"/>
        <v>224670.07511062233</v>
      </c>
      <c r="I1512" s="16">
        <f t="shared" si="643"/>
        <v>26508.605858703202</v>
      </c>
      <c r="J1512" s="16">
        <f t="shared" si="635"/>
        <v>198161.46925191913</v>
      </c>
      <c r="K1512" s="16">
        <f t="shared" si="644"/>
        <v>67188.965137679334</v>
      </c>
      <c r="L1512" s="16">
        <f t="shared" si="645"/>
        <v>253942.48896951732</v>
      </c>
      <c r="M1512" s="16">
        <f t="shared" si="646"/>
        <v>26508.605858703198</v>
      </c>
      <c r="N1512" s="16">
        <f t="shared" si="636"/>
        <v>227433.88311081412</v>
      </c>
      <c r="O1512" s="16">
        <f t="shared" si="647"/>
        <v>77114.119617436882</v>
      </c>
      <c r="P1512" s="16">
        <f t="shared" si="648"/>
        <v>255521.13697431222</v>
      </c>
      <c r="Q1512" s="16">
        <f t="shared" si="649"/>
        <v>26508.605858703202</v>
      </c>
      <c r="R1512" s="16">
        <f t="shared" si="637"/>
        <v>229012.53111560902</v>
      </c>
      <c r="S1512" s="16">
        <f t="shared" si="650"/>
        <v>77649.378697616514</v>
      </c>
      <c r="T1512" s="16">
        <f t="shared" si="651"/>
        <v>255599.93300058902</v>
      </c>
      <c r="U1512" s="16">
        <f t="shared" si="652"/>
        <v>26508.605858703198</v>
      </c>
      <c r="V1512" s="16">
        <f t="shared" si="638"/>
        <v>229091.32714188582</v>
      </c>
      <c r="W1512" s="16">
        <f t="shared" si="653"/>
        <v>77676.095412437469</v>
      </c>
    </row>
    <row r="1513" spans="2:23">
      <c r="B1513" s="13">
        <v>11</v>
      </c>
      <c r="C1513" s="16">
        <f t="shared" si="633"/>
        <v>22000</v>
      </c>
      <c r="D1513" s="16">
        <f t="shared" si="639"/>
        <v>133477.40232100035</v>
      </c>
      <c r="E1513" s="16">
        <f t="shared" si="640"/>
        <v>26642.126499061374</v>
      </c>
      <c r="F1513" s="16">
        <f t="shared" si="634"/>
        <v>106835.27582193898</v>
      </c>
      <c r="G1513" s="16">
        <f t="shared" si="641"/>
        <v>34548.204069457141</v>
      </c>
      <c r="H1513" s="16">
        <f t="shared" si="642"/>
        <v>203698.10070281776</v>
      </c>
      <c r="I1513" s="16">
        <f t="shared" si="643"/>
        <v>26642.126499061378</v>
      </c>
      <c r="J1513" s="16">
        <f t="shared" si="635"/>
        <v>177055.97420375637</v>
      </c>
      <c r="K1513" s="16">
        <f t="shared" si="644"/>
        <v>57256.050320897615</v>
      </c>
      <c r="L1513" s="16">
        <f t="shared" si="645"/>
        <v>233788.38580493027</v>
      </c>
      <c r="M1513" s="16">
        <f t="shared" si="646"/>
        <v>26642.126499061374</v>
      </c>
      <c r="N1513" s="16">
        <f t="shared" si="636"/>
        <v>207146.25930586888</v>
      </c>
      <c r="O1513" s="16">
        <f t="shared" si="647"/>
        <v>66986.593928503047</v>
      </c>
      <c r="P1513" s="16">
        <f t="shared" si="648"/>
        <v>235411.14123497915</v>
      </c>
      <c r="Q1513" s="16">
        <f t="shared" si="649"/>
        <v>26642.126499061378</v>
      </c>
      <c r="R1513" s="16">
        <f t="shared" si="637"/>
        <v>208769.01473591776</v>
      </c>
      <c r="S1513" s="16">
        <f t="shared" si="650"/>
        <v>67511.357732600722</v>
      </c>
      <c r="T1513" s="16">
        <f t="shared" si="651"/>
        <v>235492.1388222301</v>
      </c>
      <c r="U1513" s="16">
        <f t="shared" si="652"/>
        <v>26642.126499061374</v>
      </c>
      <c r="V1513" s="16">
        <f t="shared" si="638"/>
        <v>208850.01232316872</v>
      </c>
      <c r="W1513" s="16">
        <f t="shared" si="653"/>
        <v>67537.550590268336</v>
      </c>
    </row>
    <row r="1514" spans="2:23">
      <c r="B1514" s="13">
        <v>12</v>
      </c>
      <c r="C1514" s="16">
        <f t="shared" si="633"/>
        <v>22000</v>
      </c>
      <c r="D1514" s="16">
        <f t="shared" si="639"/>
        <v>109820.25342840396</v>
      </c>
      <c r="E1514" s="16">
        <f t="shared" si="640"/>
        <v>26770.730298556933</v>
      </c>
      <c r="F1514" s="16">
        <f t="shared" si="634"/>
        <v>83049.523129847017</v>
      </c>
      <c r="G1514" s="16">
        <f t="shared" si="641"/>
        <v>25614.153389860443</v>
      </c>
      <c r="H1514" s="16">
        <f t="shared" si="642"/>
        <v>182002.91812300932</v>
      </c>
      <c r="I1514" s="16">
        <f t="shared" si="643"/>
        <v>26770.730298556933</v>
      </c>
      <c r="J1514" s="16">
        <f t="shared" si="635"/>
        <v>155232.18782445238</v>
      </c>
      <c r="K1514" s="16">
        <f t="shared" si="644"/>
        <v>47876.747754017764</v>
      </c>
      <c r="L1514" s="16">
        <f t="shared" si="645"/>
        <v>212933.92579087484</v>
      </c>
      <c r="M1514" s="16">
        <f t="shared" si="646"/>
        <v>26770.730298556933</v>
      </c>
      <c r="N1514" s="16">
        <f t="shared" si="636"/>
        <v>186163.1954923179</v>
      </c>
      <c r="O1514" s="16">
        <f t="shared" si="647"/>
        <v>57416.49638892505</v>
      </c>
      <c r="P1514" s="16">
        <f t="shared" si="648"/>
        <v>214602.0210076393</v>
      </c>
      <c r="Q1514" s="16">
        <f t="shared" si="649"/>
        <v>26770.730298556937</v>
      </c>
      <c r="R1514" s="16">
        <f t="shared" si="637"/>
        <v>187831.29070908236</v>
      </c>
      <c r="S1514" s="16">
        <f t="shared" si="650"/>
        <v>57930.970706667867</v>
      </c>
      <c r="T1514" s="16">
        <f t="shared" si="651"/>
        <v>214685.28166747806</v>
      </c>
      <c r="U1514" s="16">
        <f t="shared" si="652"/>
        <v>26770.730298556933</v>
      </c>
      <c r="V1514" s="16">
        <f t="shared" si="638"/>
        <v>187914.55136892112</v>
      </c>
      <c r="W1514" s="16">
        <f t="shared" si="653"/>
        <v>57956.649978891022</v>
      </c>
    </row>
    <row r="1515" spans="2:23">
      <c r="B1515" s="13">
        <v>13</v>
      </c>
      <c r="C1515" s="16">
        <f t="shared" si="633"/>
        <v>22000</v>
      </c>
      <c r="D1515" s="16">
        <f t="shared" si="639"/>
        <v>85369.926806094954</v>
      </c>
      <c r="E1515" s="16">
        <f t="shared" si="640"/>
        <v>26894.547566973739</v>
      </c>
      <c r="F1515" s="16">
        <f t="shared" si="634"/>
        <v>58475.379239121219</v>
      </c>
      <c r="G1515" s="16">
        <f t="shared" si="641"/>
        <v>17200.773306652645</v>
      </c>
      <c r="H1515" s="16">
        <f t="shared" si="642"/>
        <v>159569.3751522676</v>
      </c>
      <c r="I1515" s="16">
        <f t="shared" si="643"/>
        <v>26894.547566973739</v>
      </c>
      <c r="J1515" s="16">
        <f t="shared" si="635"/>
        <v>132674.82758529385</v>
      </c>
      <c r="K1515" s="16">
        <f t="shared" si="644"/>
        <v>39026.846212689234</v>
      </c>
      <c r="L1515" s="16">
        <f t="shared" si="645"/>
        <v>191364.59517437327</v>
      </c>
      <c r="M1515" s="16">
        <f t="shared" si="646"/>
        <v>26894.547566973739</v>
      </c>
      <c r="N1515" s="16">
        <f t="shared" si="636"/>
        <v>164470.04760739952</v>
      </c>
      <c r="O1515" s="16">
        <f t="shared" si="647"/>
        <v>48379.540952794414</v>
      </c>
      <c r="P1515" s="16">
        <f t="shared" si="648"/>
        <v>193079.29697149413</v>
      </c>
      <c r="Q1515" s="16">
        <f t="shared" si="649"/>
        <v>26894.547566973739</v>
      </c>
      <c r="R1515" s="16">
        <f t="shared" si="637"/>
        <v>166184.74940452038</v>
      </c>
      <c r="S1515" s="16">
        <f t="shared" si="650"/>
        <v>48883.927538816795</v>
      </c>
      <c r="T1515" s="16">
        <f t="shared" si="651"/>
        <v>193164.88393416879</v>
      </c>
      <c r="U1515" s="16">
        <f t="shared" si="652"/>
        <v>26894.547566973739</v>
      </c>
      <c r="V1515" s="16">
        <f t="shared" si="638"/>
        <v>166270.33636719504</v>
      </c>
      <c r="W1515" s="16">
        <f t="shared" si="653"/>
        <v>48909.103295898312</v>
      </c>
    </row>
    <row r="1516" spans="2:23">
      <c r="B1516" s="13">
        <v>14</v>
      </c>
      <c r="C1516" s="16">
        <f t="shared" si="633"/>
        <v>22000</v>
      </c>
      <c r="D1516" s="16">
        <f t="shared" si="639"/>
        <v>60109.181335062269</v>
      </c>
      <c r="E1516" s="16">
        <f t="shared" si="640"/>
        <v>27013.709430459334</v>
      </c>
      <c r="F1516" s="16">
        <f t="shared" si="634"/>
        <v>33095.471904602935</v>
      </c>
      <c r="G1516" s="16">
        <f t="shared" si="641"/>
        <v>9284.8643976983276</v>
      </c>
      <c r="H1516" s="16">
        <f t="shared" si="642"/>
        <v>136381.76226802697</v>
      </c>
      <c r="I1516" s="16">
        <f t="shared" si="643"/>
        <v>27013.709430459334</v>
      </c>
      <c r="J1516" s="16">
        <f t="shared" si="635"/>
        <v>109368.05283756764</v>
      </c>
      <c r="K1516" s="16">
        <f t="shared" si="644"/>
        <v>30682.975089891061</v>
      </c>
      <c r="L1516" s="16">
        <f t="shared" si="645"/>
        <v>169065.34073755029</v>
      </c>
      <c r="M1516" s="16">
        <f t="shared" si="646"/>
        <v>27013.709430459334</v>
      </c>
      <c r="N1516" s="16">
        <f t="shared" si="636"/>
        <v>142051.63130709095</v>
      </c>
      <c r="O1516" s="16">
        <f t="shared" si="647"/>
        <v>39852.283658621622</v>
      </c>
      <c r="P1516" s="16">
        <f t="shared" si="648"/>
        <v>170827.95130288269</v>
      </c>
      <c r="Q1516" s="16">
        <f t="shared" si="649"/>
        <v>27013.709430459334</v>
      </c>
      <c r="R1516" s="16">
        <f t="shared" si="637"/>
        <v>143814.24187242336</v>
      </c>
      <c r="S1516" s="16">
        <f t="shared" si="650"/>
        <v>40346.780311584749</v>
      </c>
      <c r="T1516" s="16">
        <f t="shared" si="651"/>
        <v>170915.92956529444</v>
      </c>
      <c r="U1516" s="16">
        <f t="shared" si="652"/>
        <v>27013.709430459334</v>
      </c>
      <c r="V1516" s="16">
        <f t="shared" si="638"/>
        <v>143902.22013483511</v>
      </c>
      <c r="W1516" s="16">
        <f t="shared" si="653"/>
        <v>40371.462426370541</v>
      </c>
    </row>
    <row r="1517" spans="2:23">
      <c r="B1517" s="13">
        <v>15</v>
      </c>
      <c r="C1517" s="16">
        <f t="shared" si="633"/>
        <v>22000</v>
      </c>
      <c r="D1517" s="16">
        <f t="shared" si="639"/>
        <v>34020.15938961754</v>
      </c>
      <c r="E1517" s="16">
        <f t="shared" si="640"/>
        <v>27128.347389055703</v>
      </c>
      <c r="F1517" s="16">
        <f t="shared" si="634"/>
        <v>6891.8120005618366</v>
      </c>
      <c r="G1517" s="16">
        <f t="shared" si="641"/>
        <v>1844.0490622277098</v>
      </c>
      <c r="H1517" s="16">
        <f t="shared" si="642"/>
        <v>112423.79623384928</v>
      </c>
      <c r="I1517" s="16">
        <f t="shared" si="643"/>
        <v>27128.347389055703</v>
      </c>
      <c r="J1517" s="16">
        <f t="shared" si="635"/>
        <v>85295.448844793573</v>
      </c>
      <c r="K1517" s="16">
        <f t="shared" si="644"/>
        <v>22822.588956534313</v>
      </c>
      <c r="L1517" s="16">
        <f t="shared" si="645"/>
        <v>146020.55388581107</v>
      </c>
      <c r="M1517" s="16">
        <f t="shared" si="646"/>
        <v>27128.347389055703</v>
      </c>
      <c r="N1517" s="16">
        <f t="shared" si="636"/>
        <v>118892.20649675536</v>
      </c>
      <c r="O1517" s="16">
        <f t="shared" si="647"/>
        <v>31812.107161172109</v>
      </c>
      <c r="P1517" s="16">
        <f t="shared" si="648"/>
        <v>147832.41179033887</v>
      </c>
      <c r="Q1517" s="16">
        <f t="shared" si="649"/>
        <v>27128.347389055703</v>
      </c>
      <c r="R1517" s="16">
        <f t="shared" si="637"/>
        <v>120704.06440128316</v>
      </c>
      <c r="S1517" s="16">
        <f t="shared" si="650"/>
        <v>32296.907801332047</v>
      </c>
      <c r="T1517" s="16">
        <f t="shared" si="651"/>
        <v>147922.84816540239</v>
      </c>
      <c r="U1517" s="16">
        <f t="shared" si="652"/>
        <v>27128.347389055703</v>
      </c>
      <c r="V1517" s="16">
        <f t="shared" si="638"/>
        <v>120794.50077634669</v>
      </c>
      <c r="W1517" s="16">
        <f t="shared" si="653"/>
        <v>32321.10595308281</v>
      </c>
    </row>
    <row r="1518" spans="2:23">
      <c r="B1518" s="13">
        <v>16</v>
      </c>
      <c r="C1518" s="16">
        <f t="shared" si="633"/>
        <v>22000</v>
      </c>
      <c r="D1518" s="16">
        <f t="shared" si="639"/>
        <v>7084.3692278575345</v>
      </c>
      <c r="E1518" s="16">
        <f t="shared" si="640"/>
        <v>27238.592909236882</v>
      </c>
      <c r="F1518" s="16">
        <f t="shared" si="634"/>
        <v>-16278.114015206218</v>
      </c>
      <c r="G1518" s="16">
        <f t="shared" si="641"/>
        <v>0</v>
      </c>
      <c r="H1518" s="16">
        <f t="shared" si="642"/>
        <v>87678.603685517097</v>
      </c>
      <c r="I1518" s="16">
        <f t="shared" si="643"/>
        <v>27238.592909236882</v>
      </c>
      <c r="J1518" s="16">
        <f t="shared" si="635"/>
        <v>60440.010776280214</v>
      </c>
      <c r="K1518" s="16">
        <f t="shared" si="644"/>
        <v>15423.951287836402</v>
      </c>
      <c r="L1518" s="16">
        <f t="shared" si="645"/>
        <v>122214.05474627471</v>
      </c>
      <c r="M1518" s="16">
        <f t="shared" si="646"/>
        <v>27238.592909236882</v>
      </c>
      <c r="N1518" s="16">
        <f t="shared" si="636"/>
        <v>94975.461837037816</v>
      </c>
      <c r="O1518" s="16">
        <f t="shared" si="647"/>
        <v>24237.204429638165</v>
      </c>
      <c r="P1518" s="16">
        <f t="shared" si="648"/>
        <v>124076.53596065502</v>
      </c>
      <c r="Q1518" s="16">
        <f t="shared" si="649"/>
        <v>27238.592909236882</v>
      </c>
      <c r="R1518" s="16">
        <f t="shared" si="637"/>
        <v>96837.943051418144</v>
      </c>
      <c r="S1518" s="16">
        <f t="shared" si="650"/>
        <v>24712.499174893008</v>
      </c>
      <c r="T1518" s="16">
        <f t="shared" si="651"/>
        <v>124169.49912803782</v>
      </c>
      <c r="U1518" s="16">
        <f t="shared" si="652"/>
        <v>27238.592909236882</v>
      </c>
      <c r="V1518" s="16">
        <f t="shared" si="638"/>
        <v>96930.906218800927</v>
      </c>
      <c r="W1518" s="16">
        <f t="shared" si="653"/>
        <v>24736.22285308002</v>
      </c>
    </row>
    <row r="1519" spans="2:23">
      <c r="B1519" s="13">
        <v>17</v>
      </c>
      <c r="C1519" s="16">
        <f t="shared" si="633"/>
        <v>22000</v>
      </c>
      <c r="D1519" s="16">
        <f t="shared" si="639"/>
        <v>-16766.457435662403</v>
      </c>
      <c r="E1519" s="16">
        <f t="shared" si="640"/>
        <v>0</v>
      </c>
      <c r="F1519" s="16">
        <f t="shared" si="634"/>
        <v>-38766.457435662407</v>
      </c>
      <c r="G1519" s="16">
        <f t="shared" si="641"/>
        <v>0</v>
      </c>
      <c r="H1519" s="16">
        <f t="shared" si="642"/>
        <v>62128.704677369489</v>
      </c>
      <c r="I1519" s="16">
        <f t="shared" si="643"/>
        <v>27344.577050541171</v>
      </c>
      <c r="J1519" s="16">
        <f t="shared" si="635"/>
        <v>34784.127626828318</v>
      </c>
      <c r="K1519" s="16">
        <f t="shared" si="644"/>
        <v>8466.1174669605298</v>
      </c>
      <c r="L1519" s="16">
        <f t="shared" si="645"/>
        <v>97629.076240764654</v>
      </c>
      <c r="M1519" s="16">
        <f t="shared" si="646"/>
        <v>27344.577050541171</v>
      </c>
      <c r="N1519" s="16">
        <f t="shared" si="636"/>
        <v>70284.499190223491</v>
      </c>
      <c r="O1519" s="16">
        <f t="shared" si="647"/>
        <v>17106.561723628922</v>
      </c>
      <c r="P1519" s="16">
        <f t="shared" si="648"/>
        <v>99543.595180274773</v>
      </c>
      <c r="Q1519" s="16">
        <f t="shared" si="649"/>
        <v>27344.577050541171</v>
      </c>
      <c r="R1519" s="16">
        <f t="shared" si="637"/>
        <v>72199.018129733595</v>
      </c>
      <c r="S1519" s="16">
        <f t="shared" si="650"/>
        <v>17572.53696407485</v>
      </c>
      <c r="T1519" s="16">
        <f t="shared" si="651"/>
        <v>99639.155738554226</v>
      </c>
      <c r="U1519" s="16">
        <f t="shared" si="652"/>
        <v>27344.577050541171</v>
      </c>
      <c r="V1519" s="16">
        <f t="shared" si="638"/>
        <v>72294.578688013047</v>
      </c>
      <c r="W1519" s="16">
        <f t="shared" si="653"/>
        <v>17595.795472101323</v>
      </c>
    </row>
    <row r="1520" spans="2:23">
      <c r="B1520" s="13">
        <v>18</v>
      </c>
      <c r="C1520" s="16">
        <f t="shared" si="633"/>
        <v>22000</v>
      </c>
      <c r="D1520" s="16">
        <f t="shared" si="639"/>
        <v>-39929.451158732278</v>
      </c>
      <c r="E1520" s="16">
        <f t="shared" si="640"/>
        <v>0</v>
      </c>
      <c r="F1520" s="16">
        <f t="shared" si="634"/>
        <v>-61929.451158732278</v>
      </c>
      <c r="G1520" s="16">
        <f t="shared" si="641"/>
        <v>0</v>
      </c>
      <c r="H1520" s="16">
        <f t="shared" si="642"/>
        <v>35755.996152721898</v>
      </c>
      <c r="I1520" s="16">
        <f t="shared" si="643"/>
        <v>27446.430125217554</v>
      </c>
      <c r="J1520" s="16">
        <f t="shared" si="635"/>
        <v>8309.5660275043447</v>
      </c>
      <c r="K1520" s="16">
        <f t="shared" si="644"/>
        <v>1928.9171722123911</v>
      </c>
      <c r="L1520" s="16">
        <f t="shared" si="645"/>
        <v>72248.248097598334</v>
      </c>
      <c r="M1520" s="16">
        <f t="shared" si="646"/>
        <v>27446.43012521755</v>
      </c>
      <c r="N1520" s="16">
        <f t="shared" si="636"/>
        <v>44801.817972380784</v>
      </c>
      <c r="O1520" s="16">
        <f t="shared" si="647"/>
        <v>10399.940953259831</v>
      </c>
      <c r="P1520" s="16">
        <f t="shared" si="648"/>
        <v>74216.258696278353</v>
      </c>
      <c r="Q1520" s="16">
        <f t="shared" si="649"/>
        <v>27446.43012521755</v>
      </c>
      <c r="R1520" s="16">
        <f t="shared" si="637"/>
        <v>46769.828571060803</v>
      </c>
      <c r="S1520" s="16">
        <f t="shared" si="650"/>
        <v>10856.779424285254</v>
      </c>
      <c r="T1520" s="16">
        <f t="shared" si="651"/>
        <v>74314.489216556132</v>
      </c>
      <c r="U1520" s="16">
        <f t="shared" si="652"/>
        <v>27446.43012521755</v>
      </c>
      <c r="V1520" s="16">
        <f t="shared" si="638"/>
        <v>46868.059091338582</v>
      </c>
      <c r="W1520" s="16">
        <f t="shared" si="653"/>
        <v>10879.581883134733</v>
      </c>
    </row>
    <row r="1521" spans="2:23">
      <c r="B1521" s="13">
        <v>19</v>
      </c>
      <c r="C1521" s="16">
        <f t="shared" si="633"/>
        <v>8527.6964595517584</v>
      </c>
      <c r="D1521" s="16">
        <f t="shared" si="639"/>
        <v>-63787.334693494246</v>
      </c>
      <c r="E1521" s="16">
        <f t="shared" si="640"/>
        <v>0</v>
      </c>
      <c r="F1521" s="16">
        <f t="shared" si="634"/>
        <v>-72315.031153046002</v>
      </c>
      <c r="G1521" s="16">
        <f t="shared" si="641"/>
        <v>0</v>
      </c>
      <c r="H1521" s="16">
        <f t="shared" si="642"/>
        <v>8541.7353023128162</v>
      </c>
      <c r="I1521" s="16">
        <f t="shared" si="643"/>
        <v>10676.785040344326</v>
      </c>
      <c r="J1521" s="16">
        <f t="shared" si="635"/>
        <v>-1705.2938710650521</v>
      </c>
      <c r="K1521" s="16">
        <f t="shared" si="644"/>
        <v>0</v>
      </c>
      <c r="L1521" s="16">
        <f t="shared" si="645"/>
        <v>46053.580766529107</v>
      </c>
      <c r="M1521" s="16">
        <f t="shared" si="646"/>
        <v>10676.785040344326</v>
      </c>
      <c r="N1521" s="16">
        <f t="shared" si="636"/>
        <v>35376.795726184777</v>
      </c>
      <c r="O1521" s="16">
        <f t="shared" si="647"/>
        <v>7832.2364937805405</v>
      </c>
      <c r="P1521" s="16">
        <f t="shared" si="648"/>
        <v>48076.577581336242</v>
      </c>
      <c r="Q1521" s="16">
        <f t="shared" si="649"/>
        <v>10676.785040344326</v>
      </c>
      <c r="R1521" s="16">
        <f t="shared" si="637"/>
        <v>37399.792540991912</v>
      </c>
      <c r="S1521" s="16">
        <f t="shared" si="650"/>
        <v>8280.1173477270331</v>
      </c>
      <c r="T1521" s="16">
        <f t="shared" si="651"/>
        <v>48177.552662350579</v>
      </c>
      <c r="U1521" s="16">
        <f t="shared" si="652"/>
        <v>10676.785040344326</v>
      </c>
      <c r="V1521" s="16">
        <f t="shared" si="638"/>
        <v>37500.767622006257</v>
      </c>
      <c r="W1521" s="16">
        <f t="shared" si="653"/>
        <v>8302.472699540247</v>
      </c>
    </row>
    <row r="1522" spans="2:23">
      <c r="B1522" s="13">
        <v>20</v>
      </c>
      <c r="C1522" s="16">
        <f t="shared" si="633"/>
        <v>1791.5446893276385</v>
      </c>
      <c r="D1522" s="16">
        <f t="shared" si="639"/>
        <v>-74484.482087637385</v>
      </c>
      <c r="E1522" s="16">
        <f t="shared" si="640"/>
        <v>0</v>
      </c>
      <c r="F1522" s="16">
        <f t="shared" si="634"/>
        <v>-76276.026776965024</v>
      </c>
      <c r="G1522" s="16">
        <f t="shared" si="641"/>
        <v>0</v>
      </c>
      <c r="H1522" s="16">
        <f t="shared" si="642"/>
        <v>-1756.4526871970038</v>
      </c>
      <c r="I1522" s="16">
        <f t="shared" si="643"/>
        <v>0</v>
      </c>
      <c r="J1522" s="16">
        <f t="shared" si="635"/>
        <v>-3547.9973765246423</v>
      </c>
      <c r="K1522" s="16">
        <f t="shared" si="644"/>
        <v>0</v>
      </c>
      <c r="L1522" s="16">
        <f t="shared" si="645"/>
        <v>36365.223398774382</v>
      </c>
      <c r="M1522" s="16">
        <f t="shared" si="646"/>
        <v>2250.6898052338161</v>
      </c>
      <c r="N1522" s="16">
        <f t="shared" si="636"/>
        <v>34114.533593540567</v>
      </c>
      <c r="O1522" s="16">
        <f t="shared" si="647"/>
        <v>7203.421021600022</v>
      </c>
      <c r="P1522" s="16">
        <f t="shared" si="648"/>
        <v>38444.742744587224</v>
      </c>
      <c r="Q1522" s="16">
        <f t="shared" si="649"/>
        <v>2250.6898052338161</v>
      </c>
      <c r="R1522" s="16">
        <f t="shared" si="637"/>
        <v>36194.052939353409</v>
      </c>
      <c r="S1522" s="16">
        <f t="shared" si="650"/>
        <v>7642.5198980181522</v>
      </c>
      <c r="T1522" s="16">
        <f t="shared" si="651"/>
        <v>38548.539069365113</v>
      </c>
      <c r="U1522" s="16">
        <f t="shared" si="652"/>
        <v>2250.6898052338161</v>
      </c>
      <c r="V1522" s="16">
        <f t="shared" si="638"/>
        <v>36297.849264131299</v>
      </c>
      <c r="W1522" s="16">
        <f t="shared" si="653"/>
        <v>7664.4369095997336</v>
      </c>
    </row>
    <row r="1523" spans="2:23">
      <c r="B1523" s="13">
        <v>21</v>
      </c>
      <c r="C1523" s="16">
        <f t="shared" si="633"/>
        <v>1791.5446893276385</v>
      </c>
      <c r="D1523" s="16">
        <f t="shared" si="639"/>
        <v>-78564.307580273977</v>
      </c>
      <c r="E1523" s="16">
        <f t="shared" si="640"/>
        <v>0</v>
      </c>
      <c r="F1523" s="16">
        <f t="shared" si="634"/>
        <v>-80355.852269601615</v>
      </c>
      <c r="G1523" s="16">
        <f t="shared" si="641"/>
        <v>0</v>
      </c>
      <c r="H1523" s="16">
        <f t="shared" si="642"/>
        <v>-3654.4372978203814</v>
      </c>
      <c r="I1523" s="16">
        <f t="shared" si="643"/>
        <v>0</v>
      </c>
      <c r="J1523" s="16">
        <f t="shared" si="635"/>
        <v>-5445.9819871480195</v>
      </c>
      <c r="K1523" s="16">
        <f t="shared" si="644"/>
        <v>0</v>
      </c>
      <c r="L1523" s="16">
        <f t="shared" si="645"/>
        <v>35067.693662144091</v>
      </c>
      <c r="M1523" s="16">
        <f t="shared" si="646"/>
        <v>2258.0375675059868</v>
      </c>
      <c r="N1523" s="16">
        <f t="shared" si="636"/>
        <v>32809.656094638107</v>
      </c>
      <c r="O1523" s="16">
        <f t="shared" si="647"/>
        <v>6607.4380702971248</v>
      </c>
      <c r="P1523" s="16">
        <f t="shared" si="648"/>
        <v>37205.314778478947</v>
      </c>
      <c r="Q1523" s="16">
        <f t="shared" si="649"/>
        <v>2258.0375675059868</v>
      </c>
      <c r="R1523" s="16">
        <f t="shared" si="637"/>
        <v>34947.277210972963</v>
      </c>
      <c r="S1523" s="16">
        <f t="shared" si="650"/>
        <v>7037.9271648247022</v>
      </c>
      <c r="T1523" s="16">
        <f t="shared" si="651"/>
        <v>37312.011172571125</v>
      </c>
      <c r="U1523" s="16">
        <f t="shared" si="652"/>
        <v>2258.0375675059868</v>
      </c>
      <c r="V1523" s="16">
        <f t="shared" si="638"/>
        <v>35053.973605065141</v>
      </c>
      <c r="W1523" s="16">
        <f t="shared" si="653"/>
        <v>7059.4144310811544</v>
      </c>
    </row>
    <row r="1524" spans="2:23">
      <c r="B1524" s="13">
        <v>22</v>
      </c>
      <c r="C1524" s="16">
        <f t="shared" si="633"/>
        <v>1791.5446893276385</v>
      </c>
      <c r="D1524" s="16">
        <f t="shared" si="639"/>
        <v>-82766.52783768966</v>
      </c>
      <c r="E1524" s="16">
        <f t="shared" si="640"/>
        <v>0</v>
      </c>
      <c r="F1524" s="16">
        <f t="shared" si="634"/>
        <v>-84558.072527017299</v>
      </c>
      <c r="G1524" s="16">
        <f t="shared" si="641"/>
        <v>0</v>
      </c>
      <c r="H1524" s="16">
        <f t="shared" si="642"/>
        <v>-5609.3614467624602</v>
      </c>
      <c r="I1524" s="16">
        <f t="shared" si="643"/>
        <v>0</v>
      </c>
      <c r="J1524" s="16">
        <f t="shared" si="635"/>
        <v>-7400.9061360900987</v>
      </c>
      <c r="K1524" s="16">
        <f t="shared" si="644"/>
        <v>0</v>
      </c>
      <c r="L1524" s="16">
        <f t="shared" si="645"/>
        <v>33726.357885922298</v>
      </c>
      <c r="M1524" s="16">
        <f t="shared" si="646"/>
        <v>2265.0902938736681</v>
      </c>
      <c r="N1524" s="16">
        <f t="shared" si="636"/>
        <v>31461.267592048629</v>
      </c>
      <c r="O1524" s="16">
        <f t="shared" si="647"/>
        <v>6042.820612428839</v>
      </c>
      <c r="P1524" s="16">
        <f t="shared" si="648"/>
        <v>35923.70413624755</v>
      </c>
      <c r="Q1524" s="16">
        <f t="shared" si="649"/>
        <v>2265.0902938736681</v>
      </c>
      <c r="R1524" s="16">
        <f t="shared" si="637"/>
        <v>33658.613842373881</v>
      </c>
      <c r="S1524" s="16">
        <f t="shared" si="650"/>
        <v>6464.8687443186218</v>
      </c>
      <c r="T1524" s="16">
        <f t="shared" si="651"/>
        <v>36033.381627590665</v>
      </c>
      <c r="U1524" s="16">
        <f t="shared" si="652"/>
        <v>2265.0902938736681</v>
      </c>
      <c r="V1524" s="16">
        <f t="shared" si="638"/>
        <v>33768.291333716996</v>
      </c>
      <c r="W1524" s="16">
        <f t="shared" si="653"/>
        <v>6485.9346916288678</v>
      </c>
    </row>
    <row r="1525" spans="2:23">
      <c r="B1525" s="13">
        <v>23</v>
      </c>
      <c r="C1525" s="16">
        <f t="shared" si="633"/>
        <v>1791.5446893276385</v>
      </c>
      <c r="D1525" s="16">
        <f t="shared" si="639"/>
        <v>-87094.814702827818</v>
      </c>
      <c r="E1525" s="16">
        <f t="shared" si="640"/>
        <v>0</v>
      </c>
      <c r="F1525" s="16">
        <f t="shared" si="634"/>
        <v>-88886.359392155457</v>
      </c>
      <c r="G1525" s="16">
        <f t="shared" si="641"/>
        <v>0</v>
      </c>
      <c r="H1525" s="16">
        <f t="shared" si="642"/>
        <v>-7622.9333201728023</v>
      </c>
      <c r="I1525" s="16">
        <f t="shared" si="643"/>
        <v>0</v>
      </c>
      <c r="J1525" s="16">
        <f t="shared" si="635"/>
        <v>-9414.4780095004407</v>
      </c>
      <c r="K1525" s="16">
        <f t="shared" si="644"/>
        <v>0</v>
      </c>
      <c r="L1525" s="16">
        <f t="shared" si="645"/>
        <v>32340.29540857047</v>
      </c>
      <c r="M1525" s="16">
        <f t="shared" si="646"/>
        <v>2271.857962866834</v>
      </c>
      <c r="N1525" s="16">
        <f t="shared" si="636"/>
        <v>30068.437445703636</v>
      </c>
      <c r="O1525" s="16">
        <f t="shared" si="647"/>
        <v>5508.1582293563988</v>
      </c>
      <c r="P1525" s="16">
        <f t="shared" si="648"/>
        <v>34599.035513129806</v>
      </c>
      <c r="Q1525" s="16">
        <f t="shared" si="649"/>
        <v>2271.857962866834</v>
      </c>
      <c r="R1525" s="16">
        <f t="shared" si="637"/>
        <v>32327.177550262972</v>
      </c>
      <c r="S1525" s="16">
        <f t="shared" si="650"/>
        <v>5921.9309076797144</v>
      </c>
      <c r="T1525" s="16">
        <f t="shared" si="651"/>
        <v>34711.777393581047</v>
      </c>
      <c r="U1525" s="16">
        <f t="shared" si="652"/>
        <v>2271.857962866834</v>
      </c>
      <c r="V1525" s="16">
        <f t="shared" si="638"/>
        <v>32439.919430714213</v>
      </c>
      <c r="W1525" s="16">
        <f t="shared" si="653"/>
        <v>5942.5837971995634</v>
      </c>
    </row>
    <row r="1526" spans="2:23">
      <c r="B1526" s="13">
        <v>24</v>
      </c>
      <c r="C1526" s="16">
        <f t="shared" si="633"/>
        <v>1791.5446893276385</v>
      </c>
      <c r="D1526" s="16">
        <f t="shared" si="639"/>
        <v>-91552.950173920122</v>
      </c>
      <c r="E1526" s="16">
        <f t="shared" si="640"/>
        <v>0</v>
      </c>
      <c r="F1526" s="16">
        <f t="shared" si="634"/>
        <v>-93344.494863247761</v>
      </c>
      <c r="G1526" s="16">
        <f t="shared" si="641"/>
        <v>0</v>
      </c>
      <c r="H1526" s="16">
        <f t="shared" si="642"/>
        <v>-9696.9123497854544</v>
      </c>
      <c r="I1526" s="16">
        <f t="shared" si="643"/>
        <v>0</v>
      </c>
      <c r="J1526" s="16">
        <f t="shared" si="635"/>
        <v>-11488.457039113093</v>
      </c>
      <c r="K1526" s="16">
        <f t="shared" si="644"/>
        <v>0</v>
      </c>
      <c r="L1526" s="16">
        <f t="shared" si="645"/>
        <v>30908.549587936595</v>
      </c>
      <c r="M1526" s="16">
        <f t="shared" si="646"/>
        <v>2278.3503762638838</v>
      </c>
      <c r="N1526" s="16">
        <f t="shared" si="636"/>
        <v>28630.199211672712</v>
      </c>
      <c r="O1526" s="16">
        <f t="shared" si="647"/>
        <v>5002.0955080705107</v>
      </c>
      <c r="P1526" s="16">
        <f t="shared" si="648"/>
        <v>33230.398891017321</v>
      </c>
      <c r="Q1526" s="16">
        <f t="shared" si="649"/>
        <v>2278.3503762638838</v>
      </c>
      <c r="R1526" s="16">
        <f t="shared" si="637"/>
        <v>30952.048514753438</v>
      </c>
      <c r="S1526" s="16">
        <f t="shared" si="650"/>
        <v>5407.7549966227807</v>
      </c>
      <c r="T1526" s="16">
        <f t="shared" si="651"/>
        <v>33346.290779608367</v>
      </c>
      <c r="U1526" s="16">
        <f t="shared" si="652"/>
        <v>2278.3503762638838</v>
      </c>
      <c r="V1526" s="16">
        <f t="shared" si="638"/>
        <v>31067.940403344484</v>
      </c>
      <c r="W1526" s="16">
        <f t="shared" si="653"/>
        <v>5428.0029275245934</v>
      </c>
    </row>
    <row r="1527" spans="2:23">
      <c r="B1527" s="13">
        <v>25</v>
      </c>
      <c r="C1527" s="16">
        <f t="shared" si="633"/>
        <v>1791.5446893276385</v>
      </c>
      <c r="D1527" s="16">
        <f t="shared" si="639"/>
        <v>-96144.829709145197</v>
      </c>
      <c r="E1527" s="16">
        <f t="shared" si="640"/>
        <v>0</v>
      </c>
      <c r="F1527" s="16">
        <f t="shared" si="634"/>
        <v>-97936.374398472835</v>
      </c>
      <c r="G1527" s="16">
        <f t="shared" si="641"/>
        <v>0</v>
      </c>
      <c r="H1527" s="16">
        <f t="shared" si="642"/>
        <v>-11833.110750286485</v>
      </c>
      <c r="I1527" s="16">
        <f t="shared" si="643"/>
        <v>0</v>
      </c>
      <c r="J1527" s="16">
        <f t="shared" si="635"/>
        <v>-13624.655439614124</v>
      </c>
      <c r="K1527" s="16">
        <f t="shared" si="644"/>
        <v>0</v>
      </c>
      <c r="L1527" s="16">
        <f t="shared" si="645"/>
        <v>29430.126977646851</v>
      </c>
      <c r="M1527" s="16">
        <f t="shared" si="646"/>
        <v>2284.5771470613004</v>
      </c>
      <c r="N1527" s="16">
        <f t="shared" si="636"/>
        <v>27145.549830585551</v>
      </c>
      <c r="O1527" s="16">
        <f t="shared" si="647"/>
        <v>4523.3304358825671</v>
      </c>
      <c r="P1527" s="16">
        <f t="shared" si="648"/>
        <v>31816.848750255649</v>
      </c>
      <c r="Q1527" s="16">
        <f t="shared" si="649"/>
        <v>2284.5771470613004</v>
      </c>
      <c r="R1527" s="16">
        <f t="shared" si="637"/>
        <v>29532.271603194349</v>
      </c>
      <c r="S1527" s="16">
        <f t="shared" si="650"/>
        <v>4921.0358168161647</v>
      </c>
      <c r="T1527" s="16">
        <f t="shared" si="651"/>
        <v>31935.978658213931</v>
      </c>
      <c r="U1527" s="16">
        <f t="shared" si="652"/>
        <v>2284.5771470613004</v>
      </c>
      <c r="V1527" s="16">
        <f t="shared" si="638"/>
        <v>29651.401511152631</v>
      </c>
      <c r="W1527" s="16">
        <f t="shared" si="653"/>
        <v>4940.8867294650008</v>
      </c>
    </row>
    <row r="1528" spans="2:23">
      <c r="B1528" s="13">
        <v>26</v>
      </c>
      <c r="C1528" s="16">
        <f t="shared" si="633"/>
        <v>1791.5446893276385</v>
      </c>
      <c r="D1528" s="16">
        <f t="shared" si="639"/>
        <v>-100874.46563042702</v>
      </c>
      <c r="E1528" s="16">
        <f t="shared" si="640"/>
        <v>0</v>
      </c>
      <c r="F1528" s="16">
        <f t="shared" si="634"/>
        <v>-102666.01031975466</v>
      </c>
      <c r="G1528" s="16">
        <f t="shared" si="641"/>
        <v>0</v>
      </c>
      <c r="H1528" s="16">
        <f t="shared" si="642"/>
        <v>-14033.395102802548</v>
      </c>
      <c r="I1528" s="16">
        <f t="shared" si="643"/>
        <v>0</v>
      </c>
      <c r="J1528" s="16">
        <f t="shared" si="635"/>
        <v>-15824.939792130186</v>
      </c>
      <c r="K1528" s="16">
        <f t="shared" si="644"/>
        <v>0</v>
      </c>
      <c r="L1528" s="16">
        <f t="shared" si="645"/>
        <v>27903.996492852111</v>
      </c>
      <c r="M1528" s="16">
        <f t="shared" si="646"/>
        <v>2290.5476891960388</v>
      </c>
      <c r="N1528" s="16">
        <f t="shared" si="636"/>
        <v>25613.448803656072</v>
      </c>
      <c r="O1528" s="16">
        <f t="shared" si="647"/>
        <v>4070.6127979143944</v>
      </c>
      <c r="P1528" s="16">
        <f t="shared" si="648"/>
        <v>30357.4032717876</v>
      </c>
      <c r="Q1528" s="16">
        <f t="shared" si="649"/>
        <v>2290.5476891960388</v>
      </c>
      <c r="R1528" s="16">
        <f t="shared" si="637"/>
        <v>28066.855582591561</v>
      </c>
      <c r="S1528" s="16">
        <f t="shared" si="650"/>
        <v>4460.5200341238042</v>
      </c>
      <c r="T1528" s="16">
        <f t="shared" si="651"/>
        <v>30479.861669374237</v>
      </c>
      <c r="U1528" s="16">
        <f t="shared" si="652"/>
        <v>2290.5476891960388</v>
      </c>
      <c r="V1528" s="16">
        <f t="shared" si="638"/>
        <v>28189.313980178198</v>
      </c>
      <c r="W1528" s="16">
        <f t="shared" si="653"/>
        <v>4479.9817131912905</v>
      </c>
    </row>
    <row r="1529" spans="2:23">
      <c r="B1529" s="13">
        <v>27</v>
      </c>
      <c r="C1529" s="16">
        <f t="shared" si="633"/>
        <v>1791.5446893276385</v>
      </c>
      <c r="D1529" s="16">
        <f t="shared" si="639"/>
        <v>-105745.9906293473</v>
      </c>
      <c r="E1529" s="16">
        <f t="shared" si="640"/>
        <v>0</v>
      </c>
      <c r="F1529" s="16">
        <f t="shared" si="634"/>
        <v>-107537.53531867494</v>
      </c>
      <c r="G1529" s="16">
        <f t="shared" si="641"/>
        <v>0</v>
      </c>
      <c r="H1529" s="16">
        <f t="shared" si="642"/>
        <v>-16299.687985894092</v>
      </c>
      <c r="I1529" s="16">
        <f t="shared" si="643"/>
        <v>0</v>
      </c>
      <c r="J1529" s="16">
        <f t="shared" si="635"/>
        <v>-18091.23267522173</v>
      </c>
      <c r="K1529" s="16">
        <f t="shared" si="644"/>
        <v>0</v>
      </c>
      <c r="L1529" s="16">
        <f t="shared" si="645"/>
        <v>26329.088563230223</v>
      </c>
      <c r="M1529" s="16">
        <f t="shared" si="646"/>
        <v>2296.2712088990534</v>
      </c>
      <c r="N1529" s="16">
        <f t="shared" si="636"/>
        <v>24032.817354331171</v>
      </c>
      <c r="O1529" s="16">
        <f t="shared" si="647"/>
        <v>3642.7425818831207</v>
      </c>
      <c r="P1529" s="16">
        <f t="shared" si="648"/>
        <v>28851.043527569171</v>
      </c>
      <c r="Q1529" s="16">
        <f t="shared" si="649"/>
        <v>2296.2712088990534</v>
      </c>
      <c r="R1529" s="16">
        <f t="shared" si="637"/>
        <v>26554.772318670119</v>
      </c>
      <c r="S1529" s="16">
        <f t="shared" si="650"/>
        <v>4025.004578166855</v>
      </c>
      <c r="T1529" s="16">
        <f t="shared" si="651"/>
        <v>28976.923412784377</v>
      </c>
      <c r="U1529" s="16">
        <f t="shared" si="652"/>
        <v>2296.2712088990534</v>
      </c>
      <c r="V1529" s="16">
        <f t="shared" si="638"/>
        <v>26680.652203885325</v>
      </c>
      <c r="W1529" s="16">
        <f t="shared" si="653"/>
        <v>4044.0846556839992</v>
      </c>
    </row>
    <row r="1530" spans="2:23">
      <c r="B1530" s="13">
        <v>28</v>
      </c>
      <c r="C1530" s="16">
        <f t="shared" si="633"/>
        <v>1791.5446893276385</v>
      </c>
      <c r="D1530" s="16">
        <f t="shared" si="639"/>
        <v>-110763.66137823519</v>
      </c>
      <c r="E1530" s="16">
        <f t="shared" si="640"/>
        <v>0</v>
      </c>
      <c r="F1530" s="16">
        <f t="shared" si="634"/>
        <v>-112555.20606756283</v>
      </c>
      <c r="G1530" s="16">
        <f t="shared" si="641"/>
        <v>0</v>
      </c>
      <c r="H1530" s="16">
        <f t="shared" si="642"/>
        <v>-18633.969655478384</v>
      </c>
      <c r="I1530" s="16">
        <f t="shared" si="643"/>
        <v>0</v>
      </c>
      <c r="J1530" s="16">
        <f t="shared" si="635"/>
        <v>-20425.514344806023</v>
      </c>
      <c r="K1530" s="16">
        <f t="shared" si="644"/>
        <v>0</v>
      </c>
      <c r="L1530" s="16">
        <f t="shared" si="645"/>
        <v>24704.294271211184</v>
      </c>
      <c r="M1530" s="16">
        <f t="shared" si="646"/>
        <v>2301.756697561068</v>
      </c>
      <c r="N1530" s="16">
        <f t="shared" si="636"/>
        <v>22402.537573650116</v>
      </c>
      <c r="O1530" s="16">
        <f t="shared" si="647"/>
        <v>3238.5683942577803</v>
      </c>
      <c r="P1530" s="16">
        <f t="shared" si="648"/>
        <v>27296.712657253764</v>
      </c>
      <c r="Q1530" s="16">
        <f t="shared" si="649"/>
        <v>2301.7566975610684</v>
      </c>
      <c r="R1530" s="16">
        <f t="shared" si="637"/>
        <v>24994.955959692696</v>
      </c>
      <c r="S1530" s="16">
        <f t="shared" si="650"/>
        <v>3613.3350572810491</v>
      </c>
      <c r="T1530" s="16">
        <f t="shared" si="651"/>
        <v>27426.109626461883</v>
      </c>
      <c r="U1530" s="16">
        <f t="shared" si="652"/>
        <v>2301.756697561068</v>
      </c>
      <c r="V1530" s="16">
        <f t="shared" si="638"/>
        <v>25124.352928900815</v>
      </c>
      <c r="W1530" s="16">
        <f t="shared" si="653"/>
        <v>3632.0410156311909</v>
      </c>
    </row>
    <row r="1531" spans="2:23">
      <c r="B1531" s="13">
        <v>29</v>
      </c>
      <c r="C1531" s="16">
        <f t="shared" si="633"/>
        <v>1791.5446893276385</v>
      </c>
      <c r="D1531" s="16">
        <f t="shared" si="639"/>
        <v>-115931.86224958971</v>
      </c>
      <c r="E1531" s="16">
        <f t="shared" si="640"/>
        <v>0</v>
      </c>
      <c r="F1531" s="16">
        <f t="shared" si="634"/>
        <v>-117723.40693891735</v>
      </c>
      <c r="G1531" s="16">
        <f t="shared" si="641"/>
        <v>0</v>
      </c>
      <c r="H1531" s="16">
        <f t="shared" si="642"/>
        <v>-21038.279775150204</v>
      </c>
      <c r="I1531" s="16">
        <f t="shared" si="643"/>
        <v>0</v>
      </c>
      <c r="J1531" s="16">
        <f t="shared" si="635"/>
        <v>-22829.824464477842</v>
      </c>
      <c r="K1531" s="16">
        <f t="shared" si="644"/>
        <v>0</v>
      </c>
      <c r="L1531" s="16">
        <f t="shared" si="645"/>
        <v>23028.464473457901</v>
      </c>
      <c r="M1531" s="16">
        <f t="shared" si="646"/>
        <v>2307.0129259950513</v>
      </c>
      <c r="N1531" s="16">
        <f t="shared" si="636"/>
        <v>20721.45154746285</v>
      </c>
      <c r="O1531" s="16">
        <f t="shared" si="647"/>
        <v>2856.985891461999</v>
      </c>
      <c r="P1531" s="16">
        <f t="shared" si="648"/>
        <v>25693.315029206511</v>
      </c>
      <c r="Q1531" s="16">
        <f t="shared" si="649"/>
        <v>2307.0129259950513</v>
      </c>
      <c r="R1531" s="16">
        <f t="shared" si="637"/>
        <v>23386.302103211459</v>
      </c>
      <c r="S1531" s="16">
        <f t="shared" si="650"/>
        <v>3224.404188543635</v>
      </c>
      <c r="T1531" s="16">
        <f t="shared" si="651"/>
        <v>25826.327349734307</v>
      </c>
      <c r="U1531" s="16">
        <f t="shared" si="652"/>
        <v>2307.0129259950513</v>
      </c>
      <c r="V1531" s="16">
        <f t="shared" si="638"/>
        <v>23519.314423739255</v>
      </c>
      <c r="W1531" s="16">
        <f t="shared" si="653"/>
        <v>3242.7433633967148</v>
      </c>
    </row>
    <row r="1532" spans="2:23">
      <c r="B1532" s="13">
        <v>30</v>
      </c>
      <c r="C1532" s="16">
        <f t="shared" si="633"/>
        <v>1791.5446893276385</v>
      </c>
      <c r="D1532" s="16">
        <f t="shared" si="639"/>
        <v>-121255.10914708488</v>
      </c>
      <c r="E1532" s="16">
        <f t="shared" si="640"/>
        <v>0</v>
      </c>
      <c r="F1532" s="16">
        <f t="shared" si="634"/>
        <v>-123046.65383641252</v>
      </c>
      <c r="G1532" s="16">
        <f t="shared" si="641"/>
        <v>0</v>
      </c>
      <c r="H1532" s="16">
        <f t="shared" si="642"/>
        <v>-23514.719198412178</v>
      </c>
      <c r="I1532" s="16">
        <f t="shared" si="643"/>
        <v>0</v>
      </c>
      <c r="J1532" s="16">
        <f t="shared" si="635"/>
        <v>-25306.263887739817</v>
      </c>
      <c r="K1532" s="16">
        <f t="shared" si="644"/>
        <v>0</v>
      </c>
      <c r="L1532" s="16">
        <f t="shared" si="645"/>
        <v>21300.408903698961</v>
      </c>
      <c r="M1532" s="16">
        <f t="shared" si="646"/>
        <v>2312.0484399837865</v>
      </c>
      <c r="N1532" s="16">
        <f t="shared" si="636"/>
        <v>18988.360463715173</v>
      </c>
      <c r="O1532" s="16">
        <f t="shared" si="647"/>
        <v>2496.9362294135872</v>
      </c>
      <c r="P1532" s="16">
        <f t="shared" si="648"/>
        <v>24039.715383975188</v>
      </c>
      <c r="Q1532" s="16">
        <f t="shared" si="649"/>
        <v>2312.0484399837865</v>
      </c>
      <c r="R1532" s="16">
        <f t="shared" si="637"/>
        <v>21727.6669439914</v>
      </c>
      <c r="S1532" s="16">
        <f t="shared" si="650"/>
        <v>2857.150246160289</v>
      </c>
      <c r="T1532" s="16">
        <f t="shared" si="651"/>
        <v>24176.444068738529</v>
      </c>
      <c r="U1532" s="16">
        <f t="shared" si="652"/>
        <v>2312.0484399837865</v>
      </c>
      <c r="V1532" s="16">
        <f t="shared" si="638"/>
        <v>21864.395628754741</v>
      </c>
      <c r="W1532" s="16">
        <f t="shared" si="653"/>
        <v>2875.1298293495829</v>
      </c>
    </row>
    <row r="1533" spans="2:23">
      <c r="B1533" s="13">
        <v>31</v>
      </c>
      <c r="C1533" s="16">
        <f t="shared" si="633"/>
        <v>1791.5446893276385</v>
      </c>
      <c r="D1533" s="16">
        <f t="shared" si="639"/>
        <v>-126738.05345150489</v>
      </c>
      <c r="E1533" s="16">
        <f t="shared" si="640"/>
        <v>0</v>
      </c>
      <c r="F1533" s="16">
        <f t="shared" si="634"/>
        <v>-128529.59814083253</v>
      </c>
      <c r="G1533" s="16">
        <f t="shared" si="641"/>
        <v>0</v>
      </c>
      <c r="H1533" s="16">
        <f t="shared" si="642"/>
        <v>-26065.451804372013</v>
      </c>
      <c r="I1533" s="16">
        <f t="shared" si="643"/>
        <v>0</v>
      </c>
      <c r="J1533" s="16">
        <f t="shared" si="635"/>
        <v>-27856.996493699651</v>
      </c>
      <c r="K1533" s="16">
        <f t="shared" si="644"/>
        <v>0</v>
      </c>
      <c r="L1533" s="16">
        <f t="shared" si="645"/>
        <v>19518.895255071377</v>
      </c>
      <c r="M1533" s="16">
        <f t="shared" si="646"/>
        <v>2316.8715570052732</v>
      </c>
      <c r="N1533" s="16">
        <f t="shared" si="636"/>
        <v>17202.023698066103</v>
      </c>
      <c r="O1533" s="16">
        <f t="shared" si="647"/>
        <v>2157.4045343280395</v>
      </c>
      <c r="P1533" s="16">
        <f t="shared" si="648"/>
        <v>22334.73795840652</v>
      </c>
      <c r="Q1533" s="16">
        <f t="shared" si="649"/>
        <v>2316.8715570052732</v>
      </c>
      <c r="R1533" s="16">
        <f t="shared" si="637"/>
        <v>20017.866401401247</v>
      </c>
      <c r="S1533" s="16">
        <f t="shared" si="650"/>
        <v>2510.5555311385315</v>
      </c>
      <c r="T1533" s="16">
        <f t="shared" si="651"/>
        <v>22475.28684262215</v>
      </c>
      <c r="U1533" s="16">
        <f t="shared" si="652"/>
        <v>2316.8715570052732</v>
      </c>
      <c r="V1533" s="16">
        <f t="shared" si="638"/>
        <v>20158.415285616877</v>
      </c>
      <c r="W1533" s="16">
        <f t="shared" si="653"/>
        <v>2528.1825734809763</v>
      </c>
    </row>
    <row r="1534" spans="2:23">
      <c r="B1534" s="13">
        <v>32</v>
      </c>
      <c r="C1534" s="16">
        <f t="shared" ref="C1534:C1555" si="654">IF($B$1495-12*$B1534&lt;=0,0,($B$1498*MIN(12,$B$1495-12*$B1534)-$B$1494*(MIN(12,$B$1495-12*$B1534)-MAX(0,MIN(12,$B$1495-12*$B1534,$B$1496-12*$B1534))))/12)</f>
        <v>1791.5446893276385</v>
      </c>
      <c r="D1534" s="16">
        <f t="shared" si="639"/>
        <v>-132385.48608505752</v>
      </c>
      <c r="E1534" s="16">
        <f t="shared" si="640"/>
        <v>0</v>
      </c>
      <c r="F1534" s="16">
        <f t="shared" ref="F1534:F1565" si="655">IF(E1534&gt;0,IF(E1534&lt;=D1534,D1534-E1534,C1534*(D1534/E1534-1)),D1534-C1534)</f>
        <v>-134177.03077438514</v>
      </c>
      <c r="G1534" s="16">
        <f t="shared" si="641"/>
        <v>0</v>
      </c>
      <c r="H1534" s="16">
        <f t="shared" si="642"/>
        <v>-28692.70638851064</v>
      </c>
      <c r="I1534" s="16">
        <f t="shared" si="643"/>
        <v>0</v>
      </c>
      <c r="J1534" s="16">
        <f t="shared" ref="J1534:J1565" si="656">IF(I1534&gt;0,IF(I1534&lt;=H1534,H1534-I1534,C1534*(H1534/I1534-1)),H1534-C1534)</f>
        <v>-30484.251077838278</v>
      </c>
      <c r="K1534" s="16">
        <f t="shared" si="644"/>
        <v>0</v>
      </c>
      <c r="L1534" s="16">
        <f t="shared" si="645"/>
        <v>17682.648240190068</v>
      </c>
      <c r="M1534" s="16">
        <f t="shared" si="646"/>
        <v>2321.4903640333514</v>
      </c>
      <c r="N1534" s="16">
        <f t="shared" ref="N1534:N1565" si="657">IF(M1534&gt;0,IF(M1534&lt;=L1534,L1534-M1534,C1534*(L1534/M1534-1)),L1534-C1534)</f>
        <v>15361.157876156718</v>
      </c>
      <c r="O1534" s="16">
        <f t="shared" si="647"/>
        <v>1837.4183973692761</v>
      </c>
      <c r="P1534" s="16">
        <f t="shared" si="648"/>
        <v>20577.165588656397</v>
      </c>
      <c r="Q1534" s="16">
        <f t="shared" si="649"/>
        <v>2321.4903640333514</v>
      </c>
      <c r="R1534" s="16">
        <f t="shared" ref="R1534:R1565" si="658">IF(Q1534&gt;0,IF(Q1534&lt;=P1534,P1534-Q1534,C1534*(P1534/Q1534-1)),P1534-C1534)</f>
        <v>18255.675224623046</v>
      </c>
      <c r="S1534" s="16">
        <f t="shared" si="650"/>
        <v>2183.6448648305432</v>
      </c>
      <c r="T1534" s="16">
        <f t="shared" si="651"/>
        <v>20721.641408697011</v>
      </c>
      <c r="U1534" s="16">
        <f t="shared" si="652"/>
        <v>2321.4903640333514</v>
      </c>
      <c r="V1534" s="16">
        <f t="shared" ref="V1534:V1565" si="659">IF(U1534&gt;0,IF(U1534&lt;=T1534,T1534-U1534,C1534*(T1534/U1534-1)),T1534-C1534)</f>
        <v>18400.15104466366</v>
      </c>
      <c r="W1534" s="16">
        <f t="shared" si="653"/>
        <v>2200.9262788917631</v>
      </c>
    </row>
    <row r="1535" spans="2:23">
      <c r="B1535" s="13">
        <v>33</v>
      </c>
      <c r="C1535" s="16">
        <f t="shared" si="654"/>
        <v>1791.5446893276385</v>
      </c>
      <c r="D1535" s="16">
        <f t="shared" ref="D1535:D1555" si="660">IF($B1535&gt;$B$1497,F1534,F1534*$B$107*IF(F1534&gt;0,$B$106,1))</f>
        <v>-138202.34169761671</v>
      </c>
      <c r="E1535" s="16">
        <f t="shared" ref="E1535:E1566" si="661">IF(AND(C1535&gt;0,D1535&gt;0),C1535/(1-$B$105*MAX(0,1-G1534/D1535)),0)</f>
        <v>0</v>
      </c>
      <c r="F1535" s="16">
        <f t="shared" si="655"/>
        <v>-139993.88638694433</v>
      </c>
      <c r="G1535" s="16">
        <f t="shared" ref="G1535:G1566" si="662">IF(E1535&gt;0,IF(E1535&lt;=D1535,G1534*(1-E1535/D1535),0),IF(AND(C1535&lt;0,F1535&gt;0),G1534-C1535,G1534))/$B$108</f>
        <v>0</v>
      </c>
      <c r="H1535" s="16">
        <f t="shared" ref="H1535:H1555" si="663">IF($B1535&gt;$B$1497,J1534,J1534*$B$107*IF(J1534&gt;0,$B$106,1))</f>
        <v>-31398.778610173427</v>
      </c>
      <c r="I1535" s="16">
        <f t="shared" ref="I1535:I1566" si="664">IF(AND(C1535&gt;0,H1535&gt;0),C1535/(1-$B$105*MAX(0,1-K1534/H1535)),0)</f>
        <v>0</v>
      </c>
      <c r="J1535" s="16">
        <f t="shared" si="656"/>
        <v>-33190.323299501062</v>
      </c>
      <c r="K1535" s="16">
        <f t="shared" ref="K1535:K1566" si="665">IF(I1535&gt;0,IF(I1535&lt;=H1535,K1534*(1-I1535/H1535),0),IF(AND(C1535&lt;0,J1535&gt;0),K1534-C1535,K1534))/$B$108</f>
        <v>0</v>
      </c>
      <c r="L1535" s="16">
        <f t="shared" ref="L1535:L1555" si="666">IF($B1535&gt;$B$1497,N1534,N1534*$B$107*IF(N1534&gt;0,$B$106,1))</f>
        <v>15790.348627216537</v>
      </c>
      <c r="M1535" s="16">
        <f t="shared" ref="M1535:M1566" si="667">IF(AND(C1535&gt;0,L1535&gt;0),C1535/(1-$B$105*MAX(0,1-O1534/L1535)),0)</f>
        <v>2325.912716315881</v>
      </c>
      <c r="N1535" s="16">
        <f t="shared" si="657"/>
        <v>13464.435910900656</v>
      </c>
      <c r="O1535" s="16">
        <f t="shared" ref="O1535:O1566" si="668">IF(M1535&gt;0,IF(M1535&lt;=L1535,O1534*(1-M1535/L1535),0),IF(AND(C1535&lt;0,N1535&gt;0),O1534-C1535,O1534))/$B$108</f>
        <v>1536.0463954077118</v>
      </c>
      <c r="P1535" s="16">
        <f t="shared" ref="P1535:P1555" si="669">IF($B1535&gt;$B$1497,R1534,R1534*$B$107*IF(R1534&gt;0,$B$106,1))</f>
        <v>18765.738790399017</v>
      </c>
      <c r="Q1535" s="16">
        <f t="shared" ref="Q1535:Q1566" si="670">IF(AND(C1535&gt;0,P1535&gt;0),C1535/(1-$B$105*MAX(0,1-S1534/P1535)),0)</f>
        <v>2325.912716315881</v>
      </c>
      <c r="R1535" s="16">
        <f t="shared" si="658"/>
        <v>16439.826074083136</v>
      </c>
      <c r="S1535" s="16">
        <f t="shared" ref="S1535:S1566" si="671">IF(Q1535&gt;0,IF(Q1535&lt;=P1535,S1534*(1-Q1535/P1535),0),IF(AND(C1535&lt;0,R1535&gt;0),S1534-C1535,S1534))/$B$108</f>
        <v>1875.4841086050324</v>
      </c>
      <c r="T1535" s="16">
        <f t="shared" ref="T1535:T1555" si="672">IF($B1535&gt;$B$1497,V1534,V1534*$B$107*IF(V1534&gt;0,$B$106,1))</f>
        <v>18914.251264851562</v>
      </c>
      <c r="U1535" s="16">
        <f t="shared" ref="U1535:U1566" si="673">IF(AND(C1535&gt;0,T1535&gt;0),C1535/(1-$B$105*MAX(0,1-W1534/T1535)),0)</f>
        <v>2325.912716315881</v>
      </c>
      <c r="V1535" s="16">
        <f t="shared" si="659"/>
        <v>16588.338548535681</v>
      </c>
      <c r="W1535" s="16">
        <f t="shared" ref="W1535:W1566" si="674">IF(U1535&gt;0,IF(U1535&lt;=T1535,W1534*(1-U1535/T1535),0),IF(AND(C1535&lt;0,V1535&gt;0),W1534-C1535,W1534))/$B$108</f>
        <v>1892.4266714101502</v>
      </c>
    </row>
    <row r="1536" spans="2:23">
      <c r="B1536" s="13">
        <v>34</v>
      </c>
      <c r="C1536" s="16">
        <f t="shared" si="654"/>
        <v>1791.5446893276385</v>
      </c>
      <c r="D1536" s="16">
        <f t="shared" si="660"/>
        <v>-144193.70297855267</v>
      </c>
      <c r="E1536" s="16">
        <f t="shared" si="661"/>
        <v>0</v>
      </c>
      <c r="F1536" s="16">
        <f t="shared" si="655"/>
        <v>-145985.24766788032</v>
      </c>
      <c r="G1536" s="16">
        <f t="shared" si="662"/>
        <v>0</v>
      </c>
      <c r="H1536" s="16">
        <f t="shared" si="663"/>
        <v>-34186.032998486095</v>
      </c>
      <c r="I1536" s="16">
        <f t="shared" si="664"/>
        <v>0</v>
      </c>
      <c r="J1536" s="16">
        <f t="shared" si="656"/>
        <v>-35977.577687813733</v>
      </c>
      <c r="K1536" s="16">
        <f t="shared" si="665"/>
        <v>0</v>
      </c>
      <c r="L1536" s="16">
        <f t="shared" si="666"/>
        <v>13840.632250251221</v>
      </c>
      <c r="M1536" s="16">
        <f t="shared" si="667"/>
        <v>2330.1462370378258</v>
      </c>
      <c r="N1536" s="16">
        <f t="shared" si="657"/>
        <v>11510.486013213394</v>
      </c>
      <c r="O1536" s="16">
        <f t="shared" si="668"/>
        <v>1252.3966398429775</v>
      </c>
      <c r="P1536" s="16">
        <f t="shared" si="669"/>
        <v>16899.154814593017</v>
      </c>
      <c r="Q1536" s="16">
        <f t="shared" si="670"/>
        <v>2330.1462370378258</v>
      </c>
      <c r="R1536" s="16">
        <f t="shared" si="658"/>
        <v>14569.008577555192</v>
      </c>
      <c r="S1536" s="16">
        <f t="shared" si="671"/>
        <v>1585.1787116050568</v>
      </c>
      <c r="T1536" s="16">
        <f t="shared" si="672"/>
        <v>17051.816727581769</v>
      </c>
      <c r="U1536" s="16">
        <f t="shared" si="673"/>
        <v>2330.1462370378258</v>
      </c>
      <c r="V1536" s="16">
        <f t="shared" si="659"/>
        <v>14721.670490543944</v>
      </c>
      <c r="W1536" s="16">
        <f t="shared" si="674"/>
        <v>1601.7890672963485</v>
      </c>
    </row>
    <row r="1537" spans="2:23">
      <c r="B1537" s="13">
        <v>35</v>
      </c>
      <c r="C1537" s="16">
        <f t="shared" si="654"/>
        <v>1791.5446893276385</v>
      </c>
      <c r="D1537" s="16">
        <f t="shared" si="660"/>
        <v>-150364.80509791675</v>
      </c>
      <c r="E1537" s="16">
        <f t="shared" si="661"/>
        <v>0</v>
      </c>
      <c r="F1537" s="16">
        <f t="shared" si="655"/>
        <v>-152156.3497872444</v>
      </c>
      <c r="G1537" s="16">
        <f t="shared" si="662"/>
        <v>0</v>
      </c>
      <c r="H1537" s="16">
        <f t="shared" si="663"/>
        <v>-37056.905018448146</v>
      </c>
      <c r="I1537" s="16">
        <f t="shared" si="664"/>
        <v>0</v>
      </c>
      <c r="J1537" s="16">
        <f t="shared" si="656"/>
        <v>-38848.449707775784</v>
      </c>
      <c r="K1537" s="16">
        <f t="shared" si="665"/>
        <v>0</v>
      </c>
      <c r="L1537" s="16">
        <f t="shared" si="666"/>
        <v>11832.088992422576</v>
      </c>
      <c r="M1537" s="16">
        <f t="shared" si="667"/>
        <v>2334.1983177817797</v>
      </c>
      <c r="N1537" s="16">
        <f t="shared" si="657"/>
        <v>9497.8906746407956</v>
      </c>
      <c r="O1537" s="16">
        <f t="shared" si="668"/>
        <v>985.61535516611116</v>
      </c>
      <c r="P1537" s="16">
        <f t="shared" si="669"/>
        <v>14976.066677212084</v>
      </c>
      <c r="Q1537" s="16">
        <f t="shared" si="670"/>
        <v>2334.1983177817797</v>
      </c>
      <c r="R1537" s="16">
        <f t="shared" si="658"/>
        <v>12641.868359430304</v>
      </c>
      <c r="S1537" s="16">
        <f t="shared" si="671"/>
        <v>1311.8722882661889</v>
      </c>
      <c r="T1537" s="16">
        <f t="shared" si="672"/>
        <v>15132.993964049741</v>
      </c>
      <c r="U1537" s="16">
        <f t="shared" si="673"/>
        <v>2334.1983177817797</v>
      </c>
      <c r="V1537" s="16">
        <f t="shared" si="659"/>
        <v>12798.795646267961</v>
      </c>
      <c r="W1537" s="16">
        <f t="shared" si="674"/>
        <v>1328.1569507086317</v>
      </c>
    </row>
    <row r="1538" spans="2:23">
      <c r="B1538" s="13">
        <v>36</v>
      </c>
      <c r="C1538" s="16">
        <f t="shared" si="654"/>
        <v>1791.5446893276385</v>
      </c>
      <c r="D1538" s="16">
        <f t="shared" si="660"/>
        <v>-156721.04028086172</v>
      </c>
      <c r="E1538" s="16">
        <f t="shared" si="661"/>
        <v>0</v>
      </c>
      <c r="F1538" s="16">
        <f t="shared" si="655"/>
        <v>-158512.58497018937</v>
      </c>
      <c r="G1538" s="16">
        <f t="shared" si="662"/>
        <v>0</v>
      </c>
      <c r="H1538" s="16">
        <f t="shared" si="663"/>
        <v>-40013.903199009059</v>
      </c>
      <c r="I1538" s="16">
        <f t="shared" si="664"/>
        <v>0</v>
      </c>
      <c r="J1538" s="16">
        <f t="shared" si="656"/>
        <v>-41805.447888336697</v>
      </c>
      <c r="K1538" s="16">
        <f t="shared" si="665"/>
        <v>0</v>
      </c>
      <c r="L1538" s="16">
        <f t="shared" si="666"/>
        <v>9763.26174009026</v>
      </c>
      <c r="M1538" s="16">
        <f t="shared" si="667"/>
        <v>2338.076119703594</v>
      </c>
      <c r="N1538" s="16">
        <f t="shared" si="657"/>
        <v>7425.1856203866664</v>
      </c>
      <c r="O1538" s="16">
        <f t="shared" si="668"/>
        <v>734.88548867349175</v>
      </c>
      <c r="P1538" s="16">
        <f t="shared" si="669"/>
        <v>12995.082161392787</v>
      </c>
      <c r="Q1538" s="16">
        <f t="shared" si="670"/>
        <v>2338.076119703594</v>
      </c>
      <c r="R1538" s="16">
        <f t="shared" si="658"/>
        <v>10657.006041689194</v>
      </c>
      <c r="S1538" s="16">
        <f t="shared" si="671"/>
        <v>1054.7452270069014</v>
      </c>
      <c r="T1538" s="16">
        <f t="shared" si="672"/>
        <v>13156.393996624689</v>
      </c>
      <c r="U1538" s="16">
        <f t="shared" si="673"/>
        <v>2338.076119703594</v>
      </c>
      <c r="V1538" s="16">
        <f t="shared" si="659"/>
        <v>10818.317876921095</v>
      </c>
      <c r="W1538" s="16">
        <f t="shared" si="674"/>
        <v>1070.7105823426296</v>
      </c>
    </row>
    <row r="1539" spans="2:23">
      <c r="B1539" s="13">
        <v>37</v>
      </c>
      <c r="C1539" s="16">
        <f t="shared" si="654"/>
        <v>1791.5446893276385</v>
      </c>
      <c r="D1539" s="16">
        <f t="shared" si="660"/>
        <v>-163267.96251929505</v>
      </c>
      <c r="E1539" s="16">
        <f t="shared" si="661"/>
        <v>0</v>
      </c>
      <c r="F1539" s="16">
        <f t="shared" si="655"/>
        <v>-165059.5072086227</v>
      </c>
      <c r="G1539" s="16">
        <f t="shared" si="662"/>
        <v>0</v>
      </c>
      <c r="H1539" s="16">
        <f t="shared" si="663"/>
        <v>-43059.611324986799</v>
      </c>
      <c r="I1539" s="16">
        <f t="shared" si="664"/>
        <v>0</v>
      </c>
      <c r="J1539" s="16">
        <f t="shared" si="656"/>
        <v>-44851.156014314438</v>
      </c>
      <c r="K1539" s="16">
        <f t="shared" si="665"/>
        <v>0</v>
      </c>
      <c r="L1539" s="16">
        <f t="shared" si="666"/>
        <v>7632.6453066202703</v>
      </c>
      <c r="M1539" s="16">
        <f t="shared" si="667"/>
        <v>2341.7865753459255</v>
      </c>
      <c r="N1539" s="16">
        <f t="shared" si="657"/>
        <v>5290.8587312743448</v>
      </c>
      <c r="O1539" s="16">
        <f t="shared" si="668"/>
        <v>499.42535250171244</v>
      </c>
      <c r="P1539" s="16">
        <f t="shared" si="669"/>
        <v>10954.762790493989</v>
      </c>
      <c r="Q1539" s="16">
        <f t="shared" si="670"/>
        <v>2341.7865753459255</v>
      </c>
      <c r="R1539" s="16">
        <f t="shared" si="658"/>
        <v>8612.9762151480645</v>
      </c>
      <c r="S1539" s="16">
        <f t="shared" si="671"/>
        <v>813.01333125995723</v>
      </c>
      <c r="T1539" s="16">
        <f t="shared" si="672"/>
        <v>11120.581678402272</v>
      </c>
      <c r="U1539" s="16">
        <f t="shared" si="673"/>
        <v>2341.7865753459255</v>
      </c>
      <c r="V1539" s="16">
        <f t="shared" si="659"/>
        <v>8778.7951030563454</v>
      </c>
      <c r="W1539" s="16">
        <f t="shared" si="674"/>
        <v>828.665640412632</v>
      </c>
    </row>
    <row r="1540" spans="2:23">
      <c r="B1540" s="13">
        <v>38</v>
      </c>
      <c r="C1540" s="16">
        <f t="shared" si="654"/>
        <v>1791.5446893276385</v>
      </c>
      <c r="D1540" s="16">
        <f t="shared" si="660"/>
        <v>-170011.29242488139</v>
      </c>
      <c r="E1540" s="16">
        <f t="shared" si="661"/>
        <v>0</v>
      </c>
      <c r="F1540" s="16">
        <f t="shared" si="655"/>
        <v>-171802.83711420902</v>
      </c>
      <c r="G1540" s="16">
        <f t="shared" si="662"/>
        <v>0</v>
      </c>
      <c r="H1540" s="16">
        <f t="shared" si="663"/>
        <v>-46196.690694743869</v>
      </c>
      <c r="I1540" s="16">
        <f t="shared" si="664"/>
        <v>0</v>
      </c>
      <c r="J1540" s="16">
        <f t="shared" si="656"/>
        <v>-47988.235384071508</v>
      </c>
      <c r="K1540" s="16">
        <f t="shared" si="665"/>
        <v>0</v>
      </c>
      <c r="L1540" s="16">
        <f t="shared" si="666"/>
        <v>5438.6853242261504</v>
      </c>
      <c r="M1540" s="16">
        <f t="shared" si="667"/>
        <v>2345.3363910175685</v>
      </c>
      <c r="N1540" s="16">
        <f t="shared" si="657"/>
        <v>3093.3489332085819</v>
      </c>
      <c r="O1540" s="16">
        <f t="shared" si="668"/>
        <v>278.48729892838497</v>
      </c>
      <c r="P1540" s="16">
        <f t="shared" si="669"/>
        <v>8853.6227705993006</v>
      </c>
      <c r="Q1540" s="16">
        <f t="shared" si="670"/>
        <v>2345.3363910175685</v>
      </c>
      <c r="R1540" s="16">
        <f t="shared" si="658"/>
        <v>6508.286379581732</v>
      </c>
      <c r="S1540" s="16">
        <f t="shared" si="671"/>
        <v>585.92649378940928</v>
      </c>
      <c r="T1540" s="16">
        <f t="shared" si="672"/>
        <v>9024.0746382357393</v>
      </c>
      <c r="U1540" s="16">
        <f t="shared" si="673"/>
        <v>2345.3363910175685</v>
      </c>
      <c r="V1540" s="16">
        <f t="shared" si="659"/>
        <v>6678.7382472181707</v>
      </c>
      <c r="W1540" s="16">
        <f t="shared" si="674"/>
        <v>601.27189491948263</v>
      </c>
    </row>
    <row r="1541" spans="2:23">
      <c r="B1541" s="13">
        <v>39</v>
      </c>
      <c r="C1541" s="16">
        <f t="shared" si="654"/>
        <v>1791.5446893276385</v>
      </c>
      <c r="D1541" s="16">
        <f t="shared" si="660"/>
        <v>-176956.92222763528</v>
      </c>
      <c r="E1541" s="16">
        <f t="shared" si="661"/>
        <v>0</v>
      </c>
      <c r="F1541" s="16">
        <f t="shared" si="655"/>
        <v>-178748.46691696293</v>
      </c>
      <c r="G1541" s="16">
        <f t="shared" si="662"/>
        <v>0</v>
      </c>
      <c r="H1541" s="16">
        <f t="shared" si="663"/>
        <v>-49427.882445593656</v>
      </c>
      <c r="I1541" s="16">
        <f t="shared" si="664"/>
        <v>0</v>
      </c>
      <c r="J1541" s="16">
        <f t="shared" si="656"/>
        <v>-51219.427134921294</v>
      </c>
      <c r="K1541" s="16">
        <f t="shared" si="665"/>
        <v>0</v>
      </c>
      <c r="L1541" s="16">
        <f t="shared" si="666"/>
        <v>3179.7771024024296</v>
      </c>
      <c r="M1541" s="16">
        <f t="shared" si="667"/>
        <v>2348.7320496713919</v>
      </c>
      <c r="N1541" s="16">
        <f t="shared" si="657"/>
        <v>831.04505273103769</v>
      </c>
      <c r="O1541" s="16">
        <f t="shared" si="668"/>
        <v>71.356429677871887</v>
      </c>
      <c r="P1541" s="16">
        <f t="shared" si="669"/>
        <v>6690.1279010272465</v>
      </c>
      <c r="Q1541" s="16">
        <f t="shared" si="670"/>
        <v>2348.7320496713919</v>
      </c>
      <c r="R1541" s="16">
        <f t="shared" si="658"/>
        <v>4341.3958513558546</v>
      </c>
      <c r="S1541" s="16">
        <f t="shared" si="671"/>
        <v>372.7674050318173</v>
      </c>
      <c r="T1541" s="16">
        <f t="shared" si="672"/>
        <v>6865.3421938454467</v>
      </c>
      <c r="U1541" s="16">
        <f t="shared" si="673"/>
        <v>2348.7320496713919</v>
      </c>
      <c r="V1541" s="16">
        <f t="shared" si="659"/>
        <v>4516.6101441740548</v>
      </c>
      <c r="W1541" s="16">
        <f t="shared" si="674"/>
        <v>387.8119159436539</v>
      </c>
    </row>
    <row r="1542" spans="2:23">
      <c r="B1542" s="13">
        <v>40</v>
      </c>
      <c r="C1542" s="16">
        <f t="shared" si="654"/>
        <v>1791.5446893276385</v>
      </c>
      <c r="D1542" s="16">
        <f t="shared" si="660"/>
        <v>-184110.92092447184</v>
      </c>
      <c r="E1542" s="16">
        <f t="shared" si="661"/>
        <v>0</v>
      </c>
      <c r="F1542" s="16">
        <f t="shared" si="655"/>
        <v>-185902.46561379946</v>
      </c>
      <c r="G1542" s="16">
        <f t="shared" si="662"/>
        <v>0</v>
      </c>
      <c r="H1542" s="16">
        <f t="shared" si="663"/>
        <v>-52756.009948968931</v>
      </c>
      <c r="I1542" s="16">
        <f t="shared" si="664"/>
        <v>0</v>
      </c>
      <c r="J1542" s="16">
        <f t="shared" si="656"/>
        <v>-54547.554638296569</v>
      </c>
      <c r="K1542" s="16">
        <f t="shared" si="665"/>
        <v>0</v>
      </c>
      <c r="L1542" s="16">
        <f t="shared" si="666"/>
        <v>854.2644515043429</v>
      </c>
      <c r="M1542" s="16">
        <f t="shared" si="667"/>
        <v>2351.9798142184927</v>
      </c>
      <c r="N1542" s="16">
        <f t="shared" si="657"/>
        <v>-1140.836323498178</v>
      </c>
      <c r="O1542" s="16">
        <f t="shared" si="668"/>
        <v>0</v>
      </c>
      <c r="P1542" s="16">
        <f t="shared" si="669"/>
        <v>4462.6944514427378</v>
      </c>
      <c r="Q1542" s="16">
        <f t="shared" si="670"/>
        <v>2351.9798142184927</v>
      </c>
      <c r="R1542" s="16">
        <f t="shared" si="658"/>
        <v>2110.7146372242451</v>
      </c>
      <c r="S1542" s="16">
        <f t="shared" si="671"/>
        <v>172.85029601176021</v>
      </c>
      <c r="T1542" s="16">
        <f t="shared" si="672"/>
        <v>4642.8042316022775</v>
      </c>
      <c r="U1542" s="16">
        <f t="shared" si="673"/>
        <v>2351.9798142184927</v>
      </c>
      <c r="V1542" s="16">
        <f t="shared" si="659"/>
        <v>2290.8244173837847</v>
      </c>
      <c r="W1542" s="16">
        <f t="shared" si="674"/>
        <v>187.59981651356077</v>
      </c>
    </row>
    <row r="1543" spans="2:23">
      <c r="B1543" s="13">
        <v>41</v>
      </c>
      <c r="C1543" s="16">
        <f t="shared" si="654"/>
        <v>1791.5446893276385</v>
      </c>
      <c r="D1543" s="16">
        <f t="shared" si="660"/>
        <v>-191479.53958221345</v>
      </c>
      <c r="E1543" s="16">
        <f t="shared" si="661"/>
        <v>0</v>
      </c>
      <c r="F1543" s="16">
        <f t="shared" si="655"/>
        <v>-193271.0842715411</v>
      </c>
      <c r="G1543" s="16">
        <f t="shared" si="662"/>
        <v>0</v>
      </c>
      <c r="H1543" s="16">
        <f t="shared" si="663"/>
        <v>-56183.981277445469</v>
      </c>
      <c r="I1543" s="16">
        <f t="shared" si="664"/>
        <v>0</v>
      </c>
      <c r="J1543" s="16">
        <f t="shared" si="656"/>
        <v>-57975.525966773108</v>
      </c>
      <c r="K1543" s="16">
        <f t="shared" si="665"/>
        <v>0</v>
      </c>
      <c r="L1543" s="16">
        <f t="shared" si="666"/>
        <v>-1175.0614132031233</v>
      </c>
      <c r="M1543" s="16">
        <f t="shared" si="667"/>
        <v>0</v>
      </c>
      <c r="N1543" s="16">
        <f t="shared" si="657"/>
        <v>-2966.6061025307617</v>
      </c>
      <c r="O1543" s="16">
        <f t="shared" si="668"/>
        <v>0</v>
      </c>
      <c r="P1543" s="16">
        <f t="shared" si="669"/>
        <v>2169.6880041882905</v>
      </c>
      <c r="Q1543" s="16">
        <f t="shared" si="670"/>
        <v>2355.0857312208523</v>
      </c>
      <c r="R1543" s="16">
        <f t="shared" si="658"/>
        <v>-141.03448926524598</v>
      </c>
      <c r="S1543" s="16">
        <f t="shared" si="671"/>
        <v>0</v>
      </c>
      <c r="T1543" s="16">
        <f t="shared" si="672"/>
        <v>2354.8300516054878</v>
      </c>
      <c r="U1543" s="16">
        <f t="shared" si="673"/>
        <v>2355.0857312208523</v>
      </c>
      <c r="V1543" s="16">
        <f t="shared" si="659"/>
        <v>-0.19449884605188578</v>
      </c>
      <c r="W1543" s="16">
        <f t="shared" si="674"/>
        <v>0</v>
      </c>
    </row>
    <row r="1544" spans="2:23">
      <c r="B1544" s="13">
        <v>42</v>
      </c>
      <c r="C1544" s="16">
        <f t="shared" si="654"/>
        <v>0</v>
      </c>
      <c r="D1544" s="16">
        <f t="shared" si="660"/>
        <v>-199069.21679968733</v>
      </c>
      <c r="E1544" s="16">
        <f t="shared" si="661"/>
        <v>0</v>
      </c>
      <c r="F1544" s="16">
        <f t="shared" si="655"/>
        <v>-199069.21679968733</v>
      </c>
      <c r="G1544" s="16">
        <f t="shared" si="662"/>
        <v>0</v>
      </c>
      <c r="H1544" s="16">
        <f t="shared" si="663"/>
        <v>-59714.791745776303</v>
      </c>
      <c r="I1544" s="16">
        <f t="shared" si="664"/>
        <v>0</v>
      </c>
      <c r="J1544" s="16">
        <f t="shared" si="656"/>
        <v>-59714.791745776303</v>
      </c>
      <c r="K1544" s="16">
        <f t="shared" si="665"/>
        <v>0</v>
      </c>
      <c r="L1544" s="16">
        <f t="shared" si="666"/>
        <v>-3055.6042856066847</v>
      </c>
      <c r="M1544" s="16">
        <f t="shared" si="667"/>
        <v>0</v>
      </c>
      <c r="N1544" s="16">
        <f t="shared" si="657"/>
        <v>-3055.6042856066847</v>
      </c>
      <c r="O1544" s="16">
        <f t="shared" si="668"/>
        <v>0</v>
      </c>
      <c r="P1544" s="16">
        <f t="shared" si="669"/>
        <v>-145.26552394320336</v>
      </c>
      <c r="Q1544" s="16">
        <f t="shared" si="670"/>
        <v>0</v>
      </c>
      <c r="R1544" s="16">
        <f t="shared" si="658"/>
        <v>-145.26552394320336</v>
      </c>
      <c r="S1544" s="16">
        <f t="shared" si="671"/>
        <v>0</v>
      </c>
      <c r="T1544" s="16">
        <f t="shared" si="672"/>
        <v>-0.20033381143344237</v>
      </c>
      <c r="U1544" s="16">
        <f t="shared" si="673"/>
        <v>0</v>
      </c>
      <c r="V1544" s="16">
        <f t="shared" si="659"/>
        <v>-0.20033381143344237</v>
      </c>
      <c r="W1544" s="16">
        <f t="shared" si="674"/>
        <v>0</v>
      </c>
    </row>
    <row r="1545" spans="2:23">
      <c r="B1545" s="13">
        <v>43</v>
      </c>
      <c r="C1545" s="16">
        <f t="shared" si="654"/>
        <v>0</v>
      </c>
      <c r="D1545" s="16">
        <f t="shared" si="660"/>
        <v>-199069.21679968733</v>
      </c>
      <c r="E1545" s="16">
        <f t="shared" si="661"/>
        <v>0</v>
      </c>
      <c r="F1545" s="16">
        <f t="shared" si="655"/>
        <v>-199069.21679968733</v>
      </c>
      <c r="G1545" s="16">
        <f t="shared" si="662"/>
        <v>0</v>
      </c>
      <c r="H1545" s="16">
        <f t="shared" si="663"/>
        <v>-59714.791745776303</v>
      </c>
      <c r="I1545" s="16">
        <f t="shared" si="664"/>
        <v>0</v>
      </c>
      <c r="J1545" s="16">
        <f t="shared" si="656"/>
        <v>-59714.791745776303</v>
      </c>
      <c r="K1545" s="16">
        <f t="shared" si="665"/>
        <v>0</v>
      </c>
      <c r="L1545" s="16">
        <f t="shared" si="666"/>
        <v>-3055.6042856066847</v>
      </c>
      <c r="M1545" s="16">
        <f t="shared" si="667"/>
        <v>0</v>
      </c>
      <c r="N1545" s="16">
        <f t="shared" si="657"/>
        <v>-3055.6042856066847</v>
      </c>
      <c r="O1545" s="16">
        <f t="shared" si="668"/>
        <v>0</v>
      </c>
      <c r="P1545" s="16">
        <f t="shared" si="669"/>
        <v>-145.26552394320336</v>
      </c>
      <c r="Q1545" s="16">
        <f t="shared" si="670"/>
        <v>0</v>
      </c>
      <c r="R1545" s="16">
        <f t="shared" si="658"/>
        <v>-145.26552394320336</v>
      </c>
      <c r="S1545" s="16">
        <f t="shared" si="671"/>
        <v>0</v>
      </c>
      <c r="T1545" s="16">
        <f t="shared" si="672"/>
        <v>-0.20033381143344237</v>
      </c>
      <c r="U1545" s="16">
        <f t="shared" si="673"/>
        <v>0</v>
      </c>
      <c r="V1545" s="16">
        <f t="shared" si="659"/>
        <v>-0.20033381143344237</v>
      </c>
      <c r="W1545" s="16">
        <f t="shared" si="674"/>
        <v>0</v>
      </c>
    </row>
    <row r="1546" spans="2:23">
      <c r="B1546" s="13">
        <v>44</v>
      </c>
      <c r="C1546" s="16">
        <f t="shared" si="654"/>
        <v>0</v>
      </c>
      <c r="D1546" s="16">
        <f t="shared" si="660"/>
        <v>-199069.21679968733</v>
      </c>
      <c r="E1546" s="16">
        <f t="shared" si="661"/>
        <v>0</v>
      </c>
      <c r="F1546" s="16">
        <f t="shared" si="655"/>
        <v>-199069.21679968733</v>
      </c>
      <c r="G1546" s="16">
        <f t="shared" si="662"/>
        <v>0</v>
      </c>
      <c r="H1546" s="16">
        <f t="shared" si="663"/>
        <v>-59714.791745776303</v>
      </c>
      <c r="I1546" s="16">
        <f t="shared" si="664"/>
        <v>0</v>
      </c>
      <c r="J1546" s="16">
        <f t="shared" si="656"/>
        <v>-59714.791745776303</v>
      </c>
      <c r="K1546" s="16">
        <f t="shared" si="665"/>
        <v>0</v>
      </c>
      <c r="L1546" s="16">
        <f t="shared" si="666"/>
        <v>-3055.6042856066847</v>
      </c>
      <c r="M1546" s="16">
        <f t="shared" si="667"/>
        <v>0</v>
      </c>
      <c r="N1546" s="16">
        <f t="shared" si="657"/>
        <v>-3055.6042856066847</v>
      </c>
      <c r="O1546" s="16">
        <f t="shared" si="668"/>
        <v>0</v>
      </c>
      <c r="P1546" s="16">
        <f t="shared" si="669"/>
        <v>-145.26552394320336</v>
      </c>
      <c r="Q1546" s="16">
        <f t="shared" si="670"/>
        <v>0</v>
      </c>
      <c r="R1546" s="16">
        <f t="shared" si="658"/>
        <v>-145.26552394320336</v>
      </c>
      <c r="S1546" s="16">
        <f t="shared" si="671"/>
        <v>0</v>
      </c>
      <c r="T1546" s="16">
        <f t="shared" si="672"/>
        <v>-0.20033381143344237</v>
      </c>
      <c r="U1546" s="16">
        <f t="shared" si="673"/>
        <v>0</v>
      </c>
      <c r="V1546" s="16">
        <f t="shared" si="659"/>
        <v>-0.20033381143344237</v>
      </c>
      <c r="W1546" s="16">
        <f t="shared" si="674"/>
        <v>0</v>
      </c>
    </row>
    <row r="1547" spans="2:23">
      <c r="B1547" s="13">
        <v>45</v>
      </c>
      <c r="C1547" s="16">
        <f t="shared" si="654"/>
        <v>0</v>
      </c>
      <c r="D1547" s="16">
        <f t="shared" si="660"/>
        <v>-199069.21679968733</v>
      </c>
      <c r="E1547" s="16">
        <f t="shared" si="661"/>
        <v>0</v>
      </c>
      <c r="F1547" s="16">
        <f t="shared" si="655"/>
        <v>-199069.21679968733</v>
      </c>
      <c r="G1547" s="16">
        <f t="shared" si="662"/>
        <v>0</v>
      </c>
      <c r="H1547" s="16">
        <f t="shared" si="663"/>
        <v>-59714.791745776303</v>
      </c>
      <c r="I1547" s="16">
        <f t="shared" si="664"/>
        <v>0</v>
      </c>
      <c r="J1547" s="16">
        <f t="shared" si="656"/>
        <v>-59714.791745776303</v>
      </c>
      <c r="K1547" s="16">
        <f t="shared" si="665"/>
        <v>0</v>
      </c>
      <c r="L1547" s="16">
        <f t="shared" si="666"/>
        <v>-3055.6042856066847</v>
      </c>
      <c r="M1547" s="16">
        <f t="shared" si="667"/>
        <v>0</v>
      </c>
      <c r="N1547" s="16">
        <f t="shared" si="657"/>
        <v>-3055.6042856066847</v>
      </c>
      <c r="O1547" s="16">
        <f t="shared" si="668"/>
        <v>0</v>
      </c>
      <c r="P1547" s="16">
        <f t="shared" si="669"/>
        <v>-145.26552394320336</v>
      </c>
      <c r="Q1547" s="16">
        <f t="shared" si="670"/>
        <v>0</v>
      </c>
      <c r="R1547" s="16">
        <f t="shared" si="658"/>
        <v>-145.26552394320336</v>
      </c>
      <c r="S1547" s="16">
        <f t="shared" si="671"/>
        <v>0</v>
      </c>
      <c r="T1547" s="16">
        <f t="shared" si="672"/>
        <v>-0.20033381143344237</v>
      </c>
      <c r="U1547" s="16">
        <f t="shared" si="673"/>
        <v>0</v>
      </c>
      <c r="V1547" s="16">
        <f t="shared" si="659"/>
        <v>-0.20033381143344237</v>
      </c>
      <c r="W1547" s="16">
        <f t="shared" si="674"/>
        <v>0</v>
      </c>
    </row>
    <row r="1548" spans="2:23">
      <c r="B1548" s="13">
        <v>46</v>
      </c>
      <c r="C1548" s="16">
        <f t="shared" si="654"/>
        <v>0</v>
      </c>
      <c r="D1548" s="16">
        <f t="shared" si="660"/>
        <v>-199069.21679968733</v>
      </c>
      <c r="E1548" s="16">
        <f t="shared" si="661"/>
        <v>0</v>
      </c>
      <c r="F1548" s="16">
        <f t="shared" si="655"/>
        <v>-199069.21679968733</v>
      </c>
      <c r="G1548" s="16">
        <f t="shared" si="662"/>
        <v>0</v>
      </c>
      <c r="H1548" s="16">
        <f t="shared" si="663"/>
        <v>-59714.791745776303</v>
      </c>
      <c r="I1548" s="16">
        <f t="shared" si="664"/>
        <v>0</v>
      </c>
      <c r="J1548" s="16">
        <f t="shared" si="656"/>
        <v>-59714.791745776303</v>
      </c>
      <c r="K1548" s="16">
        <f t="shared" si="665"/>
        <v>0</v>
      </c>
      <c r="L1548" s="16">
        <f t="shared" si="666"/>
        <v>-3055.6042856066847</v>
      </c>
      <c r="M1548" s="16">
        <f t="shared" si="667"/>
        <v>0</v>
      </c>
      <c r="N1548" s="16">
        <f t="shared" si="657"/>
        <v>-3055.6042856066847</v>
      </c>
      <c r="O1548" s="16">
        <f t="shared" si="668"/>
        <v>0</v>
      </c>
      <c r="P1548" s="16">
        <f t="shared" si="669"/>
        <v>-145.26552394320336</v>
      </c>
      <c r="Q1548" s="16">
        <f t="shared" si="670"/>
        <v>0</v>
      </c>
      <c r="R1548" s="16">
        <f t="shared" si="658"/>
        <v>-145.26552394320336</v>
      </c>
      <c r="S1548" s="16">
        <f t="shared" si="671"/>
        <v>0</v>
      </c>
      <c r="T1548" s="16">
        <f t="shared" si="672"/>
        <v>-0.20033381143344237</v>
      </c>
      <c r="U1548" s="16">
        <f t="shared" si="673"/>
        <v>0</v>
      </c>
      <c r="V1548" s="16">
        <f t="shared" si="659"/>
        <v>-0.20033381143344237</v>
      </c>
      <c r="W1548" s="16">
        <f t="shared" si="674"/>
        <v>0</v>
      </c>
    </row>
    <row r="1549" spans="2:23">
      <c r="B1549" s="13">
        <v>47</v>
      </c>
      <c r="C1549" s="16">
        <f t="shared" si="654"/>
        <v>0</v>
      </c>
      <c r="D1549" s="16">
        <f t="shared" si="660"/>
        <v>-199069.21679968733</v>
      </c>
      <c r="E1549" s="16">
        <f t="shared" si="661"/>
        <v>0</v>
      </c>
      <c r="F1549" s="16">
        <f t="shared" si="655"/>
        <v>-199069.21679968733</v>
      </c>
      <c r="G1549" s="16">
        <f t="shared" si="662"/>
        <v>0</v>
      </c>
      <c r="H1549" s="16">
        <f t="shared" si="663"/>
        <v>-59714.791745776303</v>
      </c>
      <c r="I1549" s="16">
        <f t="shared" si="664"/>
        <v>0</v>
      </c>
      <c r="J1549" s="16">
        <f t="shared" si="656"/>
        <v>-59714.791745776303</v>
      </c>
      <c r="K1549" s="16">
        <f t="shared" si="665"/>
        <v>0</v>
      </c>
      <c r="L1549" s="16">
        <f t="shared" si="666"/>
        <v>-3055.6042856066847</v>
      </c>
      <c r="M1549" s="16">
        <f t="shared" si="667"/>
        <v>0</v>
      </c>
      <c r="N1549" s="16">
        <f t="shared" si="657"/>
        <v>-3055.6042856066847</v>
      </c>
      <c r="O1549" s="16">
        <f t="shared" si="668"/>
        <v>0</v>
      </c>
      <c r="P1549" s="16">
        <f t="shared" si="669"/>
        <v>-145.26552394320336</v>
      </c>
      <c r="Q1549" s="16">
        <f t="shared" si="670"/>
        <v>0</v>
      </c>
      <c r="R1549" s="16">
        <f t="shared" si="658"/>
        <v>-145.26552394320336</v>
      </c>
      <c r="S1549" s="16">
        <f t="shared" si="671"/>
        <v>0</v>
      </c>
      <c r="T1549" s="16">
        <f t="shared" si="672"/>
        <v>-0.20033381143344237</v>
      </c>
      <c r="U1549" s="16">
        <f t="shared" si="673"/>
        <v>0</v>
      </c>
      <c r="V1549" s="16">
        <f t="shared" si="659"/>
        <v>-0.20033381143344237</v>
      </c>
      <c r="W1549" s="16">
        <f t="shared" si="674"/>
        <v>0</v>
      </c>
    </row>
    <row r="1550" spans="2:23">
      <c r="B1550" s="13">
        <v>48</v>
      </c>
      <c r="C1550" s="16">
        <f t="shared" si="654"/>
        <v>0</v>
      </c>
      <c r="D1550" s="16">
        <f t="shared" si="660"/>
        <v>-199069.21679968733</v>
      </c>
      <c r="E1550" s="16">
        <f t="shared" si="661"/>
        <v>0</v>
      </c>
      <c r="F1550" s="16">
        <f t="shared" si="655"/>
        <v>-199069.21679968733</v>
      </c>
      <c r="G1550" s="16">
        <f t="shared" si="662"/>
        <v>0</v>
      </c>
      <c r="H1550" s="16">
        <f t="shared" si="663"/>
        <v>-59714.791745776303</v>
      </c>
      <c r="I1550" s="16">
        <f t="shared" si="664"/>
        <v>0</v>
      </c>
      <c r="J1550" s="16">
        <f t="shared" si="656"/>
        <v>-59714.791745776303</v>
      </c>
      <c r="K1550" s="16">
        <f t="shared" si="665"/>
        <v>0</v>
      </c>
      <c r="L1550" s="16">
        <f t="shared" si="666"/>
        <v>-3055.6042856066847</v>
      </c>
      <c r="M1550" s="16">
        <f t="shared" si="667"/>
        <v>0</v>
      </c>
      <c r="N1550" s="16">
        <f t="shared" si="657"/>
        <v>-3055.6042856066847</v>
      </c>
      <c r="O1550" s="16">
        <f t="shared" si="668"/>
        <v>0</v>
      </c>
      <c r="P1550" s="16">
        <f t="shared" si="669"/>
        <v>-145.26552394320336</v>
      </c>
      <c r="Q1550" s="16">
        <f t="shared" si="670"/>
        <v>0</v>
      </c>
      <c r="R1550" s="16">
        <f t="shared" si="658"/>
        <v>-145.26552394320336</v>
      </c>
      <c r="S1550" s="16">
        <f t="shared" si="671"/>
        <v>0</v>
      </c>
      <c r="T1550" s="16">
        <f t="shared" si="672"/>
        <v>-0.20033381143344237</v>
      </c>
      <c r="U1550" s="16">
        <f t="shared" si="673"/>
        <v>0</v>
      </c>
      <c r="V1550" s="16">
        <f t="shared" si="659"/>
        <v>-0.20033381143344237</v>
      </c>
      <c r="W1550" s="16">
        <f t="shared" si="674"/>
        <v>0</v>
      </c>
    </row>
    <row r="1551" spans="2:23">
      <c r="B1551" s="13">
        <v>49</v>
      </c>
      <c r="C1551" s="16">
        <f t="shared" si="654"/>
        <v>0</v>
      </c>
      <c r="D1551" s="16">
        <f t="shared" si="660"/>
        <v>-199069.21679968733</v>
      </c>
      <c r="E1551" s="16">
        <f t="shared" si="661"/>
        <v>0</v>
      </c>
      <c r="F1551" s="16">
        <f t="shared" si="655"/>
        <v>-199069.21679968733</v>
      </c>
      <c r="G1551" s="16">
        <f t="shared" si="662"/>
        <v>0</v>
      </c>
      <c r="H1551" s="16">
        <f t="shared" si="663"/>
        <v>-59714.791745776303</v>
      </c>
      <c r="I1551" s="16">
        <f t="shared" si="664"/>
        <v>0</v>
      </c>
      <c r="J1551" s="16">
        <f t="shared" si="656"/>
        <v>-59714.791745776303</v>
      </c>
      <c r="K1551" s="16">
        <f t="shared" si="665"/>
        <v>0</v>
      </c>
      <c r="L1551" s="16">
        <f t="shared" si="666"/>
        <v>-3055.6042856066847</v>
      </c>
      <c r="M1551" s="16">
        <f t="shared" si="667"/>
        <v>0</v>
      </c>
      <c r="N1551" s="16">
        <f t="shared" si="657"/>
        <v>-3055.6042856066847</v>
      </c>
      <c r="O1551" s="16">
        <f t="shared" si="668"/>
        <v>0</v>
      </c>
      <c r="P1551" s="16">
        <f t="shared" si="669"/>
        <v>-145.26552394320336</v>
      </c>
      <c r="Q1551" s="16">
        <f t="shared" si="670"/>
        <v>0</v>
      </c>
      <c r="R1551" s="16">
        <f t="shared" si="658"/>
        <v>-145.26552394320336</v>
      </c>
      <c r="S1551" s="16">
        <f t="shared" si="671"/>
        <v>0</v>
      </c>
      <c r="T1551" s="16">
        <f t="shared" si="672"/>
        <v>-0.20033381143344237</v>
      </c>
      <c r="U1551" s="16">
        <f t="shared" si="673"/>
        <v>0</v>
      </c>
      <c r="V1551" s="16">
        <f t="shared" si="659"/>
        <v>-0.20033381143344237</v>
      </c>
      <c r="W1551" s="16">
        <f t="shared" si="674"/>
        <v>0</v>
      </c>
    </row>
    <row r="1552" spans="2:23">
      <c r="B1552" s="13">
        <v>50</v>
      </c>
      <c r="C1552" s="16">
        <f t="shared" si="654"/>
        <v>0</v>
      </c>
      <c r="D1552" s="16">
        <f t="shared" si="660"/>
        <v>-199069.21679968733</v>
      </c>
      <c r="E1552" s="16">
        <f t="shared" si="661"/>
        <v>0</v>
      </c>
      <c r="F1552" s="16">
        <f t="shared" si="655"/>
        <v>-199069.21679968733</v>
      </c>
      <c r="G1552" s="16">
        <f t="shared" si="662"/>
        <v>0</v>
      </c>
      <c r="H1552" s="16">
        <f t="shared" si="663"/>
        <v>-59714.791745776303</v>
      </c>
      <c r="I1552" s="16">
        <f t="shared" si="664"/>
        <v>0</v>
      </c>
      <c r="J1552" s="16">
        <f t="shared" si="656"/>
        <v>-59714.791745776303</v>
      </c>
      <c r="K1552" s="16">
        <f t="shared" si="665"/>
        <v>0</v>
      </c>
      <c r="L1552" s="16">
        <f t="shared" si="666"/>
        <v>-3055.6042856066847</v>
      </c>
      <c r="M1552" s="16">
        <f t="shared" si="667"/>
        <v>0</v>
      </c>
      <c r="N1552" s="16">
        <f t="shared" si="657"/>
        <v>-3055.6042856066847</v>
      </c>
      <c r="O1552" s="16">
        <f t="shared" si="668"/>
        <v>0</v>
      </c>
      <c r="P1552" s="16">
        <f t="shared" si="669"/>
        <v>-145.26552394320336</v>
      </c>
      <c r="Q1552" s="16">
        <f t="shared" si="670"/>
        <v>0</v>
      </c>
      <c r="R1552" s="16">
        <f t="shared" si="658"/>
        <v>-145.26552394320336</v>
      </c>
      <c r="S1552" s="16">
        <f t="shared" si="671"/>
        <v>0</v>
      </c>
      <c r="T1552" s="16">
        <f t="shared" si="672"/>
        <v>-0.20033381143344237</v>
      </c>
      <c r="U1552" s="16">
        <f t="shared" si="673"/>
        <v>0</v>
      </c>
      <c r="V1552" s="16">
        <f t="shared" si="659"/>
        <v>-0.20033381143344237</v>
      </c>
      <c r="W1552" s="16">
        <f t="shared" si="674"/>
        <v>0</v>
      </c>
    </row>
    <row r="1553" spans="1:23">
      <c r="B1553" s="13">
        <v>51</v>
      </c>
      <c r="C1553" s="16">
        <f t="shared" si="654"/>
        <v>0</v>
      </c>
      <c r="D1553" s="16">
        <f t="shared" si="660"/>
        <v>-199069.21679968733</v>
      </c>
      <c r="E1553" s="16">
        <f t="shared" si="661"/>
        <v>0</v>
      </c>
      <c r="F1553" s="16">
        <f t="shared" si="655"/>
        <v>-199069.21679968733</v>
      </c>
      <c r="G1553" s="16">
        <f t="shared" si="662"/>
        <v>0</v>
      </c>
      <c r="H1553" s="16">
        <f t="shared" si="663"/>
        <v>-59714.791745776303</v>
      </c>
      <c r="I1553" s="16">
        <f t="shared" si="664"/>
        <v>0</v>
      </c>
      <c r="J1553" s="16">
        <f t="shared" si="656"/>
        <v>-59714.791745776303</v>
      </c>
      <c r="K1553" s="16">
        <f t="shared" si="665"/>
        <v>0</v>
      </c>
      <c r="L1553" s="16">
        <f t="shared" si="666"/>
        <v>-3055.6042856066847</v>
      </c>
      <c r="M1553" s="16">
        <f t="shared" si="667"/>
        <v>0</v>
      </c>
      <c r="N1553" s="16">
        <f t="shared" si="657"/>
        <v>-3055.6042856066847</v>
      </c>
      <c r="O1553" s="16">
        <f t="shared" si="668"/>
        <v>0</v>
      </c>
      <c r="P1553" s="16">
        <f t="shared" si="669"/>
        <v>-145.26552394320336</v>
      </c>
      <c r="Q1553" s="16">
        <f t="shared" si="670"/>
        <v>0</v>
      </c>
      <c r="R1553" s="16">
        <f t="shared" si="658"/>
        <v>-145.26552394320336</v>
      </c>
      <c r="S1553" s="16">
        <f t="shared" si="671"/>
        <v>0</v>
      </c>
      <c r="T1553" s="16">
        <f t="shared" si="672"/>
        <v>-0.20033381143344237</v>
      </c>
      <c r="U1553" s="16">
        <f t="shared" si="673"/>
        <v>0</v>
      </c>
      <c r="V1553" s="16">
        <f t="shared" si="659"/>
        <v>-0.20033381143344237</v>
      </c>
      <c r="W1553" s="16">
        <f t="shared" si="674"/>
        <v>0</v>
      </c>
    </row>
    <row r="1554" spans="1:23">
      <c r="B1554" s="13">
        <v>52</v>
      </c>
      <c r="C1554" s="16">
        <f t="shared" si="654"/>
        <v>0</v>
      </c>
      <c r="D1554" s="16">
        <f t="shared" si="660"/>
        <v>-199069.21679968733</v>
      </c>
      <c r="E1554" s="16">
        <f t="shared" si="661"/>
        <v>0</v>
      </c>
      <c r="F1554" s="16">
        <f t="shared" si="655"/>
        <v>-199069.21679968733</v>
      </c>
      <c r="G1554" s="16">
        <f t="shared" si="662"/>
        <v>0</v>
      </c>
      <c r="H1554" s="16">
        <f t="shared" si="663"/>
        <v>-59714.791745776303</v>
      </c>
      <c r="I1554" s="16">
        <f t="shared" si="664"/>
        <v>0</v>
      </c>
      <c r="J1554" s="16">
        <f t="shared" si="656"/>
        <v>-59714.791745776303</v>
      </c>
      <c r="K1554" s="16">
        <f t="shared" si="665"/>
        <v>0</v>
      </c>
      <c r="L1554" s="16">
        <f t="shared" si="666"/>
        <v>-3055.6042856066847</v>
      </c>
      <c r="M1554" s="16">
        <f t="shared" si="667"/>
        <v>0</v>
      </c>
      <c r="N1554" s="16">
        <f t="shared" si="657"/>
        <v>-3055.6042856066847</v>
      </c>
      <c r="O1554" s="16">
        <f t="shared" si="668"/>
        <v>0</v>
      </c>
      <c r="P1554" s="16">
        <f t="shared" si="669"/>
        <v>-145.26552394320336</v>
      </c>
      <c r="Q1554" s="16">
        <f t="shared" si="670"/>
        <v>0</v>
      </c>
      <c r="R1554" s="16">
        <f t="shared" si="658"/>
        <v>-145.26552394320336</v>
      </c>
      <c r="S1554" s="16">
        <f t="shared" si="671"/>
        <v>0</v>
      </c>
      <c r="T1554" s="16">
        <f t="shared" si="672"/>
        <v>-0.20033381143344237</v>
      </c>
      <c r="U1554" s="16">
        <f t="shared" si="673"/>
        <v>0</v>
      </c>
      <c r="V1554" s="16">
        <f t="shared" si="659"/>
        <v>-0.20033381143344237</v>
      </c>
      <c r="W1554" s="16">
        <f t="shared" si="674"/>
        <v>0</v>
      </c>
    </row>
    <row r="1555" spans="1:23">
      <c r="B1555" s="13">
        <v>53</v>
      </c>
      <c r="C1555" s="16">
        <f t="shared" si="654"/>
        <v>0</v>
      </c>
      <c r="D1555" s="16">
        <f t="shared" si="660"/>
        <v>-199069.21679968733</v>
      </c>
      <c r="E1555" s="16">
        <f t="shared" si="661"/>
        <v>0</v>
      </c>
      <c r="F1555" s="16">
        <f t="shared" si="655"/>
        <v>-199069.21679968733</v>
      </c>
      <c r="G1555" s="16">
        <f t="shared" si="662"/>
        <v>0</v>
      </c>
      <c r="H1555" s="16">
        <f t="shared" si="663"/>
        <v>-59714.791745776303</v>
      </c>
      <c r="I1555" s="16">
        <f t="shared" si="664"/>
        <v>0</v>
      </c>
      <c r="J1555" s="16">
        <f t="shared" si="656"/>
        <v>-59714.791745776303</v>
      </c>
      <c r="K1555" s="16">
        <f t="shared" si="665"/>
        <v>0</v>
      </c>
      <c r="L1555" s="16">
        <f t="shared" si="666"/>
        <v>-3055.6042856066847</v>
      </c>
      <c r="M1555" s="16">
        <f t="shared" si="667"/>
        <v>0</v>
      </c>
      <c r="N1555" s="16">
        <f t="shared" si="657"/>
        <v>-3055.6042856066847</v>
      </c>
      <c r="O1555" s="16">
        <f t="shared" si="668"/>
        <v>0</v>
      </c>
      <c r="P1555" s="16">
        <f t="shared" si="669"/>
        <v>-145.26552394320336</v>
      </c>
      <c r="Q1555" s="16">
        <f t="shared" si="670"/>
        <v>0</v>
      </c>
      <c r="R1555" s="16">
        <f t="shared" si="658"/>
        <v>-145.26552394320336</v>
      </c>
      <c r="S1555" s="16">
        <f t="shared" si="671"/>
        <v>0</v>
      </c>
      <c r="T1555" s="16">
        <f t="shared" si="672"/>
        <v>-0.20033381143344237</v>
      </c>
      <c r="U1555" s="16">
        <f t="shared" si="673"/>
        <v>0</v>
      </c>
      <c r="V1555" s="16">
        <f t="shared" si="659"/>
        <v>-0.20033381143344237</v>
      </c>
      <c r="W1555" s="16">
        <f t="shared" si="674"/>
        <v>0</v>
      </c>
    </row>
    <row r="1557" spans="1:23">
      <c r="A1557" s="2" t="s">
        <v>418</v>
      </c>
      <c r="B1557" s="5" t="s">
        <v>129</v>
      </c>
      <c r="C1557" s="16">
        <f>$X$1573</f>
        <v>420390.89023454295</v>
      </c>
      <c r="D1557" s="5" t="s">
        <v>396</v>
      </c>
      <c r="E1557" s="16">
        <f>$B$1562-$X$1573</f>
        <v>-22071.669278834015</v>
      </c>
    </row>
    <row r="1558" spans="1:23">
      <c r="A1558" s="5" t="s">
        <v>72</v>
      </c>
      <c r="B1558" s="11">
        <f>$B$131</f>
        <v>24410</v>
      </c>
    </row>
    <row r="1559" spans="1:23">
      <c r="A1559" s="5" t="s">
        <v>397</v>
      </c>
      <c r="B1559" s="11">
        <f>MAX(0,$B$1558-$B$133)</f>
        <v>86</v>
      </c>
    </row>
    <row r="1560" spans="1:23">
      <c r="A1560" s="5" t="s">
        <v>398</v>
      </c>
      <c r="B1560" s="11">
        <f>INT($B$1558/12)</f>
        <v>2034</v>
      </c>
    </row>
    <row r="1561" spans="1:23">
      <c r="A1561" s="5" t="s">
        <v>399</v>
      </c>
      <c r="B1561" s="18">
        <f>MOD($B$1558,12)/12</f>
        <v>0.16666666666666666</v>
      </c>
    </row>
    <row r="1562" spans="1:23">
      <c r="A1562" s="5" t="s">
        <v>400</v>
      </c>
      <c r="B1562" s="16">
        <f>INDEX($I$242:$I$734,$B$1559+1)</f>
        <v>398319.22095570894</v>
      </c>
    </row>
    <row r="1563" spans="1:23">
      <c r="A1563" s="5" t="s">
        <v>381</v>
      </c>
      <c r="B1563" s="16">
        <f>INDEX($M$242:$M$734,$B$1559+1)</f>
        <v>260519.48514855409</v>
      </c>
    </row>
    <row r="1564" spans="1:23">
      <c r="A1564" s="5" t="s">
        <v>132</v>
      </c>
      <c r="B1564" s="20">
        <f>MAX(0,1-$B$1563/($B$1562*INDEX($E$242:$E$734,$B$1559+1)))</f>
        <v>0.44345501053016356</v>
      </c>
    </row>
    <row r="1565" spans="1:23">
      <c r="A1565" s="5" t="s">
        <v>401</v>
      </c>
      <c r="B1565" s="16">
        <f>INDEX($AN$163:$AN$239,($B$1560-1)-2008)+INDEX($AJ$163:$AJ$239,$B$1560-2008)*$B$1561/INDEX($M$163:$M$239,$B$1560-2008)</f>
        <v>295806.43320605648</v>
      </c>
    </row>
    <row r="1566" spans="1:23">
      <c r="A1566" s="5" t="s">
        <v>402</v>
      </c>
      <c r="B1566" s="16">
        <f>$B$1565*$D$737*$J$153</f>
        <v>25815.745877280122</v>
      </c>
    </row>
    <row r="1567" spans="1:23">
      <c r="A1567" s="5" t="s">
        <v>403</v>
      </c>
      <c r="B1567" s="16">
        <f>MAX(0,IF($B$1566&lt;=28000,0.23*$B$1566,IF($B$1566&lt;=50000,6440+0.33*($B$1566-28000),13700+0.43*($B$1566-50000)))-(IF($B$1566&lt;=8500,1955,IF($B$1566&lt;=28000,700+1255*(28000-$B$1566)/19500,IF($B$1566&lt;=50000,700*(50000-$B$1566)/22000,0)))+IF(AND($B$1566&gt;25000,$B$1566&lt;=29000),50,0)))</f>
        <v>5047.0451966968158</v>
      </c>
    </row>
    <row r="1568" spans="1:23">
      <c r="A1568" s="5" t="s">
        <v>404</v>
      </c>
      <c r="B1568" s="16">
        <f>$B$1566-$B$1567-IF($B$1567&gt;0,$B$111*$B$1566,0)</f>
        <v>20252.385763037706</v>
      </c>
    </row>
    <row r="1569" spans="1:24">
      <c r="A1569" s="5" t="s">
        <v>405</v>
      </c>
      <c r="B1569" s="11">
        <f>$B$132-$B$1558</f>
        <v>504</v>
      </c>
    </row>
    <row r="1570" spans="1:24">
      <c r="A1570" s="5" t="s">
        <v>406</v>
      </c>
      <c r="B1570" s="11">
        <f>$B$134-$B$1558</f>
        <v>232</v>
      </c>
    </row>
    <row r="1571" spans="1:24">
      <c r="A1571" s="5" t="s">
        <v>133</v>
      </c>
      <c r="B1571" s="11">
        <f>ROUNDUP($B$1569/12,0)</f>
        <v>42</v>
      </c>
    </row>
    <row r="1572" spans="1:24">
      <c r="A1572" s="5" t="s">
        <v>407</v>
      </c>
      <c r="B1572" s="16">
        <f>$B$8</f>
        <v>22000</v>
      </c>
    </row>
    <row r="1573" spans="1:24">
      <c r="A1573" s="5" t="s">
        <v>134</v>
      </c>
      <c r="D1573" s="16">
        <f>IF(SUMPRODUCT($C$1576:$C$1629,1/$B$107^$B$1576:$B$1629)&lt;=0,1000,SUMPRODUCT($C$1576:$C$1629,1/$B$107^$B$1576:$B$1629))</f>
        <v>345307.18020326621</v>
      </c>
      <c r="H1573" s="16">
        <f>1.15*$D$1573</f>
        <v>397103.25723375613</v>
      </c>
      <c r="L1573" s="16">
        <f>IF($H$1574=$D$1574,$H$1573,$H$1573-$H$1574*($H$1573-$D$1573)/($H$1574-$D$1574))</f>
        <v>419155.78436853719</v>
      </c>
      <c r="P1573" s="16">
        <f>IF($L$1574=$H$1574,$L$1573,$L$1573-$L$1574*($L$1573-$H$1573)/($L$1574-$H$1574))</f>
        <v>420331.1354779859</v>
      </c>
      <c r="T1573" s="16">
        <f>IF($P$1574=$L$1574,$P$1573,$P$1573-$P$1574*($P$1573-$L$1573)/($P$1574-$L$1574))</f>
        <v>420390.80690326629</v>
      </c>
      <c r="X1573" s="16">
        <f>IF($T$1574=$P$1574,$T$1573,$T$1573-$T$1574*($T$1573-$P$1573)/($T$1574-$P$1574))</f>
        <v>420390.89023454295</v>
      </c>
    </row>
    <row r="1574" spans="1:24">
      <c r="A1574" s="5" t="s">
        <v>135</v>
      </c>
      <c r="D1574" s="16">
        <f>MIN($F$1576:$F$1629)</f>
        <v>-198503.893028113</v>
      </c>
      <c r="H1574" s="16">
        <f>MIN($J$1576:$J$1629)</f>
        <v>-59276.848043943988</v>
      </c>
      <c r="L1574" s="16">
        <f>MIN($N$1576:$N$1629)</f>
        <v>-2999.4607505909544</v>
      </c>
      <c r="P1574" s="16">
        <f>MIN($R$1576:$R$1629)</f>
        <v>-144.92213140028093</v>
      </c>
      <c r="T1574" s="16">
        <f>MIN($V$1576:$V$1629)</f>
        <v>-0.20210183957739011</v>
      </c>
    </row>
    <row r="1575" spans="1:24" ht="32.1" customHeight="1">
      <c r="B1575" s="12" t="s">
        <v>136</v>
      </c>
      <c r="C1575" s="12" t="s">
        <v>137</v>
      </c>
      <c r="D1575" s="12" t="s">
        <v>138</v>
      </c>
      <c r="E1575" s="12" t="s">
        <v>139</v>
      </c>
      <c r="F1575" s="12" t="s">
        <v>140</v>
      </c>
      <c r="G1575" s="12" t="s">
        <v>141</v>
      </c>
      <c r="H1575" s="12" t="s">
        <v>142</v>
      </c>
      <c r="I1575" s="12" t="s">
        <v>143</v>
      </c>
      <c r="J1575" s="12" t="s">
        <v>144</v>
      </c>
      <c r="K1575" s="12" t="s">
        <v>145</v>
      </c>
      <c r="L1575" s="12" t="s">
        <v>146</v>
      </c>
      <c r="M1575" s="12" t="s">
        <v>147</v>
      </c>
      <c r="N1575" s="12" t="s">
        <v>148</v>
      </c>
      <c r="O1575" s="12" t="s">
        <v>149</v>
      </c>
      <c r="P1575" s="12" t="s">
        <v>150</v>
      </c>
      <c r="Q1575" s="12" t="s">
        <v>151</v>
      </c>
      <c r="R1575" s="12" t="s">
        <v>152</v>
      </c>
      <c r="S1575" s="12" t="s">
        <v>153</v>
      </c>
      <c r="T1575" s="12" t="s">
        <v>154</v>
      </c>
      <c r="U1575" s="12" t="s">
        <v>155</v>
      </c>
      <c r="V1575" s="12" t="s">
        <v>156</v>
      </c>
      <c r="W1575" s="12" t="s">
        <v>157</v>
      </c>
      <c r="X1575" s="12" t="s">
        <v>158</v>
      </c>
    </row>
    <row r="1576" spans="1:24">
      <c r="B1576" s="13">
        <v>0</v>
      </c>
      <c r="C1576" s="16">
        <f t="shared" ref="C1576:C1607" si="675">IF($B$1569-12*$B1576&lt;=0,0,($B$1572*MIN(12,$B$1569-12*$B1576)-$B$1568*(MIN(12,$B$1569-12*$B1576)-MAX(0,MIN(12,$B$1569-12*$B1576,$B$1570-12*$B1576))))/12)</f>
        <v>22000</v>
      </c>
      <c r="D1576" s="16">
        <f>$D$1573</f>
        <v>345307.18020326621</v>
      </c>
      <c r="E1576" s="16">
        <f>IF(AND(C1576&gt;0,D1576&gt;0),C1576/(1-$B$105*MAX(0,1-$D$1573*(1-$B$1564)/D1576)),0)</f>
        <v>24867.138910304242</v>
      </c>
      <c r="F1576" s="16">
        <f t="shared" ref="F1576:F1607" si="676">IF(E1576&gt;0,IF(E1576&lt;=D1576,D1576-E1576,C1576*(D1576/E1576-1)),D1576-C1576)</f>
        <v>320440.04129296198</v>
      </c>
      <c r="G1576" s="16">
        <f>IF(E1576&gt;0,IF(E1576&lt;=D1576,$D$1573*(1-$B$1564)*(1-E1576/D1576),0),IF(AND(C1576&lt;0,F1576&gt;0),$D$1573*(1-$B$1564)-C1576,$D$1573*(1-$B$1564)))/$B$108</f>
        <v>174842.45039912302</v>
      </c>
      <c r="H1576" s="16">
        <f>$H$1573</f>
        <v>397103.25723375613</v>
      </c>
      <c r="I1576" s="16">
        <f>IF(AND(C1576&gt;0,H1576&gt;0),C1576/(1-$B$105*MAX(0,1-$H$1573*(1-$B$1564)/H1576)),0)</f>
        <v>24867.138910304242</v>
      </c>
      <c r="J1576" s="16">
        <f t="shared" ref="J1576:J1607" si="677">IF(I1576&gt;0,IF(I1576&lt;=H1576,H1576-I1576,C1576*(H1576/I1576-1)),H1576-C1576)</f>
        <v>372236.1183234519</v>
      </c>
      <c r="K1576" s="16">
        <f>IF(I1576&gt;0,IF(I1576&lt;=H1576,$H$1573*(1-$B$1564)*(1-I1576/H1576),0),IF(AND(C1576&lt;0,J1576&gt;0),$H$1573*(1-$B$1564)-C1576,$H$1573*(1-$B$1564)))/$B$108</f>
        <v>203104.06524766501</v>
      </c>
      <c r="L1576" s="16">
        <f>$L$1573</f>
        <v>419155.78436853719</v>
      </c>
      <c r="M1576" s="16">
        <f>IF(AND(C1576&gt;0,L1576&gt;0),C1576/(1-$B$105*MAX(0,1-$L$1573*(1-$B$1564)/L1576)),0)</f>
        <v>24867.138910304242</v>
      </c>
      <c r="N1576" s="16">
        <f t="shared" ref="N1576:N1607" si="678">IF(M1576&gt;0,IF(M1576&lt;=L1576,L1576-M1576,C1576*(L1576/M1576-1)),L1576-C1576)</f>
        <v>394288.64545823296</v>
      </c>
      <c r="O1576" s="16">
        <f>IF(M1576&gt;0,IF(M1576&lt;=L1576,$L$1573*(1-$B$1564)*(1-M1576/L1576),0),IF(AND(C1576&lt;0,N1576&gt;0),$L$1573*(1-$B$1564)-C1576,$L$1573*(1-$B$1564)))/$B$108</f>
        <v>215136.63728885131</v>
      </c>
      <c r="P1576" s="16">
        <f>$P$1573</f>
        <v>420331.1354779859</v>
      </c>
      <c r="Q1576" s="16">
        <f>IF(AND(C1576&gt;0,P1576&gt;0),C1576/(1-$B$105*MAX(0,1-$P$1573*(1-$B$1564)/P1576)),0)</f>
        <v>24867.138910304242</v>
      </c>
      <c r="R1576" s="16">
        <f t="shared" ref="R1576:R1607" si="679">IF(Q1576&gt;0,IF(Q1576&lt;=P1576,P1576-Q1576,C1576*(P1576/Q1576-1)),P1576-C1576)</f>
        <v>395463.99656768166</v>
      </c>
      <c r="S1576" s="16">
        <f>IF(Q1576&gt;0,IF(Q1576&lt;=P1576,$P$1573*(1-$B$1564)*(1-Q1576/P1576),0),IF(AND(C1576&lt;0,R1576&gt;0),$P$1573*(1-$B$1564)-C1576,$P$1573*(1-$B$1564)))/$B$108</f>
        <v>215777.94686809788</v>
      </c>
      <c r="T1576" s="16">
        <f>$T$1573</f>
        <v>420390.80690326629</v>
      </c>
      <c r="U1576" s="16">
        <f>IF(AND(C1576&gt;0,T1576&gt;0),C1576/(1-$B$105*MAX(0,1-$T$1573*(1-$B$1564)/T1576)),0)</f>
        <v>24867.138910304242</v>
      </c>
      <c r="V1576" s="16">
        <f t="shared" ref="V1576:V1607" si="680">IF(U1576&gt;0,IF(U1576&lt;=T1576,T1576-U1576,C1576*(T1576/U1576-1)),T1576-C1576)</f>
        <v>395523.66799296206</v>
      </c>
      <c r="W1576" s="16">
        <f>IF(U1576&gt;0,IF(U1576&lt;=T1576,$T$1573*(1-$B$1564)*(1-U1576/T1576),0),IF(AND(C1576&lt;0,V1576&gt;0),$T$1573*(1-$B$1564)-C1576,$T$1573*(1-$B$1564)))/$B$108</f>
        <v>215810.50552766092</v>
      </c>
    </row>
    <row r="1577" spans="1:24">
      <c r="B1577" s="13">
        <v>1</v>
      </c>
      <c r="C1577" s="16">
        <f t="shared" si="675"/>
        <v>22000</v>
      </c>
      <c r="D1577" s="16">
        <f t="shared" ref="D1577:D1608" si="681">IF($B1577&gt;$B$1571,F1576,F1576*$B$107*IF(F1576&gt;0,$B$106,1))</f>
        <v>329393.13604668732</v>
      </c>
      <c r="E1577" s="16">
        <f t="shared" ref="E1577:E1608" si="682">IF(AND(C1577&gt;0,D1577&gt;0),C1577/(1-$B$105*MAX(0,1-G1576/D1577)),0)</f>
        <v>25056.706375863021</v>
      </c>
      <c r="F1577" s="16">
        <f t="shared" si="676"/>
        <v>304336.42967082432</v>
      </c>
      <c r="G1577" s="16">
        <f t="shared" ref="G1577:G1608" si="683">IF(E1577&gt;0,IF(E1577&lt;=D1577,G1576*(1-E1577/D1577),0),IF(AND(C1577&lt;0,F1577&gt;0),G1576-C1577,G1576))/$B$108</f>
        <v>158374.81079151819</v>
      </c>
      <c r="H1577" s="16">
        <f t="shared" ref="H1577:H1608" si="684">IF($B1577&gt;$B$1571,J1576,J1576*$B$107*IF(J1576&gt;0,$B$106,1))</f>
        <v>382636.39546940918</v>
      </c>
      <c r="I1577" s="16">
        <f t="shared" ref="I1577:I1608" si="685">IF(AND(C1577&gt;0,H1577&gt;0),C1577/(1-$B$105*MAX(0,1-K1576/H1577)),0)</f>
        <v>25056.706375863021</v>
      </c>
      <c r="J1577" s="16">
        <f t="shared" si="677"/>
        <v>357579.68909354619</v>
      </c>
      <c r="K1577" s="16">
        <f t="shared" ref="K1577:K1608" si="686">IF(I1577&gt;0,IF(I1577&lt;=H1577,K1576*(1-I1577/H1577),0),IF(AND(C1577&lt;0,J1577&gt;0),K1576-C1577,K1576))/$B$108</f>
        <v>186082.27632930444</v>
      </c>
      <c r="L1577" s="16">
        <f t="shared" ref="L1577:L1608" si="687">IF($B1577&gt;$B$1571,N1576,N1576*$B$107*IF(N1576&gt;0,$B$106,1))</f>
        <v>405305.07021233597</v>
      </c>
      <c r="M1577" s="16">
        <f t="shared" ref="M1577:M1608" si="688">IF(AND(C1577&gt;0,L1577&gt;0),C1577/(1-$B$105*MAX(0,1-O1576/L1577)),0)</f>
        <v>25056.706375863021</v>
      </c>
      <c r="N1577" s="16">
        <f t="shared" si="678"/>
        <v>380248.36383647297</v>
      </c>
      <c r="O1577" s="16">
        <f t="shared" ref="O1577:O1608" si="689">IF(M1577&gt;0,IF(M1577&lt;=L1577,O1576*(1-M1577/L1577),0),IF(AND(C1577&lt;0,N1577&gt;0),O1576-C1577,O1576))/$B$108</f>
        <v>197878.91558536942</v>
      </c>
      <c r="P1577" s="16">
        <f t="shared" ref="P1577:P1608" si="690">IF($B1577&gt;$B$1571,R1576,R1576*$B$107*IF(R1576&gt;0,$B$106,1))</f>
        <v>406513.2606317827</v>
      </c>
      <c r="Q1577" s="16">
        <f t="shared" ref="Q1577:Q1608" si="691">IF(AND(C1577&gt;0,P1577&gt;0),C1577/(1-$B$105*MAX(0,1-S1576/P1577)),0)</f>
        <v>25056.706375863021</v>
      </c>
      <c r="R1577" s="16">
        <f t="shared" si="679"/>
        <v>381456.55425591971</v>
      </c>
      <c r="S1577" s="16">
        <f t="shared" ref="S1577:S1608" si="692">IF(Q1577&gt;0,IF(Q1577&lt;=P1577,S1576*(1-Q1577/P1577),0),IF(AND(C1577&lt;0,R1577&gt;0),S1576-C1577,S1576))/$B$108</f>
        <v>198507.65046698373</v>
      </c>
      <c r="T1577" s="16">
        <f t="shared" ref="T1577:T1608" si="693">IF($B1577&gt;$B$1571,V1576,V1576*$B$107*IF(V1576&gt;0,$B$106,1))</f>
        <v>406574.59927668539</v>
      </c>
      <c r="U1577" s="16">
        <f t="shared" ref="U1577:U1608" si="694">IF(AND(C1577&gt;0,T1577&gt;0),C1577/(1-$B$105*MAX(0,1-W1576/T1577)),0)</f>
        <v>25056.706375863021</v>
      </c>
      <c r="V1577" s="16">
        <f t="shared" si="680"/>
        <v>381517.89290082239</v>
      </c>
      <c r="W1577" s="16">
        <f t="shared" ref="W1577:W1608" si="695">IF(U1577&gt;0,IF(U1577&lt;=T1577,W1576*(1-U1577/T1577),0),IF(AND(C1577&lt;0,V1577&gt;0),W1576-C1577,W1576))/$B$108</f>
        <v>198539.5707214573</v>
      </c>
    </row>
    <row r="1578" spans="1:24">
      <c r="B1578" s="13">
        <v>2</v>
      </c>
      <c r="C1578" s="16">
        <f t="shared" si="675"/>
        <v>22000</v>
      </c>
      <c r="D1578" s="16">
        <f t="shared" si="681"/>
        <v>312839.58951582713</v>
      </c>
      <c r="E1578" s="16">
        <f t="shared" si="682"/>
        <v>25240.217816275628</v>
      </c>
      <c r="F1578" s="16">
        <f t="shared" si="676"/>
        <v>287599.37169955153</v>
      </c>
      <c r="G1578" s="16">
        <f t="shared" si="683"/>
        <v>142742.12665851697</v>
      </c>
      <c r="H1578" s="16">
        <f t="shared" si="684"/>
        <v>367570.4656068199</v>
      </c>
      <c r="I1578" s="16">
        <f t="shared" si="685"/>
        <v>25240.217816275628</v>
      </c>
      <c r="J1578" s="16">
        <f t="shared" si="677"/>
        <v>342330.24779054429</v>
      </c>
      <c r="K1578" s="16">
        <f t="shared" si="686"/>
        <v>169906.30855830738</v>
      </c>
      <c r="L1578" s="16">
        <f t="shared" si="687"/>
        <v>390872.50312206399</v>
      </c>
      <c r="M1578" s="16">
        <f t="shared" si="688"/>
        <v>25240.217816275628</v>
      </c>
      <c r="N1578" s="16">
        <f t="shared" si="678"/>
        <v>365632.28530578839</v>
      </c>
      <c r="O1578" s="16">
        <f t="shared" si="689"/>
        <v>181471.64116229268</v>
      </c>
      <c r="P1578" s="16">
        <f t="shared" si="690"/>
        <v>392114.4503818301</v>
      </c>
      <c r="Q1578" s="16">
        <f t="shared" si="691"/>
        <v>25240.217816275628</v>
      </c>
      <c r="R1578" s="16">
        <f t="shared" si="679"/>
        <v>366874.2325655545</v>
      </c>
      <c r="S1578" s="16">
        <f t="shared" si="692"/>
        <v>182088.04790897333</v>
      </c>
      <c r="T1578" s="16">
        <f t="shared" si="693"/>
        <v>392177.50282847142</v>
      </c>
      <c r="U1578" s="16">
        <f t="shared" si="694"/>
        <v>25240.217816275628</v>
      </c>
      <c r="V1578" s="16">
        <f t="shared" si="680"/>
        <v>366937.28501219582</v>
      </c>
      <c r="W1578" s="16">
        <f t="shared" si="695"/>
        <v>182119.34227610432</v>
      </c>
    </row>
    <row r="1579" spans="1:24">
      <c r="B1579" s="13">
        <v>3</v>
      </c>
      <c r="C1579" s="16">
        <f t="shared" si="675"/>
        <v>22000</v>
      </c>
      <c r="D1579" s="16">
        <f t="shared" si="681"/>
        <v>295634.898144837</v>
      </c>
      <c r="E1579" s="16">
        <f t="shared" si="682"/>
        <v>25417.762857065183</v>
      </c>
      <c r="F1579" s="16">
        <f t="shared" si="676"/>
        <v>270217.13528777182</v>
      </c>
      <c r="G1579" s="16">
        <f t="shared" si="683"/>
        <v>127911.37799940666</v>
      </c>
      <c r="H1579" s="16">
        <f t="shared" si="684"/>
        <v>351894.95491381211</v>
      </c>
      <c r="I1579" s="16">
        <f t="shared" si="685"/>
        <v>25417.762857065187</v>
      </c>
      <c r="J1579" s="16">
        <f t="shared" si="677"/>
        <v>326477.19205674692</v>
      </c>
      <c r="K1579" s="16">
        <f t="shared" si="686"/>
        <v>154542.92888155414</v>
      </c>
      <c r="L1579" s="16">
        <f t="shared" si="687"/>
        <v>375848.05135723209</v>
      </c>
      <c r="M1579" s="16">
        <f t="shared" si="688"/>
        <v>25417.762857065183</v>
      </c>
      <c r="N1579" s="16">
        <f t="shared" si="678"/>
        <v>350430.28850016691</v>
      </c>
      <c r="O1579" s="16">
        <f t="shared" si="689"/>
        <v>165881.49025801028</v>
      </c>
      <c r="P1579" s="16">
        <f t="shared" si="690"/>
        <v>377124.6986234361</v>
      </c>
      <c r="Q1579" s="16">
        <f t="shared" si="691"/>
        <v>25417.762857065187</v>
      </c>
      <c r="R1579" s="16">
        <f t="shared" si="679"/>
        <v>351706.93576637091</v>
      </c>
      <c r="S1579" s="16">
        <f t="shared" si="692"/>
        <v>166485.81059789332</v>
      </c>
      <c r="T1579" s="16">
        <f t="shared" si="693"/>
        <v>377189.51275543659</v>
      </c>
      <c r="U1579" s="16">
        <f t="shared" si="694"/>
        <v>25417.762857065187</v>
      </c>
      <c r="V1579" s="16">
        <f t="shared" si="680"/>
        <v>351771.7498983714</v>
      </c>
      <c r="W1579" s="16">
        <f t="shared" si="695"/>
        <v>166516.49134998248</v>
      </c>
    </row>
    <row r="1580" spans="1:24">
      <c r="B1580" s="13">
        <v>4</v>
      </c>
      <c r="C1580" s="16">
        <f t="shared" si="675"/>
        <v>22000</v>
      </c>
      <c r="D1580" s="16">
        <f t="shared" si="681"/>
        <v>277767.00204771222</v>
      </c>
      <c r="E1580" s="16">
        <f t="shared" si="682"/>
        <v>25589.438334344879</v>
      </c>
      <c r="F1580" s="16">
        <f t="shared" si="676"/>
        <v>252177.56371336733</v>
      </c>
      <c r="G1580" s="16">
        <f t="shared" si="683"/>
        <v>113850.46247081801</v>
      </c>
      <c r="H1580" s="16">
        <f t="shared" si="684"/>
        <v>335598.96480281244</v>
      </c>
      <c r="I1580" s="16">
        <f t="shared" si="685"/>
        <v>25589.438334344879</v>
      </c>
      <c r="J1580" s="16">
        <f t="shared" si="677"/>
        <v>310009.52646846755</v>
      </c>
      <c r="K1580" s="16">
        <f t="shared" si="686"/>
        <v>139959.82608076654</v>
      </c>
      <c r="L1580" s="16">
        <f t="shared" si="687"/>
        <v>360221.31076086161</v>
      </c>
      <c r="M1580" s="16">
        <f t="shared" si="688"/>
        <v>25589.438334344879</v>
      </c>
      <c r="N1580" s="16">
        <f t="shared" si="678"/>
        <v>334631.87242651673</v>
      </c>
      <c r="O1580" s="16">
        <f t="shared" si="689"/>
        <v>151076.06272435098</v>
      </c>
      <c r="P1580" s="16">
        <f t="shared" si="690"/>
        <v>361533.62755168328</v>
      </c>
      <c r="Q1580" s="16">
        <f t="shared" si="691"/>
        <v>25589.438334344879</v>
      </c>
      <c r="R1580" s="16">
        <f t="shared" si="679"/>
        <v>335944.1892173384</v>
      </c>
      <c r="S1580" s="16">
        <f t="shared" si="692"/>
        <v>151668.53364580494</v>
      </c>
      <c r="T1580" s="16">
        <f t="shared" si="693"/>
        <v>361600.25259053195</v>
      </c>
      <c r="U1580" s="16">
        <f t="shared" si="694"/>
        <v>25589.438334344879</v>
      </c>
      <c r="V1580" s="16">
        <f t="shared" si="680"/>
        <v>336010.81425618706</v>
      </c>
      <c r="W1580" s="16">
        <f t="shared" si="695"/>
        <v>151698.61281451982</v>
      </c>
    </row>
    <row r="1581" spans="1:24">
      <c r="B1581" s="13">
        <v>5</v>
      </c>
      <c r="C1581" s="16">
        <f t="shared" si="675"/>
        <v>22000</v>
      </c>
      <c r="D1581" s="16">
        <f t="shared" si="681"/>
        <v>259223.40484351883</v>
      </c>
      <c r="E1581" s="16">
        <f t="shared" si="682"/>
        <v>25755.34751415849</v>
      </c>
      <c r="F1581" s="16">
        <f t="shared" si="676"/>
        <v>233468.05732936034</v>
      </c>
      <c r="G1581" s="16">
        <f t="shared" si="683"/>
        <v>100528.19533518085</v>
      </c>
      <c r="H1581" s="16">
        <f t="shared" si="684"/>
        <v>318671.19263799657</v>
      </c>
      <c r="I1581" s="16">
        <f t="shared" si="685"/>
        <v>25755.34751415849</v>
      </c>
      <c r="J1581" s="16">
        <f t="shared" si="677"/>
        <v>292915.84512383811</v>
      </c>
      <c r="K1581" s="16">
        <f t="shared" si="686"/>
        <v>126125.61063905196</v>
      </c>
      <c r="L1581" s="16">
        <f t="shared" si="687"/>
        <v>343981.48694211361</v>
      </c>
      <c r="M1581" s="16">
        <f t="shared" si="688"/>
        <v>25755.34751415849</v>
      </c>
      <c r="N1581" s="16">
        <f t="shared" si="678"/>
        <v>318226.13942795515</v>
      </c>
      <c r="O1581" s="16">
        <f t="shared" si="689"/>
        <v>137023.8818582524</v>
      </c>
      <c r="P1581" s="16">
        <f t="shared" si="690"/>
        <v>345330.46986407088</v>
      </c>
      <c r="Q1581" s="16">
        <f t="shared" si="691"/>
        <v>25755.34751415849</v>
      </c>
      <c r="R1581" s="16">
        <f t="shared" si="679"/>
        <v>319575.12234991242</v>
      </c>
      <c r="S1581" s="16">
        <f t="shared" si="692"/>
        <v>137604.73570281512</v>
      </c>
      <c r="T1581" s="16">
        <f t="shared" si="693"/>
        <v>345398.95640650496</v>
      </c>
      <c r="U1581" s="16">
        <f t="shared" si="694"/>
        <v>25755.34751415849</v>
      </c>
      <c r="V1581" s="16">
        <f t="shared" si="680"/>
        <v>319643.6088923465</v>
      </c>
      <c r="W1581" s="16">
        <f t="shared" si="695"/>
        <v>137634.22508390812</v>
      </c>
    </row>
    <row r="1582" spans="1:24">
      <c r="B1582" s="13">
        <v>6</v>
      </c>
      <c r="C1582" s="16">
        <f t="shared" si="675"/>
        <v>22000</v>
      </c>
      <c r="D1582" s="16">
        <f t="shared" si="681"/>
        <v>239991.1548511427</v>
      </c>
      <c r="E1582" s="16">
        <f t="shared" si="682"/>
        <v>25915.599338387419</v>
      </c>
      <c r="F1582" s="16">
        <f t="shared" si="676"/>
        <v>214075.55551275527</v>
      </c>
      <c r="G1582" s="16">
        <f t="shared" si="683"/>
        <v>87914.307306009461</v>
      </c>
      <c r="H1582" s="16">
        <f t="shared" si="684"/>
        <v>301099.91383659811</v>
      </c>
      <c r="I1582" s="16">
        <f t="shared" si="685"/>
        <v>25915.599338387423</v>
      </c>
      <c r="J1582" s="16">
        <f t="shared" si="677"/>
        <v>275184.31449821068</v>
      </c>
      <c r="K1582" s="16">
        <f t="shared" si="686"/>
        <v>113009.81250588311</v>
      </c>
      <c r="L1582" s="16">
        <f t="shared" si="687"/>
        <v>327117.37776357227</v>
      </c>
      <c r="M1582" s="16">
        <f t="shared" si="688"/>
        <v>25915.599338387423</v>
      </c>
      <c r="N1582" s="16">
        <f t="shared" si="678"/>
        <v>301201.77842518484</v>
      </c>
      <c r="O1582" s="16">
        <f t="shared" si="689"/>
        <v>123694.3921325502</v>
      </c>
      <c r="P1582" s="16">
        <f t="shared" si="690"/>
        <v>328504.05126836896</v>
      </c>
      <c r="Q1582" s="16">
        <f t="shared" si="691"/>
        <v>25915.599338387419</v>
      </c>
      <c r="R1582" s="16">
        <f t="shared" si="679"/>
        <v>302588.45192998153</v>
      </c>
      <c r="S1582" s="16">
        <f t="shared" si="692"/>
        <v>124263.85668604306</v>
      </c>
      <c r="T1582" s="16">
        <f t="shared" si="693"/>
        <v>328574.45132479863</v>
      </c>
      <c r="U1582" s="16">
        <f t="shared" si="694"/>
        <v>25915.599338387423</v>
      </c>
      <c r="V1582" s="16">
        <f t="shared" si="680"/>
        <v>302658.8519864112</v>
      </c>
      <c r="W1582" s="16">
        <f t="shared" si="695"/>
        <v>124292.76784397739</v>
      </c>
    </row>
    <row r="1583" spans="1:24">
      <c r="B1583" s="13">
        <v>7</v>
      </c>
      <c r="C1583" s="16">
        <f t="shared" si="675"/>
        <v>22000</v>
      </c>
      <c r="D1583" s="16">
        <f t="shared" si="681"/>
        <v>220056.82653378166</v>
      </c>
      <c r="E1583" s="16">
        <f t="shared" si="682"/>
        <v>26070.307700094203</v>
      </c>
      <c r="F1583" s="16">
        <f t="shared" si="676"/>
        <v>193986.51883368744</v>
      </c>
      <c r="G1583" s="16">
        <f t="shared" si="683"/>
        <v>75979.440413394288</v>
      </c>
      <c r="H1583" s="16">
        <f t="shared" si="684"/>
        <v>282872.96424529067</v>
      </c>
      <c r="I1583" s="16">
        <f t="shared" si="685"/>
        <v>26070.307700094203</v>
      </c>
      <c r="J1583" s="16">
        <f t="shared" si="677"/>
        <v>256802.65654519646</v>
      </c>
      <c r="K1583" s="16">
        <f t="shared" si="686"/>
        <v>100582.87688385865</v>
      </c>
      <c r="L1583" s="16">
        <f t="shared" si="687"/>
        <v>309617.35611438449</v>
      </c>
      <c r="M1583" s="16">
        <f t="shared" si="688"/>
        <v>26070.307700094203</v>
      </c>
      <c r="N1583" s="16">
        <f t="shared" si="678"/>
        <v>283547.0484142903</v>
      </c>
      <c r="O1583" s="16">
        <f t="shared" si="689"/>
        <v>111057.95494921855</v>
      </c>
      <c r="P1583" s="16">
        <f t="shared" si="690"/>
        <v>311042.77327690524</v>
      </c>
      <c r="Q1583" s="16">
        <f t="shared" si="691"/>
        <v>26070.307700094199</v>
      </c>
      <c r="R1583" s="16">
        <f t="shared" si="679"/>
        <v>284972.46557681105</v>
      </c>
      <c r="S1583" s="16">
        <f t="shared" si="692"/>
        <v>111616.25353107428</v>
      </c>
      <c r="T1583" s="16">
        <f t="shared" si="693"/>
        <v>311115.14031091152</v>
      </c>
      <c r="U1583" s="16">
        <f t="shared" si="694"/>
        <v>26070.307700094203</v>
      </c>
      <c r="V1583" s="16">
        <f t="shared" si="680"/>
        <v>285044.83261081734</v>
      </c>
      <c r="W1583" s="16">
        <f t="shared" si="695"/>
        <v>111644.59780355894</v>
      </c>
    </row>
    <row r="1584" spans="1:24">
      <c r="B1584" s="13">
        <v>8</v>
      </c>
      <c r="C1584" s="16">
        <f t="shared" si="675"/>
        <v>22000</v>
      </c>
      <c r="D1584" s="16">
        <f t="shared" si="681"/>
        <v>199406.50216990066</v>
      </c>
      <c r="E1584" s="16">
        <f t="shared" si="682"/>
        <v>26219.590750621468</v>
      </c>
      <c r="F1584" s="16">
        <f t="shared" si="676"/>
        <v>173186.9114192792</v>
      </c>
      <c r="G1584" s="16">
        <f t="shared" si="683"/>
        <v>64695.142017128208</v>
      </c>
      <c r="H1584" s="16">
        <f t="shared" si="684"/>
        <v>263977.72276906925</v>
      </c>
      <c r="I1584" s="16">
        <f t="shared" si="685"/>
        <v>26219.590750621468</v>
      </c>
      <c r="J1584" s="16">
        <f t="shared" si="677"/>
        <v>237758.1320184478</v>
      </c>
      <c r="K1584" s="16">
        <f t="shared" si="686"/>
        <v>88816.1581646423</v>
      </c>
      <c r="L1584" s="16">
        <f t="shared" si="687"/>
        <v>291469.35294698557</v>
      </c>
      <c r="M1584" s="16">
        <f t="shared" si="688"/>
        <v>26219.590750621468</v>
      </c>
      <c r="N1584" s="16">
        <f t="shared" si="678"/>
        <v>265249.76219636411</v>
      </c>
      <c r="O1584" s="16">
        <f t="shared" si="689"/>
        <v>99085.842542446102</v>
      </c>
      <c r="P1584" s="16">
        <f t="shared" si="690"/>
        <v>292934.59626502718</v>
      </c>
      <c r="Q1584" s="16">
        <f t="shared" si="691"/>
        <v>26219.590750621468</v>
      </c>
      <c r="R1584" s="16">
        <f t="shared" si="679"/>
        <v>266715.00551440573</v>
      </c>
      <c r="S1584" s="16">
        <f t="shared" si="692"/>
        <v>99633.194093285056</v>
      </c>
      <c r="T1584" s="16">
        <f t="shared" si="693"/>
        <v>293008.98523396358</v>
      </c>
      <c r="U1584" s="16">
        <f t="shared" si="694"/>
        <v>26219.590750621468</v>
      </c>
      <c r="V1584" s="16">
        <f t="shared" si="680"/>
        <v>266789.39448334213</v>
      </c>
      <c r="W1584" s="16">
        <f t="shared" si="695"/>
        <v>99660.982595721012</v>
      </c>
    </row>
    <row r="1585" spans="2:23">
      <c r="B1585" s="13">
        <v>9</v>
      </c>
      <c r="C1585" s="16">
        <f t="shared" si="675"/>
        <v>22000</v>
      </c>
      <c r="D1585" s="16">
        <f t="shared" si="681"/>
        <v>178025.75372433386</v>
      </c>
      <c r="E1585" s="16">
        <f t="shared" si="682"/>
        <v>26363.570240249388</v>
      </c>
      <c r="F1585" s="16">
        <f t="shared" si="676"/>
        <v>151662.18348408447</v>
      </c>
      <c r="G1585" s="16">
        <f t="shared" si="683"/>
        <v>54033.857097427906</v>
      </c>
      <c r="H1585" s="16">
        <f t="shared" si="684"/>
        <v>244401.09422704321</v>
      </c>
      <c r="I1585" s="16">
        <f t="shared" si="685"/>
        <v>26363.570240249388</v>
      </c>
      <c r="J1585" s="16">
        <f t="shared" si="677"/>
        <v>218037.52398679382</v>
      </c>
      <c r="K1585" s="16">
        <f t="shared" si="686"/>
        <v>77681.912144010363</v>
      </c>
      <c r="L1585" s="16">
        <f t="shared" si="687"/>
        <v>272660.84055213048</v>
      </c>
      <c r="M1585" s="16">
        <f t="shared" si="688"/>
        <v>26363.570240249388</v>
      </c>
      <c r="N1585" s="16">
        <f t="shared" si="678"/>
        <v>246297.27031188109</v>
      </c>
      <c r="O1585" s="16">
        <f t="shared" si="689"/>
        <v>87750.230161465064</v>
      </c>
      <c r="P1585" s="16">
        <f t="shared" si="690"/>
        <v>274167.0227684782</v>
      </c>
      <c r="Q1585" s="16">
        <f t="shared" si="691"/>
        <v>26363.570240249388</v>
      </c>
      <c r="R1585" s="16">
        <f t="shared" si="679"/>
        <v>247803.45252822881</v>
      </c>
      <c r="S1585" s="16">
        <f t="shared" si="692"/>
        <v>88286.849328954238</v>
      </c>
      <c r="T1585" s="16">
        <f t="shared" si="693"/>
        <v>274243.49016520672</v>
      </c>
      <c r="U1585" s="16">
        <f t="shared" si="694"/>
        <v>26363.570240249388</v>
      </c>
      <c r="V1585" s="16">
        <f t="shared" si="680"/>
        <v>247879.91992495733</v>
      </c>
      <c r="W1585" s="16">
        <f t="shared" si="695"/>
        <v>88314.092958793393</v>
      </c>
    </row>
    <row r="1586" spans="2:23">
      <c r="B1586" s="13">
        <v>10</v>
      </c>
      <c r="C1586" s="16">
        <f t="shared" si="675"/>
        <v>22000</v>
      </c>
      <c r="D1586" s="16">
        <f t="shared" si="681"/>
        <v>155899.62489062981</v>
      </c>
      <c r="E1586" s="16">
        <f t="shared" si="682"/>
        <v>26502.370893736232</v>
      </c>
      <c r="F1586" s="16">
        <f t="shared" si="676"/>
        <v>129397.25399689359</v>
      </c>
      <c r="G1586" s="16">
        <f t="shared" si="683"/>
        <v>43968.918954359237</v>
      </c>
      <c r="H1586" s="16">
        <f t="shared" si="684"/>
        <v>224129.49240698485</v>
      </c>
      <c r="I1586" s="16">
        <f t="shared" si="685"/>
        <v>26502.370893736232</v>
      </c>
      <c r="J1586" s="16">
        <f t="shared" si="677"/>
        <v>197627.12151324862</v>
      </c>
      <c r="K1586" s="16">
        <f t="shared" si="686"/>
        <v>67153.286647087123</v>
      </c>
      <c r="L1586" s="16">
        <f t="shared" si="687"/>
        <v>253178.81604439503</v>
      </c>
      <c r="M1586" s="16">
        <f t="shared" si="688"/>
        <v>26502.370893736232</v>
      </c>
      <c r="N1586" s="16">
        <f t="shared" si="678"/>
        <v>226676.44515065881</v>
      </c>
      <c r="O1586" s="16">
        <f t="shared" si="689"/>
        <v>77024.186664199573</v>
      </c>
      <c r="P1586" s="16">
        <f t="shared" si="690"/>
        <v>254727.08099186752</v>
      </c>
      <c r="Q1586" s="16">
        <f t="shared" si="691"/>
        <v>26502.370893736232</v>
      </c>
      <c r="R1586" s="16">
        <f t="shared" si="679"/>
        <v>228224.7100981313</v>
      </c>
      <c r="S1586" s="16">
        <f t="shared" si="692"/>
        <v>77550.283887228172</v>
      </c>
      <c r="T1586" s="16">
        <f t="shared" si="693"/>
        <v>254805.68488766064</v>
      </c>
      <c r="U1586" s="16">
        <f t="shared" si="694"/>
        <v>26502.370893736232</v>
      </c>
      <c r="V1586" s="16">
        <f t="shared" si="680"/>
        <v>228303.31399392441</v>
      </c>
      <c r="W1586" s="16">
        <f t="shared" si="695"/>
        <v>77576.993328246972</v>
      </c>
    </row>
    <row r="1587" spans="2:23">
      <c r="B1587" s="13">
        <v>11</v>
      </c>
      <c r="C1587" s="16">
        <f t="shared" si="675"/>
        <v>22000</v>
      </c>
      <c r="D1587" s="16">
        <f t="shared" si="681"/>
        <v>133012.61327356679</v>
      </c>
      <c r="E1587" s="16">
        <f t="shared" si="682"/>
        <v>26636.119821628483</v>
      </c>
      <c r="F1587" s="16">
        <f t="shared" si="676"/>
        <v>106376.49345193831</v>
      </c>
      <c r="G1587" s="16">
        <f t="shared" si="683"/>
        <v>34474.538446977669</v>
      </c>
      <c r="H1587" s="16">
        <f t="shared" si="684"/>
        <v>203148.8232883288</v>
      </c>
      <c r="I1587" s="16">
        <f t="shared" si="685"/>
        <v>26636.119821628483</v>
      </c>
      <c r="J1587" s="16">
        <f t="shared" si="677"/>
        <v>176512.70346670033</v>
      </c>
      <c r="K1587" s="16">
        <f t="shared" si="686"/>
        <v>57204.310694750107</v>
      </c>
      <c r="L1587" s="16">
        <f t="shared" si="687"/>
        <v>233009.7850281682</v>
      </c>
      <c r="M1587" s="16">
        <f t="shared" si="688"/>
        <v>26636.119821628483</v>
      </c>
      <c r="N1587" s="16">
        <f t="shared" si="678"/>
        <v>206373.66520653974</v>
      </c>
      <c r="O1587" s="16">
        <f t="shared" si="689"/>
        <v>66881.663652703486</v>
      </c>
      <c r="P1587" s="16">
        <f t="shared" si="690"/>
        <v>234601.30849827308</v>
      </c>
      <c r="Q1587" s="16">
        <f t="shared" si="691"/>
        <v>26636.119821628483</v>
      </c>
      <c r="R1587" s="16">
        <f t="shared" si="679"/>
        <v>207965.18867664458</v>
      </c>
      <c r="S1587" s="16">
        <f t="shared" si="692"/>
        <v>67397.445243908005</v>
      </c>
      <c r="T1587" s="16">
        <f t="shared" si="693"/>
        <v>234682.10858691466</v>
      </c>
      <c r="U1587" s="16">
        <f t="shared" si="694"/>
        <v>26636.119821628483</v>
      </c>
      <c r="V1587" s="16">
        <f t="shared" si="680"/>
        <v>208045.98876528617</v>
      </c>
      <c r="W1587" s="16">
        <f t="shared" si="695"/>
        <v>67423.630970397018</v>
      </c>
    </row>
    <row r="1588" spans="2:23">
      <c r="B1588" s="13">
        <v>12</v>
      </c>
      <c r="C1588" s="16">
        <f t="shared" si="675"/>
        <v>22000</v>
      </c>
      <c r="D1588" s="16">
        <f t="shared" si="681"/>
        <v>109348.65267898547</v>
      </c>
      <c r="E1588" s="16">
        <f t="shared" si="682"/>
        <v>26764.945967829091</v>
      </c>
      <c r="F1588" s="16">
        <f t="shared" si="676"/>
        <v>82583.706711156381</v>
      </c>
      <c r="G1588" s="16">
        <f t="shared" si="683"/>
        <v>25525.791901989895</v>
      </c>
      <c r="H1588" s="16">
        <f t="shared" si="684"/>
        <v>181444.46840155995</v>
      </c>
      <c r="I1588" s="16">
        <f t="shared" si="685"/>
        <v>26764.945967829091</v>
      </c>
      <c r="J1588" s="16">
        <f t="shared" si="677"/>
        <v>154679.52243373086</v>
      </c>
      <c r="K1588" s="16">
        <f t="shared" si="686"/>
        <v>47809.882340982484</v>
      </c>
      <c r="L1588" s="16">
        <f t="shared" si="687"/>
        <v>212139.74541241047</v>
      </c>
      <c r="M1588" s="16">
        <f t="shared" si="688"/>
        <v>26764.945967829091</v>
      </c>
      <c r="N1588" s="16">
        <f t="shared" si="678"/>
        <v>185374.79944458138</v>
      </c>
      <c r="O1588" s="16">
        <f t="shared" si="689"/>
        <v>57297.483280152454</v>
      </c>
      <c r="P1588" s="16">
        <f t="shared" si="690"/>
        <v>213775.73604827005</v>
      </c>
      <c r="Q1588" s="16">
        <f t="shared" si="691"/>
        <v>26764.945967829091</v>
      </c>
      <c r="R1588" s="16">
        <f t="shared" si="679"/>
        <v>187010.79008044096</v>
      </c>
      <c r="S1588" s="16">
        <f t="shared" si="692"/>
        <v>57803.151506823553</v>
      </c>
      <c r="T1588" s="16">
        <f t="shared" si="693"/>
        <v>213858.79369138827</v>
      </c>
      <c r="U1588" s="16">
        <f t="shared" si="694"/>
        <v>26764.945967829091</v>
      </c>
      <c r="V1588" s="16">
        <f t="shared" si="680"/>
        <v>187093.84772355919</v>
      </c>
      <c r="W1588" s="16">
        <f t="shared" si="695"/>
        <v>57828.823787695139</v>
      </c>
    </row>
    <row r="1589" spans="2:23">
      <c r="B1589" s="13">
        <v>13</v>
      </c>
      <c r="C1589" s="16">
        <f t="shared" si="675"/>
        <v>22000</v>
      </c>
      <c r="D1589" s="16">
        <f t="shared" si="681"/>
        <v>84891.095476666087</v>
      </c>
      <c r="E1589" s="16">
        <f t="shared" si="682"/>
        <v>26888.979593555912</v>
      </c>
      <c r="F1589" s="16">
        <f t="shared" si="676"/>
        <v>58002.115883110178</v>
      </c>
      <c r="G1589" s="16">
        <f t="shared" si="683"/>
        <v>17098.607819565419</v>
      </c>
      <c r="H1589" s="16">
        <f t="shared" si="684"/>
        <v>159001.26829052932</v>
      </c>
      <c r="I1589" s="16">
        <f t="shared" si="685"/>
        <v>26888.979593555912</v>
      </c>
      <c r="J1589" s="16">
        <f t="shared" si="677"/>
        <v>132112.28869697341</v>
      </c>
      <c r="K1589" s="16">
        <f t="shared" si="686"/>
        <v>38945.755308773842</v>
      </c>
      <c r="L1589" s="16">
        <f t="shared" si="687"/>
        <v>190554.17134106299</v>
      </c>
      <c r="M1589" s="16">
        <f t="shared" si="688"/>
        <v>26888.979593555912</v>
      </c>
      <c r="N1589" s="16">
        <f t="shared" si="678"/>
        <v>163665.19174750708</v>
      </c>
      <c r="O1589" s="16">
        <f t="shared" si="689"/>
        <v>48247.324856979692</v>
      </c>
      <c r="P1589" s="16">
        <f t="shared" si="690"/>
        <v>192235.8715552885</v>
      </c>
      <c r="Q1589" s="16">
        <f t="shared" si="691"/>
        <v>26888.979593555912</v>
      </c>
      <c r="R1589" s="16">
        <f t="shared" si="679"/>
        <v>165346.89196173259</v>
      </c>
      <c r="S1589" s="16">
        <f t="shared" si="692"/>
        <v>48743.078020382731</v>
      </c>
      <c r="T1589" s="16">
        <f t="shared" si="693"/>
        <v>192321.24982895545</v>
      </c>
      <c r="U1589" s="16">
        <f t="shared" si="694"/>
        <v>26888.979593555912</v>
      </c>
      <c r="V1589" s="16">
        <f t="shared" si="680"/>
        <v>165432.27023539954</v>
      </c>
      <c r="W1589" s="16">
        <f t="shared" si="695"/>
        <v>48768.246923198014</v>
      </c>
    </row>
    <row r="1590" spans="2:23">
      <c r="B1590" s="13">
        <v>14</v>
      </c>
      <c r="C1590" s="16">
        <f t="shared" si="675"/>
        <v>22000</v>
      </c>
      <c r="D1590" s="16">
        <f t="shared" si="681"/>
        <v>59622.695000884276</v>
      </c>
      <c r="E1590" s="16">
        <f t="shared" si="682"/>
        <v>27008.351797505933</v>
      </c>
      <c r="F1590" s="16">
        <f t="shared" si="676"/>
        <v>32614.343203378343</v>
      </c>
      <c r="G1590" s="16">
        <f t="shared" si="683"/>
        <v>9169.7525009102537</v>
      </c>
      <c r="H1590" s="16">
        <f t="shared" si="684"/>
        <v>135803.50604316685</v>
      </c>
      <c r="I1590" s="16">
        <f t="shared" si="685"/>
        <v>27008.351797505933</v>
      </c>
      <c r="J1590" s="16">
        <f t="shared" si="677"/>
        <v>108795.15424566092</v>
      </c>
      <c r="K1590" s="16">
        <f t="shared" si="686"/>
        <v>30588.524549153804</v>
      </c>
      <c r="L1590" s="16">
        <f t="shared" si="687"/>
        <v>168237.99720493244</v>
      </c>
      <c r="M1590" s="16">
        <f t="shared" si="688"/>
        <v>27008.351797505933</v>
      </c>
      <c r="N1590" s="16">
        <f t="shared" si="678"/>
        <v>141229.64540742652</v>
      </c>
      <c r="O1590" s="16">
        <f t="shared" si="689"/>
        <v>39707.710380728167</v>
      </c>
      <c r="P1590" s="16">
        <f t="shared" si="690"/>
        <v>169966.68412314341</v>
      </c>
      <c r="Q1590" s="16">
        <f t="shared" si="691"/>
        <v>27008.351797505933</v>
      </c>
      <c r="R1590" s="16">
        <f t="shared" si="679"/>
        <v>142958.33232563749</v>
      </c>
      <c r="S1590" s="16">
        <f t="shared" si="692"/>
        <v>40193.742893868402</v>
      </c>
      <c r="T1590" s="16">
        <f t="shared" si="693"/>
        <v>170054.4478657766</v>
      </c>
      <c r="U1590" s="16">
        <f t="shared" si="694"/>
        <v>27008.351797505933</v>
      </c>
      <c r="V1590" s="16">
        <f t="shared" si="680"/>
        <v>143046.09606827068</v>
      </c>
      <c r="W1590" s="16">
        <f t="shared" si="695"/>
        <v>40218.418288785346</v>
      </c>
    </row>
    <row r="1591" spans="2:23">
      <c r="B1591" s="13">
        <v>15</v>
      </c>
      <c r="C1591" s="16">
        <f t="shared" si="675"/>
        <v>22000</v>
      </c>
      <c r="D1591" s="16">
        <f t="shared" si="681"/>
        <v>33525.587952480731</v>
      </c>
      <c r="E1591" s="16">
        <f t="shared" si="682"/>
        <v>27123.194071764035</v>
      </c>
      <c r="F1591" s="16">
        <f t="shared" si="676"/>
        <v>6402.393880716696</v>
      </c>
      <c r="G1591" s="16">
        <f t="shared" si="683"/>
        <v>1716.8147184843697</v>
      </c>
      <c r="H1591" s="16">
        <f t="shared" si="684"/>
        <v>111834.89085528468</v>
      </c>
      <c r="I1591" s="16">
        <f t="shared" si="685"/>
        <v>27123.194071764039</v>
      </c>
      <c r="J1591" s="16">
        <f t="shared" si="677"/>
        <v>84711.696783520645</v>
      </c>
      <c r="K1591" s="16">
        <f t="shared" si="686"/>
        <v>22715.610844213341</v>
      </c>
      <c r="L1591" s="16">
        <f t="shared" si="687"/>
        <v>145175.60170011004</v>
      </c>
      <c r="M1591" s="16">
        <f t="shared" si="688"/>
        <v>27123.194071764039</v>
      </c>
      <c r="N1591" s="16">
        <f t="shared" si="678"/>
        <v>118052.407628346</v>
      </c>
      <c r="O1591" s="16">
        <f t="shared" si="689"/>
        <v>31655.98911046272</v>
      </c>
      <c r="P1591" s="16">
        <f t="shared" si="690"/>
        <v>146952.5881308158</v>
      </c>
      <c r="Q1591" s="16">
        <f t="shared" si="691"/>
        <v>27123.194071764035</v>
      </c>
      <c r="R1591" s="16">
        <f t="shared" si="679"/>
        <v>119829.39405905176</v>
      </c>
      <c r="S1591" s="16">
        <f t="shared" si="692"/>
        <v>32132.491574325697</v>
      </c>
      <c r="T1591" s="16">
        <f t="shared" si="693"/>
        <v>147042.80399241816</v>
      </c>
      <c r="U1591" s="16">
        <f t="shared" si="694"/>
        <v>27123.194071764035</v>
      </c>
      <c r="V1591" s="16">
        <f t="shared" si="680"/>
        <v>119919.60992065413</v>
      </c>
      <c r="W1591" s="16">
        <f t="shared" si="695"/>
        <v>32156.683137969758</v>
      </c>
    </row>
    <row r="1592" spans="2:23">
      <c r="B1592" s="13">
        <v>16</v>
      </c>
      <c r="C1592" s="16">
        <f t="shared" si="675"/>
        <v>22000</v>
      </c>
      <c r="D1592" s="16">
        <f t="shared" si="681"/>
        <v>6581.2767657439208</v>
      </c>
      <c r="E1592" s="16">
        <f t="shared" si="682"/>
        <v>27233.637892755898</v>
      </c>
      <c r="F1592" s="16">
        <f t="shared" si="676"/>
        <v>-16683.483366543562</v>
      </c>
      <c r="G1592" s="16">
        <f t="shared" si="683"/>
        <v>0</v>
      </c>
      <c r="H1592" s="16">
        <f t="shared" si="684"/>
        <v>87078.541591652218</v>
      </c>
      <c r="I1592" s="16">
        <f t="shared" si="685"/>
        <v>27233.637892755898</v>
      </c>
      <c r="J1592" s="16">
        <f t="shared" si="677"/>
        <v>59844.90369889632</v>
      </c>
      <c r="K1592" s="16">
        <f t="shared" si="686"/>
        <v>15305.244570644167</v>
      </c>
      <c r="L1592" s="16">
        <f t="shared" si="687"/>
        <v>121350.79189748199</v>
      </c>
      <c r="M1592" s="16">
        <f t="shared" si="688"/>
        <v>27233.637892755898</v>
      </c>
      <c r="N1592" s="16">
        <f t="shared" si="678"/>
        <v>94117.154004726093</v>
      </c>
      <c r="O1592" s="16">
        <f t="shared" si="689"/>
        <v>24070.321302261204</v>
      </c>
      <c r="P1592" s="16">
        <f t="shared" si="690"/>
        <v>123177.42732906167</v>
      </c>
      <c r="Q1592" s="16">
        <f t="shared" si="691"/>
        <v>27233.637892755898</v>
      </c>
      <c r="R1592" s="16">
        <f t="shared" si="679"/>
        <v>95943.789436305771</v>
      </c>
      <c r="S1592" s="16">
        <f t="shared" si="692"/>
        <v>24537.48058055824</v>
      </c>
      <c r="T1592" s="16">
        <f t="shared" si="693"/>
        <v>123270.16382183721</v>
      </c>
      <c r="U1592" s="16">
        <f t="shared" si="694"/>
        <v>27233.637892755898</v>
      </c>
      <c r="V1592" s="16">
        <f t="shared" si="680"/>
        <v>96036.525929081312</v>
      </c>
      <c r="W1592" s="16">
        <f t="shared" si="695"/>
        <v>24561.197799817121</v>
      </c>
    </row>
    <row r="1593" spans="2:23">
      <c r="B1593" s="13">
        <v>17</v>
      </c>
      <c r="C1593" s="16">
        <f t="shared" si="675"/>
        <v>22000</v>
      </c>
      <c r="D1593" s="16">
        <f t="shared" si="681"/>
        <v>-17183.987867539869</v>
      </c>
      <c r="E1593" s="16">
        <f t="shared" si="682"/>
        <v>0</v>
      </c>
      <c r="F1593" s="16">
        <f t="shared" si="676"/>
        <v>-39183.987867539865</v>
      </c>
      <c r="G1593" s="16">
        <f t="shared" si="683"/>
        <v>0</v>
      </c>
      <c r="H1593" s="16">
        <f t="shared" si="684"/>
        <v>61516.970308243486</v>
      </c>
      <c r="I1593" s="16">
        <f t="shared" si="685"/>
        <v>27339.814346341132</v>
      </c>
      <c r="J1593" s="16">
        <f t="shared" si="677"/>
        <v>34177.155961902354</v>
      </c>
      <c r="K1593" s="16">
        <f t="shared" si="686"/>
        <v>8336.4487355200581</v>
      </c>
      <c r="L1593" s="16">
        <f t="shared" si="687"/>
        <v>96746.787287618135</v>
      </c>
      <c r="M1593" s="16">
        <f t="shared" si="688"/>
        <v>27339.814346341132</v>
      </c>
      <c r="N1593" s="16">
        <f t="shared" si="678"/>
        <v>69406.972941276996</v>
      </c>
      <c r="O1593" s="16">
        <f t="shared" si="689"/>
        <v>16929.661217497545</v>
      </c>
      <c r="P1593" s="16">
        <f t="shared" si="690"/>
        <v>98624.458913156152</v>
      </c>
      <c r="Q1593" s="16">
        <f t="shared" si="691"/>
        <v>27339.814346341129</v>
      </c>
      <c r="R1593" s="16">
        <f t="shared" si="679"/>
        <v>71284.644566815026</v>
      </c>
      <c r="S1593" s="16">
        <f t="shared" si="692"/>
        <v>17387.660509945617</v>
      </c>
      <c r="T1593" s="16">
        <f t="shared" si="693"/>
        <v>98719.786463539844</v>
      </c>
      <c r="U1593" s="16">
        <f t="shared" si="694"/>
        <v>27339.814346341132</v>
      </c>
      <c r="V1593" s="16">
        <f t="shared" si="680"/>
        <v>71379.972117198718</v>
      </c>
      <c r="W1593" s="16">
        <f t="shared" si="695"/>
        <v>17410.912685689618</v>
      </c>
    </row>
    <row r="1594" spans="2:23">
      <c r="B1594" s="13">
        <v>18</v>
      </c>
      <c r="C1594" s="16">
        <f t="shared" si="675"/>
        <v>22000</v>
      </c>
      <c r="D1594" s="16">
        <f t="shared" si="681"/>
        <v>-40359.507503566063</v>
      </c>
      <c r="E1594" s="16">
        <f t="shared" si="682"/>
        <v>0</v>
      </c>
      <c r="F1594" s="16">
        <f t="shared" si="676"/>
        <v>-62359.507503566063</v>
      </c>
      <c r="G1594" s="16">
        <f t="shared" si="683"/>
        <v>0</v>
      </c>
      <c r="H1594" s="16">
        <f t="shared" si="684"/>
        <v>35132.065699477906</v>
      </c>
      <c r="I1594" s="16">
        <f t="shared" si="685"/>
        <v>27441.853785973351</v>
      </c>
      <c r="J1594" s="16">
        <f t="shared" si="677"/>
        <v>7690.2119135045541</v>
      </c>
      <c r="K1594" s="16">
        <f t="shared" si="686"/>
        <v>1789.0213908578285</v>
      </c>
      <c r="L1594" s="16">
        <f t="shared" si="687"/>
        <v>71346.203765256272</v>
      </c>
      <c r="M1594" s="16">
        <f t="shared" si="688"/>
        <v>27441.853785973351</v>
      </c>
      <c r="N1594" s="16">
        <f t="shared" si="678"/>
        <v>43904.349979282924</v>
      </c>
      <c r="O1594" s="16">
        <f t="shared" si="689"/>
        <v>10213.739510443602</v>
      </c>
      <c r="P1594" s="16">
        <f t="shared" si="690"/>
        <v>73276.337536011837</v>
      </c>
      <c r="Q1594" s="16">
        <f t="shared" si="691"/>
        <v>27441.853785973351</v>
      </c>
      <c r="R1594" s="16">
        <f t="shared" si="679"/>
        <v>45834.483750038489</v>
      </c>
      <c r="S1594" s="16">
        <f t="shared" si="692"/>
        <v>10662.758424608375</v>
      </c>
      <c r="T1594" s="16">
        <f t="shared" si="693"/>
        <v>73374.328538153248</v>
      </c>
      <c r="U1594" s="16">
        <f t="shared" si="694"/>
        <v>27441.853785973351</v>
      </c>
      <c r="V1594" s="16">
        <f t="shared" si="680"/>
        <v>45932.4747521799</v>
      </c>
      <c r="W1594" s="16">
        <f t="shared" si="695"/>
        <v>10685.554675337789</v>
      </c>
    </row>
    <row r="1595" spans="2:23">
      <c r="B1595" s="13">
        <v>19</v>
      </c>
      <c r="C1595" s="16">
        <f t="shared" si="675"/>
        <v>8498.4094913081954</v>
      </c>
      <c r="D1595" s="16">
        <f t="shared" si="681"/>
        <v>-64230.292728673048</v>
      </c>
      <c r="E1595" s="16">
        <f t="shared" si="682"/>
        <v>0</v>
      </c>
      <c r="F1595" s="16">
        <f t="shared" si="676"/>
        <v>-72728.702219981249</v>
      </c>
      <c r="G1595" s="16">
        <f t="shared" si="683"/>
        <v>0</v>
      </c>
      <c r="H1595" s="16">
        <f t="shared" si="684"/>
        <v>7905.076434367872</v>
      </c>
      <c r="I1595" s="16">
        <f t="shared" si="685"/>
        <v>10638.419296172009</v>
      </c>
      <c r="J1595" s="16">
        <f t="shared" si="677"/>
        <v>-2183.5073682529351</v>
      </c>
      <c r="K1595" s="16">
        <f t="shared" si="686"/>
        <v>0</v>
      </c>
      <c r="L1595" s="16">
        <f t="shared" si="687"/>
        <v>45131.037517704091</v>
      </c>
      <c r="M1595" s="16">
        <f t="shared" si="688"/>
        <v>10638.419296172009</v>
      </c>
      <c r="N1595" s="16">
        <f t="shared" si="678"/>
        <v>34492.61822153208</v>
      </c>
      <c r="O1595" s="16">
        <f t="shared" si="689"/>
        <v>7653.0658392700898</v>
      </c>
      <c r="P1595" s="16">
        <f t="shared" si="690"/>
        <v>47115.099226014572</v>
      </c>
      <c r="Q1595" s="16">
        <f t="shared" si="691"/>
        <v>10638.419296172009</v>
      </c>
      <c r="R1595" s="16">
        <f t="shared" si="679"/>
        <v>36476.679929842561</v>
      </c>
      <c r="S1595" s="16">
        <f t="shared" si="692"/>
        <v>8093.2804610002586</v>
      </c>
      <c r="T1595" s="16">
        <f t="shared" si="693"/>
        <v>47215.828096755809</v>
      </c>
      <c r="U1595" s="16">
        <f t="shared" si="694"/>
        <v>10638.419296172009</v>
      </c>
      <c r="V1595" s="16">
        <f t="shared" si="680"/>
        <v>36577.408800583798</v>
      </c>
      <c r="W1595" s="16">
        <f t="shared" si="695"/>
        <v>8115.6297264212544</v>
      </c>
    </row>
    <row r="1596" spans="2:23">
      <c r="B1596" s="13">
        <v>20</v>
      </c>
      <c r="C1596" s="16">
        <f t="shared" si="675"/>
        <v>1747.6142369622928</v>
      </c>
      <c r="D1596" s="16">
        <f t="shared" si="681"/>
        <v>-74910.563286580684</v>
      </c>
      <c r="E1596" s="16">
        <f t="shared" si="682"/>
        <v>0</v>
      </c>
      <c r="F1596" s="16">
        <f t="shared" si="676"/>
        <v>-76658.177523542981</v>
      </c>
      <c r="G1596" s="16">
        <f t="shared" si="683"/>
        <v>0</v>
      </c>
      <c r="H1596" s="16">
        <f t="shared" si="684"/>
        <v>-2249.0125893005234</v>
      </c>
      <c r="I1596" s="16">
        <f t="shared" si="685"/>
        <v>0</v>
      </c>
      <c r="J1596" s="16">
        <f t="shared" si="677"/>
        <v>-3996.6268262628164</v>
      </c>
      <c r="K1596" s="16">
        <f t="shared" si="686"/>
        <v>0</v>
      </c>
      <c r="L1596" s="16">
        <f t="shared" si="687"/>
        <v>35456.341974641684</v>
      </c>
      <c r="M1596" s="16">
        <f t="shared" si="688"/>
        <v>2195.1653381712631</v>
      </c>
      <c r="N1596" s="16">
        <f t="shared" si="678"/>
        <v>33261.176636470424</v>
      </c>
      <c r="O1596" s="16">
        <f t="shared" si="689"/>
        <v>7038.4812650628392</v>
      </c>
      <c r="P1596" s="16">
        <f t="shared" si="690"/>
        <v>37495.83836708236</v>
      </c>
      <c r="Q1596" s="16">
        <f t="shared" si="691"/>
        <v>2195.1653381712631</v>
      </c>
      <c r="R1596" s="16">
        <f t="shared" si="679"/>
        <v>35300.6730289111</v>
      </c>
      <c r="S1596" s="16">
        <f t="shared" si="692"/>
        <v>7470.0642275433975</v>
      </c>
      <c r="T1596" s="16">
        <f t="shared" si="693"/>
        <v>37599.381602472109</v>
      </c>
      <c r="U1596" s="16">
        <f t="shared" si="694"/>
        <v>2195.1653381712631</v>
      </c>
      <c r="V1596" s="16">
        <f t="shared" si="680"/>
        <v>35404.216264300849</v>
      </c>
      <c r="W1596" s="16">
        <f t="shared" si="695"/>
        <v>7491.9752720737852</v>
      </c>
    </row>
    <row r="1597" spans="2:23">
      <c r="B1597" s="13">
        <v>21</v>
      </c>
      <c r="C1597" s="16">
        <f t="shared" si="675"/>
        <v>1747.6142369622928</v>
      </c>
      <c r="D1597" s="16">
        <f t="shared" si="681"/>
        <v>-78957.922849249269</v>
      </c>
      <c r="E1597" s="16">
        <f t="shared" si="682"/>
        <v>0</v>
      </c>
      <c r="F1597" s="16">
        <f t="shared" si="676"/>
        <v>-80705.537086211567</v>
      </c>
      <c r="G1597" s="16">
        <f t="shared" si="683"/>
        <v>0</v>
      </c>
      <c r="H1597" s="16">
        <f t="shared" si="684"/>
        <v>-4116.5256310507011</v>
      </c>
      <c r="I1597" s="16">
        <f t="shared" si="685"/>
        <v>0</v>
      </c>
      <c r="J1597" s="16">
        <f t="shared" si="677"/>
        <v>-5864.1398680129942</v>
      </c>
      <c r="K1597" s="16">
        <f t="shared" si="686"/>
        <v>0</v>
      </c>
      <c r="L1597" s="16">
        <f t="shared" si="687"/>
        <v>34190.493911693404</v>
      </c>
      <c r="M1597" s="16">
        <f t="shared" si="688"/>
        <v>2202.3463427784586</v>
      </c>
      <c r="N1597" s="16">
        <f t="shared" si="678"/>
        <v>31988.147568914945</v>
      </c>
      <c r="O1597" s="16">
        <f t="shared" si="689"/>
        <v>6455.9848627831998</v>
      </c>
      <c r="P1597" s="16">
        <f t="shared" si="690"/>
        <v>36286.973833338874</v>
      </c>
      <c r="Q1597" s="16">
        <f t="shared" si="691"/>
        <v>2202.3463427784586</v>
      </c>
      <c r="R1597" s="16">
        <f t="shared" si="679"/>
        <v>34084.627490560415</v>
      </c>
      <c r="S1597" s="16">
        <f t="shared" si="692"/>
        <v>6879.1054142347266</v>
      </c>
      <c r="T1597" s="16">
        <f t="shared" si="693"/>
        <v>36393.410066725417</v>
      </c>
      <c r="U1597" s="16">
        <f t="shared" si="694"/>
        <v>2202.3463427784586</v>
      </c>
      <c r="V1597" s="16">
        <f t="shared" si="680"/>
        <v>34191.063723946958</v>
      </c>
      <c r="W1597" s="16">
        <f t="shared" si="695"/>
        <v>6900.5868304409896</v>
      </c>
    </row>
    <row r="1598" spans="2:23">
      <c r="B1598" s="13">
        <v>22</v>
      </c>
      <c r="C1598" s="16">
        <f t="shared" si="675"/>
        <v>1747.6142369622928</v>
      </c>
      <c r="D1598" s="16">
        <f t="shared" si="681"/>
        <v>-83126.703198797914</v>
      </c>
      <c r="E1598" s="16">
        <f t="shared" si="682"/>
        <v>0</v>
      </c>
      <c r="F1598" s="16">
        <f t="shared" si="676"/>
        <v>-84874.317435760211</v>
      </c>
      <c r="G1598" s="16">
        <f t="shared" si="683"/>
        <v>0</v>
      </c>
      <c r="H1598" s="16">
        <f t="shared" si="684"/>
        <v>-6040.0640640533838</v>
      </c>
      <c r="I1598" s="16">
        <f t="shared" si="685"/>
        <v>0</v>
      </c>
      <c r="J1598" s="16">
        <f t="shared" si="677"/>
        <v>-7787.6783010156769</v>
      </c>
      <c r="K1598" s="16">
        <f t="shared" si="686"/>
        <v>0</v>
      </c>
      <c r="L1598" s="16">
        <f t="shared" si="687"/>
        <v>32881.896411990427</v>
      </c>
      <c r="M1598" s="16">
        <f t="shared" si="688"/>
        <v>2209.2390963394132</v>
      </c>
      <c r="N1598" s="16">
        <f t="shared" si="678"/>
        <v>30672.657315651013</v>
      </c>
      <c r="O1598" s="16">
        <f t="shared" si="689"/>
        <v>5904.1431321738492</v>
      </c>
      <c r="P1598" s="16">
        <f t="shared" si="690"/>
        <v>35036.951982646679</v>
      </c>
      <c r="Q1598" s="16">
        <f t="shared" si="691"/>
        <v>2209.2390963394132</v>
      </c>
      <c r="R1598" s="16">
        <f t="shared" si="679"/>
        <v>32827.712886307265</v>
      </c>
      <c r="S1598" s="16">
        <f t="shared" si="692"/>
        <v>6318.9672022243658</v>
      </c>
      <c r="T1598" s="16">
        <f t="shared" si="693"/>
        <v>35146.362044394038</v>
      </c>
      <c r="U1598" s="16">
        <f t="shared" si="694"/>
        <v>2209.2390963394132</v>
      </c>
      <c r="V1598" s="16">
        <f t="shared" si="680"/>
        <v>32937.122948054624</v>
      </c>
      <c r="W1598" s="16">
        <f t="shared" si="695"/>
        <v>6340.0274141912896</v>
      </c>
    </row>
    <row r="1599" spans="2:23">
      <c r="B1599" s="13">
        <v>23</v>
      </c>
      <c r="C1599" s="16">
        <f t="shared" si="675"/>
        <v>1747.6142369622928</v>
      </c>
      <c r="D1599" s="16">
        <f t="shared" si="681"/>
        <v>-87420.546958833016</v>
      </c>
      <c r="E1599" s="16">
        <f t="shared" si="682"/>
        <v>0</v>
      </c>
      <c r="F1599" s="16">
        <f t="shared" si="676"/>
        <v>-89168.161195795314</v>
      </c>
      <c r="G1599" s="16">
        <f t="shared" si="683"/>
        <v>0</v>
      </c>
      <c r="H1599" s="16">
        <f t="shared" si="684"/>
        <v>-8021.3086500461477</v>
      </c>
      <c r="I1599" s="16">
        <f t="shared" si="685"/>
        <v>0</v>
      </c>
      <c r="J1599" s="16">
        <f t="shared" si="677"/>
        <v>-9768.9228870084407</v>
      </c>
      <c r="K1599" s="16">
        <f t="shared" si="686"/>
        <v>0</v>
      </c>
      <c r="L1599" s="16">
        <f t="shared" si="687"/>
        <v>31529.651361050303</v>
      </c>
      <c r="M1599" s="16">
        <f t="shared" si="688"/>
        <v>2215.8533402867279</v>
      </c>
      <c r="N1599" s="16">
        <f t="shared" si="678"/>
        <v>29313.798020763574</v>
      </c>
      <c r="O1599" s="16">
        <f t="shared" si="689"/>
        <v>5381.5778628019852</v>
      </c>
      <c r="P1599" s="16">
        <f t="shared" si="690"/>
        <v>33744.919184350692</v>
      </c>
      <c r="Q1599" s="16">
        <f t="shared" si="691"/>
        <v>2215.8533402867279</v>
      </c>
      <c r="R1599" s="16">
        <f t="shared" si="679"/>
        <v>31529.065844063964</v>
      </c>
      <c r="S1599" s="16">
        <f t="shared" si="692"/>
        <v>5788.2681275573932</v>
      </c>
      <c r="T1599" s="16">
        <f t="shared" si="693"/>
        <v>33857.386163223273</v>
      </c>
      <c r="U1599" s="16">
        <f t="shared" si="694"/>
        <v>2215.8533402867279</v>
      </c>
      <c r="V1599" s="16">
        <f t="shared" si="680"/>
        <v>31641.532822936544</v>
      </c>
      <c r="W1599" s="16">
        <f t="shared" si="695"/>
        <v>5808.915394191632</v>
      </c>
    </row>
    <row r="1600" spans="2:23">
      <c r="B1600" s="13">
        <v>24</v>
      </c>
      <c r="C1600" s="16">
        <f t="shared" si="675"/>
        <v>1747.6142369622928</v>
      </c>
      <c r="D1600" s="16">
        <f t="shared" si="681"/>
        <v>-91843.206031669179</v>
      </c>
      <c r="E1600" s="16">
        <f t="shared" si="682"/>
        <v>0</v>
      </c>
      <c r="F1600" s="16">
        <f t="shared" si="676"/>
        <v>-93590.820268631476</v>
      </c>
      <c r="G1600" s="16">
        <f t="shared" si="683"/>
        <v>0</v>
      </c>
      <c r="H1600" s="16">
        <f t="shared" si="684"/>
        <v>-10061.990573618694</v>
      </c>
      <c r="I1600" s="16">
        <f t="shared" si="685"/>
        <v>0</v>
      </c>
      <c r="J1600" s="16">
        <f t="shared" si="677"/>
        <v>-11809.604810580986</v>
      </c>
      <c r="K1600" s="16">
        <f t="shared" si="686"/>
        <v>0</v>
      </c>
      <c r="L1600" s="16">
        <f t="shared" si="687"/>
        <v>30132.825537463708</v>
      </c>
      <c r="M1600" s="16">
        <f t="shared" si="688"/>
        <v>2222.1986442159246</v>
      </c>
      <c r="N1600" s="16">
        <f t="shared" si="678"/>
        <v>27910.626893247783</v>
      </c>
      <c r="O1600" s="16">
        <f t="shared" si="689"/>
        <v>4886.9645704600589</v>
      </c>
      <c r="P1600" s="16">
        <f t="shared" si="690"/>
        <v>32409.98794374711</v>
      </c>
      <c r="Q1600" s="16">
        <f t="shared" si="691"/>
        <v>2222.1986442159246</v>
      </c>
      <c r="R1600" s="16">
        <f t="shared" si="679"/>
        <v>30187.789299531185</v>
      </c>
      <c r="S1600" s="16">
        <f t="shared" si="692"/>
        <v>5285.6805162986948</v>
      </c>
      <c r="T1600" s="16">
        <f t="shared" si="693"/>
        <v>32525.597250009392</v>
      </c>
      <c r="U1600" s="16">
        <f t="shared" si="694"/>
        <v>2222.1986442159246</v>
      </c>
      <c r="V1600" s="16">
        <f t="shared" si="680"/>
        <v>30303.398605793467</v>
      </c>
      <c r="W1600" s="16">
        <f t="shared" si="695"/>
        <v>5305.9229345675558</v>
      </c>
    </row>
    <row r="1601" spans="2:23">
      <c r="B1601" s="13">
        <v>25</v>
      </c>
      <c r="C1601" s="16">
        <f t="shared" si="675"/>
        <v>1747.6142369622928</v>
      </c>
      <c r="D1601" s="16">
        <f t="shared" si="681"/>
        <v>-96398.54487669043</v>
      </c>
      <c r="E1601" s="16">
        <f t="shared" si="682"/>
        <v>0</v>
      </c>
      <c r="F1601" s="16">
        <f t="shared" si="676"/>
        <v>-98146.159113652728</v>
      </c>
      <c r="G1601" s="16">
        <f t="shared" si="683"/>
        <v>0</v>
      </c>
      <c r="H1601" s="16">
        <f t="shared" si="684"/>
        <v>-12163.892954898416</v>
      </c>
      <c r="I1601" s="16">
        <f t="shared" si="685"/>
        <v>0</v>
      </c>
      <c r="J1601" s="16">
        <f t="shared" si="677"/>
        <v>-13911.507191860708</v>
      </c>
      <c r="K1601" s="16">
        <f t="shared" si="686"/>
        <v>0</v>
      </c>
      <c r="L1601" s="16">
        <f t="shared" si="687"/>
        <v>28690.449808645128</v>
      </c>
      <c r="M1601" s="16">
        <f t="shared" si="688"/>
        <v>2228.2843940689263</v>
      </c>
      <c r="N1601" s="16">
        <f t="shared" si="678"/>
        <v>26462.1654145762</v>
      </c>
      <c r="O1601" s="16">
        <f t="shared" si="689"/>
        <v>4419.0309312531226</v>
      </c>
      <c r="P1601" s="16">
        <f t="shared" si="690"/>
        <v>31031.236132560087</v>
      </c>
      <c r="Q1601" s="16">
        <f t="shared" si="691"/>
        <v>2228.2843940689263</v>
      </c>
      <c r="R1601" s="16">
        <f t="shared" si="679"/>
        <v>28802.95173849116</v>
      </c>
      <c r="S1601" s="16">
        <f t="shared" si="692"/>
        <v>4809.9289173694324</v>
      </c>
      <c r="T1601" s="16">
        <f t="shared" si="693"/>
        <v>31150.075562839334</v>
      </c>
      <c r="U1601" s="16">
        <f t="shared" si="694"/>
        <v>2228.2843940689263</v>
      </c>
      <c r="V1601" s="16">
        <f t="shared" si="680"/>
        <v>28921.791168770407</v>
      </c>
      <c r="W1601" s="16">
        <f t="shared" si="695"/>
        <v>4829.7744254761583</v>
      </c>
    </row>
    <row r="1602" spans="2:23">
      <c r="B1602" s="13">
        <v>26</v>
      </c>
      <c r="C1602" s="16">
        <f t="shared" si="675"/>
        <v>1747.6142369622928</v>
      </c>
      <c r="D1602" s="16">
        <f t="shared" si="681"/>
        <v>-101090.54388706232</v>
      </c>
      <c r="E1602" s="16">
        <f t="shared" si="682"/>
        <v>0</v>
      </c>
      <c r="F1602" s="16">
        <f t="shared" si="676"/>
        <v>-102838.15812402462</v>
      </c>
      <c r="G1602" s="16">
        <f t="shared" si="683"/>
        <v>0</v>
      </c>
      <c r="H1602" s="16">
        <f t="shared" si="684"/>
        <v>-14328.85240761653</v>
      </c>
      <c r="I1602" s="16">
        <f t="shared" si="685"/>
        <v>0</v>
      </c>
      <c r="J1602" s="16">
        <f t="shared" si="677"/>
        <v>-16076.466644578823</v>
      </c>
      <c r="K1602" s="16">
        <f t="shared" si="686"/>
        <v>0</v>
      </c>
      <c r="L1602" s="16">
        <f t="shared" si="687"/>
        <v>27201.518316259462</v>
      </c>
      <c r="M1602" s="16">
        <f t="shared" si="688"/>
        <v>2234.1197820327625</v>
      </c>
      <c r="N1602" s="16">
        <f t="shared" si="678"/>
        <v>24967.398534226701</v>
      </c>
      <c r="O1602" s="16">
        <f t="shared" si="689"/>
        <v>3976.5552182042361</v>
      </c>
      <c r="P1602" s="16">
        <f t="shared" si="690"/>
        <v>29607.706210064604</v>
      </c>
      <c r="Q1602" s="16">
        <f t="shared" si="691"/>
        <v>2234.1197820327625</v>
      </c>
      <c r="R1602" s="16">
        <f t="shared" si="679"/>
        <v>27373.586428031842</v>
      </c>
      <c r="S1602" s="16">
        <f t="shared" si="692"/>
        <v>4359.7885379261079</v>
      </c>
      <c r="T1602" s="16">
        <f t="shared" si="693"/>
        <v>29729.866014025851</v>
      </c>
      <c r="U1602" s="16">
        <f t="shared" si="694"/>
        <v>2234.1197820327625</v>
      </c>
      <c r="V1602" s="16">
        <f t="shared" si="680"/>
        <v>27495.746231993089</v>
      </c>
      <c r="W1602" s="16">
        <f t="shared" si="695"/>
        <v>4379.2449184228981</v>
      </c>
    </row>
    <row r="1603" spans="2:23">
      <c r="B1603" s="13">
        <v>27</v>
      </c>
      <c r="C1603" s="16">
        <f t="shared" si="675"/>
        <v>1747.6142369622928</v>
      </c>
      <c r="D1603" s="16">
        <f t="shared" si="681"/>
        <v>-105923.30286774535</v>
      </c>
      <c r="E1603" s="16">
        <f t="shared" si="682"/>
        <v>0</v>
      </c>
      <c r="F1603" s="16">
        <f t="shared" si="676"/>
        <v>-107670.91710470765</v>
      </c>
      <c r="G1603" s="16">
        <f t="shared" si="683"/>
        <v>0</v>
      </c>
      <c r="H1603" s="16">
        <f t="shared" si="684"/>
        <v>-16558.760643916186</v>
      </c>
      <c r="I1603" s="16">
        <f t="shared" si="685"/>
        <v>0</v>
      </c>
      <c r="J1603" s="16">
        <f t="shared" si="677"/>
        <v>-18306.37488087848</v>
      </c>
      <c r="K1603" s="16">
        <f t="shared" si="686"/>
        <v>0</v>
      </c>
      <c r="L1603" s="16">
        <f t="shared" si="687"/>
        <v>25664.987649272996</v>
      </c>
      <c r="M1603" s="16">
        <f t="shared" si="688"/>
        <v>2239.7137980348039</v>
      </c>
      <c r="N1603" s="16">
        <f t="shared" si="678"/>
        <v>23425.273851238191</v>
      </c>
      <c r="O1603" s="16">
        <f t="shared" si="689"/>
        <v>3558.3647447834214</v>
      </c>
      <c r="P1603" s="16">
        <f t="shared" si="690"/>
        <v>28138.404432831056</v>
      </c>
      <c r="Q1603" s="16">
        <f t="shared" si="691"/>
        <v>2239.7137980348039</v>
      </c>
      <c r="R1603" s="16">
        <f t="shared" si="679"/>
        <v>25898.69063479625</v>
      </c>
      <c r="S1603" s="16">
        <f t="shared" si="692"/>
        <v>3934.0836856872174</v>
      </c>
      <c r="T1603" s="16">
        <f t="shared" si="693"/>
        <v>28263.977381714976</v>
      </c>
      <c r="U1603" s="16">
        <f t="shared" si="694"/>
        <v>2239.7137980348039</v>
      </c>
      <c r="V1603" s="16">
        <f t="shared" si="680"/>
        <v>26024.263583680171</v>
      </c>
      <c r="W1603" s="16">
        <f t="shared" si="695"/>
        <v>3953.158568527208</v>
      </c>
    </row>
    <row r="1604" spans="2:23">
      <c r="B1604" s="13">
        <v>28</v>
      </c>
      <c r="C1604" s="16">
        <f t="shared" si="675"/>
        <v>1747.6142369622928</v>
      </c>
      <c r="D1604" s="16">
        <f t="shared" si="681"/>
        <v>-110901.04461784888</v>
      </c>
      <c r="E1604" s="16">
        <f t="shared" si="682"/>
        <v>0</v>
      </c>
      <c r="F1604" s="16">
        <f t="shared" si="676"/>
        <v>-112648.65885481118</v>
      </c>
      <c r="G1604" s="16">
        <f t="shared" si="683"/>
        <v>0</v>
      </c>
      <c r="H1604" s="16">
        <f t="shared" si="684"/>
        <v>-18855.566127304835</v>
      </c>
      <c r="I1604" s="16">
        <f t="shared" si="685"/>
        <v>0</v>
      </c>
      <c r="J1604" s="16">
        <f t="shared" si="677"/>
        <v>-20603.180364267129</v>
      </c>
      <c r="K1604" s="16">
        <f t="shared" si="686"/>
        <v>0</v>
      </c>
      <c r="L1604" s="16">
        <f t="shared" si="687"/>
        <v>24079.776002641785</v>
      </c>
      <c r="M1604" s="16">
        <f t="shared" si="688"/>
        <v>2245.0752227183971</v>
      </c>
      <c r="N1604" s="16">
        <f t="shared" si="678"/>
        <v>21834.700779923387</v>
      </c>
      <c r="O1604" s="16">
        <f t="shared" si="689"/>
        <v>3163.3343193552437</v>
      </c>
      <c r="P1604" s="16">
        <f t="shared" si="690"/>
        <v>26622.300051132457</v>
      </c>
      <c r="Q1604" s="16">
        <f t="shared" si="691"/>
        <v>2245.0752227183971</v>
      </c>
      <c r="R1604" s="16">
        <f t="shared" si="679"/>
        <v>24377.224828414059</v>
      </c>
      <c r="S1604" s="16">
        <f t="shared" si="692"/>
        <v>3531.6862222021027</v>
      </c>
      <c r="T1604" s="16">
        <f t="shared" si="693"/>
        <v>26751.381508208196</v>
      </c>
      <c r="U1604" s="16">
        <f t="shared" si="694"/>
        <v>2245.0752227183971</v>
      </c>
      <c r="V1604" s="16">
        <f t="shared" si="680"/>
        <v>24506.306285489798</v>
      </c>
      <c r="W1604" s="16">
        <f t="shared" si="695"/>
        <v>3550.3870877315053</v>
      </c>
    </row>
    <row r="1605" spans="2:23">
      <c r="B1605" s="13">
        <v>29</v>
      </c>
      <c r="C1605" s="16">
        <f t="shared" si="675"/>
        <v>1747.6142369622928</v>
      </c>
      <c r="D1605" s="16">
        <f t="shared" si="681"/>
        <v>-116028.11862045551</v>
      </c>
      <c r="E1605" s="16">
        <f t="shared" si="682"/>
        <v>0</v>
      </c>
      <c r="F1605" s="16">
        <f t="shared" si="676"/>
        <v>-117775.73285741781</v>
      </c>
      <c r="G1605" s="16">
        <f t="shared" si="683"/>
        <v>0</v>
      </c>
      <c r="H1605" s="16">
        <f t="shared" si="684"/>
        <v>-21221.275775195143</v>
      </c>
      <c r="I1605" s="16">
        <f t="shared" si="685"/>
        <v>0</v>
      </c>
      <c r="J1605" s="16">
        <f t="shared" si="677"/>
        <v>-22968.890012157437</v>
      </c>
      <c r="K1605" s="16">
        <f t="shared" si="686"/>
        <v>0</v>
      </c>
      <c r="L1605" s="16">
        <f t="shared" si="687"/>
        <v>22444.762319714446</v>
      </c>
      <c r="M1605" s="16">
        <f t="shared" si="688"/>
        <v>2250.2126217860427</v>
      </c>
      <c r="N1605" s="16">
        <f t="shared" si="678"/>
        <v>20194.549697928403</v>
      </c>
      <c r="O1605" s="16">
        <f t="shared" si="689"/>
        <v>2790.3847141468409</v>
      </c>
      <c r="P1605" s="16">
        <f t="shared" si="690"/>
        <v>25058.324490119947</v>
      </c>
      <c r="Q1605" s="16">
        <f t="shared" si="691"/>
        <v>2250.2126217860427</v>
      </c>
      <c r="R1605" s="16">
        <f t="shared" si="679"/>
        <v>22808.111868333905</v>
      </c>
      <c r="S1605" s="16">
        <f t="shared" si="692"/>
        <v>3151.5140306633698</v>
      </c>
      <c r="T1605" s="16">
        <f t="shared" si="693"/>
        <v>25191.012483106384</v>
      </c>
      <c r="U1605" s="16">
        <f t="shared" si="694"/>
        <v>2250.2126217860427</v>
      </c>
      <c r="V1605" s="16">
        <f t="shared" si="680"/>
        <v>22940.799861320342</v>
      </c>
      <c r="W1605" s="16">
        <f t="shared" si="695"/>
        <v>3169.8482125549403</v>
      </c>
    </row>
    <row r="1606" spans="2:23">
      <c r="B1606" s="13">
        <v>30</v>
      </c>
      <c r="C1606" s="16">
        <f t="shared" si="675"/>
        <v>1747.6142369622928</v>
      </c>
      <c r="D1606" s="16">
        <f t="shared" si="681"/>
        <v>-121309.00484314034</v>
      </c>
      <c r="E1606" s="16">
        <f t="shared" si="682"/>
        <v>0</v>
      </c>
      <c r="F1606" s="16">
        <f t="shared" si="676"/>
        <v>-123056.61908010264</v>
      </c>
      <c r="G1606" s="16">
        <f t="shared" si="683"/>
        <v>0</v>
      </c>
      <c r="H1606" s="16">
        <f t="shared" si="684"/>
        <v>-23657.956712522162</v>
      </c>
      <c r="I1606" s="16">
        <f t="shared" si="685"/>
        <v>0</v>
      </c>
      <c r="J1606" s="16">
        <f t="shared" si="677"/>
        <v>-25405.570949484456</v>
      </c>
      <c r="K1606" s="16">
        <f t="shared" si="686"/>
        <v>0</v>
      </c>
      <c r="L1606" s="16">
        <f t="shared" si="687"/>
        <v>20758.785416488525</v>
      </c>
      <c r="M1606" s="16">
        <f t="shared" si="688"/>
        <v>2255.1343416010513</v>
      </c>
      <c r="N1606" s="16">
        <f t="shared" si="678"/>
        <v>18503.651074887472</v>
      </c>
      <c r="O1606" s="16">
        <f t="shared" si="689"/>
        <v>2438.4811519632867</v>
      </c>
      <c r="P1606" s="16">
        <f t="shared" si="690"/>
        <v>23445.370513935155</v>
      </c>
      <c r="Q1606" s="16">
        <f t="shared" si="691"/>
        <v>2255.1343416010513</v>
      </c>
      <c r="R1606" s="16">
        <f t="shared" si="679"/>
        <v>21190.236172334102</v>
      </c>
      <c r="S1606" s="16">
        <f t="shared" si="692"/>
        <v>2792.5295014892954</v>
      </c>
      <c r="T1606" s="16">
        <f t="shared" si="693"/>
        <v>23581.765809445631</v>
      </c>
      <c r="U1606" s="16">
        <f t="shared" si="694"/>
        <v>2255.1343416010513</v>
      </c>
      <c r="V1606" s="16">
        <f t="shared" si="680"/>
        <v>21326.631467844578</v>
      </c>
      <c r="W1606" s="16">
        <f t="shared" si="695"/>
        <v>2810.5041896182861</v>
      </c>
    </row>
    <row r="1607" spans="2:23">
      <c r="B1607" s="13">
        <v>31</v>
      </c>
      <c r="C1607" s="16">
        <f t="shared" si="675"/>
        <v>1747.6142369622928</v>
      </c>
      <c r="D1607" s="16">
        <f t="shared" si="681"/>
        <v>-126748.31765250572</v>
      </c>
      <c r="E1607" s="16">
        <f t="shared" si="682"/>
        <v>0</v>
      </c>
      <c r="F1607" s="16">
        <f t="shared" si="676"/>
        <v>-128495.93188946802</v>
      </c>
      <c r="G1607" s="16">
        <f t="shared" si="683"/>
        <v>0</v>
      </c>
      <c r="H1607" s="16">
        <f t="shared" si="684"/>
        <v>-26167.738077968992</v>
      </c>
      <c r="I1607" s="16">
        <f t="shared" si="685"/>
        <v>0</v>
      </c>
      <c r="J1607" s="16">
        <f t="shared" si="677"/>
        <v>-27915.352314931286</v>
      </c>
      <c r="K1607" s="16">
        <f t="shared" si="686"/>
        <v>0</v>
      </c>
      <c r="L1607" s="16">
        <f t="shared" si="687"/>
        <v>19020.643085919826</v>
      </c>
      <c r="M1607" s="16">
        <f t="shared" si="688"/>
        <v>2259.8485059428385</v>
      </c>
      <c r="N1607" s="16">
        <f t="shared" si="678"/>
        <v>16760.794579976988</v>
      </c>
      <c r="O1607" s="16">
        <f t="shared" si="689"/>
        <v>2106.6318135213505</v>
      </c>
      <c r="P1607" s="16">
        <f t="shared" si="690"/>
        <v>21782.291370989118</v>
      </c>
      <c r="Q1607" s="16">
        <f t="shared" si="691"/>
        <v>2259.8485059428385</v>
      </c>
      <c r="R1607" s="16">
        <f t="shared" si="679"/>
        <v>19522.44286504628</v>
      </c>
      <c r="S1607" s="16">
        <f t="shared" si="692"/>
        <v>2453.7380385468491</v>
      </c>
      <c r="T1607" s="16">
        <f t="shared" si="693"/>
        <v>21922.497551056156</v>
      </c>
      <c r="U1607" s="16">
        <f t="shared" si="694"/>
        <v>2259.8485059428385</v>
      </c>
      <c r="V1607" s="16">
        <f t="shared" si="680"/>
        <v>19662.649045113318</v>
      </c>
      <c r="W1607" s="16">
        <f t="shared" si="695"/>
        <v>2471.3602818105655</v>
      </c>
    </row>
    <row r="1608" spans="2:23">
      <c r="B1608" s="13">
        <v>32</v>
      </c>
      <c r="C1608" s="16">
        <f t="shared" ref="C1608:C1629" si="696">IF($B$1569-12*$B1608&lt;=0,0,($B$1572*MIN(12,$B$1569-12*$B1608)-$B$1568*(MIN(12,$B$1569-12*$B1608)-MAX(0,MIN(12,$B$1569-12*$B1608,$B$1570-12*$B1608))))/12)</f>
        <v>1747.6142369622928</v>
      </c>
      <c r="D1608" s="16">
        <f t="shared" si="681"/>
        <v>-132350.80984615206</v>
      </c>
      <c r="E1608" s="16">
        <f t="shared" si="682"/>
        <v>0</v>
      </c>
      <c r="F1608" s="16">
        <f t="shared" ref="F1608:F1639" si="697">IF(E1608&gt;0,IF(E1608&lt;=D1608,D1608-E1608,C1608*(D1608/E1608-1)),D1608-C1608)</f>
        <v>-134098.42408311434</v>
      </c>
      <c r="G1608" s="16">
        <f t="shared" si="683"/>
        <v>0</v>
      </c>
      <c r="H1608" s="16">
        <f t="shared" si="684"/>
        <v>-28752.812884379226</v>
      </c>
      <c r="I1608" s="16">
        <f t="shared" si="685"/>
        <v>0</v>
      </c>
      <c r="J1608" s="16">
        <f t="shared" ref="J1608:J1639" si="698">IF(I1608&gt;0,IF(I1608&lt;=H1608,H1608-I1608,C1608*(H1608/I1608-1)),H1608-C1608)</f>
        <v>-30500.42712134152</v>
      </c>
      <c r="K1608" s="16">
        <f t="shared" si="686"/>
        <v>0</v>
      </c>
      <c r="L1608" s="16">
        <f t="shared" si="687"/>
        <v>17229.091180541545</v>
      </c>
      <c r="M1608" s="16">
        <f t="shared" si="688"/>
        <v>2264.36301381557</v>
      </c>
      <c r="N1608" s="16">
        <f t="shared" ref="N1608:N1639" si="699">IF(M1608&gt;0,IF(M1608&lt;=L1608,L1608-M1608,C1608*(L1608/M1608-1)),L1608-C1608)</f>
        <v>14964.728166725976</v>
      </c>
      <c r="O1608" s="16">
        <f t="shared" si="689"/>
        <v>1793.8863679365768</v>
      </c>
      <c r="P1608" s="16">
        <f t="shared" si="690"/>
        <v>20067.899918695675</v>
      </c>
      <c r="Q1608" s="16">
        <f t="shared" si="691"/>
        <v>2264.36301381557</v>
      </c>
      <c r="R1608" s="16">
        <f t="shared" ref="R1608:R1639" si="700">IF(Q1608&gt;0,IF(Q1608&lt;=P1608,P1608-Q1608,C1608*(P1608/Q1608-1)),P1608-C1608)</f>
        <v>17803.536904880104</v>
      </c>
      <c r="S1608" s="16">
        <f t="shared" si="692"/>
        <v>2134.1865885498105</v>
      </c>
      <c r="T1608" s="16">
        <f t="shared" si="693"/>
        <v>20212.023459433785</v>
      </c>
      <c r="U1608" s="16">
        <f t="shared" si="694"/>
        <v>2264.36301381557</v>
      </c>
      <c r="V1608" s="16">
        <f t="shared" ref="V1608:V1639" si="701">IF(U1608&gt;0,IF(U1608&lt;=T1608,T1608-U1608,C1608*(T1608/U1608-1)),T1608-C1608)</f>
        <v>17947.660445618214</v>
      </c>
      <c r="W1608" s="16">
        <f t="shared" si="695"/>
        <v>2151.4632976318858</v>
      </c>
    </row>
    <row r="1609" spans="2:23">
      <c r="B1609" s="13">
        <v>33</v>
      </c>
      <c r="C1609" s="16">
        <f t="shared" si="696"/>
        <v>1747.6142369622928</v>
      </c>
      <c r="D1609" s="16">
        <f t="shared" ref="D1609:D1629" si="702">IF($B1609&gt;$B$1571,F1608,F1608*$B$107*IF(F1608&gt;0,$B$106,1))</f>
        <v>-138121.37680560778</v>
      </c>
      <c r="E1609" s="16">
        <f t="shared" ref="E1609:E1640" si="703">IF(AND(C1609&gt;0,D1609&gt;0),C1609/(1-$B$105*MAX(0,1-G1608/D1609)),0)</f>
        <v>0</v>
      </c>
      <c r="F1609" s="16">
        <f t="shared" si="697"/>
        <v>-139868.99104257007</v>
      </c>
      <c r="G1609" s="16">
        <f t="shared" ref="G1609:G1640" si="704">IF(E1609&gt;0,IF(E1609&lt;=D1609,G1608*(1-E1609/D1609),0),IF(AND(C1609&lt;0,F1609&gt;0),G1608-C1609,G1608))/$B$108</f>
        <v>0</v>
      </c>
      <c r="H1609" s="16">
        <f t="shared" ref="H1609:H1629" si="705">IF($B1609&gt;$B$1571,J1608,J1608*$B$107*IF(J1608&gt;0,$B$106,1))</f>
        <v>-31415.439934981765</v>
      </c>
      <c r="I1609" s="16">
        <f t="shared" ref="I1609:I1640" si="706">IF(AND(C1609&gt;0,H1609&gt;0),C1609/(1-$B$105*MAX(0,1-K1608/H1609)),0)</f>
        <v>0</v>
      </c>
      <c r="J1609" s="16">
        <f t="shared" si="698"/>
        <v>-33163.054171944059</v>
      </c>
      <c r="K1609" s="16">
        <f t="shared" ref="K1609:K1640" si="707">IF(I1609&gt;0,IF(I1609&lt;=H1609,K1608*(1-I1609/H1609),0),IF(AND(C1609&lt;0,J1609&gt;0),K1608-C1609,K1608))/$B$108</f>
        <v>0</v>
      </c>
      <c r="L1609" s="16">
        <f t="shared" ref="L1609:L1629" si="708">IF($B1609&gt;$B$1571,N1608,N1608*$B$107*IF(N1608&gt;0,$B$106,1))</f>
        <v>15382.8426717043</v>
      </c>
      <c r="M1609" s="16">
        <f t="shared" ref="M1609:M1640" si="709">IF(AND(C1609&gt;0,L1609&gt;0),C1609/(1-$B$105*MAX(0,1-O1608/L1609)),0)</f>
        <v>2268.6855382146332</v>
      </c>
      <c r="N1609" s="16">
        <f t="shared" si="699"/>
        <v>13114.157133489667</v>
      </c>
      <c r="O1609" s="16">
        <f t="shared" ref="O1609:O1640" si="710">IF(M1609&gt;0,IF(M1609&lt;=L1609,O1608*(1-M1609/L1609),0),IF(AND(C1609&lt;0,N1609&gt;0),O1608-C1609,O1608))/$B$108</f>
        <v>1499.3345285823741</v>
      </c>
      <c r="P1609" s="16">
        <f t="shared" ref="P1609:P1629" si="711">IF($B1609&gt;$B$1571,R1608,R1608*$B$107*IF(R1608&gt;0,$B$106,1))</f>
        <v>18300.967726002455</v>
      </c>
      <c r="Q1609" s="16">
        <f t="shared" ref="Q1609:Q1640" si="712">IF(AND(C1609&gt;0,P1609&gt;0),C1609/(1-$B$105*MAX(0,1-S1608/P1609)),0)</f>
        <v>2268.6855382146332</v>
      </c>
      <c r="R1609" s="16">
        <f t="shared" si="700"/>
        <v>16032.282187787821</v>
      </c>
      <c r="S1609" s="16">
        <f t="shared" ref="S1609:S1640" si="713">IF(Q1609&gt;0,IF(Q1609&lt;=P1609,S1608*(1-Q1609/P1609),0),IF(AND(C1609&lt;0,R1609&gt;0),S1608-C1609,S1608))/$B$108</f>
        <v>1832.9621958502501</v>
      </c>
      <c r="T1609" s="16">
        <f t="shared" ref="T1609:T1629" si="714">IF($B1609&gt;$B$1571,V1608,V1608*$B$107*IF(V1608&gt;0,$B$106,1))</f>
        <v>18449.118078468789</v>
      </c>
      <c r="U1609" s="16">
        <f t="shared" ref="U1609:U1640" si="715">IF(AND(C1609&gt;0,T1609&gt;0),C1609/(1-$B$105*MAX(0,1-W1608/T1609)),0)</f>
        <v>2268.6855382146332</v>
      </c>
      <c r="V1609" s="16">
        <f t="shared" si="701"/>
        <v>16180.432540254156</v>
      </c>
      <c r="W1609" s="16">
        <f t="shared" ref="W1609:W1640" si="716">IF(U1609&gt;0,IF(U1609&lt;=T1609,W1608*(1-U1609/T1609),0),IF(AND(C1609&lt;0,V1609&gt;0),W1608-C1609,W1608))/$B$108</f>
        <v>1849.9001459307165</v>
      </c>
    </row>
    <row r="1610" spans="2:23">
      <c r="B1610" s="13">
        <v>34</v>
      </c>
      <c r="C1610" s="16">
        <f t="shared" si="696"/>
        <v>1747.6142369622928</v>
      </c>
      <c r="D1610" s="16">
        <f t="shared" si="702"/>
        <v>-144065.06077384716</v>
      </c>
      <c r="E1610" s="16">
        <f t="shared" si="703"/>
        <v>0</v>
      </c>
      <c r="F1610" s="16">
        <f t="shared" si="697"/>
        <v>-145812.67501080944</v>
      </c>
      <c r="G1610" s="16">
        <f t="shared" si="704"/>
        <v>0</v>
      </c>
      <c r="H1610" s="16">
        <f t="shared" si="705"/>
        <v>-34157.94579710238</v>
      </c>
      <c r="I1610" s="16">
        <f t="shared" si="706"/>
        <v>0</v>
      </c>
      <c r="J1610" s="16">
        <f t="shared" si="698"/>
        <v>-35905.560034064671</v>
      </c>
      <c r="K1610" s="16">
        <f t="shared" si="707"/>
        <v>0</v>
      </c>
      <c r="L1610" s="16">
        <f t="shared" si="708"/>
        <v>13480.566683799369</v>
      </c>
      <c r="M1610" s="16">
        <f t="shared" si="709"/>
        <v>2272.8235257603574</v>
      </c>
      <c r="N1610" s="16">
        <f t="shared" si="699"/>
        <v>11207.743158039011</v>
      </c>
      <c r="O1610" s="16">
        <f t="shared" si="710"/>
        <v>1222.1046362435479</v>
      </c>
      <c r="P1610" s="16">
        <f t="shared" si="711"/>
        <v>16480.224152114613</v>
      </c>
      <c r="Q1610" s="16">
        <f t="shared" si="712"/>
        <v>2272.8235257603574</v>
      </c>
      <c r="R1610" s="16">
        <f t="shared" si="700"/>
        <v>14207.400626354256</v>
      </c>
      <c r="S1610" s="16">
        <f t="shared" si="713"/>
        <v>1549.1905845453873</v>
      </c>
      <c r="T1610" s="16">
        <f t="shared" si="714"/>
        <v>16632.513825428858</v>
      </c>
      <c r="U1610" s="16">
        <f t="shared" si="715"/>
        <v>2272.8235257603574</v>
      </c>
      <c r="V1610" s="16">
        <f t="shared" si="701"/>
        <v>14359.6902996685</v>
      </c>
      <c r="W1610" s="16">
        <f t="shared" si="716"/>
        <v>1565.796417957609</v>
      </c>
    </row>
    <row r="1611" spans="2:23">
      <c r="B1611" s="13">
        <v>35</v>
      </c>
      <c r="C1611" s="16">
        <f t="shared" si="696"/>
        <v>1747.6142369622928</v>
      </c>
      <c r="D1611" s="16">
        <f t="shared" si="702"/>
        <v>-150187.05526113373</v>
      </c>
      <c r="E1611" s="16">
        <f t="shared" si="703"/>
        <v>0</v>
      </c>
      <c r="F1611" s="16">
        <f t="shared" si="697"/>
        <v>-151934.66949809602</v>
      </c>
      <c r="G1611" s="16">
        <f t="shared" si="704"/>
        <v>0</v>
      </c>
      <c r="H1611" s="16">
        <f t="shared" si="705"/>
        <v>-36982.726835086614</v>
      </c>
      <c r="I1611" s="16">
        <f t="shared" si="706"/>
        <v>0</v>
      </c>
      <c r="J1611" s="16">
        <f t="shared" si="698"/>
        <v>-38730.341072048905</v>
      </c>
      <c r="K1611" s="16">
        <f t="shared" si="707"/>
        <v>0</v>
      </c>
      <c r="L1611" s="16">
        <f t="shared" si="708"/>
        <v>11520.88750187462</v>
      </c>
      <c r="M1611" s="16">
        <f t="shared" si="709"/>
        <v>2276.7841971134112</v>
      </c>
      <c r="N1611" s="16">
        <f t="shared" si="699"/>
        <v>9244.1033047612091</v>
      </c>
      <c r="O1611" s="16">
        <f t="shared" si="710"/>
        <v>961.36227121023364</v>
      </c>
      <c r="P1611" s="16">
        <f t="shared" si="711"/>
        <v>14604.355399854594</v>
      </c>
      <c r="Q1611" s="16">
        <f t="shared" si="712"/>
        <v>2276.7841971134112</v>
      </c>
      <c r="R1611" s="16">
        <f t="shared" si="700"/>
        <v>12327.571202741183</v>
      </c>
      <c r="S1611" s="16">
        <f t="shared" si="713"/>
        <v>1282.0347695453704</v>
      </c>
      <c r="T1611" s="16">
        <f t="shared" si="714"/>
        <v>14760.900046641238</v>
      </c>
      <c r="U1611" s="16">
        <f t="shared" si="715"/>
        <v>2276.7841971134112</v>
      </c>
      <c r="V1611" s="16">
        <f t="shared" si="701"/>
        <v>12484.115849527827</v>
      </c>
      <c r="W1611" s="16">
        <f t="shared" si="716"/>
        <v>1298.3149983808819</v>
      </c>
    </row>
    <row r="1612" spans="2:23">
      <c r="B1612" s="13">
        <v>36</v>
      </c>
      <c r="C1612" s="16">
        <f t="shared" si="696"/>
        <v>1747.6142369622928</v>
      </c>
      <c r="D1612" s="16">
        <f t="shared" si="702"/>
        <v>-156492.7095830389</v>
      </c>
      <c r="E1612" s="16">
        <f t="shared" si="703"/>
        <v>0</v>
      </c>
      <c r="F1612" s="16">
        <f t="shared" si="697"/>
        <v>-158240.32382000118</v>
      </c>
      <c r="G1612" s="16">
        <f t="shared" si="704"/>
        <v>0</v>
      </c>
      <c r="H1612" s="16">
        <f t="shared" si="705"/>
        <v>-39892.251304210375</v>
      </c>
      <c r="I1612" s="16">
        <f t="shared" si="706"/>
        <v>0</v>
      </c>
      <c r="J1612" s="16">
        <f t="shared" si="698"/>
        <v>-41639.865541172665</v>
      </c>
      <c r="K1612" s="16">
        <f t="shared" si="707"/>
        <v>0</v>
      </c>
      <c r="L1612" s="16">
        <f t="shared" si="708"/>
        <v>9502.3835510962381</v>
      </c>
      <c r="M1612" s="16">
        <f t="shared" si="709"/>
        <v>2280.5745480913383</v>
      </c>
      <c r="N1612" s="16">
        <f t="shared" si="699"/>
        <v>7221.8090030048998</v>
      </c>
      <c r="O1612" s="16">
        <f t="shared" si="710"/>
        <v>716.3088957012011</v>
      </c>
      <c r="P1612" s="16">
        <f t="shared" si="711"/>
        <v>12672.003542145772</v>
      </c>
      <c r="Q1612" s="16">
        <f t="shared" si="712"/>
        <v>2280.5745480913383</v>
      </c>
      <c r="R1612" s="16">
        <f t="shared" si="700"/>
        <v>10391.428994054433</v>
      </c>
      <c r="S1612" s="16">
        <f t="shared" si="713"/>
        <v>1030.6936979905506</v>
      </c>
      <c r="T1612" s="16">
        <f t="shared" si="714"/>
        <v>12832.922046363636</v>
      </c>
      <c r="U1612" s="16">
        <f t="shared" si="715"/>
        <v>2280.5745480913383</v>
      </c>
      <c r="V1612" s="16">
        <f t="shared" si="701"/>
        <v>10552.347498272298</v>
      </c>
      <c r="W1612" s="16">
        <f t="shared" si="716"/>
        <v>1046.6547066528169</v>
      </c>
    </row>
    <row r="1613" spans="2:23">
      <c r="B1613" s="13">
        <v>37</v>
      </c>
      <c r="C1613" s="16">
        <f t="shared" si="696"/>
        <v>1747.6142369622928</v>
      </c>
      <c r="D1613" s="16">
        <f t="shared" si="702"/>
        <v>-162987.53353460121</v>
      </c>
      <c r="E1613" s="16">
        <f t="shared" si="703"/>
        <v>0</v>
      </c>
      <c r="F1613" s="16">
        <f t="shared" si="697"/>
        <v>-164735.1477715635</v>
      </c>
      <c r="G1613" s="16">
        <f t="shared" si="704"/>
        <v>0</v>
      </c>
      <c r="H1613" s="16">
        <f t="shared" si="705"/>
        <v>-42889.061507407845</v>
      </c>
      <c r="I1613" s="16">
        <f t="shared" si="706"/>
        <v>0</v>
      </c>
      <c r="J1613" s="16">
        <f t="shared" si="698"/>
        <v>-44636.675744370135</v>
      </c>
      <c r="K1613" s="16">
        <f t="shared" si="707"/>
        <v>0</v>
      </c>
      <c r="L1613" s="16">
        <f t="shared" si="708"/>
        <v>7423.5863465488574</v>
      </c>
      <c r="M1613" s="16">
        <f t="shared" si="709"/>
        <v>2284.2013514107116</v>
      </c>
      <c r="N1613" s="16">
        <f t="shared" si="699"/>
        <v>5139.3849951381453</v>
      </c>
      <c r="O1613" s="16">
        <f t="shared" si="710"/>
        <v>486.18052776751881</v>
      </c>
      <c r="P1613" s="16">
        <f t="shared" si="711"/>
        <v>10681.765520148314</v>
      </c>
      <c r="Q1613" s="16">
        <f t="shared" si="712"/>
        <v>2284.2013514107116</v>
      </c>
      <c r="R1613" s="16">
        <f t="shared" si="700"/>
        <v>8397.5641687376028</v>
      </c>
      <c r="S1613" s="16">
        <f t="shared" si="713"/>
        <v>794.40092216884193</v>
      </c>
      <c r="T1613" s="16">
        <f t="shared" si="714"/>
        <v>10847.180087374027</v>
      </c>
      <c r="U1613" s="16">
        <f t="shared" si="715"/>
        <v>2284.2013514107116</v>
      </c>
      <c r="V1613" s="16">
        <f t="shared" si="701"/>
        <v>8562.9787359633156</v>
      </c>
      <c r="W1613" s="16">
        <f t="shared" si="716"/>
        <v>810.04896987694588</v>
      </c>
    </row>
    <row r="1614" spans="2:23">
      <c r="B1614" s="13">
        <v>38</v>
      </c>
      <c r="C1614" s="16">
        <f t="shared" si="696"/>
        <v>1747.6142369622928</v>
      </c>
      <c r="D1614" s="16">
        <f t="shared" si="702"/>
        <v>-169677.2022047104</v>
      </c>
      <c r="E1614" s="16">
        <f t="shared" si="703"/>
        <v>0</v>
      </c>
      <c r="F1614" s="16">
        <f t="shared" si="697"/>
        <v>-171424.81644167268</v>
      </c>
      <c r="G1614" s="16">
        <f t="shared" si="704"/>
        <v>0</v>
      </c>
      <c r="H1614" s="16">
        <f t="shared" si="705"/>
        <v>-45975.776016701238</v>
      </c>
      <c r="I1614" s="16">
        <f t="shared" si="706"/>
        <v>0</v>
      </c>
      <c r="J1614" s="16">
        <f t="shared" si="698"/>
        <v>-47723.390253663529</v>
      </c>
      <c r="K1614" s="16">
        <f t="shared" si="707"/>
        <v>0</v>
      </c>
      <c r="L1614" s="16">
        <f t="shared" si="708"/>
        <v>5282.9794119023054</v>
      </c>
      <c r="M1614" s="16">
        <f t="shared" si="709"/>
        <v>2287.6711589843112</v>
      </c>
      <c r="N1614" s="16">
        <f t="shared" si="699"/>
        <v>2995.3082529179942</v>
      </c>
      <c r="O1614" s="16">
        <f t="shared" si="710"/>
        <v>270.2464476080408</v>
      </c>
      <c r="P1614" s="16">
        <f t="shared" si="711"/>
        <v>8632.1921116121321</v>
      </c>
      <c r="Q1614" s="16">
        <f t="shared" si="712"/>
        <v>2287.6711589843112</v>
      </c>
      <c r="R1614" s="16">
        <f t="shared" si="700"/>
        <v>6344.5209526278213</v>
      </c>
      <c r="S1614" s="16">
        <f t="shared" si="713"/>
        <v>572.42330486423998</v>
      </c>
      <c r="T1614" s="16">
        <f t="shared" si="714"/>
        <v>8802.2283618461315</v>
      </c>
      <c r="U1614" s="16">
        <f t="shared" si="715"/>
        <v>2287.6711589843112</v>
      </c>
      <c r="V1614" s="16">
        <f t="shared" si="701"/>
        <v>6514.5572028618208</v>
      </c>
      <c r="W1614" s="16">
        <f t="shared" si="716"/>
        <v>587.76452810747901</v>
      </c>
    </row>
    <row r="1615" spans="2:23">
      <c r="B1615" s="13">
        <v>39</v>
      </c>
      <c r="C1615" s="16">
        <f t="shared" si="696"/>
        <v>1747.6142369622928</v>
      </c>
      <c r="D1615" s="16">
        <f t="shared" si="702"/>
        <v>-176567.56093492286</v>
      </c>
      <c r="E1615" s="16">
        <f t="shared" si="703"/>
        <v>0</v>
      </c>
      <c r="F1615" s="16">
        <f t="shared" si="697"/>
        <v>-178315.17517188514</v>
      </c>
      <c r="G1615" s="16">
        <f t="shared" si="704"/>
        <v>0</v>
      </c>
      <c r="H1615" s="16">
        <f t="shared" si="705"/>
        <v>-49155.091961273436</v>
      </c>
      <c r="I1615" s="16">
        <f t="shared" si="706"/>
        <v>0</v>
      </c>
      <c r="J1615" s="16">
        <f t="shared" si="698"/>
        <v>-50902.706198235726</v>
      </c>
      <c r="K1615" s="16">
        <f t="shared" si="707"/>
        <v>0</v>
      </c>
      <c r="L1615" s="16">
        <f t="shared" si="708"/>
        <v>3078.9971655045229</v>
      </c>
      <c r="M1615" s="16">
        <f t="shared" si="709"/>
        <v>2290.9903047075818</v>
      </c>
      <c r="N1615" s="16">
        <f t="shared" si="699"/>
        <v>788.00686079694106</v>
      </c>
      <c r="O1615" s="16">
        <f t="shared" si="710"/>
        <v>67.807937026426274</v>
      </c>
      <c r="P1615" s="16">
        <f t="shared" si="711"/>
        <v>6521.7868680442434</v>
      </c>
      <c r="Q1615" s="16">
        <f t="shared" si="712"/>
        <v>2290.9903047075818</v>
      </c>
      <c r="R1615" s="16">
        <f t="shared" si="700"/>
        <v>4230.7965633366621</v>
      </c>
      <c r="S1615" s="16">
        <f t="shared" si="713"/>
        <v>364.05975786583735</v>
      </c>
      <c r="T1615" s="16">
        <f t="shared" si="714"/>
        <v>6696.5739311097805</v>
      </c>
      <c r="U1615" s="16">
        <f t="shared" si="715"/>
        <v>2290.9903047075818</v>
      </c>
      <c r="V1615" s="16">
        <f t="shared" si="701"/>
        <v>4405.5836264021982</v>
      </c>
      <c r="W1615" s="16">
        <f t="shared" si="716"/>
        <v>379.10017281018918</v>
      </c>
    </row>
    <row r="1616" spans="2:23">
      <c r="B1616" s="13">
        <v>40</v>
      </c>
      <c r="C1616" s="16">
        <f t="shared" si="696"/>
        <v>1747.6142369622928</v>
      </c>
      <c r="D1616" s="16">
        <f t="shared" si="702"/>
        <v>-183664.6304270417</v>
      </c>
      <c r="E1616" s="16">
        <f t="shared" si="703"/>
        <v>0</v>
      </c>
      <c r="F1616" s="16">
        <f t="shared" si="697"/>
        <v>-185412.24466400399</v>
      </c>
      <c r="G1616" s="16">
        <f t="shared" si="704"/>
        <v>0</v>
      </c>
      <c r="H1616" s="16">
        <f t="shared" si="705"/>
        <v>-52429.787384182797</v>
      </c>
      <c r="I1616" s="16">
        <f t="shared" si="706"/>
        <v>0</v>
      </c>
      <c r="J1616" s="16">
        <f t="shared" si="698"/>
        <v>-54177.401621145087</v>
      </c>
      <c r="K1616" s="16">
        <f t="shared" si="707"/>
        <v>0</v>
      </c>
      <c r="L1616" s="16">
        <f t="shared" si="708"/>
        <v>810.02377248760752</v>
      </c>
      <c r="M1616" s="16">
        <f t="shared" si="709"/>
        <v>2294.1649076732965</v>
      </c>
      <c r="N1616" s="16">
        <f t="shared" si="699"/>
        <v>-1130.5665816945923</v>
      </c>
      <c r="O1616" s="16">
        <f t="shared" si="710"/>
        <v>0</v>
      </c>
      <c r="P1616" s="16">
        <f t="shared" si="711"/>
        <v>4349.0050193162888</v>
      </c>
      <c r="Q1616" s="16">
        <f t="shared" si="712"/>
        <v>2294.1649076732965</v>
      </c>
      <c r="R1616" s="16">
        <f t="shared" si="700"/>
        <v>2054.8401116429923</v>
      </c>
      <c r="S1616" s="16">
        <f t="shared" si="713"/>
        <v>168.6400141819928</v>
      </c>
      <c r="T1616" s="16">
        <f t="shared" si="714"/>
        <v>4528.6756329238751</v>
      </c>
      <c r="U1616" s="16">
        <f t="shared" si="715"/>
        <v>2294.1649076732965</v>
      </c>
      <c r="V1616" s="16">
        <f t="shared" si="701"/>
        <v>2234.5107252505786</v>
      </c>
      <c r="W1616" s="16">
        <f t="shared" si="716"/>
        <v>183.38551902939639</v>
      </c>
    </row>
    <row r="1617" spans="1:23">
      <c r="B1617" s="13">
        <v>41</v>
      </c>
      <c r="C1617" s="16">
        <f t="shared" si="696"/>
        <v>1747.6142369622928</v>
      </c>
      <c r="D1617" s="16">
        <f t="shared" si="702"/>
        <v>-190974.61200392412</v>
      </c>
      <c r="E1617" s="16">
        <f t="shared" si="703"/>
        <v>0</v>
      </c>
      <c r="F1617" s="16">
        <f t="shared" si="697"/>
        <v>-192722.2262408864</v>
      </c>
      <c r="G1617" s="16">
        <f t="shared" si="704"/>
        <v>0</v>
      </c>
      <c r="H1617" s="16">
        <f t="shared" si="705"/>
        <v>-55802.723669779443</v>
      </c>
      <c r="I1617" s="16">
        <f t="shared" si="706"/>
        <v>0</v>
      </c>
      <c r="J1617" s="16">
        <f t="shared" si="698"/>
        <v>-57550.337906741734</v>
      </c>
      <c r="K1617" s="16">
        <f t="shared" si="707"/>
        <v>0</v>
      </c>
      <c r="L1617" s="16">
        <f t="shared" si="708"/>
        <v>-1164.48357914543</v>
      </c>
      <c r="M1617" s="16">
        <f t="shared" si="709"/>
        <v>0</v>
      </c>
      <c r="N1617" s="16">
        <f t="shared" si="699"/>
        <v>-2912.0978161077228</v>
      </c>
      <c r="O1617" s="16">
        <f t="shared" si="710"/>
        <v>0</v>
      </c>
      <c r="P1617" s="16">
        <f t="shared" si="711"/>
        <v>2112.2523443622972</v>
      </c>
      <c r="Q1617" s="16">
        <f t="shared" si="712"/>
        <v>2297.2008757579224</v>
      </c>
      <c r="R1617" s="16">
        <f t="shared" si="700"/>
        <v>-140.70109844687468</v>
      </c>
      <c r="S1617" s="16">
        <f t="shared" si="713"/>
        <v>0</v>
      </c>
      <c r="T1617" s="16">
        <f t="shared" si="714"/>
        <v>2296.94295491408</v>
      </c>
      <c r="U1617" s="16">
        <f t="shared" si="715"/>
        <v>2297.2008757579224</v>
      </c>
      <c r="V1617" s="16">
        <f t="shared" si="701"/>
        <v>-0.19621537823047583</v>
      </c>
      <c r="W1617" s="16">
        <f t="shared" si="716"/>
        <v>0</v>
      </c>
    </row>
    <row r="1618" spans="1:23">
      <c r="B1618" s="13">
        <v>42</v>
      </c>
      <c r="C1618" s="16">
        <f t="shared" si="696"/>
        <v>0</v>
      </c>
      <c r="D1618" s="16">
        <f t="shared" si="702"/>
        <v>-198503.893028113</v>
      </c>
      <c r="E1618" s="16">
        <f t="shared" si="703"/>
        <v>0</v>
      </c>
      <c r="F1618" s="16">
        <f t="shared" si="697"/>
        <v>-198503.893028113</v>
      </c>
      <c r="G1618" s="16">
        <f t="shared" si="704"/>
        <v>0</v>
      </c>
      <c r="H1618" s="16">
        <f t="shared" si="705"/>
        <v>-59276.848043943988</v>
      </c>
      <c r="I1618" s="16">
        <f t="shared" si="706"/>
        <v>0</v>
      </c>
      <c r="J1618" s="16">
        <f t="shared" si="698"/>
        <v>-59276.848043943988</v>
      </c>
      <c r="K1618" s="16">
        <f t="shared" si="707"/>
        <v>0</v>
      </c>
      <c r="L1618" s="16">
        <f t="shared" si="708"/>
        <v>-2999.4607505909544</v>
      </c>
      <c r="M1618" s="16">
        <f t="shared" si="709"/>
        <v>0</v>
      </c>
      <c r="N1618" s="16">
        <f t="shared" si="699"/>
        <v>-2999.4607505909544</v>
      </c>
      <c r="O1618" s="16">
        <f t="shared" si="710"/>
        <v>0</v>
      </c>
      <c r="P1618" s="16">
        <f t="shared" si="711"/>
        <v>-144.92213140028093</v>
      </c>
      <c r="Q1618" s="16">
        <f t="shared" si="712"/>
        <v>0</v>
      </c>
      <c r="R1618" s="16">
        <f t="shared" si="700"/>
        <v>-144.92213140028093</v>
      </c>
      <c r="S1618" s="16">
        <f t="shared" si="713"/>
        <v>0</v>
      </c>
      <c r="T1618" s="16">
        <f t="shared" si="714"/>
        <v>-0.20210183957739011</v>
      </c>
      <c r="U1618" s="16">
        <f t="shared" si="715"/>
        <v>0</v>
      </c>
      <c r="V1618" s="16">
        <f t="shared" si="701"/>
        <v>-0.20210183957739011</v>
      </c>
      <c r="W1618" s="16">
        <f t="shared" si="716"/>
        <v>0</v>
      </c>
    </row>
    <row r="1619" spans="1:23">
      <c r="B1619" s="13">
        <v>43</v>
      </c>
      <c r="C1619" s="16">
        <f t="shared" si="696"/>
        <v>0</v>
      </c>
      <c r="D1619" s="16">
        <f t="shared" si="702"/>
        <v>-198503.893028113</v>
      </c>
      <c r="E1619" s="16">
        <f t="shared" si="703"/>
        <v>0</v>
      </c>
      <c r="F1619" s="16">
        <f t="shared" si="697"/>
        <v>-198503.893028113</v>
      </c>
      <c r="G1619" s="16">
        <f t="shared" si="704"/>
        <v>0</v>
      </c>
      <c r="H1619" s="16">
        <f t="shared" si="705"/>
        <v>-59276.848043943988</v>
      </c>
      <c r="I1619" s="16">
        <f t="shared" si="706"/>
        <v>0</v>
      </c>
      <c r="J1619" s="16">
        <f t="shared" si="698"/>
        <v>-59276.848043943988</v>
      </c>
      <c r="K1619" s="16">
        <f t="shared" si="707"/>
        <v>0</v>
      </c>
      <c r="L1619" s="16">
        <f t="shared" si="708"/>
        <v>-2999.4607505909544</v>
      </c>
      <c r="M1619" s="16">
        <f t="shared" si="709"/>
        <v>0</v>
      </c>
      <c r="N1619" s="16">
        <f t="shared" si="699"/>
        <v>-2999.4607505909544</v>
      </c>
      <c r="O1619" s="16">
        <f t="shared" si="710"/>
        <v>0</v>
      </c>
      <c r="P1619" s="16">
        <f t="shared" si="711"/>
        <v>-144.92213140028093</v>
      </c>
      <c r="Q1619" s="16">
        <f t="shared" si="712"/>
        <v>0</v>
      </c>
      <c r="R1619" s="16">
        <f t="shared" si="700"/>
        <v>-144.92213140028093</v>
      </c>
      <c r="S1619" s="16">
        <f t="shared" si="713"/>
        <v>0</v>
      </c>
      <c r="T1619" s="16">
        <f t="shared" si="714"/>
        <v>-0.20210183957739011</v>
      </c>
      <c r="U1619" s="16">
        <f t="shared" si="715"/>
        <v>0</v>
      </c>
      <c r="V1619" s="16">
        <f t="shared" si="701"/>
        <v>-0.20210183957739011</v>
      </c>
      <c r="W1619" s="16">
        <f t="shared" si="716"/>
        <v>0</v>
      </c>
    </row>
    <row r="1620" spans="1:23">
      <c r="B1620" s="13">
        <v>44</v>
      </c>
      <c r="C1620" s="16">
        <f t="shared" si="696"/>
        <v>0</v>
      </c>
      <c r="D1620" s="16">
        <f t="shared" si="702"/>
        <v>-198503.893028113</v>
      </c>
      <c r="E1620" s="16">
        <f t="shared" si="703"/>
        <v>0</v>
      </c>
      <c r="F1620" s="16">
        <f t="shared" si="697"/>
        <v>-198503.893028113</v>
      </c>
      <c r="G1620" s="16">
        <f t="shared" si="704"/>
        <v>0</v>
      </c>
      <c r="H1620" s="16">
        <f t="shared" si="705"/>
        <v>-59276.848043943988</v>
      </c>
      <c r="I1620" s="16">
        <f t="shared" si="706"/>
        <v>0</v>
      </c>
      <c r="J1620" s="16">
        <f t="shared" si="698"/>
        <v>-59276.848043943988</v>
      </c>
      <c r="K1620" s="16">
        <f t="shared" si="707"/>
        <v>0</v>
      </c>
      <c r="L1620" s="16">
        <f t="shared" si="708"/>
        <v>-2999.4607505909544</v>
      </c>
      <c r="M1620" s="16">
        <f t="shared" si="709"/>
        <v>0</v>
      </c>
      <c r="N1620" s="16">
        <f t="shared" si="699"/>
        <v>-2999.4607505909544</v>
      </c>
      <c r="O1620" s="16">
        <f t="shared" si="710"/>
        <v>0</v>
      </c>
      <c r="P1620" s="16">
        <f t="shared" si="711"/>
        <v>-144.92213140028093</v>
      </c>
      <c r="Q1620" s="16">
        <f t="shared" si="712"/>
        <v>0</v>
      </c>
      <c r="R1620" s="16">
        <f t="shared" si="700"/>
        <v>-144.92213140028093</v>
      </c>
      <c r="S1620" s="16">
        <f t="shared" si="713"/>
        <v>0</v>
      </c>
      <c r="T1620" s="16">
        <f t="shared" si="714"/>
        <v>-0.20210183957739011</v>
      </c>
      <c r="U1620" s="16">
        <f t="shared" si="715"/>
        <v>0</v>
      </c>
      <c r="V1620" s="16">
        <f t="shared" si="701"/>
        <v>-0.20210183957739011</v>
      </c>
      <c r="W1620" s="16">
        <f t="shared" si="716"/>
        <v>0</v>
      </c>
    </row>
    <row r="1621" spans="1:23">
      <c r="B1621" s="13">
        <v>45</v>
      </c>
      <c r="C1621" s="16">
        <f t="shared" si="696"/>
        <v>0</v>
      </c>
      <c r="D1621" s="16">
        <f t="shared" si="702"/>
        <v>-198503.893028113</v>
      </c>
      <c r="E1621" s="16">
        <f t="shared" si="703"/>
        <v>0</v>
      </c>
      <c r="F1621" s="16">
        <f t="shared" si="697"/>
        <v>-198503.893028113</v>
      </c>
      <c r="G1621" s="16">
        <f t="shared" si="704"/>
        <v>0</v>
      </c>
      <c r="H1621" s="16">
        <f t="shared" si="705"/>
        <v>-59276.848043943988</v>
      </c>
      <c r="I1621" s="16">
        <f t="shared" si="706"/>
        <v>0</v>
      </c>
      <c r="J1621" s="16">
        <f t="shared" si="698"/>
        <v>-59276.848043943988</v>
      </c>
      <c r="K1621" s="16">
        <f t="shared" si="707"/>
        <v>0</v>
      </c>
      <c r="L1621" s="16">
        <f t="shared" si="708"/>
        <v>-2999.4607505909544</v>
      </c>
      <c r="M1621" s="16">
        <f t="shared" si="709"/>
        <v>0</v>
      </c>
      <c r="N1621" s="16">
        <f t="shared" si="699"/>
        <v>-2999.4607505909544</v>
      </c>
      <c r="O1621" s="16">
        <f t="shared" si="710"/>
        <v>0</v>
      </c>
      <c r="P1621" s="16">
        <f t="shared" si="711"/>
        <v>-144.92213140028093</v>
      </c>
      <c r="Q1621" s="16">
        <f t="shared" si="712"/>
        <v>0</v>
      </c>
      <c r="R1621" s="16">
        <f t="shared" si="700"/>
        <v>-144.92213140028093</v>
      </c>
      <c r="S1621" s="16">
        <f t="shared" si="713"/>
        <v>0</v>
      </c>
      <c r="T1621" s="16">
        <f t="shared" si="714"/>
        <v>-0.20210183957739011</v>
      </c>
      <c r="U1621" s="16">
        <f t="shared" si="715"/>
        <v>0</v>
      </c>
      <c r="V1621" s="16">
        <f t="shared" si="701"/>
        <v>-0.20210183957739011</v>
      </c>
      <c r="W1621" s="16">
        <f t="shared" si="716"/>
        <v>0</v>
      </c>
    </row>
    <row r="1622" spans="1:23">
      <c r="B1622" s="13">
        <v>46</v>
      </c>
      <c r="C1622" s="16">
        <f t="shared" si="696"/>
        <v>0</v>
      </c>
      <c r="D1622" s="16">
        <f t="shared" si="702"/>
        <v>-198503.893028113</v>
      </c>
      <c r="E1622" s="16">
        <f t="shared" si="703"/>
        <v>0</v>
      </c>
      <c r="F1622" s="16">
        <f t="shared" si="697"/>
        <v>-198503.893028113</v>
      </c>
      <c r="G1622" s="16">
        <f t="shared" si="704"/>
        <v>0</v>
      </c>
      <c r="H1622" s="16">
        <f t="shared" si="705"/>
        <v>-59276.848043943988</v>
      </c>
      <c r="I1622" s="16">
        <f t="shared" si="706"/>
        <v>0</v>
      </c>
      <c r="J1622" s="16">
        <f t="shared" si="698"/>
        <v>-59276.848043943988</v>
      </c>
      <c r="K1622" s="16">
        <f t="shared" si="707"/>
        <v>0</v>
      </c>
      <c r="L1622" s="16">
        <f t="shared" si="708"/>
        <v>-2999.4607505909544</v>
      </c>
      <c r="M1622" s="16">
        <f t="shared" si="709"/>
        <v>0</v>
      </c>
      <c r="N1622" s="16">
        <f t="shared" si="699"/>
        <v>-2999.4607505909544</v>
      </c>
      <c r="O1622" s="16">
        <f t="shared" si="710"/>
        <v>0</v>
      </c>
      <c r="P1622" s="16">
        <f t="shared" si="711"/>
        <v>-144.92213140028093</v>
      </c>
      <c r="Q1622" s="16">
        <f t="shared" si="712"/>
        <v>0</v>
      </c>
      <c r="R1622" s="16">
        <f t="shared" si="700"/>
        <v>-144.92213140028093</v>
      </c>
      <c r="S1622" s="16">
        <f t="shared" si="713"/>
        <v>0</v>
      </c>
      <c r="T1622" s="16">
        <f t="shared" si="714"/>
        <v>-0.20210183957739011</v>
      </c>
      <c r="U1622" s="16">
        <f t="shared" si="715"/>
        <v>0</v>
      </c>
      <c r="V1622" s="16">
        <f t="shared" si="701"/>
        <v>-0.20210183957739011</v>
      </c>
      <c r="W1622" s="16">
        <f t="shared" si="716"/>
        <v>0</v>
      </c>
    </row>
    <row r="1623" spans="1:23">
      <c r="B1623" s="13">
        <v>47</v>
      </c>
      <c r="C1623" s="16">
        <f t="shared" si="696"/>
        <v>0</v>
      </c>
      <c r="D1623" s="16">
        <f t="shared" si="702"/>
        <v>-198503.893028113</v>
      </c>
      <c r="E1623" s="16">
        <f t="shared" si="703"/>
        <v>0</v>
      </c>
      <c r="F1623" s="16">
        <f t="shared" si="697"/>
        <v>-198503.893028113</v>
      </c>
      <c r="G1623" s="16">
        <f t="shared" si="704"/>
        <v>0</v>
      </c>
      <c r="H1623" s="16">
        <f t="shared" si="705"/>
        <v>-59276.848043943988</v>
      </c>
      <c r="I1623" s="16">
        <f t="shared" si="706"/>
        <v>0</v>
      </c>
      <c r="J1623" s="16">
        <f t="shared" si="698"/>
        <v>-59276.848043943988</v>
      </c>
      <c r="K1623" s="16">
        <f t="shared" si="707"/>
        <v>0</v>
      </c>
      <c r="L1623" s="16">
        <f t="shared" si="708"/>
        <v>-2999.4607505909544</v>
      </c>
      <c r="M1623" s="16">
        <f t="shared" si="709"/>
        <v>0</v>
      </c>
      <c r="N1623" s="16">
        <f t="shared" si="699"/>
        <v>-2999.4607505909544</v>
      </c>
      <c r="O1623" s="16">
        <f t="shared" si="710"/>
        <v>0</v>
      </c>
      <c r="P1623" s="16">
        <f t="shared" si="711"/>
        <v>-144.92213140028093</v>
      </c>
      <c r="Q1623" s="16">
        <f t="shared" si="712"/>
        <v>0</v>
      </c>
      <c r="R1623" s="16">
        <f t="shared" si="700"/>
        <v>-144.92213140028093</v>
      </c>
      <c r="S1623" s="16">
        <f t="shared" si="713"/>
        <v>0</v>
      </c>
      <c r="T1623" s="16">
        <f t="shared" si="714"/>
        <v>-0.20210183957739011</v>
      </c>
      <c r="U1623" s="16">
        <f t="shared" si="715"/>
        <v>0</v>
      </c>
      <c r="V1623" s="16">
        <f t="shared" si="701"/>
        <v>-0.20210183957739011</v>
      </c>
      <c r="W1623" s="16">
        <f t="shared" si="716"/>
        <v>0</v>
      </c>
    </row>
    <row r="1624" spans="1:23">
      <c r="B1624" s="13">
        <v>48</v>
      </c>
      <c r="C1624" s="16">
        <f t="shared" si="696"/>
        <v>0</v>
      </c>
      <c r="D1624" s="16">
        <f t="shared" si="702"/>
        <v>-198503.893028113</v>
      </c>
      <c r="E1624" s="16">
        <f t="shared" si="703"/>
        <v>0</v>
      </c>
      <c r="F1624" s="16">
        <f t="shared" si="697"/>
        <v>-198503.893028113</v>
      </c>
      <c r="G1624" s="16">
        <f t="shared" si="704"/>
        <v>0</v>
      </c>
      <c r="H1624" s="16">
        <f t="shared" si="705"/>
        <v>-59276.848043943988</v>
      </c>
      <c r="I1624" s="16">
        <f t="shared" si="706"/>
        <v>0</v>
      </c>
      <c r="J1624" s="16">
        <f t="shared" si="698"/>
        <v>-59276.848043943988</v>
      </c>
      <c r="K1624" s="16">
        <f t="shared" si="707"/>
        <v>0</v>
      </c>
      <c r="L1624" s="16">
        <f t="shared" si="708"/>
        <v>-2999.4607505909544</v>
      </c>
      <c r="M1624" s="16">
        <f t="shared" si="709"/>
        <v>0</v>
      </c>
      <c r="N1624" s="16">
        <f t="shared" si="699"/>
        <v>-2999.4607505909544</v>
      </c>
      <c r="O1624" s="16">
        <f t="shared" si="710"/>
        <v>0</v>
      </c>
      <c r="P1624" s="16">
        <f t="shared" si="711"/>
        <v>-144.92213140028093</v>
      </c>
      <c r="Q1624" s="16">
        <f t="shared" si="712"/>
        <v>0</v>
      </c>
      <c r="R1624" s="16">
        <f t="shared" si="700"/>
        <v>-144.92213140028093</v>
      </c>
      <c r="S1624" s="16">
        <f t="shared" si="713"/>
        <v>0</v>
      </c>
      <c r="T1624" s="16">
        <f t="shared" si="714"/>
        <v>-0.20210183957739011</v>
      </c>
      <c r="U1624" s="16">
        <f t="shared" si="715"/>
        <v>0</v>
      </c>
      <c r="V1624" s="16">
        <f t="shared" si="701"/>
        <v>-0.20210183957739011</v>
      </c>
      <c r="W1624" s="16">
        <f t="shared" si="716"/>
        <v>0</v>
      </c>
    </row>
    <row r="1625" spans="1:23">
      <c r="B1625" s="13">
        <v>49</v>
      </c>
      <c r="C1625" s="16">
        <f t="shared" si="696"/>
        <v>0</v>
      </c>
      <c r="D1625" s="16">
        <f t="shared" si="702"/>
        <v>-198503.893028113</v>
      </c>
      <c r="E1625" s="16">
        <f t="shared" si="703"/>
        <v>0</v>
      </c>
      <c r="F1625" s="16">
        <f t="shared" si="697"/>
        <v>-198503.893028113</v>
      </c>
      <c r="G1625" s="16">
        <f t="shared" si="704"/>
        <v>0</v>
      </c>
      <c r="H1625" s="16">
        <f t="shared" si="705"/>
        <v>-59276.848043943988</v>
      </c>
      <c r="I1625" s="16">
        <f t="shared" si="706"/>
        <v>0</v>
      </c>
      <c r="J1625" s="16">
        <f t="shared" si="698"/>
        <v>-59276.848043943988</v>
      </c>
      <c r="K1625" s="16">
        <f t="shared" si="707"/>
        <v>0</v>
      </c>
      <c r="L1625" s="16">
        <f t="shared" si="708"/>
        <v>-2999.4607505909544</v>
      </c>
      <c r="M1625" s="16">
        <f t="shared" si="709"/>
        <v>0</v>
      </c>
      <c r="N1625" s="16">
        <f t="shared" si="699"/>
        <v>-2999.4607505909544</v>
      </c>
      <c r="O1625" s="16">
        <f t="shared" si="710"/>
        <v>0</v>
      </c>
      <c r="P1625" s="16">
        <f t="shared" si="711"/>
        <v>-144.92213140028093</v>
      </c>
      <c r="Q1625" s="16">
        <f t="shared" si="712"/>
        <v>0</v>
      </c>
      <c r="R1625" s="16">
        <f t="shared" si="700"/>
        <v>-144.92213140028093</v>
      </c>
      <c r="S1625" s="16">
        <f t="shared" si="713"/>
        <v>0</v>
      </c>
      <c r="T1625" s="16">
        <f t="shared" si="714"/>
        <v>-0.20210183957739011</v>
      </c>
      <c r="U1625" s="16">
        <f t="shared" si="715"/>
        <v>0</v>
      </c>
      <c r="V1625" s="16">
        <f t="shared" si="701"/>
        <v>-0.20210183957739011</v>
      </c>
      <c r="W1625" s="16">
        <f t="shared" si="716"/>
        <v>0</v>
      </c>
    </row>
    <row r="1626" spans="1:23">
      <c r="B1626" s="13">
        <v>50</v>
      </c>
      <c r="C1626" s="16">
        <f t="shared" si="696"/>
        <v>0</v>
      </c>
      <c r="D1626" s="16">
        <f t="shared" si="702"/>
        <v>-198503.893028113</v>
      </c>
      <c r="E1626" s="16">
        <f t="shared" si="703"/>
        <v>0</v>
      </c>
      <c r="F1626" s="16">
        <f t="shared" si="697"/>
        <v>-198503.893028113</v>
      </c>
      <c r="G1626" s="16">
        <f t="shared" si="704"/>
        <v>0</v>
      </c>
      <c r="H1626" s="16">
        <f t="shared" si="705"/>
        <v>-59276.848043943988</v>
      </c>
      <c r="I1626" s="16">
        <f t="shared" si="706"/>
        <v>0</v>
      </c>
      <c r="J1626" s="16">
        <f t="shared" si="698"/>
        <v>-59276.848043943988</v>
      </c>
      <c r="K1626" s="16">
        <f t="shared" si="707"/>
        <v>0</v>
      </c>
      <c r="L1626" s="16">
        <f t="shared" si="708"/>
        <v>-2999.4607505909544</v>
      </c>
      <c r="M1626" s="16">
        <f t="shared" si="709"/>
        <v>0</v>
      </c>
      <c r="N1626" s="16">
        <f t="shared" si="699"/>
        <v>-2999.4607505909544</v>
      </c>
      <c r="O1626" s="16">
        <f t="shared" si="710"/>
        <v>0</v>
      </c>
      <c r="P1626" s="16">
        <f t="shared" si="711"/>
        <v>-144.92213140028093</v>
      </c>
      <c r="Q1626" s="16">
        <f t="shared" si="712"/>
        <v>0</v>
      </c>
      <c r="R1626" s="16">
        <f t="shared" si="700"/>
        <v>-144.92213140028093</v>
      </c>
      <c r="S1626" s="16">
        <f t="shared" si="713"/>
        <v>0</v>
      </c>
      <c r="T1626" s="16">
        <f t="shared" si="714"/>
        <v>-0.20210183957739011</v>
      </c>
      <c r="U1626" s="16">
        <f t="shared" si="715"/>
        <v>0</v>
      </c>
      <c r="V1626" s="16">
        <f t="shared" si="701"/>
        <v>-0.20210183957739011</v>
      </c>
      <c r="W1626" s="16">
        <f t="shared" si="716"/>
        <v>0</v>
      </c>
    </row>
    <row r="1627" spans="1:23">
      <c r="B1627" s="13">
        <v>51</v>
      </c>
      <c r="C1627" s="16">
        <f t="shared" si="696"/>
        <v>0</v>
      </c>
      <c r="D1627" s="16">
        <f t="shared" si="702"/>
        <v>-198503.893028113</v>
      </c>
      <c r="E1627" s="16">
        <f t="shared" si="703"/>
        <v>0</v>
      </c>
      <c r="F1627" s="16">
        <f t="shared" si="697"/>
        <v>-198503.893028113</v>
      </c>
      <c r="G1627" s="16">
        <f t="shared" si="704"/>
        <v>0</v>
      </c>
      <c r="H1627" s="16">
        <f t="shared" si="705"/>
        <v>-59276.848043943988</v>
      </c>
      <c r="I1627" s="16">
        <f t="shared" si="706"/>
        <v>0</v>
      </c>
      <c r="J1627" s="16">
        <f t="shared" si="698"/>
        <v>-59276.848043943988</v>
      </c>
      <c r="K1627" s="16">
        <f t="shared" si="707"/>
        <v>0</v>
      </c>
      <c r="L1627" s="16">
        <f t="shared" si="708"/>
        <v>-2999.4607505909544</v>
      </c>
      <c r="M1627" s="16">
        <f t="shared" si="709"/>
        <v>0</v>
      </c>
      <c r="N1627" s="16">
        <f t="shared" si="699"/>
        <v>-2999.4607505909544</v>
      </c>
      <c r="O1627" s="16">
        <f t="shared" si="710"/>
        <v>0</v>
      </c>
      <c r="P1627" s="16">
        <f t="shared" si="711"/>
        <v>-144.92213140028093</v>
      </c>
      <c r="Q1627" s="16">
        <f t="shared" si="712"/>
        <v>0</v>
      </c>
      <c r="R1627" s="16">
        <f t="shared" si="700"/>
        <v>-144.92213140028093</v>
      </c>
      <c r="S1627" s="16">
        <f t="shared" si="713"/>
        <v>0</v>
      </c>
      <c r="T1627" s="16">
        <f t="shared" si="714"/>
        <v>-0.20210183957739011</v>
      </c>
      <c r="U1627" s="16">
        <f t="shared" si="715"/>
        <v>0</v>
      </c>
      <c r="V1627" s="16">
        <f t="shared" si="701"/>
        <v>-0.20210183957739011</v>
      </c>
      <c r="W1627" s="16">
        <f t="shared" si="716"/>
        <v>0</v>
      </c>
    </row>
    <row r="1628" spans="1:23">
      <c r="B1628" s="13">
        <v>52</v>
      </c>
      <c r="C1628" s="16">
        <f t="shared" si="696"/>
        <v>0</v>
      </c>
      <c r="D1628" s="16">
        <f t="shared" si="702"/>
        <v>-198503.893028113</v>
      </c>
      <c r="E1628" s="16">
        <f t="shared" si="703"/>
        <v>0</v>
      </c>
      <c r="F1628" s="16">
        <f t="shared" si="697"/>
        <v>-198503.893028113</v>
      </c>
      <c r="G1628" s="16">
        <f t="shared" si="704"/>
        <v>0</v>
      </c>
      <c r="H1628" s="16">
        <f t="shared" si="705"/>
        <v>-59276.848043943988</v>
      </c>
      <c r="I1628" s="16">
        <f t="shared" si="706"/>
        <v>0</v>
      </c>
      <c r="J1628" s="16">
        <f t="shared" si="698"/>
        <v>-59276.848043943988</v>
      </c>
      <c r="K1628" s="16">
        <f t="shared" si="707"/>
        <v>0</v>
      </c>
      <c r="L1628" s="16">
        <f t="shared" si="708"/>
        <v>-2999.4607505909544</v>
      </c>
      <c r="M1628" s="16">
        <f t="shared" si="709"/>
        <v>0</v>
      </c>
      <c r="N1628" s="16">
        <f t="shared" si="699"/>
        <v>-2999.4607505909544</v>
      </c>
      <c r="O1628" s="16">
        <f t="shared" si="710"/>
        <v>0</v>
      </c>
      <c r="P1628" s="16">
        <f t="shared" si="711"/>
        <v>-144.92213140028093</v>
      </c>
      <c r="Q1628" s="16">
        <f t="shared" si="712"/>
        <v>0</v>
      </c>
      <c r="R1628" s="16">
        <f t="shared" si="700"/>
        <v>-144.92213140028093</v>
      </c>
      <c r="S1628" s="16">
        <f t="shared" si="713"/>
        <v>0</v>
      </c>
      <c r="T1628" s="16">
        <f t="shared" si="714"/>
        <v>-0.20210183957739011</v>
      </c>
      <c r="U1628" s="16">
        <f t="shared" si="715"/>
        <v>0</v>
      </c>
      <c r="V1628" s="16">
        <f t="shared" si="701"/>
        <v>-0.20210183957739011</v>
      </c>
      <c r="W1628" s="16">
        <f t="shared" si="716"/>
        <v>0</v>
      </c>
    </row>
    <row r="1629" spans="1:23">
      <c r="B1629" s="13">
        <v>53</v>
      </c>
      <c r="C1629" s="16">
        <f t="shared" si="696"/>
        <v>0</v>
      </c>
      <c r="D1629" s="16">
        <f t="shared" si="702"/>
        <v>-198503.893028113</v>
      </c>
      <c r="E1629" s="16">
        <f t="shared" si="703"/>
        <v>0</v>
      </c>
      <c r="F1629" s="16">
        <f t="shared" si="697"/>
        <v>-198503.893028113</v>
      </c>
      <c r="G1629" s="16">
        <f t="shared" si="704"/>
        <v>0</v>
      </c>
      <c r="H1629" s="16">
        <f t="shared" si="705"/>
        <v>-59276.848043943988</v>
      </c>
      <c r="I1629" s="16">
        <f t="shared" si="706"/>
        <v>0</v>
      </c>
      <c r="J1629" s="16">
        <f t="shared" si="698"/>
        <v>-59276.848043943988</v>
      </c>
      <c r="K1629" s="16">
        <f t="shared" si="707"/>
        <v>0</v>
      </c>
      <c r="L1629" s="16">
        <f t="shared" si="708"/>
        <v>-2999.4607505909544</v>
      </c>
      <c r="M1629" s="16">
        <f t="shared" si="709"/>
        <v>0</v>
      </c>
      <c r="N1629" s="16">
        <f t="shared" si="699"/>
        <v>-2999.4607505909544</v>
      </c>
      <c r="O1629" s="16">
        <f t="shared" si="710"/>
        <v>0</v>
      </c>
      <c r="P1629" s="16">
        <f t="shared" si="711"/>
        <v>-144.92213140028093</v>
      </c>
      <c r="Q1629" s="16">
        <f t="shared" si="712"/>
        <v>0</v>
      </c>
      <c r="R1629" s="16">
        <f t="shared" si="700"/>
        <v>-144.92213140028093</v>
      </c>
      <c r="S1629" s="16">
        <f t="shared" si="713"/>
        <v>0</v>
      </c>
      <c r="T1629" s="16">
        <f t="shared" si="714"/>
        <v>-0.20210183957739011</v>
      </c>
      <c r="U1629" s="16">
        <f t="shared" si="715"/>
        <v>0</v>
      </c>
      <c r="V1629" s="16">
        <f t="shared" si="701"/>
        <v>-0.20210183957739011</v>
      </c>
      <c r="W1629" s="16">
        <f t="shared" si="716"/>
        <v>0</v>
      </c>
    </row>
    <row r="1631" spans="1:23">
      <c r="A1631" s="2" t="s">
        <v>419</v>
      </c>
      <c r="B1631" s="5" t="s">
        <v>129</v>
      </c>
      <c r="C1631" s="16">
        <f>$X$1647</f>
        <v>431556.69102919108</v>
      </c>
      <c r="D1631" s="5" t="s">
        <v>396</v>
      </c>
      <c r="E1631" s="16">
        <f>$B$1636-$X$1647</f>
        <v>-24606.714964811807</v>
      </c>
    </row>
    <row r="1632" spans="1:23">
      <c r="A1632" s="5" t="s">
        <v>72</v>
      </c>
      <c r="B1632" s="11">
        <f>$B$131</f>
        <v>24410</v>
      </c>
    </row>
    <row r="1633" spans="1:24">
      <c r="A1633" s="5" t="s">
        <v>397</v>
      </c>
      <c r="B1633" s="11">
        <f>MAX(0,$B$1632-$B$133)</f>
        <v>86</v>
      </c>
    </row>
    <row r="1634" spans="1:24">
      <c r="A1634" s="5" t="s">
        <v>398</v>
      </c>
      <c r="B1634" s="11">
        <f>INT($B$1632/12)</f>
        <v>2034</v>
      </c>
    </row>
    <row r="1635" spans="1:24">
      <c r="A1635" s="5" t="s">
        <v>399</v>
      </c>
      <c r="B1635" s="18">
        <f>MOD($B$1632,12)/12</f>
        <v>0.16666666666666666</v>
      </c>
    </row>
    <row r="1636" spans="1:24">
      <c r="A1636" s="5" t="s">
        <v>400</v>
      </c>
      <c r="B1636" s="16">
        <f>INDEX($F$242:$F$734,$B$1633+1)</f>
        <v>406949.97606437927</v>
      </c>
    </row>
    <row r="1637" spans="1:24">
      <c r="A1637" s="5" t="s">
        <v>381</v>
      </c>
      <c r="B1637" s="16">
        <f>INDEX($J$242:$J$734,$B$1633+1)</f>
        <v>261273.02614371947</v>
      </c>
    </row>
    <row r="1638" spans="1:24">
      <c r="A1638" s="5" t="s">
        <v>132</v>
      </c>
      <c r="B1638" s="20">
        <f>MAX(0,1-$B$1637/($B$1636*INDEX($D$242:$D$734,$B$1633+1)))</f>
        <v>0.44291818245135217</v>
      </c>
    </row>
    <row r="1639" spans="1:24">
      <c r="A1639" s="5" t="s">
        <v>401</v>
      </c>
      <c r="B1639" s="16">
        <f>INDEX($AK$163:$AK$239,($B$1634-1)-2008)+INDEX($AG$163:$AG$239,$B$1634-2008)*$B$1635/INDEX($L$163:$L$239,$B$1634-2008)</f>
        <v>296067.4074388502</v>
      </c>
    </row>
    <row r="1640" spans="1:24">
      <c r="A1640" s="5" t="s">
        <v>402</v>
      </c>
      <c r="B1640" s="16">
        <f>$B$1639*$C$737*$J$154</f>
        <v>24620.270412741676</v>
      </c>
    </row>
    <row r="1641" spans="1:24">
      <c r="A1641" s="5" t="s">
        <v>403</v>
      </c>
      <c r="B1641" s="16">
        <f>MAX(0,IF($B$1640&lt;=28000,0.23*$B$1640,IF($B$1640&lt;=50000,6440+0.33*($B$1640-28000),13700+0.43*($B$1640-50000)))-(IF($B$1640&lt;=8500,1955,IF($B$1640&lt;=28000,700+1255*(28000-$B$1640)/19500,IF($B$1640&lt;=50000,700*(50000-$B$1640)/22000,0)))+IF(AND($B$1640&gt;25000,$B$1640&lt;=29000),50,0)))</f>
        <v>4745.1462650839603</v>
      </c>
    </row>
    <row r="1642" spans="1:24">
      <c r="A1642" s="5" t="s">
        <v>404</v>
      </c>
      <c r="B1642" s="16">
        <f>$B$1640-$B$1641-IF($B$1641&gt;0,$B$111*$B$1640,0)</f>
        <v>19382.718739402884</v>
      </c>
    </row>
    <row r="1643" spans="1:24">
      <c r="A1643" s="5" t="s">
        <v>405</v>
      </c>
      <c r="B1643" s="11">
        <f>$B$132-$B$1632</f>
        <v>504</v>
      </c>
    </row>
    <row r="1644" spans="1:24">
      <c r="A1644" s="5" t="s">
        <v>406</v>
      </c>
      <c r="B1644" s="11">
        <f>$B$134-$B$1632</f>
        <v>232</v>
      </c>
    </row>
    <row r="1645" spans="1:24">
      <c r="A1645" s="5" t="s">
        <v>133</v>
      </c>
      <c r="B1645" s="11">
        <f>ROUNDUP($B$1643/12,0)</f>
        <v>42</v>
      </c>
    </row>
    <row r="1646" spans="1:24">
      <c r="A1646" s="5" t="s">
        <v>407</v>
      </c>
      <c r="B1646" s="16">
        <f>$B$8</f>
        <v>22000</v>
      </c>
    </row>
    <row r="1647" spans="1:24">
      <c r="A1647" s="5" t="s">
        <v>134</v>
      </c>
      <c r="D1647" s="16">
        <f>IF(SUMPRODUCT($C$1650:$C$1703,1/$B$107^$B$1650:$B$1703)&lt;=0,1000,SUMPRODUCT($C$1650:$C$1703,1/$B$107^$B$1650:$B$1703))</f>
        <v>353541.87597078213</v>
      </c>
      <c r="H1647" s="16">
        <f>1.15*$D$1647</f>
        <v>406573.15736639942</v>
      </c>
      <c r="L1647" s="16">
        <f>IF($H$1648=$D$1648,$H$1647,$H$1647-$H$1648*($H$1647-$D$1647)/($H$1648-$D$1648))</f>
        <v>430012.95884269144</v>
      </c>
      <c r="P1647" s="16">
        <f>IF($L$1648=$H$1648,$L$1647,$L$1647-$L$1648*($L$1647-$H$1647)/($L$1648-$H$1648))</f>
        <v>431502.72922552505</v>
      </c>
      <c r="T1647" s="16">
        <f>IF($P$1648=$L$1648,$P$1647,$P$1647-$P$1648*($P$1647-$L$1647)/($P$1648-$L$1648))</f>
        <v>431556.6389265132</v>
      </c>
      <c r="X1647" s="16">
        <f>IF($T$1648=$P$1648,$T$1647,$T$1647-$T$1648*($T$1647-$P$1647)/($T$1648-$P$1648))</f>
        <v>431556.69102919108</v>
      </c>
    </row>
    <row r="1648" spans="1:24">
      <c r="A1648" s="5" t="s">
        <v>135</v>
      </c>
      <c r="D1648" s="16">
        <f>MIN($F$1650:$F$1703)</f>
        <v>-204592.30340055726</v>
      </c>
      <c r="H1648" s="16">
        <f>MIN($J$1650:$J$1703)</f>
        <v>-62711.325578050288</v>
      </c>
      <c r="L1648" s="16">
        <f>MIN($N$1650:$N$1703)</f>
        <v>-3747.5764141620275</v>
      </c>
      <c r="P1648" s="16">
        <f>MIN($R$1650:$R$1703)</f>
        <v>-130.87603191564361</v>
      </c>
      <c r="T1648" s="16">
        <f>MIN($V$1650:$V$1703)</f>
        <v>-0.12636700903706119</v>
      </c>
    </row>
    <row r="1649" spans="2:24" ht="32.1" customHeight="1">
      <c r="B1649" s="12" t="s">
        <v>136</v>
      </c>
      <c r="C1649" s="12" t="s">
        <v>137</v>
      </c>
      <c r="D1649" s="12" t="s">
        <v>138</v>
      </c>
      <c r="E1649" s="12" t="s">
        <v>139</v>
      </c>
      <c r="F1649" s="12" t="s">
        <v>140</v>
      </c>
      <c r="G1649" s="12" t="s">
        <v>141</v>
      </c>
      <c r="H1649" s="12" t="s">
        <v>142</v>
      </c>
      <c r="I1649" s="12" t="s">
        <v>143</v>
      </c>
      <c r="J1649" s="12" t="s">
        <v>144</v>
      </c>
      <c r="K1649" s="12" t="s">
        <v>145</v>
      </c>
      <c r="L1649" s="12" t="s">
        <v>146</v>
      </c>
      <c r="M1649" s="12" t="s">
        <v>147</v>
      </c>
      <c r="N1649" s="12" t="s">
        <v>148</v>
      </c>
      <c r="O1649" s="12" t="s">
        <v>149</v>
      </c>
      <c r="P1649" s="12" t="s">
        <v>150</v>
      </c>
      <c r="Q1649" s="12" t="s">
        <v>151</v>
      </c>
      <c r="R1649" s="12" t="s">
        <v>152</v>
      </c>
      <c r="S1649" s="12" t="s">
        <v>153</v>
      </c>
      <c r="T1649" s="12" t="s">
        <v>154</v>
      </c>
      <c r="U1649" s="12" t="s">
        <v>155</v>
      </c>
      <c r="V1649" s="12" t="s">
        <v>156</v>
      </c>
      <c r="W1649" s="12" t="s">
        <v>157</v>
      </c>
      <c r="X1649" s="12" t="s">
        <v>158</v>
      </c>
    </row>
    <row r="1650" spans="2:24">
      <c r="B1650" s="13">
        <v>0</v>
      </c>
      <c r="C1650" s="16">
        <f t="shared" ref="C1650:C1681" si="717">IF($B$1643-12*$B1650&lt;=0,0,($B$1646*MIN(12,$B$1643-12*$B1650)-$B$1642*(MIN(12,$B$1643-12*$B1650)-MAX(0,MIN(12,$B$1643-12*$B1650,$B$1644-12*$B1650))))/12)</f>
        <v>22000</v>
      </c>
      <c r="D1650" s="16">
        <f>$D$1647</f>
        <v>353541.87597078213</v>
      </c>
      <c r="E1650" s="16">
        <f>IF(AND(C1650&gt;0,D1650&gt;0),C1650/(1-$B$105*MAX(0,1-$D$1647*(1-$B$1638)/D1650)),0)</f>
        <v>24863.216355498786</v>
      </c>
      <c r="F1650" s="16">
        <f t="shared" ref="F1650:F1681" si="718">IF(E1650&gt;0,IF(E1650&lt;=D1650,D1650-E1650,C1650*(D1650/E1650-1)),D1650-C1650)</f>
        <v>328678.65961528337</v>
      </c>
      <c r="G1650" s="16">
        <f>IF(E1650&gt;0,IF(E1650&lt;=D1650,$D$1647*(1-$B$1638)*(1-E1650/D1650),0),IF(AND(C1650&lt;0,F1650&gt;0),$D$1647*(1-$B$1638)-C1650,$D$1647*(1-$B$1638)))/$B$108</f>
        <v>179510.69126268179</v>
      </c>
      <c r="H1650" s="16">
        <f>$H$1647</f>
        <v>406573.15736639942</v>
      </c>
      <c r="I1650" s="16">
        <f>IF(AND(C1650&gt;0,H1650&gt;0),C1650/(1-$B$105*MAX(0,1-$H$1647*(1-$B$1638)/H1650)),0)</f>
        <v>24863.216355498786</v>
      </c>
      <c r="J1650" s="16">
        <f t="shared" ref="J1650:J1681" si="719">IF(I1650&gt;0,IF(I1650&lt;=H1650,H1650-I1650,C1650*(H1650/I1650-1)),H1650-C1650)</f>
        <v>381709.94101090066</v>
      </c>
      <c r="K1650" s="16">
        <f>IF(I1650&gt;0,IF(I1650&lt;=H1650,$H$1647*(1-$B$1638)*(1-I1650/H1650),0),IF(AND(C1650&lt;0,J1650&gt;0),$H$1647*(1-$B$1638)-C1650,$H$1647*(1-$B$1638)))/$B$108</f>
        <v>208474.1840340585</v>
      </c>
      <c r="L1650" s="16">
        <f>$L$1647</f>
        <v>430012.95884269144</v>
      </c>
      <c r="M1650" s="16">
        <f>IF(AND(C1650&gt;0,L1650&gt;0),C1650/(1-$B$105*MAX(0,1-$L$1647*(1-$B$1638)/L1650)),0)</f>
        <v>24863.216355498786</v>
      </c>
      <c r="N1650" s="16">
        <f t="shared" ref="N1650:N1681" si="720">IF(M1650&gt;0,IF(M1650&lt;=L1650,L1650-M1650,C1650*(L1650/M1650-1)),L1650-C1650)</f>
        <v>405149.74248719268</v>
      </c>
      <c r="O1650" s="16">
        <f>IF(M1650&gt;0,IF(M1650&lt;=L1650,$L$1647*(1-$B$1638)*(1-M1650/L1650),0),IF(AND(C1650&lt;0,N1650&gt;0),$L$1647*(1-$B$1638)-C1650,$L$1647*(1-$B$1638)))/$B$108</f>
        <v>221276.034239345</v>
      </c>
      <c r="P1650" s="16">
        <f>$P$1647</f>
        <v>431502.72922552505</v>
      </c>
      <c r="Q1650" s="16">
        <f>IF(AND(C1650&gt;0,P1650&gt;0),C1650/(1-$B$105*MAX(0,1-$P$1647*(1-$B$1638)/P1650)),0)</f>
        <v>24863.216355498786</v>
      </c>
      <c r="R1650" s="16">
        <f t="shared" ref="R1650:R1681" si="721">IF(Q1650&gt;0,IF(Q1650&lt;=P1650,P1650-Q1650,C1650*(P1650/Q1650-1)),P1650-C1650)</f>
        <v>406639.51287002629</v>
      </c>
      <c r="S1650" s="16">
        <f>IF(Q1650&gt;0,IF(Q1650&lt;=P1650,$P$1647*(1-$B$1638)*(1-Q1650/P1650),0),IF(AND(C1650&lt;0,R1650&gt;0),$P$1647*(1-$B$1638)-C1650,$P$1647*(1-$B$1638)))/$B$108</f>
        <v>222089.68521248136</v>
      </c>
      <c r="T1650" s="16">
        <f>$T$1647</f>
        <v>431556.6389265132</v>
      </c>
      <c r="U1650" s="16">
        <f>IF(AND(C1650&gt;0,T1650&gt;0),C1650/(1-$B$105*MAX(0,1-$T$1647*(1-$B$1638)/T1650)),0)</f>
        <v>24863.216355498786</v>
      </c>
      <c r="V1650" s="16">
        <f t="shared" ref="V1650:V1681" si="722">IF(U1650&gt;0,IF(U1650&lt;=T1650,T1650-U1650,C1650*(T1650/U1650-1)),T1650-C1650)</f>
        <v>406693.42257101444</v>
      </c>
      <c r="W1650" s="16">
        <f>IF(U1650&gt;0,IF(U1650&lt;=T1650,$T$1647*(1-$B$1638)*(1-U1650/T1650),0),IF(AND(C1650&lt;0,V1650&gt;0),$T$1647*(1-$B$1638)-C1650,$T$1647*(1-$B$1638)))/$B$108</f>
        <v>222119.12846170686</v>
      </c>
    </row>
    <row r="1651" spans="2:24">
      <c r="B1651" s="13">
        <v>1</v>
      </c>
      <c r="C1651" s="16">
        <f t="shared" si="717"/>
        <v>22000</v>
      </c>
      <c r="D1651" s="16">
        <f t="shared" ref="D1651:D1682" si="723">IF($B1651&gt;$B$1645,F1650,F1650*$B$107*IF(F1650&gt;0,$B$106,1))</f>
        <v>337861.94136493438</v>
      </c>
      <c r="E1651" s="16">
        <f t="shared" ref="E1651:E1682" si="724">IF(AND(C1651&gt;0,D1651&gt;0),C1651/(1-$B$105*MAX(0,1-G1650/D1651)),0)</f>
        <v>25052.907981261993</v>
      </c>
      <c r="F1651" s="16">
        <f t="shared" si="718"/>
        <v>312809.03338367236</v>
      </c>
      <c r="G1651" s="16">
        <f t="shared" ref="G1651:G1682" si="725">IF(E1651&gt;0,IF(E1651&lt;=D1651,G1650*(1-E1651/D1651),0),IF(AND(C1651&lt;0,F1651&gt;0),G1650-C1651,G1650))/$B$108</f>
        <v>162940.91868186707</v>
      </c>
      <c r="H1651" s="16">
        <f t="shared" ref="H1651:H1682" si="726">IF($B1651&gt;$B$1645,J1650,J1650*$B$107*IF(J1650&gt;0,$B$106,1))</f>
        <v>392374.91676274524</v>
      </c>
      <c r="I1651" s="16">
        <f t="shared" ref="I1651:I1682" si="727">IF(AND(C1651&gt;0,H1651&gt;0),C1651/(1-$B$105*MAX(0,1-K1650/H1651)),0)</f>
        <v>25052.907981261997</v>
      </c>
      <c r="J1651" s="16">
        <f t="shared" si="719"/>
        <v>367322.00878148322</v>
      </c>
      <c r="K1651" s="16">
        <f t="shared" ref="K1651:K1682" si="728">IF(I1651&gt;0,IF(I1651&lt;=H1651,K1650*(1-I1651/H1651),0),IF(AND(C1651&lt;0,J1651&gt;0),K1650-C1651,K1650))/$B$108</f>
        <v>191336.49983027557</v>
      </c>
      <c r="L1651" s="16">
        <f t="shared" ref="L1651:L1682" si="729">IF($B1651&gt;$B$1645,N1650,N1650*$B$107*IF(N1650&gt;0,$B$106,1))</f>
        <v>416469.62629228487</v>
      </c>
      <c r="M1651" s="16">
        <f t="shared" ref="M1651:M1682" si="730">IF(AND(C1651&gt;0,L1651&gt;0),C1651/(1-$B$105*MAX(0,1-O1650/L1651)),0)</f>
        <v>25052.907981261997</v>
      </c>
      <c r="N1651" s="16">
        <f t="shared" si="720"/>
        <v>391416.71831102285</v>
      </c>
      <c r="O1651" s="16">
        <f t="shared" ref="O1651:O1682" si="731">IF(M1651&gt;0,IF(M1651&lt;=L1651,O1650*(1-M1651/L1651),0),IF(AND(C1651&lt;0,N1651&gt;0),O1650-C1651,O1650))/$B$108</f>
        <v>203887.33336487017</v>
      </c>
      <c r="P1651" s="16">
        <f t="shared" ref="P1651:P1682" si="732">IF($B1651&gt;$B$1645,R1650,R1650*$B$107*IF(R1650&gt;0,$B$106,1))</f>
        <v>418001.02085961483</v>
      </c>
      <c r="Q1651" s="16">
        <f t="shared" ref="Q1651:Q1682" si="733">IF(AND(C1651&gt;0,P1651&gt;0),C1651/(1-$B$105*MAX(0,1-S1650/P1651)),0)</f>
        <v>25052.907981261997</v>
      </c>
      <c r="R1651" s="16">
        <f t="shared" si="721"/>
        <v>392948.11287835281</v>
      </c>
      <c r="S1651" s="16">
        <f t="shared" ref="S1651:S1682" si="734">IF(Q1651&gt;0,IF(Q1651&lt;=P1651,S1650*(1-Q1651/P1651),0),IF(AND(C1651&lt;0,R1651&gt;0),S1650-C1651,S1650))/$B$108</f>
        <v>204685.03039735684</v>
      </c>
      <c r="T1651" s="16">
        <f t="shared" ref="T1651:T1682" si="735">IF($B1651&gt;$B$1645,V1650,V1650*$B$107*IF(V1650&gt;0,$B$106,1))</f>
        <v>418056.43679764861</v>
      </c>
      <c r="U1651" s="16">
        <f t="shared" ref="U1651:U1682" si="736">IF(AND(C1651&gt;0,T1651&gt;0),C1651/(1-$B$105*MAX(0,1-W1650/T1651)),0)</f>
        <v>25052.907981261997</v>
      </c>
      <c r="V1651" s="16">
        <f t="shared" si="722"/>
        <v>393003.52881638659</v>
      </c>
      <c r="W1651" s="16">
        <f t="shared" ref="W1651:W1682" si="737">IF(U1651&gt;0,IF(U1651&lt;=T1651,W1650*(1-U1651/T1651),0),IF(AND(C1651&lt;0,V1651&gt;0),W1650-C1651,W1650))/$B$108</f>
        <v>204713.89632797005</v>
      </c>
    </row>
    <row r="1652" spans="2:24">
      <c r="B1652" s="13">
        <v>2</v>
      </c>
      <c r="C1652" s="16">
        <f t="shared" si="717"/>
        <v>22000</v>
      </c>
      <c r="D1652" s="16">
        <f t="shared" si="723"/>
        <v>321548.91777641221</v>
      </c>
      <c r="E1652" s="16">
        <f t="shared" si="724"/>
        <v>25236.541837824007</v>
      </c>
      <c r="F1652" s="16">
        <f t="shared" si="718"/>
        <v>296312.37593858823</v>
      </c>
      <c r="G1652" s="16">
        <f t="shared" si="725"/>
        <v>147208.44576649775</v>
      </c>
      <c r="H1652" s="16">
        <f t="shared" si="726"/>
        <v>377584.98570683791</v>
      </c>
      <c r="I1652" s="16">
        <f t="shared" si="727"/>
        <v>25236.54183782401</v>
      </c>
      <c r="J1652" s="16">
        <f t="shared" si="719"/>
        <v>352348.44386901392</v>
      </c>
      <c r="K1652" s="16">
        <f t="shared" si="728"/>
        <v>175047.25081395707</v>
      </c>
      <c r="L1652" s="16">
        <f t="shared" si="729"/>
        <v>402352.90142063284</v>
      </c>
      <c r="M1652" s="16">
        <f t="shared" si="730"/>
        <v>25236.54183782401</v>
      </c>
      <c r="N1652" s="16">
        <f t="shared" si="720"/>
        <v>377116.35958280886</v>
      </c>
      <c r="O1652" s="16">
        <f t="shared" si="731"/>
        <v>187351.98957336353</v>
      </c>
      <c r="P1652" s="16">
        <f t="shared" si="732"/>
        <v>403927.08315217396</v>
      </c>
      <c r="Q1652" s="16">
        <f t="shared" si="733"/>
        <v>25236.54183782401</v>
      </c>
      <c r="R1652" s="16">
        <f t="shared" si="721"/>
        <v>378690.54131434998</v>
      </c>
      <c r="S1652" s="16">
        <f t="shared" si="734"/>
        <v>188134.04548756615</v>
      </c>
      <c r="T1652" s="16">
        <f t="shared" si="735"/>
        <v>403984.04741151643</v>
      </c>
      <c r="U1652" s="16">
        <f t="shared" si="736"/>
        <v>25236.54183782401</v>
      </c>
      <c r="V1652" s="16">
        <f t="shared" si="722"/>
        <v>378747.50557369244</v>
      </c>
      <c r="W1652" s="16">
        <f t="shared" si="737"/>
        <v>188162.3454195399</v>
      </c>
    </row>
    <row r="1653" spans="2:24">
      <c r="B1653" s="13">
        <v>3</v>
      </c>
      <c r="C1653" s="16">
        <f t="shared" si="717"/>
        <v>22000</v>
      </c>
      <c r="D1653" s="16">
        <f t="shared" si="723"/>
        <v>304591.34372231236</v>
      </c>
      <c r="E1653" s="16">
        <f t="shared" si="724"/>
        <v>25414.207395644153</v>
      </c>
      <c r="F1653" s="16">
        <f t="shared" si="718"/>
        <v>279177.1363266682</v>
      </c>
      <c r="G1653" s="16">
        <f t="shared" si="725"/>
        <v>132280.20125213455</v>
      </c>
      <c r="H1653" s="16">
        <f t="shared" si="726"/>
        <v>362193.05939071416</v>
      </c>
      <c r="I1653" s="16">
        <f t="shared" si="727"/>
        <v>25414.207395644156</v>
      </c>
      <c r="J1653" s="16">
        <f t="shared" si="719"/>
        <v>336778.85199507</v>
      </c>
      <c r="K1653" s="16">
        <f t="shared" si="728"/>
        <v>159573.14737709466</v>
      </c>
      <c r="L1653" s="16">
        <f t="shared" si="729"/>
        <v>387652.99066955253</v>
      </c>
      <c r="M1653" s="16">
        <f t="shared" si="730"/>
        <v>25414.207395644156</v>
      </c>
      <c r="N1653" s="16">
        <f t="shared" si="720"/>
        <v>362238.78327390837</v>
      </c>
      <c r="O1653" s="16">
        <f t="shared" si="731"/>
        <v>171636.61674906182</v>
      </c>
      <c r="P1653" s="16">
        <f t="shared" si="732"/>
        <v>389271.15503867297</v>
      </c>
      <c r="Q1653" s="16">
        <f t="shared" si="733"/>
        <v>25414.207395644156</v>
      </c>
      <c r="R1653" s="16">
        <f t="shared" si="721"/>
        <v>363856.94764302881</v>
      </c>
      <c r="S1653" s="16">
        <f t="shared" si="734"/>
        <v>172403.33823357418</v>
      </c>
      <c r="T1653" s="16">
        <f t="shared" si="735"/>
        <v>389329.71087942144</v>
      </c>
      <c r="U1653" s="16">
        <f t="shared" si="736"/>
        <v>25414.207395644156</v>
      </c>
      <c r="V1653" s="16">
        <f t="shared" si="722"/>
        <v>363915.50348377728</v>
      </c>
      <c r="W1653" s="16">
        <f t="shared" si="737"/>
        <v>172431.08326492101</v>
      </c>
    </row>
    <row r="1654" spans="2:24">
      <c r="B1654" s="13">
        <v>4</v>
      </c>
      <c r="C1654" s="16">
        <f t="shared" si="717"/>
        <v>22000</v>
      </c>
      <c r="D1654" s="16">
        <f t="shared" si="723"/>
        <v>286977.34551563533</v>
      </c>
      <c r="E1654" s="16">
        <f t="shared" si="724"/>
        <v>25586.00135191669</v>
      </c>
      <c r="F1654" s="16">
        <f t="shared" si="718"/>
        <v>261391.34416371863</v>
      </c>
      <c r="G1654" s="16">
        <f t="shared" si="725"/>
        <v>118124.0321492207</v>
      </c>
      <c r="H1654" s="16">
        <f t="shared" si="726"/>
        <v>346188.45311981224</v>
      </c>
      <c r="I1654" s="16">
        <f t="shared" si="727"/>
        <v>25586.00135191669</v>
      </c>
      <c r="J1654" s="16">
        <f t="shared" si="719"/>
        <v>320602.45176789555</v>
      </c>
      <c r="K1654" s="16">
        <f t="shared" si="728"/>
        <v>144881.82246780905</v>
      </c>
      <c r="L1654" s="16">
        <f t="shared" si="729"/>
        <v>372359.73487858137</v>
      </c>
      <c r="M1654" s="16">
        <f t="shared" si="730"/>
        <v>25586.00135191669</v>
      </c>
      <c r="N1654" s="16">
        <f t="shared" si="720"/>
        <v>346773.73352666467</v>
      </c>
      <c r="O1654" s="16">
        <f t="shared" si="731"/>
        <v>156708.7532246396</v>
      </c>
      <c r="P1654" s="16">
        <f t="shared" si="732"/>
        <v>374023.11076017504</v>
      </c>
      <c r="Q1654" s="16">
        <f t="shared" si="733"/>
        <v>25586.00135191669</v>
      </c>
      <c r="R1654" s="16">
        <f t="shared" si="721"/>
        <v>348437.10940825834</v>
      </c>
      <c r="S1654" s="16">
        <f t="shared" si="734"/>
        <v>157460.44095455369</v>
      </c>
      <c r="T1654" s="16">
        <f t="shared" si="735"/>
        <v>374083.30265111406</v>
      </c>
      <c r="U1654" s="16">
        <f t="shared" si="736"/>
        <v>25586.00135191669</v>
      </c>
      <c r="V1654" s="16">
        <f t="shared" si="722"/>
        <v>348497.30129919737</v>
      </c>
      <c r="W1654" s="16">
        <f t="shared" si="737"/>
        <v>157487.64196567802</v>
      </c>
    </row>
    <row r="1655" spans="2:24">
      <c r="B1655" s="13">
        <v>5</v>
      </c>
      <c r="C1655" s="16">
        <f t="shared" si="717"/>
        <v>22000</v>
      </c>
      <c r="D1655" s="16">
        <f t="shared" si="723"/>
        <v>268694.61831965292</v>
      </c>
      <c r="E1655" s="16">
        <f t="shared" si="724"/>
        <v>25752.026849404367</v>
      </c>
      <c r="F1655" s="16">
        <f t="shared" si="718"/>
        <v>242942.59147024856</v>
      </c>
      <c r="G1655" s="16">
        <f t="shared" si="725"/>
        <v>104708.70372306414</v>
      </c>
      <c r="H1655" s="16">
        <f t="shared" si="726"/>
        <v>329560.08427029056</v>
      </c>
      <c r="I1655" s="16">
        <f t="shared" si="727"/>
        <v>25752.02684940437</v>
      </c>
      <c r="J1655" s="16">
        <f t="shared" si="719"/>
        <v>303808.05742088618</v>
      </c>
      <c r="K1655" s="16">
        <f t="shared" si="728"/>
        <v>130941.83148638606</v>
      </c>
      <c r="L1655" s="16">
        <f t="shared" si="729"/>
        <v>356462.59164139966</v>
      </c>
      <c r="M1655" s="16">
        <f t="shared" si="730"/>
        <v>25752.026849404367</v>
      </c>
      <c r="N1655" s="16">
        <f t="shared" si="720"/>
        <v>330710.56479199528</v>
      </c>
      <c r="O1655" s="16">
        <f t="shared" si="731"/>
        <v>142536.86164014149</v>
      </c>
      <c r="P1655" s="16">
        <f t="shared" si="732"/>
        <v>358172.44224512507</v>
      </c>
      <c r="Q1655" s="16">
        <f t="shared" si="733"/>
        <v>25752.026849404367</v>
      </c>
      <c r="R1655" s="16">
        <f t="shared" si="721"/>
        <v>332420.41539572069</v>
      </c>
      <c r="S1655" s="16">
        <f t="shared" si="734"/>
        <v>143273.81039495923</v>
      </c>
      <c r="T1655" s="16">
        <f t="shared" si="735"/>
        <v>358234.31589749694</v>
      </c>
      <c r="U1655" s="16">
        <f t="shared" si="736"/>
        <v>25752.026849404367</v>
      </c>
      <c r="V1655" s="16">
        <f t="shared" si="722"/>
        <v>332482.28904809256</v>
      </c>
      <c r="W1655" s="16">
        <f t="shared" si="737"/>
        <v>143300.47805292427</v>
      </c>
    </row>
    <row r="1656" spans="2:24">
      <c r="B1656" s="13">
        <v>6</v>
      </c>
      <c r="C1656" s="16">
        <f t="shared" si="717"/>
        <v>22000</v>
      </c>
      <c r="D1656" s="16">
        <f t="shared" si="723"/>
        <v>249730.40747592732</v>
      </c>
      <c r="E1656" s="16">
        <f t="shared" si="724"/>
        <v>25912.392721774071</v>
      </c>
      <c r="F1656" s="16">
        <f t="shared" si="718"/>
        <v>223818.01475415326</v>
      </c>
      <c r="G1656" s="16">
        <f t="shared" si="725"/>
        <v>92003.897368436999</v>
      </c>
      <c r="H1656" s="16">
        <f t="shared" si="726"/>
        <v>312296.45454522577</v>
      </c>
      <c r="I1656" s="16">
        <f t="shared" si="727"/>
        <v>25912.392721774075</v>
      </c>
      <c r="J1656" s="16">
        <f t="shared" si="719"/>
        <v>286384.06182345172</v>
      </c>
      <c r="K1656" s="16">
        <f t="shared" si="728"/>
        <v>117722.65007757612</v>
      </c>
      <c r="L1656" s="16">
        <f t="shared" si="729"/>
        <v>339950.61797228362</v>
      </c>
      <c r="M1656" s="16">
        <f t="shared" si="730"/>
        <v>25912.392721774071</v>
      </c>
      <c r="N1656" s="16">
        <f t="shared" si="720"/>
        <v>314038.22525050957</v>
      </c>
      <c r="O1656" s="16">
        <f t="shared" si="731"/>
        <v>129090.32669890499</v>
      </c>
      <c r="P1656" s="16">
        <f t="shared" si="732"/>
        <v>341708.24180187716</v>
      </c>
      <c r="Q1656" s="16">
        <f t="shared" si="733"/>
        <v>25912.392721774071</v>
      </c>
      <c r="R1656" s="16">
        <f t="shared" si="721"/>
        <v>315795.8490801031</v>
      </c>
      <c r="S1656" s="16">
        <f t="shared" si="734"/>
        <v>129812.82547813807</v>
      </c>
      <c r="T1656" s="16">
        <f t="shared" si="735"/>
        <v>341771.84420409624</v>
      </c>
      <c r="U1656" s="16">
        <f t="shared" si="736"/>
        <v>25912.392721774071</v>
      </c>
      <c r="V1656" s="16">
        <f t="shared" si="722"/>
        <v>315859.45148232218</v>
      </c>
      <c r="W1656" s="16">
        <f t="shared" si="737"/>
        <v>129838.9702408489</v>
      </c>
    </row>
    <row r="1657" spans="2:24">
      <c r="B1657" s="13">
        <v>7</v>
      </c>
      <c r="C1657" s="16">
        <f t="shared" si="717"/>
        <v>22000</v>
      </c>
      <c r="D1657" s="16">
        <f t="shared" si="723"/>
        <v>230071.49008638429</v>
      </c>
      <c r="E1657" s="16">
        <f t="shared" si="724"/>
        <v>26067.21276831616</v>
      </c>
      <c r="F1657" s="16">
        <f t="shared" si="718"/>
        <v>204004.27731806814</v>
      </c>
      <c r="G1657" s="16">
        <f t="shared" si="725"/>
        <v>79980.206502064786</v>
      </c>
      <c r="H1657" s="16">
        <f t="shared" si="726"/>
        <v>294385.63251079893</v>
      </c>
      <c r="I1657" s="16">
        <f t="shared" si="727"/>
        <v>26067.212768316163</v>
      </c>
      <c r="J1657" s="16">
        <f t="shared" si="719"/>
        <v>268318.41974248277</v>
      </c>
      <c r="K1657" s="16">
        <f t="shared" si="728"/>
        <v>105194.66994239726</v>
      </c>
      <c r="L1657" s="16">
        <f t="shared" si="729"/>
        <v>322812.45326400886</v>
      </c>
      <c r="M1657" s="16">
        <f t="shared" si="730"/>
        <v>26067.212768316163</v>
      </c>
      <c r="N1657" s="16">
        <f t="shared" si="720"/>
        <v>296745.24049569271</v>
      </c>
      <c r="O1657" s="16">
        <f t="shared" si="731"/>
        <v>116339.45094370007</v>
      </c>
      <c r="P1657" s="16">
        <f t="shared" si="732"/>
        <v>324619.18510340113</v>
      </c>
      <c r="Q1657" s="16">
        <f t="shared" si="733"/>
        <v>26067.21276831616</v>
      </c>
      <c r="R1657" s="16">
        <f t="shared" si="721"/>
        <v>298551.97233508498</v>
      </c>
      <c r="S1657" s="16">
        <f t="shared" si="734"/>
        <v>117047.78308020308</v>
      </c>
      <c r="T1657" s="16">
        <f t="shared" si="735"/>
        <v>324684.5645567383</v>
      </c>
      <c r="U1657" s="16">
        <f t="shared" si="736"/>
        <v>26067.21276831616</v>
      </c>
      <c r="V1657" s="16">
        <f t="shared" si="722"/>
        <v>298617.35178842215</v>
      </c>
      <c r="W1657" s="16">
        <f t="shared" si="737"/>
        <v>117073.41520050782</v>
      </c>
    </row>
    <row r="1658" spans="2:24">
      <c r="B1658" s="13">
        <v>8</v>
      </c>
      <c r="C1658" s="16">
        <f t="shared" si="717"/>
        <v>22000</v>
      </c>
      <c r="D1658" s="16">
        <f t="shared" si="723"/>
        <v>209704.15682633495</v>
      </c>
      <c r="E1658" s="16">
        <f t="shared" si="724"/>
        <v>26216.605060377318</v>
      </c>
      <c r="F1658" s="16">
        <f t="shared" si="718"/>
        <v>183487.55176595761</v>
      </c>
      <c r="G1658" s="16">
        <f t="shared" si="725"/>
        <v>68609.130600362216</v>
      </c>
      <c r="H1658" s="16">
        <f t="shared" si="726"/>
        <v>275815.23639008775</v>
      </c>
      <c r="I1658" s="16">
        <f t="shared" si="727"/>
        <v>26216.605060377322</v>
      </c>
      <c r="J1658" s="16">
        <f t="shared" si="719"/>
        <v>249598.63132971042</v>
      </c>
      <c r="K1658" s="16">
        <f t="shared" si="728"/>
        <v>93329.192796766612</v>
      </c>
      <c r="L1658" s="16">
        <f t="shared" si="729"/>
        <v>305036.30251514236</v>
      </c>
      <c r="M1658" s="16">
        <f t="shared" si="730"/>
        <v>26216.605060377322</v>
      </c>
      <c r="N1658" s="16">
        <f t="shared" si="720"/>
        <v>278819.69745476503</v>
      </c>
      <c r="O1658" s="16">
        <f t="shared" si="731"/>
        <v>104255.4486803968</v>
      </c>
      <c r="P1658" s="16">
        <f t="shared" si="732"/>
        <v>306893.51444212731</v>
      </c>
      <c r="Q1658" s="16">
        <f t="shared" si="733"/>
        <v>26216.605060377318</v>
      </c>
      <c r="R1658" s="16">
        <f t="shared" si="721"/>
        <v>280676.90938174998</v>
      </c>
      <c r="S1658" s="16">
        <f t="shared" si="734"/>
        <v>104949.89195147819</v>
      </c>
      <c r="T1658" s="16">
        <f t="shared" si="735"/>
        <v>306960.72059739067</v>
      </c>
      <c r="U1658" s="16">
        <f t="shared" si="736"/>
        <v>26216.605060377318</v>
      </c>
      <c r="V1658" s="16">
        <f t="shared" si="722"/>
        <v>280744.11553701333</v>
      </c>
      <c r="W1658" s="16">
        <f t="shared" si="737"/>
        <v>104975.02148118874</v>
      </c>
    </row>
    <row r="1659" spans="2:24">
      <c r="B1659" s="13">
        <v>9</v>
      </c>
      <c r="C1659" s="16">
        <f t="shared" si="717"/>
        <v>22000</v>
      </c>
      <c r="D1659" s="16">
        <f t="shared" si="723"/>
        <v>188614.19396229848</v>
      </c>
      <c r="E1659" s="16">
        <f t="shared" si="724"/>
        <v>26360.691281320062</v>
      </c>
      <c r="F1659" s="16">
        <f t="shared" si="718"/>
        <v>162253.50268097842</v>
      </c>
      <c r="G1659" s="16">
        <f t="shared" si="725"/>
        <v>57863.067512334179</v>
      </c>
      <c r="H1659" s="16">
        <f t="shared" si="726"/>
        <v>256572.41708906254</v>
      </c>
      <c r="I1659" s="16">
        <f t="shared" si="727"/>
        <v>26360.691281320065</v>
      </c>
      <c r="J1659" s="16">
        <f t="shared" si="719"/>
        <v>230211.72580774248</v>
      </c>
      <c r="K1659" s="16">
        <f t="shared" si="728"/>
        <v>82098.422606848297</v>
      </c>
      <c r="L1659" s="16">
        <f t="shared" si="729"/>
        <v>286609.91980165121</v>
      </c>
      <c r="M1659" s="16">
        <f t="shared" si="730"/>
        <v>26360.691281320065</v>
      </c>
      <c r="N1659" s="16">
        <f t="shared" si="720"/>
        <v>260249.22852033115</v>
      </c>
      <c r="O1659" s="16">
        <f t="shared" si="731"/>
        <v>92810.438179034754</v>
      </c>
      <c r="P1659" s="16">
        <f t="shared" si="732"/>
        <v>288519.02222987608</v>
      </c>
      <c r="Q1659" s="16">
        <f t="shared" si="733"/>
        <v>26360.691281320065</v>
      </c>
      <c r="R1659" s="16">
        <f t="shared" si="721"/>
        <v>262158.33094855602</v>
      </c>
      <c r="S1659" s="16">
        <f t="shared" si="734"/>
        <v>93491.264915389052</v>
      </c>
      <c r="T1659" s="16">
        <f t="shared" si="735"/>
        <v>288588.10612511745</v>
      </c>
      <c r="U1659" s="16">
        <f t="shared" si="736"/>
        <v>26360.691281320062</v>
      </c>
      <c r="V1659" s="16">
        <f t="shared" si="722"/>
        <v>262227.41484379739</v>
      </c>
      <c r="W1659" s="16">
        <f t="shared" si="737"/>
        <v>93515.901709222919</v>
      </c>
    </row>
    <row r="1660" spans="2:24">
      <c r="B1660" s="13">
        <v>10</v>
      </c>
      <c r="C1660" s="16">
        <f t="shared" si="717"/>
        <v>22000</v>
      </c>
      <c r="D1660" s="16">
        <f t="shared" si="723"/>
        <v>166786.86554588494</v>
      </c>
      <c r="E1660" s="16">
        <f t="shared" si="724"/>
        <v>26499.596101342922</v>
      </c>
      <c r="F1660" s="16">
        <f t="shared" si="718"/>
        <v>140287.26944454201</v>
      </c>
      <c r="G1660" s="16">
        <f t="shared" si="725"/>
        <v>47715.304178735474</v>
      </c>
      <c r="H1660" s="16">
        <f t="shared" si="726"/>
        <v>236643.8414268108</v>
      </c>
      <c r="I1660" s="16">
        <f t="shared" si="727"/>
        <v>26499.596101342922</v>
      </c>
      <c r="J1660" s="16">
        <f t="shared" si="719"/>
        <v>210144.24532546787</v>
      </c>
      <c r="K1660" s="16">
        <f t="shared" si="728"/>
        <v>71475.456232180688</v>
      </c>
      <c r="L1660" s="16">
        <f t="shared" si="729"/>
        <v>267520.5919651892</v>
      </c>
      <c r="M1660" s="16">
        <f t="shared" si="730"/>
        <v>26499.596101342922</v>
      </c>
      <c r="N1660" s="16">
        <f t="shared" si="720"/>
        <v>241020.99586384627</v>
      </c>
      <c r="O1660" s="16">
        <f t="shared" si="731"/>
        <v>81977.432283343893</v>
      </c>
      <c r="P1660" s="16">
        <f t="shared" si="732"/>
        <v>269483.03471525869</v>
      </c>
      <c r="Q1660" s="16">
        <f t="shared" si="733"/>
        <v>26499.596101342922</v>
      </c>
      <c r="R1660" s="16">
        <f t="shared" si="721"/>
        <v>242983.43861391576</v>
      </c>
      <c r="S1660" s="16">
        <f t="shared" si="734"/>
        <v>82644.909475848108</v>
      </c>
      <c r="T1660" s="16">
        <f t="shared" si="735"/>
        <v>269554.0488145331</v>
      </c>
      <c r="U1660" s="16">
        <f t="shared" si="736"/>
        <v>26499.596101342919</v>
      </c>
      <c r="V1660" s="16">
        <f t="shared" si="722"/>
        <v>243054.45271319017</v>
      </c>
      <c r="W1660" s="16">
        <f t="shared" si="737"/>
        <v>82669.063195293071</v>
      </c>
    </row>
    <row r="1661" spans="2:24">
      <c r="B1661" s="13">
        <v>11</v>
      </c>
      <c r="C1661" s="16">
        <f t="shared" si="717"/>
        <v>22000</v>
      </c>
      <c r="D1661" s="16">
        <f t="shared" si="723"/>
        <v>144206.89575282251</v>
      </c>
      <c r="E1661" s="16">
        <f t="shared" si="724"/>
        <v>26633.446588056227</v>
      </c>
      <c r="F1661" s="16">
        <f t="shared" si="718"/>
        <v>117573.44916476629</v>
      </c>
      <c r="G1661" s="16">
        <f t="shared" si="725"/>
        <v>38140.005888509928</v>
      </c>
      <c r="H1661" s="16">
        <f t="shared" si="726"/>
        <v>216015.67553986146</v>
      </c>
      <c r="I1661" s="16">
        <f t="shared" si="727"/>
        <v>26633.446588056231</v>
      </c>
      <c r="J1661" s="16">
        <f t="shared" si="719"/>
        <v>189382.22895180524</v>
      </c>
      <c r="K1661" s="16">
        <f t="shared" si="728"/>
        <v>61434.272607573868</v>
      </c>
      <c r="L1661" s="16">
        <f t="shared" si="729"/>
        <v>247755.12248828213</v>
      </c>
      <c r="M1661" s="16">
        <f t="shared" si="730"/>
        <v>26633.446588056227</v>
      </c>
      <c r="N1661" s="16">
        <f t="shared" si="720"/>
        <v>221121.67590022591</v>
      </c>
      <c r="O1661" s="16">
        <f t="shared" si="731"/>
        <v>71730.327559694662</v>
      </c>
      <c r="P1661" s="16">
        <f t="shared" si="732"/>
        <v>249772.39588878857</v>
      </c>
      <c r="Q1661" s="16">
        <f t="shared" si="733"/>
        <v>26633.446588056227</v>
      </c>
      <c r="R1661" s="16">
        <f t="shared" si="721"/>
        <v>223138.94930073235</v>
      </c>
      <c r="S1661" s="16">
        <f t="shared" si="734"/>
        <v>72384.716964110557</v>
      </c>
      <c r="T1661" s="16">
        <f t="shared" si="735"/>
        <v>249845.39412199671</v>
      </c>
      <c r="U1661" s="16">
        <f t="shared" si="736"/>
        <v>26633.446588056227</v>
      </c>
      <c r="V1661" s="16">
        <f t="shared" si="722"/>
        <v>223211.94753394049</v>
      </c>
      <c r="W1661" s="16">
        <f t="shared" si="737"/>
        <v>72408.39708121345</v>
      </c>
    </row>
    <row r="1662" spans="2:24">
      <c r="B1662" s="13">
        <v>12</v>
      </c>
      <c r="C1662" s="16">
        <f t="shared" si="717"/>
        <v>22000</v>
      </c>
      <c r="D1662" s="16">
        <f t="shared" si="723"/>
        <v>120858.45133442986</v>
      </c>
      <c r="E1662" s="16">
        <f t="shared" si="724"/>
        <v>26762.37165330982</v>
      </c>
      <c r="F1662" s="16">
        <f t="shared" si="718"/>
        <v>94096.079681120042</v>
      </c>
      <c r="G1662" s="16">
        <f t="shared" si="725"/>
        <v>29112.204202344823</v>
      </c>
      <c r="H1662" s="16">
        <f t="shared" si="726"/>
        <v>194673.56842871869</v>
      </c>
      <c r="I1662" s="16">
        <f t="shared" si="727"/>
        <v>26762.371653309823</v>
      </c>
      <c r="J1662" s="16">
        <f t="shared" si="719"/>
        <v>167911.19677540887</v>
      </c>
      <c r="K1662" s="16">
        <f t="shared" si="728"/>
        <v>51949.720593583981</v>
      </c>
      <c r="L1662" s="16">
        <f t="shared" si="729"/>
        <v>227299.81552487824</v>
      </c>
      <c r="M1662" s="16">
        <f t="shared" si="730"/>
        <v>26762.37165330982</v>
      </c>
      <c r="N1662" s="16">
        <f t="shared" si="720"/>
        <v>200537.44387156842</v>
      </c>
      <c r="O1662" s="16">
        <f t="shared" si="731"/>
        <v>62043.892115271039</v>
      </c>
      <c r="P1662" s="16">
        <f t="shared" si="732"/>
        <v>229373.45154419483</v>
      </c>
      <c r="Q1662" s="16">
        <f t="shared" si="733"/>
        <v>26762.37165330982</v>
      </c>
      <c r="R1662" s="16">
        <f t="shared" si="721"/>
        <v>202611.07989088501</v>
      </c>
      <c r="S1662" s="16">
        <f t="shared" si="734"/>
        <v>62685.450354894463</v>
      </c>
      <c r="T1662" s="16">
        <f t="shared" si="735"/>
        <v>229448.48934803877</v>
      </c>
      <c r="U1662" s="16">
        <f t="shared" si="736"/>
        <v>26762.37165330982</v>
      </c>
      <c r="V1662" s="16">
        <f t="shared" si="722"/>
        <v>202686.11769472895</v>
      </c>
      <c r="W1662" s="16">
        <f t="shared" si="737"/>
        <v>62708.666155975719</v>
      </c>
    </row>
    <row r="1663" spans="2:24">
      <c r="B1663" s="13">
        <v>13</v>
      </c>
      <c r="C1663" s="16">
        <f t="shared" si="717"/>
        <v>22000</v>
      </c>
      <c r="D1663" s="16">
        <f t="shared" si="723"/>
        <v>96725.124147410534</v>
      </c>
      <c r="E1663" s="16">
        <f t="shared" si="724"/>
        <v>26886.50153641147</v>
      </c>
      <c r="F1663" s="16">
        <f t="shared" si="718"/>
        <v>69838.622610999068</v>
      </c>
      <c r="G1663" s="16">
        <f t="shared" si="725"/>
        <v>20607.783671018624</v>
      </c>
      <c r="H1663" s="16">
        <f t="shared" si="726"/>
        <v>172602.63561331382</v>
      </c>
      <c r="I1663" s="16">
        <f t="shared" si="727"/>
        <v>26886.501536411473</v>
      </c>
      <c r="J1663" s="16">
        <f t="shared" si="719"/>
        <v>145716.13407690235</v>
      </c>
      <c r="K1663" s="16">
        <f t="shared" si="728"/>
        <v>42997.505623213889</v>
      </c>
      <c r="L1663" s="16">
        <f t="shared" si="729"/>
        <v>206140.46005334004</v>
      </c>
      <c r="M1663" s="16">
        <f t="shared" si="730"/>
        <v>26886.50153641147</v>
      </c>
      <c r="N1663" s="16">
        <f t="shared" si="720"/>
        <v>179253.95851692857</v>
      </c>
      <c r="O1663" s="16">
        <f t="shared" si="731"/>
        <v>52893.752213103158</v>
      </c>
      <c r="P1663" s="16">
        <f t="shared" si="732"/>
        <v>208272.03346303635</v>
      </c>
      <c r="Q1663" s="16">
        <f t="shared" si="733"/>
        <v>26886.50153641147</v>
      </c>
      <c r="R1663" s="16">
        <f t="shared" si="721"/>
        <v>181385.53192662488</v>
      </c>
      <c r="S1663" s="16">
        <f t="shared" si="734"/>
        <v>53522.730879400617</v>
      </c>
      <c r="T1663" s="16">
        <f t="shared" si="735"/>
        <v>208349.16782311967</v>
      </c>
      <c r="U1663" s="16">
        <f t="shared" si="736"/>
        <v>26886.501536411466</v>
      </c>
      <c r="V1663" s="16">
        <f t="shared" si="722"/>
        <v>181462.66628670821</v>
      </c>
      <c r="W1663" s="16">
        <f t="shared" si="737"/>
        <v>53545.491468695967</v>
      </c>
    </row>
    <row r="1664" spans="2:24">
      <c r="B1664" s="13">
        <v>14</v>
      </c>
      <c r="C1664" s="16">
        <f t="shared" si="717"/>
        <v>22000</v>
      </c>
      <c r="D1664" s="16">
        <f t="shared" si="723"/>
        <v>71789.913726750383</v>
      </c>
      <c r="E1664" s="16">
        <f t="shared" si="724"/>
        <v>27005.967323557805</v>
      </c>
      <c r="F1664" s="16">
        <f t="shared" si="718"/>
        <v>44783.946403192575</v>
      </c>
      <c r="G1664" s="16">
        <f t="shared" si="725"/>
        <v>12603.467473218763</v>
      </c>
      <c r="H1664" s="16">
        <f t="shared" si="726"/>
        <v>149787.44286301101</v>
      </c>
      <c r="I1664" s="16">
        <f t="shared" si="727"/>
        <v>27005.967323557805</v>
      </c>
      <c r="J1664" s="16">
        <f t="shared" si="719"/>
        <v>122781.4755394532</v>
      </c>
      <c r="K1664" s="16">
        <f t="shared" si="728"/>
        <v>34554.175269488638</v>
      </c>
      <c r="L1664" s="16">
        <f t="shared" si="729"/>
        <v>184262.31411789157</v>
      </c>
      <c r="M1664" s="16">
        <f t="shared" si="730"/>
        <v>27005.967323557805</v>
      </c>
      <c r="N1664" s="16">
        <f t="shared" si="720"/>
        <v>157256.34679433377</v>
      </c>
      <c r="O1664" s="16">
        <f t="shared" si="731"/>
        <v>44256.377808595767</v>
      </c>
      <c r="P1664" s="16">
        <f t="shared" si="732"/>
        <v>186453.44368865478</v>
      </c>
      <c r="Q1664" s="16">
        <f t="shared" si="733"/>
        <v>27005.967323557805</v>
      </c>
      <c r="R1664" s="16">
        <f t="shared" si="721"/>
        <v>159447.47636509698</v>
      </c>
      <c r="S1664" s="16">
        <f t="shared" si="734"/>
        <v>44873.023559867775</v>
      </c>
      <c r="T1664" s="16">
        <f t="shared" si="735"/>
        <v>186532.73318275885</v>
      </c>
      <c r="U1664" s="16">
        <f t="shared" si="736"/>
        <v>27005.967323557805</v>
      </c>
      <c r="V1664" s="16">
        <f t="shared" si="722"/>
        <v>159526.76585920106</v>
      </c>
      <c r="W1664" s="16">
        <f t="shared" si="737"/>
        <v>44895.337863098517</v>
      </c>
    </row>
    <row r="1665" spans="2:23">
      <c r="B1665" s="13">
        <v>15</v>
      </c>
      <c r="C1665" s="16">
        <f t="shared" si="717"/>
        <v>22000</v>
      </c>
      <c r="D1665" s="16">
        <f t="shared" si="723"/>
        <v>46035.209865697776</v>
      </c>
      <c r="E1665" s="16">
        <f t="shared" si="724"/>
        <v>27120.900503021661</v>
      </c>
      <c r="F1665" s="16">
        <f t="shared" si="718"/>
        <v>18914.309362676115</v>
      </c>
      <c r="G1665" s="16">
        <f t="shared" si="725"/>
        <v>5076.8020937892397</v>
      </c>
      <c r="H1665" s="16">
        <f t="shared" si="726"/>
        <v>126211.98996602552</v>
      </c>
      <c r="I1665" s="16">
        <f t="shared" si="727"/>
        <v>27120.900503021665</v>
      </c>
      <c r="J1665" s="16">
        <f t="shared" si="719"/>
        <v>99091.089463003853</v>
      </c>
      <c r="K1665" s="16">
        <f t="shared" si="728"/>
        <v>26597.103854838144</v>
      </c>
      <c r="L1665" s="16">
        <f t="shared" si="729"/>
        <v>161650.08912376748</v>
      </c>
      <c r="M1665" s="16">
        <f t="shared" si="730"/>
        <v>27120.900503021661</v>
      </c>
      <c r="N1665" s="16">
        <f t="shared" si="720"/>
        <v>134529.18862074582</v>
      </c>
      <c r="O1665" s="16">
        <f t="shared" si="731"/>
        <v>36109.067128472583</v>
      </c>
      <c r="P1665" s="16">
        <f t="shared" si="732"/>
        <v>163902.43885473779</v>
      </c>
      <c r="Q1665" s="16">
        <f t="shared" si="733"/>
        <v>27120.900503021661</v>
      </c>
      <c r="R1665" s="16">
        <f t="shared" si="721"/>
        <v>136781.53835171612</v>
      </c>
      <c r="S1665" s="16">
        <f t="shared" si="734"/>
        <v>36713.621786582393</v>
      </c>
      <c r="T1665" s="16">
        <f t="shared" si="735"/>
        <v>163983.94369730711</v>
      </c>
      <c r="U1665" s="16">
        <f t="shared" si="736"/>
        <v>27120.900503021661</v>
      </c>
      <c r="V1665" s="16">
        <f t="shared" si="722"/>
        <v>136863.04319428545</v>
      </c>
      <c r="W1665" s="16">
        <f t="shared" si="737"/>
        <v>36735.498554455662</v>
      </c>
    </row>
    <row r="1666" spans="2:23">
      <c r="B1666" s="13">
        <v>16</v>
      </c>
      <c r="C1666" s="16">
        <f t="shared" si="717"/>
        <v>22000</v>
      </c>
      <c r="D1666" s="16">
        <f t="shared" si="723"/>
        <v>19442.775166269286</v>
      </c>
      <c r="E1666" s="16">
        <f t="shared" si="724"/>
        <v>27231.432555399922</v>
      </c>
      <c r="F1666" s="16">
        <f t="shared" si="718"/>
        <v>-6292.3778325755256</v>
      </c>
      <c r="G1666" s="16">
        <f t="shared" si="725"/>
        <v>0</v>
      </c>
      <c r="H1666" s="16">
        <f t="shared" si="726"/>
        <v>101859.69450260019</v>
      </c>
      <c r="I1666" s="16">
        <f t="shared" si="727"/>
        <v>27231.432555399926</v>
      </c>
      <c r="J1666" s="16">
        <f t="shared" si="719"/>
        <v>74628.26194720027</v>
      </c>
      <c r="K1666" s="16">
        <f t="shared" si="728"/>
        <v>19104.476218905962</v>
      </c>
      <c r="L1666" s="16">
        <f t="shared" si="729"/>
        <v>138287.93415080948</v>
      </c>
      <c r="M1666" s="16">
        <f t="shared" si="730"/>
        <v>27231.432555399926</v>
      </c>
      <c r="N1666" s="16">
        <f t="shared" si="720"/>
        <v>111056.50159540956</v>
      </c>
      <c r="O1666" s="16">
        <f t="shared" si="731"/>
        <v>28429.930408743643</v>
      </c>
      <c r="P1666" s="16">
        <f t="shared" si="732"/>
        <v>140603.21453326309</v>
      </c>
      <c r="Q1666" s="16">
        <f t="shared" si="733"/>
        <v>27231.432555399926</v>
      </c>
      <c r="R1666" s="16">
        <f t="shared" si="721"/>
        <v>113371.78197786317</v>
      </c>
      <c r="S1666" s="16">
        <f t="shared" si="734"/>
        <v>29022.631053949335</v>
      </c>
      <c r="T1666" s="16">
        <f t="shared" si="735"/>
        <v>140686.99662113379</v>
      </c>
      <c r="U1666" s="16">
        <f t="shared" si="736"/>
        <v>27231.432555399922</v>
      </c>
      <c r="V1666" s="16">
        <f t="shared" si="722"/>
        <v>113455.56406573387</v>
      </c>
      <c r="W1666" s="16">
        <f t="shared" si="737"/>
        <v>29044.078865589796</v>
      </c>
    </row>
    <row r="1667" spans="2:23">
      <c r="B1667" s="13">
        <v>17</v>
      </c>
      <c r="C1667" s="16">
        <f t="shared" si="717"/>
        <v>22000</v>
      </c>
      <c r="D1667" s="16">
        <f t="shared" si="723"/>
        <v>-6481.1491675527914</v>
      </c>
      <c r="E1667" s="16">
        <f t="shared" si="724"/>
        <v>0</v>
      </c>
      <c r="F1667" s="16">
        <f t="shared" si="718"/>
        <v>-28481.14916755279</v>
      </c>
      <c r="G1667" s="16">
        <f t="shared" si="725"/>
        <v>0</v>
      </c>
      <c r="H1667" s="16">
        <f t="shared" si="726"/>
        <v>76713.375586005044</v>
      </c>
      <c r="I1667" s="16">
        <f t="shared" si="727"/>
        <v>27337.694578021888</v>
      </c>
      <c r="J1667" s="16">
        <f t="shared" si="719"/>
        <v>49375.681007983156</v>
      </c>
      <c r="K1667" s="16">
        <f t="shared" si="728"/>
        <v>12055.270756605381</v>
      </c>
      <c r="L1667" s="16">
        <f t="shared" si="729"/>
        <v>114159.4202499853</v>
      </c>
      <c r="M1667" s="16">
        <f t="shared" si="730"/>
        <v>27337.694578021888</v>
      </c>
      <c r="N1667" s="16">
        <f t="shared" si="720"/>
        <v>86821.725671963417</v>
      </c>
      <c r="O1667" s="16">
        <f t="shared" si="731"/>
        <v>21197.872903505067</v>
      </c>
      <c r="P1667" s="16">
        <f t="shared" si="732"/>
        <v>116539.38956632467</v>
      </c>
      <c r="Q1667" s="16">
        <f t="shared" si="733"/>
        <v>27337.694578021888</v>
      </c>
      <c r="R1667" s="16">
        <f t="shared" si="721"/>
        <v>89201.69498830277</v>
      </c>
      <c r="S1667" s="16">
        <f t="shared" si="734"/>
        <v>21778.951967432211</v>
      </c>
      <c r="T1667" s="16">
        <f t="shared" si="735"/>
        <v>116625.51252573048</v>
      </c>
      <c r="U1667" s="16">
        <f t="shared" si="736"/>
        <v>27337.694578021881</v>
      </c>
      <c r="V1667" s="16">
        <f t="shared" si="722"/>
        <v>89287.817947708594</v>
      </c>
      <c r="W1667" s="16">
        <f t="shared" si="737"/>
        <v>21799.979233746384</v>
      </c>
    </row>
    <row r="1668" spans="2:23">
      <c r="B1668" s="13">
        <v>18</v>
      </c>
      <c r="C1668" s="16">
        <f t="shared" si="717"/>
        <v>22000</v>
      </c>
      <c r="D1668" s="16">
        <f t="shared" si="723"/>
        <v>-29335.583642579375</v>
      </c>
      <c r="E1668" s="16">
        <f t="shared" si="724"/>
        <v>0</v>
      </c>
      <c r="F1668" s="16">
        <f t="shared" si="718"/>
        <v>-51335.583642579375</v>
      </c>
      <c r="G1668" s="16">
        <f t="shared" si="725"/>
        <v>0</v>
      </c>
      <c r="H1668" s="16">
        <f t="shared" si="726"/>
        <v>50755.237535346212</v>
      </c>
      <c r="I1668" s="16">
        <f t="shared" si="727"/>
        <v>27439.816942447815</v>
      </c>
      <c r="J1668" s="16">
        <f t="shared" si="719"/>
        <v>23315.420592898397</v>
      </c>
      <c r="K1668" s="16">
        <f t="shared" si="728"/>
        <v>5429.2418330647934</v>
      </c>
      <c r="L1668" s="16">
        <f t="shared" si="729"/>
        <v>89247.524687238081</v>
      </c>
      <c r="M1668" s="16">
        <f t="shared" si="730"/>
        <v>27439.816942447815</v>
      </c>
      <c r="N1668" s="16">
        <f t="shared" si="720"/>
        <v>61807.70774479027</v>
      </c>
      <c r="O1668" s="16">
        <f t="shared" si="731"/>
        <v>14392.577271201737</v>
      </c>
      <c r="P1668" s="16">
        <f t="shared" si="732"/>
        <v>91693.990346275939</v>
      </c>
      <c r="Q1668" s="16">
        <f t="shared" si="733"/>
        <v>27439.816942447815</v>
      </c>
      <c r="R1668" s="16">
        <f t="shared" si="721"/>
        <v>64254.173403828128</v>
      </c>
      <c r="S1668" s="16">
        <f t="shared" si="734"/>
        <v>14962.262627993052</v>
      </c>
      <c r="T1668" s="16">
        <f t="shared" si="735"/>
        <v>91782.51958116758</v>
      </c>
      <c r="U1668" s="16">
        <f t="shared" si="736"/>
        <v>27439.816942447811</v>
      </c>
      <c r="V1668" s="16">
        <f t="shared" si="722"/>
        <v>64342.702638719769</v>
      </c>
      <c r="W1668" s="16">
        <f t="shared" si="737"/>
        <v>14982.877594967727</v>
      </c>
    </row>
    <row r="1669" spans="2:23">
      <c r="B1669" s="13">
        <v>19</v>
      </c>
      <c r="C1669" s="16">
        <f t="shared" si="717"/>
        <v>9078.1875070647438</v>
      </c>
      <c r="D1669" s="16">
        <f t="shared" si="723"/>
        <v>-52875.651151856757</v>
      </c>
      <c r="E1669" s="16">
        <f t="shared" si="724"/>
        <v>0</v>
      </c>
      <c r="F1669" s="16">
        <f t="shared" si="718"/>
        <v>-61953.838658921501</v>
      </c>
      <c r="G1669" s="16">
        <f t="shared" si="725"/>
        <v>0</v>
      </c>
      <c r="H1669" s="16">
        <f t="shared" si="726"/>
        <v>23966.853444263979</v>
      </c>
      <c r="I1669" s="16">
        <f t="shared" si="727"/>
        <v>11363.3855850731</v>
      </c>
      <c r="J1669" s="16">
        <f t="shared" si="719"/>
        <v>12603.46785919088</v>
      </c>
      <c r="K1669" s="16">
        <f t="shared" si="728"/>
        <v>2799.0976715165757</v>
      </c>
      <c r="L1669" s="16">
        <f t="shared" si="729"/>
        <v>63534.615099179711</v>
      </c>
      <c r="M1669" s="16">
        <f t="shared" si="730"/>
        <v>11363.3855850731</v>
      </c>
      <c r="N1669" s="16">
        <f t="shared" si="720"/>
        <v>52171.229514106613</v>
      </c>
      <c r="O1669" s="16">
        <f t="shared" si="731"/>
        <v>11586.68143439593</v>
      </c>
      <c r="P1669" s="16">
        <f t="shared" si="732"/>
        <v>66049.435008731089</v>
      </c>
      <c r="Q1669" s="16">
        <f t="shared" si="733"/>
        <v>11363.3855850731</v>
      </c>
      <c r="R1669" s="16">
        <f t="shared" si="721"/>
        <v>54686.049423657991</v>
      </c>
      <c r="S1669" s="16">
        <f t="shared" si="734"/>
        <v>12145.196490073689</v>
      </c>
      <c r="T1669" s="16">
        <f t="shared" si="735"/>
        <v>66140.437750445592</v>
      </c>
      <c r="U1669" s="16">
        <f t="shared" si="736"/>
        <v>11363.385585073098</v>
      </c>
      <c r="V1669" s="16">
        <f t="shared" si="722"/>
        <v>54777.052165372494</v>
      </c>
      <c r="W1669" s="16">
        <f t="shared" si="737"/>
        <v>12165.407242009644</v>
      </c>
    </row>
    <row r="1670" spans="2:23">
      <c r="B1670" s="13">
        <v>20</v>
      </c>
      <c r="C1670" s="16">
        <f t="shared" si="717"/>
        <v>2617.2812605971171</v>
      </c>
      <c r="D1670" s="16">
        <f t="shared" si="723"/>
        <v>-63812.453818689144</v>
      </c>
      <c r="E1670" s="16">
        <f t="shared" si="724"/>
        <v>0</v>
      </c>
      <c r="F1670" s="16">
        <f t="shared" si="718"/>
        <v>-66429.735079286256</v>
      </c>
      <c r="G1670" s="16">
        <f t="shared" si="725"/>
        <v>0</v>
      </c>
      <c r="H1670" s="16">
        <f t="shared" si="726"/>
        <v>12955.608751176673</v>
      </c>
      <c r="I1670" s="16">
        <f t="shared" si="727"/>
        <v>3287.3241459170486</v>
      </c>
      <c r="J1670" s="16">
        <f t="shared" si="719"/>
        <v>9668.2846052596251</v>
      </c>
      <c r="K1670" s="16">
        <f t="shared" si="728"/>
        <v>2047.903476530199</v>
      </c>
      <c r="L1670" s="16">
        <f t="shared" si="729"/>
        <v>53628.89366673075</v>
      </c>
      <c r="M1670" s="16">
        <f t="shared" si="730"/>
        <v>3287.3241459170486</v>
      </c>
      <c r="N1670" s="16">
        <f t="shared" si="720"/>
        <v>50341.569520813704</v>
      </c>
      <c r="O1670" s="16">
        <f t="shared" si="731"/>
        <v>10663.181675431528</v>
      </c>
      <c r="P1670" s="16">
        <f t="shared" si="732"/>
        <v>56213.977644554994</v>
      </c>
      <c r="Q1670" s="16">
        <f t="shared" si="733"/>
        <v>3287.3241459170486</v>
      </c>
      <c r="R1670" s="16">
        <f t="shared" si="721"/>
        <v>52926.653498637948</v>
      </c>
      <c r="S1670" s="16">
        <f t="shared" si="734"/>
        <v>11210.74545550776</v>
      </c>
      <c r="T1670" s="16">
        <f t="shared" si="735"/>
        <v>56307.523002873007</v>
      </c>
      <c r="U1670" s="16">
        <f t="shared" si="736"/>
        <v>3287.3241459170486</v>
      </c>
      <c r="V1670" s="16">
        <f t="shared" si="722"/>
        <v>53020.198856955962</v>
      </c>
      <c r="W1670" s="16">
        <f t="shared" si="737"/>
        <v>11230.559918190067</v>
      </c>
    </row>
    <row r="1671" spans="2:23">
      <c r="B1671" s="13">
        <v>21</v>
      </c>
      <c r="C1671" s="16">
        <f t="shared" si="717"/>
        <v>2617.2812605971171</v>
      </c>
      <c r="D1671" s="16">
        <f t="shared" si="723"/>
        <v>-68422.627131664849</v>
      </c>
      <c r="E1671" s="16">
        <f t="shared" si="724"/>
        <v>0</v>
      </c>
      <c r="F1671" s="16">
        <f t="shared" si="718"/>
        <v>-71039.908392261961</v>
      </c>
      <c r="G1671" s="16">
        <f t="shared" si="725"/>
        <v>0</v>
      </c>
      <c r="H1671" s="16">
        <f t="shared" si="726"/>
        <v>9938.4164771305786</v>
      </c>
      <c r="I1671" s="16">
        <f t="shared" si="727"/>
        <v>3298.087582353276</v>
      </c>
      <c r="J1671" s="16">
        <f t="shared" si="719"/>
        <v>6640.3288947773026</v>
      </c>
      <c r="K1671" s="16">
        <f t="shared" si="728"/>
        <v>1341.4723010639473</v>
      </c>
      <c r="L1671" s="16">
        <f t="shared" si="729"/>
        <v>51748.112973225238</v>
      </c>
      <c r="M1671" s="16">
        <f t="shared" si="730"/>
        <v>3298.087582353276</v>
      </c>
      <c r="N1671" s="16">
        <f t="shared" si="720"/>
        <v>48450.025390871961</v>
      </c>
      <c r="O1671" s="16">
        <f t="shared" si="731"/>
        <v>9787.8234764574081</v>
      </c>
      <c r="P1671" s="16">
        <f t="shared" si="732"/>
        <v>54405.42419738989</v>
      </c>
      <c r="Q1671" s="16">
        <f t="shared" si="733"/>
        <v>3298.087582353276</v>
      </c>
      <c r="R1671" s="16">
        <f t="shared" si="721"/>
        <v>51107.336615036613</v>
      </c>
      <c r="S1671" s="16">
        <f t="shared" si="734"/>
        <v>10324.650711826262</v>
      </c>
      <c r="T1671" s="16">
        <f t="shared" si="735"/>
        <v>54501.583213019316</v>
      </c>
      <c r="U1671" s="16">
        <f t="shared" si="736"/>
        <v>3298.0875823532756</v>
      </c>
      <c r="V1671" s="16">
        <f t="shared" si="722"/>
        <v>51203.495630666039</v>
      </c>
      <c r="W1671" s="16">
        <f t="shared" si="737"/>
        <v>10344.076655632443</v>
      </c>
    </row>
    <row r="1672" spans="2:23">
      <c r="B1672" s="13">
        <v>22</v>
      </c>
      <c r="C1672" s="16">
        <f t="shared" si="717"/>
        <v>2617.2812605971171</v>
      </c>
      <c r="D1672" s="16">
        <f t="shared" si="723"/>
        <v>-73171.105644029827</v>
      </c>
      <c r="E1672" s="16">
        <f t="shared" si="724"/>
        <v>0</v>
      </c>
      <c r="F1672" s="16">
        <f t="shared" si="718"/>
        <v>-75788.386904626939</v>
      </c>
      <c r="G1672" s="16">
        <f t="shared" si="725"/>
        <v>0</v>
      </c>
      <c r="H1672" s="16">
        <f t="shared" si="726"/>
        <v>6825.8596840973805</v>
      </c>
      <c r="I1672" s="16">
        <f t="shared" si="727"/>
        <v>3308.4190255582657</v>
      </c>
      <c r="J1672" s="16">
        <f t="shared" si="719"/>
        <v>3517.4406585391148</v>
      </c>
      <c r="K1672" s="16">
        <f t="shared" si="728"/>
        <v>677.72102787566246</v>
      </c>
      <c r="L1672" s="16">
        <f t="shared" si="729"/>
        <v>49803.719100292925</v>
      </c>
      <c r="M1672" s="16">
        <f t="shared" si="730"/>
        <v>3308.4190255582657</v>
      </c>
      <c r="N1672" s="16">
        <f t="shared" si="720"/>
        <v>46495.30007473466</v>
      </c>
      <c r="O1672" s="16">
        <f t="shared" si="731"/>
        <v>8958.4574743398389</v>
      </c>
      <c r="P1672" s="16">
        <f t="shared" si="732"/>
        <v>52535.275600060741</v>
      </c>
      <c r="Q1672" s="16">
        <f t="shared" si="733"/>
        <v>3308.4190255582657</v>
      </c>
      <c r="R1672" s="16">
        <f t="shared" si="721"/>
        <v>49226.856574502475</v>
      </c>
      <c r="S1672" s="16">
        <f t="shared" si="734"/>
        <v>9484.7586854857745</v>
      </c>
      <c r="T1672" s="16">
        <f t="shared" si="735"/>
        <v>52634.121298586848</v>
      </c>
      <c r="U1672" s="16">
        <f t="shared" si="736"/>
        <v>3308.4190255582653</v>
      </c>
      <c r="V1672" s="16">
        <f t="shared" si="722"/>
        <v>49325.702273028583</v>
      </c>
      <c r="W1672" s="16">
        <f t="shared" si="737"/>
        <v>9503.8037284330094</v>
      </c>
    </row>
    <row r="1673" spans="2:23">
      <c r="B1673" s="13">
        <v>23</v>
      </c>
      <c r="C1673" s="16">
        <f t="shared" si="717"/>
        <v>2617.2812605971171</v>
      </c>
      <c r="D1673" s="16">
        <f t="shared" si="723"/>
        <v>-78062.038511765742</v>
      </c>
      <c r="E1673" s="16">
        <f t="shared" si="724"/>
        <v>0</v>
      </c>
      <c r="F1673" s="16">
        <f t="shared" si="718"/>
        <v>-80679.319772362855</v>
      </c>
      <c r="G1673" s="16">
        <f t="shared" si="725"/>
        <v>0</v>
      </c>
      <c r="H1673" s="16">
        <f t="shared" si="726"/>
        <v>3615.717950538698</v>
      </c>
      <c r="I1673" s="16">
        <f t="shared" si="727"/>
        <v>3318.3330696396774</v>
      </c>
      <c r="J1673" s="16">
        <f t="shared" si="719"/>
        <v>297.38488089902057</v>
      </c>
      <c r="K1673" s="16">
        <f t="shared" si="728"/>
        <v>54.648107782490193</v>
      </c>
      <c r="L1673" s="16">
        <f t="shared" si="729"/>
        <v>47794.378758822742</v>
      </c>
      <c r="M1673" s="16">
        <f t="shared" si="730"/>
        <v>3318.333069639677</v>
      </c>
      <c r="N1673" s="16">
        <f t="shared" si="720"/>
        <v>44476.045689183069</v>
      </c>
      <c r="O1673" s="16">
        <f t="shared" si="731"/>
        <v>8173.0171729434469</v>
      </c>
      <c r="P1673" s="16">
        <f t="shared" si="732"/>
        <v>50602.254947194073</v>
      </c>
      <c r="Q1673" s="16">
        <f t="shared" si="733"/>
        <v>3318.333069639677</v>
      </c>
      <c r="R1673" s="16">
        <f t="shared" si="721"/>
        <v>47283.9218775544</v>
      </c>
      <c r="S1673" s="16">
        <f t="shared" si="734"/>
        <v>8688.9987524982862</v>
      </c>
      <c r="T1673" s="16">
        <f t="shared" si="735"/>
        <v>50703.862394536998</v>
      </c>
      <c r="U1673" s="16">
        <f t="shared" si="736"/>
        <v>3318.333069639677</v>
      </c>
      <c r="V1673" s="16">
        <f t="shared" si="722"/>
        <v>47385.529324897318</v>
      </c>
      <c r="W1673" s="16">
        <f t="shared" si="737"/>
        <v>8707.6703632308672</v>
      </c>
    </row>
    <row r="1674" spans="2:23">
      <c r="B1674" s="13">
        <v>24</v>
      </c>
      <c r="C1674" s="16">
        <f t="shared" si="717"/>
        <v>2617.2812605971171</v>
      </c>
      <c r="D1674" s="16">
        <f t="shared" si="723"/>
        <v>-83099.699365533743</v>
      </c>
      <c r="E1674" s="16">
        <f t="shared" si="724"/>
        <v>0</v>
      </c>
      <c r="F1674" s="16">
        <f t="shared" si="718"/>
        <v>-85716.980626130855</v>
      </c>
      <c r="G1674" s="16">
        <f t="shared" si="725"/>
        <v>0</v>
      </c>
      <c r="H1674" s="16">
        <f t="shared" si="726"/>
        <v>305.69381447133924</v>
      </c>
      <c r="I1674" s="16">
        <f t="shared" si="727"/>
        <v>3327.8440517448325</v>
      </c>
      <c r="J1674" s="16">
        <f t="shared" si="719"/>
        <v>-2376.8593298648784</v>
      </c>
      <c r="K1674" s="16">
        <f t="shared" si="728"/>
        <v>0</v>
      </c>
      <c r="L1674" s="16">
        <f t="shared" si="729"/>
        <v>45718.706405738849</v>
      </c>
      <c r="M1674" s="16">
        <f t="shared" si="730"/>
        <v>3327.8440517448325</v>
      </c>
      <c r="N1674" s="16">
        <f t="shared" si="720"/>
        <v>42390.862353994016</v>
      </c>
      <c r="O1674" s="16">
        <f t="shared" si="731"/>
        <v>7429.516601279619</v>
      </c>
      <c r="P1674" s="16">
        <f t="shared" si="732"/>
        <v>48605.034654813273</v>
      </c>
      <c r="Q1674" s="16">
        <f t="shared" si="733"/>
        <v>3327.8440517448325</v>
      </c>
      <c r="R1674" s="16">
        <f t="shared" si="721"/>
        <v>45277.19060306844</v>
      </c>
      <c r="S1674" s="16">
        <f t="shared" si="734"/>
        <v>7935.3808949608347</v>
      </c>
      <c r="T1674" s="16">
        <f t="shared" si="735"/>
        <v>48709.481014234952</v>
      </c>
      <c r="U1674" s="16">
        <f t="shared" si="736"/>
        <v>3327.8440517448325</v>
      </c>
      <c r="V1674" s="16">
        <f t="shared" si="722"/>
        <v>45381.63696249012</v>
      </c>
      <c r="W1674" s="16">
        <f t="shared" si="737"/>
        <v>7953.6863956790503</v>
      </c>
    </row>
    <row r="1675" spans="2:23">
      <c r="B1675" s="13">
        <v>25</v>
      </c>
      <c r="C1675" s="16">
        <f t="shared" si="717"/>
        <v>2617.2812605971171</v>
      </c>
      <c r="D1675" s="16">
        <f t="shared" si="723"/>
        <v>-88288.490044914783</v>
      </c>
      <c r="E1675" s="16">
        <f t="shared" si="724"/>
        <v>0</v>
      </c>
      <c r="F1675" s="16">
        <f t="shared" si="718"/>
        <v>-90905.771305511895</v>
      </c>
      <c r="G1675" s="16">
        <f t="shared" si="725"/>
        <v>0</v>
      </c>
      <c r="H1675" s="16">
        <f t="shared" si="726"/>
        <v>-2448.1651097608246</v>
      </c>
      <c r="I1675" s="16">
        <f t="shared" si="727"/>
        <v>0</v>
      </c>
      <c r="J1675" s="16">
        <f t="shared" si="719"/>
        <v>-5065.4463703579422</v>
      </c>
      <c r="K1675" s="16">
        <f t="shared" si="728"/>
        <v>0</v>
      </c>
      <c r="L1675" s="16">
        <f t="shared" si="729"/>
        <v>43575.263048164605</v>
      </c>
      <c r="M1675" s="16">
        <f t="shared" si="730"/>
        <v>3336.9660343097607</v>
      </c>
      <c r="N1675" s="16">
        <f t="shared" si="720"/>
        <v>40238.297013854841</v>
      </c>
      <c r="O1675" s="16">
        <f t="shared" si="731"/>
        <v>6726.0479680422568</v>
      </c>
      <c r="P1675" s="16">
        <f t="shared" si="732"/>
        <v>46542.235308518175</v>
      </c>
      <c r="Q1675" s="16">
        <f t="shared" si="733"/>
        <v>3336.9660343097607</v>
      </c>
      <c r="R1675" s="16">
        <f t="shared" si="721"/>
        <v>43205.269274208411</v>
      </c>
      <c r="S1675" s="16">
        <f t="shared" si="734"/>
        <v>7221.9933540042339</v>
      </c>
      <c r="T1675" s="16">
        <f t="shared" si="735"/>
        <v>46649.599899222092</v>
      </c>
      <c r="U1675" s="16">
        <f t="shared" si="736"/>
        <v>3336.9660343097607</v>
      </c>
      <c r="V1675" s="16">
        <f t="shared" si="722"/>
        <v>43312.633864912328</v>
      </c>
      <c r="W1675" s="16">
        <f t="shared" si="737"/>
        <v>7239.9399233358172</v>
      </c>
    </row>
    <row r="1676" spans="2:23">
      <c r="B1676" s="13">
        <v>26</v>
      </c>
      <c r="C1676" s="16">
        <f t="shared" si="717"/>
        <v>2617.2812605971171</v>
      </c>
      <c r="D1676" s="16">
        <f t="shared" si="723"/>
        <v>-93632.944444677254</v>
      </c>
      <c r="E1676" s="16">
        <f t="shared" si="724"/>
        <v>0</v>
      </c>
      <c r="F1676" s="16">
        <f t="shared" si="718"/>
        <v>-96250.225705274366</v>
      </c>
      <c r="G1676" s="16">
        <f t="shared" si="725"/>
        <v>0</v>
      </c>
      <c r="H1676" s="16">
        <f t="shared" si="726"/>
        <v>-5217.4097614686807</v>
      </c>
      <c r="I1676" s="16">
        <f t="shared" si="727"/>
        <v>0</v>
      </c>
      <c r="J1676" s="16">
        <f t="shared" si="719"/>
        <v>-7834.6910220657974</v>
      </c>
      <c r="K1676" s="16">
        <f t="shared" si="728"/>
        <v>0</v>
      </c>
      <c r="L1676" s="16">
        <f t="shared" si="729"/>
        <v>41362.555032421951</v>
      </c>
      <c r="M1676" s="16">
        <f t="shared" si="730"/>
        <v>3345.7127898806843</v>
      </c>
      <c r="N1676" s="16">
        <f t="shared" si="720"/>
        <v>38016.842242541265</v>
      </c>
      <c r="O1676" s="16">
        <f t="shared" si="731"/>
        <v>6060.7793197796982</v>
      </c>
      <c r="P1676" s="16">
        <f t="shared" si="732"/>
        <v>44412.424497729793</v>
      </c>
      <c r="Q1676" s="16">
        <f t="shared" si="733"/>
        <v>3345.7127898806843</v>
      </c>
      <c r="R1676" s="16">
        <f t="shared" si="721"/>
        <v>41066.711707849106</v>
      </c>
      <c r="S1676" s="16">
        <f t="shared" si="734"/>
        <v>6547.0002864090875</v>
      </c>
      <c r="T1676" s="16">
        <f t="shared" si="735"/>
        <v>44522.788855097984</v>
      </c>
      <c r="U1676" s="16">
        <f t="shared" si="736"/>
        <v>3345.7127898806843</v>
      </c>
      <c r="V1676" s="16">
        <f t="shared" si="722"/>
        <v>41177.076065217298</v>
      </c>
      <c r="W1676" s="16">
        <f t="shared" si="737"/>
        <v>6564.5949622243652</v>
      </c>
    </row>
    <row r="1677" spans="2:23">
      <c r="B1677" s="13">
        <v>27</v>
      </c>
      <c r="C1677" s="16">
        <f t="shared" si="717"/>
        <v>2617.2812605971171</v>
      </c>
      <c r="D1677" s="16">
        <f t="shared" si="723"/>
        <v>-99137.732476432604</v>
      </c>
      <c r="E1677" s="16">
        <f t="shared" si="724"/>
        <v>0</v>
      </c>
      <c r="F1677" s="16">
        <f t="shared" si="718"/>
        <v>-101755.01373702972</v>
      </c>
      <c r="G1677" s="16">
        <f t="shared" si="725"/>
        <v>0</v>
      </c>
      <c r="H1677" s="16">
        <f t="shared" si="726"/>
        <v>-8069.7317527277719</v>
      </c>
      <c r="I1677" s="16">
        <f t="shared" si="727"/>
        <v>0</v>
      </c>
      <c r="J1677" s="16">
        <f t="shared" si="719"/>
        <v>-10687.013013324889</v>
      </c>
      <c r="K1677" s="16">
        <f t="shared" si="728"/>
        <v>0</v>
      </c>
      <c r="L1677" s="16">
        <f t="shared" si="729"/>
        <v>39079.032814797873</v>
      </c>
      <c r="M1677" s="16">
        <f t="shared" si="730"/>
        <v>3354.0977883300911</v>
      </c>
      <c r="N1677" s="16">
        <f t="shared" si="720"/>
        <v>35724.935026467778</v>
      </c>
      <c r="O1677" s="16">
        <f t="shared" si="731"/>
        <v>5431.9522093132418</v>
      </c>
      <c r="P1677" s="16">
        <f t="shared" si="732"/>
        <v>42214.115632966408</v>
      </c>
      <c r="Q1677" s="16">
        <f t="shared" si="733"/>
        <v>3354.0977883300907</v>
      </c>
      <c r="R1677" s="16">
        <f t="shared" si="721"/>
        <v>38860.017844636321</v>
      </c>
      <c r="S1677" s="16">
        <f t="shared" si="734"/>
        <v>5908.6394314989175</v>
      </c>
      <c r="T1677" s="16">
        <f t="shared" si="735"/>
        <v>42327.563570479469</v>
      </c>
      <c r="U1677" s="16">
        <f t="shared" si="736"/>
        <v>3354.0977883300907</v>
      </c>
      <c r="V1677" s="16">
        <f t="shared" si="722"/>
        <v>38973.465782149382</v>
      </c>
      <c r="W1677" s="16">
        <f t="shared" si="737"/>
        <v>5925.8891136707589</v>
      </c>
    </row>
    <row r="1678" spans="2:23">
      <c r="B1678" s="13">
        <v>28</v>
      </c>
      <c r="C1678" s="16">
        <f t="shared" si="717"/>
        <v>2617.2812605971171</v>
      </c>
      <c r="D1678" s="16">
        <f t="shared" si="723"/>
        <v>-104807.6641491406</v>
      </c>
      <c r="E1678" s="16">
        <f t="shared" si="724"/>
        <v>0</v>
      </c>
      <c r="F1678" s="16">
        <f t="shared" si="718"/>
        <v>-107424.94540973772</v>
      </c>
      <c r="G1678" s="16">
        <f t="shared" si="725"/>
        <v>0</v>
      </c>
      <c r="H1678" s="16">
        <f t="shared" si="726"/>
        <v>-11007.623403724636</v>
      </c>
      <c r="I1678" s="16">
        <f t="shared" si="727"/>
        <v>0</v>
      </c>
      <c r="J1678" s="16">
        <f t="shared" si="719"/>
        <v>-13624.904664321753</v>
      </c>
      <c r="K1678" s="16">
        <f t="shared" si="728"/>
        <v>0</v>
      </c>
      <c r="L1678" s="16">
        <f t="shared" si="729"/>
        <v>36723.089711107292</v>
      </c>
      <c r="M1678" s="16">
        <f t="shared" si="730"/>
        <v>3362.1341862933955</v>
      </c>
      <c r="N1678" s="16">
        <f t="shared" si="720"/>
        <v>33360.955524813893</v>
      </c>
      <c r="O1678" s="16">
        <f t="shared" si="731"/>
        <v>4837.8793803975805</v>
      </c>
      <c r="P1678" s="16">
        <f t="shared" si="732"/>
        <v>39945.766743215463</v>
      </c>
      <c r="Q1678" s="16">
        <f t="shared" si="733"/>
        <v>3362.1341862933955</v>
      </c>
      <c r="R1678" s="16">
        <f t="shared" si="721"/>
        <v>36583.632556922064</v>
      </c>
      <c r="S1678" s="16">
        <f t="shared" si="734"/>
        <v>5305.219794305106</v>
      </c>
      <c r="T1678" s="16">
        <f t="shared" si="735"/>
        <v>40062.384416102643</v>
      </c>
      <c r="U1678" s="16">
        <f t="shared" si="736"/>
        <v>3362.1341862933955</v>
      </c>
      <c r="V1678" s="16">
        <f t="shared" si="722"/>
        <v>36700.250229809244</v>
      </c>
      <c r="W1678" s="16">
        <f t="shared" si="737"/>
        <v>5322.1312474147544</v>
      </c>
    </row>
    <row r="1679" spans="2:23">
      <c r="B1679" s="13">
        <v>29</v>
      </c>
      <c r="C1679" s="16">
        <f t="shared" si="717"/>
        <v>2617.2812605971171</v>
      </c>
      <c r="D1679" s="16">
        <f t="shared" si="723"/>
        <v>-110647.69377202984</v>
      </c>
      <c r="E1679" s="16">
        <f t="shared" si="724"/>
        <v>0</v>
      </c>
      <c r="F1679" s="16">
        <f t="shared" si="718"/>
        <v>-113264.97503262696</v>
      </c>
      <c r="G1679" s="16">
        <f t="shared" si="725"/>
        <v>0</v>
      </c>
      <c r="H1679" s="16">
        <f t="shared" si="726"/>
        <v>-14033.651804251407</v>
      </c>
      <c r="I1679" s="16">
        <f t="shared" si="727"/>
        <v>0</v>
      </c>
      <c r="J1679" s="16">
        <f t="shared" si="719"/>
        <v>-16650.933064848523</v>
      </c>
      <c r="K1679" s="16">
        <f t="shared" si="728"/>
        <v>0</v>
      </c>
      <c r="L1679" s="16">
        <f t="shared" si="729"/>
        <v>34293.060622177196</v>
      </c>
      <c r="M1679" s="16">
        <f t="shared" si="730"/>
        <v>3369.8348186570624</v>
      </c>
      <c r="N1679" s="16">
        <f t="shared" si="720"/>
        <v>30923.225803520134</v>
      </c>
      <c r="O1679" s="16">
        <f t="shared" si="731"/>
        <v>4276.9424740289605</v>
      </c>
      <c r="P1679" s="16">
        <f t="shared" si="732"/>
        <v>37605.779250562467</v>
      </c>
      <c r="Q1679" s="16">
        <f t="shared" si="733"/>
        <v>3369.8348186570624</v>
      </c>
      <c r="R1679" s="16">
        <f t="shared" si="721"/>
        <v>34235.944431905402</v>
      </c>
      <c r="S1679" s="16">
        <f t="shared" si="734"/>
        <v>4735.1193504088878</v>
      </c>
      <c r="T1679" s="16">
        <f t="shared" si="735"/>
        <v>37725.65522123011</v>
      </c>
      <c r="U1679" s="16">
        <f t="shared" si="736"/>
        <v>3369.8348186570624</v>
      </c>
      <c r="V1679" s="16">
        <f t="shared" si="722"/>
        <v>34355.820402573045</v>
      </c>
      <c r="W1679" s="16">
        <f t="shared" si="737"/>
        <v>4751.6992063987382</v>
      </c>
    </row>
    <row r="1680" spans="2:23">
      <c r="B1680" s="13">
        <v>30</v>
      </c>
      <c r="C1680" s="16">
        <f t="shared" si="717"/>
        <v>2617.2812605971171</v>
      </c>
      <c r="D1680" s="16">
        <f t="shared" si="723"/>
        <v>-116662.92428360577</v>
      </c>
      <c r="E1680" s="16">
        <f t="shared" si="724"/>
        <v>0</v>
      </c>
      <c r="F1680" s="16">
        <f t="shared" si="718"/>
        <v>-119280.20554420288</v>
      </c>
      <c r="G1680" s="16">
        <f t="shared" si="725"/>
        <v>0</v>
      </c>
      <c r="H1680" s="16">
        <f t="shared" si="726"/>
        <v>-17150.461056793978</v>
      </c>
      <c r="I1680" s="16">
        <f t="shared" si="727"/>
        <v>0</v>
      </c>
      <c r="J1680" s="16">
        <f t="shared" si="719"/>
        <v>-19767.742317391094</v>
      </c>
      <c r="K1680" s="16">
        <f t="shared" si="728"/>
        <v>0</v>
      </c>
      <c r="L1680" s="16">
        <f t="shared" si="729"/>
        <v>31787.220732470487</v>
      </c>
      <c r="M1680" s="16">
        <f t="shared" si="730"/>
        <v>3377.2121919347342</v>
      </c>
      <c r="N1680" s="16">
        <f t="shared" si="720"/>
        <v>28410.008540535753</v>
      </c>
      <c r="O1680" s="16">
        <f t="shared" si="731"/>
        <v>3747.5897612447802</v>
      </c>
      <c r="P1680" s="16">
        <f t="shared" si="732"/>
        <v>35192.496719332841</v>
      </c>
      <c r="Q1680" s="16">
        <f t="shared" si="733"/>
        <v>3377.2121919347337</v>
      </c>
      <c r="R1680" s="16">
        <f t="shared" si="721"/>
        <v>31815.284527398107</v>
      </c>
      <c r="S1680" s="16">
        <f t="shared" si="734"/>
        <v>4196.7827773035315</v>
      </c>
      <c r="T1680" s="16">
        <f t="shared" si="735"/>
        <v>35315.72202462094</v>
      </c>
      <c r="U1680" s="16">
        <f t="shared" si="736"/>
        <v>3377.2121919347337</v>
      </c>
      <c r="V1680" s="16">
        <f t="shared" si="722"/>
        <v>31938.509832686206</v>
      </c>
      <c r="W1680" s="16">
        <f t="shared" si="737"/>
        <v>4213.0375380778951</v>
      </c>
    </row>
    <row r="1681" spans="2:23">
      <c r="B1681" s="13">
        <v>31</v>
      </c>
      <c r="C1681" s="16">
        <f t="shared" si="717"/>
        <v>2617.2812605971171</v>
      </c>
      <c r="D1681" s="16">
        <f t="shared" si="723"/>
        <v>-122858.61171052897</v>
      </c>
      <c r="E1681" s="16">
        <f t="shared" si="724"/>
        <v>0</v>
      </c>
      <c r="F1681" s="16">
        <f t="shared" si="718"/>
        <v>-125475.89297112609</v>
      </c>
      <c r="G1681" s="16">
        <f t="shared" si="725"/>
        <v>0</v>
      </c>
      <c r="H1681" s="16">
        <f t="shared" si="726"/>
        <v>-20360.774586912827</v>
      </c>
      <c r="I1681" s="16">
        <f t="shared" si="727"/>
        <v>0</v>
      </c>
      <c r="J1681" s="16">
        <f t="shared" si="719"/>
        <v>-22978.055847509942</v>
      </c>
      <c r="K1681" s="16">
        <f t="shared" si="728"/>
        <v>0</v>
      </c>
      <c r="L1681" s="16">
        <f t="shared" si="729"/>
        <v>29203.784179158323</v>
      </c>
      <c r="M1681" s="16">
        <f t="shared" si="730"/>
        <v>3384.2784793742048</v>
      </c>
      <c r="N1681" s="16">
        <f t="shared" si="720"/>
        <v>25819.505699784117</v>
      </c>
      <c r="O1681" s="16">
        <f t="shared" si="731"/>
        <v>3248.3339067248762</v>
      </c>
      <c r="P1681" s="16">
        <f t="shared" si="732"/>
        <v>32704.203577093609</v>
      </c>
      <c r="Q1681" s="16">
        <f t="shared" si="733"/>
        <v>3384.2784793742044</v>
      </c>
      <c r="R1681" s="16">
        <f t="shared" si="721"/>
        <v>29319.925097719406</v>
      </c>
      <c r="S1681" s="16">
        <f t="shared" si="734"/>
        <v>3688.7192165863971</v>
      </c>
      <c r="T1681" s="16">
        <f t="shared" si="735"/>
        <v>32830.871797411455</v>
      </c>
      <c r="U1681" s="16">
        <f t="shared" si="736"/>
        <v>3384.2784793742044</v>
      </c>
      <c r="V1681" s="16">
        <f t="shared" si="722"/>
        <v>29446.593318037252</v>
      </c>
      <c r="W1681" s="16">
        <f t="shared" si="737"/>
        <v>3704.6552565612624</v>
      </c>
    </row>
    <row r="1682" spans="2:23">
      <c r="B1682" s="13">
        <v>32</v>
      </c>
      <c r="C1682" s="16">
        <f t="shared" ref="C1682:C1703" si="738">IF($B$1643-12*$B1682&lt;=0,0,($B$1646*MIN(12,$B$1643-12*$B1682)-$B$1642*(MIN(12,$B$1643-12*$B1682)-MAX(0,MIN(12,$B$1643-12*$B1682,$B$1644-12*$B1682))))/12)</f>
        <v>2617.2812605971171</v>
      </c>
      <c r="D1682" s="16">
        <f t="shared" si="723"/>
        <v>-129240.16976025987</v>
      </c>
      <c r="E1682" s="16">
        <f t="shared" si="724"/>
        <v>0</v>
      </c>
      <c r="F1682" s="16">
        <f t="shared" ref="F1682:F1713" si="739">IF(E1682&gt;0,IF(E1682&lt;=D1682,D1682-E1682,C1682*(D1682/E1682-1)),D1682-C1682)</f>
        <v>-131857.451020857</v>
      </c>
      <c r="G1682" s="16">
        <f t="shared" si="725"/>
        <v>0</v>
      </c>
      <c r="H1682" s="16">
        <f t="shared" si="726"/>
        <v>-23667.39752293524</v>
      </c>
      <c r="I1682" s="16">
        <f t="shared" si="727"/>
        <v>0</v>
      </c>
      <c r="J1682" s="16">
        <f t="shared" ref="J1682:J1713" si="740">IF(I1682&gt;0,IF(I1682&lt;=H1682,H1682-I1682,C1682*(H1682/I1682-1)),H1682-C1682)</f>
        <v>-26284.678783532356</v>
      </c>
      <c r="K1682" s="16">
        <f t="shared" si="728"/>
        <v>0</v>
      </c>
      <c r="L1682" s="16">
        <f t="shared" si="729"/>
        <v>26540.902689036084</v>
      </c>
      <c r="M1682" s="16">
        <f t="shared" si="730"/>
        <v>3391.0455176449195</v>
      </c>
      <c r="N1682" s="16">
        <f t="shared" ref="N1682:N1713" si="741">IF(M1682&gt;0,IF(M1682&lt;=L1682,L1682-M1682,C1682*(L1682/M1682-1)),L1682-C1682)</f>
        <v>23149.857171391166</v>
      </c>
      <c r="O1682" s="16">
        <f t="shared" si="731"/>
        <v>2777.7497670007206</v>
      </c>
      <c r="P1682" s="16">
        <f t="shared" si="732"/>
        <v>30139.123804949686</v>
      </c>
      <c r="Q1682" s="16">
        <f t="shared" si="733"/>
        <v>3391.0455176449195</v>
      </c>
      <c r="R1682" s="16">
        <f t="shared" ref="R1682:R1713" si="742">IF(Q1682&gt;0,IF(Q1682&lt;=P1682,P1682-Q1682,C1682*(P1682/Q1682-1)),P1682-C1682)</f>
        <v>26748.078287304765</v>
      </c>
      <c r="S1682" s="16">
        <f t="shared" si="734"/>
        <v>3209.5000707865252</v>
      </c>
      <c r="T1682" s="16">
        <f t="shared" si="735"/>
        <v>30269.331135343215</v>
      </c>
      <c r="U1682" s="16">
        <f t="shared" si="736"/>
        <v>3391.0455176449195</v>
      </c>
      <c r="V1682" s="16">
        <f t="shared" ref="V1682:V1713" si="743">IF(U1682&gt;0,IF(U1682&lt;=T1682,T1682-U1682,C1682*(T1682/U1682-1)),T1682-C1682)</f>
        <v>26878.285617698297</v>
      </c>
      <c r="W1682" s="16">
        <f t="shared" si="737"/>
        <v>3225.1236393893341</v>
      </c>
    </row>
    <row r="1683" spans="2:23">
      <c r="B1683" s="13">
        <v>33</v>
      </c>
      <c r="C1683" s="16">
        <f t="shared" si="738"/>
        <v>2617.2812605971171</v>
      </c>
      <c r="D1683" s="16">
        <f t="shared" ref="D1683:D1703" si="744">IF($B1683&gt;$B$1645,F1682,F1682*$B$107*IF(F1682&gt;0,$B$106,1))</f>
        <v>-135813.17455148272</v>
      </c>
      <c r="E1683" s="16">
        <f t="shared" ref="E1683:E1714" si="745">IF(AND(C1683&gt;0,D1683&gt;0),C1683/(1-$B$105*MAX(0,1-G1682/D1683)),0)</f>
        <v>0</v>
      </c>
      <c r="F1683" s="16">
        <f t="shared" si="739"/>
        <v>-138430.45581207983</v>
      </c>
      <c r="G1683" s="16">
        <f t="shared" ref="G1683:G1714" si="746">IF(E1683&gt;0,IF(E1683&lt;=D1683,G1682*(1-E1683/D1683),0),IF(AND(C1683&lt;0,F1683&gt;0),G1682-C1683,G1682))/$B$108</f>
        <v>0</v>
      </c>
      <c r="H1683" s="16">
        <f t="shared" ref="H1683:H1703" si="747">IF($B1683&gt;$B$1645,J1682,J1682*$B$107*IF(J1682&gt;0,$B$106,1))</f>
        <v>-27073.219147038326</v>
      </c>
      <c r="I1683" s="16">
        <f t="shared" ref="I1683:I1714" si="748">IF(AND(C1683&gt;0,H1683&gt;0),C1683/(1-$B$105*MAX(0,1-K1682/H1683)),0)</f>
        <v>0</v>
      </c>
      <c r="J1683" s="16">
        <f t="shared" si="740"/>
        <v>-29690.500407635442</v>
      </c>
      <c r="K1683" s="16">
        <f t="shared" ref="K1683:K1714" si="749">IF(I1683&gt;0,IF(I1683&lt;=H1683,K1682*(1-I1683/H1683),0),IF(AND(C1683&lt;0,J1683&gt;0),K1682-C1683,K1682))/$B$108</f>
        <v>0</v>
      </c>
      <c r="L1683" s="16">
        <f t="shared" ref="L1683:L1703" si="750">IF($B1683&gt;$B$1645,N1682,N1682*$B$107*IF(N1682&gt;0,$B$106,1))</f>
        <v>23796.664180759835</v>
      </c>
      <c r="M1683" s="16">
        <f t="shared" ref="M1683:M1714" si="751">IF(AND(C1683&gt;0,L1683&gt;0),C1683/(1-$B$105*MAX(0,1-O1682/L1683)),0)</f>
        <v>3397.5248049627785</v>
      </c>
      <c r="N1683" s="16">
        <f t="shared" si="741"/>
        <v>20399.139375797058</v>
      </c>
      <c r="O1683" s="16">
        <f t="shared" ref="O1683:O1714" si="752">IF(M1683&gt;0,IF(M1683&lt;=L1683,O1682*(1-M1683/L1683),0),IF(AND(C1683&lt;0,N1683&gt;0),O1682-C1683,O1682))/$B$108</f>
        <v>2334.4722266045487</v>
      </c>
      <c r="P1683" s="16">
        <f t="shared" ref="P1683:P1703" si="753">IF($B1683&gt;$B$1645,R1682,R1682*$B$107*IF(R1682&gt;0,$B$106,1))</f>
        <v>27495.419594652059</v>
      </c>
      <c r="Q1683" s="16">
        <f t="shared" ref="Q1683:Q1714" si="754">IF(AND(C1683&gt;0,P1683&gt;0),C1683/(1-$B$105*MAX(0,1-S1682/P1683)),0)</f>
        <v>3397.5248049627785</v>
      </c>
      <c r="R1683" s="16">
        <f t="shared" si="742"/>
        <v>24097.894789689282</v>
      </c>
      <c r="S1683" s="16">
        <f t="shared" ref="S1683:S1714" si="755">IF(Q1683&gt;0,IF(Q1683&lt;=P1683,S1682*(1-Q1683/P1683),0),IF(AND(C1683&lt;0,R1683&gt;0),S1682-C1683,S1682))/$B$108</f>
        <v>2757.7568381592587</v>
      </c>
      <c r="T1683" s="16">
        <f t="shared" ref="T1683:T1703" si="756">IF($B1683&gt;$B$1645,V1682,V1682*$B$107*IF(V1682&gt;0,$B$106,1))</f>
        <v>27629.264917856788</v>
      </c>
      <c r="U1683" s="16">
        <f t="shared" ref="U1683:U1714" si="757">IF(AND(C1683&gt;0,T1683&gt;0),C1683/(1-$B$105*MAX(0,1-W1682/T1683)),0)</f>
        <v>3397.524804962778</v>
      </c>
      <c r="V1683" s="16">
        <f t="shared" si="743"/>
        <v>24231.740112894011</v>
      </c>
      <c r="W1683" s="16">
        <f t="shared" ref="W1683:W1714" si="758">IF(U1683&gt;0,IF(U1683&lt;=T1683,W1682*(1-U1683/T1683),0),IF(AND(C1683&lt;0,V1683&gt;0),W1682-C1683,W1682))/$B$108</f>
        <v>2773.0740622796593</v>
      </c>
    </row>
    <row r="1684" spans="2:23">
      <c r="B1684" s="13">
        <v>34</v>
      </c>
      <c r="C1684" s="16">
        <f t="shared" si="738"/>
        <v>2617.2812605971171</v>
      </c>
      <c r="D1684" s="16">
        <f t="shared" si="744"/>
        <v>-142583.36948644224</v>
      </c>
      <c r="E1684" s="16">
        <f t="shared" si="745"/>
        <v>0</v>
      </c>
      <c r="F1684" s="16">
        <f t="shared" si="739"/>
        <v>-145200.65074703936</v>
      </c>
      <c r="G1684" s="16">
        <f t="shared" si="746"/>
        <v>0</v>
      </c>
      <c r="H1684" s="16">
        <f t="shared" si="747"/>
        <v>-30581.215419864504</v>
      </c>
      <c r="I1684" s="16">
        <f t="shared" si="748"/>
        <v>0</v>
      </c>
      <c r="J1684" s="16">
        <f t="shared" si="740"/>
        <v>-33198.49668046162</v>
      </c>
      <c r="K1684" s="16">
        <f t="shared" si="749"/>
        <v>0</v>
      </c>
      <c r="L1684" s="16">
        <f t="shared" si="750"/>
        <v>20969.091329956827</v>
      </c>
      <c r="M1684" s="16">
        <f t="shared" si="751"/>
        <v>3403.7275005164502</v>
      </c>
      <c r="N1684" s="16">
        <f t="shared" si="741"/>
        <v>17565.363829440379</v>
      </c>
      <c r="O1684" s="16">
        <f t="shared" si="752"/>
        <v>1917.1940750461479</v>
      </c>
      <c r="P1684" s="16">
        <f t="shared" si="753"/>
        <v>24771.189970113202</v>
      </c>
      <c r="Q1684" s="16">
        <f t="shared" si="754"/>
        <v>3403.7275005164502</v>
      </c>
      <c r="R1684" s="16">
        <f t="shared" si="742"/>
        <v>21367.46246959675</v>
      </c>
      <c r="S1684" s="16">
        <f t="shared" si="755"/>
        <v>2332.1789883350793</v>
      </c>
      <c r="T1684" s="16">
        <f t="shared" si="756"/>
        <v>24908.77493164827</v>
      </c>
      <c r="U1684" s="16">
        <f t="shared" si="757"/>
        <v>3403.7275005164502</v>
      </c>
      <c r="V1684" s="16">
        <f t="shared" si="743"/>
        <v>21505.047431131818</v>
      </c>
      <c r="W1684" s="16">
        <f t="shared" si="758"/>
        <v>2347.1958747276285</v>
      </c>
    </row>
    <row r="1685" spans="2:23">
      <c r="B1685" s="13">
        <v>35</v>
      </c>
      <c r="C1685" s="16">
        <f t="shared" si="738"/>
        <v>2617.2812605971171</v>
      </c>
      <c r="D1685" s="16">
        <f t="shared" si="744"/>
        <v>-149556.67026945055</v>
      </c>
      <c r="E1685" s="16">
        <f t="shared" si="745"/>
        <v>0</v>
      </c>
      <c r="F1685" s="16">
        <f t="shared" si="739"/>
        <v>-152173.95153004766</v>
      </c>
      <c r="G1685" s="16">
        <f t="shared" si="746"/>
        <v>0</v>
      </c>
      <c r="H1685" s="16">
        <f t="shared" si="747"/>
        <v>-34194.451580875466</v>
      </c>
      <c r="I1685" s="16">
        <f t="shared" si="748"/>
        <v>0</v>
      </c>
      <c r="J1685" s="16">
        <f t="shared" si="740"/>
        <v>-36811.732841472585</v>
      </c>
      <c r="K1685" s="16">
        <f t="shared" si="749"/>
        <v>0</v>
      </c>
      <c r="L1685" s="16">
        <f t="shared" si="750"/>
        <v>18056.140094834944</v>
      </c>
      <c r="M1685" s="16">
        <f t="shared" si="751"/>
        <v>3409.6644250668764</v>
      </c>
      <c r="N1685" s="16">
        <f t="shared" si="741"/>
        <v>14646.475669768068</v>
      </c>
      <c r="O1685" s="16">
        <f t="shared" si="752"/>
        <v>1524.6639270903847</v>
      </c>
      <c r="P1685" s="16">
        <f t="shared" si="753"/>
        <v>21964.469370997285</v>
      </c>
      <c r="Q1685" s="16">
        <f t="shared" si="754"/>
        <v>3409.6644250668764</v>
      </c>
      <c r="R1685" s="16">
        <f t="shared" si="742"/>
        <v>18554.804945930409</v>
      </c>
      <c r="S1685" s="16">
        <f t="shared" si="755"/>
        <v>1931.5118812952192</v>
      </c>
      <c r="T1685" s="16">
        <f t="shared" si="756"/>
        <v>22105.898456357641</v>
      </c>
      <c r="U1685" s="16">
        <f t="shared" si="757"/>
        <v>3409.6644250668764</v>
      </c>
      <c r="V1685" s="16">
        <f t="shared" si="743"/>
        <v>18696.234031290765</v>
      </c>
      <c r="W1685" s="16">
        <f t="shared" si="758"/>
        <v>1946.2343189349731</v>
      </c>
    </row>
    <row r="1686" spans="2:23">
      <c r="B1686" s="13">
        <v>36</v>
      </c>
      <c r="C1686" s="16">
        <f t="shared" si="738"/>
        <v>2617.2812605971171</v>
      </c>
      <c r="D1686" s="16">
        <f t="shared" si="744"/>
        <v>-156739.17007594911</v>
      </c>
      <c r="E1686" s="16">
        <f t="shared" si="745"/>
        <v>0</v>
      </c>
      <c r="F1686" s="16">
        <f t="shared" si="739"/>
        <v>-159356.45133654622</v>
      </c>
      <c r="G1686" s="16">
        <f t="shared" si="746"/>
        <v>0</v>
      </c>
      <c r="H1686" s="16">
        <f t="shared" si="747"/>
        <v>-37916.08482671676</v>
      </c>
      <c r="I1686" s="16">
        <f t="shared" si="748"/>
        <v>0</v>
      </c>
      <c r="J1686" s="16">
        <f t="shared" si="740"/>
        <v>-40533.36608731388</v>
      </c>
      <c r="K1686" s="16">
        <f t="shared" si="749"/>
        <v>0</v>
      </c>
      <c r="L1686" s="16">
        <f t="shared" si="750"/>
        <v>15055.698199981387</v>
      </c>
      <c r="M1686" s="16">
        <f t="shared" si="751"/>
        <v>3415.3460625992129</v>
      </c>
      <c r="N1686" s="16">
        <f t="shared" si="741"/>
        <v>11640.352137382175</v>
      </c>
      <c r="O1686" s="16">
        <f t="shared" si="752"/>
        <v>1155.6841884230785</v>
      </c>
      <c r="P1686" s="16">
        <f t="shared" si="753"/>
        <v>19073.226196119704</v>
      </c>
      <c r="Q1686" s="16">
        <f t="shared" si="754"/>
        <v>3415.3460625992125</v>
      </c>
      <c r="R1686" s="16">
        <f t="shared" si="742"/>
        <v>15657.880133520492</v>
      </c>
      <c r="S1686" s="16">
        <f t="shared" si="755"/>
        <v>1554.5547317611513</v>
      </c>
      <c r="T1686" s="16">
        <f t="shared" si="756"/>
        <v>19218.606810125031</v>
      </c>
      <c r="U1686" s="16">
        <f t="shared" si="757"/>
        <v>3415.3460625992125</v>
      </c>
      <c r="V1686" s="16">
        <f t="shared" si="743"/>
        <v>15803.260747525819</v>
      </c>
      <c r="W1686" s="16">
        <f t="shared" si="758"/>
        <v>1568.9884941530668</v>
      </c>
    </row>
    <row r="1687" spans="2:23">
      <c r="B1687" s="13">
        <v>37</v>
      </c>
      <c r="C1687" s="16">
        <f t="shared" si="738"/>
        <v>2617.2812605971171</v>
      </c>
      <c r="D1687" s="16">
        <f t="shared" si="744"/>
        <v>-164137.14487664262</v>
      </c>
      <c r="E1687" s="16">
        <f t="shared" si="745"/>
        <v>0</v>
      </c>
      <c r="F1687" s="16">
        <f t="shared" si="739"/>
        <v>-166754.42613723973</v>
      </c>
      <c r="G1687" s="16">
        <f t="shared" si="746"/>
        <v>0</v>
      </c>
      <c r="H1687" s="16">
        <f t="shared" si="747"/>
        <v>-41749.367069933294</v>
      </c>
      <c r="I1687" s="16">
        <f t="shared" si="748"/>
        <v>0</v>
      </c>
      <c r="J1687" s="16">
        <f t="shared" si="740"/>
        <v>-44366.648330530414</v>
      </c>
      <c r="K1687" s="16">
        <f t="shared" si="749"/>
        <v>0</v>
      </c>
      <c r="L1687" s="16">
        <f t="shared" si="750"/>
        <v>11965.583576100633</v>
      </c>
      <c r="M1687" s="16">
        <f t="shared" si="751"/>
        <v>3420.7825629139329</v>
      </c>
      <c r="N1687" s="16">
        <f t="shared" si="741"/>
        <v>8544.8010131866995</v>
      </c>
      <c r="O1687" s="16">
        <f t="shared" si="752"/>
        <v>809.10906843587281</v>
      </c>
      <c r="P1687" s="16">
        <f t="shared" si="753"/>
        <v>16095.361304451055</v>
      </c>
      <c r="Q1687" s="16">
        <f t="shared" si="754"/>
        <v>3420.7825629139329</v>
      </c>
      <c r="R1687" s="16">
        <f t="shared" si="742"/>
        <v>12674.578741537121</v>
      </c>
      <c r="S1687" s="16">
        <f t="shared" si="755"/>
        <v>1200.1586207281009</v>
      </c>
      <c r="T1687" s="16">
        <f t="shared" si="756"/>
        <v>16244.80385281169</v>
      </c>
      <c r="U1687" s="16">
        <f t="shared" si="757"/>
        <v>3420.7825629139329</v>
      </c>
      <c r="V1687" s="16">
        <f t="shared" si="743"/>
        <v>12824.021289897757</v>
      </c>
      <c r="W1687" s="16">
        <f t="shared" si="758"/>
        <v>1214.309368171155</v>
      </c>
    </row>
    <row r="1688" spans="2:23">
      <c r="B1688" s="13">
        <v>38</v>
      </c>
      <c r="C1688" s="16">
        <f t="shared" si="738"/>
        <v>2617.2812605971171</v>
      </c>
      <c r="D1688" s="16">
        <f t="shared" si="744"/>
        <v>-171757.05892135692</v>
      </c>
      <c r="E1688" s="16">
        <f t="shared" si="745"/>
        <v>0</v>
      </c>
      <c r="F1688" s="16">
        <f t="shared" si="739"/>
        <v>-174374.34018195403</v>
      </c>
      <c r="G1688" s="16">
        <f t="shared" si="746"/>
        <v>0</v>
      </c>
      <c r="H1688" s="16">
        <f t="shared" si="747"/>
        <v>-45697.647780446328</v>
      </c>
      <c r="I1688" s="16">
        <f t="shared" si="748"/>
        <v>0</v>
      </c>
      <c r="J1688" s="16">
        <f t="shared" si="740"/>
        <v>-48314.929041043448</v>
      </c>
      <c r="K1688" s="16">
        <f t="shared" si="749"/>
        <v>0</v>
      </c>
      <c r="L1688" s="16">
        <f t="shared" si="750"/>
        <v>8783.5427534951359</v>
      </c>
      <c r="M1688" s="16">
        <f t="shared" si="751"/>
        <v>3425.9837450512432</v>
      </c>
      <c r="N1688" s="16">
        <f t="shared" si="741"/>
        <v>5357.5590084438927</v>
      </c>
      <c r="O1688" s="16">
        <f t="shared" si="752"/>
        <v>483.84264153140907</v>
      </c>
      <c r="P1688" s="16">
        <f t="shared" si="753"/>
        <v>13028.70647157567</v>
      </c>
      <c r="Q1688" s="16">
        <f t="shared" si="754"/>
        <v>3425.9837450512432</v>
      </c>
      <c r="R1688" s="16">
        <f t="shared" si="742"/>
        <v>9602.7227265244255</v>
      </c>
      <c r="S1688" s="16">
        <f t="shared" si="755"/>
        <v>867.22455554339717</v>
      </c>
      <c r="T1688" s="16">
        <f t="shared" si="756"/>
        <v>13182.324444737502</v>
      </c>
      <c r="U1688" s="16">
        <f t="shared" si="757"/>
        <v>3425.9837450512432</v>
      </c>
      <c r="V1688" s="16">
        <f t="shared" si="743"/>
        <v>9756.3406996862577</v>
      </c>
      <c r="W1688" s="16">
        <f t="shared" si="758"/>
        <v>881.09783735031294</v>
      </c>
    </row>
    <row r="1689" spans="2:23">
      <c r="B1689" s="13">
        <v>39</v>
      </c>
      <c r="C1689" s="16">
        <f t="shared" si="738"/>
        <v>2617.2812605971171</v>
      </c>
      <c r="D1689" s="16">
        <f t="shared" si="744"/>
        <v>-179605.57038741265</v>
      </c>
      <c r="E1689" s="16">
        <f t="shared" si="745"/>
        <v>0</v>
      </c>
      <c r="F1689" s="16">
        <f t="shared" si="739"/>
        <v>-182222.85164800976</v>
      </c>
      <c r="G1689" s="16">
        <f t="shared" si="746"/>
        <v>0</v>
      </c>
      <c r="H1689" s="16">
        <f t="shared" si="747"/>
        <v>-49764.376912274754</v>
      </c>
      <c r="I1689" s="16">
        <f t="shared" si="748"/>
        <v>0</v>
      </c>
      <c r="J1689" s="16">
        <f t="shared" si="740"/>
        <v>-52381.658172871874</v>
      </c>
      <c r="K1689" s="16">
        <f t="shared" si="749"/>
        <v>0</v>
      </c>
      <c r="L1689" s="16">
        <f t="shared" si="750"/>
        <v>5507.2492071398156</v>
      </c>
      <c r="M1689" s="16">
        <f t="shared" si="751"/>
        <v>3430.9591014501821</v>
      </c>
      <c r="N1689" s="16">
        <f t="shared" si="741"/>
        <v>2076.2901056896335</v>
      </c>
      <c r="O1689" s="16">
        <f t="shared" si="752"/>
        <v>178.83695804745054</v>
      </c>
      <c r="P1689" s="16">
        <f t="shared" si="753"/>
        <v>9871.0227995035184</v>
      </c>
      <c r="Q1689" s="16">
        <f t="shared" si="754"/>
        <v>3430.9591014501821</v>
      </c>
      <c r="R1689" s="16">
        <f t="shared" si="742"/>
        <v>6440.0636980533363</v>
      </c>
      <c r="S1689" s="16">
        <f t="shared" si="755"/>
        <v>554.70157962783071</v>
      </c>
      <c r="T1689" s="16">
        <f t="shared" si="756"/>
        <v>10028.932858835491</v>
      </c>
      <c r="U1689" s="16">
        <f t="shared" si="757"/>
        <v>3430.9591014501821</v>
      </c>
      <c r="V1689" s="16">
        <f t="shared" si="743"/>
        <v>6597.973757385309</v>
      </c>
      <c r="W1689" s="16">
        <f t="shared" si="758"/>
        <v>568.30283630127747</v>
      </c>
    </row>
    <row r="1690" spans="2:23">
      <c r="B1690" s="13">
        <v>40</v>
      </c>
      <c r="C1690" s="16">
        <f t="shared" si="738"/>
        <v>2617.2812605971171</v>
      </c>
      <c r="D1690" s="16">
        <f t="shared" si="744"/>
        <v>-187689.53719745006</v>
      </c>
      <c r="E1690" s="16">
        <f t="shared" si="745"/>
        <v>0</v>
      </c>
      <c r="F1690" s="16">
        <f t="shared" si="739"/>
        <v>-190306.81845804717</v>
      </c>
      <c r="G1690" s="16">
        <f t="shared" si="746"/>
        <v>0</v>
      </c>
      <c r="H1690" s="16">
        <f t="shared" si="747"/>
        <v>-53953.107918058035</v>
      </c>
      <c r="I1690" s="16">
        <f t="shared" si="748"/>
        <v>0</v>
      </c>
      <c r="J1690" s="16">
        <f t="shared" si="740"/>
        <v>-56570.389178655154</v>
      </c>
      <c r="K1690" s="16">
        <f t="shared" si="749"/>
        <v>0</v>
      </c>
      <c r="L1690" s="16">
        <f t="shared" si="750"/>
        <v>2134.301651242602</v>
      </c>
      <c r="M1690" s="16">
        <f t="shared" si="751"/>
        <v>3435.7178027508153</v>
      </c>
      <c r="N1690" s="16">
        <f t="shared" si="741"/>
        <v>-991.40042958525464</v>
      </c>
      <c r="O1690" s="16">
        <f t="shared" si="752"/>
        <v>0</v>
      </c>
      <c r="P1690" s="16">
        <f t="shared" si="753"/>
        <v>6619.9990777769472</v>
      </c>
      <c r="Q1690" s="16">
        <f t="shared" si="754"/>
        <v>3435.7178027508148</v>
      </c>
      <c r="R1690" s="16">
        <f t="shared" si="742"/>
        <v>3184.2812750261323</v>
      </c>
      <c r="S1690" s="16">
        <f t="shared" si="755"/>
        <v>261.58493266109332</v>
      </c>
      <c r="T1690" s="16">
        <f t="shared" si="756"/>
        <v>6782.3211441666554</v>
      </c>
      <c r="U1690" s="16">
        <f t="shared" si="757"/>
        <v>3435.7178027508148</v>
      </c>
      <c r="V1690" s="16">
        <f t="shared" si="743"/>
        <v>3346.6033414158405</v>
      </c>
      <c r="W1690" s="16">
        <f t="shared" si="758"/>
        <v>274.91949802721757</v>
      </c>
    </row>
    <row r="1691" spans="2:23">
      <c r="B1691" s="13">
        <v>41</v>
      </c>
      <c r="C1691" s="16">
        <f t="shared" si="738"/>
        <v>2617.2812605971171</v>
      </c>
      <c r="D1691" s="16">
        <f t="shared" si="744"/>
        <v>-196016.02301178858</v>
      </c>
      <c r="E1691" s="16">
        <f t="shared" si="745"/>
        <v>0</v>
      </c>
      <c r="F1691" s="16">
        <f t="shared" si="739"/>
        <v>-198633.30427238569</v>
      </c>
      <c r="G1691" s="16">
        <f t="shared" si="746"/>
        <v>0</v>
      </c>
      <c r="H1691" s="16">
        <f t="shared" si="747"/>
        <v>-58267.500854014812</v>
      </c>
      <c r="I1691" s="16">
        <f t="shared" si="748"/>
        <v>0</v>
      </c>
      <c r="J1691" s="16">
        <f t="shared" si="740"/>
        <v>-60884.782114611931</v>
      </c>
      <c r="K1691" s="16">
        <f t="shared" si="749"/>
        <v>0</v>
      </c>
      <c r="L1691" s="16">
        <f t="shared" si="750"/>
        <v>-1021.1424424728123</v>
      </c>
      <c r="M1691" s="16">
        <f t="shared" si="751"/>
        <v>0</v>
      </c>
      <c r="N1691" s="16">
        <f t="shared" si="741"/>
        <v>-3638.4237030699296</v>
      </c>
      <c r="O1691" s="16">
        <f t="shared" si="752"/>
        <v>0</v>
      </c>
      <c r="P1691" s="16">
        <f t="shared" si="753"/>
        <v>3273.2500938503622</v>
      </c>
      <c r="Q1691" s="16">
        <f t="shared" si="754"/>
        <v>3440.2687031547516</v>
      </c>
      <c r="R1691" s="16">
        <f t="shared" si="742"/>
        <v>-127.06410865596466</v>
      </c>
      <c r="S1691" s="16">
        <f t="shared" si="755"/>
        <v>0</v>
      </c>
      <c r="T1691" s="16">
        <f t="shared" si="756"/>
        <v>3440.1074387749991</v>
      </c>
      <c r="U1691" s="16">
        <f t="shared" si="757"/>
        <v>3440.2687031547516</v>
      </c>
      <c r="V1691" s="16">
        <f t="shared" si="743"/>
        <v>-0.12268641654083609</v>
      </c>
      <c r="W1691" s="16">
        <f t="shared" si="758"/>
        <v>0</v>
      </c>
    </row>
    <row r="1692" spans="2:23">
      <c r="B1692" s="13">
        <v>42</v>
      </c>
      <c r="C1692" s="16">
        <f t="shared" si="738"/>
        <v>0</v>
      </c>
      <c r="D1692" s="16">
        <f t="shared" si="744"/>
        <v>-204592.30340055726</v>
      </c>
      <c r="E1692" s="16">
        <f t="shared" si="745"/>
        <v>0</v>
      </c>
      <c r="F1692" s="16">
        <f t="shared" si="739"/>
        <v>-204592.30340055726</v>
      </c>
      <c r="G1692" s="16">
        <f t="shared" si="746"/>
        <v>0</v>
      </c>
      <c r="H1692" s="16">
        <f t="shared" si="747"/>
        <v>-62711.325578050288</v>
      </c>
      <c r="I1692" s="16">
        <f t="shared" si="748"/>
        <v>0</v>
      </c>
      <c r="J1692" s="16">
        <f t="shared" si="740"/>
        <v>-62711.325578050288</v>
      </c>
      <c r="K1692" s="16">
        <f t="shared" si="749"/>
        <v>0</v>
      </c>
      <c r="L1692" s="16">
        <f t="shared" si="750"/>
        <v>-3747.5764141620275</v>
      </c>
      <c r="M1692" s="16">
        <f t="shared" si="751"/>
        <v>0</v>
      </c>
      <c r="N1692" s="16">
        <f t="shared" si="741"/>
        <v>-3747.5764141620275</v>
      </c>
      <c r="O1692" s="16">
        <f t="shared" si="752"/>
        <v>0</v>
      </c>
      <c r="P1692" s="16">
        <f t="shared" si="753"/>
        <v>-130.87603191564361</v>
      </c>
      <c r="Q1692" s="16">
        <f t="shared" si="754"/>
        <v>0</v>
      </c>
      <c r="R1692" s="16">
        <f t="shared" si="742"/>
        <v>-130.87603191564361</v>
      </c>
      <c r="S1692" s="16">
        <f t="shared" si="755"/>
        <v>0</v>
      </c>
      <c r="T1692" s="16">
        <f t="shared" si="756"/>
        <v>-0.12636700903706119</v>
      </c>
      <c r="U1692" s="16">
        <f t="shared" si="757"/>
        <v>0</v>
      </c>
      <c r="V1692" s="16">
        <f t="shared" si="743"/>
        <v>-0.12636700903706119</v>
      </c>
      <c r="W1692" s="16">
        <f t="shared" si="758"/>
        <v>0</v>
      </c>
    </row>
    <row r="1693" spans="2:23">
      <c r="B1693" s="13">
        <v>43</v>
      </c>
      <c r="C1693" s="16">
        <f t="shared" si="738"/>
        <v>0</v>
      </c>
      <c r="D1693" s="16">
        <f t="shared" si="744"/>
        <v>-204592.30340055726</v>
      </c>
      <c r="E1693" s="16">
        <f t="shared" si="745"/>
        <v>0</v>
      </c>
      <c r="F1693" s="16">
        <f t="shared" si="739"/>
        <v>-204592.30340055726</v>
      </c>
      <c r="G1693" s="16">
        <f t="shared" si="746"/>
        <v>0</v>
      </c>
      <c r="H1693" s="16">
        <f t="shared" si="747"/>
        <v>-62711.325578050288</v>
      </c>
      <c r="I1693" s="16">
        <f t="shared" si="748"/>
        <v>0</v>
      </c>
      <c r="J1693" s="16">
        <f t="shared" si="740"/>
        <v>-62711.325578050288</v>
      </c>
      <c r="K1693" s="16">
        <f t="shared" si="749"/>
        <v>0</v>
      </c>
      <c r="L1693" s="16">
        <f t="shared" si="750"/>
        <v>-3747.5764141620275</v>
      </c>
      <c r="M1693" s="16">
        <f t="shared" si="751"/>
        <v>0</v>
      </c>
      <c r="N1693" s="16">
        <f t="shared" si="741"/>
        <v>-3747.5764141620275</v>
      </c>
      <c r="O1693" s="16">
        <f t="shared" si="752"/>
        <v>0</v>
      </c>
      <c r="P1693" s="16">
        <f t="shared" si="753"/>
        <v>-130.87603191564361</v>
      </c>
      <c r="Q1693" s="16">
        <f t="shared" si="754"/>
        <v>0</v>
      </c>
      <c r="R1693" s="16">
        <f t="shared" si="742"/>
        <v>-130.87603191564361</v>
      </c>
      <c r="S1693" s="16">
        <f t="shared" si="755"/>
        <v>0</v>
      </c>
      <c r="T1693" s="16">
        <f t="shared" si="756"/>
        <v>-0.12636700903706119</v>
      </c>
      <c r="U1693" s="16">
        <f t="shared" si="757"/>
        <v>0</v>
      </c>
      <c r="V1693" s="16">
        <f t="shared" si="743"/>
        <v>-0.12636700903706119</v>
      </c>
      <c r="W1693" s="16">
        <f t="shared" si="758"/>
        <v>0</v>
      </c>
    </row>
    <row r="1694" spans="2:23">
      <c r="B1694" s="13">
        <v>44</v>
      </c>
      <c r="C1694" s="16">
        <f t="shared" si="738"/>
        <v>0</v>
      </c>
      <c r="D1694" s="16">
        <f t="shared" si="744"/>
        <v>-204592.30340055726</v>
      </c>
      <c r="E1694" s="16">
        <f t="shared" si="745"/>
        <v>0</v>
      </c>
      <c r="F1694" s="16">
        <f t="shared" si="739"/>
        <v>-204592.30340055726</v>
      </c>
      <c r="G1694" s="16">
        <f t="shared" si="746"/>
        <v>0</v>
      </c>
      <c r="H1694" s="16">
        <f t="shared" si="747"/>
        <v>-62711.325578050288</v>
      </c>
      <c r="I1694" s="16">
        <f t="shared" si="748"/>
        <v>0</v>
      </c>
      <c r="J1694" s="16">
        <f t="shared" si="740"/>
        <v>-62711.325578050288</v>
      </c>
      <c r="K1694" s="16">
        <f t="shared" si="749"/>
        <v>0</v>
      </c>
      <c r="L1694" s="16">
        <f t="shared" si="750"/>
        <v>-3747.5764141620275</v>
      </c>
      <c r="M1694" s="16">
        <f t="shared" si="751"/>
        <v>0</v>
      </c>
      <c r="N1694" s="16">
        <f t="shared" si="741"/>
        <v>-3747.5764141620275</v>
      </c>
      <c r="O1694" s="16">
        <f t="shared" si="752"/>
        <v>0</v>
      </c>
      <c r="P1694" s="16">
        <f t="shared" si="753"/>
        <v>-130.87603191564361</v>
      </c>
      <c r="Q1694" s="16">
        <f t="shared" si="754"/>
        <v>0</v>
      </c>
      <c r="R1694" s="16">
        <f t="shared" si="742"/>
        <v>-130.87603191564361</v>
      </c>
      <c r="S1694" s="16">
        <f t="shared" si="755"/>
        <v>0</v>
      </c>
      <c r="T1694" s="16">
        <f t="shared" si="756"/>
        <v>-0.12636700903706119</v>
      </c>
      <c r="U1694" s="16">
        <f t="shared" si="757"/>
        <v>0</v>
      </c>
      <c r="V1694" s="16">
        <f t="shared" si="743"/>
        <v>-0.12636700903706119</v>
      </c>
      <c r="W1694" s="16">
        <f t="shared" si="758"/>
        <v>0</v>
      </c>
    </row>
    <row r="1695" spans="2:23">
      <c r="B1695" s="13">
        <v>45</v>
      </c>
      <c r="C1695" s="16">
        <f t="shared" si="738"/>
        <v>0</v>
      </c>
      <c r="D1695" s="16">
        <f t="shared" si="744"/>
        <v>-204592.30340055726</v>
      </c>
      <c r="E1695" s="16">
        <f t="shared" si="745"/>
        <v>0</v>
      </c>
      <c r="F1695" s="16">
        <f t="shared" si="739"/>
        <v>-204592.30340055726</v>
      </c>
      <c r="G1695" s="16">
        <f t="shared" si="746"/>
        <v>0</v>
      </c>
      <c r="H1695" s="16">
        <f t="shared" si="747"/>
        <v>-62711.325578050288</v>
      </c>
      <c r="I1695" s="16">
        <f t="shared" si="748"/>
        <v>0</v>
      </c>
      <c r="J1695" s="16">
        <f t="shared" si="740"/>
        <v>-62711.325578050288</v>
      </c>
      <c r="K1695" s="16">
        <f t="shared" si="749"/>
        <v>0</v>
      </c>
      <c r="L1695" s="16">
        <f t="shared" si="750"/>
        <v>-3747.5764141620275</v>
      </c>
      <c r="M1695" s="16">
        <f t="shared" si="751"/>
        <v>0</v>
      </c>
      <c r="N1695" s="16">
        <f t="shared" si="741"/>
        <v>-3747.5764141620275</v>
      </c>
      <c r="O1695" s="16">
        <f t="shared" si="752"/>
        <v>0</v>
      </c>
      <c r="P1695" s="16">
        <f t="shared" si="753"/>
        <v>-130.87603191564361</v>
      </c>
      <c r="Q1695" s="16">
        <f t="shared" si="754"/>
        <v>0</v>
      </c>
      <c r="R1695" s="16">
        <f t="shared" si="742"/>
        <v>-130.87603191564361</v>
      </c>
      <c r="S1695" s="16">
        <f t="shared" si="755"/>
        <v>0</v>
      </c>
      <c r="T1695" s="16">
        <f t="shared" si="756"/>
        <v>-0.12636700903706119</v>
      </c>
      <c r="U1695" s="16">
        <f t="shared" si="757"/>
        <v>0</v>
      </c>
      <c r="V1695" s="16">
        <f t="shared" si="743"/>
        <v>-0.12636700903706119</v>
      </c>
      <c r="W1695" s="16">
        <f t="shared" si="758"/>
        <v>0</v>
      </c>
    </row>
    <row r="1696" spans="2:23">
      <c r="B1696" s="13">
        <v>46</v>
      </c>
      <c r="C1696" s="16">
        <f t="shared" si="738"/>
        <v>0</v>
      </c>
      <c r="D1696" s="16">
        <f t="shared" si="744"/>
        <v>-204592.30340055726</v>
      </c>
      <c r="E1696" s="16">
        <f t="shared" si="745"/>
        <v>0</v>
      </c>
      <c r="F1696" s="16">
        <f t="shared" si="739"/>
        <v>-204592.30340055726</v>
      </c>
      <c r="G1696" s="16">
        <f t="shared" si="746"/>
        <v>0</v>
      </c>
      <c r="H1696" s="16">
        <f t="shared" si="747"/>
        <v>-62711.325578050288</v>
      </c>
      <c r="I1696" s="16">
        <f t="shared" si="748"/>
        <v>0</v>
      </c>
      <c r="J1696" s="16">
        <f t="shared" si="740"/>
        <v>-62711.325578050288</v>
      </c>
      <c r="K1696" s="16">
        <f t="shared" si="749"/>
        <v>0</v>
      </c>
      <c r="L1696" s="16">
        <f t="shared" si="750"/>
        <v>-3747.5764141620275</v>
      </c>
      <c r="M1696" s="16">
        <f t="shared" si="751"/>
        <v>0</v>
      </c>
      <c r="N1696" s="16">
        <f t="shared" si="741"/>
        <v>-3747.5764141620275</v>
      </c>
      <c r="O1696" s="16">
        <f t="shared" si="752"/>
        <v>0</v>
      </c>
      <c r="P1696" s="16">
        <f t="shared" si="753"/>
        <v>-130.87603191564361</v>
      </c>
      <c r="Q1696" s="16">
        <f t="shared" si="754"/>
        <v>0</v>
      </c>
      <c r="R1696" s="16">
        <f t="shared" si="742"/>
        <v>-130.87603191564361</v>
      </c>
      <c r="S1696" s="16">
        <f t="shared" si="755"/>
        <v>0</v>
      </c>
      <c r="T1696" s="16">
        <f t="shared" si="756"/>
        <v>-0.12636700903706119</v>
      </c>
      <c r="U1696" s="16">
        <f t="shared" si="757"/>
        <v>0</v>
      </c>
      <c r="V1696" s="16">
        <f t="shared" si="743"/>
        <v>-0.12636700903706119</v>
      </c>
      <c r="W1696" s="16">
        <f t="shared" si="758"/>
        <v>0</v>
      </c>
    </row>
    <row r="1697" spans="1:23">
      <c r="B1697" s="13">
        <v>47</v>
      </c>
      <c r="C1697" s="16">
        <f t="shared" si="738"/>
        <v>0</v>
      </c>
      <c r="D1697" s="16">
        <f t="shared" si="744"/>
        <v>-204592.30340055726</v>
      </c>
      <c r="E1697" s="16">
        <f t="shared" si="745"/>
        <v>0</v>
      </c>
      <c r="F1697" s="16">
        <f t="shared" si="739"/>
        <v>-204592.30340055726</v>
      </c>
      <c r="G1697" s="16">
        <f t="shared" si="746"/>
        <v>0</v>
      </c>
      <c r="H1697" s="16">
        <f t="shared" si="747"/>
        <v>-62711.325578050288</v>
      </c>
      <c r="I1697" s="16">
        <f t="shared" si="748"/>
        <v>0</v>
      </c>
      <c r="J1697" s="16">
        <f t="shared" si="740"/>
        <v>-62711.325578050288</v>
      </c>
      <c r="K1697" s="16">
        <f t="shared" si="749"/>
        <v>0</v>
      </c>
      <c r="L1697" s="16">
        <f t="shared" si="750"/>
        <v>-3747.5764141620275</v>
      </c>
      <c r="M1697" s="16">
        <f t="shared" si="751"/>
        <v>0</v>
      </c>
      <c r="N1697" s="16">
        <f t="shared" si="741"/>
        <v>-3747.5764141620275</v>
      </c>
      <c r="O1697" s="16">
        <f t="shared" si="752"/>
        <v>0</v>
      </c>
      <c r="P1697" s="16">
        <f t="shared" si="753"/>
        <v>-130.87603191564361</v>
      </c>
      <c r="Q1697" s="16">
        <f t="shared" si="754"/>
        <v>0</v>
      </c>
      <c r="R1697" s="16">
        <f t="shared" si="742"/>
        <v>-130.87603191564361</v>
      </c>
      <c r="S1697" s="16">
        <f t="shared" si="755"/>
        <v>0</v>
      </c>
      <c r="T1697" s="16">
        <f t="shared" si="756"/>
        <v>-0.12636700903706119</v>
      </c>
      <c r="U1697" s="16">
        <f t="shared" si="757"/>
        <v>0</v>
      </c>
      <c r="V1697" s="16">
        <f t="shared" si="743"/>
        <v>-0.12636700903706119</v>
      </c>
      <c r="W1697" s="16">
        <f t="shared" si="758"/>
        <v>0</v>
      </c>
    </row>
    <row r="1698" spans="1:23">
      <c r="B1698" s="13">
        <v>48</v>
      </c>
      <c r="C1698" s="16">
        <f t="shared" si="738"/>
        <v>0</v>
      </c>
      <c r="D1698" s="16">
        <f t="shared" si="744"/>
        <v>-204592.30340055726</v>
      </c>
      <c r="E1698" s="16">
        <f t="shared" si="745"/>
        <v>0</v>
      </c>
      <c r="F1698" s="16">
        <f t="shared" si="739"/>
        <v>-204592.30340055726</v>
      </c>
      <c r="G1698" s="16">
        <f t="shared" si="746"/>
        <v>0</v>
      </c>
      <c r="H1698" s="16">
        <f t="shared" si="747"/>
        <v>-62711.325578050288</v>
      </c>
      <c r="I1698" s="16">
        <f t="shared" si="748"/>
        <v>0</v>
      </c>
      <c r="J1698" s="16">
        <f t="shared" si="740"/>
        <v>-62711.325578050288</v>
      </c>
      <c r="K1698" s="16">
        <f t="shared" si="749"/>
        <v>0</v>
      </c>
      <c r="L1698" s="16">
        <f t="shared" si="750"/>
        <v>-3747.5764141620275</v>
      </c>
      <c r="M1698" s="16">
        <f t="shared" si="751"/>
        <v>0</v>
      </c>
      <c r="N1698" s="16">
        <f t="shared" si="741"/>
        <v>-3747.5764141620275</v>
      </c>
      <c r="O1698" s="16">
        <f t="shared" si="752"/>
        <v>0</v>
      </c>
      <c r="P1698" s="16">
        <f t="shared" si="753"/>
        <v>-130.87603191564361</v>
      </c>
      <c r="Q1698" s="16">
        <f t="shared" si="754"/>
        <v>0</v>
      </c>
      <c r="R1698" s="16">
        <f t="shared" si="742"/>
        <v>-130.87603191564361</v>
      </c>
      <c r="S1698" s="16">
        <f t="shared" si="755"/>
        <v>0</v>
      </c>
      <c r="T1698" s="16">
        <f t="shared" si="756"/>
        <v>-0.12636700903706119</v>
      </c>
      <c r="U1698" s="16">
        <f t="shared" si="757"/>
        <v>0</v>
      </c>
      <c r="V1698" s="16">
        <f t="shared" si="743"/>
        <v>-0.12636700903706119</v>
      </c>
      <c r="W1698" s="16">
        <f t="shared" si="758"/>
        <v>0</v>
      </c>
    </row>
    <row r="1699" spans="1:23">
      <c r="B1699" s="13">
        <v>49</v>
      </c>
      <c r="C1699" s="16">
        <f t="shared" si="738"/>
        <v>0</v>
      </c>
      <c r="D1699" s="16">
        <f t="shared" si="744"/>
        <v>-204592.30340055726</v>
      </c>
      <c r="E1699" s="16">
        <f t="shared" si="745"/>
        <v>0</v>
      </c>
      <c r="F1699" s="16">
        <f t="shared" si="739"/>
        <v>-204592.30340055726</v>
      </c>
      <c r="G1699" s="16">
        <f t="shared" si="746"/>
        <v>0</v>
      </c>
      <c r="H1699" s="16">
        <f t="shared" si="747"/>
        <v>-62711.325578050288</v>
      </c>
      <c r="I1699" s="16">
        <f t="shared" si="748"/>
        <v>0</v>
      </c>
      <c r="J1699" s="16">
        <f t="shared" si="740"/>
        <v>-62711.325578050288</v>
      </c>
      <c r="K1699" s="16">
        <f t="shared" si="749"/>
        <v>0</v>
      </c>
      <c r="L1699" s="16">
        <f t="shared" si="750"/>
        <v>-3747.5764141620275</v>
      </c>
      <c r="M1699" s="16">
        <f t="shared" si="751"/>
        <v>0</v>
      </c>
      <c r="N1699" s="16">
        <f t="shared" si="741"/>
        <v>-3747.5764141620275</v>
      </c>
      <c r="O1699" s="16">
        <f t="shared" si="752"/>
        <v>0</v>
      </c>
      <c r="P1699" s="16">
        <f t="shared" si="753"/>
        <v>-130.87603191564361</v>
      </c>
      <c r="Q1699" s="16">
        <f t="shared" si="754"/>
        <v>0</v>
      </c>
      <c r="R1699" s="16">
        <f t="shared" si="742"/>
        <v>-130.87603191564361</v>
      </c>
      <c r="S1699" s="16">
        <f t="shared" si="755"/>
        <v>0</v>
      </c>
      <c r="T1699" s="16">
        <f t="shared" si="756"/>
        <v>-0.12636700903706119</v>
      </c>
      <c r="U1699" s="16">
        <f t="shared" si="757"/>
        <v>0</v>
      </c>
      <c r="V1699" s="16">
        <f t="shared" si="743"/>
        <v>-0.12636700903706119</v>
      </c>
      <c r="W1699" s="16">
        <f t="shared" si="758"/>
        <v>0</v>
      </c>
    </row>
    <row r="1700" spans="1:23">
      <c r="B1700" s="13">
        <v>50</v>
      </c>
      <c r="C1700" s="16">
        <f t="shared" si="738"/>
        <v>0</v>
      </c>
      <c r="D1700" s="16">
        <f t="shared" si="744"/>
        <v>-204592.30340055726</v>
      </c>
      <c r="E1700" s="16">
        <f t="shared" si="745"/>
        <v>0</v>
      </c>
      <c r="F1700" s="16">
        <f t="shared" si="739"/>
        <v>-204592.30340055726</v>
      </c>
      <c r="G1700" s="16">
        <f t="shared" si="746"/>
        <v>0</v>
      </c>
      <c r="H1700" s="16">
        <f t="shared" si="747"/>
        <v>-62711.325578050288</v>
      </c>
      <c r="I1700" s="16">
        <f t="shared" si="748"/>
        <v>0</v>
      </c>
      <c r="J1700" s="16">
        <f t="shared" si="740"/>
        <v>-62711.325578050288</v>
      </c>
      <c r="K1700" s="16">
        <f t="shared" si="749"/>
        <v>0</v>
      </c>
      <c r="L1700" s="16">
        <f t="shared" si="750"/>
        <v>-3747.5764141620275</v>
      </c>
      <c r="M1700" s="16">
        <f t="shared" si="751"/>
        <v>0</v>
      </c>
      <c r="N1700" s="16">
        <f t="shared" si="741"/>
        <v>-3747.5764141620275</v>
      </c>
      <c r="O1700" s="16">
        <f t="shared" si="752"/>
        <v>0</v>
      </c>
      <c r="P1700" s="16">
        <f t="shared" si="753"/>
        <v>-130.87603191564361</v>
      </c>
      <c r="Q1700" s="16">
        <f t="shared" si="754"/>
        <v>0</v>
      </c>
      <c r="R1700" s="16">
        <f t="shared" si="742"/>
        <v>-130.87603191564361</v>
      </c>
      <c r="S1700" s="16">
        <f t="shared" si="755"/>
        <v>0</v>
      </c>
      <c r="T1700" s="16">
        <f t="shared" si="756"/>
        <v>-0.12636700903706119</v>
      </c>
      <c r="U1700" s="16">
        <f t="shared" si="757"/>
        <v>0</v>
      </c>
      <c r="V1700" s="16">
        <f t="shared" si="743"/>
        <v>-0.12636700903706119</v>
      </c>
      <c r="W1700" s="16">
        <f t="shared" si="758"/>
        <v>0</v>
      </c>
    </row>
    <row r="1701" spans="1:23">
      <c r="B1701" s="13">
        <v>51</v>
      </c>
      <c r="C1701" s="16">
        <f t="shared" si="738"/>
        <v>0</v>
      </c>
      <c r="D1701" s="16">
        <f t="shared" si="744"/>
        <v>-204592.30340055726</v>
      </c>
      <c r="E1701" s="16">
        <f t="shared" si="745"/>
        <v>0</v>
      </c>
      <c r="F1701" s="16">
        <f t="shared" si="739"/>
        <v>-204592.30340055726</v>
      </c>
      <c r="G1701" s="16">
        <f t="shared" si="746"/>
        <v>0</v>
      </c>
      <c r="H1701" s="16">
        <f t="shared" si="747"/>
        <v>-62711.325578050288</v>
      </c>
      <c r="I1701" s="16">
        <f t="shared" si="748"/>
        <v>0</v>
      </c>
      <c r="J1701" s="16">
        <f t="shared" si="740"/>
        <v>-62711.325578050288</v>
      </c>
      <c r="K1701" s="16">
        <f t="shared" si="749"/>
        <v>0</v>
      </c>
      <c r="L1701" s="16">
        <f t="shared" si="750"/>
        <v>-3747.5764141620275</v>
      </c>
      <c r="M1701" s="16">
        <f t="shared" si="751"/>
        <v>0</v>
      </c>
      <c r="N1701" s="16">
        <f t="shared" si="741"/>
        <v>-3747.5764141620275</v>
      </c>
      <c r="O1701" s="16">
        <f t="shared" si="752"/>
        <v>0</v>
      </c>
      <c r="P1701" s="16">
        <f t="shared" si="753"/>
        <v>-130.87603191564361</v>
      </c>
      <c r="Q1701" s="16">
        <f t="shared" si="754"/>
        <v>0</v>
      </c>
      <c r="R1701" s="16">
        <f t="shared" si="742"/>
        <v>-130.87603191564361</v>
      </c>
      <c r="S1701" s="16">
        <f t="shared" si="755"/>
        <v>0</v>
      </c>
      <c r="T1701" s="16">
        <f t="shared" si="756"/>
        <v>-0.12636700903706119</v>
      </c>
      <c r="U1701" s="16">
        <f t="shared" si="757"/>
        <v>0</v>
      </c>
      <c r="V1701" s="16">
        <f t="shared" si="743"/>
        <v>-0.12636700903706119</v>
      </c>
      <c r="W1701" s="16">
        <f t="shared" si="758"/>
        <v>0</v>
      </c>
    </row>
    <row r="1702" spans="1:23">
      <c r="B1702" s="13">
        <v>52</v>
      </c>
      <c r="C1702" s="16">
        <f t="shared" si="738"/>
        <v>0</v>
      </c>
      <c r="D1702" s="16">
        <f t="shared" si="744"/>
        <v>-204592.30340055726</v>
      </c>
      <c r="E1702" s="16">
        <f t="shared" si="745"/>
        <v>0</v>
      </c>
      <c r="F1702" s="16">
        <f t="shared" si="739"/>
        <v>-204592.30340055726</v>
      </c>
      <c r="G1702" s="16">
        <f t="shared" si="746"/>
        <v>0</v>
      </c>
      <c r="H1702" s="16">
        <f t="shared" si="747"/>
        <v>-62711.325578050288</v>
      </c>
      <c r="I1702" s="16">
        <f t="shared" si="748"/>
        <v>0</v>
      </c>
      <c r="J1702" s="16">
        <f t="shared" si="740"/>
        <v>-62711.325578050288</v>
      </c>
      <c r="K1702" s="16">
        <f t="shared" si="749"/>
        <v>0</v>
      </c>
      <c r="L1702" s="16">
        <f t="shared" si="750"/>
        <v>-3747.5764141620275</v>
      </c>
      <c r="M1702" s="16">
        <f t="shared" si="751"/>
        <v>0</v>
      </c>
      <c r="N1702" s="16">
        <f t="shared" si="741"/>
        <v>-3747.5764141620275</v>
      </c>
      <c r="O1702" s="16">
        <f t="shared" si="752"/>
        <v>0</v>
      </c>
      <c r="P1702" s="16">
        <f t="shared" si="753"/>
        <v>-130.87603191564361</v>
      </c>
      <c r="Q1702" s="16">
        <f t="shared" si="754"/>
        <v>0</v>
      </c>
      <c r="R1702" s="16">
        <f t="shared" si="742"/>
        <v>-130.87603191564361</v>
      </c>
      <c r="S1702" s="16">
        <f t="shared" si="755"/>
        <v>0</v>
      </c>
      <c r="T1702" s="16">
        <f t="shared" si="756"/>
        <v>-0.12636700903706119</v>
      </c>
      <c r="U1702" s="16">
        <f t="shared" si="757"/>
        <v>0</v>
      </c>
      <c r="V1702" s="16">
        <f t="shared" si="743"/>
        <v>-0.12636700903706119</v>
      </c>
      <c r="W1702" s="16">
        <f t="shared" si="758"/>
        <v>0</v>
      </c>
    </row>
    <row r="1703" spans="1:23">
      <c r="B1703" s="13">
        <v>53</v>
      </c>
      <c r="C1703" s="16">
        <f t="shared" si="738"/>
        <v>0</v>
      </c>
      <c r="D1703" s="16">
        <f t="shared" si="744"/>
        <v>-204592.30340055726</v>
      </c>
      <c r="E1703" s="16">
        <f t="shared" si="745"/>
        <v>0</v>
      </c>
      <c r="F1703" s="16">
        <f t="shared" si="739"/>
        <v>-204592.30340055726</v>
      </c>
      <c r="G1703" s="16">
        <f t="shared" si="746"/>
        <v>0</v>
      </c>
      <c r="H1703" s="16">
        <f t="shared" si="747"/>
        <v>-62711.325578050288</v>
      </c>
      <c r="I1703" s="16">
        <f t="shared" si="748"/>
        <v>0</v>
      </c>
      <c r="J1703" s="16">
        <f t="shared" si="740"/>
        <v>-62711.325578050288</v>
      </c>
      <c r="K1703" s="16">
        <f t="shared" si="749"/>
        <v>0</v>
      </c>
      <c r="L1703" s="16">
        <f t="shared" si="750"/>
        <v>-3747.5764141620275</v>
      </c>
      <c r="M1703" s="16">
        <f t="shared" si="751"/>
        <v>0</v>
      </c>
      <c r="N1703" s="16">
        <f t="shared" si="741"/>
        <v>-3747.5764141620275</v>
      </c>
      <c r="O1703" s="16">
        <f t="shared" si="752"/>
        <v>0</v>
      </c>
      <c r="P1703" s="16">
        <f t="shared" si="753"/>
        <v>-130.87603191564361</v>
      </c>
      <c r="Q1703" s="16">
        <f t="shared" si="754"/>
        <v>0</v>
      </c>
      <c r="R1703" s="16">
        <f t="shared" si="742"/>
        <v>-130.87603191564361</v>
      </c>
      <c r="S1703" s="16">
        <f t="shared" si="755"/>
        <v>0</v>
      </c>
      <c r="T1703" s="16">
        <f t="shared" si="756"/>
        <v>-0.12636700903706119</v>
      </c>
      <c r="U1703" s="16">
        <f t="shared" si="757"/>
        <v>0</v>
      </c>
      <c r="V1703" s="16">
        <f t="shared" si="743"/>
        <v>-0.12636700903706119</v>
      </c>
      <c r="W1703" s="16">
        <f t="shared" si="758"/>
        <v>0</v>
      </c>
    </row>
    <row r="1705" spans="1:23">
      <c r="A1705" s="2" t="s">
        <v>420</v>
      </c>
      <c r="B1705" s="5" t="s">
        <v>129</v>
      </c>
      <c r="C1705" s="16">
        <f>$X$1721</f>
        <v>430903.94666271092</v>
      </c>
      <c r="D1705" s="5" t="s">
        <v>396</v>
      </c>
      <c r="E1705" s="16">
        <f>$B$1710-$X$1721</f>
        <v>-30216.714858113439</v>
      </c>
    </row>
    <row r="1706" spans="1:23">
      <c r="A1706" s="5" t="s">
        <v>72</v>
      </c>
      <c r="B1706" s="11">
        <f>$B$131</f>
        <v>24410</v>
      </c>
    </row>
    <row r="1707" spans="1:23">
      <c r="A1707" s="5" t="s">
        <v>397</v>
      </c>
      <c r="B1707" s="11">
        <f>MAX(0,$B$1706-$B$133)</f>
        <v>86</v>
      </c>
    </row>
    <row r="1708" spans="1:23">
      <c r="A1708" s="5" t="s">
        <v>398</v>
      </c>
      <c r="B1708" s="11">
        <f>INT($B$1706/12)</f>
        <v>2034</v>
      </c>
    </row>
    <row r="1709" spans="1:23">
      <c r="A1709" s="5" t="s">
        <v>399</v>
      </c>
      <c r="B1709" s="18">
        <f>MOD($B$1706,12)/12</f>
        <v>0.16666666666666666</v>
      </c>
    </row>
    <row r="1710" spans="1:23">
      <c r="A1710" s="5" t="s">
        <v>400</v>
      </c>
      <c r="B1710" s="16">
        <f>INDEX($H$242:$H$734,$B$1707+1)</f>
        <v>400687.23180459748</v>
      </c>
    </row>
    <row r="1711" spans="1:23">
      <c r="A1711" s="5" t="s">
        <v>381</v>
      </c>
      <c r="B1711" s="16">
        <f>INDEX($L$242:$L$734,$B$1707+1)</f>
        <v>262897.37263439537</v>
      </c>
    </row>
    <row r="1712" spans="1:23">
      <c r="A1712" s="5" t="s">
        <v>132</v>
      </c>
      <c r="B1712" s="20">
        <f>MAX(0,1-$B$1711/($B$1710*INDEX($E$242:$E$734,$B$1707+1)))</f>
        <v>0.44169428671231181</v>
      </c>
    </row>
    <row r="1713" spans="1:24">
      <c r="A1713" s="5" t="s">
        <v>401</v>
      </c>
      <c r="B1713" s="16">
        <f>INDEX($AM$163:$AM$239,($B$1708-1)-2008)+INDEX($AI$163:$AI$239,$B$1708-2008)*$B$1709/INDEX($M$163:$M$239,$B$1708-2008)</f>
        <v>296809.69832425046</v>
      </c>
    </row>
    <row r="1714" spans="1:24">
      <c r="A1714" s="5" t="s">
        <v>402</v>
      </c>
      <c r="B1714" s="16">
        <f>$B$1713*$D$737*$J$154</f>
        <v>24681.997579813389</v>
      </c>
    </row>
    <row r="1715" spans="1:24">
      <c r="A1715" s="5" t="s">
        <v>403</v>
      </c>
      <c r="B1715" s="16">
        <f>MAX(0,IF($B$1714&lt;=28000,0.23*$B$1714,IF($B$1714&lt;=50000,6440+0.33*($B$1714-28000),13700+0.43*($B$1714-50000)))-(IF($B$1714&lt;=8500,1955,IF($B$1714&lt;=28000,700+1255*(28000-$B$1714)/19500,IF($B$1714&lt;=50000,700*(50000-$B$1714)/22000,0)))+IF(AND($B$1714&gt;25000,$B$1714&lt;=29000),50,0)))</f>
        <v>4763.3162106732743</v>
      </c>
    </row>
    <row r="1716" spans="1:24">
      <c r="A1716" s="5" t="s">
        <v>404</v>
      </c>
      <c r="B1716" s="16">
        <f>$B$1714-$B$1715-IF($B$1715&gt;0,$B$111*$B$1714,0)</f>
        <v>19425.041417543845</v>
      </c>
    </row>
    <row r="1717" spans="1:24">
      <c r="A1717" s="5" t="s">
        <v>405</v>
      </c>
      <c r="B1717" s="11">
        <f>$B$132-$B$1706</f>
        <v>504</v>
      </c>
    </row>
    <row r="1718" spans="1:24">
      <c r="A1718" s="5" t="s">
        <v>406</v>
      </c>
      <c r="B1718" s="11">
        <f>$B$134-$B$1706</f>
        <v>232</v>
      </c>
    </row>
    <row r="1719" spans="1:24">
      <c r="A1719" s="5" t="s">
        <v>133</v>
      </c>
      <c r="B1719" s="11">
        <f>ROUNDUP($B$1717/12,0)</f>
        <v>42</v>
      </c>
    </row>
    <row r="1720" spans="1:24">
      <c r="A1720" s="5" t="s">
        <v>407</v>
      </c>
      <c r="B1720" s="16">
        <f>$B$8</f>
        <v>22000</v>
      </c>
    </row>
    <row r="1721" spans="1:24">
      <c r="A1721" s="5" t="s">
        <v>134</v>
      </c>
      <c r="D1721" s="16">
        <f>IF(SUMPRODUCT($C$1724:$C$1777,1/$B$107^$B$1724:$B$1777)&lt;=0,1000,SUMPRODUCT($C$1724:$C$1777,1/$B$107^$B$1724:$B$1777))</f>
        <v>353141.1313534911</v>
      </c>
      <c r="H1721" s="16">
        <f>1.15*$D$1721</f>
        <v>406112.30105651473</v>
      </c>
      <c r="L1721" s="16">
        <f>IF($H$1722=$D$1722,$H$1721,$H$1721-$H$1722*($H$1721-$D$1721)/($H$1722-$D$1722))</f>
        <v>429371.95683181321</v>
      </c>
      <c r="P1721" s="16">
        <f>IF($L$1722=$H$1722,$L$1721,$L$1721-$L$1722*($L$1721-$H$1721)/($L$1722-$H$1722))</f>
        <v>430849.9021673972</v>
      </c>
      <c r="T1721" s="16">
        <f>IF($P$1722=$L$1722,$P$1721,$P$1721-$P$1722*($P$1721-$L$1721)/($P$1722-$L$1722))</f>
        <v>430903.89325214073</v>
      </c>
      <c r="X1721" s="16">
        <f>IF($T$1722=$P$1722,$T$1721,$T$1721-$T$1722*($T$1721-$P$1721)/($T$1722-$P$1722))</f>
        <v>430903.94666271092</v>
      </c>
    </row>
    <row r="1722" spans="1:24">
      <c r="A1722" s="5" t="s">
        <v>135</v>
      </c>
      <c r="D1722" s="16">
        <f>MIN($F$1724:$F$1777)</f>
        <v>-204031.12493816015</v>
      </c>
      <c r="H1722" s="16">
        <f>MIN($J$1724:$J$1777)</f>
        <v>-62254.261366460778</v>
      </c>
      <c r="L1722" s="16">
        <f>MIN($N$1724:$N$1777)</f>
        <v>-3719.374194545886</v>
      </c>
      <c r="P1722" s="16">
        <f>MIN($R$1724:$R$1777)</f>
        <v>-131.08445276571987</v>
      </c>
      <c r="T1722" s="16">
        <f>MIN($V$1724:$V$1777)</f>
        <v>-0.12954687291770045</v>
      </c>
    </row>
    <row r="1723" spans="1:24" ht="32.1" customHeight="1">
      <c r="B1723" s="12" t="s">
        <v>136</v>
      </c>
      <c r="C1723" s="12" t="s">
        <v>137</v>
      </c>
      <c r="D1723" s="12" t="s">
        <v>138</v>
      </c>
      <c r="E1723" s="12" t="s">
        <v>139</v>
      </c>
      <c r="F1723" s="12" t="s">
        <v>140</v>
      </c>
      <c r="G1723" s="12" t="s">
        <v>141</v>
      </c>
      <c r="H1723" s="12" t="s">
        <v>142</v>
      </c>
      <c r="I1723" s="12" t="s">
        <v>143</v>
      </c>
      <c r="J1723" s="12" t="s">
        <v>144</v>
      </c>
      <c r="K1723" s="12" t="s">
        <v>145</v>
      </c>
      <c r="L1723" s="12" t="s">
        <v>146</v>
      </c>
      <c r="M1723" s="12" t="s">
        <v>147</v>
      </c>
      <c r="N1723" s="12" t="s">
        <v>148</v>
      </c>
      <c r="O1723" s="12" t="s">
        <v>149</v>
      </c>
      <c r="P1723" s="12" t="s">
        <v>150</v>
      </c>
      <c r="Q1723" s="12" t="s">
        <v>151</v>
      </c>
      <c r="R1723" s="12" t="s">
        <v>152</v>
      </c>
      <c r="S1723" s="12" t="s">
        <v>153</v>
      </c>
      <c r="T1723" s="12" t="s">
        <v>154</v>
      </c>
      <c r="U1723" s="12" t="s">
        <v>155</v>
      </c>
      <c r="V1723" s="12" t="s">
        <v>156</v>
      </c>
      <c r="W1723" s="12" t="s">
        <v>157</v>
      </c>
      <c r="X1723" s="12" t="s">
        <v>158</v>
      </c>
    </row>
    <row r="1724" spans="1:24">
      <c r="B1724" s="13">
        <v>0</v>
      </c>
      <c r="C1724" s="16">
        <f t="shared" ref="C1724:C1755" si="759">IF($B$1717-12*$B1724&lt;=0,0,($B$1720*MIN(12,$B$1717-12*$B1724)-$B$1716*(MIN(12,$B$1717-12*$B1724)-MAX(0,MIN(12,$B$1717-12*$B1724,$B$1718-12*$B1724))))/12)</f>
        <v>22000</v>
      </c>
      <c r="D1724" s="16">
        <f>$D$1721</f>
        <v>353141.1313534911</v>
      </c>
      <c r="E1724" s="16">
        <f>IF(AND(C1724&gt;0,D1724&gt;0),C1724/(1-$B$105*MAX(0,1-$D$1721*(1-$B$1712)/D1724)),0)</f>
        <v>24854.278083792211</v>
      </c>
      <c r="F1724" s="16">
        <f t="shared" ref="F1724:F1755" si="760">IF(E1724&gt;0,IF(E1724&lt;=D1724,D1724-E1724,C1724*(D1724/E1724-1)),D1724-C1724)</f>
        <v>328286.85326969891</v>
      </c>
      <c r="G1724" s="16">
        <f>IF(E1724&gt;0,IF(E1724&lt;=D1724,$D$1721*(1-$B$1712)*(1-E1724/D1724),0),IF(AND(C1724&lt;0,F1724&gt;0),$D$1721*(1-$B$1712)-C1724,$D$1721*(1-$B$1712)))/$B$108</f>
        <v>179690.61350755868</v>
      </c>
      <c r="H1724" s="16">
        <f>$H$1721</f>
        <v>406112.30105651473</v>
      </c>
      <c r="I1724" s="16">
        <f>IF(AND(C1724&gt;0,H1724&gt;0),C1724/(1-$B$105*MAX(0,1-$H$1721*(1-$B$1712)/H1724)),0)</f>
        <v>24854.278083792211</v>
      </c>
      <c r="J1724" s="16">
        <f t="shared" ref="J1724:J1755" si="761">IF(I1724&gt;0,IF(I1724&lt;=H1724,H1724-I1724,C1724*(H1724/I1724-1)),H1724-C1724)</f>
        <v>381258.02297272254</v>
      </c>
      <c r="K1724" s="16">
        <f>IF(I1724&gt;0,IF(I1724&lt;=H1724,$H$1721*(1-$B$1712)*(1-I1724/H1724),0),IF(AND(C1724&lt;0,J1724&gt;0),$H$1721*(1-$B$1712)-C1724,$H$1721*(1-$B$1712)))/$B$108</f>
        <v>208684.83574748985</v>
      </c>
      <c r="L1724" s="16">
        <f>$L$1721</f>
        <v>429371.95683181321</v>
      </c>
      <c r="M1724" s="16">
        <f>IF(AND(C1724&gt;0,L1724&gt;0),C1724/(1-$B$105*MAX(0,1-$L$1721*(1-$B$1712)/L1724)),0)</f>
        <v>24854.278083792211</v>
      </c>
      <c r="N1724" s="16">
        <f t="shared" ref="N1724:N1755" si="762">IF(M1724&gt;0,IF(M1724&lt;=L1724,L1724-M1724,C1724*(L1724/M1724-1)),L1724-C1724)</f>
        <v>404517.67874802102</v>
      </c>
      <c r="O1724" s="16">
        <f>IF(M1724&gt;0,IF(M1724&lt;=L1724,$L$1721*(1-$B$1712)*(1-M1724/L1724),0),IF(AND(C1724&lt;0,N1724&gt;0),$L$1721*(1-$B$1712)-C1724,$L$1721*(1-$B$1712)))/$B$108</f>
        <v>221416.207030288</v>
      </c>
      <c r="P1724" s="16">
        <f>$P$1721</f>
        <v>430849.9021673972</v>
      </c>
      <c r="Q1724" s="16">
        <f>IF(AND(C1724&gt;0,P1724&gt;0),C1724/(1-$B$105*MAX(0,1-$P$1721*(1-$B$1712)/P1724)),0)</f>
        <v>24854.278083792211</v>
      </c>
      <c r="R1724" s="16">
        <f t="shared" ref="R1724:R1755" si="763">IF(Q1724&gt;0,IF(Q1724&lt;=P1724,P1724-Q1724,C1724*(P1724/Q1724-1)),P1724-C1724)</f>
        <v>405995.62408360501</v>
      </c>
      <c r="S1724" s="16">
        <f>IF(Q1724&gt;0,IF(Q1724&lt;=P1724,$P$1721*(1-$B$1712)*(1-Q1724/P1724),0),IF(AND(C1724&lt;0,R1724&gt;0),$P$1721*(1-$B$1712)-C1724,$P$1721*(1-$B$1712)))/$B$108</f>
        <v>222225.17303497766</v>
      </c>
      <c r="T1724" s="16">
        <f>$T$1721</f>
        <v>430903.89325214073</v>
      </c>
      <c r="U1724" s="16">
        <f>IF(AND(C1724&gt;0,T1724&gt;0),C1724/(1-$B$105*MAX(0,1-$T$1721*(1-$B$1712)/T1724)),0)</f>
        <v>24854.278083792211</v>
      </c>
      <c r="V1724" s="16">
        <f t="shared" ref="V1724:V1755" si="764">IF(U1724&gt;0,IF(U1724&lt;=T1724,T1724-U1724,C1724*(T1724/U1724-1)),T1724-C1724)</f>
        <v>406049.61516834854</v>
      </c>
      <c r="W1724" s="16">
        <f>IF(U1724&gt;0,IF(U1724&lt;=T1724,$T$1721*(1-$B$1712)*(1-U1724/T1724),0),IF(AND(C1724&lt;0,V1724&gt;0),$T$1721*(1-$B$1712)-C1724,$T$1721*(1-$B$1712)))/$B$108</f>
        <v>222254.72551642757</v>
      </c>
    </row>
    <row r="1725" spans="1:24">
      <c r="B1725" s="13">
        <v>1</v>
      </c>
      <c r="C1725" s="16">
        <f t="shared" si="759"/>
        <v>22000</v>
      </c>
      <c r="D1725" s="16">
        <f t="shared" ref="D1725:D1756" si="765">IF($B1725&gt;$B$1719,F1724,F1724*$B$107*IF(F1724&gt;0,$B$106,1))</f>
        <v>337459.1879500543</v>
      </c>
      <c r="E1725" s="16">
        <f t="shared" ref="E1725:E1756" si="766">IF(AND(C1725&gt;0,D1725&gt;0),C1725/(1-$B$105*MAX(0,1-G1724/D1725)),0)</f>
        <v>25044.252457191356</v>
      </c>
      <c r="F1725" s="16">
        <f t="shared" si="760"/>
        <v>312414.93549286295</v>
      </c>
      <c r="G1725" s="16">
        <f t="shared" ref="G1725:G1756" si="767">IF(E1725&gt;0,IF(E1725&lt;=D1725,G1724*(1-E1725/D1725),0),IF(AND(C1725&lt;0,F1725&gt;0),G1724-C1725,G1724))/$B$108</f>
        <v>163093.16112476191</v>
      </c>
      <c r="H1725" s="16">
        <f t="shared" ref="H1725:H1756" si="768">IF($B1725&gt;$B$1719,J1724,J1724*$B$107*IF(J1724&gt;0,$B$106,1))</f>
        <v>391910.37213458039</v>
      </c>
      <c r="I1725" s="16">
        <f t="shared" ref="I1725:I1756" si="769">IF(AND(C1725&gt;0,H1725&gt;0),C1725/(1-$B$105*MAX(0,1-K1724/H1725)),0)</f>
        <v>25044.252457191356</v>
      </c>
      <c r="J1725" s="16">
        <f t="shared" si="761"/>
        <v>366866.11967738904</v>
      </c>
      <c r="K1725" s="16">
        <f t="shared" ref="K1725:K1756" si="770">IF(I1725&gt;0,IF(I1725&lt;=H1725,K1724*(1-I1725/H1725),0),IF(AND(C1725&lt;0,J1725&gt;0),K1724-C1725,K1724))/$B$108</f>
        <v>191518.8692031258</v>
      </c>
      <c r="L1725" s="16">
        <f t="shared" ref="L1725:L1756" si="771">IF($B1725&gt;$B$1719,N1724,N1724*$B$107*IF(N1724&gt;0,$B$106,1))</f>
        <v>415819.90269224072</v>
      </c>
      <c r="M1725" s="16">
        <f t="shared" ref="M1725:M1756" si="772">IF(AND(C1725&gt;0,L1725&gt;0),C1725/(1-$B$105*MAX(0,1-O1724/L1725)),0)</f>
        <v>25044.252457191356</v>
      </c>
      <c r="N1725" s="16">
        <f t="shared" si="762"/>
        <v>390775.65023504937</v>
      </c>
      <c r="O1725" s="16">
        <f t="shared" ref="O1725:O1756" si="773">IF(M1725&gt;0,IF(M1725&lt;=L1725,O1724*(1-M1725/L1725),0),IF(AND(C1725&lt;0,N1725&gt;0),O1724-C1725,O1724))/$B$108</f>
        <v>204000.6057548887</v>
      </c>
      <c r="P1725" s="16">
        <f t="shared" ref="P1725:P1756" si="774">IF($B1725&gt;$B$1719,R1724,R1724*$B$107*IF(R1724&gt;0,$B$106,1))</f>
        <v>417339.1418205009</v>
      </c>
      <c r="Q1725" s="16">
        <f t="shared" ref="Q1725:Q1756" si="775">IF(AND(C1725&gt;0,P1725&gt;0),C1725/(1-$B$105*MAX(0,1-S1724/P1725)),0)</f>
        <v>25044.252457191356</v>
      </c>
      <c r="R1725" s="16">
        <f t="shared" si="763"/>
        <v>392294.88936330954</v>
      </c>
      <c r="S1725" s="16">
        <f t="shared" ref="S1725:S1756" si="776">IF(Q1725&gt;0,IF(Q1725&lt;=P1725,S1724*(1-Q1725/P1725),0),IF(AND(C1725&lt;0,R1725&gt;0),S1724-C1725,S1724))/$B$108</f>
        <v>204793.70968105501</v>
      </c>
      <c r="T1725" s="16">
        <f t="shared" ref="T1725:T1756" si="777">IF($B1725&gt;$B$1719,V1724,V1724*$B$107*IF(V1724&gt;0,$B$106,1))</f>
        <v>417394.64141615218</v>
      </c>
      <c r="U1725" s="16">
        <f t="shared" ref="U1725:U1756" si="778">IF(AND(C1725&gt;0,T1725&gt;0),C1725/(1-$B$105*MAX(0,1-W1724/T1725)),0)</f>
        <v>25044.252457191356</v>
      </c>
      <c r="V1725" s="16">
        <f t="shared" si="764"/>
        <v>392350.38895896083</v>
      </c>
      <c r="W1725" s="16">
        <f t="shared" ref="W1725:W1756" si="779">IF(U1725&gt;0,IF(U1725&lt;=T1725,W1724*(1-U1725/T1725),0),IF(AND(C1725&lt;0,V1725&gt;0),W1724-C1725,W1724))/$B$108</f>
        <v>204822.68270208436</v>
      </c>
    </row>
    <row r="1726" spans="1:24">
      <c r="B1726" s="13">
        <v>2</v>
      </c>
      <c r="C1726" s="16">
        <f t="shared" si="759"/>
        <v>22000</v>
      </c>
      <c r="D1726" s="16">
        <f t="shared" si="765"/>
        <v>321143.80879053357</v>
      </c>
      <c r="E1726" s="16">
        <f t="shared" si="766"/>
        <v>25228.165103872765</v>
      </c>
      <c r="F1726" s="16">
        <f t="shared" si="760"/>
        <v>295915.6436866608</v>
      </c>
      <c r="G1726" s="16">
        <f t="shared" si="767"/>
        <v>147334.32906977352</v>
      </c>
      <c r="H1726" s="16">
        <f t="shared" si="768"/>
        <v>377116.35906117532</v>
      </c>
      <c r="I1726" s="16">
        <f t="shared" si="769"/>
        <v>25228.165103872765</v>
      </c>
      <c r="J1726" s="16">
        <f t="shared" si="761"/>
        <v>351888.19395730254</v>
      </c>
      <c r="K1726" s="16">
        <f t="shared" si="770"/>
        <v>175202.67032307148</v>
      </c>
      <c r="L1726" s="16">
        <f t="shared" si="771"/>
        <v>401693.92190261668</v>
      </c>
      <c r="M1726" s="16">
        <f t="shared" si="772"/>
        <v>25228.165103872765</v>
      </c>
      <c r="N1726" s="16">
        <f t="shared" si="762"/>
        <v>376465.75679874391</v>
      </c>
      <c r="O1726" s="16">
        <f t="shared" si="773"/>
        <v>187439.66694244684</v>
      </c>
      <c r="P1726" s="16">
        <f t="shared" si="774"/>
        <v>403255.60857212043</v>
      </c>
      <c r="Q1726" s="16">
        <f t="shared" si="775"/>
        <v>25228.165103872765</v>
      </c>
      <c r="R1726" s="16">
        <f t="shared" si="763"/>
        <v>378027.44346824766</v>
      </c>
      <c r="S1726" s="16">
        <f t="shared" si="776"/>
        <v>188217.21981123736</v>
      </c>
      <c r="T1726" s="16">
        <f t="shared" si="777"/>
        <v>403312.65882647422</v>
      </c>
      <c r="U1726" s="16">
        <f t="shared" si="778"/>
        <v>25228.165103872765</v>
      </c>
      <c r="V1726" s="16">
        <f t="shared" si="764"/>
        <v>378084.49372260144</v>
      </c>
      <c r="W1726" s="16">
        <f t="shared" si="779"/>
        <v>188245.62473381514</v>
      </c>
    </row>
    <row r="1727" spans="1:24">
      <c r="B1727" s="13">
        <v>3</v>
      </c>
      <c r="C1727" s="16">
        <f t="shared" si="759"/>
        <v>22000</v>
      </c>
      <c r="D1727" s="16">
        <f t="shared" si="765"/>
        <v>304183.52677126613</v>
      </c>
      <c r="E1727" s="16">
        <f t="shared" si="766"/>
        <v>25406.105140085583</v>
      </c>
      <c r="F1727" s="16">
        <f t="shared" si="760"/>
        <v>278777.42163118056</v>
      </c>
      <c r="G1727" s="16">
        <f t="shared" si="767"/>
        <v>132381.00815160049</v>
      </c>
      <c r="H1727" s="16">
        <f t="shared" si="768"/>
        <v>361719.95009646955</v>
      </c>
      <c r="I1727" s="16">
        <f t="shared" si="769"/>
        <v>25406.105140085579</v>
      </c>
      <c r="J1727" s="16">
        <f t="shared" si="761"/>
        <v>336313.84495638398</v>
      </c>
      <c r="K1727" s="16">
        <f t="shared" si="770"/>
        <v>159702.91134110827</v>
      </c>
      <c r="L1727" s="16">
        <f t="shared" si="771"/>
        <v>386984.21004370088</v>
      </c>
      <c r="M1727" s="16">
        <f t="shared" si="772"/>
        <v>25406.105140085583</v>
      </c>
      <c r="N1727" s="16">
        <f t="shared" si="762"/>
        <v>361578.10490361531</v>
      </c>
      <c r="O1727" s="16">
        <f t="shared" si="773"/>
        <v>171699.9668502998</v>
      </c>
      <c r="P1727" s="16">
        <f t="shared" si="774"/>
        <v>388589.53023875051</v>
      </c>
      <c r="Q1727" s="16">
        <f t="shared" si="775"/>
        <v>25406.105140085579</v>
      </c>
      <c r="R1727" s="16">
        <f t="shared" si="763"/>
        <v>363183.42509866494</v>
      </c>
      <c r="S1727" s="16">
        <f t="shared" si="776"/>
        <v>172462.27358440816</v>
      </c>
      <c r="T1727" s="16">
        <f t="shared" si="777"/>
        <v>388648.17447721091</v>
      </c>
      <c r="U1727" s="16">
        <f t="shared" si="778"/>
        <v>25406.105140085579</v>
      </c>
      <c r="V1727" s="16">
        <f t="shared" si="764"/>
        <v>363242.06933712534</v>
      </c>
      <c r="W1727" s="16">
        <f t="shared" si="779"/>
        <v>172490.12154771973</v>
      </c>
    </row>
    <row r="1728" spans="1:24">
      <c r="B1728" s="13">
        <v>4</v>
      </c>
      <c r="C1728" s="16">
        <f t="shared" si="759"/>
        <v>22000</v>
      </c>
      <c r="D1728" s="16">
        <f t="shared" si="765"/>
        <v>286566.46279155574</v>
      </c>
      <c r="E1728" s="16">
        <f t="shared" si="766"/>
        <v>25578.168945599584</v>
      </c>
      <c r="F1728" s="16">
        <f t="shared" si="760"/>
        <v>260988.29384595616</v>
      </c>
      <c r="G1728" s="16">
        <f t="shared" si="767"/>
        <v>118201.00731206569</v>
      </c>
      <c r="H1728" s="16">
        <f t="shared" si="768"/>
        <v>345710.45378446532</v>
      </c>
      <c r="I1728" s="16">
        <f t="shared" si="769"/>
        <v>25578.16894559958</v>
      </c>
      <c r="J1728" s="16">
        <f t="shared" si="761"/>
        <v>320132.28483886574</v>
      </c>
      <c r="K1728" s="16">
        <f t="shared" si="770"/>
        <v>144987.18690962231</v>
      </c>
      <c r="L1728" s="16">
        <f t="shared" si="771"/>
        <v>371680.59715462232</v>
      </c>
      <c r="M1728" s="16">
        <f t="shared" si="772"/>
        <v>25578.168945599584</v>
      </c>
      <c r="N1728" s="16">
        <f t="shared" si="762"/>
        <v>346102.42820902274</v>
      </c>
      <c r="O1728" s="16">
        <f t="shared" si="773"/>
        <v>156749.00603628068</v>
      </c>
      <c r="P1728" s="16">
        <f t="shared" si="774"/>
        <v>373330.76999592164</v>
      </c>
      <c r="Q1728" s="16">
        <f t="shared" si="775"/>
        <v>25578.16894559958</v>
      </c>
      <c r="R1728" s="16">
        <f t="shared" si="763"/>
        <v>347752.60105032206</v>
      </c>
      <c r="S1728" s="16">
        <f t="shared" si="776"/>
        <v>157496.36557952416</v>
      </c>
      <c r="T1728" s="16">
        <f t="shared" si="777"/>
        <v>373391.05275440461</v>
      </c>
      <c r="U1728" s="16">
        <f t="shared" si="778"/>
        <v>25578.16894559958</v>
      </c>
      <c r="V1728" s="16">
        <f t="shared" si="764"/>
        <v>347812.88380880503</v>
      </c>
      <c r="W1728" s="16">
        <f t="shared" si="779"/>
        <v>157523.66750433942</v>
      </c>
    </row>
    <row r="1729" spans="2:23">
      <c r="B1729" s="13">
        <v>5</v>
      </c>
      <c r="C1729" s="16">
        <f t="shared" si="759"/>
        <v>22000</v>
      </c>
      <c r="D1729" s="16">
        <f t="shared" si="765"/>
        <v>268280.30677601218</v>
      </c>
      <c r="E1729" s="16">
        <f t="shared" si="766"/>
        <v>25744.459381390017</v>
      </c>
      <c r="F1729" s="16">
        <f t="shared" si="760"/>
        <v>242535.84739462216</v>
      </c>
      <c r="G1729" s="16">
        <f t="shared" si="767"/>
        <v>104763.05370801542</v>
      </c>
      <c r="H1729" s="16">
        <f t="shared" si="768"/>
        <v>329076.78087726363</v>
      </c>
      <c r="I1729" s="16">
        <f t="shared" si="769"/>
        <v>25744.459381390014</v>
      </c>
      <c r="J1729" s="16">
        <f t="shared" si="761"/>
        <v>303332.32149587362</v>
      </c>
      <c r="K1729" s="16">
        <f t="shared" si="770"/>
        <v>131024.01409777682</v>
      </c>
      <c r="L1729" s="16">
        <f t="shared" si="771"/>
        <v>355772.53005318285</v>
      </c>
      <c r="M1729" s="16">
        <f t="shared" si="772"/>
        <v>25744.459381390017</v>
      </c>
      <c r="N1729" s="16">
        <f t="shared" si="762"/>
        <v>330028.07067179284</v>
      </c>
      <c r="O1729" s="16">
        <f t="shared" si="773"/>
        <v>142555.20931999091</v>
      </c>
      <c r="P1729" s="16">
        <f t="shared" si="774"/>
        <v>357468.80872366804</v>
      </c>
      <c r="Q1729" s="16">
        <f t="shared" si="775"/>
        <v>25744.459381390014</v>
      </c>
      <c r="R1729" s="16">
        <f t="shared" si="763"/>
        <v>331724.34934227803</v>
      </c>
      <c r="S1729" s="16">
        <f t="shared" si="776"/>
        <v>143287.91475454334</v>
      </c>
      <c r="T1729" s="16">
        <f t="shared" si="777"/>
        <v>357530.77578242304</v>
      </c>
      <c r="U1729" s="16">
        <f t="shared" si="778"/>
        <v>25744.459381390014</v>
      </c>
      <c r="V1729" s="16">
        <f t="shared" si="764"/>
        <v>331786.31640103302</v>
      </c>
      <c r="W1729" s="16">
        <f t="shared" si="779"/>
        <v>143314.68134749946</v>
      </c>
    </row>
    <row r="1730" spans="2:23">
      <c r="B1730" s="13">
        <v>6</v>
      </c>
      <c r="C1730" s="16">
        <f t="shared" si="759"/>
        <v>22000</v>
      </c>
      <c r="D1730" s="16">
        <f t="shared" si="765"/>
        <v>249312.29897082792</v>
      </c>
      <c r="E1730" s="16">
        <f t="shared" si="766"/>
        <v>25905.085033677151</v>
      </c>
      <c r="F1730" s="16">
        <f t="shared" si="760"/>
        <v>223407.21393715078</v>
      </c>
      <c r="G1730" s="16">
        <f t="shared" si="767"/>
        <v>92036.790682522987</v>
      </c>
      <c r="H1730" s="16">
        <f t="shared" si="768"/>
        <v>311807.42655846832</v>
      </c>
      <c r="I1730" s="16">
        <f t="shared" si="769"/>
        <v>25905.085033677147</v>
      </c>
      <c r="J1730" s="16">
        <f t="shared" si="761"/>
        <v>285902.34152479115</v>
      </c>
      <c r="K1730" s="16">
        <f t="shared" si="770"/>
        <v>117782.83028032829</v>
      </c>
      <c r="L1730" s="16">
        <f t="shared" si="771"/>
        <v>339249.05496636272</v>
      </c>
      <c r="M1730" s="16">
        <f t="shared" si="772"/>
        <v>25905.085033677151</v>
      </c>
      <c r="N1730" s="16">
        <f t="shared" si="762"/>
        <v>313343.96993268555</v>
      </c>
      <c r="O1730" s="16">
        <f t="shared" si="773"/>
        <v>129087.92363544015</v>
      </c>
      <c r="P1730" s="16">
        <f t="shared" si="774"/>
        <v>340992.72766290128</v>
      </c>
      <c r="Q1730" s="16">
        <f t="shared" si="775"/>
        <v>25905.085033677147</v>
      </c>
      <c r="R1730" s="16">
        <f t="shared" si="763"/>
        <v>315087.64262922411</v>
      </c>
      <c r="S1730" s="16">
        <f t="shared" si="776"/>
        <v>129806.26229676606</v>
      </c>
      <c r="T1730" s="16">
        <f t="shared" si="777"/>
        <v>341056.4260812779</v>
      </c>
      <c r="U1730" s="16">
        <f t="shared" si="778"/>
        <v>25905.085033677147</v>
      </c>
      <c r="V1730" s="16">
        <f t="shared" si="764"/>
        <v>315151.34104760073</v>
      </c>
      <c r="W1730" s="16">
        <f t="shared" si="779"/>
        <v>129832.50405456618</v>
      </c>
    </row>
    <row r="1731" spans="2:23">
      <c r="B1731" s="13">
        <v>7</v>
      </c>
      <c r="C1731" s="16">
        <f t="shared" si="759"/>
        <v>22000</v>
      </c>
      <c r="D1731" s="16">
        <f t="shared" si="765"/>
        <v>229649.21149455477</v>
      </c>
      <c r="E1731" s="16">
        <f t="shared" si="766"/>
        <v>26060.159487228389</v>
      </c>
      <c r="F1731" s="16">
        <f t="shared" si="760"/>
        <v>203589.05200732639</v>
      </c>
      <c r="G1731" s="16">
        <f t="shared" si="767"/>
        <v>79992.773748133433</v>
      </c>
      <c r="H1731" s="16">
        <f t="shared" si="768"/>
        <v>293890.45294699381</v>
      </c>
      <c r="I1731" s="16">
        <f t="shared" si="769"/>
        <v>26060.159487228389</v>
      </c>
      <c r="J1731" s="16">
        <f t="shared" si="761"/>
        <v>267830.29345976544</v>
      </c>
      <c r="K1731" s="16">
        <f t="shared" si="770"/>
        <v>105233.98904009939</v>
      </c>
      <c r="L1731" s="16">
        <f t="shared" si="771"/>
        <v>322098.80045260477</v>
      </c>
      <c r="M1731" s="16">
        <f t="shared" si="772"/>
        <v>26060.159487228389</v>
      </c>
      <c r="N1731" s="16">
        <f t="shared" si="762"/>
        <v>296038.6409653764</v>
      </c>
      <c r="O1731" s="16">
        <f t="shared" si="773"/>
        <v>116317.4138980522</v>
      </c>
      <c r="P1731" s="16">
        <f t="shared" si="774"/>
        <v>323891.19136428466</v>
      </c>
      <c r="Q1731" s="16">
        <f t="shared" si="775"/>
        <v>26060.159487228389</v>
      </c>
      <c r="R1731" s="16">
        <f t="shared" si="763"/>
        <v>297831.03187705629</v>
      </c>
      <c r="S1731" s="16">
        <f t="shared" si="776"/>
        <v>117021.66748758742</v>
      </c>
      <c r="T1731" s="16">
        <f t="shared" si="777"/>
        <v>323956.66951647069</v>
      </c>
      <c r="U1731" s="16">
        <f t="shared" si="778"/>
        <v>26060.159487228389</v>
      </c>
      <c r="V1731" s="16">
        <f t="shared" si="764"/>
        <v>297896.51002924232</v>
      </c>
      <c r="W1731" s="16">
        <f t="shared" si="779"/>
        <v>117047.39470111695</v>
      </c>
    </row>
    <row r="1732" spans="2:23">
      <c r="B1732" s="13">
        <v>8</v>
      </c>
      <c r="C1732" s="16">
        <f t="shared" si="759"/>
        <v>22000</v>
      </c>
      <c r="D1732" s="16">
        <f t="shared" si="765"/>
        <v>209277.33012041112</v>
      </c>
      <c r="E1732" s="16">
        <f t="shared" si="766"/>
        <v>26209.800630277678</v>
      </c>
      <c r="F1732" s="16">
        <f t="shared" si="760"/>
        <v>183067.52949013346</v>
      </c>
      <c r="G1732" s="16">
        <f t="shared" si="767"/>
        <v>68602.464709352091</v>
      </c>
      <c r="H1732" s="16">
        <f t="shared" si="768"/>
        <v>275313.4718590313</v>
      </c>
      <c r="I1732" s="16">
        <f t="shared" si="769"/>
        <v>26209.800630277678</v>
      </c>
      <c r="J1732" s="16">
        <f t="shared" si="761"/>
        <v>249103.67122875364</v>
      </c>
      <c r="K1732" s="16">
        <f t="shared" si="770"/>
        <v>93348.754211279491</v>
      </c>
      <c r="L1732" s="16">
        <f t="shared" si="771"/>
        <v>304309.96059394901</v>
      </c>
      <c r="M1732" s="16">
        <f t="shared" si="772"/>
        <v>26209.800630277678</v>
      </c>
      <c r="N1732" s="16">
        <f t="shared" si="762"/>
        <v>278100.15996367135</v>
      </c>
      <c r="O1732" s="16">
        <f t="shared" si="773"/>
        <v>104214.85701319401</v>
      </c>
      <c r="P1732" s="16">
        <f t="shared" si="774"/>
        <v>306152.43090770126</v>
      </c>
      <c r="Q1732" s="16">
        <f t="shared" si="775"/>
        <v>26209.800630277678</v>
      </c>
      <c r="R1732" s="16">
        <f t="shared" si="763"/>
        <v>279942.6302774236</v>
      </c>
      <c r="S1732" s="16">
        <f t="shared" si="776"/>
        <v>104905.30170881677</v>
      </c>
      <c r="T1732" s="16">
        <f t="shared" si="777"/>
        <v>306219.73851945938</v>
      </c>
      <c r="U1732" s="16">
        <f t="shared" si="778"/>
        <v>26209.800630277678</v>
      </c>
      <c r="V1732" s="16">
        <f t="shared" si="764"/>
        <v>280009.93788918172</v>
      </c>
      <c r="W1732" s="16">
        <f t="shared" si="779"/>
        <v>104930.52446717906</v>
      </c>
    </row>
    <row r="1733" spans="2:23">
      <c r="B1733" s="13">
        <v>9</v>
      </c>
      <c r="C1733" s="16">
        <f t="shared" si="759"/>
        <v>22000</v>
      </c>
      <c r="D1733" s="16">
        <f t="shared" si="765"/>
        <v>188182.43626408777</v>
      </c>
      <c r="E1733" s="16">
        <f t="shared" si="766"/>
        <v>26354.129992898394</v>
      </c>
      <c r="F1733" s="16">
        <f t="shared" si="760"/>
        <v>161828.30627118936</v>
      </c>
      <c r="G1733" s="16">
        <f t="shared" si="767"/>
        <v>57838.224054209481</v>
      </c>
      <c r="H1733" s="16">
        <f t="shared" si="768"/>
        <v>256063.62780288502</v>
      </c>
      <c r="I1733" s="16">
        <f t="shared" si="769"/>
        <v>26354.129992898394</v>
      </c>
      <c r="J1733" s="16">
        <f t="shared" si="761"/>
        <v>229709.49780998664</v>
      </c>
      <c r="K1733" s="16">
        <f t="shared" si="770"/>
        <v>82099.292193353991</v>
      </c>
      <c r="L1733" s="16">
        <f t="shared" si="771"/>
        <v>285870.27843305637</v>
      </c>
      <c r="M1733" s="16">
        <f t="shared" si="772"/>
        <v>26354.129992898397</v>
      </c>
      <c r="N1733" s="16">
        <f t="shared" si="762"/>
        <v>259516.14844015797</v>
      </c>
      <c r="O1733" s="16">
        <f t="shared" si="773"/>
        <v>92752.334156015291</v>
      </c>
      <c r="P1733" s="16">
        <f t="shared" si="774"/>
        <v>287764.22736737481</v>
      </c>
      <c r="Q1733" s="16">
        <f t="shared" si="775"/>
        <v>26354.129992898394</v>
      </c>
      <c r="R1733" s="16">
        <f t="shared" si="763"/>
        <v>261410.09737447643</v>
      </c>
      <c r="S1733" s="16">
        <f t="shared" si="776"/>
        <v>93429.240720351314</v>
      </c>
      <c r="T1733" s="16">
        <f t="shared" si="777"/>
        <v>287833.41555380542</v>
      </c>
      <c r="U1733" s="16">
        <f t="shared" si="778"/>
        <v>26354.129992898394</v>
      </c>
      <c r="V1733" s="16">
        <f t="shared" si="764"/>
        <v>261479.28556090704</v>
      </c>
      <c r="W1733" s="16">
        <f t="shared" si="779"/>
        <v>93453.968914824145</v>
      </c>
    </row>
    <row r="1734" spans="2:23">
      <c r="B1734" s="13">
        <v>10</v>
      </c>
      <c r="C1734" s="16">
        <f t="shared" si="759"/>
        <v>22000</v>
      </c>
      <c r="D1734" s="16">
        <f t="shared" si="765"/>
        <v>166349.78914840639</v>
      </c>
      <c r="E1734" s="16">
        <f t="shared" si="766"/>
        <v>26493.272120185156</v>
      </c>
      <c r="F1734" s="16">
        <f t="shared" si="760"/>
        <v>139856.51702822122</v>
      </c>
      <c r="G1734" s="16">
        <f t="shared" si="767"/>
        <v>47673.301745970886</v>
      </c>
      <c r="H1734" s="16">
        <f t="shared" si="768"/>
        <v>236127.5811787977</v>
      </c>
      <c r="I1734" s="16">
        <f t="shared" si="769"/>
        <v>26493.272120185153</v>
      </c>
      <c r="J1734" s="16">
        <f t="shared" si="761"/>
        <v>209634.30905861256</v>
      </c>
      <c r="K1734" s="16">
        <f t="shared" si="770"/>
        <v>71458.662666700795</v>
      </c>
      <c r="L1734" s="16">
        <f t="shared" si="771"/>
        <v>266767.029627576</v>
      </c>
      <c r="M1734" s="16">
        <f t="shared" si="772"/>
        <v>26493.272120185156</v>
      </c>
      <c r="N1734" s="16">
        <f t="shared" si="762"/>
        <v>240273.75750739084</v>
      </c>
      <c r="O1734" s="16">
        <f t="shared" si="773"/>
        <v>81902.821453623634</v>
      </c>
      <c r="P1734" s="16">
        <f t="shared" si="774"/>
        <v>268713.89549511927</v>
      </c>
      <c r="Q1734" s="16">
        <f t="shared" si="775"/>
        <v>26493.272120185153</v>
      </c>
      <c r="R1734" s="16">
        <f t="shared" si="763"/>
        <v>242220.62337493413</v>
      </c>
      <c r="S1734" s="16">
        <f t="shared" si="776"/>
        <v>82566.455340227578</v>
      </c>
      <c r="T1734" s="16">
        <f t="shared" si="777"/>
        <v>268785.01679947879</v>
      </c>
      <c r="U1734" s="16">
        <f t="shared" si="778"/>
        <v>26493.272120185153</v>
      </c>
      <c r="V1734" s="16">
        <f t="shared" si="764"/>
        <v>242291.74467929365</v>
      </c>
      <c r="W1734" s="16">
        <f t="shared" si="779"/>
        <v>82590.698668142111</v>
      </c>
    </row>
    <row r="1735" spans="2:23">
      <c r="B1735" s="13">
        <v>11</v>
      </c>
      <c r="C1735" s="16">
        <f t="shared" si="759"/>
        <v>22000</v>
      </c>
      <c r="D1735" s="16">
        <f t="shared" si="765"/>
        <v>143764.10811398973</v>
      </c>
      <c r="E1735" s="16">
        <f t="shared" si="766"/>
        <v>26627.353981158834</v>
      </c>
      <c r="F1735" s="16">
        <f t="shared" si="760"/>
        <v>117136.75413283089</v>
      </c>
      <c r="G1735" s="16">
        <f t="shared" si="767"/>
        <v>38081.826546040604</v>
      </c>
      <c r="H1735" s="16">
        <f t="shared" si="768"/>
        <v>215491.49165371023</v>
      </c>
      <c r="I1735" s="16">
        <f t="shared" si="769"/>
        <v>26627.353981158834</v>
      </c>
      <c r="J1735" s="16">
        <f t="shared" si="761"/>
        <v>188864.13767255138</v>
      </c>
      <c r="K1735" s="16">
        <f t="shared" si="770"/>
        <v>61400.807840873844</v>
      </c>
      <c r="L1735" s="16">
        <f t="shared" si="771"/>
        <v>246987.00629214736</v>
      </c>
      <c r="M1735" s="16">
        <f t="shared" si="772"/>
        <v>26627.353981158838</v>
      </c>
      <c r="N1735" s="16">
        <f t="shared" si="762"/>
        <v>220359.65231098852</v>
      </c>
      <c r="O1735" s="16">
        <f t="shared" si="773"/>
        <v>71640.179200602128</v>
      </c>
      <c r="P1735" s="16">
        <f t="shared" si="774"/>
        <v>248988.26759202979</v>
      </c>
      <c r="Q1735" s="16">
        <f t="shared" si="775"/>
        <v>26627.353981158834</v>
      </c>
      <c r="R1735" s="16">
        <f t="shared" si="763"/>
        <v>222360.91361087095</v>
      </c>
      <c r="S1735" s="16">
        <f t="shared" si="776"/>
        <v>72290.800658056964</v>
      </c>
      <c r="T1735" s="16">
        <f t="shared" si="777"/>
        <v>249061.37602563313</v>
      </c>
      <c r="U1735" s="16">
        <f t="shared" si="778"/>
        <v>26627.353981158834</v>
      </c>
      <c r="V1735" s="16">
        <f t="shared" si="764"/>
        <v>222434.02204447429</v>
      </c>
      <c r="W1735" s="16">
        <f t="shared" si="779"/>
        <v>72314.568626600638</v>
      </c>
    </row>
    <row r="1736" spans="2:23">
      <c r="B1736" s="13">
        <v>12</v>
      </c>
      <c r="C1736" s="16">
        <f t="shared" si="759"/>
        <v>22000</v>
      </c>
      <c r="D1736" s="16">
        <f t="shared" si="765"/>
        <v>120409.55504330219</v>
      </c>
      <c r="E1736" s="16">
        <f t="shared" si="766"/>
        <v>26756.504413908755</v>
      </c>
      <c r="F1736" s="16">
        <f t="shared" si="760"/>
        <v>93653.05062939343</v>
      </c>
      <c r="G1736" s="16">
        <f t="shared" si="767"/>
        <v>29038.793997975241</v>
      </c>
      <c r="H1736" s="16">
        <f t="shared" si="768"/>
        <v>194141.00167912248</v>
      </c>
      <c r="I1736" s="16">
        <f t="shared" si="769"/>
        <v>26756.504413908755</v>
      </c>
      <c r="J1736" s="16">
        <f t="shared" si="761"/>
        <v>167384.49726521372</v>
      </c>
      <c r="K1736" s="16">
        <f t="shared" si="770"/>
        <v>51900.540365458808</v>
      </c>
      <c r="L1736" s="16">
        <f t="shared" si="771"/>
        <v>226516.50099655756</v>
      </c>
      <c r="M1736" s="16">
        <f t="shared" si="772"/>
        <v>26756.504413908755</v>
      </c>
      <c r="N1736" s="16">
        <f t="shared" si="762"/>
        <v>199759.9965826488</v>
      </c>
      <c r="O1736" s="16">
        <f t="shared" si="773"/>
        <v>61939.139737741447</v>
      </c>
      <c r="P1736" s="16">
        <f t="shared" si="774"/>
        <v>228573.67753715868</v>
      </c>
      <c r="Q1736" s="16">
        <f t="shared" si="775"/>
        <v>26756.504413908755</v>
      </c>
      <c r="R1736" s="16">
        <f t="shared" si="763"/>
        <v>201817.17312324993</v>
      </c>
      <c r="S1736" s="16">
        <f t="shared" si="776"/>
        <v>62577.003911716769</v>
      </c>
      <c r="T1736" s="16">
        <f t="shared" si="777"/>
        <v>228648.8286203969</v>
      </c>
      <c r="U1736" s="16">
        <f t="shared" si="778"/>
        <v>26756.504413908755</v>
      </c>
      <c r="V1736" s="16">
        <f t="shared" si="764"/>
        <v>201892.32420648815</v>
      </c>
      <c r="W1736" s="16">
        <f t="shared" si="779"/>
        <v>62600.305841661546</v>
      </c>
    </row>
    <row r="1737" spans="2:23">
      <c r="B1737" s="13">
        <v>13</v>
      </c>
      <c r="C1737" s="16">
        <f t="shared" si="759"/>
        <v>22000</v>
      </c>
      <c r="D1737" s="16">
        <f t="shared" si="765"/>
        <v>96269.716863978683</v>
      </c>
      <c r="E1737" s="16">
        <f t="shared" si="766"/>
        <v>26880.853607126453</v>
      </c>
      <c r="F1737" s="16">
        <f t="shared" si="760"/>
        <v>69388.86325685223</v>
      </c>
      <c r="G1737" s="16">
        <f t="shared" si="767"/>
        <v>20520.053200403989</v>
      </c>
      <c r="H1737" s="16">
        <f t="shared" si="768"/>
        <v>172061.22011880382</v>
      </c>
      <c r="I1737" s="16">
        <f t="shared" si="769"/>
        <v>26880.853607126453</v>
      </c>
      <c r="J1737" s="16">
        <f t="shared" si="761"/>
        <v>145180.36651167736</v>
      </c>
      <c r="K1737" s="16">
        <f t="shared" si="770"/>
        <v>42933.530031270238</v>
      </c>
      <c r="L1737" s="16">
        <f t="shared" si="771"/>
        <v>205341.29088716803</v>
      </c>
      <c r="M1737" s="16">
        <f t="shared" si="772"/>
        <v>26880.853607126457</v>
      </c>
      <c r="N1737" s="16">
        <f t="shared" si="762"/>
        <v>178460.43728004157</v>
      </c>
      <c r="O1737" s="16">
        <f t="shared" si="773"/>
        <v>52775.294121743413</v>
      </c>
      <c r="P1737" s="16">
        <f t="shared" si="774"/>
        <v>207455.94494031352</v>
      </c>
      <c r="Q1737" s="16">
        <f t="shared" si="775"/>
        <v>26880.853607126453</v>
      </c>
      <c r="R1737" s="16">
        <f t="shared" si="763"/>
        <v>180575.09133318707</v>
      </c>
      <c r="S1737" s="16">
        <f t="shared" si="776"/>
        <v>53400.651155052539</v>
      </c>
      <c r="T1737" s="16">
        <f t="shared" si="777"/>
        <v>207533.19574481744</v>
      </c>
      <c r="U1737" s="16">
        <f t="shared" si="778"/>
        <v>26880.853607126453</v>
      </c>
      <c r="V1737" s="16">
        <f t="shared" si="764"/>
        <v>180652.34213769098</v>
      </c>
      <c r="W1737" s="16">
        <f t="shared" si="779"/>
        <v>53423.496184410164</v>
      </c>
    </row>
    <row r="1738" spans="2:23">
      <c r="B1738" s="13">
        <v>14</v>
      </c>
      <c r="C1738" s="16">
        <f t="shared" si="759"/>
        <v>22000</v>
      </c>
      <c r="D1738" s="16">
        <f t="shared" si="765"/>
        <v>71327.588096248684</v>
      </c>
      <c r="E1738" s="16">
        <f t="shared" si="766"/>
        <v>27000.532617866669</v>
      </c>
      <c r="F1738" s="16">
        <f t="shared" si="760"/>
        <v>44327.055478382012</v>
      </c>
      <c r="G1738" s="16">
        <f t="shared" si="767"/>
        <v>12502.292493689189</v>
      </c>
      <c r="H1738" s="16">
        <f t="shared" si="768"/>
        <v>149236.70595201364</v>
      </c>
      <c r="I1738" s="16">
        <f t="shared" si="769"/>
        <v>27000.532617866669</v>
      </c>
      <c r="J1738" s="16">
        <f t="shared" si="761"/>
        <v>122236.17333414697</v>
      </c>
      <c r="K1738" s="16">
        <f t="shared" si="770"/>
        <v>34476.289386695316</v>
      </c>
      <c r="L1738" s="16">
        <f t="shared" si="771"/>
        <v>183446.62189764593</v>
      </c>
      <c r="M1738" s="16">
        <f t="shared" si="772"/>
        <v>27000.532617866673</v>
      </c>
      <c r="N1738" s="16">
        <f t="shared" si="762"/>
        <v>156446.08927977926</v>
      </c>
      <c r="O1738" s="16">
        <f t="shared" si="773"/>
        <v>44125.077710688631</v>
      </c>
      <c r="P1738" s="16">
        <f t="shared" si="774"/>
        <v>185620.35938503634</v>
      </c>
      <c r="Q1738" s="16">
        <f t="shared" si="775"/>
        <v>27000.532617866669</v>
      </c>
      <c r="R1738" s="16">
        <f t="shared" si="763"/>
        <v>158619.82676716967</v>
      </c>
      <c r="S1738" s="16">
        <f t="shared" si="776"/>
        <v>44738.17284138385</v>
      </c>
      <c r="T1738" s="16">
        <f t="shared" si="777"/>
        <v>185699.76857701808</v>
      </c>
      <c r="U1738" s="16">
        <f t="shared" si="778"/>
        <v>27000.532617866669</v>
      </c>
      <c r="V1738" s="16">
        <f t="shared" si="764"/>
        <v>158699.23595915141</v>
      </c>
      <c r="W1738" s="16">
        <f t="shared" si="779"/>
        <v>44760.569928989353</v>
      </c>
    </row>
    <row r="1739" spans="2:23">
      <c r="B1739" s="13">
        <v>15</v>
      </c>
      <c r="C1739" s="16">
        <f t="shared" si="759"/>
        <v>22000</v>
      </c>
      <c r="D1739" s="16">
        <f t="shared" si="765"/>
        <v>45565.553408448002</v>
      </c>
      <c r="E1739" s="16">
        <f t="shared" si="766"/>
        <v>27115.672925091443</v>
      </c>
      <c r="F1739" s="16">
        <f t="shared" si="760"/>
        <v>18449.880483356559</v>
      </c>
      <c r="G1739" s="16">
        <f t="shared" si="767"/>
        <v>4963.0241814738156</v>
      </c>
      <c r="H1739" s="16">
        <f t="shared" si="768"/>
        <v>125651.45201710305</v>
      </c>
      <c r="I1739" s="16">
        <f t="shared" si="769"/>
        <v>27115.672925091443</v>
      </c>
      <c r="J1739" s="16">
        <f t="shared" si="761"/>
        <v>98535.779092011595</v>
      </c>
      <c r="K1739" s="16">
        <f t="shared" si="770"/>
        <v>26506.158390303353</v>
      </c>
      <c r="L1739" s="16">
        <f t="shared" si="771"/>
        <v>160817.19301425631</v>
      </c>
      <c r="M1739" s="16">
        <f t="shared" si="772"/>
        <v>27115.672925091443</v>
      </c>
      <c r="N1739" s="16">
        <f t="shared" si="762"/>
        <v>133701.52008916487</v>
      </c>
      <c r="O1739" s="16">
        <f t="shared" si="773"/>
        <v>35965.754786375226</v>
      </c>
      <c r="P1739" s="16">
        <f t="shared" si="774"/>
        <v>163051.66472704438</v>
      </c>
      <c r="Q1739" s="16">
        <f t="shared" si="775"/>
        <v>27115.672925091443</v>
      </c>
      <c r="R1739" s="16">
        <f t="shared" si="763"/>
        <v>135935.99180195294</v>
      </c>
      <c r="S1739" s="16">
        <f t="shared" si="776"/>
        <v>36566.828443919563</v>
      </c>
      <c r="T1739" s="16">
        <f t="shared" si="777"/>
        <v>163133.29261185011</v>
      </c>
      <c r="U1739" s="16">
        <f t="shared" si="778"/>
        <v>27115.672925091443</v>
      </c>
      <c r="V1739" s="16">
        <f t="shared" si="764"/>
        <v>136017.61968675867</v>
      </c>
      <c r="W1739" s="16">
        <f t="shared" si="779"/>
        <v>36588.78637294456</v>
      </c>
    </row>
    <row r="1740" spans="2:23">
      <c r="B1740" s="13">
        <v>16</v>
      </c>
      <c r="C1740" s="16">
        <f t="shared" si="759"/>
        <v>22000</v>
      </c>
      <c r="D1740" s="16">
        <f t="shared" si="765"/>
        <v>18965.37014406154</v>
      </c>
      <c r="E1740" s="16">
        <f t="shared" si="766"/>
        <v>27226.406018311751</v>
      </c>
      <c r="F1740" s="16">
        <f t="shared" si="760"/>
        <v>-6675.2398062112679</v>
      </c>
      <c r="G1740" s="16">
        <f t="shared" si="767"/>
        <v>0</v>
      </c>
      <c r="H1740" s="16">
        <f t="shared" si="768"/>
        <v>101288.8687598424</v>
      </c>
      <c r="I1740" s="16">
        <f t="shared" si="769"/>
        <v>27226.406018311754</v>
      </c>
      <c r="J1740" s="16">
        <f t="shared" si="761"/>
        <v>74062.462741530646</v>
      </c>
      <c r="K1740" s="16">
        <f t="shared" si="770"/>
        <v>19001.288216551915</v>
      </c>
      <c r="L1740" s="16">
        <f t="shared" si="771"/>
        <v>137437.14056045614</v>
      </c>
      <c r="M1740" s="16">
        <f t="shared" si="772"/>
        <v>27226.406018311754</v>
      </c>
      <c r="N1740" s="16">
        <f t="shared" si="762"/>
        <v>110210.73454214439</v>
      </c>
      <c r="O1740" s="16">
        <f t="shared" si="773"/>
        <v>28275.402330347872</v>
      </c>
      <c r="P1740" s="16">
        <f t="shared" si="774"/>
        <v>139734.04341289951</v>
      </c>
      <c r="Q1740" s="16">
        <f t="shared" si="775"/>
        <v>27226.406018311751</v>
      </c>
      <c r="R1740" s="16">
        <f t="shared" si="763"/>
        <v>112507.63739458776</v>
      </c>
      <c r="S1740" s="16">
        <f t="shared" si="776"/>
        <v>28864.690229901138</v>
      </c>
      <c r="T1740" s="16">
        <f t="shared" si="777"/>
        <v>139817.95198080671</v>
      </c>
      <c r="U1740" s="16">
        <f t="shared" si="778"/>
        <v>27226.406018311751</v>
      </c>
      <c r="V1740" s="16">
        <f t="shared" si="764"/>
        <v>112591.54596249496</v>
      </c>
      <c r="W1740" s="16">
        <f t="shared" si="779"/>
        <v>28886.217611298194</v>
      </c>
    </row>
    <row r="1741" spans="2:23">
      <c r="B1741" s="13">
        <v>17</v>
      </c>
      <c r="C1741" s="16">
        <f t="shared" si="759"/>
        <v>22000</v>
      </c>
      <c r="D1741" s="16">
        <f t="shared" si="765"/>
        <v>-6875.4970003976059</v>
      </c>
      <c r="E1741" s="16">
        <f t="shared" si="766"/>
        <v>0</v>
      </c>
      <c r="F1741" s="16">
        <f t="shared" si="760"/>
        <v>-28875.497000397605</v>
      </c>
      <c r="G1741" s="16">
        <f t="shared" si="767"/>
        <v>0</v>
      </c>
      <c r="H1741" s="16">
        <f t="shared" si="768"/>
        <v>76131.767950529014</v>
      </c>
      <c r="I1741" s="16">
        <f t="shared" si="769"/>
        <v>27332.863020435394</v>
      </c>
      <c r="J1741" s="16">
        <f t="shared" si="761"/>
        <v>48798.904930093617</v>
      </c>
      <c r="K1741" s="16">
        <f t="shared" si="770"/>
        <v>11940.62432664287</v>
      </c>
      <c r="L1741" s="16">
        <f t="shared" si="771"/>
        <v>113290.02246525191</v>
      </c>
      <c r="M1741" s="16">
        <f t="shared" si="772"/>
        <v>27332.863020435398</v>
      </c>
      <c r="N1741" s="16">
        <f t="shared" si="762"/>
        <v>85957.159444816512</v>
      </c>
      <c r="O1741" s="16">
        <f t="shared" si="773"/>
        <v>21032.893065658514</v>
      </c>
      <c r="P1741" s="16">
        <f t="shared" si="774"/>
        <v>115651.10078339254</v>
      </c>
      <c r="Q1741" s="16">
        <f t="shared" si="775"/>
        <v>27332.863020435394</v>
      </c>
      <c r="R1741" s="16">
        <f t="shared" si="763"/>
        <v>88318.237762957142</v>
      </c>
      <c r="S1741" s="16">
        <f t="shared" si="776"/>
        <v>21610.626300514654</v>
      </c>
      <c r="T1741" s="16">
        <f t="shared" si="777"/>
        <v>115737.35375668708</v>
      </c>
      <c r="U1741" s="16">
        <f t="shared" si="778"/>
        <v>27332.863020435394</v>
      </c>
      <c r="V1741" s="16">
        <f t="shared" si="764"/>
        <v>88404.490736251682</v>
      </c>
      <c r="W1741" s="16">
        <f t="shared" si="779"/>
        <v>21631.731576394122</v>
      </c>
    </row>
    <row r="1742" spans="2:23">
      <c r="B1742" s="13">
        <v>18</v>
      </c>
      <c r="C1742" s="16">
        <f t="shared" si="759"/>
        <v>22000</v>
      </c>
      <c r="D1742" s="16">
        <f t="shared" si="765"/>
        <v>-29741.761910409536</v>
      </c>
      <c r="E1742" s="16">
        <f t="shared" si="766"/>
        <v>0</v>
      </c>
      <c r="F1742" s="16">
        <f t="shared" si="760"/>
        <v>-51741.761910409536</v>
      </c>
      <c r="G1742" s="16">
        <f t="shared" si="767"/>
        <v>0</v>
      </c>
      <c r="H1742" s="16">
        <f t="shared" si="768"/>
        <v>50162.346333840433</v>
      </c>
      <c r="I1742" s="16">
        <f t="shared" si="769"/>
        <v>27435.174343757943</v>
      </c>
      <c r="J1742" s="16">
        <f t="shared" si="761"/>
        <v>22727.17199008249</v>
      </c>
      <c r="K1742" s="16">
        <f t="shared" si="770"/>
        <v>5303.8889114178928</v>
      </c>
      <c r="L1742" s="16">
        <f t="shared" si="771"/>
        <v>88358.802479704682</v>
      </c>
      <c r="M1742" s="16">
        <f t="shared" si="772"/>
        <v>27435.174343757943</v>
      </c>
      <c r="N1742" s="16">
        <f t="shared" si="762"/>
        <v>60923.628135946739</v>
      </c>
      <c r="O1742" s="16">
        <f t="shared" si="773"/>
        <v>14217.877871237157</v>
      </c>
      <c r="P1742" s="16">
        <f t="shared" si="774"/>
        <v>90785.849326054173</v>
      </c>
      <c r="Q1742" s="16">
        <f t="shared" si="775"/>
        <v>27435.174343757943</v>
      </c>
      <c r="R1742" s="16">
        <f t="shared" si="763"/>
        <v>63350.67498229623</v>
      </c>
      <c r="S1742" s="16">
        <f t="shared" si="776"/>
        <v>14784.283003449053</v>
      </c>
      <c r="T1742" s="16">
        <f t="shared" si="777"/>
        <v>90874.512207422551</v>
      </c>
      <c r="U1742" s="16">
        <f t="shared" si="778"/>
        <v>27435.174343757943</v>
      </c>
      <c r="V1742" s="16">
        <f t="shared" si="764"/>
        <v>63439.337863664608</v>
      </c>
      <c r="W1742" s="16">
        <f t="shared" si="779"/>
        <v>14804.974450389709</v>
      </c>
    </row>
    <row r="1743" spans="2:23">
      <c r="B1743" s="13">
        <v>19</v>
      </c>
      <c r="C1743" s="16">
        <f t="shared" si="759"/>
        <v>9049.9723883041024</v>
      </c>
      <c r="D1743" s="16">
        <f t="shared" si="765"/>
        <v>-53294.014767721827</v>
      </c>
      <c r="E1743" s="16">
        <f t="shared" si="766"/>
        <v>0</v>
      </c>
      <c r="F1743" s="16">
        <f t="shared" si="760"/>
        <v>-62343.987156025927</v>
      </c>
      <c r="G1743" s="16">
        <f t="shared" si="767"/>
        <v>0</v>
      </c>
      <c r="H1743" s="16">
        <f t="shared" si="768"/>
        <v>23362.169175485396</v>
      </c>
      <c r="I1743" s="16">
        <f t="shared" si="769"/>
        <v>11326.233528370482</v>
      </c>
      <c r="J1743" s="16">
        <f t="shared" si="761"/>
        <v>12035.935647114915</v>
      </c>
      <c r="K1743" s="16">
        <f t="shared" si="770"/>
        <v>2678.9273742786791</v>
      </c>
      <c r="L1743" s="16">
        <f t="shared" si="771"/>
        <v>62625.834306065095</v>
      </c>
      <c r="M1743" s="16">
        <f t="shared" si="772"/>
        <v>11326.233528370483</v>
      </c>
      <c r="N1743" s="16">
        <f t="shared" si="762"/>
        <v>51299.600777694613</v>
      </c>
      <c r="O1743" s="16">
        <f t="shared" si="773"/>
        <v>11418.132236846586</v>
      </c>
      <c r="P1743" s="16">
        <f t="shared" si="774"/>
        <v>65120.692841301585</v>
      </c>
      <c r="Q1743" s="16">
        <f t="shared" si="775"/>
        <v>11326.233528370482</v>
      </c>
      <c r="R1743" s="16">
        <f t="shared" si="763"/>
        <v>53794.459312931103</v>
      </c>
      <c r="S1743" s="16">
        <f t="shared" si="776"/>
        <v>11973.431386073935</v>
      </c>
      <c r="T1743" s="16">
        <f t="shared" si="777"/>
        <v>65211.832963575398</v>
      </c>
      <c r="U1743" s="16">
        <f t="shared" si="778"/>
        <v>11326.233528370483</v>
      </c>
      <c r="V1743" s="16">
        <f t="shared" si="764"/>
        <v>53885.599435204917</v>
      </c>
      <c r="W1743" s="16">
        <f t="shared" si="779"/>
        <v>11993.717118368695</v>
      </c>
    </row>
    <row r="1744" spans="2:23">
      <c r="B1744" s="13">
        <v>20</v>
      </c>
      <c r="C1744" s="16">
        <f t="shared" si="759"/>
        <v>2574.9585824561559</v>
      </c>
      <c r="D1744" s="16">
        <f t="shared" si="765"/>
        <v>-64214.306770706709</v>
      </c>
      <c r="E1744" s="16">
        <f t="shared" si="766"/>
        <v>0</v>
      </c>
      <c r="F1744" s="16">
        <f t="shared" si="760"/>
        <v>-66789.26535316286</v>
      </c>
      <c r="G1744" s="16">
        <f t="shared" si="767"/>
        <v>0</v>
      </c>
      <c r="H1744" s="16">
        <f t="shared" si="768"/>
        <v>12372.219689095306</v>
      </c>
      <c r="I1744" s="16">
        <f t="shared" si="769"/>
        <v>3233.665316257805</v>
      </c>
      <c r="J1744" s="16">
        <f t="shared" si="761"/>
        <v>9138.5543728375014</v>
      </c>
      <c r="K1744" s="16">
        <f t="shared" si="770"/>
        <v>1939.9504859995336</v>
      </c>
      <c r="L1744" s="16">
        <f t="shared" si="771"/>
        <v>52732.911623423402</v>
      </c>
      <c r="M1744" s="16">
        <f t="shared" si="772"/>
        <v>3233.665316257805</v>
      </c>
      <c r="N1744" s="16">
        <f t="shared" si="762"/>
        <v>49499.246307165595</v>
      </c>
      <c r="O1744" s="16">
        <f t="shared" si="773"/>
        <v>10507.798390477874</v>
      </c>
      <c r="P1744" s="16">
        <f t="shared" si="774"/>
        <v>55297.476506134401</v>
      </c>
      <c r="Q1744" s="16">
        <f t="shared" si="775"/>
        <v>3233.665316257805</v>
      </c>
      <c r="R1744" s="16">
        <f t="shared" si="763"/>
        <v>52063.811189876593</v>
      </c>
      <c r="S1744" s="16">
        <f t="shared" si="776"/>
        <v>11052.209321092922</v>
      </c>
      <c r="T1744" s="16">
        <f t="shared" si="777"/>
        <v>55391.163083424544</v>
      </c>
      <c r="U1744" s="16">
        <f t="shared" si="778"/>
        <v>3233.665316257805</v>
      </c>
      <c r="V1744" s="16">
        <f t="shared" si="764"/>
        <v>52157.497767166737</v>
      </c>
      <c r="W1744" s="16">
        <f t="shared" si="779"/>
        <v>11072.097293930923</v>
      </c>
    </row>
    <row r="1745" spans="2:23">
      <c r="B1745" s="13">
        <v>21</v>
      </c>
      <c r="C1745" s="16">
        <f t="shared" si="759"/>
        <v>2574.9585824561559</v>
      </c>
      <c r="D1745" s="16">
        <f t="shared" si="765"/>
        <v>-68792.943313757743</v>
      </c>
      <c r="E1745" s="16">
        <f t="shared" si="766"/>
        <v>0</v>
      </c>
      <c r="F1745" s="16">
        <f t="shared" si="760"/>
        <v>-71367.901896213894</v>
      </c>
      <c r="G1745" s="16">
        <f t="shared" si="767"/>
        <v>0</v>
      </c>
      <c r="H1745" s="16">
        <f t="shared" si="768"/>
        <v>9393.8855820145818</v>
      </c>
      <c r="I1745" s="16">
        <f t="shared" si="769"/>
        <v>3244.2747490795355</v>
      </c>
      <c r="J1745" s="16">
        <f t="shared" si="761"/>
        <v>6149.6108329350463</v>
      </c>
      <c r="K1745" s="16">
        <f t="shared" si="770"/>
        <v>1245.0673386975079</v>
      </c>
      <c r="L1745" s="16">
        <f t="shared" si="771"/>
        <v>50882.2552489878</v>
      </c>
      <c r="M1745" s="16">
        <f t="shared" si="772"/>
        <v>3244.2747490795355</v>
      </c>
      <c r="N1745" s="16">
        <f t="shared" si="762"/>
        <v>47637.980499908263</v>
      </c>
      <c r="O1745" s="16">
        <f t="shared" si="773"/>
        <v>9644.9182254409789</v>
      </c>
      <c r="P1745" s="16">
        <f t="shared" si="774"/>
        <v>53518.474074521742</v>
      </c>
      <c r="Q1745" s="16">
        <f t="shared" si="775"/>
        <v>3244.2747490795355</v>
      </c>
      <c r="R1745" s="16">
        <f t="shared" si="763"/>
        <v>50274.199325442205</v>
      </c>
      <c r="S1745" s="16">
        <f t="shared" si="776"/>
        <v>10178.654431926319</v>
      </c>
      <c r="T1745" s="16">
        <f t="shared" si="777"/>
        <v>53614.778254781377</v>
      </c>
      <c r="U1745" s="16">
        <f t="shared" si="778"/>
        <v>3244.2747490795355</v>
      </c>
      <c r="V1745" s="16">
        <f t="shared" si="764"/>
        <v>50370.503505701839</v>
      </c>
      <c r="W1745" s="16">
        <f t="shared" si="779"/>
        <v>10198.152444512596</v>
      </c>
    </row>
    <row r="1746" spans="2:23">
      <c r="B1746" s="13">
        <v>22</v>
      </c>
      <c r="C1746" s="16">
        <f t="shared" si="759"/>
        <v>2574.9585824561559</v>
      </c>
      <c r="D1746" s="16">
        <f t="shared" si="765"/>
        <v>-73508.938953100311</v>
      </c>
      <c r="E1746" s="16">
        <f t="shared" si="766"/>
        <v>0</v>
      </c>
      <c r="F1746" s="16">
        <f t="shared" si="760"/>
        <v>-76083.897535556462</v>
      </c>
      <c r="G1746" s="16">
        <f t="shared" si="767"/>
        <v>0</v>
      </c>
      <c r="H1746" s="16">
        <f t="shared" si="768"/>
        <v>6321.4309596072517</v>
      </c>
      <c r="I1746" s="16">
        <f t="shared" si="769"/>
        <v>3254.4585030649332</v>
      </c>
      <c r="J1746" s="16">
        <f t="shared" si="761"/>
        <v>3066.9724565423185</v>
      </c>
      <c r="K1746" s="16">
        <f t="shared" si="770"/>
        <v>592.22555759142801</v>
      </c>
      <c r="L1746" s="16">
        <f t="shared" si="771"/>
        <v>48968.985675075703</v>
      </c>
      <c r="M1746" s="16">
        <f t="shared" si="772"/>
        <v>3254.4585030649337</v>
      </c>
      <c r="N1746" s="16">
        <f t="shared" si="762"/>
        <v>45714.52717201077</v>
      </c>
      <c r="O1746" s="16">
        <f t="shared" si="773"/>
        <v>8827.3734857713007</v>
      </c>
      <c r="P1746" s="16">
        <f t="shared" si="774"/>
        <v>51678.860454595058</v>
      </c>
      <c r="Q1746" s="16">
        <f t="shared" si="775"/>
        <v>3254.4585030649332</v>
      </c>
      <c r="R1746" s="16">
        <f t="shared" si="763"/>
        <v>48424.401951530126</v>
      </c>
      <c r="S1746" s="16">
        <f t="shared" si="776"/>
        <v>9350.6442764432031</v>
      </c>
      <c r="T1746" s="16">
        <f t="shared" si="777"/>
        <v>51777.855373651146</v>
      </c>
      <c r="U1746" s="16">
        <f t="shared" si="778"/>
        <v>3254.4585030649332</v>
      </c>
      <c r="V1746" s="16">
        <f t="shared" si="764"/>
        <v>48523.396870586213</v>
      </c>
      <c r="W1746" s="16">
        <f t="shared" si="779"/>
        <v>9369.7599750572008</v>
      </c>
    </row>
    <row r="1747" spans="2:23">
      <c r="B1747" s="13">
        <v>23</v>
      </c>
      <c r="C1747" s="16">
        <f t="shared" si="759"/>
        <v>2574.9585824561559</v>
      </c>
      <c r="D1747" s="16">
        <f t="shared" si="765"/>
        <v>-78366.414461623164</v>
      </c>
      <c r="E1747" s="16">
        <f t="shared" si="766"/>
        <v>0</v>
      </c>
      <c r="F1747" s="16">
        <f t="shared" si="760"/>
        <v>-80941.373044079315</v>
      </c>
      <c r="G1747" s="16">
        <f t="shared" si="767"/>
        <v>0</v>
      </c>
      <c r="H1747" s="16">
        <f t="shared" si="768"/>
        <v>3152.663666978111</v>
      </c>
      <c r="I1747" s="16">
        <f t="shared" si="769"/>
        <v>3264.2309475751858</v>
      </c>
      <c r="J1747" s="16">
        <f t="shared" si="761"/>
        <v>-88.008823918582522</v>
      </c>
      <c r="K1747" s="16">
        <f t="shared" si="770"/>
        <v>0</v>
      </c>
      <c r="L1747" s="16">
        <f t="shared" si="771"/>
        <v>46991.791061196753</v>
      </c>
      <c r="M1747" s="16">
        <f t="shared" si="772"/>
        <v>3264.2309475751858</v>
      </c>
      <c r="N1747" s="16">
        <f t="shared" si="762"/>
        <v>43727.56011362157</v>
      </c>
      <c r="O1747" s="16">
        <f t="shared" si="773"/>
        <v>8053.1275454374809</v>
      </c>
      <c r="P1747" s="16">
        <f t="shared" si="774"/>
        <v>49777.379742055877</v>
      </c>
      <c r="Q1747" s="16">
        <f t="shared" si="775"/>
        <v>3264.2309475751858</v>
      </c>
      <c r="R1747" s="16">
        <f t="shared" si="763"/>
        <v>46513.148794480694</v>
      </c>
      <c r="S1747" s="16">
        <f t="shared" si="776"/>
        <v>8566.1381245275807</v>
      </c>
      <c r="T1747" s="16">
        <f t="shared" si="777"/>
        <v>49879.140579150393</v>
      </c>
      <c r="U1747" s="16">
        <f t="shared" si="778"/>
        <v>3264.2309475751858</v>
      </c>
      <c r="V1747" s="16">
        <f t="shared" si="764"/>
        <v>46614.90963157521</v>
      </c>
      <c r="W1747" s="16">
        <f t="shared" si="779"/>
        <v>8584.8790055216959</v>
      </c>
    </row>
    <row r="1748" spans="2:23">
      <c r="B1748" s="13">
        <v>24</v>
      </c>
      <c r="C1748" s="16">
        <f t="shared" si="759"/>
        <v>2574.9585824561559</v>
      </c>
      <c r="D1748" s="16">
        <f t="shared" si="765"/>
        <v>-83369.614235401692</v>
      </c>
      <c r="E1748" s="16">
        <f t="shared" si="766"/>
        <v>0</v>
      </c>
      <c r="F1748" s="16">
        <f t="shared" si="760"/>
        <v>-85944.572817857843</v>
      </c>
      <c r="G1748" s="16">
        <f t="shared" si="767"/>
        <v>0</v>
      </c>
      <c r="H1748" s="16">
        <f t="shared" si="768"/>
        <v>-90.649088636139993</v>
      </c>
      <c r="I1748" s="16">
        <f t="shared" si="769"/>
        <v>0</v>
      </c>
      <c r="J1748" s="16">
        <f t="shared" si="761"/>
        <v>-2665.6076710922957</v>
      </c>
      <c r="K1748" s="16">
        <f t="shared" si="770"/>
        <v>0</v>
      </c>
      <c r="L1748" s="16">
        <f t="shared" si="771"/>
        <v>44949.308143196162</v>
      </c>
      <c r="M1748" s="16">
        <f t="shared" si="772"/>
        <v>3273.6062000398501</v>
      </c>
      <c r="N1748" s="16">
        <f t="shared" si="762"/>
        <v>41675.701943156309</v>
      </c>
      <c r="O1748" s="16">
        <f t="shared" si="773"/>
        <v>7320.2231047778205</v>
      </c>
      <c r="P1748" s="16">
        <f t="shared" si="774"/>
        <v>47812.726171798487</v>
      </c>
      <c r="Q1748" s="16">
        <f t="shared" si="775"/>
        <v>3273.6062000398492</v>
      </c>
      <c r="R1748" s="16">
        <f t="shared" si="763"/>
        <v>44539.119971758635</v>
      </c>
      <c r="S1748" s="16">
        <f t="shared" si="776"/>
        <v>7823.1746529053689</v>
      </c>
      <c r="T1748" s="16">
        <f t="shared" si="777"/>
        <v>47917.330206681429</v>
      </c>
      <c r="U1748" s="16">
        <f t="shared" si="778"/>
        <v>3273.6062000398501</v>
      </c>
      <c r="V1748" s="16">
        <f t="shared" si="764"/>
        <v>44643.724006641576</v>
      </c>
      <c r="W1748" s="16">
        <f t="shared" si="779"/>
        <v>7841.5480656446971</v>
      </c>
    </row>
    <row r="1749" spans="2:23">
      <c r="B1749" s="13">
        <v>25</v>
      </c>
      <c r="C1749" s="16">
        <f t="shared" si="759"/>
        <v>2574.9585824561559</v>
      </c>
      <c r="D1749" s="16">
        <f t="shared" si="765"/>
        <v>-88522.910002393575</v>
      </c>
      <c r="E1749" s="16">
        <f t="shared" si="766"/>
        <v>0</v>
      </c>
      <c r="F1749" s="16">
        <f t="shared" si="760"/>
        <v>-91097.868584849726</v>
      </c>
      <c r="G1749" s="16">
        <f t="shared" si="767"/>
        <v>0</v>
      </c>
      <c r="H1749" s="16">
        <f t="shared" si="768"/>
        <v>-2745.5759012250646</v>
      </c>
      <c r="I1749" s="16">
        <f t="shared" si="769"/>
        <v>0</v>
      </c>
      <c r="J1749" s="16">
        <f t="shared" si="761"/>
        <v>-5320.5344836812201</v>
      </c>
      <c r="K1749" s="16">
        <f t="shared" si="770"/>
        <v>0</v>
      </c>
      <c r="L1749" s="16">
        <f t="shared" si="771"/>
        <v>42840.121055448093</v>
      </c>
      <c r="M1749" s="16">
        <f t="shared" si="772"/>
        <v>3282.5981083713718</v>
      </c>
      <c r="N1749" s="16">
        <f t="shared" si="762"/>
        <v>39557.522947076723</v>
      </c>
      <c r="O1749" s="16">
        <f t="shared" si="773"/>
        <v>6626.7798830350393</v>
      </c>
      <c r="P1749" s="16">
        <f t="shared" si="774"/>
        <v>45783.54298376957</v>
      </c>
      <c r="Q1749" s="16">
        <f t="shared" si="775"/>
        <v>3282.5981083713714</v>
      </c>
      <c r="R1749" s="16">
        <f t="shared" si="763"/>
        <v>42500.9448753982</v>
      </c>
      <c r="S1749" s="16">
        <f t="shared" si="776"/>
        <v>7119.8696361012626</v>
      </c>
      <c r="T1749" s="16">
        <f t="shared" si="777"/>
        <v>45891.069655387146</v>
      </c>
      <c r="U1749" s="16">
        <f t="shared" si="778"/>
        <v>3282.5981083713718</v>
      </c>
      <c r="V1749" s="16">
        <f t="shared" si="764"/>
        <v>42608.471547015775</v>
      </c>
      <c r="W1749" s="16">
        <f t="shared" si="779"/>
        <v>7137.8827858457025</v>
      </c>
    </row>
    <row r="1750" spans="2:23">
      <c r="B1750" s="13">
        <v>26</v>
      </c>
      <c r="C1750" s="16">
        <f t="shared" si="759"/>
        <v>2574.9585824561559</v>
      </c>
      <c r="D1750" s="16">
        <f t="shared" si="765"/>
        <v>-93830.804642395218</v>
      </c>
      <c r="E1750" s="16">
        <f t="shared" si="766"/>
        <v>0</v>
      </c>
      <c r="F1750" s="16">
        <f t="shared" si="760"/>
        <v>-96405.763224851369</v>
      </c>
      <c r="G1750" s="16">
        <f t="shared" si="767"/>
        <v>0</v>
      </c>
      <c r="H1750" s="16">
        <f t="shared" si="768"/>
        <v>-5480.1505181916564</v>
      </c>
      <c r="I1750" s="16">
        <f t="shared" si="769"/>
        <v>0</v>
      </c>
      <c r="J1750" s="16">
        <f t="shared" si="761"/>
        <v>-8055.1091006478127</v>
      </c>
      <c r="K1750" s="16">
        <f t="shared" si="770"/>
        <v>0</v>
      </c>
      <c r="L1750" s="16">
        <f t="shared" si="771"/>
        <v>40662.760138218051</v>
      </c>
      <c r="M1750" s="16">
        <f t="shared" si="772"/>
        <v>3291.220235918634</v>
      </c>
      <c r="N1750" s="16">
        <f t="shared" si="762"/>
        <v>37371.539902299417</v>
      </c>
      <c r="O1750" s="16">
        <f t="shared" si="773"/>
        <v>5970.992314150616</v>
      </c>
      <c r="P1750" s="16">
        <f t="shared" si="774"/>
        <v>43688.421275216824</v>
      </c>
      <c r="Q1750" s="16">
        <f t="shared" si="775"/>
        <v>3291.2202359186335</v>
      </c>
      <c r="R1750" s="16">
        <f t="shared" si="763"/>
        <v>40397.20103929819</v>
      </c>
      <c r="S1750" s="16">
        <f t="shared" si="776"/>
        <v>6454.413640686128</v>
      </c>
      <c r="T1750" s="16">
        <f t="shared" si="777"/>
        <v>43798.952242039399</v>
      </c>
      <c r="U1750" s="16">
        <f t="shared" si="778"/>
        <v>3291.220235918634</v>
      </c>
      <c r="V1750" s="16">
        <f t="shared" si="764"/>
        <v>40507.732006120765</v>
      </c>
      <c r="W1750" s="16">
        <f t="shared" si="779"/>
        <v>6472.0735914159714</v>
      </c>
    </row>
    <row r="1751" spans="2:23">
      <c r="B1751" s="13">
        <v>27</v>
      </c>
      <c r="C1751" s="16">
        <f t="shared" si="759"/>
        <v>2574.9585824561559</v>
      </c>
      <c r="D1751" s="16">
        <f t="shared" si="765"/>
        <v>-99297.936121596911</v>
      </c>
      <c r="E1751" s="16">
        <f t="shared" si="766"/>
        <v>0</v>
      </c>
      <c r="F1751" s="16">
        <f t="shared" si="760"/>
        <v>-101872.89470405306</v>
      </c>
      <c r="G1751" s="16">
        <f t="shared" si="767"/>
        <v>0</v>
      </c>
      <c r="H1751" s="16">
        <f t="shared" si="768"/>
        <v>-8296.7623736672467</v>
      </c>
      <c r="I1751" s="16">
        <f t="shared" si="769"/>
        <v>0</v>
      </c>
      <c r="J1751" s="16">
        <f t="shared" si="761"/>
        <v>-10871.720956123403</v>
      </c>
      <c r="K1751" s="16">
        <f t="shared" si="770"/>
        <v>0</v>
      </c>
      <c r="L1751" s="16">
        <f t="shared" si="771"/>
        <v>38415.700727169664</v>
      </c>
      <c r="M1751" s="16">
        <f t="shared" si="772"/>
        <v>3299.4858487843962</v>
      </c>
      <c r="N1751" s="16">
        <f t="shared" si="762"/>
        <v>35116.214878385268</v>
      </c>
      <c r="O1751" s="16">
        <f t="shared" si="773"/>
        <v>5351.1272523508942</v>
      </c>
      <c r="P1751" s="16">
        <f t="shared" si="774"/>
        <v>41525.898836336179</v>
      </c>
      <c r="Q1751" s="16">
        <f t="shared" si="775"/>
        <v>3299.4858487843958</v>
      </c>
      <c r="R1751" s="16">
        <f t="shared" si="763"/>
        <v>38226.412987551783</v>
      </c>
      <c r="S1751" s="16">
        <f t="shared" si="776"/>
        <v>5825.0697293464937</v>
      </c>
      <c r="T1751" s="16">
        <f t="shared" si="777"/>
        <v>41639.518038371774</v>
      </c>
      <c r="U1751" s="16">
        <f t="shared" si="778"/>
        <v>3299.4858487843958</v>
      </c>
      <c r="V1751" s="16">
        <f t="shared" si="764"/>
        <v>38340.032189587379</v>
      </c>
      <c r="W1751" s="16">
        <f t="shared" si="779"/>
        <v>5842.3834065326155</v>
      </c>
    </row>
    <row r="1752" spans="2:23">
      <c r="B1752" s="13">
        <v>28</v>
      </c>
      <c r="C1752" s="16">
        <f t="shared" si="759"/>
        <v>2574.9585824561559</v>
      </c>
      <c r="D1752" s="16">
        <f t="shared" si="765"/>
        <v>-104929.08154517466</v>
      </c>
      <c r="E1752" s="16">
        <f t="shared" si="766"/>
        <v>0</v>
      </c>
      <c r="F1752" s="16">
        <f t="shared" si="760"/>
        <v>-107504.04012763081</v>
      </c>
      <c r="G1752" s="16">
        <f t="shared" si="767"/>
        <v>0</v>
      </c>
      <c r="H1752" s="16">
        <f t="shared" si="768"/>
        <v>-11197.872584807106</v>
      </c>
      <c r="I1752" s="16">
        <f t="shared" si="769"/>
        <v>0</v>
      </c>
      <c r="J1752" s="16">
        <f t="shared" si="761"/>
        <v>-13772.831167263263</v>
      </c>
      <c r="K1752" s="16">
        <f t="shared" si="770"/>
        <v>0</v>
      </c>
      <c r="L1752" s="16">
        <f t="shared" si="771"/>
        <v>36097.361922087359</v>
      </c>
      <c r="M1752" s="16">
        <f t="shared" si="772"/>
        <v>3307.4079053352534</v>
      </c>
      <c r="N1752" s="16">
        <f t="shared" si="762"/>
        <v>32789.954016752105</v>
      </c>
      <c r="O1752" s="16">
        <f t="shared" si="773"/>
        <v>4765.5216934508444</v>
      </c>
      <c r="P1752" s="16">
        <f t="shared" si="774"/>
        <v>39294.458966423983</v>
      </c>
      <c r="Q1752" s="16">
        <f t="shared" si="775"/>
        <v>3307.407905335253</v>
      </c>
      <c r="R1752" s="16">
        <f t="shared" si="763"/>
        <v>35987.051061088729</v>
      </c>
      <c r="S1752" s="16">
        <f t="shared" si="776"/>
        <v>5230.1711807014317</v>
      </c>
      <c r="T1752" s="16">
        <f t="shared" si="777"/>
        <v>39411.25268896445</v>
      </c>
      <c r="U1752" s="16">
        <f t="shared" si="778"/>
        <v>3307.407905335253</v>
      </c>
      <c r="V1752" s="16">
        <f t="shared" si="764"/>
        <v>36103.844783629196</v>
      </c>
      <c r="W1752" s="16">
        <f t="shared" si="779"/>
        <v>5247.1453740211591</v>
      </c>
    </row>
    <row r="1753" spans="2:23">
      <c r="B1753" s="13">
        <v>29</v>
      </c>
      <c r="C1753" s="16">
        <f t="shared" si="759"/>
        <v>2574.9585824561559</v>
      </c>
      <c r="D1753" s="16">
        <f t="shared" si="765"/>
        <v>-110729.16133145973</v>
      </c>
      <c r="E1753" s="16">
        <f t="shared" si="766"/>
        <v>0</v>
      </c>
      <c r="F1753" s="16">
        <f t="shared" si="760"/>
        <v>-113304.11991391589</v>
      </c>
      <c r="G1753" s="16">
        <f t="shared" si="767"/>
        <v>0</v>
      </c>
      <c r="H1753" s="16">
        <f t="shared" si="768"/>
        <v>-14186.016102281161</v>
      </c>
      <c r="I1753" s="16">
        <f t="shared" si="769"/>
        <v>0</v>
      </c>
      <c r="J1753" s="16">
        <f t="shared" si="761"/>
        <v>-16760.974684737317</v>
      </c>
      <c r="K1753" s="16">
        <f t="shared" si="770"/>
        <v>0</v>
      </c>
      <c r="L1753" s="16">
        <f t="shared" si="771"/>
        <v>33706.105331980158</v>
      </c>
      <c r="M1753" s="16">
        <f t="shared" si="772"/>
        <v>3314.9990477374763</v>
      </c>
      <c r="N1753" s="16">
        <f t="shared" si="762"/>
        <v>30391.10628424268</v>
      </c>
      <c r="O1753" s="16">
        <f t="shared" si="773"/>
        <v>4212.5805172201954</v>
      </c>
      <c r="P1753" s="16">
        <f t="shared" si="774"/>
        <v>36992.529267735546</v>
      </c>
      <c r="Q1753" s="16">
        <f t="shared" si="775"/>
        <v>3314.9990477374754</v>
      </c>
      <c r="R1753" s="16">
        <f t="shared" si="763"/>
        <v>33677.530219998072</v>
      </c>
      <c r="S1753" s="16">
        <f t="shared" si="776"/>
        <v>4668.1192302109666</v>
      </c>
      <c r="T1753" s="16">
        <f t="shared" si="777"/>
        <v>37112.586206883796</v>
      </c>
      <c r="U1753" s="16">
        <f t="shared" si="778"/>
        <v>3314.9990477374754</v>
      </c>
      <c r="V1753" s="16">
        <f t="shared" si="764"/>
        <v>33797.587159146322</v>
      </c>
      <c r="W1753" s="16">
        <f t="shared" si="779"/>
        <v>4684.7605962106991</v>
      </c>
    </row>
    <row r="1754" spans="2:23">
      <c r="B1754" s="13">
        <v>30</v>
      </c>
      <c r="C1754" s="16">
        <f t="shared" si="759"/>
        <v>2574.9585824561559</v>
      </c>
      <c r="D1754" s="16">
        <f t="shared" si="765"/>
        <v>-116703.24351133336</v>
      </c>
      <c r="E1754" s="16">
        <f t="shared" si="766"/>
        <v>0</v>
      </c>
      <c r="F1754" s="16">
        <f t="shared" si="760"/>
        <v>-119278.20209378951</v>
      </c>
      <c r="G1754" s="16">
        <f t="shared" si="767"/>
        <v>0</v>
      </c>
      <c r="H1754" s="16">
        <f t="shared" si="768"/>
        <v>-17263.803925279437</v>
      </c>
      <c r="I1754" s="16">
        <f t="shared" si="769"/>
        <v>0</v>
      </c>
      <c r="J1754" s="16">
        <f t="shared" si="761"/>
        <v>-19838.762507735591</v>
      </c>
      <c r="K1754" s="16">
        <f t="shared" si="770"/>
        <v>0</v>
      </c>
      <c r="L1754" s="16">
        <f t="shared" si="771"/>
        <v>31240.23379382442</v>
      </c>
      <c r="M1754" s="16">
        <f t="shared" si="772"/>
        <v>3322.2715953576376</v>
      </c>
      <c r="N1754" s="16">
        <f t="shared" si="762"/>
        <v>27917.962198466783</v>
      </c>
      <c r="O1754" s="16">
        <f t="shared" si="773"/>
        <v>3690.7742556023636</v>
      </c>
      <c r="P1754" s="16">
        <f t="shared" si="774"/>
        <v>34618.48041434482</v>
      </c>
      <c r="Q1754" s="16">
        <f t="shared" si="775"/>
        <v>3322.2715953576376</v>
      </c>
      <c r="R1754" s="16">
        <f t="shared" si="763"/>
        <v>31296.208818987183</v>
      </c>
      <c r="S1754" s="16">
        <f t="shared" si="776"/>
        <v>4137.3808369658645</v>
      </c>
      <c r="T1754" s="16">
        <f t="shared" si="777"/>
        <v>34741.891744372871</v>
      </c>
      <c r="U1754" s="16">
        <f t="shared" si="778"/>
        <v>3322.2715953576376</v>
      </c>
      <c r="V1754" s="16">
        <f t="shared" si="764"/>
        <v>31419.620149015234</v>
      </c>
      <c r="W1754" s="16">
        <f t="shared" si="779"/>
        <v>4153.6959016714845</v>
      </c>
    </row>
    <row r="1755" spans="2:23">
      <c r="B1755" s="13">
        <v>31</v>
      </c>
      <c r="C1755" s="16">
        <f t="shared" si="759"/>
        <v>2574.9585824561559</v>
      </c>
      <c r="D1755" s="16">
        <f t="shared" si="765"/>
        <v>-122856.5481566032</v>
      </c>
      <c r="E1755" s="16">
        <f t="shared" si="766"/>
        <v>0</v>
      </c>
      <c r="F1755" s="16">
        <f t="shared" si="760"/>
        <v>-125431.50673905935</v>
      </c>
      <c r="G1755" s="16">
        <f t="shared" si="767"/>
        <v>0</v>
      </c>
      <c r="H1755" s="16">
        <f t="shared" si="768"/>
        <v>-20433.92538296766</v>
      </c>
      <c r="I1755" s="16">
        <f t="shared" si="769"/>
        <v>0</v>
      </c>
      <c r="J1755" s="16">
        <f t="shared" si="761"/>
        <v>-23008.883965423815</v>
      </c>
      <c r="K1755" s="16">
        <f t="shared" si="770"/>
        <v>0</v>
      </c>
      <c r="L1755" s="16">
        <f t="shared" si="771"/>
        <v>28697.990062291945</v>
      </c>
      <c r="M1755" s="16">
        <f t="shared" si="772"/>
        <v>3329.2375398731328</v>
      </c>
      <c r="N1755" s="16">
        <f t="shared" si="762"/>
        <v>25368.752522418814</v>
      </c>
      <c r="O1755" s="16">
        <f t="shared" si="773"/>
        <v>3198.6368910504411</v>
      </c>
      <c r="P1755" s="16">
        <f t="shared" si="774"/>
        <v>32170.624893389686</v>
      </c>
      <c r="Q1755" s="16">
        <f t="shared" si="775"/>
        <v>3329.2375398731324</v>
      </c>
      <c r="R1755" s="16">
        <f t="shared" si="763"/>
        <v>28841.387353516555</v>
      </c>
      <c r="S1755" s="16">
        <f t="shared" si="776"/>
        <v>3636.4864806224991</v>
      </c>
      <c r="T1755" s="16">
        <f t="shared" si="777"/>
        <v>32297.484335978719</v>
      </c>
      <c r="U1755" s="16">
        <f t="shared" si="778"/>
        <v>3329.2375398731328</v>
      </c>
      <c r="V1755" s="16">
        <f t="shared" si="764"/>
        <v>28968.246796105588</v>
      </c>
      <c r="W1755" s="16">
        <f t="shared" si="779"/>
        <v>3652.4816420985976</v>
      </c>
    </row>
    <row r="1756" spans="2:23">
      <c r="B1756" s="13">
        <v>32</v>
      </c>
      <c r="C1756" s="16">
        <f t="shared" ref="C1756:C1777" si="780">IF($B$1717-12*$B1756&lt;=0,0,($B$1720*MIN(12,$B$1717-12*$B1756)-$B$1716*(MIN(12,$B$1717-12*$B1756)-MAX(0,MIN(12,$B$1717-12*$B1756,$B$1718-12*$B1756))))/12)</f>
        <v>2574.9585824561559</v>
      </c>
      <c r="D1756" s="16">
        <f t="shared" si="765"/>
        <v>-129194.45194123113</v>
      </c>
      <c r="E1756" s="16">
        <f t="shared" si="766"/>
        <v>0</v>
      </c>
      <c r="F1756" s="16">
        <f t="shared" ref="F1756:F1787" si="781">IF(E1756&gt;0,IF(E1756&lt;=D1756,D1756-E1756,C1756*(D1756/E1756-1)),D1756-C1756)</f>
        <v>-131769.41052368729</v>
      </c>
      <c r="G1756" s="16">
        <f t="shared" si="767"/>
        <v>0</v>
      </c>
      <c r="H1756" s="16">
        <f t="shared" si="768"/>
        <v>-23699.15048438653</v>
      </c>
      <c r="I1756" s="16">
        <f t="shared" si="769"/>
        <v>0</v>
      </c>
      <c r="J1756" s="16">
        <f t="shared" ref="J1756:J1787" si="782">IF(I1756&gt;0,IF(I1756&lt;=H1756,H1756-I1756,C1756*(H1756/I1756-1)),H1756-C1756)</f>
        <v>-26274.109066842684</v>
      </c>
      <c r="K1756" s="16">
        <f t="shared" si="770"/>
        <v>0</v>
      </c>
      <c r="L1756" s="16">
        <f t="shared" si="771"/>
        <v>26077.555467895196</v>
      </c>
      <c r="M1756" s="16">
        <f t="shared" si="772"/>
        <v>3335.9085419443445</v>
      </c>
      <c r="N1756" s="16">
        <f t="shared" ref="N1756:N1787" si="783">IF(M1756&gt;0,IF(M1756&lt;=L1756,L1756-M1756,C1756*(L1756/M1756-1)),L1756-C1756)</f>
        <v>22741.646925950852</v>
      </c>
      <c r="O1756" s="16">
        <f t="shared" si="773"/>
        <v>2734.7636887472622</v>
      </c>
      <c r="P1756" s="16">
        <f t="shared" si="774"/>
        <v>29647.215716173811</v>
      </c>
      <c r="Q1756" s="16">
        <f t="shared" si="775"/>
        <v>3335.9085419443445</v>
      </c>
      <c r="R1756" s="16">
        <f t="shared" ref="R1756:R1787" si="784">IF(Q1756&gt;0,IF(Q1756&lt;=P1756,P1756-Q1756,C1756*(P1756/Q1756-1)),P1756-C1756)</f>
        <v>26311.307174229467</v>
      </c>
      <c r="S1756" s="16">
        <f t="shared" si="776"/>
        <v>3164.0279922492791</v>
      </c>
      <c r="T1756" s="16">
        <f t="shared" si="777"/>
        <v>29777.619611588776</v>
      </c>
      <c r="U1756" s="16">
        <f t="shared" si="778"/>
        <v>3335.9085419443445</v>
      </c>
      <c r="V1756" s="16">
        <f t="shared" ref="V1756:V1787" si="785">IF(U1756&gt;0,IF(U1756&lt;=T1756,T1756-U1756,C1756*(T1756/U1756-1)),T1756-C1756)</f>
        <v>26441.711069644432</v>
      </c>
      <c r="W1756" s="16">
        <f t="shared" si="779"/>
        <v>3179.7095231081994</v>
      </c>
    </row>
    <row r="1757" spans="2:23">
      <c r="B1757" s="13">
        <v>33</v>
      </c>
      <c r="C1757" s="16">
        <f t="shared" si="780"/>
        <v>2574.9585824561559</v>
      </c>
      <c r="D1757" s="16">
        <f t="shared" ref="D1757:D1777" si="786">IF($B1757&gt;$B$1719,F1756,F1756*$B$107*IF(F1756&gt;0,$B$106,1))</f>
        <v>-135722.49283939792</v>
      </c>
      <c r="E1757" s="16">
        <f t="shared" ref="E1757:E1788" si="787">IF(AND(C1757&gt;0,D1757&gt;0),C1757/(1-$B$105*MAX(0,1-G1756/D1757)),0)</f>
        <v>0</v>
      </c>
      <c r="F1757" s="16">
        <f t="shared" si="781"/>
        <v>-138297.45142185409</v>
      </c>
      <c r="G1757" s="16">
        <f t="shared" ref="G1757:G1788" si="788">IF(E1757&gt;0,IF(E1757&lt;=D1757,G1756*(1-E1757/D1757),0),IF(AND(C1757&lt;0,F1757&gt;0),G1756-C1757,G1756))/$B$108</f>
        <v>0</v>
      </c>
      <c r="H1757" s="16">
        <f t="shared" ref="H1757:H1777" si="789">IF($B1757&gt;$B$1719,J1756,J1756*$B$107*IF(J1756&gt;0,$B$106,1))</f>
        <v>-27062.332338847966</v>
      </c>
      <c r="I1757" s="16">
        <f t="shared" ref="I1757:I1788" si="790">IF(AND(C1757&gt;0,H1757&gt;0),C1757/(1-$B$105*MAX(0,1-K1756/H1757)),0)</f>
        <v>0</v>
      </c>
      <c r="J1757" s="16">
        <f t="shared" si="782"/>
        <v>-29637.29092130412</v>
      </c>
      <c r="K1757" s="16">
        <f t="shared" ref="K1757:K1788" si="791">IF(I1757&gt;0,IF(I1757&lt;=H1757,K1756*(1-I1757/H1757),0),IF(AND(C1757&lt;0,J1757&gt;0),K1756-C1757,K1756))/$B$108</f>
        <v>0</v>
      </c>
      <c r="L1757" s="16">
        <f t="shared" ref="L1757:L1777" si="792">IF($B1757&gt;$B$1719,N1756,N1756*$B$107*IF(N1756&gt;0,$B$106,1))</f>
        <v>23377.048541061919</v>
      </c>
      <c r="M1757" s="16">
        <f t="shared" ref="M1757:M1788" si="793">IF(AND(C1757&gt;0,L1757&gt;0),C1757/(1-$B$105*MAX(0,1-O1756/L1757)),0)</f>
        <v>3342.2959293072622</v>
      </c>
      <c r="N1757" s="16">
        <f t="shared" si="783"/>
        <v>20034.752611754655</v>
      </c>
      <c r="O1757" s="16">
        <f t="shared" ref="O1757:O1788" si="794">IF(M1757&gt;0,IF(M1757&lt;=L1757,O1756*(1-M1757/L1757),0),IF(AND(C1757&lt;0,N1757&gt;0),O1756-C1757,O1756))/$B$108</f>
        <v>2297.8090660086968</v>
      </c>
      <c r="P1757" s="16">
        <f t="shared" ref="P1757:P1777" si="795">IF($B1757&gt;$B$1719,R1756,R1756*$B$107*IF(R1756&gt;0,$B$106,1))</f>
        <v>27046.445096677442</v>
      </c>
      <c r="Q1757" s="16">
        <f t="shared" ref="Q1757:Q1788" si="796">IF(AND(C1757&gt;0,P1757&gt;0),C1757/(1-$B$105*MAX(0,1-S1756/P1757)),0)</f>
        <v>3342.2959293072622</v>
      </c>
      <c r="R1757" s="16">
        <f t="shared" si="784"/>
        <v>23704.149167370178</v>
      </c>
      <c r="S1757" s="16">
        <f t="shared" ref="S1757:S1788" si="797">IF(Q1757&gt;0,IF(Q1757&lt;=P1757,S1756*(1-Q1757/P1757),0),IF(AND(C1757&lt;0,R1757&gt;0),S1756-C1757,S1756))/$B$108</f>
        <v>2718.6564223832224</v>
      </c>
      <c r="T1757" s="16">
        <f t="shared" ref="T1757:T1777" si="798">IF($B1757&gt;$B$1719,V1756,V1756*$B$107*IF(V1756&gt;0,$B$106,1))</f>
        <v>27180.4924769303</v>
      </c>
      <c r="U1757" s="16">
        <f t="shared" ref="U1757:U1788" si="799">IF(AND(C1757&gt;0,T1757&gt;0),C1757/(1-$B$105*MAX(0,1-W1756/T1757)),0)</f>
        <v>3342.2959293072622</v>
      </c>
      <c r="V1757" s="16">
        <f t="shared" si="785"/>
        <v>23838.196547623036</v>
      </c>
      <c r="W1757" s="16">
        <f t="shared" ref="W1757:W1788" si="800">IF(U1757&gt;0,IF(U1757&lt;=T1757,W1756*(1-U1757/T1757),0),IF(AND(C1757&lt;0,V1757&gt;0),W1756-C1757,W1756))/$B$108</f>
        <v>2734.0304722449091</v>
      </c>
    </row>
    <row r="1758" spans="2:23">
      <c r="B1758" s="13">
        <v>34</v>
      </c>
      <c r="C1758" s="16">
        <f t="shared" si="780"/>
        <v>2574.9585824561559</v>
      </c>
      <c r="D1758" s="16">
        <f t="shared" si="786"/>
        <v>-142446.37496450971</v>
      </c>
      <c r="E1758" s="16">
        <f t="shared" si="787"/>
        <v>0</v>
      </c>
      <c r="F1758" s="16">
        <f t="shared" si="781"/>
        <v>-145021.33354696588</v>
      </c>
      <c r="G1758" s="16">
        <f t="shared" si="788"/>
        <v>0</v>
      </c>
      <c r="H1758" s="16">
        <f t="shared" si="789"/>
        <v>-30526.409648943245</v>
      </c>
      <c r="I1758" s="16">
        <f t="shared" si="790"/>
        <v>0</v>
      </c>
      <c r="J1758" s="16">
        <f t="shared" si="782"/>
        <v>-33101.3682313994</v>
      </c>
      <c r="K1758" s="16">
        <f t="shared" si="791"/>
        <v>0</v>
      </c>
      <c r="L1758" s="16">
        <f t="shared" si="792"/>
        <v>20594.523599727079</v>
      </c>
      <c r="M1758" s="16">
        <f t="shared" si="793"/>
        <v>3348.410696152579</v>
      </c>
      <c r="N1758" s="16">
        <f t="shared" si="783"/>
        <v>17246.1129035745</v>
      </c>
      <c r="O1758" s="16">
        <f t="shared" si="794"/>
        <v>1886.4845017308205</v>
      </c>
      <c r="P1758" s="16">
        <f t="shared" si="795"/>
        <v>24366.443095106501</v>
      </c>
      <c r="Q1758" s="16">
        <f t="shared" si="796"/>
        <v>3348.4106961525786</v>
      </c>
      <c r="R1758" s="16">
        <f t="shared" si="784"/>
        <v>21018.032398953921</v>
      </c>
      <c r="S1758" s="16">
        <f t="shared" si="797"/>
        <v>2299.0799491568255</v>
      </c>
      <c r="T1758" s="16">
        <f t="shared" si="798"/>
        <v>24504.235759163625</v>
      </c>
      <c r="U1758" s="16">
        <f t="shared" si="799"/>
        <v>3348.4106961525786</v>
      </c>
      <c r="V1758" s="16">
        <f t="shared" si="785"/>
        <v>21155.825063011045</v>
      </c>
      <c r="W1758" s="16">
        <f t="shared" si="800"/>
        <v>2314.1525470604402</v>
      </c>
    </row>
    <row r="1759" spans="2:23">
      <c r="B1759" s="13">
        <v>35</v>
      </c>
      <c r="C1759" s="16">
        <f t="shared" si="780"/>
        <v>2574.9585824561559</v>
      </c>
      <c r="D1759" s="16">
        <f t="shared" si="786"/>
        <v>-149371.97355337485</v>
      </c>
      <c r="E1759" s="16">
        <f t="shared" si="787"/>
        <v>0</v>
      </c>
      <c r="F1759" s="16">
        <f t="shared" si="781"/>
        <v>-151946.93213583101</v>
      </c>
      <c r="G1759" s="16">
        <f t="shared" si="788"/>
        <v>0</v>
      </c>
      <c r="H1759" s="16">
        <f t="shared" si="789"/>
        <v>-34094.40927834138</v>
      </c>
      <c r="I1759" s="16">
        <f t="shared" si="790"/>
        <v>0</v>
      </c>
      <c r="J1759" s="16">
        <f t="shared" si="782"/>
        <v>-36669.367860797538</v>
      </c>
      <c r="K1759" s="16">
        <f t="shared" si="791"/>
        <v>0</v>
      </c>
      <c r="L1759" s="16">
        <f t="shared" si="792"/>
        <v>17727.969298100372</v>
      </c>
      <c r="M1759" s="16">
        <f t="shared" si="793"/>
        <v>3354.2635036647011</v>
      </c>
      <c r="N1759" s="16">
        <f t="shared" si="783"/>
        <v>14373.705794435671</v>
      </c>
      <c r="O1759" s="16">
        <f t="shared" si="794"/>
        <v>1499.5564883323398</v>
      </c>
      <c r="P1759" s="16">
        <f t="shared" si="795"/>
        <v>21605.276224180692</v>
      </c>
      <c r="Q1759" s="16">
        <f t="shared" si="796"/>
        <v>3354.2635036647007</v>
      </c>
      <c r="R1759" s="16">
        <f t="shared" si="784"/>
        <v>18251.012720515992</v>
      </c>
      <c r="S1759" s="16">
        <f t="shared" si="797"/>
        <v>1904.0618289460692</v>
      </c>
      <c r="T1759" s="16">
        <f t="shared" si="798"/>
        <v>21746.918815271576</v>
      </c>
      <c r="U1759" s="16">
        <f t="shared" si="799"/>
        <v>3354.2635036647011</v>
      </c>
      <c r="V1759" s="16">
        <f t="shared" si="785"/>
        <v>18392.655311606875</v>
      </c>
      <c r="W1759" s="16">
        <f t="shared" si="800"/>
        <v>1918.8388857143191</v>
      </c>
    </row>
    <row r="1760" spans="2:23">
      <c r="B1760" s="13">
        <v>36</v>
      </c>
      <c r="C1760" s="16">
        <f t="shared" si="780"/>
        <v>2574.9585824561559</v>
      </c>
      <c r="D1760" s="16">
        <f t="shared" si="786"/>
        <v>-156505.34009990594</v>
      </c>
      <c r="E1760" s="16">
        <f t="shared" si="787"/>
        <v>0</v>
      </c>
      <c r="F1760" s="16">
        <f t="shared" si="781"/>
        <v>-159080.2986823621</v>
      </c>
      <c r="G1760" s="16">
        <f t="shared" si="788"/>
        <v>0</v>
      </c>
      <c r="H1760" s="16">
        <f t="shared" si="789"/>
        <v>-37769.448896621463</v>
      </c>
      <c r="I1760" s="16">
        <f t="shared" si="790"/>
        <v>0</v>
      </c>
      <c r="J1760" s="16">
        <f t="shared" si="782"/>
        <v>-40344.407479077621</v>
      </c>
      <c r="K1760" s="16">
        <f t="shared" si="791"/>
        <v>0</v>
      </c>
      <c r="L1760" s="16">
        <f t="shared" si="792"/>
        <v>14775.307134332204</v>
      </c>
      <c r="M1760" s="16">
        <f t="shared" si="793"/>
        <v>3359.8646816015162</v>
      </c>
      <c r="N1760" s="16">
        <f t="shared" si="783"/>
        <v>11415.442452730687</v>
      </c>
      <c r="O1760" s="16">
        <f t="shared" si="794"/>
        <v>1135.8445282631003</v>
      </c>
      <c r="P1760" s="16">
        <f t="shared" si="795"/>
        <v>18760.946015927209</v>
      </c>
      <c r="Q1760" s="16">
        <f t="shared" si="796"/>
        <v>3359.8646816015157</v>
      </c>
      <c r="R1760" s="16">
        <f t="shared" si="784"/>
        <v>15401.081334325694</v>
      </c>
      <c r="S1760" s="16">
        <f t="shared" si="797"/>
        <v>1532.418391609893</v>
      </c>
      <c r="T1760" s="16">
        <f t="shared" si="798"/>
        <v>18906.546101013169</v>
      </c>
      <c r="U1760" s="16">
        <f t="shared" si="799"/>
        <v>3359.8646816015157</v>
      </c>
      <c r="V1760" s="16">
        <f t="shared" si="785"/>
        <v>15546.681419411654</v>
      </c>
      <c r="W1760" s="16">
        <f t="shared" si="800"/>
        <v>1546.9057021670012</v>
      </c>
    </row>
    <row r="1761" spans="2:23">
      <c r="B1761" s="13">
        <v>37</v>
      </c>
      <c r="C1761" s="16">
        <f t="shared" si="780"/>
        <v>2574.9585824561559</v>
      </c>
      <c r="D1761" s="16">
        <f t="shared" si="786"/>
        <v>-163852.70764283297</v>
      </c>
      <c r="E1761" s="16">
        <f t="shared" si="787"/>
        <v>0</v>
      </c>
      <c r="F1761" s="16">
        <f t="shared" si="781"/>
        <v>-166427.66622528914</v>
      </c>
      <c r="G1761" s="16">
        <f t="shared" si="788"/>
        <v>0</v>
      </c>
      <c r="H1761" s="16">
        <f t="shared" si="789"/>
        <v>-41554.739703449952</v>
      </c>
      <c r="I1761" s="16">
        <f t="shared" si="790"/>
        <v>0</v>
      </c>
      <c r="J1761" s="16">
        <f t="shared" si="782"/>
        <v>-44129.69828590611</v>
      </c>
      <c r="K1761" s="16">
        <f t="shared" si="791"/>
        <v>0</v>
      </c>
      <c r="L1761" s="16">
        <f t="shared" si="792"/>
        <v>11734.389914859983</v>
      </c>
      <c r="M1761" s="16">
        <f t="shared" si="793"/>
        <v>3365.224230803135</v>
      </c>
      <c r="N1761" s="16">
        <f t="shared" si="783"/>
        <v>8369.1656840568485</v>
      </c>
      <c r="O1761" s="16">
        <f t="shared" si="794"/>
        <v>794.21917679702176</v>
      </c>
      <c r="P1761" s="16">
        <f t="shared" si="795"/>
        <v>15831.387546806754</v>
      </c>
      <c r="Q1761" s="16">
        <f t="shared" si="796"/>
        <v>3365.2242308031346</v>
      </c>
      <c r="R1761" s="16">
        <f t="shared" si="784"/>
        <v>12466.16331600362</v>
      </c>
      <c r="S1761" s="16">
        <f t="shared" si="797"/>
        <v>1183.0170820389746</v>
      </c>
      <c r="T1761" s="16">
        <f t="shared" si="798"/>
        <v>15981.055698270016</v>
      </c>
      <c r="U1761" s="16">
        <f t="shared" si="799"/>
        <v>3365.224230803135</v>
      </c>
      <c r="V1761" s="16">
        <f t="shared" si="785"/>
        <v>12615.831467466882</v>
      </c>
      <c r="W1761" s="16">
        <f t="shared" si="800"/>
        <v>1197.2203276831985</v>
      </c>
    </row>
    <row r="1762" spans="2:23">
      <c r="B1762" s="13">
        <v>38</v>
      </c>
      <c r="C1762" s="16">
        <f t="shared" si="780"/>
        <v>2574.9585824561559</v>
      </c>
      <c r="D1762" s="16">
        <f t="shared" si="786"/>
        <v>-171420.49621204782</v>
      </c>
      <c r="E1762" s="16">
        <f t="shared" si="787"/>
        <v>0</v>
      </c>
      <c r="F1762" s="16">
        <f t="shared" si="781"/>
        <v>-173995.45479450398</v>
      </c>
      <c r="G1762" s="16">
        <f t="shared" si="788"/>
        <v>0</v>
      </c>
      <c r="H1762" s="16">
        <f t="shared" si="789"/>
        <v>-45453.589234483297</v>
      </c>
      <c r="I1762" s="16">
        <f t="shared" si="790"/>
        <v>0</v>
      </c>
      <c r="J1762" s="16">
        <f t="shared" si="782"/>
        <v>-48028.547816939456</v>
      </c>
      <c r="K1762" s="16">
        <f t="shared" si="791"/>
        <v>0</v>
      </c>
      <c r="L1762" s="16">
        <f t="shared" si="792"/>
        <v>8603.0001732693963</v>
      </c>
      <c r="M1762" s="16">
        <f t="shared" si="793"/>
        <v>3370.3518265251469</v>
      </c>
      <c r="N1762" s="16">
        <f t="shared" si="783"/>
        <v>5232.6483467442495</v>
      </c>
      <c r="O1762" s="16">
        <f t="shared" si="794"/>
        <v>473.60013250255804</v>
      </c>
      <c r="P1762" s="16">
        <f t="shared" si="795"/>
        <v>12814.46791905276</v>
      </c>
      <c r="Q1762" s="16">
        <f t="shared" si="796"/>
        <v>3370.3518265251464</v>
      </c>
      <c r="R1762" s="16">
        <f t="shared" si="784"/>
        <v>9444.1160925276145</v>
      </c>
      <c r="S1762" s="16">
        <f t="shared" si="797"/>
        <v>854.77454940643281</v>
      </c>
      <c r="T1762" s="16">
        <f t="shared" si="798"/>
        <v>12968.317798667907</v>
      </c>
      <c r="U1762" s="16">
        <f t="shared" si="799"/>
        <v>3370.3518265251469</v>
      </c>
      <c r="V1762" s="16">
        <f t="shared" si="785"/>
        <v>9597.9659721427597</v>
      </c>
      <c r="W1762" s="16">
        <f t="shared" si="800"/>
        <v>868.69930003802529</v>
      </c>
    </row>
    <row r="1763" spans="2:23">
      <c r="B1763" s="13">
        <v>39</v>
      </c>
      <c r="C1763" s="16">
        <f t="shared" si="780"/>
        <v>2574.9585824561559</v>
      </c>
      <c r="D1763" s="16">
        <f t="shared" si="786"/>
        <v>-179215.31843833911</v>
      </c>
      <c r="E1763" s="16">
        <f t="shared" si="787"/>
        <v>0</v>
      </c>
      <c r="F1763" s="16">
        <f t="shared" si="781"/>
        <v>-181790.27702079527</v>
      </c>
      <c r="G1763" s="16">
        <f t="shared" si="788"/>
        <v>0</v>
      </c>
      <c r="H1763" s="16">
        <f t="shared" si="789"/>
        <v>-49469.404251447639</v>
      </c>
      <c r="I1763" s="16">
        <f t="shared" si="790"/>
        <v>0</v>
      </c>
      <c r="J1763" s="16">
        <f t="shared" si="782"/>
        <v>-52044.362833903797</v>
      </c>
      <c r="K1763" s="16">
        <f t="shared" si="791"/>
        <v>0</v>
      </c>
      <c r="L1763" s="16">
        <f t="shared" si="792"/>
        <v>5378.8485415522837</v>
      </c>
      <c r="M1763" s="16">
        <f t="shared" si="793"/>
        <v>3375.2568224990068</v>
      </c>
      <c r="N1763" s="16">
        <f t="shared" si="783"/>
        <v>2003.5917190532768</v>
      </c>
      <c r="O1763" s="16">
        <f t="shared" si="794"/>
        <v>172.9543764848186</v>
      </c>
      <c r="P1763" s="16">
        <f t="shared" si="795"/>
        <v>9707.9846961528347</v>
      </c>
      <c r="Q1763" s="16">
        <f t="shared" si="796"/>
        <v>3375.2568224990059</v>
      </c>
      <c r="R1763" s="16">
        <f t="shared" si="784"/>
        <v>6332.7278736538283</v>
      </c>
      <c r="S1763" s="16">
        <f t="shared" si="797"/>
        <v>546.65478521410682</v>
      </c>
      <c r="T1763" s="16">
        <f t="shared" si="798"/>
        <v>9866.1331414044289</v>
      </c>
      <c r="U1763" s="16">
        <f t="shared" si="799"/>
        <v>3375.2568224990059</v>
      </c>
      <c r="V1763" s="16">
        <f t="shared" si="785"/>
        <v>6490.8763189054225</v>
      </c>
      <c r="W1763" s="16">
        <f t="shared" si="800"/>
        <v>560.30650151959003</v>
      </c>
    </row>
    <row r="1764" spans="2:23">
      <c r="B1764" s="13">
        <v>40</v>
      </c>
      <c r="C1764" s="16">
        <f t="shared" si="780"/>
        <v>2574.9585824561559</v>
      </c>
      <c r="D1764" s="16">
        <f t="shared" si="786"/>
        <v>-187243.98533141913</v>
      </c>
      <c r="E1764" s="16">
        <f t="shared" si="787"/>
        <v>0</v>
      </c>
      <c r="F1764" s="16">
        <f t="shared" si="781"/>
        <v>-189818.94391387529</v>
      </c>
      <c r="G1764" s="16">
        <f t="shared" si="788"/>
        <v>0</v>
      </c>
      <c r="H1764" s="16">
        <f t="shared" si="789"/>
        <v>-53605.693718920913</v>
      </c>
      <c r="I1764" s="16">
        <f t="shared" si="790"/>
        <v>0</v>
      </c>
      <c r="J1764" s="16">
        <f t="shared" si="782"/>
        <v>-56180.652301377071</v>
      </c>
      <c r="K1764" s="16">
        <f t="shared" si="791"/>
        <v>0</v>
      </c>
      <c r="L1764" s="16">
        <f t="shared" si="792"/>
        <v>2059.5720716836254</v>
      </c>
      <c r="M1764" s="16">
        <f t="shared" si="793"/>
        <v>3379.9482556291555</v>
      </c>
      <c r="N1764" s="16">
        <f t="shared" si="783"/>
        <v>-1005.9071115242203</v>
      </c>
      <c r="O1764" s="16">
        <f t="shared" si="794"/>
        <v>0</v>
      </c>
      <c r="P1764" s="16">
        <f t="shared" si="795"/>
        <v>6509.6642904437158</v>
      </c>
      <c r="Q1764" s="16">
        <f t="shared" si="796"/>
        <v>3379.948255629155</v>
      </c>
      <c r="R1764" s="16">
        <f t="shared" si="784"/>
        <v>3129.7160348145608</v>
      </c>
      <c r="S1764" s="16">
        <f t="shared" si="797"/>
        <v>257.66731095432397</v>
      </c>
      <c r="T1764" s="16">
        <f t="shared" si="798"/>
        <v>6672.2314032556405</v>
      </c>
      <c r="U1764" s="16">
        <f t="shared" si="799"/>
        <v>3379.948255629155</v>
      </c>
      <c r="V1764" s="16">
        <f t="shared" si="785"/>
        <v>3292.2831476264855</v>
      </c>
      <c r="W1764" s="16">
        <f t="shared" si="800"/>
        <v>271.05134654793551</v>
      </c>
    </row>
    <row r="1765" spans="2:23">
      <c r="B1765" s="13">
        <v>41</v>
      </c>
      <c r="C1765" s="16">
        <f t="shared" si="780"/>
        <v>2574.9585824561559</v>
      </c>
      <c r="D1765" s="16">
        <f t="shared" si="786"/>
        <v>-195513.51223129156</v>
      </c>
      <c r="E1765" s="16">
        <f t="shared" si="787"/>
        <v>0</v>
      </c>
      <c r="F1765" s="16">
        <f t="shared" si="781"/>
        <v>-198088.47081374773</v>
      </c>
      <c r="G1765" s="16">
        <f t="shared" si="788"/>
        <v>0</v>
      </c>
      <c r="H1765" s="16">
        <f t="shared" si="789"/>
        <v>-57866.071870418382</v>
      </c>
      <c r="I1765" s="16">
        <f t="shared" si="790"/>
        <v>0</v>
      </c>
      <c r="J1765" s="16">
        <f t="shared" si="782"/>
        <v>-60441.03045287454</v>
      </c>
      <c r="K1765" s="16">
        <f t="shared" si="791"/>
        <v>0</v>
      </c>
      <c r="L1765" s="16">
        <f t="shared" si="792"/>
        <v>-1036.0843248699471</v>
      </c>
      <c r="M1765" s="16">
        <f t="shared" si="793"/>
        <v>0</v>
      </c>
      <c r="N1765" s="16">
        <f t="shared" si="783"/>
        <v>-3611.042907326103</v>
      </c>
      <c r="O1765" s="16">
        <f t="shared" si="794"/>
        <v>0</v>
      </c>
      <c r="P1765" s="16">
        <f t="shared" si="795"/>
        <v>3217.16030082728</v>
      </c>
      <c r="Q1765" s="16">
        <f t="shared" si="796"/>
        <v>3384.4348512431516</v>
      </c>
      <c r="R1765" s="16">
        <f t="shared" si="784"/>
        <v>-127.26645899584453</v>
      </c>
      <c r="S1765" s="16">
        <f t="shared" si="797"/>
        <v>0</v>
      </c>
      <c r="T1765" s="16">
        <f t="shared" si="798"/>
        <v>3384.2695387711697</v>
      </c>
      <c r="U1765" s="16">
        <f t="shared" si="799"/>
        <v>3384.4348512431516</v>
      </c>
      <c r="V1765" s="16">
        <f t="shared" si="785"/>
        <v>-0.12577366302689363</v>
      </c>
      <c r="W1765" s="16">
        <f t="shared" si="800"/>
        <v>0</v>
      </c>
    </row>
    <row r="1766" spans="2:23">
      <c r="B1766" s="13">
        <v>42</v>
      </c>
      <c r="C1766" s="16">
        <f t="shared" si="780"/>
        <v>0</v>
      </c>
      <c r="D1766" s="16">
        <f t="shared" si="786"/>
        <v>-204031.12493816015</v>
      </c>
      <c r="E1766" s="16">
        <f t="shared" si="787"/>
        <v>0</v>
      </c>
      <c r="F1766" s="16">
        <f t="shared" si="781"/>
        <v>-204031.12493816015</v>
      </c>
      <c r="G1766" s="16">
        <f t="shared" si="788"/>
        <v>0</v>
      </c>
      <c r="H1766" s="16">
        <f t="shared" si="789"/>
        <v>-62254.261366460778</v>
      </c>
      <c r="I1766" s="16">
        <f t="shared" si="790"/>
        <v>0</v>
      </c>
      <c r="J1766" s="16">
        <f t="shared" si="782"/>
        <v>-62254.261366460778</v>
      </c>
      <c r="K1766" s="16">
        <f t="shared" si="791"/>
        <v>0</v>
      </c>
      <c r="L1766" s="16">
        <f t="shared" si="792"/>
        <v>-3719.374194545886</v>
      </c>
      <c r="M1766" s="16">
        <f t="shared" si="793"/>
        <v>0</v>
      </c>
      <c r="N1766" s="16">
        <f t="shared" si="783"/>
        <v>-3719.374194545886</v>
      </c>
      <c r="O1766" s="16">
        <f t="shared" si="794"/>
        <v>0</v>
      </c>
      <c r="P1766" s="16">
        <f t="shared" si="795"/>
        <v>-131.08445276571987</v>
      </c>
      <c r="Q1766" s="16">
        <f t="shared" si="796"/>
        <v>0</v>
      </c>
      <c r="R1766" s="16">
        <f t="shared" si="784"/>
        <v>-131.08445276571987</v>
      </c>
      <c r="S1766" s="16">
        <f t="shared" si="797"/>
        <v>0</v>
      </c>
      <c r="T1766" s="16">
        <f t="shared" si="798"/>
        <v>-0.12954687291770045</v>
      </c>
      <c r="U1766" s="16">
        <f t="shared" si="799"/>
        <v>0</v>
      </c>
      <c r="V1766" s="16">
        <f t="shared" si="785"/>
        <v>-0.12954687291770045</v>
      </c>
      <c r="W1766" s="16">
        <f t="shared" si="800"/>
        <v>0</v>
      </c>
    </row>
    <row r="1767" spans="2:23">
      <c r="B1767" s="13">
        <v>43</v>
      </c>
      <c r="C1767" s="16">
        <f t="shared" si="780"/>
        <v>0</v>
      </c>
      <c r="D1767" s="16">
        <f t="shared" si="786"/>
        <v>-204031.12493816015</v>
      </c>
      <c r="E1767" s="16">
        <f t="shared" si="787"/>
        <v>0</v>
      </c>
      <c r="F1767" s="16">
        <f t="shared" si="781"/>
        <v>-204031.12493816015</v>
      </c>
      <c r="G1767" s="16">
        <f t="shared" si="788"/>
        <v>0</v>
      </c>
      <c r="H1767" s="16">
        <f t="shared" si="789"/>
        <v>-62254.261366460778</v>
      </c>
      <c r="I1767" s="16">
        <f t="shared" si="790"/>
        <v>0</v>
      </c>
      <c r="J1767" s="16">
        <f t="shared" si="782"/>
        <v>-62254.261366460778</v>
      </c>
      <c r="K1767" s="16">
        <f t="shared" si="791"/>
        <v>0</v>
      </c>
      <c r="L1767" s="16">
        <f t="shared" si="792"/>
        <v>-3719.374194545886</v>
      </c>
      <c r="M1767" s="16">
        <f t="shared" si="793"/>
        <v>0</v>
      </c>
      <c r="N1767" s="16">
        <f t="shared" si="783"/>
        <v>-3719.374194545886</v>
      </c>
      <c r="O1767" s="16">
        <f t="shared" si="794"/>
        <v>0</v>
      </c>
      <c r="P1767" s="16">
        <f t="shared" si="795"/>
        <v>-131.08445276571987</v>
      </c>
      <c r="Q1767" s="16">
        <f t="shared" si="796"/>
        <v>0</v>
      </c>
      <c r="R1767" s="16">
        <f t="shared" si="784"/>
        <v>-131.08445276571987</v>
      </c>
      <c r="S1767" s="16">
        <f t="shared" si="797"/>
        <v>0</v>
      </c>
      <c r="T1767" s="16">
        <f t="shared" si="798"/>
        <v>-0.12954687291770045</v>
      </c>
      <c r="U1767" s="16">
        <f t="shared" si="799"/>
        <v>0</v>
      </c>
      <c r="V1767" s="16">
        <f t="shared" si="785"/>
        <v>-0.12954687291770045</v>
      </c>
      <c r="W1767" s="16">
        <f t="shared" si="800"/>
        <v>0</v>
      </c>
    </row>
    <row r="1768" spans="2:23">
      <c r="B1768" s="13">
        <v>44</v>
      </c>
      <c r="C1768" s="16">
        <f t="shared" si="780"/>
        <v>0</v>
      </c>
      <c r="D1768" s="16">
        <f t="shared" si="786"/>
        <v>-204031.12493816015</v>
      </c>
      <c r="E1768" s="16">
        <f t="shared" si="787"/>
        <v>0</v>
      </c>
      <c r="F1768" s="16">
        <f t="shared" si="781"/>
        <v>-204031.12493816015</v>
      </c>
      <c r="G1768" s="16">
        <f t="shared" si="788"/>
        <v>0</v>
      </c>
      <c r="H1768" s="16">
        <f t="shared" si="789"/>
        <v>-62254.261366460778</v>
      </c>
      <c r="I1768" s="16">
        <f t="shared" si="790"/>
        <v>0</v>
      </c>
      <c r="J1768" s="16">
        <f t="shared" si="782"/>
        <v>-62254.261366460778</v>
      </c>
      <c r="K1768" s="16">
        <f t="shared" si="791"/>
        <v>0</v>
      </c>
      <c r="L1768" s="16">
        <f t="shared" si="792"/>
        <v>-3719.374194545886</v>
      </c>
      <c r="M1768" s="16">
        <f t="shared" si="793"/>
        <v>0</v>
      </c>
      <c r="N1768" s="16">
        <f t="shared" si="783"/>
        <v>-3719.374194545886</v>
      </c>
      <c r="O1768" s="16">
        <f t="shared" si="794"/>
        <v>0</v>
      </c>
      <c r="P1768" s="16">
        <f t="shared" si="795"/>
        <v>-131.08445276571987</v>
      </c>
      <c r="Q1768" s="16">
        <f t="shared" si="796"/>
        <v>0</v>
      </c>
      <c r="R1768" s="16">
        <f t="shared" si="784"/>
        <v>-131.08445276571987</v>
      </c>
      <c r="S1768" s="16">
        <f t="shared" si="797"/>
        <v>0</v>
      </c>
      <c r="T1768" s="16">
        <f t="shared" si="798"/>
        <v>-0.12954687291770045</v>
      </c>
      <c r="U1768" s="16">
        <f t="shared" si="799"/>
        <v>0</v>
      </c>
      <c r="V1768" s="16">
        <f t="shared" si="785"/>
        <v>-0.12954687291770045</v>
      </c>
      <c r="W1768" s="16">
        <f t="shared" si="800"/>
        <v>0</v>
      </c>
    </row>
    <row r="1769" spans="2:23">
      <c r="B1769" s="13">
        <v>45</v>
      </c>
      <c r="C1769" s="16">
        <f t="shared" si="780"/>
        <v>0</v>
      </c>
      <c r="D1769" s="16">
        <f t="shared" si="786"/>
        <v>-204031.12493816015</v>
      </c>
      <c r="E1769" s="16">
        <f t="shared" si="787"/>
        <v>0</v>
      </c>
      <c r="F1769" s="16">
        <f t="shared" si="781"/>
        <v>-204031.12493816015</v>
      </c>
      <c r="G1769" s="16">
        <f t="shared" si="788"/>
        <v>0</v>
      </c>
      <c r="H1769" s="16">
        <f t="shared" si="789"/>
        <v>-62254.261366460778</v>
      </c>
      <c r="I1769" s="16">
        <f t="shared" si="790"/>
        <v>0</v>
      </c>
      <c r="J1769" s="16">
        <f t="shared" si="782"/>
        <v>-62254.261366460778</v>
      </c>
      <c r="K1769" s="16">
        <f t="shared" si="791"/>
        <v>0</v>
      </c>
      <c r="L1769" s="16">
        <f t="shared" si="792"/>
        <v>-3719.374194545886</v>
      </c>
      <c r="M1769" s="16">
        <f t="shared" si="793"/>
        <v>0</v>
      </c>
      <c r="N1769" s="16">
        <f t="shared" si="783"/>
        <v>-3719.374194545886</v>
      </c>
      <c r="O1769" s="16">
        <f t="shared" si="794"/>
        <v>0</v>
      </c>
      <c r="P1769" s="16">
        <f t="shared" si="795"/>
        <v>-131.08445276571987</v>
      </c>
      <c r="Q1769" s="16">
        <f t="shared" si="796"/>
        <v>0</v>
      </c>
      <c r="R1769" s="16">
        <f t="shared" si="784"/>
        <v>-131.08445276571987</v>
      </c>
      <c r="S1769" s="16">
        <f t="shared" si="797"/>
        <v>0</v>
      </c>
      <c r="T1769" s="16">
        <f t="shared" si="798"/>
        <v>-0.12954687291770045</v>
      </c>
      <c r="U1769" s="16">
        <f t="shared" si="799"/>
        <v>0</v>
      </c>
      <c r="V1769" s="16">
        <f t="shared" si="785"/>
        <v>-0.12954687291770045</v>
      </c>
      <c r="W1769" s="16">
        <f t="shared" si="800"/>
        <v>0</v>
      </c>
    </row>
    <row r="1770" spans="2:23">
      <c r="B1770" s="13">
        <v>46</v>
      </c>
      <c r="C1770" s="16">
        <f t="shared" si="780"/>
        <v>0</v>
      </c>
      <c r="D1770" s="16">
        <f t="shared" si="786"/>
        <v>-204031.12493816015</v>
      </c>
      <c r="E1770" s="16">
        <f t="shared" si="787"/>
        <v>0</v>
      </c>
      <c r="F1770" s="16">
        <f t="shared" si="781"/>
        <v>-204031.12493816015</v>
      </c>
      <c r="G1770" s="16">
        <f t="shared" si="788"/>
        <v>0</v>
      </c>
      <c r="H1770" s="16">
        <f t="shared" si="789"/>
        <v>-62254.261366460778</v>
      </c>
      <c r="I1770" s="16">
        <f t="shared" si="790"/>
        <v>0</v>
      </c>
      <c r="J1770" s="16">
        <f t="shared" si="782"/>
        <v>-62254.261366460778</v>
      </c>
      <c r="K1770" s="16">
        <f t="shared" si="791"/>
        <v>0</v>
      </c>
      <c r="L1770" s="16">
        <f t="shared" si="792"/>
        <v>-3719.374194545886</v>
      </c>
      <c r="M1770" s="16">
        <f t="shared" si="793"/>
        <v>0</v>
      </c>
      <c r="N1770" s="16">
        <f t="shared" si="783"/>
        <v>-3719.374194545886</v>
      </c>
      <c r="O1770" s="16">
        <f t="shared" si="794"/>
        <v>0</v>
      </c>
      <c r="P1770" s="16">
        <f t="shared" si="795"/>
        <v>-131.08445276571987</v>
      </c>
      <c r="Q1770" s="16">
        <f t="shared" si="796"/>
        <v>0</v>
      </c>
      <c r="R1770" s="16">
        <f t="shared" si="784"/>
        <v>-131.08445276571987</v>
      </c>
      <c r="S1770" s="16">
        <f t="shared" si="797"/>
        <v>0</v>
      </c>
      <c r="T1770" s="16">
        <f t="shared" si="798"/>
        <v>-0.12954687291770045</v>
      </c>
      <c r="U1770" s="16">
        <f t="shared" si="799"/>
        <v>0</v>
      </c>
      <c r="V1770" s="16">
        <f t="shared" si="785"/>
        <v>-0.12954687291770045</v>
      </c>
      <c r="W1770" s="16">
        <f t="shared" si="800"/>
        <v>0</v>
      </c>
    </row>
    <row r="1771" spans="2:23">
      <c r="B1771" s="13">
        <v>47</v>
      </c>
      <c r="C1771" s="16">
        <f t="shared" si="780"/>
        <v>0</v>
      </c>
      <c r="D1771" s="16">
        <f t="shared" si="786"/>
        <v>-204031.12493816015</v>
      </c>
      <c r="E1771" s="16">
        <f t="shared" si="787"/>
        <v>0</v>
      </c>
      <c r="F1771" s="16">
        <f t="shared" si="781"/>
        <v>-204031.12493816015</v>
      </c>
      <c r="G1771" s="16">
        <f t="shared" si="788"/>
        <v>0</v>
      </c>
      <c r="H1771" s="16">
        <f t="shared" si="789"/>
        <v>-62254.261366460778</v>
      </c>
      <c r="I1771" s="16">
        <f t="shared" si="790"/>
        <v>0</v>
      </c>
      <c r="J1771" s="16">
        <f t="shared" si="782"/>
        <v>-62254.261366460778</v>
      </c>
      <c r="K1771" s="16">
        <f t="shared" si="791"/>
        <v>0</v>
      </c>
      <c r="L1771" s="16">
        <f t="shared" si="792"/>
        <v>-3719.374194545886</v>
      </c>
      <c r="M1771" s="16">
        <f t="shared" si="793"/>
        <v>0</v>
      </c>
      <c r="N1771" s="16">
        <f t="shared" si="783"/>
        <v>-3719.374194545886</v>
      </c>
      <c r="O1771" s="16">
        <f t="shared" si="794"/>
        <v>0</v>
      </c>
      <c r="P1771" s="16">
        <f t="shared" si="795"/>
        <v>-131.08445276571987</v>
      </c>
      <c r="Q1771" s="16">
        <f t="shared" si="796"/>
        <v>0</v>
      </c>
      <c r="R1771" s="16">
        <f t="shared" si="784"/>
        <v>-131.08445276571987</v>
      </c>
      <c r="S1771" s="16">
        <f t="shared" si="797"/>
        <v>0</v>
      </c>
      <c r="T1771" s="16">
        <f t="shared" si="798"/>
        <v>-0.12954687291770045</v>
      </c>
      <c r="U1771" s="16">
        <f t="shared" si="799"/>
        <v>0</v>
      </c>
      <c r="V1771" s="16">
        <f t="shared" si="785"/>
        <v>-0.12954687291770045</v>
      </c>
      <c r="W1771" s="16">
        <f t="shared" si="800"/>
        <v>0</v>
      </c>
    </row>
    <row r="1772" spans="2:23">
      <c r="B1772" s="13">
        <v>48</v>
      </c>
      <c r="C1772" s="16">
        <f t="shared" si="780"/>
        <v>0</v>
      </c>
      <c r="D1772" s="16">
        <f t="shared" si="786"/>
        <v>-204031.12493816015</v>
      </c>
      <c r="E1772" s="16">
        <f t="shared" si="787"/>
        <v>0</v>
      </c>
      <c r="F1772" s="16">
        <f t="shared" si="781"/>
        <v>-204031.12493816015</v>
      </c>
      <c r="G1772" s="16">
        <f t="shared" si="788"/>
        <v>0</v>
      </c>
      <c r="H1772" s="16">
        <f t="shared" si="789"/>
        <v>-62254.261366460778</v>
      </c>
      <c r="I1772" s="16">
        <f t="shared" si="790"/>
        <v>0</v>
      </c>
      <c r="J1772" s="16">
        <f t="shared" si="782"/>
        <v>-62254.261366460778</v>
      </c>
      <c r="K1772" s="16">
        <f t="shared" si="791"/>
        <v>0</v>
      </c>
      <c r="L1772" s="16">
        <f t="shared" si="792"/>
        <v>-3719.374194545886</v>
      </c>
      <c r="M1772" s="16">
        <f t="shared" si="793"/>
        <v>0</v>
      </c>
      <c r="N1772" s="16">
        <f t="shared" si="783"/>
        <v>-3719.374194545886</v>
      </c>
      <c r="O1772" s="16">
        <f t="shared" si="794"/>
        <v>0</v>
      </c>
      <c r="P1772" s="16">
        <f t="shared" si="795"/>
        <v>-131.08445276571987</v>
      </c>
      <c r="Q1772" s="16">
        <f t="shared" si="796"/>
        <v>0</v>
      </c>
      <c r="R1772" s="16">
        <f t="shared" si="784"/>
        <v>-131.08445276571987</v>
      </c>
      <c r="S1772" s="16">
        <f t="shared" si="797"/>
        <v>0</v>
      </c>
      <c r="T1772" s="16">
        <f t="shared" si="798"/>
        <v>-0.12954687291770045</v>
      </c>
      <c r="U1772" s="16">
        <f t="shared" si="799"/>
        <v>0</v>
      </c>
      <c r="V1772" s="16">
        <f t="shared" si="785"/>
        <v>-0.12954687291770045</v>
      </c>
      <c r="W1772" s="16">
        <f t="shared" si="800"/>
        <v>0</v>
      </c>
    </row>
    <row r="1773" spans="2:23">
      <c r="B1773" s="13">
        <v>49</v>
      </c>
      <c r="C1773" s="16">
        <f t="shared" si="780"/>
        <v>0</v>
      </c>
      <c r="D1773" s="16">
        <f t="shared" si="786"/>
        <v>-204031.12493816015</v>
      </c>
      <c r="E1773" s="16">
        <f t="shared" si="787"/>
        <v>0</v>
      </c>
      <c r="F1773" s="16">
        <f t="shared" si="781"/>
        <v>-204031.12493816015</v>
      </c>
      <c r="G1773" s="16">
        <f t="shared" si="788"/>
        <v>0</v>
      </c>
      <c r="H1773" s="16">
        <f t="shared" si="789"/>
        <v>-62254.261366460778</v>
      </c>
      <c r="I1773" s="16">
        <f t="shared" si="790"/>
        <v>0</v>
      </c>
      <c r="J1773" s="16">
        <f t="shared" si="782"/>
        <v>-62254.261366460778</v>
      </c>
      <c r="K1773" s="16">
        <f t="shared" si="791"/>
        <v>0</v>
      </c>
      <c r="L1773" s="16">
        <f t="shared" si="792"/>
        <v>-3719.374194545886</v>
      </c>
      <c r="M1773" s="16">
        <f t="shared" si="793"/>
        <v>0</v>
      </c>
      <c r="N1773" s="16">
        <f t="shared" si="783"/>
        <v>-3719.374194545886</v>
      </c>
      <c r="O1773" s="16">
        <f t="shared" si="794"/>
        <v>0</v>
      </c>
      <c r="P1773" s="16">
        <f t="shared" si="795"/>
        <v>-131.08445276571987</v>
      </c>
      <c r="Q1773" s="16">
        <f t="shared" si="796"/>
        <v>0</v>
      </c>
      <c r="R1773" s="16">
        <f t="shared" si="784"/>
        <v>-131.08445276571987</v>
      </c>
      <c r="S1773" s="16">
        <f t="shared" si="797"/>
        <v>0</v>
      </c>
      <c r="T1773" s="16">
        <f t="shared" si="798"/>
        <v>-0.12954687291770045</v>
      </c>
      <c r="U1773" s="16">
        <f t="shared" si="799"/>
        <v>0</v>
      </c>
      <c r="V1773" s="16">
        <f t="shared" si="785"/>
        <v>-0.12954687291770045</v>
      </c>
      <c r="W1773" s="16">
        <f t="shared" si="800"/>
        <v>0</v>
      </c>
    </row>
    <row r="1774" spans="2:23">
      <c r="B1774" s="13">
        <v>50</v>
      </c>
      <c r="C1774" s="16">
        <f t="shared" si="780"/>
        <v>0</v>
      </c>
      <c r="D1774" s="16">
        <f t="shared" si="786"/>
        <v>-204031.12493816015</v>
      </c>
      <c r="E1774" s="16">
        <f t="shared" si="787"/>
        <v>0</v>
      </c>
      <c r="F1774" s="16">
        <f t="shared" si="781"/>
        <v>-204031.12493816015</v>
      </c>
      <c r="G1774" s="16">
        <f t="shared" si="788"/>
        <v>0</v>
      </c>
      <c r="H1774" s="16">
        <f t="shared" si="789"/>
        <v>-62254.261366460778</v>
      </c>
      <c r="I1774" s="16">
        <f t="shared" si="790"/>
        <v>0</v>
      </c>
      <c r="J1774" s="16">
        <f t="shared" si="782"/>
        <v>-62254.261366460778</v>
      </c>
      <c r="K1774" s="16">
        <f t="shared" si="791"/>
        <v>0</v>
      </c>
      <c r="L1774" s="16">
        <f t="shared" si="792"/>
        <v>-3719.374194545886</v>
      </c>
      <c r="M1774" s="16">
        <f t="shared" si="793"/>
        <v>0</v>
      </c>
      <c r="N1774" s="16">
        <f t="shared" si="783"/>
        <v>-3719.374194545886</v>
      </c>
      <c r="O1774" s="16">
        <f t="shared" si="794"/>
        <v>0</v>
      </c>
      <c r="P1774" s="16">
        <f t="shared" si="795"/>
        <v>-131.08445276571987</v>
      </c>
      <c r="Q1774" s="16">
        <f t="shared" si="796"/>
        <v>0</v>
      </c>
      <c r="R1774" s="16">
        <f t="shared" si="784"/>
        <v>-131.08445276571987</v>
      </c>
      <c r="S1774" s="16">
        <f t="shared" si="797"/>
        <v>0</v>
      </c>
      <c r="T1774" s="16">
        <f t="shared" si="798"/>
        <v>-0.12954687291770045</v>
      </c>
      <c r="U1774" s="16">
        <f t="shared" si="799"/>
        <v>0</v>
      </c>
      <c r="V1774" s="16">
        <f t="shared" si="785"/>
        <v>-0.12954687291770045</v>
      </c>
      <c r="W1774" s="16">
        <f t="shared" si="800"/>
        <v>0</v>
      </c>
    </row>
    <row r="1775" spans="2:23">
      <c r="B1775" s="13">
        <v>51</v>
      </c>
      <c r="C1775" s="16">
        <f t="shared" si="780"/>
        <v>0</v>
      </c>
      <c r="D1775" s="16">
        <f t="shared" si="786"/>
        <v>-204031.12493816015</v>
      </c>
      <c r="E1775" s="16">
        <f t="shared" si="787"/>
        <v>0</v>
      </c>
      <c r="F1775" s="16">
        <f t="shared" si="781"/>
        <v>-204031.12493816015</v>
      </c>
      <c r="G1775" s="16">
        <f t="shared" si="788"/>
        <v>0</v>
      </c>
      <c r="H1775" s="16">
        <f t="shared" si="789"/>
        <v>-62254.261366460778</v>
      </c>
      <c r="I1775" s="16">
        <f t="shared" si="790"/>
        <v>0</v>
      </c>
      <c r="J1775" s="16">
        <f t="shared" si="782"/>
        <v>-62254.261366460778</v>
      </c>
      <c r="K1775" s="16">
        <f t="shared" si="791"/>
        <v>0</v>
      </c>
      <c r="L1775" s="16">
        <f t="shared" si="792"/>
        <v>-3719.374194545886</v>
      </c>
      <c r="M1775" s="16">
        <f t="shared" si="793"/>
        <v>0</v>
      </c>
      <c r="N1775" s="16">
        <f t="shared" si="783"/>
        <v>-3719.374194545886</v>
      </c>
      <c r="O1775" s="16">
        <f t="shared" si="794"/>
        <v>0</v>
      </c>
      <c r="P1775" s="16">
        <f t="shared" si="795"/>
        <v>-131.08445276571987</v>
      </c>
      <c r="Q1775" s="16">
        <f t="shared" si="796"/>
        <v>0</v>
      </c>
      <c r="R1775" s="16">
        <f t="shared" si="784"/>
        <v>-131.08445276571987</v>
      </c>
      <c r="S1775" s="16">
        <f t="shared" si="797"/>
        <v>0</v>
      </c>
      <c r="T1775" s="16">
        <f t="shared" si="798"/>
        <v>-0.12954687291770045</v>
      </c>
      <c r="U1775" s="16">
        <f t="shared" si="799"/>
        <v>0</v>
      </c>
      <c r="V1775" s="16">
        <f t="shared" si="785"/>
        <v>-0.12954687291770045</v>
      </c>
      <c r="W1775" s="16">
        <f t="shared" si="800"/>
        <v>0</v>
      </c>
    </row>
    <row r="1776" spans="2:23">
      <c r="B1776" s="13">
        <v>52</v>
      </c>
      <c r="C1776" s="16">
        <f t="shared" si="780"/>
        <v>0</v>
      </c>
      <c r="D1776" s="16">
        <f t="shared" si="786"/>
        <v>-204031.12493816015</v>
      </c>
      <c r="E1776" s="16">
        <f t="shared" si="787"/>
        <v>0</v>
      </c>
      <c r="F1776" s="16">
        <f t="shared" si="781"/>
        <v>-204031.12493816015</v>
      </c>
      <c r="G1776" s="16">
        <f t="shared" si="788"/>
        <v>0</v>
      </c>
      <c r="H1776" s="16">
        <f t="shared" si="789"/>
        <v>-62254.261366460778</v>
      </c>
      <c r="I1776" s="16">
        <f t="shared" si="790"/>
        <v>0</v>
      </c>
      <c r="J1776" s="16">
        <f t="shared" si="782"/>
        <v>-62254.261366460778</v>
      </c>
      <c r="K1776" s="16">
        <f t="shared" si="791"/>
        <v>0</v>
      </c>
      <c r="L1776" s="16">
        <f t="shared" si="792"/>
        <v>-3719.374194545886</v>
      </c>
      <c r="M1776" s="16">
        <f t="shared" si="793"/>
        <v>0</v>
      </c>
      <c r="N1776" s="16">
        <f t="shared" si="783"/>
        <v>-3719.374194545886</v>
      </c>
      <c r="O1776" s="16">
        <f t="shared" si="794"/>
        <v>0</v>
      </c>
      <c r="P1776" s="16">
        <f t="shared" si="795"/>
        <v>-131.08445276571987</v>
      </c>
      <c r="Q1776" s="16">
        <f t="shared" si="796"/>
        <v>0</v>
      </c>
      <c r="R1776" s="16">
        <f t="shared" si="784"/>
        <v>-131.08445276571987</v>
      </c>
      <c r="S1776" s="16">
        <f t="shared" si="797"/>
        <v>0</v>
      </c>
      <c r="T1776" s="16">
        <f t="shared" si="798"/>
        <v>-0.12954687291770045</v>
      </c>
      <c r="U1776" s="16">
        <f t="shared" si="799"/>
        <v>0</v>
      </c>
      <c r="V1776" s="16">
        <f t="shared" si="785"/>
        <v>-0.12954687291770045</v>
      </c>
      <c r="W1776" s="16">
        <f t="shared" si="800"/>
        <v>0</v>
      </c>
    </row>
    <row r="1777" spans="1:23">
      <c r="B1777" s="13">
        <v>53</v>
      </c>
      <c r="C1777" s="16">
        <f t="shared" si="780"/>
        <v>0</v>
      </c>
      <c r="D1777" s="16">
        <f t="shared" si="786"/>
        <v>-204031.12493816015</v>
      </c>
      <c r="E1777" s="16">
        <f t="shared" si="787"/>
        <v>0</v>
      </c>
      <c r="F1777" s="16">
        <f t="shared" si="781"/>
        <v>-204031.12493816015</v>
      </c>
      <c r="G1777" s="16">
        <f t="shared" si="788"/>
        <v>0</v>
      </c>
      <c r="H1777" s="16">
        <f t="shared" si="789"/>
        <v>-62254.261366460778</v>
      </c>
      <c r="I1777" s="16">
        <f t="shared" si="790"/>
        <v>0</v>
      </c>
      <c r="J1777" s="16">
        <f t="shared" si="782"/>
        <v>-62254.261366460778</v>
      </c>
      <c r="K1777" s="16">
        <f t="shared" si="791"/>
        <v>0</v>
      </c>
      <c r="L1777" s="16">
        <f t="shared" si="792"/>
        <v>-3719.374194545886</v>
      </c>
      <c r="M1777" s="16">
        <f t="shared" si="793"/>
        <v>0</v>
      </c>
      <c r="N1777" s="16">
        <f t="shared" si="783"/>
        <v>-3719.374194545886</v>
      </c>
      <c r="O1777" s="16">
        <f t="shared" si="794"/>
        <v>0</v>
      </c>
      <c r="P1777" s="16">
        <f t="shared" si="795"/>
        <v>-131.08445276571987</v>
      </c>
      <c r="Q1777" s="16">
        <f t="shared" si="796"/>
        <v>0</v>
      </c>
      <c r="R1777" s="16">
        <f t="shared" si="784"/>
        <v>-131.08445276571987</v>
      </c>
      <c r="S1777" s="16">
        <f t="shared" si="797"/>
        <v>0</v>
      </c>
      <c r="T1777" s="16">
        <f t="shared" si="798"/>
        <v>-0.12954687291770045</v>
      </c>
      <c r="U1777" s="16">
        <f t="shared" si="799"/>
        <v>0</v>
      </c>
      <c r="V1777" s="16">
        <f t="shared" si="785"/>
        <v>-0.12954687291770045</v>
      </c>
      <c r="W1777" s="16">
        <f t="shared" si="800"/>
        <v>0</v>
      </c>
    </row>
    <row r="1779" spans="1:23">
      <c r="A1779" s="2" t="s">
        <v>421</v>
      </c>
      <c r="B1779" s="5" t="s">
        <v>129</v>
      </c>
      <c r="C1779" s="16">
        <f>$X$1795</f>
        <v>432440.98838842282</v>
      </c>
      <c r="D1779" s="5" t="s">
        <v>396</v>
      </c>
      <c r="E1779" s="16">
        <f>$B$1784-$X$1795</f>
        <v>-27863.48087847326</v>
      </c>
    </row>
    <row r="1780" spans="1:23">
      <c r="A1780" s="5" t="s">
        <v>72</v>
      </c>
      <c r="B1780" s="11">
        <f>$B$131</f>
        <v>24410</v>
      </c>
    </row>
    <row r="1781" spans="1:23">
      <c r="A1781" s="5" t="s">
        <v>397</v>
      </c>
      <c r="B1781" s="11">
        <f>MAX(0,$B$1780-$B$133)</f>
        <v>86</v>
      </c>
    </row>
    <row r="1782" spans="1:23">
      <c r="A1782" s="5" t="s">
        <v>398</v>
      </c>
      <c r="B1782" s="11">
        <f>INT($B$1780/12)</f>
        <v>2034</v>
      </c>
    </row>
    <row r="1783" spans="1:23">
      <c r="A1783" s="5" t="s">
        <v>399</v>
      </c>
      <c r="B1783" s="18">
        <f>MOD($B$1780,12)/12</f>
        <v>0.16666666666666666</v>
      </c>
    </row>
    <row r="1784" spans="1:23">
      <c r="A1784" s="5" t="s">
        <v>400</v>
      </c>
      <c r="B1784" s="16">
        <f>INDEX($G$242:$G$734,$B$1781+1)</f>
        <v>404577.50750994956</v>
      </c>
    </row>
    <row r="1785" spans="1:23">
      <c r="A1785" s="5" t="s">
        <v>381</v>
      </c>
      <c r="B1785" s="16">
        <f>INDEX($K$242:$K$734,$B$1781+1)</f>
        <v>258937.28288449769</v>
      </c>
    </row>
    <row r="1786" spans="1:23">
      <c r="A1786" s="5" t="s">
        <v>132</v>
      </c>
      <c r="B1786" s="20">
        <f>MAX(0,1-$B$1785/($B$1784*INDEX($D$242:$D$734,$B$1781+1)))</f>
        <v>0.44466085449073423</v>
      </c>
    </row>
    <row r="1787" spans="1:23">
      <c r="A1787" s="5" t="s">
        <v>401</v>
      </c>
      <c r="B1787" s="16">
        <f>INDEX($AL$163:$AL$239,($B$1782-1)-2008)+INDEX($AH$163:$AH$239,$B$1782-2008)*$B$1783/INDEX($L$163:$L$239,$B$1782-2008)</f>
        <v>295072.27134955139</v>
      </c>
    </row>
    <row r="1788" spans="1:23">
      <c r="A1788" s="5" t="s">
        <v>402</v>
      </c>
      <c r="B1788" s="16">
        <f>$B$1787*$C$737*$J$154</f>
        <v>24537.51723221445</v>
      </c>
    </row>
    <row r="1789" spans="1:23">
      <c r="A1789" s="5" t="s">
        <v>403</v>
      </c>
      <c r="B1789" s="16">
        <f>MAX(0,IF($B$1788&lt;=28000,0.23*$B$1788,IF($B$1788&lt;=50000,6440+0.33*($B$1788-28000),13700+0.43*($B$1788-50000)))-(IF($B$1788&lt;=8500,1955,IF($B$1788&lt;=28000,700+1255*(28000-$B$1788)/19500,IF($B$1788&lt;=50000,700*(50000-$B$1788)/22000,0)))+IF(AND($B$1788&gt;25000,$B$1788&lt;=29000),50,0)))</f>
        <v>4720.7871237390227</v>
      </c>
    </row>
    <row r="1790" spans="1:23">
      <c r="A1790" s="5" t="s">
        <v>404</v>
      </c>
      <c r="B1790" s="16">
        <f>$B$1788-$B$1789-IF($B$1789&gt;0,$B$111*$B$1788,0)</f>
        <v>19325.979763831139</v>
      </c>
    </row>
    <row r="1791" spans="1:23">
      <c r="A1791" s="5" t="s">
        <v>405</v>
      </c>
      <c r="B1791" s="11">
        <f>$B$132-$B$1780</f>
        <v>504</v>
      </c>
    </row>
    <row r="1792" spans="1:23">
      <c r="A1792" s="5" t="s">
        <v>406</v>
      </c>
      <c r="B1792" s="11">
        <f>$B$134-$B$1780</f>
        <v>232</v>
      </c>
    </row>
    <row r="1793" spans="1:24">
      <c r="A1793" s="5" t="s">
        <v>133</v>
      </c>
      <c r="B1793" s="11">
        <f>ROUNDUP($B$1791/12,0)</f>
        <v>42</v>
      </c>
    </row>
    <row r="1794" spans="1:24">
      <c r="A1794" s="5" t="s">
        <v>407</v>
      </c>
      <c r="B1794" s="16">
        <f>$B$8</f>
        <v>22000</v>
      </c>
    </row>
    <row r="1795" spans="1:24">
      <c r="A1795" s="5" t="s">
        <v>134</v>
      </c>
      <c r="D1795" s="16">
        <f>IF(SUMPRODUCT($C$1798:$C$1851,1/$B$107^$B$1798:$B$1851)&lt;=0,1000,SUMPRODUCT($C$1798:$C$1851,1/$B$107^$B$1798:$B$1851))</f>
        <v>354079.12550341495</v>
      </c>
      <c r="H1795" s="16">
        <f>1.15*$D$1795</f>
        <v>407190.99432892719</v>
      </c>
      <c r="L1795" s="16">
        <f>IF($H$1796=$D$1796,$H$1795,$H$1795-$H$1796*($H$1795-$D$1795)/($H$1796-$D$1796))</f>
        <v>430881.91052459122</v>
      </c>
      <c r="P1795" s="16">
        <f>IF($L$1796=$H$1796,$L$1795,$L$1795-$L$1796*($L$1795-$H$1795)/($L$1796-$H$1796))</f>
        <v>432387.11218857352</v>
      </c>
      <c r="T1795" s="16">
        <f>IF($P$1796=$L$1796,$P$1795,$P$1795-$P$1796*($P$1795-$L$1795)/($P$1796-$L$1796))</f>
        <v>432440.93801522086</v>
      </c>
      <c r="X1795" s="16">
        <f>IF($T$1796=$P$1796,$T$1795,$T$1795-$T$1796*($T$1795-$P$1795)/($T$1796-$P$1796))</f>
        <v>432440.98838842282</v>
      </c>
    </row>
    <row r="1796" spans="1:24">
      <c r="A1796" s="5" t="s">
        <v>135</v>
      </c>
      <c r="D1796" s="16">
        <f>MIN($F$1798:$F$1851)</f>
        <v>-205366.98577905967</v>
      </c>
      <c r="H1796" s="16">
        <f>MIN($J$1798:$J$1851)</f>
        <v>-63348.380506075977</v>
      </c>
      <c r="L1796" s="16">
        <f>MIN($N$1798:$N$1851)</f>
        <v>-3784.3960041576274</v>
      </c>
      <c r="P1796" s="16">
        <f>MIN($R$1798:$R$1851)</f>
        <v>-130.65724915621078</v>
      </c>
      <c r="T1796" s="16">
        <f>MIN($V$1798:$V$1851)</f>
        <v>-0.12216199389250421</v>
      </c>
    </row>
    <row r="1797" spans="1:24" ht="32.1" customHeight="1">
      <c r="B1797" s="12" t="s">
        <v>136</v>
      </c>
      <c r="C1797" s="12" t="s">
        <v>137</v>
      </c>
      <c r="D1797" s="12" t="s">
        <v>138</v>
      </c>
      <c r="E1797" s="12" t="s">
        <v>139</v>
      </c>
      <c r="F1797" s="12" t="s">
        <v>140</v>
      </c>
      <c r="G1797" s="12" t="s">
        <v>141</v>
      </c>
      <c r="H1797" s="12" t="s">
        <v>142</v>
      </c>
      <c r="I1797" s="12" t="s">
        <v>143</v>
      </c>
      <c r="J1797" s="12" t="s">
        <v>144</v>
      </c>
      <c r="K1797" s="12" t="s">
        <v>145</v>
      </c>
      <c r="L1797" s="12" t="s">
        <v>146</v>
      </c>
      <c r="M1797" s="12" t="s">
        <v>147</v>
      </c>
      <c r="N1797" s="12" t="s">
        <v>148</v>
      </c>
      <c r="O1797" s="12" t="s">
        <v>149</v>
      </c>
      <c r="P1797" s="12" t="s">
        <v>150</v>
      </c>
      <c r="Q1797" s="12" t="s">
        <v>151</v>
      </c>
      <c r="R1797" s="12" t="s">
        <v>152</v>
      </c>
      <c r="S1797" s="12" t="s">
        <v>153</v>
      </c>
      <c r="T1797" s="12" t="s">
        <v>154</v>
      </c>
      <c r="U1797" s="12" t="s">
        <v>155</v>
      </c>
      <c r="V1797" s="12" t="s">
        <v>156</v>
      </c>
      <c r="W1797" s="12" t="s">
        <v>157</v>
      </c>
      <c r="X1797" s="12" t="s">
        <v>158</v>
      </c>
    </row>
    <row r="1798" spans="1:24">
      <c r="B1798" s="13">
        <v>0</v>
      </c>
      <c r="C1798" s="16">
        <f t="shared" ref="C1798:C1829" si="801">IF($B$1791-12*$B1798&lt;=0,0,($B$1794*MIN(12,$B$1791-12*$B1798)-$B$1790*(MIN(12,$B$1791-12*$B1798)-MAX(0,MIN(12,$B$1791-12*$B1798,$B$1792-12*$B1798))))/12)</f>
        <v>22000</v>
      </c>
      <c r="D1798" s="16">
        <f>$D$1795</f>
        <v>354079.12550341495</v>
      </c>
      <c r="E1798" s="16">
        <f>IF(AND(C1798&gt;0,D1798&gt;0),C1798/(1-$B$105*MAX(0,1-$D$1795*(1-$B$1786)/D1798)),0)</f>
        <v>24875.954418478199</v>
      </c>
      <c r="F1798" s="16">
        <f t="shared" ref="F1798:F1829" si="802">IF(E1798&gt;0,IF(E1798&lt;=D1798,D1798-E1798,C1798*(D1798/E1798-1)),D1798-C1798)</f>
        <v>329203.17108493677</v>
      </c>
      <c r="G1798" s="16">
        <f>IF(E1798&gt;0,IF(E1798&lt;=D1798,$D$1795*(1-$B$1786)*(1-E1798/D1798),0),IF(AND(C1798&lt;0,F1798&gt;0),$D$1795*(1-$B$1786)-C1798,$D$1795*(1-$B$1786)))/$B$108</f>
        <v>179234.71346004843</v>
      </c>
      <c r="H1798" s="16">
        <f>$H$1795</f>
        <v>407190.99432892719</v>
      </c>
      <c r="I1798" s="16">
        <f>IF(AND(C1798&gt;0,H1798&gt;0),C1798/(1-$B$105*MAX(0,1-$H$1795*(1-$B$1786)/H1798)),0)</f>
        <v>24875.954418478199</v>
      </c>
      <c r="J1798" s="16">
        <f t="shared" ref="J1798:J1829" si="803">IF(I1798&gt;0,IF(I1798&lt;=H1798,H1798-I1798,C1798*(H1798/I1798-1)),H1798-C1798)</f>
        <v>382315.03991044901</v>
      </c>
      <c r="K1798" s="16">
        <f>IF(I1798&gt;0,IF(I1798&lt;=H1798,$H$1795*(1-$B$1786)*(1-I1798/H1798),0),IF(AND(C1798&lt;0,J1798&gt;0),$H$1795*(1-$B$1786)-C1798,$H$1795*(1-$B$1786)))/$B$108</f>
        <v>208151.47801883292</v>
      </c>
      <c r="L1798" s="16">
        <f>$L$1795</f>
        <v>430881.91052459122</v>
      </c>
      <c r="M1798" s="16">
        <f>IF(AND(C1798&gt;0,L1798&gt;0),C1798/(1-$B$105*MAX(0,1-$L$1795*(1-$B$1786)/L1798)),0)</f>
        <v>24875.954418478199</v>
      </c>
      <c r="N1798" s="16">
        <f t="shared" ref="N1798:N1829" si="804">IF(M1798&gt;0,IF(M1798&lt;=L1798,L1798-M1798,C1798*(L1798/M1798-1)),L1798-C1798)</f>
        <v>406005.95610611304</v>
      </c>
      <c r="O1798" s="16">
        <f>IF(M1798&gt;0,IF(M1798&lt;=L1798,$L$1795*(1-$B$1786)*(1-M1798/L1798),0),IF(AND(C1798&lt;0,N1798&gt;0),$L$1795*(1-$B$1786)-C1798,$L$1795*(1-$B$1786)))/$B$108</f>
        <v>221050.0007212169</v>
      </c>
      <c r="P1798" s="16">
        <f>$P$1795</f>
        <v>432387.11218857352</v>
      </c>
      <c r="Q1798" s="16">
        <f>IF(AND(C1798&gt;0,P1798&gt;0),C1798/(1-$B$105*MAX(0,1-$P$1795*(1-$B$1786)/P1798)),0)</f>
        <v>24875.954418478199</v>
      </c>
      <c r="R1798" s="16">
        <f t="shared" ref="R1798:R1829" si="805">IF(Q1798&gt;0,IF(Q1798&lt;=P1798,P1798-Q1798,C1798*(P1798/Q1798-1)),P1798-C1798)</f>
        <v>407511.15777009533</v>
      </c>
      <c r="S1798" s="16">
        <f>IF(Q1798&gt;0,IF(Q1798&lt;=P1798,$P$1795*(1-$B$1786)*(1-Q1798/P1798),0),IF(AND(C1798&lt;0,R1798&gt;0),$P$1795*(1-$B$1786)-C1798,$P$1795*(1-$B$1786)))/$B$108</f>
        <v>221869.50798189835</v>
      </c>
      <c r="T1798" s="16">
        <f>$T$1795</f>
        <v>432440.93801522086</v>
      </c>
      <c r="U1798" s="16">
        <f>IF(AND(C1798&gt;0,T1798&gt;0),C1798/(1-$B$105*MAX(0,1-$T$1795*(1-$B$1786)/T1798)),0)</f>
        <v>24875.954418478199</v>
      </c>
      <c r="V1798" s="16">
        <f t="shared" ref="V1798:V1829" si="806">IF(U1798&gt;0,IF(U1798&lt;=T1798,T1798-U1798,C1798*(T1798/U1798-1)),T1798-C1798)</f>
        <v>407564.98359674268</v>
      </c>
      <c r="W1798" s="16">
        <f>IF(U1798&gt;0,IF(U1798&lt;=T1798,$T$1795*(1-$B$1786)*(1-U1798/T1798),0),IF(AND(C1798&lt;0,V1798&gt;0),$T$1795*(1-$B$1786)-C1798,$T$1795*(1-$B$1786)))/$B$108</f>
        <v>221898.81346089509</v>
      </c>
    </row>
    <row r="1799" spans="1:24">
      <c r="B1799" s="13">
        <v>1</v>
      </c>
      <c r="C1799" s="16">
        <f t="shared" si="801"/>
        <v>22000</v>
      </c>
      <c r="D1799" s="16">
        <f t="shared" ref="D1799:D1830" si="807">IF($B1799&gt;$B$1793,F1798,F1798*$B$107*IF(F1798&gt;0,$B$106,1))</f>
        <v>338401.10768504994</v>
      </c>
      <c r="E1799" s="16">
        <f t="shared" ref="E1799:E1830" si="808">IF(AND(C1799&gt;0,D1799&gt;0),C1799/(1-$B$105*MAX(0,1-G1798/D1799)),0)</f>
        <v>25065.242677237755</v>
      </c>
      <c r="F1799" s="16">
        <f t="shared" si="802"/>
        <v>313335.86500781216</v>
      </c>
      <c r="G1799" s="16">
        <f t="shared" ref="G1799:G1830" si="809">IF(E1799&gt;0,IF(E1799&lt;=D1799,G1798*(1-E1799/D1799),0),IF(AND(C1799&lt;0,F1799&gt;0),G1798-C1799,G1798))/$B$108</f>
        <v>162704.77028947411</v>
      </c>
      <c r="H1799" s="16">
        <f t="shared" ref="H1799:H1830" si="810">IF($B1799&gt;$B$1793,J1798,J1798*$B$107*IF(J1798&gt;0,$B$106,1))</f>
        <v>392996.92212554696</v>
      </c>
      <c r="I1799" s="16">
        <f t="shared" ref="I1799:I1830" si="811">IF(AND(C1799&gt;0,H1799&gt;0),C1799/(1-$B$105*MAX(0,1-K1798/H1799)),0)</f>
        <v>25065.242677237755</v>
      </c>
      <c r="J1799" s="16">
        <f t="shared" si="803"/>
        <v>367931.67944830918</v>
      </c>
      <c r="K1799" s="16">
        <f t="shared" ref="K1799:K1830" si="812">IF(I1799&gt;0,IF(I1799&lt;=H1799,K1798*(1-I1799/H1799),0),IF(AND(C1799&lt;0,J1799&gt;0),K1798-C1799,K1798))/$B$108</f>
        <v>191054.539464753</v>
      </c>
      <c r="L1799" s="16">
        <f t="shared" ref="L1799:L1830" si="813">IF($B1799&gt;$B$1793,N1798,N1798*$B$107*IF(N1798&gt;0,$B$106,1))</f>
        <v>417349.76251971786</v>
      </c>
      <c r="M1799" s="16">
        <f t="shared" ref="M1799:M1830" si="814">IF(AND(C1799&gt;0,L1799&gt;0),C1799/(1-$B$105*MAX(0,1-O1798/L1799)),0)</f>
        <v>25065.242677237755</v>
      </c>
      <c r="N1799" s="16">
        <f t="shared" si="804"/>
        <v>392284.51984248008</v>
      </c>
      <c r="O1799" s="16">
        <f t="shared" ref="O1799:O1830" si="815">IF(M1799&gt;0,IF(M1799&lt;=L1799,O1798*(1-M1799/L1799),0),IF(AND(C1799&lt;0,N1799&gt;0),O1798-C1799,O1798))/$B$108</f>
        <v>203700.14995728631</v>
      </c>
      <c r="P1799" s="16">
        <f t="shared" ref="P1799:P1830" si="816">IF($B1799&gt;$B$1793,R1798,R1798*$B$107*IF(R1798&gt;0,$B$106,1))</f>
        <v>418897.01951819181</v>
      </c>
      <c r="Q1799" s="16">
        <f t="shared" ref="Q1799:Q1830" si="817">IF(AND(C1799&gt;0,P1799&gt;0),C1799/(1-$B$105*MAX(0,1-S1798/P1799)),0)</f>
        <v>25065.242677237755</v>
      </c>
      <c r="R1799" s="16">
        <f t="shared" si="805"/>
        <v>393831.77684095403</v>
      </c>
      <c r="S1799" s="16">
        <f t="shared" ref="S1799:S1830" si="818">IF(Q1799&gt;0,IF(Q1799&lt;=P1799,S1798*(1-Q1799/P1799),0),IF(AND(C1799&lt;0,R1799&gt;0),S1798-C1799,S1798))/$B$108</f>
        <v>204503.58844815049</v>
      </c>
      <c r="T1799" s="16">
        <f t="shared" ref="T1799:T1830" si="819">IF($B1799&gt;$B$1793,V1798,V1798*$B$107*IF(V1798&gt;0,$B$106,1))</f>
        <v>418952.34923843568</v>
      </c>
      <c r="U1799" s="16">
        <f t="shared" ref="U1799:U1830" si="820">IF(AND(C1799&gt;0,T1799&gt;0),C1799/(1-$B$105*MAX(0,1-W1798/T1799)),0)</f>
        <v>25065.242677237755</v>
      </c>
      <c r="V1799" s="16">
        <f t="shared" si="806"/>
        <v>393887.1065611979</v>
      </c>
      <c r="W1799" s="16">
        <f t="shared" ref="W1799:W1830" si="821">IF(U1799&gt;0,IF(U1799&lt;=T1799,W1798*(1-U1799/T1799),0),IF(AND(C1799&lt;0,V1799&gt;0),W1798-C1799,W1798))/$B$108</f>
        <v>204532.31930991201</v>
      </c>
    </row>
    <row r="1800" spans="1:24">
      <c r="B1800" s="13">
        <v>2</v>
      </c>
      <c r="C1800" s="16">
        <f t="shared" si="801"/>
        <v>22000</v>
      </c>
      <c r="D1800" s="16">
        <f t="shared" si="807"/>
        <v>322090.46907613042</v>
      </c>
      <c r="E1800" s="16">
        <f t="shared" si="808"/>
        <v>25248.478846684575</v>
      </c>
      <c r="F1800" s="16">
        <f t="shared" si="802"/>
        <v>296841.99022944586</v>
      </c>
      <c r="G1800" s="16">
        <f t="shared" si="809"/>
        <v>147010.23613050472</v>
      </c>
      <c r="H1800" s="16">
        <f t="shared" si="810"/>
        <v>378211.69057209493</v>
      </c>
      <c r="I1800" s="16">
        <f t="shared" si="811"/>
        <v>25248.478846684575</v>
      </c>
      <c r="J1800" s="16">
        <f t="shared" si="803"/>
        <v>352963.21172541037</v>
      </c>
      <c r="K1800" s="16">
        <f t="shared" si="812"/>
        <v>174804.12747881736</v>
      </c>
      <c r="L1800" s="16">
        <f t="shared" si="813"/>
        <v>403244.949326879</v>
      </c>
      <c r="M1800" s="16">
        <f t="shared" si="814"/>
        <v>25248.478846684575</v>
      </c>
      <c r="N1800" s="16">
        <f t="shared" si="804"/>
        <v>377996.47048019443</v>
      </c>
      <c r="O1800" s="16">
        <f t="shared" si="815"/>
        <v>187201.78482443825</v>
      </c>
      <c r="P1800" s="16">
        <f t="shared" si="816"/>
        <v>404835.43668589025</v>
      </c>
      <c r="Q1800" s="16">
        <f t="shared" si="817"/>
        <v>25248.478846684575</v>
      </c>
      <c r="R1800" s="16">
        <f t="shared" si="805"/>
        <v>379586.95783920569</v>
      </c>
      <c r="S1800" s="16">
        <f t="shared" si="818"/>
        <v>187989.46961940313</v>
      </c>
      <c r="T1800" s="16">
        <f t="shared" si="819"/>
        <v>404892.31231851783</v>
      </c>
      <c r="U1800" s="16">
        <f t="shared" si="820"/>
        <v>25248.478846684575</v>
      </c>
      <c r="V1800" s="16">
        <f t="shared" si="806"/>
        <v>379643.83347183326</v>
      </c>
      <c r="W1800" s="16">
        <f t="shared" si="821"/>
        <v>188017.63713093405</v>
      </c>
    </row>
    <row r="1801" spans="1:24">
      <c r="B1801" s="13">
        <v>3</v>
      </c>
      <c r="C1801" s="16">
        <f t="shared" si="801"/>
        <v>22000</v>
      </c>
      <c r="D1801" s="16">
        <f t="shared" si="807"/>
        <v>305135.75543645659</v>
      </c>
      <c r="E1801" s="16">
        <f t="shared" si="808"/>
        <v>25425.752899980187</v>
      </c>
      <c r="F1801" s="16">
        <f t="shared" si="802"/>
        <v>279710.00253647642</v>
      </c>
      <c r="G1801" s="16">
        <f t="shared" si="809"/>
        <v>132118.09404191768</v>
      </c>
      <c r="H1801" s="16">
        <f t="shared" si="810"/>
        <v>362825.00386101834</v>
      </c>
      <c r="I1801" s="16">
        <f t="shared" si="811"/>
        <v>25425.752899980187</v>
      </c>
      <c r="J1801" s="16">
        <f t="shared" si="803"/>
        <v>337399.25096103817</v>
      </c>
      <c r="K1801" s="16">
        <f t="shared" si="812"/>
        <v>159367.00712849869</v>
      </c>
      <c r="L1801" s="16">
        <f t="shared" si="813"/>
        <v>388557.69186541106</v>
      </c>
      <c r="M1801" s="16">
        <f t="shared" si="814"/>
        <v>25425.752899980187</v>
      </c>
      <c r="N1801" s="16">
        <f t="shared" si="804"/>
        <v>363131.93896543089</v>
      </c>
      <c r="O1801" s="16">
        <f t="shared" si="815"/>
        <v>171521.57315361721</v>
      </c>
      <c r="P1801" s="16">
        <f t="shared" si="816"/>
        <v>390192.61744123307</v>
      </c>
      <c r="Q1801" s="16">
        <f t="shared" si="817"/>
        <v>25425.752899980187</v>
      </c>
      <c r="R1801" s="16">
        <f t="shared" si="805"/>
        <v>364766.8645412529</v>
      </c>
      <c r="S1801" s="16">
        <f t="shared" si="818"/>
        <v>172293.81314868081</v>
      </c>
      <c r="T1801" s="16">
        <f t="shared" si="819"/>
        <v>390251.08217903628</v>
      </c>
      <c r="U1801" s="16">
        <f t="shared" si="820"/>
        <v>25425.752899980187</v>
      </c>
      <c r="V1801" s="16">
        <f t="shared" si="806"/>
        <v>364825.32927905611</v>
      </c>
      <c r="W1801" s="16">
        <f t="shared" si="821"/>
        <v>172321.42835606408</v>
      </c>
    </row>
    <row r="1802" spans="1:24">
      <c r="B1802" s="13">
        <v>4</v>
      </c>
      <c r="C1802" s="16">
        <f t="shared" si="801"/>
        <v>22000</v>
      </c>
      <c r="D1802" s="16">
        <f t="shared" si="807"/>
        <v>287525.10000734555</v>
      </c>
      <c r="E1802" s="16">
        <f t="shared" si="808"/>
        <v>25597.161984589235</v>
      </c>
      <c r="F1802" s="16">
        <f t="shared" si="802"/>
        <v>261927.93802275631</v>
      </c>
      <c r="G1802" s="16">
        <f t="shared" si="809"/>
        <v>117996.24554862229</v>
      </c>
      <c r="H1802" s="16">
        <f t="shared" si="810"/>
        <v>346826.18603288959</v>
      </c>
      <c r="I1802" s="16">
        <f t="shared" si="811"/>
        <v>25597.161984589235</v>
      </c>
      <c r="J1802" s="16">
        <f t="shared" si="803"/>
        <v>321229.02404830034</v>
      </c>
      <c r="K1802" s="16">
        <f t="shared" si="812"/>
        <v>144710.86622174093</v>
      </c>
      <c r="L1802" s="16">
        <f t="shared" si="813"/>
        <v>373277.84534012503</v>
      </c>
      <c r="M1802" s="16">
        <f t="shared" si="814"/>
        <v>25597.161984589235</v>
      </c>
      <c r="N1802" s="16">
        <f t="shared" si="804"/>
        <v>347680.68335553579</v>
      </c>
      <c r="O1802" s="16">
        <f t="shared" si="815"/>
        <v>156627.10742283752</v>
      </c>
      <c r="P1802" s="16">
        <f t="shared" si="816"/>
        <v>374958.45073653548</v>
      </c>
      <c r="Q1802" s="16">
        <f t="shared" si="817"/>
        <v>25597.161984589235</v>
      </c>
      <c r="R1802" s="16">
        <f t="shared" si="805"/>
        <v>349361.28875194624</v>
      </c>
      <c r="S1802" s="16">
        <f t="shared" si="818"/>
        <v>157384.2054572136</v>
      </c>
      <c r="T1802" s="16">
        <f t="shared" si="819"/>
        <v>375018.54897911294</v>
      </c>
      <c r="U1802" s="16">
        <f t="shared" si="820"/>
        <v>25597.161984589235</v>
      </c>
      <c r="V1802" s="16">
        <f t="shared" si="806"/>
        <v>349421.38699452369</v>
      </c>
      <c r="W1802" s="16">
        <f t="shared" si="821"/>
        <v>157411.27918994229</v>
      </c>
    </row>
    <row r="1803" spans="1:24">
      <c r="B1803" s="13">
        <v>5</v>
      </c>
      <c r="C1803" s="16">
        <f t="shared" si="801"/>
        <v>22000</v>
      </c>
      <c r="D1803" s="16">
        <f t="shared" si="807"/>
        <v>269246.20461111213</v>
      </c>
      <c r="E1803" s="16">
        <f t="shared" si="808"/>
        <v>25762.809642765827</v>
      </c>
      <c r="F1803" s="16">
        <f t="shared" si="802"/>
        <v>243483.39496834631</v>
      </c>
      <c r="G1803" s="16">
        <f t="shared" si="809"/>
        <v>104613.510476201</v>
      </c>
      <c r="H1803" s="16">
        <f t="shared" si="810"/>
        <v>330204.16298020986</v>
      </c>
      <c r="I1803" s="16">
        <f t="shared" si="811"/>
        <v>25762.809642765827</v>
      </c>
      <c r="J1803" s="16">
        <f t="shared" si="803"/>
        <v>304441.35333744402</v>
      </c>
      <c r="K1803" s="16">
        <f t="shared" si="812"/>
        <v>130804.31505768986</v>
      </c>
      <c r="L1803" s="16">
        <f t="shared" si="813"/>
        <v>357394.88164848945</v>
      </c>
      <c r="M1803" s="16">
        <f t="shared" si="814"/>
        <v>25762.809642765827</v>
      </c>
      <c r="N1803" s="16">
        <f t="shared" si="804"/>
        <v>331632.0720057236</v>
      </c>
      <c r="O1803" s="16">
        <f t="shared" si="815"/>
        <v>142486.90447052967</v>
      </c>
      <c r="P1803" s="16">
        <f t="shared" si="816"/>
        <v>359122.44315967563</v>
      </c>
      <c r="Q1803" s="16">
        <f t="shared" si="817"/>
        <v>25762.809642765824</v>
      </c>
      <c r="R1803" s="16">
        <f t="shared" si="805"/>
        <v>333359.63351690979</v>
      </c>
      <c r="S1803" s="16">
        <f t="shared" si="818"/>
        <v>143229.15744540817</v>
      </c>
      <c r="T1803" s="16">
        <f t="shared" si="819"/>
        <v>359184.2205471507</v>
      </c>
      <c r="U1803" s="16">
        <f t="shared" si="820"/>
        <v>25762.809642765827</v>
      </c>
      <c r="V1803" s="16">
        <f t="shared" si="806"/>
        <v>333421.41090438486</v>
      </c>
      <c r="W1803" s="16">
        <f t="shared" si="821"/>
        <v>143255.70032063237</v>
      </c>
    </row>
    <row r="1804" spans="1:24">
      <c r="B1804" s="13">
        <v>6</v>
      </c>
      <c r="C1804" s="16">
        <f t="shared" si="801"/>
        <v>22000</v>
      </c>
      <c r="D1804" s="16">
        <f t="shared" si="807"/>
        <v>250286.32102376194</v>
      </c>
      <c r="E1804" s="16">
        <f t="shared" si="808"/>
        <v>25922.805058750317</v>
      </c>
      <c r="F1804" s="16">
        <f t="shared" si="802"/>
        <v>224363.51596501161</v>
      </c>
      <c r="G1804" s="16">
        <f t="shared" si="809"/>
        <v>91939.624688112715</v>
      </c>
      <c r="H1804" s="16">
        <f t="shared" si="810"/>
        <v>312947.44474969216</v>
      </c>
      <c r="I1804" s="16">
        <f t="shared" si="811"/>
        <v>25922.805058750317</v>
      </c>
      <c r="J1804" s="16">
        <f t="shared" si="803"/>
        <v>287024.63969094184</v>
      </c>
      <c r="K1804" s="16">
        <f t="shared" si="812"/>
        <v>117616.88408172927</v>
      </c>
      <c r="L1804" s="16">
        <f t="shared" si="813"/>
        <v>340897.87209756352</v>
      </c>
      <c r="M1804" s="16">
        <f t="shared" si="814"/>
        <v>25922.805058750317</v>
      </c>
      <c r="N1804" s="16">
        <f t="shared" si="804"/>
        <v>314975.0670388132</v>
      </c>
      <c r="O1804" s="16">
        <f t="shared" si="815"/>
        <v>129070.40311392515</v>
      </c>
      <c r="P1804" s="16">
        <f t="shared" si="816"/>
        <v>342673.70167737227</v>
      </c>
      <c r="Q1804" s="16">
        <f t="shared" si="817"/>
        <v>25922.805058750317</v>
      </c>
      <c r="R1804" s="16">
        <f t="shared" si="805"/>
        <v>316750.89661862195</v>
      </c>
      <c r="S1804" s="16">
        <f t="shared" si="818"/>
        <v>129798.10210890404</v>
      </c>
      <c r="T1804" s="16">
        <f t="shared" si="819"/>
        <v>342737.20512505336</v>
      </c>
      <c r="U1804" s="16">
        <f t="shared" si="820"/>
        <v>25922.805058750317</v>
      </c>
      <c r="V1804" s="16">
        <f t="shared" si="806"/>
        <v>316814.40006630303</v>
      </c>
      <c r="W1804" s="16">
        <f t="shared" si="821"/>
        <v>129824.12453559447</v>
      </c>
    </row>
    <row r="1805" spans="1:24">
      <c r="B1805" s="13">
        <v>7</v>
      </c>
      <c r="C1805" s="16">
        <f t="shared" si="801"/>
        <v>22000</v>
      </c>
      <c r="D1805" s="16">
        <f t="shared" si="807"/>
        <v>230632.23260107404</v>
      </c>
      <c r="E1805" s="16">
        <f t="shared" si="808"/>
        <v>26077.262335520605</v>
      </c>
      <c r="F1805" s="16">
        <f t="shared" si="802"/>
        <v>204554.97026555342</v>
      </c>
      <c r="G1805" s="16">
        <f t="shared" si="809"/>
        <v>79945.235849149889</v>
      </c>
      <c r="H1805" s="16">
        <f t="shared" si="810"/>
        <v>295044.10812390677</v>
      </c>
      <c r="I1805" s="16">
        <f t="shared" si="811"/>
        <v>26077.262335520601</v>
      </c>
      <c r="J1805" s="16">
        <f t="shared" si="803"/>
        <v>268966.84578838618</v>
      </c>
      <c r="K1805" s="16">
        <f t="shared" si="812"/>
        <v>105119.0195683818</v>
      </c>
      <c r="L1805" s="16">
        <f t="shared" si="813"/>
        <v>323775.47041187761</v>
      </c>
      <c r="M1805" s="16">
        <f t="shared" si="814"/>
        <v>26077.262335520601</v>
      </c>
      <c r="N1805" s="16">
        <f t="shared" si="804"/>
        <v>297698.20807635703</v>
      </c>
      <c r="O1805" s="16">
        <f t="shared" si="815"/>
        <v>116347.95979602484</v>
      </c>
      <c r="P1805" s="16">
        <f t="shared" si="816"/>
        <v>325600.91667014622</v>
      </c>
      <c r="Q1805" s="16">
        <f t="shared" si="817"/>
        <v>26077.262335520601</v>
      </c>
      <c r="R1805" s="16">
        <f t="shared" si="805"/>
        <v>299523.65433462564</v>
      </c>
      <c r="S1805" s="16">
        <f t="shared" si="818"/>
        <v>117061.39018325903</v>
      </c>
      <c r="T1805" s="16">
        <f t="shared" si="819"/>
        <v>325666.19440415554</v>
      </c>
      <c r="U1805" s="16">
        <f t="shared" si="820"/>
        <v>26077.262335520601</v>
      </c>
      <c r="V1805" s="16">
        <f t="shared" si="806"/>
        <v>299588.93206863495</v>
      </c>
      <c r="W1805" s="16">
        <f t="shared" si="821"/>
        <v>117086.90236628886</v>
      </c>
    </row>
    <row r="1806" spans="1:24">
      <c r="B1806" s="13">
        <v>8</v>
      </c>
      <c r="C1806" s="16">
        <f t="shared" si="801"/>
        <v>22000</v>
      </c>
      <c r="D1806" s="16">
        <f t="shared" si="807"/>
        <v>210270.23613477297</v>
      </c>
      <c r="E1806" s="16">
        <f t="shared" si="808"/>
        <v>26226.299803392416</v>
      </c>
      <c r="F1806" s="16">
        <f t="shared" si="802"/>
        <v>184043.93633138057</v>
      </c>
      <c r="G1806" s="16">
        <f t="shared" si="809"/>
        <v>68601.897342720054</v>
      </c>
      <c r="H1806" s="16">
        <f t="shared" si="810"/>
        <v>276481.77945971367</v>
      </c>
      <c r="I1806" s="16">
        <f t="shared" si="811"/>
        <v>26226.299803392416</v>
      </c>
      <c r="J1806" s="16">
        <f t="shared" si="803"/>
        <v>250255.47965632126</v>
      </c>
      <c r="K1806" s="16">
        <f t="shared" si="812"/>
        <v>93282.077459614084</v>
      </c>
      <c r="L1806" s="16">
        <f t="shared" si="813"/>
        <v>306015.89601001045</v>
      </c>
      <c r="M1806" s="16">
        <f t="shared" si="814"/>
        <v>26226.299803392416</v>
      </c>
      <c r="N1806" s="16">
        <f t="shared" si="804"/>
        <v>279789.59620661801</v>
      </c>
      <c r="O1806" s="16">
        <f t="shared" si="815"/>
        <v>104290.84238867588</v>
      </c>
      <c r="P1806" s="16">
        <f t="shared" si="816"/>
        <v>307892.34523673507</v>
      </c>
      <c r="Q1806" s="16">
        <f t="shared" si="817"/>
        <v>26226.299803392416</v>
      </c>
      <c r="R1806" s="16">
        <f t="shared" si="805"/>
        <v>281666.04543334263</v>
      </c>
      <c r="S1806" s="16">
        <f t="shared" si="818"/>
        <v>104990.28394478784</v>
      </c>
      <c r="T1806" s="16">
        <f t="shared" si="819"/>
        <v>307959.44683063257</v>
      </c>
      <c r="U1806" s="16">
        <f t="shared" si="820"/>
        <v>26226.299803392416</v>
      </c>
      <c r="V1806" s="16">
        <f t="shared" si="806"/>
        <v>281733.14702724013</v>
      </c>
      <c r="W1806" s="16">
        <f t="shared" si="821"/>
        <v>105015.29588893474</v>
      </c>
    </row>
    <row r="1807" spans="1:24">
      <c r="B1807" s="13">
        <v>9</v>
      </c>
      <c r="C1807" s="16">
        <f t="shared" si="801"/>
        <v>22000</v>
      </c>
      <c r="D1807" s="16">
        <f t="shared" si="807"/>
        <v>189186.12391247935</v>
      </c>
      <c r="E1807" s="16">
        <f t="shared" si="808"/>
        <v>26370.039362248895</v>
      </c>
      <c r="F1807" s="16">
        <f t="shared" si="802"/>
        <v>162816.08455023044</v>
      </c>
      <c r="G1807" s="16">
        <f t="shared" si="809"/>
        <v>57882.060471988676</v>
      </c>
      <c r="H1807" s="16">
        <f t="shared" si="810"/>
        <v>257247.6177579189</v>
      </c>
      <c r="I1807" s="16">
        <f t="shared" si="811"/>
        <v>26370.039362248895</v>
      </c>
      <c r="J1807" s="16">
        <f t="shared" si="803"/>
        <v>230877.57839566999</v>
      </c>
      <c r="K1807" s="16">
        <f t="shared" si="812"/>
        <v>82078.315488551438</v>
      </c>
      <c r="L1807" s="16">
        <f t="shared" si="813"/>
        <v>287606.91752463096</v>
      </c>
      <c r="M1807" s="16">
        <f t="shared" si="814"/>
        <v>26370.039362248895</v>
      </c>
      <c r="N1807" s="16">
        <f t="shared" si="804"/>
        <v>261236.87816238205</v>
      </c>
      <c r="O1807" s="16">
        <f t="shared" si="815"/>
        <v>92871.222281749288</v>
      </c>
      <c r="P1807" s="16">
        <f t="shared" si="816"/>
        <v>289535.79474275024</v>
      </c>
      <c r="Q1807" s="16">
        <f t="shared" si="817"/>
        <v>26370.039362248895</v>
      </c>
      <c r="R1807" s="16">
        <f t="shared" si="805"/>
        <v>263165.75538050133</v>
      </c>
      <c r="S1807" s="16">
        <f t="shared" si="818"/>
        <v>93556.949297545332</v>
      </c>
      <c r="T1807" s="16">
        <f t="shared" si="819"/>
        <v>289604.77115518122</v>
      </c>
      <c r="U1807" s="16">
        <f t="shared" si="820"/>
        <v>26370.039362248892</v>
      </c>
      <c r="V1807" s="16">
        <f t="shared" si="806"/>
        <v>263234.73179293232</v>
      </c>
      <c r="W1807" s="16">
        <f t="shared" si="821"/>
        <v>93581.470811414823</v>
      </c>
    </row>
    <row r="1808" spans="1:24">
      <c r="B1808" s="13">
        <v>10</v>
      </c>
      <c r="C1808" s="16">
        <f t="shared" si="801"/>
        <v>22000</v>
      </c>
      <c r="D1808" s="16">
        <f t="shared" si="807"/>
        <v>167365.1659525639</v>
      </c>
      <c r="E1808" s="16">
        <f t="shared" si="808"/>
        <v>26508.605858703202</v>
      </c>
      <c r="F1808" s="16">
        <f t="shared" si="802"/>
        <v>140856.56009386069</v>
      </c>
      <c r="G1808" s="16">
        <f t="shared" si="809"/>
        <v>47759.065076008388</v>
      </c>
      <c r="H1808" s="16">
        <f t="shared" si="810"/>
        <v>237328.29793604501</v>
      </c>
      <c r="I1808" s="16">
        <f t="shared" si="811"/>
        <v>26508.605858703198</v>
      </c>
      <c r="J1808" s="16">
        <f t="shared" si="803"/>
        <v>210819.69207734181</v>
      </c>
      <c r="K1808" s="16">
        <f t="shared" si="812"/>
        <v>71480.883719697376</v>
      </c>
      <c r="L1808" s="16">
        <f t="shared" si="813"/>
        <v>268535.83653823897</v>
      </c>
      <c r="M1808" s="16">
        <f t="shared" si="814"/>
        <v>26508.605858703198</v>
      </c>
      <c r="N1808" s="16">
        <f t="shared" si="804"/>
        <v>242027.23067953577</v>
      </c>
      <c r="O1808" s="16">
        <f t="shared" si="815"/>
        <v>82062.164889499181</v>
      </c>
      <c r="P1808" s="16">
        <f t="shared" si="816"/>
        <v>270518.60658583255</v>
      </c>
      <c r="Q1808" s="16">
        <f t="shared" si="817"/>
        <v>26508.605858703198</v>
      </c>
      <c r="R1808" s="16">
        <f t="shared" si="805"/>
        <v>244010.00072712934</v>
      </c>
      <c r="S1808" s="16">
        <f t="shared" si="818"/>
        <v>82734.446277534516</v>
      </c>
      <c r="T1808" s="16">
        <f t="shared" si="819"/>
        <v>270589.51019922685</v>
      </c>
      <c r="U1808" s="16">
        <f t="shared" si="820"/>
        <v>26508.605858703198</v>
      </c>
      <c r="V1808" s="16">
        <f t="shared" si="806"/>
        <v>244080.90434052364</v>
      </c>
      <c r="W1808" s="16">
        <f t="shared" si="821"/>
        <v>82758.486977406574</v>
      </c>
    </row>
    <row r="1809" spans="2:23">
      <c r="B1809" s="13">
        <v>11</v>
      </c>
      <c r="C1809" s="16">
        <f t="shared" si="801"/>
        <v>22000</v>
      </c>
      <c r="D1809" s="16">
        <f t="shared" si="807"/>
        <v>144792.09238288316</v>
      </c>
      <c r="E1809" s="16">
        <f t="shared" si="808"/>
        <v>26642.126499061374</v>
      </c>
      <c r="F1809" s="16">
        <f t="shared" si="802"/>
        <v>118149.96588382179</v>
      </c>
      <c r="G1809" s="16">
        <f t="shared" si="809"/>
        <v>38207.128691808452</v>
      </c>
      <c r="H1809" s="16">
        <f t="shared" si="810"/>
        <v>216709.99427398274</v>
      </c>
      <c r="I1809" s="16">
        <f t="shared" si="811"/>
        <v>26642.126499061374</v>
      </c>
      <c r="J1809" s="16">
        <f t="shared" si="803"/>
        <v>190067.86777492135</v>
      </c>
      <c r="K1809" s="16">
        <f t="shared" si="812"/>
        <v>61463.813636601568</v>
      </c>
      <c r="L1809" s="16">
        <f t="shared" si="813"/>
        <v>248789.47150472199</v>
      </c>
      <c r="M1809" s="16">
        <f t="shared" si="814"/>
        <v>26642.126499061374</v>
      </c>
      <c r="N1809" s="16">
        <f t="shared" si="804"/>
        <v>222147.34500566061</v>
      </c>
      <c r="O1809" s="16">
        <f t="shared" si="815"/>
        <v>71837.618705034707</v>
      </c>
      <c r="P1809" s="16">
        <f t="shared" si="816"/>
        <v>250827.64014744535</v>
      </c>
      <c r="Q1809" s="16">
        <f t="shared" si="817"/>
        <v>26642.126499061374</v>
      </c>
      <c r="R1809" s="16">
        <f t="shared" si="805"/>
        <v>224185.51364838396</v>
      </c>
      <c r="S1809" s="16">
        <f t="shared" si="818"/>
        <v>72496.718105069362</v>
      </c>
      <c r="T1809" s="16">
        <f t="shared" si="819"/>
        <v>250900.52480779789</v>
      </c>
      <c r="U1809" s="16">
        <f t="shared" si="820"/>
        <v>26642.126499061374</v>
      </c>
      <c r="V1809" s="16">
        <f t="shared" si="806"/>
        <v>224258.3983087365</v>
      </c>
      <c r="W1809" s="16">
        <f t="shared" si="821"/>
        <v>72520.28741866941</v>
      </c>
    </row>
    <row r="1810" spans="2:23">
      <c r="B1810" s="13">
        <v>12</v>
      </c>
      <c r="C1810" s="16">
        <f t="shared" si="801"/>
        <v>22000</v>
      </c>
      <c r="D1810" s="16">
        <f t="shared" si="807"/>
        <v>121451.07593061577</v>
      </c>
      <c r="E1810" s="16">
        <f t="shared" si="808"/>
        <v>26770.730298556933</v>
      </c>
      <c r="F1810" s="16">
        <f t="shared" si="802"/>
        <v>94680.34563205883</v>
      </c>
      <c r="G1810" s="16">
        <f t="shared" si="809"/>
        <v>29201.334392165652</v>
      </c>
      <c r="H1810" s="16">
        <f t="shared" si="810"/>
        <v>195378.36400055268</v>
      </c>
      <c r="I1810" s="16">
        <f t="shared" si="811"/>
        <v>26770.730298556933</v>
      </c>
      <c r="J1810" s="16">
        <f t="shared" si="803"/>
        <v>168607.63370199574</v>
      </c>
      <c r="K1810" s="16">
        <f t="shared" si="812"/>
        <v>52002.005906668703</v>
      </c>
      <c r="L1810" s="16">
        <f t="shared" si="813"/>
        <v>228354.14182511877</v>
      </c>
      <c r="M1810" s="16">
        <f t="shared" si="814"/>
        <v>26770.730298556933</v>
      </c>
      <c r="N1810" s="16">
        <f t="shared" si="804"/>
        <v>201583.41152656183</v>
      </c>
      <c r="O1810" s="16">
        <f t="shared" si="815"/>
        <v>62172.403032583541</v>
      </c>
      <c r="P1810" s="16">
        <f t="shared" si="816"/>
        <v>230449.2568997198</v>
      </c>
      <c r="Q1810" s="16">
        <f t="shared" si="817"/>
        <v>26770.730298556933</v>
      </c>
      <c r="R1810" s="16">
        <f t="shared" si="805"/>
        <v>203678.52660116286</v>
      </c>
      <c r="S1810" s="16">
        <f t="shared" si="818"/>
        <v>62818.578914970451</v>
      </c>
      <c r="T1810" s="16">
        <f t="shared" si="819"/>
        <v>230524.17795748261</v>
      </c>
      <c r="U1810" s="16">
        <f t="shared" si="820"/>
        <v>26770.730298556933</v>
      </c>
      <c r="V1810" s="16">
        <f t="shared" si="806"/>
        <v>203753.44765892567</v>
      </c>
      <c r="W1810" s="16">
        <f t="shared" si="821"/>
        <v>62841.686085166584</v>
      </c>
    </row>
    <row r="1811" spans="2:23">
      <c r="B1811" s="13">
        <v>13</v>
      </c>
      <c r="C1811" s="16">
        <f t="shared" si="801"/>
        <v>22000</v>
      </c>
      <c r="D1811" s="16">
        <f t="shared" si="807"/>
        <v>97325.714489018545</v>
      </c>
      <c r="E1811" s="16">
        <f t="shared" si="808"/>
        <v>26894.547566973739</v>
      </c>
      <c r="F1811" s="16">
        <f t="shared" si="802"/>
        <v>70431.166922044809</v>
      </c>
      <c r="G1811" s="16">
        <f t="shared" si="809"/>
        <v>20717.617426559711</v>
      </c>
      <c r="H1811" s="16">
        <f t="shared" si="810"/>
        <v>173318.53098762952</v>
      </c>
      <c r="I1811" s="16">
        <f t="shared" si="811"/>
        <v>26894.547566973739</v>
      </c>
      <c r="J1811" s="16">
        <f t="shared" si="803"/>
        <v>146423.98342065577</v>
      </c>
      <c r="K1811" s="16">
        <f t="shared" si="812"/>
        <v>43071.216950582311</v>
      </c>
      <c r="L1811" s="16">
        <f t="shared" si="813"/>
        <v>207215.65204461396</v>
      </c>
      <c r="M1811" s="16">
        <f t="shared" si="814"/>
        <v>26894.547566973739</v>
      </c>
      <c r="N1811" s="16">
        <f t="shared" si="804"/>
        <v>180321.10447764021</v>
      </c>
      <c r="O1811" s="16">
        <f t="shared" si="815"/>
        <v>53042.194525008621</v>
      </c>
      <c r="P1811" s="16">
        <f t="shared" si="816"/>
        <v>209369.30463439936</v>
      </c>
      <c r="Q1811" s="16">
        <f t="shared" si="817"/>
        <v>26894.547566973739</v>
      </c>
      <c r="R1811" s="16">
        <f t="shared" si="805"/>
        <v>182474.75706742561</v>
      </c>
      <c r="S1811" s="16">
        <f t="shared" si="818"/>
        <v>53675.700292054607</v>
      </c>
      <c r="T1811" s="16">
        <f t="shared" si="819"/>
        <v>209446.31898651604</v>
      </c>
      <c r="U1811" s="16">
        <f t="shared" si="820"/>
        <v>26894.547566973735</v>
      </c>
      <c r="V1811" s="16">
        <f t="shared" si="806"/>
        <v>182551.77141954232</v>
      </c>
      <c r="W1811" s="16">
        <f t="shared" si="821"/>
        <v>53698.354380482197</v>
      </c>
    </row>
    <row r="1812" spans="2:23">
      <c r="B1812" s="13">
        <v>14</v>
      </c>
      <c r="C1812" s="16">
        <f t="shared" si="801"/>
        <v>22000</v>
      </c>
      <c r="D1812" s="16">
        <f t="shared" si="807"/>
        <v>72399.013725846744</v>
      </c>
      <c r="E1812" s="16">
        <f t="shared" si="808"/>
        <v>27013.709430459334</v>
      </c>
      <c r="F1812" s="16">
        <f t="shared" si="802"/>
        <v>45385.30429538741</v>
      </c>
      <c r="G1812" s="16">
        <f t="shared" si="809"/>
        <v>12732.750789764075</v>
      </c>
      <c r="H1812" s="16">
        <f t="shared" si="810"/>
        <v>150515.0695174289</v>
      </c>
      <c r="I1812" s="16">
        <f t="shared" si="811"/>
        <v>27013.709430459334</v>
      </c>
      <c r="J1812" s="16">
        <f t="shared" si="803"/>
        <v>123501.36008696957</v>
      </c>
      <c r="K1812" s="16">
        <f t="shared" si="812"/>
        <v>34648.044440766629</v>
      </c>
      <c r="L1812" s="16">
        <f t="shared" si="813"/>
        <v>185359.27613674547</v>
      </c>
      <c r="M1812" s="16">
        <f t="shared" si="814"/>
        <v>27013.709430459334</v>
      </c>
      <c r="N1812" s="16">
        <f t="shared" si="804"/>
        <v>158345.56670628613</v>
      </c>
      <c r="O1812" s="16">
        <f t="shared" si="815"/>
        <v>44423.512650988501</v>
      </c>
      <c r="P1812" s="16">
        <f t="shared" si="816"/>
        <v>187573.10177988949</v>
      </c>
      <c r="Q1812" s="16">
        <f t="shared" si="817"/>
        <v>27013.709430459334</v>
      </c>
      <c r="R1812" s="16">
        <f t="shared" si="805"/>
        <v>160559.39234943016</v>
      </c>
      <c r="S1812" s="16">
        <f t="shared" si="818"/>
        <v>45044.596736327694</v>
      </c>
      <c r="T1812" s="16">
        <f t="shared" si="819"/>
        <v>187652.26791300435</v>
      </c>
      <c r="U1812" s="16">
        <f t="shared" si="820"/>
        <v>27013.709430459334</v>
      </c>
      <c r="V1812" s="16">
        <f t="shared" si="806"/>
        <v>160638.55848254502</v>
      </c>
      <c r="W1812" s="16">
        <f t="shared" si="821"/>
        <v>45066.806626942969</v>
      </c>
    </row>
    <row r="1813" spans="2:23">
      <c r="B1813" s="13">
        <v>15</v>
      </c>
      <c r="C1813" s="16">
        <f t="shared" si="801"/>
        <v>22000</v>
      </c>
      <c r="D1813" s="16">
        <f t="shared" si="807"/>
        <v>46653.369697400536</v>
      </c>
      <c r="E1813" s="16">
        <f t="shared" si="808"/>
        <v>27128.347389055703</v>
      </c>
      <c r="F1813" s="16">
        <f t="shared" si="802"/>
        <v>19525.022308344833</v>
      </c>
      <c r="G1813" s="16">
        <f t="shared" si="809"/>
        <v>5224.3298387627528</v>
      </c>
      <c r="H1813" s="16">
        <f t="shared" si="810"/>
        <v>126951.9880877995</v>
      </c>
      <c r="I1813" s="16">
        <f t="shared" si="811"/>
        <v>27128.347389055703</v>
      </c>
      <c r="J1813" s="16">
        <f t="shared" si="803"/>
        <v>99823.640698743795</v>
      </c>
      <c r="K1813" s="16">
        <f t="shared" si="812"/>
        <v>26709.911849549571</v>
      </c>
      <c r="L1813" s="16">
        <f t="shared" si="813"/>
        <v>162769.74184005978</v>
      </c>
      <c r="M1813" s="16">
        <f t="shared" si="814"/>
        <v>27128.347389055703</v>
      </c>
      <c r="N1813" s="16">
        <f t="shared" si="804"/>
        <v>135641.39445100407</v>
      </c>
      <c r="O1813" s="16">
        <f t="shared" si="815"/>
        <v>36293.704212512188</v>
      </c>
      <c r="P1813" s="16">
        <f t="shared" si="816"/>
        <v>165045.42177167325</v>
      </c>
      <c r="Q1813" s="16">
        <f t="shared" si="817"/>
        <v>27128.347389055703</v>
      </c>
      <c r="R1813" s="16">
        <f t="shared" si="805"/>
        <v>137917.07438261755</v>
      </c>
      <c r="S1813" s="16">
        <f t="shared" si="818"/>
        <v>36902.610178531002</v>
      </c>
      <c r="T1813" s="16">
        <f t="shared" si="819"/>
        <v>165126.79980654735</v>
      </c>
      <c r="U1813" s="16">
        <f t="shared" si="820"/>
        <v>27128.347389055703</v>
      </c>
      <c r="V1813" s="16">
        <f t="shared" si="806"/>
        <v>137998.45241749164</v>
      </c>
      <c r="W1813" s="16">
        <f t="shared" si="821"/>
        <v>36924.384581095001</v>
      </c>
    </row>
    <row r="1814" spans="2:23">
      <c r="B1814" s="13">
        <v>16</v>
      </c>
      <c r="C1814" s="16">
        <f t="shared" si="801"/>
        <v>22000</v>
      </c>
      <c r="D1814" s="16">
        <f t="shared" si="807"/>
        <v>20070.551431639986</v>
      </c>
      <c r="E1814" s="16">
        <f t="shared" si="808"/>
        <v>27238.592909236882</v>
      </c>
      <c r="F1814" s="16">
        <f t="shared" si="802"/>
        <v>-5789.4661825080957</v>
      </c>
      <c r="G1814" s="16">
        <f t="shared" si="809"/>
        <v>0</v>
      </c>
      <c r="H1814" s="16">
        <f t="shared" si="810"/>
        <v>102612.71321986671</v>
      </c>
      <c r="I1814" s="16">
        <f t="shared" si="811"/>
        <v>27238.592909236882</v>
      </c>
      <c r="J1814" s="16">
        <f t="shared" si="803"/>
        <v>75374.120310629834</v>
      </c>
      <c r="K1814" s="16">
        <f t="shared" si="812"/>
        <v>19235.052163341556</v>
      </c>
      <c r="L1814" s="16">
        <f t="shared" si="813"/>
        <v>139431.21501196513</v>
      </c>
      <c r="M1814" s="16">
        <f t="shared" si="814"/>
        <v>27238.592909236882</v>
      </c>
      <c r="N1814" s="16">
        <f t="shared" si="804"/>
        <v>112192.62210272826</v>
      </c>
      <c r="O1814" s="16">
        <f t="shared" si="815"/>
        <v>28630.927028991176</v>
      </c>
      <c r="P1814" s="16">
        <f t="shared" si="816"/>
        <v>141770.47744086789</v>
      </c>
      <c r="Q1814" s="16">
        <f t="shared" si="817"/>
        <v>27238.592909236882</v>
      </c>
      <c r="R1814" s="16">
        <f t="shared" si="805"/>
        <v>114531.88453163102</v>
      </c>
      <c r="S1814" s="16">
        <f t="shared" si="818"/>
        <v>29227.893662342962</v>
      </c>
      <c r="T1814" s="16">
        <f t="shared" si="819"/>
        <v>141854.12917803635</v>
      </c>
      <c r="U1814" s="16">
        <f t="shared" si="820"/>
        <v>27238.592909236882</v>
      </c>
      <c r="V1814" s="16">
        <f t="shared" si="806"/>
        <v>114615.53626879948</v>
      </c>
      <c r="W1814" s="16">
        <f t="shared" si="821"/>
        <v>29249.241115837074</v>
      </c>
    </row>
    <row r="1815" spans="2:23">
      <c r="B1815" s="13">
        <v>17</v>
      </c>
      <c r="C1815" s="16">
        <f t="shared" si="801"/>
        <v>22000</v>
      </c>
      <c r="D1815" s="16">
        <f t="shared" si="807"/>
        <v>-5963.1501679833391</v>
      </c>
      <c r="E1815" s="16">
        <f t="shared" si="808"/>
        <v>0</v>
      </c>
      <c r="F1815" s="16">
        <f t="shared" si="802"/>
        <v>-27963.150167983338</v>
      </c>
      <c r="G1815" s="16">
        <f t="shared" si="809"/>
        <v>0</v>
      </c>
      <c r="H1815" s="16">
        <f t="shared" si="810"/>
        <v>77480.073232108829</v>
      </c>
      <c r="I1815" s="16">
        <f t="shared" si="811"/>
        <v>27344.577050541171</v>
      </c>
      <c r="J1815" s="16">
        <f t="shared" si="803"/>
        <v>50135.496181567658</v>
      </c>
      <c r="K1815" s="16">
        <f t="shared" si="812"/>
        <v>12202.490874318517</v>
      </c>
      <c r="L1815" s="16">
        <f t="shared" si="813"/>
        <v>115327.28396427848</v>
      </c>
      <c r="M1815" s="16">
        <f t="shared" si="814"/>
        <v>27344.577050541171</v>
      </c>
      <c r="N1815" s="16">
        <f t="shared" si="804"/>
        <v>87982.706913737318</v>
      </c>
      <c r="O1815" s="16">
        <f t="shared" si="815"/>
        <v>21414.132899465207</v>
      </c>
      <c r="P1815" s="16">
        <f t="shared" si="816"/>
        <v>117731.9053854448</v>
      </c>
      <c r="Q1815" s="16">
        <f t="shared" si="817"/>
        <v>27344.577050541171</v>
      </c>
      <c r="R1815" s="16">
        <f t="shared" si="805"/>
        <v>90387.328334903636</v>
      </c>
      <c r="S1815" s="16">
        <f t="shared" si="818"/>
        <v>21999.394304712056</v>
      </c>
      <c r="T1815" s="16">
        <f t="shared" si="819"/>
        <v>117817.89435214974</v>
      </c>
      <c r="U1815" s="16">
        <f t="shared" si="820"/>
        <v>27344.577050541171</v>
      </c>
      <c r="V1815" s="16">
        <f t="shared" si="806"/>
        <v>90473.317301608564</v>
      </c>
      <c r="W1815" s="16">
        <f t="shared" si="821"/>
        <v>22020.323180686672</v>
      </c>
    </row>
    <row r="1816" spans="2:23">
      <c r="B1816" s="13">
        <v>18</v>
      </c>
      <c r="C1816" s="16">
        <f t="shared" si="801"/>
        <v>22000</v>
      </c>
      <c r="D1816" s="16">
        <f t="shared" si="807"/>
        <v>-28802.04467302284</v>
      </c>
      <c r="E1816" s="16">
        <f t="shared" si="808"/>
        <v>0</v>
      </c>
      <c r="F1816" s="16">
        <f t="shared" si="802"/>
        <v>-50802.044673022843</v>
      </c>
      <c r="G1816" s="16">
        <f t="shared" si="809"/>
        <v>0</v>
      </c>
      <c r="H1816" s="16">
        <f t="shared" si="810"/>
        <v>51536.281944880662</v>
      </c>
      <c r="I1816" s="16">
        <f t="shared" si="811"/>
        <v>27446.43012521755</v>
      </c>
      <c r="J1816" s="16">
        <f t="shared" si="803"/>
        <v>24089.851819663112</v>
      </c>
      <c r="K1816" s="16">
        <f t="shared" si="812"/>
        <v>5592.0283558966894</v>
      </c>
      <c r="L1816" s="16">
        <f t="shared" si="813"/>
        <v>90440.943744907141</v>
      </c>
      <c r="M1816" s="16">
        <f t="shared" si="814"/>
        <v>27446.43012521755</v>
      </c>
      <c r="N1816" s="16">
        <f t="shared" si="804"/>
        <v>62994.513619689591</v>
      </c>
      <c r="O1816" s="16">
        <f t="shared" si="815"/>
        <v>14623.049949177757</v>
      </c>
      <c r="P1816" s="16">
        <f t="shared" si="816"/>
        <v>92912.750288580835</v>
      </c>
      <c r="Q1816" s="16">
        <f t="shared" si="817"/>
        <v>27446.430125217554</v>
      </c>
      <c r="R1816" s="16">
        <f t="shared" si="805"/>
        <v>65466.320163363285</v>
      </c>
      <c r="S1816" s="16">
        <f t="shared" si="818"/>
        <v>15196.835640596239</v>
      </c>
      <c r="T1816" s="16">
        <f t="shared" si="819"/>
        <v>93001.141787015513</v>
      </c>
      <c r="U1816" s="16">
        <f t="shared" si="820"/>
        <v>27446.43012521755</v>
      </c>
      <c r="V1816" s="16">
        <f t="shared" si="806"/>
        <v>65554.711661797963</v>
      </c>
      <c r="W1816" s="16">
        <f t="shared" si="821"/>
        <v>15217.354146453701</v>
      </c>
    </row>
    <row r="1817" spans="2:23">
      <c r="B1817" s="13">
        <v>19</v>
      </c>
      <c r="C1817" s="16">
        <f t="shared" si="801"/>
        <v>9116.0134907792399</v>
      </c>
      <c r="D1817" s="16">
        <f t="shared" si="807"/>
        <v>-52326.106013213532</v>
      </c>
      <c r="E1817" s="16">
        <f t="shared" si="808"/>
        <v>0</v>
      </c>
      <c r="F1817" s="16">
        <f t="shared" si="802"/>
        <v>-61442.11950399277</v>
      </c>
      <c r="G1817" s="16">
        <f t="shared" si="809"/>
        <v>0</v>
      </c>
      <c r="H1817" s="16">
        <f t="shared" si="810"/>
        <v>24762.922279504499</v>
      </c>
      <c r="I1817" s="16">
        <f t="shared" si="811"/>
        <v>11413.365488274521</v>
      </c>
      <c r="J1817" s="16">
        <f t="shared" si="803"/>
        <v>13349.556791229978</v>
      </c>
      <c r="K1817" s="16">
        <f t="shared" si="812"/>
        <v>2955.5216556449627</v>
      </c>
      <c r="L1817" s="16">
        <f t="shared" si="813"/>
        <v>64754.580330223718</v>
      </c>
      <c r="M1817" s="16">
        <f t="shared" si="814"/>
        <v>11413.365488274521</v>
      </c>
      <c r="N1817" s="16">
        <f t="shared" si="804"/>
        <v>53341.2148419492</v>
      </c>
      <c r="O1817" s="16">
        <f t="shared" si="815"/>
        <v>11809.464394155815</v>
      </c>
      <c r="P1817" s="16">
        <f t="shared" si="816"/>
        <v>67295.449148727654</v>
      </c>
      <c r="Q1817" s="16">
        <f t="shared" si="817"/>
        <v>11413.365488274521</v>
      </c>
      <c r="R1817" s="16">
        <f t="shared" si="805"/>
        <v>55882.083660453136</v>
      </c>
      <c r="S1817" s="16">
        <f t="shared" si="818"/>
        <v>12371.999385742562</v>
      </c>
      <c r="T1817" s="16">
        <f t="shared" si="819"/>
        <v>67386.310305628605</v>
      </c>
      <c r="U1817" s="16">
        <f t="shared" si="820"/>
        <v>11413.36548827452</v>
      </c>
      <c r="V1817" s="16">
        <f t="shared" si="806"/>
        <v>55972.944817354088</v>
      </c>
      <c r="W1817" s="16">
        <f t="shared" si="821"/>
        <v>12392.115567955758</v>
      </c>
    </row>
    <row r="1818" spans="2:23">
      <c r="B1818" s="13">
        <v>20</v>
      </c>
      <c r="C1818" s="16">
        <f t="shared" si="801"/>
        <v>2674.0202361688621</v>
      </c>
      <c r="D1818" s="16">
        <f t="shared" si="807"/>
        <v>-63285.383089112554</v>
      </c>
      <c r="E1818" s="16">
        <f t="shared" si="808"/>
        <v>0</v>
      </c>
      <c r="F1818" s="16">
        <f t="shared" si="802"/>
        <v>-65959.403325281412</v>
      </c>
      <c r="G1818" s="16">
        <f t="shared" si="809"/>
        <v>0</v>
      </c>
      <c r="H1818" s="16">
        <f t="shared" si="810"/>
        <v>13722.543407976944</v>
      </c>
      <c r="I1818" s="16">
        <f t="shared" si="811"/>
        <v>3359.3301469877724</v>
      </c>
      <c r="J1818" s="16">
        <f t="shared" si="803"/>
        <v>10363.213260989171</v>
      </c>
      <c r="K1818" s="16">
        <f t="shared" si="812"/>
        <v>2188.2341744712658</v>
      </c>
      <c r="L1818" s="16">
        <f t="shared" si="813"/>
        <v>54831.568384633269</v>
      </c>
      <c r="M1818" s="16">
        <f t="shared" si="814"/>
        <v>3359.3301469877724</v>
      </c>
      <c r="N1818" s="16">
        <f t="shared" si="804"/>
        <v>51472.238237645499</v>
      </c>
      <c r="O1818" s="16">
        <f t="shared" si="815"/>
        <v>10868.57019261916</v>
      </c>
      <c r="P1818" s="16">
        <f t="shared" si="816"/>
        <v>57443.429077926194</v>
      </c>
      <c r="Q1818" s="16">
        <f t="shared" si="817"/>
        <v>3359.3301469877724</v>
      </c>
      <c r="R1818" s="16">
        <f t="shared" si="805"/>
        <v>54084.098930938424</v>
      </c>
      <c r="S1818" s="16">
        <f t="shared" si="818"/>
        <v>11420.075086331657</v>
      </c>
      <c r="T1818" s="16">
        <f t="shared" si="819"/>
        <v>57536.828895550963</v>
      </c>
      <c r="U1818" s="16">
        <f t="shared" si="820"/>
        <v>3359.3301469877724</v>
      </c>
      <c r="V1818" s="16">
        <f t="shared" si="806"/>
        <v>54177.498748563194</v>
      </c>
      <c r="W1818" s="16">
        <f t="shared" si="821"/>
        <v>11439.796833599496</v>
      </c>
    </row>
    <row r="1819" spans="2:23">
      <c r="B1819" s="13">
        <v>21</v>
      </c>
      <c r="C1819" s="16">
        <f t="shared" si="801"/>
        <v>2674.0202361688621</v>
      </c>
      <c r="D1819" s="16">
        <f t="shared" si="807"/>
        <v>-67938.185425039861</v>
      </c>
      <c r="E1819" s="16">
        <f t="shared" si="808"/>
        <v>0</v>
      </c>
      <c r="F1819" s="16">
        <f t="shared" si="802"/>
        <v>-70612.205661208718</v>
      </c>
      <c r="G1819" s="16">
        <f t="shared" si="809"/>
        <v>0</v>
      </c>
      <c r="H1819" s="16">
        <f t="shared" si="810"/>
        <v>10652.76143950121</v>
      </c>
      <c r="I1819" s="16">
        <f t="shared" si="811"/>
        <v>3370.2972554966404</v>
      </c>
      <c r="J1819" s="16">
        <f t="shared" si="803"/>
        <v>7282.4641840045697</v>
      </c>
      <c r="K1819" s="16">
        <f t="shared" si="812"/>
        <v>1466.5935831869565</v>
      </c>
      <c r="L1819" s="16">
        <f t="shared" si="813"/>
        <v>52910.372574005312</v>
      </c>
      <c r="M1819" s="16">
        <f t="shared" si="814"/>
        <v>3370.2972554966404</v>
      </c>
      <c r="N1819" s="16">
        <f t="shared" si="804"/>
        <v>49540.075318508672</v>
      </c>
      <c r="O1819" s="16">
        <f t="shared" si="815"/>
        <v>9976.7269343123426</v>
      </c>
      <c r="P1819" s="16">
        <f t="shared" si="816"/>
        <v>55595.208655068847</v>
      </c>
      <c r="Q1819" s="16">
        <f t="shared" si="817"/>
        <v>3370.2972554966404</v>
      </c>
      <c r="R1819" s="16">
        <f t="shared" si="805"/>
        <v>52224.911399572207</v>
      </c>
      <c r="S1819" s="16">
        <f t="shared" si="818"/>
        <v>10517.418006579499</v>
      </c>
      <c r="T1819" s="16">
        <f t="shared" si="819"/>
        <v>55691.218063598055</v>
      </c>
      <c r="U1819" s="16">
        <f t="shared" si="820"/>
        <v>3370.2972554966404</v>
      </c>
      <c r="V1819" s="16">
        <f t="shared" si="806"/>
        <v>52320.920808101415</v>
      </c>
      <c r="W1819" s="16">
        <f t="shared" si="821"/>
        <v>10536.753052920514</v>
      </c>
    </row>
    <row r="1820" spans="2:23">
      <c r="B1820" s="13">
        <v>22</v>
      </c>
      <c r="C1820" s="16">
        <f t="shared" si="801"/>
        <v>2674.0202361688621</v>
      </c>
      <c r="D1820" s="16">
        <f t="shared" si="807"/>
        <v>-72730.571831044988</v>
      </c>
      <c r="E1820" s="16">
        <f t="shared" si="808"/>
        <v>0</v>
      </c>
      <c r="F1820" s="16">
        <f t="shared" si="802"/>
        <v>-75404.592067213845</v>
      </c>
      <c r="G1820" s="16">
        <f t="shared" si="809"/>
        <v>0</v>
      </c>
      <c r="H1820" s="16">
        <f t="shared" si="810"/>
        <v>7485.9362333056579</v>
      </c>
      <c r="I1820" s="16">
        <f t="shared" si="811"/>
        <v>3380.8239998975405</v>
      </c>
      <c r="J1820" s="16">
        <f t="shared" si="803"/>
        <v>4105.1122334081174</v>
      </c>
      <c r="K1820" s="16">
        <f t="shared" si="812"/>
        <v>788.47607610831994</v>
      </c>
      <c r="L1820" s="16">
        <f t="shared" si="813"/>
        <v>50924.225022907805</v>
      </c>
      <c r="M1820" s="16">
        <f t="shared" si="814"/>
        <v>3380.8239998975405</v>
      </c>
      <c r="N1820" s="16">
        <f t="shared" si="804"/>
        <v>47543.401023010265</v>
      </c>
      <c r="O1820" s="16">
        <f t="shared" si="815"/>
        <v>9131.744067407717</v>
      </c>
      <c r="P1820" s="16">
        <f t="shared" si="816"/>
        <v>53684.075424076254</v>
      </c>
      <c r="Q1820" s="16">
        <f t="shared" si="817"/>
        <v>3380.8239998975405</v>
      </c>
      <c r="R1820" s="16">
        <f t="shared" si="805"/>
        <v>50303.251424178714</v>
      </c>
      <c r="S1820" s="16">
        <f t="shared" si="818"/>
        <v>9661.8333539441464</v>
      </c>
      <c r="T1820" s="16">
        <f t="shared" si="819"/>
        <v>53782.767335479773</v>
      </c>
      <c r="U1820" s="16">
        <f t="shared" si="820"/>
        <v>3380.8239998975405</v>
      </c>
      <c r="V1820" s="16">
        <f t="shared" si="806"/>
        <v>50401.943335582233</v>
      </c>
      <c r="W1820" s="16">
        <f t="shared" si="821"/>
        <v>9680.789281729456</v>
      </c>
    </row>
    <row r="1821" spans="2:23">
      <c r="B1821" s="13">
        <v>23</v>
      </c>
      <c r="C1821" s="16">
        <f t="shared" si="801"/>
        <v>2674.0202361688621</v>
      </c>
      <c r="D1821" s="16">
        <f t="shared" si="807"/>
        <v>-77666.729829230258</v>
      </c>
      <c r="E1821" s="16">
        <f t="shared" si="808"/>
        <v>0</v>
      </c>
      <c r="F1821" s="16">
        <f t="shared" si="802"/>
        <v>-80340.750065399116</v>
      </c>
      <c r="G1821" s="16">
        <f t="shared" si="809"/>
        <v>0</v>
      </c>
      <c r="H1821" s="16">
        <f t="shared" si="810"/>
        <v>4219.8090692095402</v>
      </c>
      <c r="I1821" s="16">
        <f t="shared" si="811"/>
        <v>3390.9252739250446</v>
      </c>
      <c r="J1821" s="16">
        <f t="shared" si="803"/>
        <v>828.88379528449559</v>
      </c>
      <c r="K1821" s="16">
        <f t="shared" si="812"/>
        <v>151.84104948655462</v>
      </c>
      <c r="L1821" s="16">
        <f t="shared" si="813"/>
        <v>48871.763647593179</v>
      </c>
      <c r="M1821" s="16">
        <f t="shared" si="814"/>
        <v>3390.9252739250446</v>
      </c>
      <c r="N1821" s="16">
        <f t="shared" si="804"/>
        <v>45480.838373668135</v>
      </c>
      <c r="O1821" s="16">
        <f t="shared" si="815"/>
        <v>8331.5155507604723</v>
      </c>
      <c r="P1821" s="16">
        <f t="shared" si="816"/>
        <v>51708.724268970269</v>
      </c>
      <c r="Q1821" s="16">
        <f t="shared" si="817"/>
        <v>3390.9252739250446</v>
      </c>
      <c r="R1821" s="16">
        <f t="shared" si="805"/>
        <v>48317.798995045225</v>
      </c>
      <c r="S1821" s="16">
        <f t="shared" si="818"/>
        <v>8851.2109297177558</v>
      </c>
      <c r="T1821" s="16">
        <f t="shared" si="819"/>
        <v>51810.173632378399</v>
      </c>
      <c r="U1821" s="16">
        <f t="shared" si="820"/>
        <v>3390.9252739250446</v>
      </c>
      <c r="V1821" s="16">
        <f t="shared" si="806"/>
        <v>48419.248358453355</v>
      </c>
      <c r="W1821" s="16">
        <f t="shared" si="821"/>
        <v>8869.7951726445317</v>
      </c>
    </row>
    <row r="1822" spans="2:23">
      <c r="B1822" s="13">
        <v>24</v>
      </c>
      <c r="C1822" s="16">
        <f t="shared" si="801"/>
        <v>2674.0202361688621</v>
      </c>
      <c r="D1822" s="16">
        <f t="shared" si="807"/>
        <v>-82750.972567361096</v>
      </c>
      <c r="E1822" s="16">
        <f t="shared" si="808"/>
        <v>0</v>
      </c>
      <c r="F1822" s="16">
        <f t="shared" si="802"/>
        <v>-85424.992803529953</v>
      </c>
      <c r="G1822" s="16">
        <f t="shared" si="809"/>
        <v>0</v>
      </c>
      <c r="H1822" s="16">
        <f t="shared" si="810"/>
        <v>852.04280852474437</v>
      </c>
      <c r="I1822" s="16">
        <f t="shared" si="811"/>
        <v>3400.6157074982093</v>
      </c>
      <c r="J1822" s="16">
        <f t="shared" si="803"/>
        <v>-2004.0298849940468</v>
      </c>
      <c r="K1822" s="16">
        <f t="shared" si="812"/>
        <v>0</v>
      </c>
      <c r="L1822" s="16">
        <f t="shared" si="813"/>
        <v>46751.572997828422</v>
      </c>
      <c r="M1822" s="16">
        <f t="shared" si="814"/>
        <v>3400.6157074982098</v>
      </c>
      <c r="N1822" s="16">
        <f t="shared" si="804"/>
        <v>43350.957290330211</v>
      </c>
      <c r="O1822" s="16">
        <f t="shared" si="815"/>
        <v>7574.0174606996061</v>
      </c>
      <c r="P1822" s="16">
        <f t="shared" si="816"/>
        <v>49667.798298966787</v>
      </c>
      <c r="Q1822" s="16">
        <f t="shared" si="817"/>
        <v>3400.6157074982093</v>
      </c>
      <c r="R1822" s="16">
        <f t="shared" si="805"/>
        <v>46267.182591468576</v>
      </c>
      <c r="S1822" s="16">
        <f t="shared" si="818"/>
        <v>8083.5227341871396</v>
      </c>
      <c r="T1822" s="16">
        <f t="shared" si="819"/>
        <v>49772.082157588542</v>
      </c>
      <c r="U1822" s="16">
        <f t="shared" si="820"/>
        <v>3400.6157074982093</v>
      </c>
      <c r="V1822" s="16">
        <f t="shared" si="806"/>
        <v>46371.466450090331</v>
      </c>
      <c r="W1822" s="16">
        <f t="shared" si="821"/>
        <v>8101.7425801937825</v>
      </c>
    </row>
    <row r="1823" spans="2:23">
      <c r="B1823" s="13">
        <v>25</v>
      </c>
      <c r="C1823" s="16">
        <f t="shared" si="801"/>
        <v>2674.0202361688621</v>
      </c>
      <c r="D1823" s="16">
        <f t="shared" si="807"/>
        <v>-87987.742587635847</v>
      </c>
      <c r="E1823" s="16">
        <f t="shared" si="808"/>
        <v>0</v>
      </c>
      <c r="F1823" s="16">
        <f t="shared" si="802"/>
        <v>-90661.762823804704</v>
      </c>
      <c r="G1823" s="16">
        <f t="shared" si="809"/>
        <v>0</v>
      </c>
      <c r="H1823" s="16">
        <f t="shared" si="810"/>
        <v>-2064.1507815438681</v>
      </c>
      <c r="I1823" s="16">
        <f t="shared" si="811"/>
        <v>0</v>
      </c>
      <c r="J1823" s="16">
        <f t="shared" si="803"/>
        <v>-4738.1710177127297</v>
      </c>
      <c r="K1823" s="16">
        <f t="shared" si="812"/>
        <v>0</v>
      </c>
      <c r="L1823" s="16">
        <f t="shared" si="813"/>
        <v>44562.183037022041</v>
      </c>
      <c r="M1823" s="16">
        <f t="shared" si="814"/>
        <v>3409.9096487643496</v>
      </c>
      <c r="N1823" s="16">
        <f t="shared" si="804"/>
        <v>41152.273388257694</v>
      </c>
      <c r="O1823" s="16">
        <f t="shared" si="815"/>
        <v>6857.3055946404766</v>
      </c>
      <c r="P1823" s="16">
        <f t="shared" si="816"/>
        <v>47559.887673074212</v>
      </c>
      <c r="Q1823" s="16">
        <f t="shared" si="817"/>
        <v>3409.9096487643496</v>
      </c>
      <c r="R1823" s="16">
        <f t="shared" si="805"/>
        <v>44149.978024309865</v>
      </c>
      <c r="S1823" s="16">
        <f t="shared" si="818"/>
        <v>7356.8205686478623</v>
      </c>
      <c r="T1823" s="16">
        <f t="shared" si="819"/>
        <v>47667.085222705849</v>
      </c>
      <c r="U1823" s="16">
        <f t="shared" si="820"/>
        <v>3409.9096487643496</v>
      </c>
      <c r="V1823" s="16">
        <f t="shared" si="806"/>
        <v>44257.175573941502</v>
      </c>
      <c r="W1823" s="16">
        <f t="shared" si="821"/>
        <v>7374.6831627720221</v>
      </c>
    </row>
    <row r="1824" spans="2:23">
      <c r="B1824" s="13">
        <v>26</v>
      </c>
      <c r="C1824" s="16">
        <f t="shared" si="801"/>
        <v>2674.0202361688621</v>
      </c>
      <c r="D1824" s="16">
        <f t="shared" si="807"/>
        <v>-93381.615708518846</v>
      </c>
      <c r="E1824" s="16">
        <f t="shared" si="808"/>
        <v>0</v>
      </c>
      <c r="F1824" s="16">
        <f t="shared" si="802"/>
        <v>-96055.635944687703</v>
      </c>
      <c r="G1824" s="16">
        <f t="shared" si="809"/>
        <v>0</v>
      </c>
      <c r="H1824" s="16">
        <f t="shared" si="810"/>
        <v>-4880.3161482441119</v>
      </c>
      <c r="I1824" s="16">
        <f t="shared" si="811"/>
        <v>0</v>
      </c>
      <c r="J1824" s="16">
        <f t="shared" si="803"/>
        <v>-7554.3363844129744</v>
      </c>
      <c r="K1824" s="16">
        <f t="shared" si="812"/>
        <v>0</v>
      </c>
      <c r="L1824" s="16">
        <f t="shared" si="813"/>
        <v>42302.067906725613</v>
      </c>
      <c r="M1824" s="16">
        <f t="shared" si="814"/>
        <v>3418.8211487589051</v>
      </c>
      <c r="N1824" s="16">
        <f t="shared" si="804"/>
        <v>38883.246757966706</v>
      </c>
      <c r="O1824" s="16">
        <f t="shared" si="815"/>
        <v>6179.5130788810384</v>
      </c>
      <c r="P1824" s="16">
        <f t="shared" si="816"/>
        <v>45383.528410309089</v>
      </c>
      <c r="Q1824" s="16">
        <f t="shared" si="817"/>
        <v>3418.8211487589051</v>
      </c>
      <c r="R1824" s="16">
        <f t="shared" si="805"/>
        <v>41964.707261550182</v>
      </c>
      <c r="S1824" s="16">
        <f t="shared" si="818"/>
        <v>6669.2336416333774</v>
      </c>
      <c r="T1824" s="16">
        <f t="shared" si="819"/>
        <v>45493.72105947743</v>
      </c>
      <c r="U1824" s="16">
        <f t="shared" si="820"/>
        <v>3418.8211487589051</v>
      </c>
      <c r="V1824" s="16">
        <f t="shared" si="806"/>
        <v>42074.899910718523</v>
      </c>
      <c r="W1824" s="16">
        <f t="shared" si="821"/>
        <v>6686.7459888139265</v>
      </c>
    </row>
    <row r="1825" spans="2:23">
      <c r="B1825" s="13">
        <v>27</v>
      </c>
      <c r="C1825" s="16">
        <f t="shared" si="801"/>
        <v>2674.0202361688621</v>
      </c>
      <c r="D1825" s="16">
        <f t="shared" si="807"/>
        <v>-98937.305023028341</v>
      </c>
      <c r="E1825" s="16">
        <f t="shared" si="808"/>
        <v>0</v>
      </c>
      <c r="F1825" s="16">
        <f t="shared" si="802"/>
        <v>-101611.3252591972</v>
      </c>
      <c r="G1825" s="16">
        <f t="shared" si="809"/>
        <v>0</v>
      </c>
      <c r="H1825" s="16">
        <f t="shared" si="810"/>
        <v>-7780.9664759453635</v>
      </c>
      <c r="I1825" s="16">
        <f t="shared" si="811"/>
        <v>0</v>
      </c>
      <c r="J1825" s="16">
        <f t="shared" si="803"/>
        <v>-10454.986712114225</v>
      </c>
      <c r="K1825" s="16">
        <f t="shared" si="812"/>
        <v>0</v>
      </c>
      <c r="L1825" s="16">
        <f t="shared" si="813"/>
        <v>39969.644672384304</v>
      </c>
      <c r="M1825" s="16">
        <f t="shared" si="814"/>
        <v>3427.3639484999021</v>
      </c>
      <c r="N1825" s="16">
        <f t="shared" si="804"/>
        <v>36542.280723884403</v>
      </c>
      <c r="O1825" s="16">
        <f t="shared" si="815"/>
        <v>5538.8479872931193</v>
      </c>
      <c r="P1825" s="16">
        <f t="shared" si="816"/>
        <v>43137.201182437893</v>
      </c>
      <c r="Q1825" s="16">
        <f t="shared" si="817"/>
        <v>3427.3639484999021</v>
      </c>
      <c r="R1825" s="16">
        <f t="shared" si="805"/>
        <v>39709.837233937993</v>
      </c>
      <c r="S1825" s="16">
        <f t="shared" si="818"/>
        <v>6018.9661860699225</v>
      </c>
      <c r="T1825" s="16">
        <f t="shared" si="819"/>
        <v>43250.472614223996</v>
      </c>
      <c r="U1825" s="16">
        <f t="shared" si="820"/>
        <v>3427.3639484999017</v>
      </c>
      <c r="V1825" s="16">
        <f t="shared" si="806"/>
        <v>39823.108665724096</v>
      </c>
      <c r="W1825" s="16">
        <f t="shared" si="821"/>
        <v>6036.1351538939907</v>
      </c>
    </row>
    <row r="1826" spans="2:23">
      <c r="B1826" s="13">
        <v>28</v>
      </c>
      <c r="C1826" s="16">
        <f t="shared" si="801"/>
        <v>2674.0202361688621</v>
      </c>
      <c r="D1826" s="16">
        <f t="shared" si="807"/>
        <v>-104659.66501697311</v>
      </c>
      <c r="E1826" s="16">
        <f t="shared" si="808"/>
        <v>0</v>
      </c>
      <c r="F1826" s="16">
        <f t="shared" si="802"/>
        <v>-107333.68525314197</v>
      </c>
      <c r="G1826" s="16">
        <f t="shared" si="809"/>
        <v>0</v>
      </c>
      <c r="H1826" s="16">
        <f t="shared" si="810"/>
        <v>-10768.636313477653</v>
      </c>
      <c r="I1826" s="16">
        <f t="shared" si="811"/>
        <v>0</v>
      </c>
      <c r="J1826" s="16">
        <f t="shared" si="803"/>
        <v>-13442.656549646515</v>
      </c>
      <c r="K1826" s="16">
        <f t="shared" si="812"/>
        <v>0</v>
      </c>
      <c r="L1826" s="16">
        <f t="shared" si="813"/>
        <v>37563.272047309729</v>
      </c>
      <c r="M1826" s="16">
        <f t="shared" si="814"/>
        <v>3435.5514683395595</v>
      </c>
      <c r="N1826" s="16">
        <f t="shared" si="804"/>
        <v>34127.720578970169</v>
      </c>
      <c r="O1826" s="16">
        <f t="shared" si="815"/>
        <v>4933.5909769932978</v>
      </c>
      <c r="P1826" s="16">
        <f t="shared" si="816"/>
        <v>40819.330086254224</v>
      </c>
      <c r="Q1826" s="16">
        <f t="shared" si="817"/>
        <v>3435.5514683395595</v>
      </c>
      <c r="R1826" s="16">
        <f t="shared" si="805"/>
        <v>37383.778617914664</v>
      </c>
      <c r="S1826" s="16">
        <f t="shared" si="818"/>
        <v>5404.2950934411438</v>
      </c>
      <c r="T1826" s="16">
        <f t="shared" si="819"/>
        <v>40935.766321844429</v>
      </c>
      <c r="U1826" s="16">
        <f t="shared" si="820"/>
        <v>3435.5514683395591</v>
      </c>
      <c r="V1826" s="16">
        <f t="shared" si="806"/>
        <v>37500.214853504869</v>
      </c>
      <c r="W1826" s="16">
        <f t="shared" si="821"/>
        <v>5421.1274148372895</v>
      </c>
    </row>
    <row r="1827" spans="2:23">
      <c r="B1827" s="13">
        <v>29</v>
      </c>
      <c r="C1827" s="16">
        <f t="shared" si="801"/>
        <v>2674.0202361688621</v>
      </c>
      <c r="D1827" s="16">
        <f t="shared" si="807"/>
        <v>-110553.69581073623</v>
      </c>
      <c r="E1827" s="16">
        <f t="shared" si="808"/>
        <v>0</v>
      </c>
      <c r="F1827" s="16">
        <f t="shared" si="802"/>
        <v>-113227.71604690509</v>
      </c>
      <c r="G1827" s="16">
        <f t="shared" si="809"/>
        <v>0</v>
      </c>
      <c r="H1827" s="16">
        <f t="shared" si="810"/>
        <v>-13845.936246135911</v>
      </c>
      <c r="I1827" s="16">
        <f t="shared" si="811"/>
        <v>0</v>
      </c>
      <c r="J1827" s="16">
        <f t="shared" si="803"/>
        <v>-16519.956482304773</v>
      </c>
      <c r="K1827" s="16">
        <f t="shared" si="812"/>
        <v>0</v>
      </c>
      <c r="L1827" s="16">
        <f t="shared" si="813"/>
        <v>35081.249091946593</v>
      </c>
      <c r="M1827" s="16">
        <f t="shared" si="814"/>
        <v>3443.3967994005843</v>
      </c>
      <c r="N1827" s="16">
        <f t="shared" si="804"/>
        <v>31637.852292546009</v>
      </c>
      <c r="O1827" s="16">
        <f t="shared" si="815"/>
        <v>4362.0929464774799</v>
      </c>
      <c r="P1827" s="16">
        <f t="shared" si="816"/>
        <v>38428.281392499201</v>
      </c>
      <c r="Q1827" s="16">
        <f t="shared" si="817"/>
        <v>3443.3967994005843</v>
      </c>
      <c r="R1827" s="16">
        <f t="shared" si="805"/>
        <v>34984.884593098614</v>
      </c>
      <c r="S1827" s="16">
        <f t="shared" si="818"/>
        <v>4823.5675704459563</v>
      </c>
      <c r="T1827" s="16">
        <f t="shared" si="819"/>
        <v>38547.970856511798</v>
      </c>
      <c r="U1827" s="16">
        <f t="shared" si="820"/>
        <v>3443.3967994005839</v>
      </c>
      <c r="V1827" s="16">
        <f t="shared" si="806"/>
        <v>35104.574057111211</v>
      </c>
      <c r="W1827" s="16">
        <f t="shared" si="821"/>
        <v>4840.0698463245299</v>
      </c>
    </row>
    <row r="1828" spans="2:23">
      <c r="B1828" s="13">
        <v>30</v>
      </c>
      <c r="C1828" s="16">
        <f t="shared" si="801"/>
        <v>2674.0202361688621</v>
      </c>
      <c r="D1828" s="16">
        <f t="shared" si="807"/>
        <v>-116624.54752831224</v>
      </c>
      <c r="E1828" s="16">
        <f t="shared" si="808"/>
        <v>0</v>
      </c>
      <c r="F1828" s="16">
        <f t="shared" si="802"/>
        <v>-119298.56776448109</v>
      </c>
      <c r="G1828" s="16">
        <f t="shared" si="809"/>
        <v>0</v>
      </c>
      <c r="H1828" s="16">
        <f t="shared" si="810"/>
        <v>-17015.555176773916</v>
      </c>
      <c r="I1828" s="16">
        <f t="shared" si="811"/>
        <v>0</v>
      </c>
      <c r="J1828" s="16">
        <f t="shared" si="803"/>
        <v>-19689.575412942777</v>
      </c>
      <c r="K1828" s="16">
        <f t="shared" si="812"/>
        <v>0</v>
      </c>
      <c r="L1828" s="16">
        <f t="shared" si="813"/>
        <v>32521.813885599746</v>
      </c>
      <c r="M1828" s="16">
        <f t="shared" si="814"/>
        <v>3450.9126969305771</v>
      </c>
      <c r="N1828" s="16">
        <f t="shared" si="804"/>
        <v>29070.90118866917</v>
      </c>
      <c r="O1828" s="16">
        <f t="shared" si="815"/>
        <v>3822.7727211308825</v>
      </c>
      <c r="P1828" s="16">
        <f t="shared" si="816"/>
        <v>35962.362268629789</v>
      </c>
      <c r="Q1828" s="16">
        <f t="shared" si="817"/>
        <v>3450.9126969305771</v>
      </c>
      <c r="R1828" s="16">
        <f t="shared" si="805"/>
        <v>32511.449571699213</v>
      </c>
      <c r="S1828" s="16">
        <f t="shared" si="818"/>
        <v>4275.1988230607603</v>
      </c>
      <c r="T1828" s="16">
        <f t="shared" si="819"/>
        <v>36085.3958562669</v>
      </c>
      <c r="U1828" s="16">
        <f t="shared" si="820"/>
        <v>3450.9126969305771</v>
      </c>
      <c r="V1828" s="16">
        <f t="shared" si="806"/>
        <v>32634.483159336323</v>
      </c>
      <c r="W1828" s="16">
        <f t="shared" si="821"/>
        <v>4291.3775249024993</v>
      </c>
    </row>
    <row r="1829" spans="2:23">
      <c r="B1829" s="13">
        <v>31</v>
      </c>
      <c r="C1829" s="16">
        <f t="shared" si="801"/>
        <v>2674.0202361688621</v>
      </c>
      <c r="D1829" s="16">
        <f t="shared" si="807"/>
        <v>-122877.52479741554</v>
      </c>
      <c r="E1829" s="16">
        <f t="shared" si="808"/>
        <v>0</v>
      </c>
      <c r="F1829" s="16">
        <f t="shared" si="802"/>
        <v>-125551.54503358439</v>
      </c>
      <c r="G1829" s="16">
        <f t="shared" si="809"/>
        <v>0</v>
      </c>
      <c r="H1829" s="16">
        <f t="shared" si="810"/>
        <v>-20280.262675331061</v>
      </c>
      <c r="I1829" s="16">
        <f t="shared" si="811"/>
        <v>0</v>
      </c>
      <c r="J1829" s="16">
        <f t="shared" si="803"/>
        <v>-22954.282911499922</v>
      </c>
      <c r="K1829" s="16">
        <f t="shared" si="812"/>
        <v>0</v>
      </c>
      <c r="L1829" s="16">
        <f t="shared" si="813"/>
        <v>29883.142167880589</v>
      </c>
      <c r="M1829" s="16">
        <f t="shared" si="814"/>
        <v>3458.1115754144321</v>
      </c>
      <c r="N1829" s="16">
        <f t="shared" si="804"/>
        <v>26425.030592466159</v>
      </c>
      <c r="O1829" s="16">
        <f t="shared" si="815"/>
        <v>3314.1147704820783</v>
      </c>
      <c r="P1829" s="16">
        <f t="shared" si="816"/>
        <v>33419.819472732488</v>
      </c>
      <c r="Q1829" s="16">
        <f t="shared" si="817"/>
        <v>3458.1115754144321</v>
      </c>
      <c r="R1829" s="16">
        <f t="shared" si="805"/>
        <v>29961.707897318054</v>
      </c>
      <c r="S1829" s="16">
        <f t="shared" si="818"/>
        <v>3757.6697723741149</v>
      </c>
      <c r="T1829" s="16">
        <f t="shared" si="819"/>
        <v>33546.290618808176</v>
      </c>
      <c r="U1829" s="16">
        <f t="shared" si="820"/>
        <v>3458.1115754144316</v>
      </c>
      <c r="V1829" s="16">
        <f t="shared" si="806"/>
        <v>30088.179043393746</v>
      </c>
      <c r="W1829" s="16">
        <f t="shared" si="821"/>
        <v>3773.5312447679762</v>
      </c>
    </row>
    <row r="1830" spans="2:23">
      <c r="B1830" s="13">
        <v>32</v>
      </c>
      <c r="C1830" s="16">
        <f t="shared" ref="C1830:C1851" si="822">IF($B$1791-12*$B1830&lt;=0,0,($B$1794*MIN(12,$B$1791-12*$B1830)-$B$1790*(MIN(12,$B$1791-12*$B1830)-MAX(0,MIN(12,$B$1791-12*$B1830,$B$1792-12*$B1830))))/12)</f>
        <v>2674.0202361688621</v>
      </c>
      <c r="D1830" s="16">
        <f t="shared" si="807"/>
        <v>-129318.09138459193</v>
      </c>
      <c r="E1830" s="16">
        <f t="shared" si="808"/>
        <v>0</v>
      </c>
      <c r="F1830" s="16">
        <f t="shared" ref="F1830:F1861" si="823">IF(E1830&gt;0,IF(E1830&lt;=D1830,D1830-E1830,C1830*(D1830/E1830-1)),D1830-C1830)</f>
        <v>-131992.11162076078</v>
      </c>
      <c r="G1830" s="16">
        <f t="shared" si="809"/>
        <v>0</v>
      </c>
      <c r="H1830" s="16">
        <f t="shared" si="810"/>
        <v>-23642.911398844921</v>
      </c>
      <c r="I1830" s="16">
        <f t="shared" si="811"/>
        <v>0</v>
      </c>
      <c r="J1830" s="16">
        <f t="shared" ref="J1830:J1861" si="824">IF(I1830&gt;0,IF(I1830&lt;=H1830,H1830-I1830,C1830*(H1830/I1830-1)),H1830-C1830)</f>
        <v>-26316.931635013781</v>
      </c>
      <c r="K1830" s="16">
        <f t="shared" si="812"/>
        <v>0</v>
      </c>
      <c r="L1830" s="16">
        <f t="shared" si="813"/>
        <v>27163.345947219663</v>
      </c>
      <c r="M1830" s="16">
        <f t="shared" si="814"/>
        <v>3465.0055052916027</v>
      </c>
      <c r="N1830" s="16">
        <f t="shared" ref="N1830:N1861" si="825">IF(M1830&gt;0,IF(M1830&lt;=L1830,L1830-M1830,C1830*(L1830/M1830-1)),L1830-C1830)</f>
        <v>23698.34044192806</v>
      </c>
      <c r="O1830" s="16">
        <f t="shared" si="815"/>
        <v>2834.6669610568019</v>
      </c>
      <c r="P1830" s="16">
        <f t="shared" si="816"/>
        <v>30798.838015969119</v>
      </c>
      <c r="Q1830" s="16">
        <f t="shared" si="817"/>
        <v>3465.0055052916023</v>
      </c>
      <c r="R1830" s="16">
        <f t="shared" ref="R1830:R1861" si="826">IF(Q1830&gt;0,IF(Q1830&lt;=P1830,P1830-Q1830,C1830*(P1830/Q1830-1)),P1830-C1830)</f>
        <v>27333.832510677516</v>
      </c>
      <c r="S1830" s="16">
        <f t="shared" si="818"/>
        <v>3269.5248060489948</v>
      </c>
      <c r="T1830" s="16">
        <f t="shared" si="819"/>
        <v>30928.842765866168</v>
      </c>
      <c r="U1830" s="16">
        <f t="shared" si="820"/>
        <v>3465.0055052916023</v>
      </c>
      <c r="V1830" s="16">
        <f t="shared" ref="V1830:V1861" si="827">IF(U1830&gt;0,IF(U1830&lt;=T1830,T1830-U1830,C1830*(T1830/U1830-1)),T1830-C1830)</f>
        <v>27463.837260574564</v>
      </c>
      <c r="W1830" s="16">
        <f t="shared" si="821"/>
        <v>3285.0752691802309</v>
      </c>
    </row>
    <row r="1831" spans="2:23">
      <c r="B1831" s="13">
        <v>33</v>
      </c>
      <c r="C1831" s="16">
        <f t="shared" si="822"/>
        <v>2674.0202361688621</v>
      </c>
      <c r="D1831" s="16">
        <f t="shared" ref="D1831:D1851" si="828">IF($B1831&gt;$B$1793,F1830,F1830*$B$107*IF(F1830&gt;0,$B$106,1))</f>
        <v>-135951.87496938361</v>
      </c>
      <c r="E1831" s="16">
        <f t="shared" ref="E1831:E1862" si="829">IF(AND(C1831&gt;0,D1831&gt;0),C1831/(1-$B$105*MAX(0,1-G1830/D1831)),0)</f>
        <v>0</v>
      </c>
      <c r="F1831" s="16">
        <f t="shared" si="823"/>
        <v>-138625.89520555249</v>
      </c>
      <c r="G1831" s="16">
        <f t="shared" ref="G1831:G1862" si="830">IF(E1831&gt;0,IF(E1831&lt;=D1831,G1830*(1-E1831/D1831),0),IF(AND(C1831&lt;0,F1831&gt;0),G1830-C1831,G1830))/$B$108</f>
        <v>0</v>
      </c>
      <c r="H1831" s="16">
        <f t="shared" ref="H1831:H1851" si="831">IF($B1831&gt;$B$1793,J1830,J1830*$B$107*IF(J1830&gt;0,$B$106,1))</f>
        <v>-27106.439584064196</v>
      </c>
      <c r="I1831" s="16">
        <f t="shared" ref="I1831:I1862" si="832">IF(AND(C1831&gt;0,H1831&gt;0),C1831/(1-$B$105*MAX(0,1-K1830/H1831)),0)</f>
        <v>0</v>
      </c>
      <c r="J1831" s="16">
        <f t="shared" si="824"/>
        <v>-29780.459820233056</v>
      </c>
      <c r="K1831" s="16">
        <f t="shared" ref="K1831:K1862" si="833">IF(I1831&gt;0,IF(I1831&lt;=H1831,K1830*(1-I1831/H1831),0),IF(AND(C1831&lt;0,J1831&gt;0),K1830-C1831,K1830))/$B$108</f>
        <v>0</v>
      </c>
      <c r="L1831" s="16">
        <f t="shared" ref="L1831:L1851" si="834">IF($B1831&gt;$B$1793,N1830,N1830*$B$107*IF(N1830&gt;0,$B$106,1))</f>
        <v>24360.472073875531</v>
      </c>
      <c r="M1831" s="16">
        <f t="shared" ref="M1831:M1862" si="835">IF(AND(C1831&gt;0,L1831&gt;0),C1831/(1-$B$105*MAX(0,1-O1830/L1831)),0)</f>
        <v>3471.6062111324313</v>
      </c>
      <c r="N1831" s="16">
        <f t="shared" si="825"/>
        <v>20888.8658627431</v>
      </c>
      <c r="O1831" s="16">
        <f t="shared" ref="O1831:O1862" si="836">IF(M1831&gt;0,IF(M1831&lt;=L1831,O1830*(1-M1831/L1831),0),IF(AND(C1831&lt;0,N1831&gt;0),O1830-C1831,O1830))/$B$108</f>
        <v>2383.0383482047719</v>
      </c>
      <c r="P1831" s="16">
        <f t="shared" ref="P1831:P1851" si="837">IF($B1831&gt;$B$1793,R1830,R1830*$B$107*IF(R1830&gt;0,$B$106,1))</f>
        <v>28097.539791025847</v>
      </c>
      <c r="Q1831" s="16">
        <f t="shared" ref="Q1831:Q1862" si="838">IF(AND(C1831&gt;0,P1831&gt;0),C1831/(1-$B$105*MAX(0,1-S1830/P1831)),0)</f>
        <v>3471.6062111324313</v>
      </c>
      <c r="R1831" s="16">
        <f t="shared" si="826"/>
        <v>24625.933579893415</v>
      </c>
      <c r="S1831" s="16">
        <f t="shared" ref="S1831:S1862" si="839">IF(Q1831&gt;0,IF(Q1831&lt;=P1831,S1830*(1-Q1831/P1831),0),IF(AND(C1831&lt;0,R1831&gt;0),S1830-C1831,S1830))/$B$108</f>
        <v>2809.3695687853528</v>
      </c>
      <c r="T1831" s="16">
        <f t="shared" ref="T1831:T1851" si="840">IF($B1831&gt;$B$1793,V1830,V1830*$B$107*IF(V1830&gt;0,$B$106,1))</f>
        <v>28231.176873635017</v>
      </c>
      <c r="U1831" s="16">
        <f t="shared" ref="U1831:U1862" si="841">IF(AND(C1831&gt;0,T1831&gt;0),C1831/(1-$B$105*MAX(0,1-W1830/T1831)),0)</f>
        <v>3471.6062111324309</v>
      </c>
      <c r="V1831" s="16">
        <f t="shared" si="827"/>
        <v>24759.570662502585</v>
      </c>
      <c r="W1831" s="16">
        <f t="shared" ref="W1831:W1862" si="842">IF(U1831&gt;0,IF(U1831&lt;=T1831,W1830*(1-U1831/T1831),0),IF(AND(C1831&lt;0,V1831&gt;0),W1830-C1831,W1830))/$B$108</f>
        <v>2824.6151208747997</v>
      </c>
    </row>
    <row r="1832" spans="2:23">
      <c r="B1832" s="13">
        <v>34</v>
      </c>
      <c r="C1832" s="16">
        <f t="shared" si="822"/>
        <v>2674.0202361688621</v>
      </c>
      <c r="D1832" s="16">
        <f t="shared" si="828"/>
        <v>-142784.67206171906</v>
      </c>
      <c r="E1832" s="16">
        <f t="shared" si="829"/>
        <v>0</v>
      </c>
      <c r="F1832" s="16">
        <f t="shared" si="823"/>
        <v>-145458.69229788793</v>
      </c>
      <c r="G1832" s="16">
        <f t="shared" si="830"/>
        <v>0</v>
      </c>
      <c r="H1832" s="16">
        <f t="shared" si="831"/>
        <v>-30673.873614840049</v>
      </c>
      <c r="I1832" s="16">
        <f t="shared" si="832"/>
        <v>0</v>
      </c>
      <c r="J1832" s="16">
        <f t="shared" si="824"/>
        <v>-33347.893851008914</v>
      </c>
      <c r="K1832" s="16">
        <f t="shared" si="833"/>
        <v>0</v>
      </c>
      <c r="L1832" s="16">
        <f t="shared" si="834"/>
        <v>21472.500774948141</v>
      </c>
      <c r="M1832" s="16">
        <f t="shared" si="835"/>
        <v>3477.925071135287</v>
      </c>
      <c r="N1832" s="16">
        <f t="shared" si="825"/>
        <v>17994.575703812854</v>
      </c>
      <c r="O1832" s="16">
        <f t="shared" si="836"/>
        <v>1957.8970098208554</v>
      </c>
      <c r="P1832" s="16">
        <f t="shared" si="837"/>
        <v>25313.982164115638</v>
      </c>
      <c r="Q1832" s="16">
        <f t="shared" si="838"/>
        <v>3477.9250711352865</v>
      </c>
      <c r="R1832" s="16">
        <f t="shared" si="826"/>
        <v>21836.057092980351</v>
      </c>
      <c r="S1832" s="16">
        <f t="shared" si="839"/>
        <v>2375.8687947037774</v>
      </c>
      <c r="T1832" s="16">
        <f t="shared" si="840"/>
        <v>25451.35306681291</v>
      </c>
      <c r="U1832" s="16">
        <f t="shared" si="841"/>
        <v>3477.9250711352865</v>
      </c>
      <c r="V1832" s="16">
        <f t="shared" si="827"/>
        <v>21973.427995677623</v>
      </c>
      <c r="W1832" s="16">
        <f t="shared" si="842"/>
        <v>2390.8154143993133</v>
      </c>
    </row>
    <row r="1833" spans="2:23">
      <c r="B1833" s="13">
        <v>35</v>
      </c>
      <c r="C1833" s="16">
        <f t="shared" si="822"/>
        <v>2674.0202361688621</v>
      </c>
      <c r="D1833" s="16">
        <f t="shared" si="828"/>
        <v>-149822.45306682459</v>
      </c>
      <c r="E1833" s="16">
        <f t="shared" si="829"/>
        <v>0</v>
      </c>
      <c r="F1833" s="16">
        <f t="shared" si="823"/>
        <v>-152496.47330299346</v>
      </c>
      <c r="G1833" s="16">
        <f t="shared" si="830"/>
        <v>0</v>
      </c>
      <c r="H1833" s="16">
        <f t="shared" si="831"/>
        <v>-34348.330666539179</v>
      </c>
      <c r="I1833" s="16">
        <f t="shared" si="832"/>
        <v>0</v>
      </c>
      <c r="J1833" s="16">
        <f t="shared" si="824"/>
        <v>-37022.350902708044</v>
      </c>
      <c r="K1833" s="16">
        <f t="shared" si="833"/>
        <v>0</v>
      </c>
      <c r="L1833" s="16">
        <f t="shared" si="834"/>
        <v>18497.344148977387</v>
      </c>
      <c r="M1833" s="16">
        <f t="shared" si="835"/>
        <v>3483.9731178139273</v>
      </c>
      <c r="N1833" s="16">
        <f t="shared" si="825"/>
        <v>15013.37103116346</v>
      </c>
      <c r="O1833" s="16">
        <f t="shared" si="836"/>
        <v>1557.9679244602794</v>
      </c>
      <c r="P1833" s="16">
        <f t="shared" si="837"/>
        <v>22446.156528158222</v>
      </c>
      <c r="Q1833" s="16">
        <f t="shared" si="838"/>
        <v>3483.9731178139264</v>
      </c>
      <c r="R1833" s="16">
        <f t="shared" si="826"/>
        <v>18962.183410344296</v>
      </c>
      <c r="S1833" s="16">
        <f t="shared" si="839"/>
        <v>1967.7441841494187</v>
      </c>
      <c r="T1833" s="16">
        <f t="shared" si="840"/>
        <v>22587.365573876858</v>
      </c>
      <c r="U1833" s="16">
        <f t="shared" si="841"/>
        <v>3483.9731178139264</v>
      </c>
      <c r="V1833" s="16">
        <f t="shared" si="827"/>
        <v>19103.392456062931</v>
      </c>
      <c r="W1833" s="16">
        <f t="shared" si="842"/>
        <v>1982.3977328705319</v>
      </c>
    </row>
    <row r="1834" spans="2:23">
      <c r="B1834" s="13">
        <v>36</v>
      </c>
      <c r="C1834" s="16">
        <f t="shared" si="822"/>
        <v>2674.0202361688621</v>
      </c>
      <c r="D1834" s="16">
        <f t="shared" si="828"/>
        <v>-157071.36750208327</v>
      </c>
      <c r="E1834" s="16">
        <f t="shared" si="829"/>
        <v>0</v>
      </c>
      <c r="F1834" s="16">
        <f t="shared" si="823"/>
        <v>-159745.38773825215</v>
      </c>
      <c r="G1834" s="16">
        <f t="shared" si="830"/>
        <v>0</v>
      </c>
      <c r="H1834" s="16">
        <f t="shared" si="831"/>
        <v>-38133.021429789289</v>
      </c>
      <c r="I1834" s="16">
        <f t="shared" si="832"/>
        <v>0</v>
      </c>
      <c r="J1834" s="16">
        <f t="shared" si="824"/>
        <v>-40807.041665958153</v>
      </c>
      <c r="K1834" s="16">
        <f t="shared" si="833"/>
        <v>0</v>
      </c>
      <c r="L1834" s="16">
        <f t="shared" si="834"/>
        <v>15432.844617774168</v>
      </c>
      <c r="M1834" s="16">
        <f t="shared" si="835"/>
        <v>3489.7610397522167</v>
      </c>
      <c r="N1834" s="16">
        <f t="shared" si="825"/>
        <v>11943.083578021951</v>
      </c>
      <c r="O1834" s="16">
        <f t="shared" si="836"/>
        <v>1182.0308959556969</v>
      </c>
      <c r="P1834" s="16">
        <f t="shared" si="837"/>
        <v>19491.986814829317</v>
      </c>
      <c r="Q1834" s="16">
        <f t="shared" si="838"/>
        <v>3489.7610397522167</v>
      </c>
      <c r="R1834" s="16">
        <f t="shared" si="826"/>
        <v>16002.2257750771</v>
      </c>
      <c r="S1834" s="16">
        <f t="shared" si="839"/>
        <v>1583.7723270234801</v>
      </c>
      <c r="T1834" s="16">
        <f t="shared" si="840"/>
        <v>19637.141241285328</v>
      </c>
      <c r="U1834" s="16">
        <f t="shared" si="841"/>
        <v>3489.7610397522162</v>
      </c>
      <c r="V1834" s="16">
        <f t="shared" si="827"/>
        <v>16147.380201533111</v>
      </c>
      <c r="W1834" s="16">
        <f t="shared" si="842"/>
        <v>1598.1385512598656</v>
      </c>
    </row>
    <row r="1835" spans="2:23">
      <c r="B1835" s="13">
        <v>37</v>
      </c>
      <c r="C1835" s="16">
        <f t="shared" si="822"/>
        <v>2674.0202361688621</v>
      </c>
      <c r="D1835" s="16">
        <f t="shared" si="828"/>
        <v>-164537.74937039972</v>
      </c>
      <c r="E1835" s="16">
        <f t="shared" si="829"/>
        <v>0</v>
      </c>
      <c r="F1835" s="16">
        <f t="shared" si="823"/>
        <v>-167211.76960656859</v>
      </c>
      <c r="G1835" s="16">
        <f t="shared" si="830"/>
        <v>0</v>
      </c>
      <c r="H1835" s="16">
        <f t="shared" si="831"/>
        <v>-42031.252915936901</v>
      </c>
      <c r="I1835" s="16">
        <f t="shared" si="832"/>
        <v>0</v>
      </c>
      <c r="J1835" s="16">
        <f t="shared" si="824"/>
        <v>-44705.273152105765</v>
      </c>
      <c r="K1835" s="16">
        <f t="shared" si="833"/>
        <v>0</v>
      </c>
      <c r="L1835" s="16">
        <f t="shared" si="834"/>
        <v>12276.773333191884</v>
      </c>
      <c r="M1835" s="16">
        <f t="shared" si="835"/>
        <v>3495.2991843109908</v>
      </c>
      <c r="N1835" s="16">
        <f t="shared" si="825"/>
        <v>8781.4741488808941</v>
      </c>
      <c r="O1835" s="16">
        <f t="shared" si="836"/>
        <v>828.91852628111747</v>
      </c>
      <c r="P1835" s="16">
        <f t="shared" si="837"/>
        <v>16449.327963232754</v>
      </c>
      <c r="Q1835" s="16">
        <f t="shared" si="838"/>
        <v>3495.2991843109908</v>
      </c>
      <c r="R1835" s="16">
        <f t="shared" si="826"/>
        <v>12954.028778921764</v>
      </c>
      <c r="S1835" s="16">
        <f t="shared" si="839"/>
        <v>1222.782674386787</v>
      </c>
      <c r="T1835" s="16">
        <f t="shared" si="840"/>
        <v>16598.538004363949</v>
      </c>
      <c r="U1835" s="16">
        <f t="shared" si="841"/>
        <v>3495.2991843109908</v>
      </c>
      <c r="V1835" s="16">
        <f t="shared" si="827"/>
        <v>13103.238820052959</v>
      </c>
      <c r="W1835" s="16">
        <f t="shared" si="842"/>
        <v>1236.8672079518706</v>
      </c>
    </row>
    <row r="1836" spans="2:23">
      <c r="B1836" s="13">
        <v>38</v>
      </c>
      <c r="C1836" s="16">
        <f t="shared" si="822"/>
        <v>2674.0202361688621</v>
      </c>
      <c r="D1836" s="16">
        <f t="shared" si="828"/>
        <v>-172228.12269476565</v>
      </c>
      <c r="E1836" s="16">
        <f t="shared" si="829"/>
        <v>0</v>
      </c>
      <c r="F1836" s="16">
        <f t="shared" si="823"/>
        <v>-174902.14293093453</v>
      </c>
      <c r="G1836" s="16">
        <f t="shared" si="830"/>
        <v>0</v>
      </c>
      <c r="H1836" s="16">
        <f t="shared" si="831"/>
        <v>-46046.431346668942</v>
      </c>
      <c r="I1836" s="16">
        <f t="shared" si="832"/>
        <v>0</v>
      </c>
      <c r="J1836" s="16">
        <f t="shared" si="824"/>
        <v>-48720.451582837806</v>
      </c>
      <c r="K1836" s="16">
        <f t="shared" si="833"/>
        <v>0</v>
      </c>
      <c r="L1836" s="16">
        <f t="shared" si="834"/>
        <v>9026.8285366006276</v>
      </c>
      <c r="M1836" s="16">
        <f t="shared" si="835"/>
        <v>3500.5975611793942</v>
      </c>
      <c r="N1836" s="16">
        <f t="shared" si="825"/>
        <v>5526.2309754212329</v>
      </c>
      <c r="O1836" s="16">
        <f t="shared" si="836"/>
        <v>497.51423807307674</v>
      </c>
      <c r="P1836" s="16">
        <f t="shared" si="837"/>
        <v>13315.964343004836</v>
      </c>
      <c r="Q1836" s="16">
        <f t="shared" si="838"/>
        <v>3500.5975611793938</v>
      </c>
      <c r="R1836" s="16">
        <f t="shared" si="826"/>
        <v>9815.3667818254435</v>
      </c>
      <c r="S1836" s="16">
        <f t="shared" si="839"/>
        <v>883.65555974530184</v>
      </c>
      <c r="T1836" s="16">
        <f t="shared" si="840"/>
        <v>13469.34331268524</v>
      </c>
      <c r="U1836" s="16">
        <f t="shared" si="841"/>
        <v>3500.5975611793938</v>
      </c>
      <c r="V1836" s="16">
        <f t="shared" si="827"/>
        <v>9968.745751505845</v>
      </c>
      <c r="W1836" s="16">
        <f t="shared" si="842"/>
        <v>897.46392598557941</v>
      </c>
    </row>
    <row r="1837" spans="2:23">
      <c r="B1837" s="13">
        <v>39</v>
      </c>
      <c r="C1837" s="16">
        <f t="shared" si="822"/>
        <v>2674.0202361688621</v>
      </c>
      <c r="D1837" s="16">
        <f t="shared" si="828"/>
        <v>-180149.20721886258</v>
      </c>
      <c r="E1837" s="16">
        <f t="shared" si="829"/>
        <v>0</v>
      </c>
      <c r="F1837" s="16">
        <f t="shared" si="823"/>
        <v>-182823.22745503145</v>
      </c>
      <c r="G1837" s="16">
        <f t="shared" si="830"/>
        <v>0</v>
      </c>
      <c r="H1837" s="16">
        <f t="shared" si="831"/>
        <v>-50182.065130322939</v>
      </c>
      <c r="I1837" s="16">
        <f t="shared" si="832"/>
        <v>0</v>
      </c>
      <c r="J1837" s="16">
        <f t="shared" si="824"/>
        <v>-52856.085366491803</v>
      </c>
      <c r="K1837" s="16">
        <f t="shared" si="833"/>
        <v>0</v>
      </c>
      <c r="L1837" s="16">
        <f t="shared" si="834"/>
        <v>5680.6338688745027</v>
      </c>
      <c r="M1837" s="16">
        <f t="shared" si="835"/>
        <v>3505.6658466704203</v>
      </c>
      <c r="N1837" s="16">
        <f t="shared" si="825"/>
        <v>2174.9680222040824</v>
      </c>
      <c r="O1837" s="16">
        <f t="shared" si="836"/>
        <v>186.7503479119494</v>
      </c>
      <c r="P1837" s="16">
        <f t="shared" si="837"/>
        <v>10089.608129709648</v>
      </c>
      <c r="Q1837" s="16">
        <f t="shared" si="838"/>
        <v>3505.6658466704203</v>
      </c>
      <c r="R1837" s="16">
        <f t="shared" si="826"/>
        <v>6583.9422830392277</v>
      </c>
      <c r="S1837" s="16">
        <f t="shared" si="839"/>
        <v>565.32027112001299</v>
      </c>
      <c r="T1837" s="16">
        <f t="shared" si="840"/>
        <v>10247.272507802918</v>
      </c>
      <c r="U1837" s="16">
        <f t="shared" si="841"/>
        <v>3505.6658466704203</v>
      </c>
      <c r="V1837" s="16">
        <f t="shared" si="827"/>
        <v>6741.6066611324977</v>
      </c>
      <c r="W1837" s="16">
        <f t="shared" si="842"/>
        <v>578.85788508106918</v>
      </c>
    </row>
    <row r="1838" spans="2:23">
      <c r="B1838" s="13">
        <v>40</v>
      </c>
      <c r="C1838" s="16">
        <f t="shared" si="822"/>
        <v>2674.0202361688621</v>
      </c>
      <c r="D1838" s="16">
        <f t="shared" si="828"/>
        <v>-188307.92427868239</v>
      </c>
      <c r="E1838" s="16">
        <f t="shared" si="829"/>
        <v>0</v>
      </c>
      <c r="F1838" s="16">
        <f t="shared" si="823"/>
        <v>-190981.94451485126</v>
      </c>
      <c r="G1838" s="16">
        <f t="shared" si="830"/>
        <v>0</v>
      </c>
      <c r="H1838" s="16">
        <f t="shared" si="831"/>
        <v>-54441.767927486559</v>
      </c>
      <c r="I1838" s="16">
        <f t="shared" si="832"/>
        <v>0</v>
      </c>
      <c r="J1838" s="16">
        <f t="shared" si="824"/>
        <v>-57115.788163655423</v>
      </c>
      <c r="K1838" s="16">
        <f t="shared" si="833"/>
        <v>0</v>
      </c>
      <c r="L1838" s="16">
        <f t="shared" si="834"/>
        <v>2235.7366287444647</v>
      </c>
      <c r="M1838" s="16">
        <f t="shared" si="835"/>
        <v>3510.5133886675553</v>
      </c>
      <c r="N1838" s="16">
        <f t="shared" si="825"/>
        <v>-971.02004044085129</v>
      </c>
      <c r="O1838" s="16">
        <f t="shared" si="836"/>
        <v>0</v>
      </c>
      <c r="P1838" s="16">
        <f t="shared" si="837"/>
        <v>6767.8976304273438</v>
      </c>
      <c r="Q1838" s="16">
        <f t="shared" si="838"/>
        <v>3510.5133886675553</v>
      </c>
      <c r="R1838" s="16">
        <f t="shared" si="826"/>
        <v>3257.3842417597884</v>
      </c>
      <c r="S1838" s="16">
        <f t="shared" si="839"/>
        <v>266.75317472221826</v>
      </c>
      <c r="T1838" s="16">
        <f t="shared" si="840"/>
        <v>6929.9671512445402</v>
      </c>
      <c r="U1838" s="16">
        <f t="shared" si="841"/>
        <v>3510.5133886675553</v>
      </c>
      <c r="V1838" s="16">
        <f t="shared" si="827"/>
        <v>3419.4537625769849</v>
      </c>
      <c r="W1838" s="16">
        <f t="shared" si="842"/>
        <v>280.02534527227306</v>
      </c>
    </row>
    <row r="1839" spans="2:23">
      <c r="B1839" s="13">
        <v>41</v>
      </c>
      <c r="C1839" s="16">
        <f t="shared" si="822"/>
        <v>2674.0202361688621</v>
      </c>
      <c r="D1839" s="16">
        <f t="shared" si="828"/>
        <v>-196711.40285029681</v>
      </c>
      <c r="E1839" s="16">
        <f t="shared" si="829"/>
        <v>0</v>
      </c>
      <c r="F1839" s="16">
        <f t="shared" si="823"/>
        <v>-199385.42308646569</v>
      </c>
      <c r="G1839" s="16">
        <f t="shared" si="830"/>
        <v>0</v>
      </c>
      <c r="H1839" s="16">
        <f t="shared" si="831"/>
        <v>-58829.26180856509</v>
      </c>
      <c r="I1839" s="16">
        <f t="shared" si="832"/>
        <v>0</v>
      </c>
      <c r="J1839" s="16">
        <f t="shared" si="824"/>
        <v>-61503.282044733955</v>
      </c>
      <c r="K1839" s="16">
        <f t="shared" si="833"/>
        <v>0</v>
      </c>
      <c r="L1839" s="16">
        <f t="shared" si="834"/>
        <v>-1000.1506416540768</v>
      </c>
      <c r="M1839" s="16">
        <f t="shared" si="835"/>
        <v>0</v>
      </c>
      <c r="N1839" s="16">
        <f t="shared" si="825"/>
        <v>-3674.170877822939</v>
      </c>
      <c r="O1839" s="16">
        <f t="shared" si="836"/>
        <v>0</v>
      </c>
      <c r="P1839" s="16">
        <f t="shared" si="837"/>
        <v>3348.3955574745569</v>
      </c>
      <c r="Q1839" s="16">
        <f t="shared" si="838"/>
        <v>3515.1492121363444</v>
      </c>
      <c r="R1839" s="16">
        <f t="shared" si="826"/>
        <v>-126.85169820991338</v>
      </c>
      <c r="S1839" s="16">
        <f t="shared" si="839"/>
        <v>0</v>
      </c>
      <c r="T1839" s="16">
        <f t="shared" si="840"/>
        <v>3514.993300703386</v>
      </c>
      <c r="U1839" s="16">
        <f t="shared" si="841"/>
        <v>3515.1492121363444</v>
      </c>
      <c r="V1839" s="16">
        <f t="shared" si="827"/>
        <v>-0.11860387756553806</v>
      </c>
      <c r="W1839" s="16">
        <f t="shared" si="842"/>
        <v>0</v>
      </c>
    </row>
    <row r="1840" spans="2:23">
      <c r="B1840" s="13">
        <v>42</v>
      </c>
      <c r="C1840" s="16">
        <f t="shared" si="822"/>
        <v>0</v>
      </c>
      <c r="D1840" s="16">
        <f t="shared" si="828"/>
        <v>-205366.98577905967</v>
      </c>
      <c r="E1840" s="16">
        <f t="shared" si="829"/>
        <v>0</v>
      </c>
      <c r="F1840" s="16">
        <f t="shared" si="823"/>
        <v>-205366.98577905967</v>
      </c>
      <c r="G1840" s="16">
        <f t="shared" si="830"/>
        <v>0</v>
      </c>
      <c r="H1840" s="16">
        <f t="shared" si="831"/>
        <v>-63348.380506075977</v>
      </c>
      <c r="I1840" s="16">
        <f t="shared" si="832"/>
        <v>0</v>
      </c>
      <c r="J1840" s="16">
        <f t="shared" si="824"/>
        <v>-63348.380506075977</v>
      </c>
      <c r="K1840" s="16">
        <f t="shared" si="833"/>
        <v>0</v>
      </c>
      <c r="L1840" s="16">
        <f t="shared" si="834"/>
        <v>-3784.3960041576274</v>
      </c>
      <c r="M1840" s="16">
        <f t="shared" si="835"/>
        <v>0</v>
      </c>
      <c r="N1840" s="16">
        <f t="shared" si="825"/>
        <v>-3784.3960041576274</v>
      </c>
      <c r="O1840" s="16">
        <f t="shared" si="836"/>
        <v>0</v>
      </c>
      <c r="P1840" s="16">
        <f t="shared" si="837"/>
        <v>-130.65724915621078</v>
      </c>
      <c r="Q1840" s="16">
        <f t="shared" si="838"/>
        <v>0</v>
      </c>
      <c r="R1840" s="16">
        <f t="shared" si="826"/>
        <v>-130.65724915621078</v>
      </c>
      <c r="S1840" s="16">
        <f t="shared" si="839"/>
        <v>0</v>
      </c>
      <c r="T1840" s="16">
        <f t="shared" si="840"/>
        <v>-0.12216199389250421</v>
      </c>
      <c r="U1840" s="16">
        <f t="shared" si="841"/>
        <v>0</v>
      </c>
      <c r="V1840" s="16">
        <f t="shared" si="827"/>
        <v>-0.12216199389250421</v>
      </c>
      <c r="W1840" s="16">
        <f t="shared" si="842"/>
        <v>0</v>
      </c>
    </row>
    <row r="1841" spans="1:23">
      <c r="B1841" s="13">
        <v>43</v>
      </c>
      <c r="C1841" s="16">
        <f t="shared" si="822"/>
        <v>0</v>
      </c>
      <c r="D1841" s="16">
        <f t="shared" si="828"/>
        <v>-205366.98577905967</v>
      </c>
      <c r="E1841" s="16">
        <f t="shared" si="829"/>
        <v>0</v>
      </c>
      <c r="F1841" s="16">
        <f t="shared" si="823"/>
        <v>-205366.98577905967</v>
      </c>
      <c r="G1841" s="16">
        <f t="shared" si="830"/>
        <v>0</v>
      </c>
      <c r="H1841" s="16">
        <f t="shared" si="831"/>
        <v>-63348.380506075977</v>
      </c>
      <c r="I1841" s="16">
        <f t="shared" si="832"/>
        <v>0</v>
      </c>
      <c r="J1841" s="16">
        <f t="shared" si="824"/>
        <v>-63348.380506075977</v>
      </c>
      <c r="K1841" s="16">
        <f t="shared" si="833"/>
        <v>0</v>
      </c>
      <c r="L1841" s="16">
        <f t="shared" si="834"/>
        <v>-3784.3960041576274</v>
      </c>
      <c r="M1841" s="16">
        <f t="shared" si="835"/>
        <v>0</v>
      </c>
      <c r="N1841" s="16">
        <f t="shared" si="825"/>
        <v>-3784.3960041576274</v>
      </c>
      <c r="O1841" s="16">
        <f t="shared" si="836"/>
        <v>0</v>
      </c>
      <c r="P1841" s="16">
        <f t="shared" si="837"/>
        <v>-130.65724915621078</v>
      </c>
      <c r="Q1841" s="16">
        <f t="shared" si="838"/>
        <v>0</v>
      </c>
      <c r="R1841" s="16">
        <f t="shared" si="826"/>
        <v>-130.65724915621078</v>
      </c>
      <c r="S1841" s="16">
        <f t="shared" si="839"/>
        <v>0</v>
      </c>
      <c r="T1841" s="16">
        <f t="shared" si="840"/>
        <v>-0.12216199389250421</v>
      </c>
      <c r="U1841" s="16">
        <f t="shared" si="841"/>
        <v>0</v>
      </c>
      <c r="V1841" s="16">
        <f t="shared" si="827"/>
        <v>-0.12216199389250421</v>
      </c>
      <c r="W1841" s="16">
        <f t="shared" si="842"/>
        <v>0</v>
      </c>
    </row>
    <row r="1842" spans="1:23">
      <c r="B1842" s="13">
        <v>44</v>
      </c>
      <c r="C1842" s="16">
        <f t="shared" si="822"/>
        <v>0</v>
      </c>
      <c r="D1842" s="16">
        <f t="shared" si="828"/>
        <v>-205366.98577905967</v>
      </c>
      <c r="E1842" s="16">
        <f t="shared" si="829"/>
        <v>0</v>
      </c>
      <c r="F1842" s="16">
        <f t="shared" si="823"/>
        <v>-205366.98577905967</v>
      </c>
      <c r="G1842" s="16">
        <f t="shared" si="830"/>
        <v>0</v>
      </c>
      <c r="H1842" s="16">
        <f t="shared" si="831"/>
        <v>-63348.380506075977</v>
      </c>
      <c r="I1842" s="16">
        <f t="shared" si="832"/>
        <v>0</v>
      </c>
      <c r="J1842" s="16">
        <f t="shared" si="824"/>
        <v>-63348.380506075977</v>
      </c>
      <c r="K1842" s="16">
        <f t="shared" si="833"/>
        <v>0</v>
      </c>
      <c r="L1842" s="16">
        <f t="shared" si="834"/>
        <v>-3784.3960041576274</v>
      </c>
      <c r="M1842" s="16">
        <f t="shared" si="835"/>
        <v>0</v>
      </c>
      <c r="N1842" s="16">
        <f t="shared" si="825"/>
        <v>-3784.3960041576274</v>
      </c>
      <c r="O1842" s="16">
        <f t="shared" si="836"/>
        <v>0</v>
      </c>
      <c r="P1842" s="16">
        <f t="shared" si="837"/>
        <v>-130.65724915621078</v>
      </c>
      <c r="Q1842" s="16">
        <f t="shared" si="838"/>
        <v>0</v>
      </c>
      <c r="R1842" s="16">
        <f t="shared" si="826"/>
        <v>-130.65724915621078</v>
      </c>
      <c r="S1842" s="16">
        <f t="shared" si="839"/>
        <v>0</v>
      </c>
      <c r="T1842" s="16">
        <f t="shared" si="840"/>
        <v>-0.12216199389250421</v>
      </c>
      <c r="U1842" s="16">
        <f t="shared" si="841"/>
        <v>0</v>
      </c>
      <c r="V1842" s="16">
        <f t="shared" si="827"/>
        <v>-0.12216199389250421</v>
      </c>
      <c r="W1842" s="16">
        <f t="shared" si="842"/>
        <v>0</v>
      </c>
    </row>
    <row r="1843" spans="1:23">
      <c r="B1843" s="13">
        <v>45</v>
      </c>
      <c r="C1843" s="16">
        <f t="shared" si="822"/>
        <v>0</v>
      </c>
      <c r="D1843" s="16">
        <f t="shared" si="828"/>
        <v>-205366.98577905967</v>
      </c>
      <c r="E1843" s="16">
        <f t="shared" si="829"/>
        <v>0</v>
      </c>
      <c r="F1843" s="16">
        <f t="shared" si="823"/>
        <v>-205366.98577905967</v>
      </c>
      <c r="G1843" s="16">
        <f t="shared" si="830"/>
        <v>0</v>
      </c>
      <c r="H1843" s="16">
        <f t="shared" si="831"/>
        <v>-63348.380506075977</v>
      </c>
      <c r="I1843" s="16">
        <f t="shared" si="832"/>
        <v>0</v>
      </c>
      <c r="J1843" s="16">
        <f t="shared" si="824"/>
        <v>-63348.380506075977</v>
      </c>
      <c r="K1843" s="16">
        <f t="shared" si="833"/>
        <v>0</v>
      </c>
      <c r="L1843" s="16">
        <f t="shared" si="834"/>
        <v>-3784.3960041576274</v>
      </c>
      <c r="M1843" s="16">
        <f t="shared" si="835"/>
        <v>0</v>
      </c>
      <c r="N1843" s="16">
        <f t="shared" si="825"/>
        <v>-3784.3960041576274</v>
      </c>
      <c r="O1843" s="16">
        <f t="shared" si="836"/>
        <v>0</v>
      </c>
      <c r="P1843" s="16">
        <f t="shared" si="837"/>
        <v>-130.65724915621078</v>
      </c>
      <c r="Q1843" s="16">
        <f t="shared" si="838"/>
        <v>0</v>
      </c>
      <c r="R1843" s="16">
        <f t="shared" si="826"/>
        <v>-130.65724915621078</v>
      </c>
      <c r="S1843" s="16">
        <f t="shared" si="839"/>
        <v>0</v>
      </c>
      <c r="T1843" s="16">
        <f t="shared" si="840"/>
        <v>-0.12216199389250421</v>
      </c>
      <c r="U1843" s="16">
        <f t="shared" si="841"/>
        <v>0</v>
      </c>
      <c r="V1843" s="16">
        <f t="shared" si="827"/>
        <v>-0.12216199389250421</v>
      </c>
      <c r="W1843" s="16">
        <f t="shared" si="842"/>
        <v>0</v>
      </c>
    </row>
    <row r="1844" spans="1:23">
      <c r="B1844" s="13">
        <v>46</v>
      </c>
      <c r="C1844" s="16">
        <f t="shared" si="822"/>
        <v>0</v>
      </c>
      <c r="D1844" s="16">
        <f t="shared" si="828"/>
        <v>-205366.98577905967</v>
      </c>
      <c r="E1844" s="16">
        <f t="shared" si="829"/>
        <v>0</v>
      </c>
      <c r="F1844" s="16">
        <f t="shared" si="823"/>
        <v>-205366.98577905967</v>
      </c>
      <c r="G1844" s="16">
        <f t="shared" si="830"/>
        <v>0</v>
      </c>
      <c r="H1844" s="16">
        <f t="shared" si="831"/>
        <v>-63348.380506075977</v>
      </c>
      <c r="I1844" s="16">
        <f t="shared" si="832"/>
        <v>0</v>
      </c>
      <c r="J1844" s="16">
        <f t="shared" si="824"/>
        <v>-63348.380506075977</v>
      </c>
      <c r="K1844" s="16">
        <f t="shared" si="833"/>
        <v>0</v>
      </c>
      <c r="L1844" s="16">
        <f t="shared" si="834"/>
        <v>-3784.3960041576274</v>
      </c>
      <c r="M1844" s="16">
        <f t="shared" si="835"/>
        <v>0</v>
      </c>
      <c r="N1844" s="16">
        <f t="shared" si="825"/>
        <v>-3784.3960041576274</v>
      </c>
      <c r="O1844" s="16">
        <f t="shared" si="836"/>
        <v>0</v>
      </c>
      <c r="P1844" s="16">
        <f t="shared" si="837"/>
        <v>-130.65724915621078</v>
      </c>
      <c r="Q1844" s="16">
        <f t="shared" si="838"/>
        <v>0</v>
      </c>
      <c r="R1844" s="16">
        <f t="shared" si="826"/>
        <v>-130.65724915621078</v>
      </c>
      <c r="S1844" s="16">
        <f t="shared" si="839"/>
        <v>0</v>
      </c>
      <c r="T1844" s="16">
        <f t="shared" si="840"/>
        <v>-0.12216199389250421</v>
      </c>
      <c r="U1844" s="16">
        <f t="shared" si="841"/>
        <v>0</v>
      </c>
      <c r="V1844" s="16">
        <f t="shared" si="827"/>
        <v>-0.12216199389250421</v>
      </c>
      <c r="W1844" s="16">
        <f t="shared" si="842"/>
        <v>0</v>
      </c>
    </row>
    <row r="1845" spans="1:23">
      <c r="B1845" s="13">
        <v>47</v>
      </c>
      <c r="C1845" s="16">
        <f t="shared" si="822"/>
        <v>0</v>
      </c>
      <c r="D1845" s="16">
        <f t="shared" si="828"/>
        <v>-205366.98577905967</v>
      </c>
      <c r="E1845" s="16">
        <f t="shared" si="829"/>
        <v>0</v>
      </c>
      <c r="F1845" s="16">
        <f t="shared" si="823"/>
        <v>-205366.98577905967</v>
      </c>
      <c r="G1845" s="16">
        <f t="shared" si="830"/>
        <v>0</v>
      </c>
      <c r="H1845" s="16">
        <f t="shared" si="831"/>
        <v>-63348.380506075977</v>
      </c>
      <c r="I1845" s="16">
        <f t="shared" si="832"/>
        <v>0</v>
      </c>
      <c r="J1845" s="16">
        <f t="shared" si="824"/>
        <v>-63348.380506075977</v>
      </c>
      <c r="K1845" s="16">
        <f t="shared" si="833"/>
        <v>0</v>
      </c>
      <c r="L1845" s="16">
        <f t="shared" si="834"/>
        <v>-3784.3960041576274</v>
      </c>
      <c r="M1845" s="16">
        <f t="shared" si="835"/>
        <v>0</v>
      </c>
      <c r="N1845" s="16">
        <f t="shared" si="825"/>
        <v>-3784.3960041576274</v>
      </c>
      <c r="O1845" s="16">
        <f t="shared" si="836"/>
        <v>0</v>
      </c>
      <c r="P1845" s="16">
        <f t="shared" si="837"/>
        <v>-130.65724915621078</v>
      </c>
      <c r="Q1845" s="16">
        <f t="shared" si="838"/>
        <v>0</v>
      </c>
      <c r="R1845" s="16">
        <f t="shared" si="826"/>
        <v>-130.65724915621078</v>
      </c>
      <c r="S1845" s="16">
        <f t="shared" si="839"/>
        <v>0</v>
      </c>
      <c r="T1845" s="16">
        <f t="shared" si="840"/>
        <v>-0.12216199389250421</v>
      </c>
      <c r="U1845" s="16">
        <f t="shared" si="841"/>
        <v>0</v>
      </c>
      <c r="V1845" s="16">
        <f t="shared" si="827"/>
        <v>-0.12216199389250421</v>
      </c>
      <c r="W1845" s="16">
        <f t="shared" si="842"/>
        <v>0</v>
      </c>
    </row>
    <row r="1846" spans="1:23">
      <c r="B1846" s="13">
        <v>48</v>
      </c>
      <c r="C1846" s="16">
        <f t="shared" si="822"/>
        <v>0</v>
      </c>
      <c r="D1846" s="16">
        <f t="shared" si="828"/>
        <v>-205366.98577905967</v>
      </c>
      <c r="E1846" s="16">
        <f t="shared" si="829"/>
        <v>0</v>
      </c>
      <c r="F1846" s="16">
        <f t="shared" si="823"/>
        <v>-205366.98577905967</v>
      </c>
      <c r="G1846" s="16">
        <f t="shared" si="830"/>
        <v>0</v>
      </c>
      <c r="H1846" s="16">
        <f t="shared" si="831"/>
        <v>-63348.380506075977</v>
      </c>
      <c r="I1846" s="16">
        <f t="shared" si="832"/>
        <v>0</v>
      </c>
      <c r="J1846" s="16">
        <f t="shared" si="824"/>
        <v>-63348.380506075977</v>
      </c>
      <c r="K1846" s="16">
        <f t="shared" si="833"/>
        <v>0</v>
      </c>
      <c r="L1846" s="16">
        <f t="shared" si="834"/>
        <v>-3784.3960041576274</v>
      </c>
      <c r="M1846" s="16">
        <f t="shared" si="835"/>
        <v>0</v>
      </c>
      <c r="N1846" s="16">
        <f t="shared" si="825"/>
        <v>-3784.3960041576274</v>
      </c>
      <c r="O1846" s="16">
        <f t="shared" si="836"/>
        <v>0</v>
      </c>
      <c r="P1846" s="16">
        <f t="shared" si="837"/>
        <v>-130.65724915621078</v>
      </c>
      <c r="Q1846" s="16">
        <f t="shared" si="838"/>
        <v>0</v>
      </c>
      <c r="R1846" s="16">
        <f t="shared" si="826"/>
        <v>-130.65724915621078</v>
      </c>
      <c r="S1846" s="16">
        <f t="shared" si="839"/>
        <v>0</v>
      </c>
      <c r="T1846" s="16">
        <f t="shared" si="840"/>
        <v>-0.12216199389250421</v>
      </c>
      <c r="U1846" s="16">
        <f t="shared" si="841"/>
        <v>0</v>
      </c>
      <c r="V1846" s="16">
        <f t="shared" si="827"/>
        <v>-0.12216199389250421</v>
      </c>
      <c r="W1846" s="16">
        <f t="shared" si="842"/>
        <v>0</v>
      </c>
    </row>
    <row r="1847" spans="1:23">
      <c r="B1847" s="13">
        <v>49</v>
      </c>
      <c r="C1847" s="16">
        <f t="shared" si="822"/>
        <v>0</v>
      </c>
      <c r="D1847" s="16">
        <f t="shared" si="828"/>
        <v>-205366.98577905967</v>
      </c>
      <c r="E1847" s="16">
        <f t="shared" si="829"/>
        <v>0</v>
      </c>
      <c r="F1847" s="16">
        <f t="shared" si="823"/>
        <v>-205366.98577905967</v>
      </c>
      <c r="G1847" s="16">
        <f t="shared" si="830"/>
        <v>0</v>
      </c>
      <c r="H1847" s="16">
        <f t="shared" si="831"/>
        <v>-63348.380506075977</v>
      </c>
      <c r="I1847" s="16">
        <f t="shared" si="832"/>
        <v>0</v>
      </c>
      <c r="J1847" s="16">
        <f t="shared" si="824"/>
        <v>-63348.380506075977</v>
      </c>
      <c r="K1847" s="16">
        <f t="shared" si="833"/>
        <v>0</v>
      </c>
      <c r="L1847" s="16">
        <f t="shared" si="834"/>
        <v>-3784.3960041576274</v>
      </c>
      <c r="M1847" s="16">
        <f t="shared" si="835"/>
        <v>0</v>
      </c>
      <c r="N1847" s="16">
        <f t="shared" si="825"/>
        <v>-3784.3960041576274</v>
      </c>
      <c r="O1847" s="16">
        <f t="shared" si="836"/>
        <v>0</v>
      </c>
      <c r="P1847" s="16">
        <f t="shared" si="837"/>
        <v>-130.65724915621078</v>
      </c>
      <c r="Q1847" s="16">
        <f t="shared" si="838"/>
        <v>0</v>
      </c>
      <c r="R1847" s="16">
        <f t="shared" si="826"/>
        <v>-130.65724915621078</v>
      </c>
      <c r="S1847" s="16">
        <f t="shared" si="839"/>
        <v>0</v>
      </c>
      <c r="T1847" s="16">
        <f t="shared" si="840"/>
        <v>-0.12216199389250421</v>
      </c>
      <c r="U1847" s="16">
        <f t="shared" si="841"/>
        <v>0</v>
      </c>
      <c r="V1847" s="16">
        <f t="shared" si="827"/>
        <v>-0.12216199389250421</v>
      </c>
      <c r="W1847" s="16">
        <f t="shared" si="842"/>
        <v>0</v>
      </c>
    </row>
    <row r="1848" spans="1:23">
      <c r="B1848" s="13">
        <v>50</v>
      </c>
      <c r="C1848" s="16">
        <f t="shared" si="822"/>
        <v>0</v>
      </c>
      <c r="D1848" s="16">
        <f t="shared" si="828"/>
        <v>-205366.98577905967</v>
      </c>
      <c r="E1848" s="16">
        <f t="shared" si="829"/>
        <v>0</v>
      </c>
      <c r="F1848" s="16">
        <f t="shared" si="823"/>
        <v>-205366.98577905967</v>
      </c>
      <c r="G1848" s="16">
        <f t="shared" si="830"/>
        <v>0</v>
      </c>
      <c r="H1848" s="16">
        <f t="shared" si="831"/>
        <v>-63348.380506075977</v>
      </c>
      <c r="I1848" s="16">
        <f t="shared" si="832"/>
        <v>0</v>
      </c>
      <c r="J1848" s="16">
        <f t="shared" si="824"/>
        <v>-63348.380506075977</v>
      </c>
      <c r="K1848" s="16">
        <f t="shared" si="833"/>
        <v>0</v>
      </c>
      <c r="L1848" s="16">
        <f t="shared" si="834"/>
        <v>-3784.3960041576274</v>
      </c>
      <c r="M1848" s="16">
        <f t="shared" si="835"/>
        <v>0</v>
      </c>
      <c r="N1848" s="16">
        <f t="shared" si="825"/>
        <v>-3784.3960041576274</v>
      </c>
      <c r="O1848" s="16">
        <f t="shared" si="836"/>
        <v>0</v>
      </c>
      <c r="P1848" s="16">
        <f t="shared" si="837"/>
        <v>-130.65724915621078</v>
      </c>
      <c r="Q1848" s="16">
        <f t="shared" si="838"/>
        <v>0</v>
      </c>
      <c r="R1848" s="16">
        <f t="shared" si="826"/>
        <v>-130.65724915621078</v>
      </c>
      <c r="S1848" s="16">
        <f t="shared" si="839"/>
        <v>0</v>
      </c>
      <c r="T1848" s="16">
        <f t="shared" si="840"/>
        <v>-0.12216199389250421</v>
      </c>
      <c r="U1848" s="16">
        <f t="shared" si="841"/>
        <v>0</v>
      </c>
      <c r="V1848" s="16">
        <f t="shared" si="827"/>
        <v>-0.12216199389250421</v>
      </c>
      <c r="W1848" s="16">
        <f t="shared" si="842"/>
        <v>0</v>
      </c>
    </row>
    <row r="1849" spans="1:23">
      <c r="B1849" s="13">
        <v>51</v>
      </c>
      <c r="C1849" s="16">
        <f t="shared" si="822"/>
        <v>0</v>
      </c>
      <c r="D1849" s="16">
        <f t="shared" si="828"/>
        <v>-205366.98577905967</v>
      </c>
      <c r="E1849" s="16">
        <f t="shared" si="829"/>
        <v>0</v>
      </c>
      <c r="F1849" s="16">
        <f t="shared" si="823"/>
        <v>-205366.98577905967</v>
      </c>
      <c r="G1849" s="16">
        <f t="shared" si="830"/>
        <v>0</v>
      </c>
      <c r="H1849" s="16">
        <f t="shared" si="831"/>
        <v>-63348.380506075977</v>
      </c>
      <c r="I1849" s="16">
        <f t="shared" si="832"/>
        <v>0</v>
      </c>
      <c r="J1849" s="16">
        <f t="shared" si="824"/>
        <v>-63348.380506075977</v>
      </c>
      <c r="K1849" s="16">
        <f t="shared" si="833"/>
        <v>0</v>
      </c>
      <c r="L1849" s="16">
        <f t="shared" si="834"/>
        <v>-3784.3960041576274</v>
      </c>
      <c r="M1849" s="16">
        <f t="shared" si="835"/>
        <v>0</v>
      </c>
      <c r="N1849" s="16">
        <f t="shared" si="825"/>
        <v>-3784.3960041576274</v>
      </c>
      <c r="O1849" s="16">
        <f t="shared" si="836"/>
        <v>0</v>
      </c>
      <c r="P1849" s="16">
        <f t="shared" si="837"/>
        <v>-130.65724915621078</v>
      </c>
      <c r="Q1849" s="16">
        <f t="shared" si="838"/>
        <v>0</v>
      </c>
      <c r="R1849" s="16">
        <f t="shared" si="826"/>
        <v>-130.65724915621078</v>
      </c>
      <c r="S1849" s="16">
        <f t="shared" si="839"/>
        <v>0</v>
      </c>
      <c r="T1849" s="16">
        <f t="shared" si="840"/>
        <v>-0.12216199389250421</v>
      </c>
      <c r="U1849" s="16">
        <f t="shared" si="841"/>
        <v>0</v>
      </c>
      <c r="V1849" s="16">
        <f t="shared" si="827"/>
        <v>-0.12216199389250421</v>
      </c>
      <c r="W1849" s="16">
        <f t="shared" si="842"/>
        <v>0</v>
      </c>
    </row>
    <row r="1850" spans="1:23">
      <c r="B1850" s="13">
        <v>52</v>
      </c>
      <c r="C1850" s="16">
        <f t="shared" si="822"/>
        <v>0</v>
      </c>
      <c r="D1850" s="16">
        <f t="shared" si="828"/>
        <v>-205366.98577905967</v>
      </c>
      <c r="E1850" s="16">
        <f t="shared" si="829"/>
        <v>0</v>
      </c>
      <c r="F1850" s="16">
        <f t="shared" si="823"/>
        <v>-205366.98577905967</v>
      </c>
      <c r="G1850" s="16">
        <f t="shared" si="830"/>
        <v>0</v>
      </c>
      <c r="H1850" s="16">
        <f t="shared" si="831"/>
        <v>-63348.380506075977</v>
      </c>
      <c r="I1850" s="16">
        <f t="shared" si="832"/>
        <v>0</v>
      </c>
      <c r="J1850" s="16">
        <f t="shared" si="824"/>
        <v>-63348.380506075977</v>
      </c>
      <c r="K1850" s="16">
        <f t="shared" si="833"/>
        <v>0</v>
      </c>
      <c r="L1850" s="16">
        <f t="shared" si="834"/>
        <v>-3784.3960041576274</v>
      </c>
      <c r="M1850" s="16">
        <f t="shared" si="835"/>
        <v>0</v>
      </c>
      <c r="N1850" s="16">
        <f t="shared" si="825"/>
        <v>-3784.3960041576274</v>
      </c>
      <c r="O1850" s="16">
        <f t="shared" si="836"/>
        <v>0</v>
      </c>
      <c r="P1850" s="16">
        <f t="shared" si="837"/>
        <v>-130.65724915621078</v>
      </c>
      <c r="Q1850" s="16">
        <f t="shared" si="838"/>
        <v>0</v>
      </c>
      <c r="R1850" s="16">
        <f t="shared" si="826"/>
        <v>-130.65724915621078</v>
      </c>
      <c r="S1850" s="16">
        <f t="shared" si="839"/>
        <v>0</v>
      </c>
      <c r="T1850" s="16">
        <f t="shared" si="840"/>
        <v>-0.12216199389250421</v>
      </c>
      <c r="U1850" s="16">
        <f t="shared" si="841"/>
        <v>0</v>
      </c>
      <c r="V1850" s="16">
        <f t="shared" si="827"/>
        <v>-0.12216199389250421</v>
      </c>
      <c r="W1850" s="16">
        <f t="shared" si="842"/>
        <v>0</v>
      </c>
    </row>
    <row r="1851" spans="1:23">
      <c r="B1851" s="13">
        <v>53</v>
      </c>
      <c r="C1851" s="16">
        <f t="shared" si="822"/>
        <v>0</v>
      </c>
      <c r="D1851" s="16">
        <f t="shared" si="828"/>
        <v>-205366.98577905967</v>
      </c>
      <c r="E1851" s="16">
        <f t="shared" si="829"/>
        <v>0</v>
      </c>
      <c r="F1851" s="16">
        <f t="shared" si="823"/>
        <v>-205366.98577905967</v>
      </c>
      <c r="G1851" s="16">
        <f t="shared" si="830"/>
        <v>0</v>
      </c>
      <c r="H1851" s="16">
        <f t="shared" si="831"/>
        <v>-63348.380506075977</v>
      </c>
      <c r="I1851" s="16">
        <f t="shared" si="832"/>
        <v>0</v>
      </c>
      <c r="J1851" s="16">
        <f t="shared" si="824"/>
        <v>-63348.380506075977</v>
      </c>
      <c r="K1851" s="16">
        <f t="shared" si="833"/>
        <v>0</v>
      </c>
      <c r="L1851" s="16">
        <f t="shared" si="834"/>
        <v>-3784.3960041576274</v>
      </c>
      <c r="M1851" s="16">
        <f t="shared" si="835"/>
        <v>0</v>
      </c>
      <c r="N1851" s="16">
        <f t="shared" si="825"/>
        <v>-3784.3960041576274</v>
      </c>
      <c r="O1851" s="16">
        <f t="shared" si="836"/>
        <v>0</v>
      </c>
      <c r="P1851" s="16">
        <f t="shared" si="837"/>
        <v>-130.65724915621078</v>
      </c>
      <c r="Q1851" s="16">
        <f t="shared" si="838"/>
        <v>0</v>
      </c>
      <c r="R1851" s="16">
        <f t="shared" si="826"/>
        <v>-130.65724915621078</v>
      </c>
      <c r="S1851" s="16">
        <f t="shared" si="839"/>
        <v>0</v>
      </c>
      <c r="T1851" s="16">
        <f t="shared" si="840"/>
        <v>-0.12216199389250421</v>
      </c>
      <c r="U1851" s="16">
        <f t="shared" si="841"/>
        <v>0</v>
      </c>
      <c r="V1851" s="16">
        <f t="shared" si="827"/>
        <v>-0.12216199389250421</v>
      </c>
      <c r="W1851" s="16">
        <f t="shared" si="842"/>
        <v>0</v>
      </c>
    </row>
    <row r="1853" spans="1:23">
      <c r="A1853" s="2" t="s">
        <v>422</v>
      </c>
      <c r="B1853" s="5" t="s">
        <v>129</v>
      </c>
      <c r="C1853" s="16">
        <f>$X$1869</f>
        <v>431795.55725017475</v>
      </c>
      <c r="D1853" s="5" t="s">
        <v>396</v>
      </c>
      <c r="E1853" s="16">
        <f>$B$1858-$X$1869</f>
        <v>-33476.336294465815</v>
      </c>
    </row>
    <row r="1854" spans="1:23">
      <c r="A1854" s="5" t="s">
        <v>72</v>
      </c>
      <c r="B1854" s="11">
        <f>$B$131</f>
        <v>24410</v>
      </c>
    </row>
    <row r="1855" spans="1:23">
      <c r="A1855" s="5" t="s">
        <v>397</v>
      </c>
      <c r="B1855" s="11">
        <f>MAX(0,$B$1854-$B$133)</f>
        <v>86</v>
      </c>
    </row>
    <row r="1856" spans="1:23">
      <c r="A1856" s="5" t="s">
        <v>398</v>
      </c>
      <c r="B1856" s="11">
        <f>INT($B$1854/12)</f>
        <v>2034</v>
      </c>
    </row>
    <row r="1857" spans="1:24">
      <c r="A1857" s="5" t="s">
        <v>399</v>
      </c>
      <c r="B1857" s="18">
        <f>MOD($B$1854,12)/12</f>
        <v>0.16666666666666666</v>
      </c>
    </row>
    <row r="1858" spans="1:24">
      <c r="A1858" s="5" t="s">
        <v>400</v>
      </c>
      <c r="B1858" s="16">
        <f>INDEX($I$242:$I$734,$B$1855+1)</f>
        <v>398319.22095570894</v>
      </c>
    </row>
    <row r="1859" spans="1:24">
      <c r="A1859" s="5" t="s">
        <v>381</v>
      </c>
      <c r="B1859" s="16">
        <f>INDEX($M$242:$M$734,$B$1855+1)</f>
        <v>260519.48514855409</v>
      </c>
    </row>
    <row r="1860" spans="1:24">
      <c r="A1860" s="5" t="s">
        <v>132</v>
      </c>
      <c r="B1860" s="20">
        <f>MAX(0,1-$B$1859/($B$1858*INDEX($E$242:$E$734,$B$1855+1)))</f>
        <v>0.44345501053016356</v>
      </c>
    </row>
    <row r="1861" spans="1:24">
      <c r="A1861" s="5" t="s">
        <v>401</v>
      </c>
      <c r="B1861" s="16">
        <f>INDEX($AN$163:$AN$239,($B$1856-1)-2008)+INDEX($AJ$163:$AJ$239,$B$1856-2008)*$B$1857/INDEX($M$163:$M$239,$B$1856-2008)</f>
        <v>295806.43320605648</v>
      </c>
    </row>
    <row r="1862" spans="1:24">
      <c r="A1862" s="5" t="s">
        <v>402</v>
      </c>
      <c r="B1862" s="16">
        <f>$B$1861*$D$737*$J$154</f>
        <v>24598.568408330848</v>
      </c>
    </row>
    <row r="1863" spans="1:24">
      <c r="A1863" s="5" t="s">
        <v>403</v>
      </c>
      <c r="B1863" s="16">
        <f>MAX(0,IF($B$1862&lt;=28000,0.23*$B$1862,IF($B$1862&lt;=50000,6440+0.33*($B$1862-28000),13700+0.43*($B$1862-50000)))-(IF($B$1862&lt;=8500,1955,IF($B$1862&lt;=28000,700+1255*(28000-$B$1862)/19500,IF($B$1862&lt;=50000,700*(50000-$B$1862)/22000,0)))+IF(AND($B$1862&gt;25000,$B$1862&lt;=29000),50,0)))</f>
        <v>4738.7580853240543</v>
      </c>
    </row>
    <row r="1864" spans="1:24">
      <c r="A1864" s="5" t="s">
        <v>404</v>
      </c>
      <c r="B1864" s="16">
        <f>$B$1862-$B$1863-IF($B$1863&gt;0,$B$111*$B$1862,0)</f>
        <v>19367.838954840176</v>
      </c>
    </row>
    <row r="1865" spans="1:24">
      <c r="A1865" s="5" t="s">
        <v>405</v>
      </c>
      <c r="B1865" s="11">
        <f>$B$132-$B$1854</f>
        <v>504</v>
      </c>
    </row>
    <row r="1866" spans="1:24">
      <c r="A1866" s="5" t="s">
        <v>406</v>
      </c>
      <c r="B1866" s="11">
        <f>$B$134-$B$1854</f>
        <v>232</v>
      </c>
    </row>
    <row r="1867" spans="1:24">
      <c r="A1867" s="5" t="s">
        <v>133</v>
      </c>
      <c r="B1867" s="11">
        <f>ROUNDUP($B$1865/12,0)</f>
        <v>42</v>
      </c>
    </row>
    <row r="1868" spans="1:24">
      <c r="A1868" s="5" t="s">
        <v>407</v>
      </c>
      <c r="B1868" s="16">
        <f>$B$8</f>
        <v>22000</v>
      </c>
    </row>
    <row r="1869" spans="1:24">
      <c r="A1869" s="5" t="s">
        <v>134</v>
      </c>
      <c r="D1869" s="16">
        <f>IF(SUMPRODUCT($C$1872:$C$1925,1/$B$107^$B$1872:$B$1925)&lt;=0,1000,SUMPRODUCT($C$1872:$C$1925,1/$B$107^$B$1872:$B$1925))</f>
        <v>353682.76954916335</v>
      </c>
      <c r="H1869" s="16">
        <f>1.15*$D$1869</f>
        <v>406735.18498153781</v>
      </c>
      <c r="L1869" s="16">
        <f>IF($H$1870=$D$1870,$H$1869,$H$1869-$H$1870*($H$1869-$D$1869)/($H$1870-$D$1870))</f>
        <v>430247.55738540902</v>
      </c>
      <c r="P1869" s="16">
        <f>IF($L$1870=$H$1870,$L$1869,$L$1869-$L$1870*($L$1869-$H$1869)/($L$1870-$H$1870))</f>
        <v>431741.59936004545</v>
      </c>
      <c r="T1869" s="16">
        <f>IF($P$1870=$L$1870,$P$1869,$P$1869-$P$1870*($P$1869-$L$1869)/($P$1870-$L$1870))</f>
        <v>431795.50556924939</v>
      </c>
      <c r="X1869" s="16">
        <f>IF($T$1870=$P$1870,$T$1869,$T$1869-$T$1870*($T$1869-$P$1869)/($T$1870-$P$1870))</f>
        <v>431795.55725017475</v>
      </c>
    </row>
    <row r="1870" spans="1:24">
      <c r="A1870" s="5" t="s">
        <v>135</v>
      </c>
      <c r="D1870" s="16">
        <f>MIN($F$1872:$F$1925)</f>
        <v>-204812.31832321579</v>
      </c>
      <c r="H1870" s="16">
        <f>MIN($J$1872:$J$1925)</f>
        <v>-62896.060152549035</v>
      </c>
      <c r="L1870" s="16">
        <f>MIN($N$1872:$N$1925)</f>
        <v>-3757.8099956597971</v>
      </c>
      <c r="P1870" s="16">
        <f>MIN($R$1872:$R$1925)</f>
        <v>-130.8630959933511</v>
      </c>
      <c r="T1870" s="16">
        <f>MIN($V$1872:$V$1925)</f>
        <v>-0.12534081446478304</v>
      </c>
    </row>
    <row r="1871" spans="1:24" ht="32.1" customHeight="1">
      <c r="B1871" s="12" t="s">
        <v>136</v>
      </c>
      <c r="C1871" s="12" t="s">
        <v>137</v>
      </c>
      <c r="D1871" s="12" t="s">
        <v>138</v>
      </c>
      <c r="E1871" s="12" t="s">
        <v>139</v>
      </c>
      <c r="F1871" s="12" t="s">
        <v>140</v>
      </c>
      <c r="G1871" s="12" t="s">
        <v>141</v>
      </c>
      <c r="H1871" s="12" t="s">
        <v>142</v>
      </c>
      <c r="I1871" s="12" t="s">
        <v>143</v>
      </c>
      <c r="J1871" s="12" t="s">
        <v>144</v>
      </c>
      <c r="K1871" s="12" t="s">
        <v>145</v>
      </c>
      <c r="L1871" s="12" t="s">
        <v>146</v>
      </c>
      <c r="M1871" s="12" t="s">
        <v>147</v>
      </c>
      <c r="N1871" s="12" t="s">
        <v>148</v>
      </c>
      <c r="O1871" s="12" t="s">
        <v>149</v>
      </c>
      <c r="P1871" s="12" t="s">
        <v>150</v>
      </c>
      <c r="Q1871" s="12" t="s">
        <v>151</v>
      </c>
      <c r="R1871" s="12" t="s">
        <v>152</v>
      </c>
      <c r="S1871" s="12" t="s">
        <v>153</v>
      </c>
      <c r="T1871" s="12" t="s">
        <v>154</v>
      </c>
      <c r="U1871" s="12" t="s">
        <v>155</v>
      </c>
      <c r="V1871" s="12" t="s">
        <v>156</v>
      </c>
      <c r="W1871" s="12" t="s">
        <v>157</v>
      </c>
      <c r="X1871" s="12" t="s">
        <v>158</v>
      </c>
    </row>
    <row r="1872" spans="1:24">
      <c r="B1872" s="13">
        <v>0</v>
      </c>
      <c r="C1872" s="16">
        <f t="shared" ref="C1872:C1903" si="843">IF($B$1865-12*$B1872&lt;=0,0,($B$1868*MIN(12,$B$1865-12*$B1872)-$B$1864*(MIN(12,$B$1865-12*$B1872)-MAX(0,MIN(12,$B$1865-12*$B1872,$B$1866-12*$B1872))))/12)</f>
        <v>22000</v>
      </c>
      <c r="D1872" s="16">
        <f>$D$1869</f>
        <v>353682.76954916335</v>
      </c>
      <c r="E1872" s="16">
        <f>IF(AND(C1872&gt;0,D1872&gt;0),C1872/(1-$B$105*MAX(0,1-$D$1869*(1-$B$1860)/D1872)),0)</f>
        <v>24867.138910304242</v>
      </c>
      <c r="F1872" s="16">
        <f t="shared" ref="F1872:F1903" si="844">IF(E1872&gt;0,IF(E1872&lt;=D1872,D1872-E1872,C1872*(D1872/E1872-1)),D1872-C1872)</f>
        <v>328815.63063885912</v>
      </c>
      <c r="G1872" s="16">
        <f>IF(E1872&gt;0,IF(E1872&lt;=D1872,$D$1869*(1-$B$1860)*(1-E1872/D1872),0),IF(AND(C1872&lt;0,F1872&gt;0),$D$1869*(1-$B$1860)-C1872,$D$1869*(1-$B$1860)))/$B$108</f>
        <v>179412.44283472691</v>
      </c>
      <c r="H1872" s="16">
        <f>$H$1869</f>
        <v>406735.18498153781</v>
      </c>
      <c r="I1872" s="16">
        <f>IF(AND(C1872&gt;0,H1872&gt;0),C1872/(1-$B$105*MAX(0,1-$H$1869*(1-$B$1860)/H1872)),0)</f>
        <v>24867.138910304242</v>
      </c>
      <c r="J1872" s="16">
        <f t="shared" ref="J1872:J1903" si="845">IF(I1872&gt;0,IF(I1872&lt;=H1872,H1872-I1872,C1872*(H1872/I1872-1)),H1872-C1872)</f>
        <v>381868.04607123358</v>
      </c>
      <c r="K1872" s="16">
        <f>IF(I1872&gt;0,IF(I1872&lt;=H1872,$H$1869*(1-$B$1860)*(1-I1872/H1872),0),IF(AND(C1872&lt;0,J1872&gt;0),$H$1869*(1-$B$1860)-C1872,$H$1869*(1-$B$1860)))/$B$108</f>
        <v>208359.55654860949</v>
      </c>
      <c r="L1872" s="16">
        <f>$L$1869</f>
        <v>430247.55738540902</v>
      </c>
      <c r="M1872" s="16">
        <f>IF(AND(C1872&gt;0,L1872&gt;0),C1872/(1-$B$105*MAX(0,1-$L$1869*(1-$B$1860)/L1872)),0)</f>
        <v>24867.138910304242</v>
      </c>
      <c r="N1872" s="16">
        <f t="shared" ref="N1872:N1903" si="846">IF(M1872&gt;0,IF(M1872&lt;=L1872,L1872-M1872,C1872*(L1872/M1872-1)),L1872-C1872)</f>
        <v>405380.41847510479</v>
      </c>
      <c r="O1872" s="16">
        <f>IF(M1872&gt;0,IF(M1872&lt;=L1872,$L$1869*(1-$B$1860)*(1-M1872/L1872),0),IF(AND(C1872&lt;0,N1872&gt;0),$L$1869*(1-$B$1860)-C1872,$L$1869*(1-$B$1860)))/$B$108</f>
        <v>221188.66738382846</v>
      </c>
      <c r="P1872" s="16">
        <f>$P$1869</f>
        <v>431741.59936004545</v>
      </c>
      <c r="Q1872" s="16">
        <f>IF(AND(C1872&gt;0,P1872&gt;0),C1872/(1-$B$105*MAX(0,1-$P$1869*(1-$B$1860)/P1872)),0)</f>
        <v>24867.138910304242</v>
      </c>
      <c r="R1872" s="16">
        <f t="shared" ref="R1872:R1903" si="847">IF(Q1872&gt;0,IF(Q1872&lt;=P1872,P1872-Q1872,C1872*(P1872/Q1872-1)),P1872-C1872)</f>
        <v>406874.46044974122</v>
      </c>
      <c r="S1872" s="16">
        <f>IF(Q1872&gt;0,IF(Q1872&lt;=P1872,$P$1869*(1-$B$1860)*(1-Q1872/P1872),0),IF(AND(C1872&lt;0,R1872&gt;0),$P$1869*(1-$B$1860)-C1872,$P$1869*(1-$B$1860)))/$B$108</f>
        <v>222003.86500641823</v>
      </c>
      <c r="T1872" s="16">
        <f>$T$1869</f>
        <v>431795.50556924939</v>
      </c>
      <c r="U1872" s="16">
        <f>IF(AND(C1872&gt;0,T1872&gt;0),C1872/(1-$B$105*MAX(0,1-$T$1869*(1-$B$1860)/T1872)),0)</f>
        <v>24867.138910304242</v>
      </c>
      <c r="V1872" s="16">
        <f t="shared" ref="V1872:V1903" si="848">IF(U1872&gt;0,IF(U1872&lt;=T1872,T1872-U1872,C1872*(T1872/U1872-1)),T1872-C1872)</f>
        <v>406928.36665894516</v>
      </c>
      <c r="W1872" s="16">
        <f>IF(U1872&gt;0,IF(U1872&lt;=T1872,$T$1869*(1-$B$1860)*(1-U1872/T1872),0),IF(AND(C1872&lt;0,V1872&gt;0),$T$1869*(1-$B$1860)-C1872,$T$1869*(1-$B$1860)))/$B$108</f>
        <v>222033.27797762782</v>
      </c>
    </row>
    <row r="1873" spans="2:23">
      <c r="B1873" s="13">
        <v>1</v>
      </c>
      <c r="C1873" s="16">
        <f t="shared" si="843"/>
        <v>22000</v>
      </c>
      <c r="D1873" s="16">
        <f t="shared" ref="D1873:D1904" si="849">IF($B1873&gt;$B$1867,F1872,F1872*$B$107*IF(F1872&gt;0,$B$106,1))</f>
        <v>338002.73935890885</v>
      </c>
      <c r="E1873" s="16">
        <f t="shared" ref="E1873:E1904" si="850">IF(AND(C1873&gt;0,D1873&gt;0),C1873/(1-$B$105*MAX(0,1-G1872/D1873)),0)</f>
        <v>25056.706375863021</v>
      </c>
      <c r="F1873" s="16">
        <f t="shared" si="844"/>
        <v>312946.03298304585</v>
      </c>
      <c r="G1873" s="16">
        <f t="shared" ref="G1873:G1904" si="851">IF(E1873&gt;0,IF(E1873&lt;=D1873,G1872*(1-E1873/D1873),0),IF(AND(C1873&lt;0,F1873&gt;0),G1872-C1873,G1872))/$B$108</f>
        <v>162855.1955323063</v>
      </c>
      <c r="H1873" s="16">
        <f t="shared" ref="H1873:H1904" si="852">IF($B1873&gt;$B$1867,J1872,J1872*$B$107*IF(J1872&gt;0,$B$106,1))</f>
        <v>392537.43927846389</v>
      </c>
      <c r="I1873" s="16">
        <f t="shared" ref="I1873:I1904" si="853">IF(AND(C1873&gt;0,H1873&gt;0),C1873/(1-$B$105*MAX(0,1-K1872/H1873)),0)</f>
        <v>25056.706375863025</v>
      </c>
      <c r="J1873" s="16">
        <f t="shared" si="845"/>
        <v>367480.7329026009</v>
      </c>
      <c r="K1873" s="16">
        <f t="shared" ref="K1873:K1904" si="854">IF(I1873&gt;0,IF(I1873&lt;=H1873,K1872*(1-I1873/H1873),0),IF(AND(C1873&lt;0,J1873&gt;0),K1872-C1873,K1872))/$B$108</f>
        <v>191234.7187812108</v>
      </c>
      <c r="L1873" s="16">
        <f t="shared" ref="L1873:L1904" si="855">IF($B1873&gt;$B$1867,N1872,N1872*$B$107*IF(N1872&gt;0,$B$106,1))</f>
        <v>416706.74736729922</v>
      </c>
      <c r="M1873" s="16">
        <f t="shared" ref="M1873:M1904" si="856">IF(AND(C1873&gt;0,L1873&gt;0),C1873/(1-$B$105*MAX(0,1-O1872/L1873)),0)</f>
        <v>25056.706375863025</v>
      </c>
      <c r="N1873" s="16">
        <f t="shared" si="846"/>
        <v>391650.04099143622</v>
      </c>
      <c r="O1873" s="16">
        <f t="shared" ref="O1873:O1904" si="857">IF(M1873&gt;0,IF(M1873&lt;=L1873,O1872*(1-M1873/L1873),0),IF(AND(C1873&lt;0,N1873&gt;0),O1872-C1873,O1872))/$B$108</f>
        <v>203812.27842358235</v>
      </c>
      <c r="P1873" s="16">
        <f t="shared" ref="P1873:P1904" si="858">IF($B1873&gt;$B$1867,R1872,R1872*$B$107*IF(R1872&gt;0,$B$106,1))</f>
        <v>418242.53287470696</v>
      </c>
      <c r="Q1873" s="16">
        <f t="shared" ref="Q1873:Q1904" si="859">IF(AND(C1873&gt;0,P1873&gt;0),C1873/(1-$B$105*MAX(0,1-S1872/P1873)),0)</f>
        <v>25056.706375863021</v>
      </c>
      <c r="R1873" s="16">
        <f t="shared" si="847"/>
        <v>393185.82649884396</v>
      </c>
      <c r="S1873" s="16">
        <f t="shared" ref="S1873:S1904" si="860">IF(Q1873&gt;0,IF(Q1873&lt;=P1873,S1872*(1-Q1873/P1873),0),IF(AND(C1873&lt;0,R1873&gt;0),S1872-C1873,S1872))/$B$108</f>
        <v>204611.49177906249</v>
      </c>
      <c r="T1873" s="16">
        <f t="shared" ref="T1873:T1904" si="861">IF($B1873&gt;$B$1867,V1872,V1872*$B$107*IF(V1872&gt;0,$B$106,1))</f>
        <v>418297.94522339606</v>
      </c>
      <c r="U1873" s="16">
        <f t="shared" ref="U1873:U1904" si="862">IF(AND(C1873&gt;0,T1873&gt;0),C1873/(1-$B$105*MAX(0,1-W1872/T1873)),0)</f>
        <v>25056.706375863021</v>
      </c>
      <c r="V1873" s="16">
        <f t="shared" si="848"/>
        <v>393241.23884753307</v>
      </c>
      <c r="W1873" s="16">
        <f t="shared" ref="W1873:W1904" si="863">IF(U1873&gt;0,IF(U1873&lt;=T1873,W1872*(1-U1873/T1873),0),IF(AND(C1873&lt;0,V1873&gt;0),W1872-C1873,W1872))/$B$108</f>
        <v>204640.32802534642</v>
      </c>
    </row>
    <row r="1874" spans="2:23">
      <c r="B1874" s="13">
        <v>2</v>
      </c>
      <c r="C1874" s="16">
        <f t="shared" si="843"/>
        <v>22000</v>
      </c>
      <c r="D1874" s="16">
        <f t="shared" si="849"/>
        <v>321689.74514459213</v>
      </c>
      <c r="E1874" s="16">
        <f t="shared" si="850"/>
        <v>25240.217816275628</v>
      </c>
      <c r="F1874" s="16">
        <f t="shared" si="844"/>
        <v>296449.52732831653</v>
      </c>
      <c r="G1874" s="16">
        <f t="shared" si="851"/>
        <v>147134.66071811315</v>
      </c>
      <c r="H1874" s="16">
        <f t="shared" si="852"/>
        <v>377748.14457989956</v>
      </c>
      <c r="I1874" s="16">
        <f t="shared" si="853"/>
        <v>25240.217816275628</v>
      </c>
      <c r="J1874" s="16">
        <f t="shared" si="845"/>
        <v>352507.92676362395</v>
      </c>
      <c r="K1874" s="16">
        <f t="shared" si="854"/>
        <v>174957.72272684306</v>
      </c>
      <c r="L1874" s="16">
        <f t="shared" si="855"/>
        <v>402592.74313673697</v>
      </c>
      <c r="M1874" s="16">
        <f t="shared" si="856"/>
        <v>25240.217816275628</v>
      </c>
      <c r="N1874" s="16">
        <f t="shared" si="846"/>
        <v>377352.52532046137</v>
      </c>
      <c r="O1874" s="16">
        <f t="shared" si="857"/>
        <v>187288.66355269752</v>
      </c>
      <c r="P1874" s="16">
        <f t="shared" si="858"/>
        <v>404171.43849122169</v>
      </c>
      <c r="Q1874" s="16">
        <f t="shared" si="859"/>
        <v>25240.217816275628</v>
      </c>
      <c r="R1874" s="16">
        <f t="shared" si="847"/>
        <v>378931.22067494609</v>
      </c>
      <c r="S1874" s="16">
        <f t="shared" si="860"/>
        <v>188072.20605807018</v>
      </c>
      <c r="T1874" s="16">
        <f t="shared" si="861"/>
        <v>404228.39906093315</v>
      </c>
      <c r="U1874" s="16">
        <f t="shared" si="862"/>
        <v>25240.217816275628</v>
      </c>
      <c r="V1874" s="16">
        <f t="shared" si="848"/>
        <v>378988.18124465755</v>
      </c>
      <c r="W1874" s="16">
        <f t="shared" si="863"/>
        <v>188100.47688776031</v>
      </c>
    </row>
    <row r="1875" spans="2:23">
      <c r="B1875" s="13">
        <v>3</v>
      </c>
      <c r="C1875" s="16">
        <f t="shared" si="843"/>
        <v>22000</v>
      </c>
      <c r="D1875" s="16">
        <f t="shared" si="849"/>
        <v>304732.32712186966</v>
      </c>
      <c r="E1875" s="16">
        <f t="shared" si="850"/>
        <v>25417.762857065183</v>
      </c>
      <c r="F1875" s="16">
        <f t="shared" si="844"/>
        <v>279314.56426480447</v>
      </c>
      <c r="G1875" s="16">
        <f t="shared" si="851"/>
        <v>132217.78394018722</v>
      </c>
      <c r="H1875" s="16">
        <f t="shared" si="852"/>
        <v>362356.99823739962</v>
      </c>
      <c r="I1875" s="16">
        <f t="shared" si="853"/>
        <v>25417.762857065187</v>
      </c>
      <c r="J1875" s="16">
        <f t="shared" si="845"/>
        <v>336939.23538033443</v>
      </c>
      <c r="K1875" s="16">
        <f t="shared" si="854"/>
        <v>159495.29571345187</v>
      </c>
      <c r="L1875" s="16">
        <f t="shared" si="855"/>
        <v>387895.75487791502</v>
      </c>
      <c r="M1875" s="16">
        <f t="shared" si="856"/>
        <v>25417.762857065187</v>
      </c>
      <c r="N1875" s="16">
        <f t="shared" si="846"/>
        <v>362477.99202084984</v>
      </c>
      <c r="O1875" s="16">
        <f t="shared" si="857"/>
        <v>171584.45338585816</v>
      </c>
      <c r="P1875" s="16">
        <f t="shared" si="858"/>
        <v>389518.55898060405</v>
      </c>
      <c r="Q1875" s="16">
        <f t="shared" si="859"/>
        <v>25417.762857065187</v>
      </c>
      <c r="R1875" s="16">
        <f t="shared" si="847"/>
        <v>364100.79612353886</v>
      </c>
      <c r="S1875" s="16">
        <f t="shared" si="860"/>
        <v>172352.63231269413</v>
      </c>
      <c r="T1875" s="16">
        <f t="shared" si="861"/>
        <v>389577.11102863326</v>
      </c>
      <c r="U1875" s="16">
        <f t="shared" si="862"/>
        <v>25417.762857065183</v>
      </c>
      <c r="V1875" s="16">
        <f t="shared" si="848"/>
        <v>364159.34817156807</v>
      </c>
      <c r="W1875" s="16">
        <f t="shared" si="863"/>
        <v>172380.34881239035</v>
      </c>
    </row>
    <row r="1876" spans="2:23">
      <c r="B1876" s="13">
        <v>4</v>
      </c>
      <c r="C1876" s="16">
        <f t="shared" si="843"/>
        <v>22000</v>
      </c>
      <c r="D1876" s="16">
        <f t="shared" si="849"/>
        <v>287118.6131903631</v>
      </c>
      <c r="E1876" s="16">
        <f t="shared" si="850"/>
        <v>25589.438334344879</v>
      </c>
      <c r="F1876" s="16">
        <f t="shared" si="844"/>
        <v>261529.17485601822</v>
      </c>
      <c r="G1876" s="16">
        <f t="shared" si="851"/>
        <v>118072.42907942641</v>
      </c>
      <c r="H1876" s="16">
        <f t="shared" si="852"/>
        <v>346353.31761686096</v>
      </c>
      <c r="I1876" s="16">
        <f t="shared" si="853"/>
        <v>25589.438334344879</v>
      </c>
      <c r="J1876" s="16">
        <f t="shared" si="845"/>
        <v>320763.87928251608</v>
      </c>
      <c r="K1876" s="16">
        <f t="shared" si="854"/>
        <v>144815.08768066624</v>
      </c>
      <c r="L1876" s="16">
        <f t="shared" si="855"/>
        <v>372605.6271179124</v>
      </c>
      <c r="M1876" s="16">
        <f t="shared" si="856"/>
        <v>25589.438334344879</v>
      </c>
      <c r="N1876" s="16">
        <f t="shared" si="846"/>
        <v>347016.18878356752</v>
      </c>
      <c r="O1876" s="16">
        <f t="shared" si="857"/>
        <v>156667.20304577047</v>
      </c>
      <c r="P1876" s="16">
        <f t="shared" si="858"/>
        <v>374273.77236723056</v>
      </c>
      <c r="Q1876" s="16">
        <f t="shared" si="859"/>
        <v>25589.438334344879</v>
      </c>
      <c r="R1876" s="16">
        <f t="shared" si="847"/>
        <v>348684.33403288567</v>
      </c>
      <c r="S1876" s="16">
        <f t="shared" si="860"/>
        <v>157420.31964070772</v>
      </c>
      <c r="T1876" s="16">
        <f t="shared" si="861"/>
        <v>374333.96035948169</v>
      </c>
      <c r="U1876" s="16">
        <f t="shared" si="862"/>
        <v>25589.438334344875</v>
      </c>
      <c r="V1876" s="16">
        <f t="shared" si="848"/>
        <v>348744.5220251368</v>
      </c>
      <c r="W1876" s="16">
        <f t="shared" si="863"/>
        <v>157447.49267962555</v>
      </c>
    </row>
    <row r="1877" spans="2:23">
      <c r="B1877" s="13">
        <v>5</v>
      </c>
      <c r="C1877" s="16">
        <f t="shared" si="843"/>
        <v>22000</v>
      </c>
      <c r="D1877" s="16">
        <f t="shared" si="849"/>
        <v>268836.3000014954</v>
      </c>
      <c r="E1877" s="16">
        <f t="shared" si="850"/>
        <v>25755.34751415849</v>
      </c>
      <c r="F1877" s="16">
        <f t="shared" si="844"/>
        <v>243080.95248733691</v>
      </c>
      <c r="G1877" s="16">
        <f t="shared" si="851"/>
        <v>104667.37828479694</v>
      </c>
      <c r="H1877" s="16">
        <f t="shared" si="852"/>
        <v>329726.02206966956</v>
      </c>
      <c r="I1877" s="16">
        <f t="shared" si="853"/>
        <v>25755.34751415849</v>
      </c>
      <c r="J1877" s="16">
        <f t="shared" si="845"/>
        <v>303970.6745555111</v>
      </c>
      <c r="K1877" s="16">
        <f t="shared" si="854"/>
        <v>130885.6710311105</v>
      </c>
      <c r="L1877" s="16">
        <f t="shared" si="855"/>
        <v>356711.82109818037</v>
      </c>
      <c r="M1877" s="16">
        <f t="shared" si="856"/>
        <v>25755.34751415849</v>
      </c>
      <c r="N1877" s="16">
        <f t="shared" si="846"/>
        <v>330956.47358402191</v>
      </c>
      <c r="O1877" s="16">
        <f t="shared" si="857"/>
        <v>142505.39197729112</v>
      </c>
      <c r="P1877" s="16">
        <f t="shared" si="858"/>
        <v>358426.57432576449</v>
      </c>
      <c r="Q1877" s="16">
        <f t="shared" si="859"/>
        <v>25755.34751415849</v>
      </c>
      <c r="R1877" s="16">
        <f t="shared" si="847"/>
        <v>332671.22681160603</v>
      </c>
      <c r="S1877" s="16">
        <f t="shared" si="860"/>
        <v>143243.74158017078</v>
      </c>
      <c r="T1877" s="16">
        <f t="shared" si="861"/>
        <v>358488.44397051912</v>
      </c>
      <c r="U1877" s="16">
        <f t="shared" si="862"/>
        <v>25755.34751415849</v>
      </c>
      <c r="V1877" s="16">
        <f t="shared" si="848"/>
        <v>332733.09645636065</v>
      </c>
      <c r="W1877" s="16">
        <f t="shared" si="863"/>
        <v>143270.38181440393</v>
      </c>
    </row>
    <row r="1878" spans="2:23">
      <c r="B1878" s="13">
        <v>6</v>
      </c>
      <c r="C1878" s="16">
        <f t="shared" si="843"/>
        <v>22000</v>
      </c>
      <c r="D1878" s="16">
        <f t="shared" si="849"/>
        <v>249872.63429983309</v>
      </c>
      <c r="E1878" s="16">
        <f t="shared" si="850"/>
        <v>25915.599338387419</v>
      </c>
      <c r="F1878" s="16">
        <f t="shared" si="844"/>
        <v>223957.03496144566</v>
      </c>
      <c r="G1878" s="16">
        <f t="shared" si="851"/>
        <v>91972.329805633082</v>
      </c>
      <c r="H1878" s="16">
        <f t="shared" si="852"/>
        <v>312463.6152025921</v>
      </c>
      <c r="I1878" s="16">
        <f t="shared" si="853"/>
        <v>25915.599338387423</v>
      </c>
      <c r="J1878" s="16">
        <f t="shared" si="845"/>
        <v>286548.01586420467</v>
      </c>
      <c r="K1878" s="16">
        <f t="shared" si="854"/>
        <v>117676.53838045031</v>
      </c>
      <c r="L1878" s="16">
        <f t="shared" si="855"/>
        <v>340203.39745595952</v>
      </c>
      <c r="M1878" s="16">
        <f t="shared" si="856"/>
        <v>25915.599338387423</v>
      </c>
      <c r="N1878" s="16">
        <f t="shared" si="846"/>
        <v>314287.79811757209</v>
      </c>
      <c r="O1878" s="16">
        <f t="shared" si="857"/>
        <v>129068.42166101953</v>
      </c>
      <c r="P1878" s="16">
        <f t="shared" si="858"/>
        <v>341966.06088872231</v>
      </c>
      <c r="Q1878" s="16">
        <f t="shared" si="859"/>
        <v>25915.599338387419</v>
      </c>
      <c r="R1878" s="16">
        <f t="shared" si="847"/>
        <v>316050.46155033488</v>
      </c>
      <c r="S1878" s="16">
        <f t="shared" si="860"/>
        <v>129792.29382070548</v>
      </c>
      <c r="T1878" s="16">
        <f t="shared" si="861"/>
        <v>342029.65917135135</v>
      </c>
      <c r="U1878" s="16">
        <f t="shared" si="862"/>
        <v>25915.599338387419</v>
      </c>
      <c r="V1878" s="16">
        <f t="shared" si="848"/>
        <v>316114.05983296392</v>
      </c>
      <c r="W1878" s="16">
        <f t="shared" si="863"/>
        <v>129818.41169740463</v>
      </c>
    </row>
    <row r="1879" spans="2:23">
      <c r="B1879" s="13">
        <v>7</v>
      </c>
      <c r="C1879" s="16">
        <f t="shared" si="843"/>
        <v>22000</v>
      </c>
      <c r="D1879" s="16">
        <f t="shared" si="849"/>
        <v>230214.39451826844</v>
      </c>
      <c r="E1879" s="16">
        <f t="shared" si="850"/>
        <v>26070.307700094203</v>
      </c>
      <c r="F1879" s="16">
        <f t="shared" si="844"/>
        <v>204144.08681817423</v>
      </c>
      <c r="G1879" s="16">
        <f t="shared" si="851"/>
        <v>79957.89384439784</v>
      </c>
      <c r="H1879" s="16">
        <f t="shared" si="852"/>
        <v>294554.16742745053</v>
      </c>
      <c r="I1879" s="16">
        <f t="shared" si="853"/>
        <v>26070.307700094203</v>
      </c>
      <c r="J1879" s="16">
        <f t="shared" si="845"/>
        <v>268483.85972735635</v>
      </c>
      <c r="K1879" s="16">
        <f t="shared" si="854"/>
        <v>105158.09832951277</v>
      </c>
      <c r="L1879" s="16">
        <f t="shared" si="855"/>
        <v>323068.99919697706</v>
      </c>
      <c r="M1879" s="16">
        <f t="shared" si="856"/>
        <v>26070.307700094203</v>
      </c>
      <c r="N1879" s="16">
        <f t="shared" si="846"/>
        <v>296998.69149688288</v>
      </c>
      <c r="O1879" s="16">
        <f t="shared" si="857"/>
        <v>116326.61134967867</v>
      </c>
      <c r="P1879" s="16">
        <f t="shared" si="858"/>
        <v>324880.91144605121</v>
      </c>
      <c r="Q1879" s="16">
        <f t="shared" si="859"/>
        <v>26070.307700094199</v>
      </c>
      <c r="R1879" s="16">
        <f t="shared" si="847"/>
        <v>298810.60374595702</v>
      </c>
      <c r="S1879" s="16">
        <f t="shared" si="860"/>
        <v>117036.28993760608</v>
      </c>
      <c r="T1879" s="16">
        <f t="shared" si="861"/>
        <v>324946.28666469693</v>
      </c>
      <c r="U1879" s="16">
        <f t="shared" si="862"/>
        <v>26070.307700094199</v>
      </c>
      <c r="V1879" s="16">
        <f t="shared" si="848"/>
        <v>298875.97896460275</v>
      </c>
      <c r="W1879" s="16">
        <f t="shared" si="863"/>
        <v>117061.89569907583</v>
      </c>
    </row>
    <row r="1880" spans="2:23">
      <c r="B1880" s="13">
        <v>8</v>
      </c>
      <c r="C1880" s="16">
        <f t="shared" si="843"/>
        <v>22000</v>
      </c>
      <c r="D1880" s="16">
        <f t="shared" si="849"/>
        <v>209847.87260387404</v>
      </c>
      <c r="E1880" s="16">
        <f t="shared" si="850"/>
        <v>26219.590750621468</v>
      </c>
      <c r="F1880" s="16">
        <f t="shared" si="844"/>
        <v>183628.28185325259</v>
      </c>
      <c r="G1880" s="16">
        <f t="shared" si="851"/>
        <v>68595.58655732777</v>
      </c>
      <c r="H1880" s="16">
        <f t="shared" si="852"/>
        <v>275985.29876813869</v>
      </c>
      <c r="I1880" s="16">
        <f t="shared" si="853"/>
        <v>26219.590750621468</v>
      </c>
      <c r="J1880" s="16">
        <f t="shared" si="845"/>
        <v>249765.70801751723</v>
      </c>
      <c r="K1880" s="16">
        <f t="shared" si="854"/>
        <v>93301.669385871806</v>
      </c>
      <c r="L1880" s="16">
        <f t="shared" si="855"/>
        <v>305296.83493730583</v>
      </c>
      <c r="M1880" s="16">
        <f t="shared" si="856"/>
        <v>26219.590750621472</v>
      </c>
      <c r="N1880" s="16">
        <f t="shared" si="846"/>
        <v>279077.24418668437</v>
      </c>
      <c r="O1880" s="16">
        <f t="shared" si="857"/>
        <v>104251.19195466193</v>
      </c>
      <c r="P1880" s="16">
        <f t="shared" si="858"/>
        <v>307159.37201461906</v>
      </c>
      <c r="Q1880" s="16">
        <f t="shared" si="859"/>
        <v>26219.590750621468</v>
      </c>
      <c r="R1880" s="16">
        <f t="shared" si="847"/>
        <v>280939.7812639976</v>
      </c>
      <c r="S1880" s="16">
        <f t="shared" si="860"/>
        <v>104946.95527615938</v>
      </c>
      <c r="T1880" s="16">
        <f t="shared" si="861"/>
        <v>307226.57381687372</v>
      </c>
      <c r="U1880" s="16">
        <f t="shared" si="862"/>
        <v>26219.590750621468</v>
      </c>
      <c r="V1880" s="16">
        <f t="shared" si="848"/>
        <v>281006.98306625226</v>
      </c>
      <c r="W1880" s="16">
        <f t="shared" si="863"/>
        <v>104972.05896387482</v>
      </c>
    </row>
    <row r="1881" spans="2:23">
      <c r="B1881" s="13">
        <v>9</v>
      </c>
      <c r="C1881" s="16">
        <f t="shared" si="843"/>
        <v>22000</v>
      </c>
      <c r="D1881" s="16">
        <f t="shared" si="849"/>
        <v>188758.85604823247</v>
      </c>
      <c r="E1881" s="16">
        <f t="shared" si="850"/>
        <v>26363.570240249388</v>
      </c>
      <c r="F1881" s="16">
        <f t="shared" si="844"/>
        <v>162395.28580798308</v>
      </c>
      <c r="G1881" s="16">
        <f t="shared" si="851"/>
        <v>57857.822332917684</v>
      </c>
      <c r="H1881" s="16">
        <f t="shared" si="852"/>
        <v>256744.16189952666</v>
      </c>
      <c r="I1881" s="16">
        <f t="shared" si="853"/>
        <v>26363.570240249388</v>
      </c>
      <c r="J1881" s="16">
        <f t="shared" si="845"/>
        <v>230380.59165927727</v>
      </c>
      <c r="K1881" s="16">
        <f t="shared" si="854"/>
        <v>82079.472164823601</v>
      </c>
      <c r="L1881" s="16">
        <f t="shared" si="855"/>
        <v>286874.66238926037</v>
      </c>
      <c r="M1881" s="16">
        <f t="shared" si="856"/>
        <v>26363.570240249392</v>
      </c>
      <c r="N1881" s="16">
        <f t="shared" si="846"/>
        <v>260511.09214901098</v>
      </c>
      <c r="O1881" s="16">
        <f t="shared" si="857"/>
        <v>92814.298212657057</v>
      </c>
      <c r="P1881" s="16">
        <f t="shared" si="858"/>
        <v>288789.23875251372</v>
      </c>
      <c r="Q1881" s="16">
        <f t="shared" si="859"/>
        <v>26363.570240249384</v>
      </c>
      <c r="R1881" s="16">
        <f t="shared" si="847"/>
        <v>262425.66851226432</v>
      </c>
      <c r="S1881" s="16">
        <f t="shared" si="860"/>
        <v>93496.419116085905</v>
      </c>
      <c r="T1881" s="16">
        <f t="shared" si="861"/>
        <v>288858.31817312335</v>
      </c>
      <c r="U1881" s="16">
        <f t="shared" si="862"/>
        <v>26363.570240249384</v>
      </c>
      <c r="V1881" s="16">
        <f t="shared" si="848"/>
        <v>262494.74793287396</v>
      </c>
      <c r="W1881" s="16">
        <f t="shared" si="863"/>
        <v>93521.030574630466</v>
      </c>
    </row>
    <row r="1882" spans="2:23">
      <c r="B1882" s="13">
        <v>10</v>
      </c>
      <c r="C1882" s="16">
        <f t="shared" si="843"/>
        <v>22000</v>
      </c>
      <c r="D1882" s="16">
        <f t="shared" si="849"/>
        <v>166932.61009345815</v>
      </c>
      <c r="E1882" s="16">
        <f t="shared" si="850"/>
        <v>26502.370893736232</v>
      </c>
      <c r="F1882" s="16">
        <f t="shared" si="844"/>
        <v>140430.23919972192</v>
      </c>
      <c r="G1882" s="16">
        <f t="shared" si="851"/>
        <v>47717.904479349214</v>
      </c>
      <c r="H1882" s="16">
        <f t="shared" si="852"/>
        <v>236817.42539023751</v>
      </c>
      <c r="I1882" s="16">
        <f t="shared" si="853"/>
        <v>26502.370893736232</v>
      </c>
      <c r="J1882" s="16">
        <f t="shared" si="845"/>
        <v>210315.05449650128</v>
      </c>
      <c r="K1882" s="16">
        <f t="shared" si="854"/>
        <v>71464.620000825613</v>
      </c>
      <c r="L1882" s="16">
        <f t="shared" si="855"/>
        <v>267789.77206365432</v>
      </c>
      <c r="M1882" s="16">
        <f t="shared" si="856"/>
        <v>26502.370893736232</v>
      </c>
      <c r="N1882" s="16">
        <f t="shared" si="846"/>
        <v>241287.4011699181</v>
      </c>
      <c r="O1882" s="16">
        <f t="shared" si="857"/>
        <v>81988.959263407422</v>
      </c>
      <c r="P1882" s="16">
        <f t="shared" si="858"/>
        <v>269757.84169049701</v>
      </c>
      <c r="Q1882" s="16">
        <f t="shared" si="859"/>
        <v>26502.370893736232</v>
      </c>
      <c r="R1882" s="16">
        <f t="shared" si="847"/>
        <v>243255.47079676078</v>
      </c>
      <c r="S1882" s="16">
        <f t="shared" si="860"/>
        <v>82657.705247161182</v>
      </c>
      <c r="T1882" s="16">
        <f t="shared" si="861"/>
        <v>269828.85119011847</v>
      </c>
      <c r="U1882" s="16">
        <f t="shared" si="862"/>
        <v>26502.370893736232</v>
      </c>
      <c r="V1882" s="16">
        <f t="shared" si="848"/>
        <v>243326.48029638224</v>
      </c>
      <c r="W1882" s="16">
        <f t="shared" si="863"/>
        <v>82681.834128087226</v>
      </c>
    </row>
    <row r="1883" spans="2:23">
      <c r="B1883" s="13">
        <v>11</v>
      </c>
      <c r="C1883" s="16">
        <f t="shared" si="843"/>
        <v>22000</v>
      </c>
      <c r="D1883" s="16">
        <f t="shared" si="849"/>
        <v>144353.86008296214</v>
      </c>
      <c r="E1883" s="16">
        <f t="shared" si="850"/>
        <v>26636.119821628479</v>
      </c>
      <c r="F1883" s="16">
        <f t="shared" si="844"/>
        <v>117717.74026133366</v>
      </c>
      <c r="G1883" s="16">
        <f t="shared" si="851"/>
        <v>38150.014451869807</v>
      </c>
      <c r="H1883" s="16">
        <f t="shared" si="852"/>
        <v>216191.25711913354</v>
      </c>
      <c r="I1883" s="16">
        <f t="shared" si="853"/>
        <v>26636.119821628483</v>
      </c>
      <c r="J1883" s="16">
        <f t="shared" si="845"/>
        <v>189555.13729750505</v>
      </c>
      <c r="K1883" s="16">
        <f t="shared" si="854"/>
        <v>61431.10810037607</v>
      </c>
      <c r="L1883" s="16">
        <f t="shared" si="855"/>
        <v>248028.97115860562</v>
      </c>
      <c r="M1883" s="16">
        <f t="shared" si="856"/>
        <v>26636.119821628483</v>
      </c>
      <c r="N1883" s="16">
        <f t="shared" si="846"/>
        <v>221392.85133697715</v>
      </c>
      <c r="O1883" s="16">
        <f t="shared" si="857"/>
        <v>71749.087769573933</v>
      </c>
      <c r="P1883" s="16">
        <f t="shared" si="858"/>
        <v>250052.02865082229</v>
      </c>
      <c r="Q1883" s="16">
        <f t="shared" si="859"/>
        <v>26636.119821628479</v>
      </c>
      <c r="R1883" s="16">
        <f t="shared" si="847"/>
        <v>223415.90882919382</v>
      </c>
      <c r="S1883" s="16">
        <f t="shared" si="860"/>
        <v>72404.721086979582</v>
      </c>
      <c r="T1883" s="16">
        <f t="shared" si="861"/>
        <v>250125.02215586317</v>
      </c>
      <c r="U1883" s="16">
        <f t="shared" si="862"/>
        <v>26636.119821628479</v>
      </c>
      <c r="V1883" s="16">
        <f t="shared" si="848"/>
        <v>223488.90233423471</v>
      </c>
      <c r="W1883" s="16">
        <f t="shared" si="863"/>
        <v>72428.376852593326</v>
      </c>
    </row>
    <row r="1884" spans="2:23">
      <c r="B1884" s="13">
        <v>12</v>
      </c>
      <c r="C1884" s="16">
        <f t="shared" si="843"/>
        <v>22000</v>
      </c>
      <c r="D1884" s="16">
        <f t="shared" si="849"/>
        <v>121006.77392423531</v>
      </c>
      <c r="E1884" s="16">
        <f t="shared" si="850"/>
        <v>26764.945967829091</v>
      </c>
      <c r="F1884" s="16">
        <f t="shared" si="844"/>
        <v>94241.827956406225</v>
      </c>
      <c r="G1884" s="16">
        <f t="shared" si="851"/>
        <v>29129.199749923358</v>
      </c>
      <c r="H1884" s="16">
        <f t="shared" si="852"/>
        <v>194851.30783359736</v>
      </c>
      <c r="I1884" s="16">
        <f t="shared" si="853"/>
        <v>26764.945967829091</v>
      </c>
      <c r="J1884" s="16">
        <f t="shared" si="845"/>
        <v>168086.36186576827</v>
      </c>
      <c r="K1884" s="16">
        <f t="shared" si="854"/>
        <v>51953.801366105974</v>
      </c>
      <c r="L1884" s="16">
        <f t="shared" si="855"/>
        <v>227578.56760333231</v>
      </c>
      <c r="M1884" s="16">
        <f t="shared" si="856"/>
        <v>26764.945967829091</v>
      </c>
      <c r="N1884" s="16">
        <f t="shared" si="846"/>
        <v>200813.62163550322</v>
      </c>
      <c r="O1884" s="16">
        <f t="shared" si="857"/>
        <v>62069.467708456825</v>
      </c>
      <c r="P1884" s="16">
        <f t="shared" si="858"/>
        <v>229658.1493218815</v>
      </c>
      <c r="Q1884" s="16">
        <f t="shared" si="859"/>
        <v>26764.945967829091</v>
      </c>
      <c r="R1884" s="16">
        <f t="shared" si="847"/>
        <v>202893.20335405241</v>
      </c>
      <c r="S1884" s="16">
        <f t="shared" si="860"/>
        <v>62712.245470619222</v>
      </c>
      <c r="T1884" s="16">
        <f t="shared" si="861"/>
        <v>229733.18226545322</v>
      </c>
      <c r="U1884" s="16">
        <f t="shared" si="862"/>
        <v>26764.945967829091</v>
      </c>
      <c r="V1884" s="16">
        <f t="shared" si="848"/>
        <v>202968.23629762413</v>
      </c>
      <c r="W1884" s="16">
        <f t="shared" si="863"/>
        <v>62735.437397691523</v>
      </c>
    </row>
    <row r="1885" spans="2:23">
      <c r="B1885" s="13">
        <v>13</v>
      </c>
      <c r="C1885" s="16">
        <f t="shared" si="843"/>
        <v>22000</v>
      </c>
      <c r="D1885" s="16">
        <f t="shared" si="849"/>
        <v>96874.944629508216</v>
      </c>
      <c r="E1885" s="16">
        <f t="shared" si="850"/>
        <v>26888.979593555912</v>
      </c>
      <c r="F1885" s="16">
        <f t="shared" si="844"/>
        <v>69985.965035952308</v>
      </c>
      <c r="G1885" s="16">
        <f t="shared" si="851"/>
        <v>20631.360611657045</v>
      </c>
      <c r="H1885" s="16">
        <f t="shared" si="852"/>
        <v>172782.69481629782</v>
      </c>
      <c r="I1885" s="16">
        <f t="shared" si="853"/>
        <v>26888.979593555912</v>
      </c>
      <c r="J1885" s="16">
        <f t="shared" si="845"/>
        <v>145893.71522274191</v>
      </c>
      <c r="K1885" s="16">
        <f t="shared" si="854"/>
        <v>43008.421019679219</v>
      </c>
      <c r="L1885" s="16">
        <f t="shared" si="855"/>
        <v>206424.35422399919</v>
      </c>
      <c r="M1885" s="16">
        <f t="shared" si="856"/>
        <v>26888.979593555912</v>
      </c>
      <c r="N1885" s="16">
        <f t="shared" si="846"/>
        <v>179535.37463044329</v>
      </c>
      <c r="O1885" s="16">
        <f t="shared" si="857"/>
        <v>52925.740963160446</v>
      </c>
      <c r="P1885" s="16">
        <f t="shared" si="858"/>
        <v>208562.03945576464</v>
      </c>
      <c r="Q1885" s="16">
        <f t="shared" si="859"/>
        <v>26888.979593555912</v>
      </c>
      <c r="R1885" s="16">
        <f t="shared" si="847"/>
        <v>181673.05986220873</v>
      </c>
      <c r="S1885" s="16">
        <f t="shared" si="860"/>
        <v>53555.915239790244</v>
      </c>
      <c r="T1885" s="16">
        <f t="shared" si="861"/>
        <v>208639.16881977973</v>
      </c>
      <c r="U1885" s="16">
        <f t="shared" si="862"/>
        <v>26888.979593555912</v>
      </c>
      <c r="V1885" s="16">
        <f t="shared" si="848"/>
        <v>181750.18922622383</v>
      </c>
      <c r="W1885" s="16">
        <f t="shared" si="863"/>
        <v>53578.652423194464</v>
      </c>
    </row>
    <row r="1886" spans="2:23">
      <c r="B1886" s="13">
        <v>14</v>
      </c>
      <c r="C1886" s="16">
        <f t="shared" si="843"/>
        <v>22000</v>
      </c>
      <c r="D1886" s="16">
        <f t="shared" si="849"/>
        <v>71941.37289905682</v>
      </c>
      <c r="E1886" s="16">
        <f t="shared" si="850"/>
        <v>27008.351797505933</v>
      </c>
      <c r="F1886" s="16">
        <f t="shared" si="844"/>
        <v>44933.021101550883</v>
      </c>
      <c r="G1886" s="16">
        <f t="shared" si="851"/>
        <v>12633.235630411842</v>
      </c>
      <c r="H1886" s="16">
        <f t="shared" si="852"/>
        <v>149969.98562606532</v>
      </c>
      <c r="I1886" s="16">
        <f t="shared" si="853"/>
        <v>27008.351797505933</v>
      </c>
      <c r="J1886" s="16">
        <f t="shared" si="845"/>
        <v>122961.63382855938</v>
      </c>
      <c r="K1886" s="16">
        <f t="shared" si="854"/>
        <v>34571.530148080645</v>
      </c>
      <c r="L1886" s="16">
        <f t="shared" si="855"/>
        <v>184551.59299761787</v>
      </c>
      <c r="M1886" s="16">
        <f t="shared" si="856"/>
        <v>27008.351797505933</v>
      </c>
      <c r="N1886" s="16">
        <f t="shared" si="846"/>
        <v>157543.24120011195</v>
      </c>
      <c r="O1886" s="16">
        <f t="shared" si="857"/>
        <v>44294.392837768122</v>
      </c>
      <c r="P1886" s="16">
        <f t="shared" si="858"/>
        <v>186749.00515475884</v>
      </c>
      <c r="Q1886" s="16">
        <f t="shared" si="859"/>
        <v>27008.351797505933</v>
      </c>
      <c r="R1886" s="16">
        <f t="shared" si="847"/>
        <v>159740.65335725292</v>
      </c>
      <c r="S1886" s="16">
        <f t="shared" si="860"/>
        <v>44912.210756032626</v>
      </c>
      <c r="T1886" s="16">
        <f t="shared" si="861"/>
        <v>186828.28951320451</v>
      </c>
      <c r="U1886" s="16">
        <f t="shared" si="862"/>
        <v>27008.351797505933</v>
      </c>
      <c r="V1886" s="16">
        <f t="shared" si="848"/>
        <v>159819.93771569859</v>
      </c>
      <c r="W1886" s="16">
        <f t="shared" si="863"/>
        <v>44934.502112311275</v>
      </c>
    </row>
    <row r="1887" spans="2:23">
      <c r="B1887" s="13">
        <v>15</v>
      </c>
      <c r="C1887" s="16">
        <f t="shared" si="843"/>
        <v>22000</v>
      </c>
      <c r="D1887" s="16">
        <f t="shared" si="849"/>
        <v>46188.449711128218</v>
      </c>
      <c r="E1887" s="16">
        <f t="shared" si="850"/>
        <v>27123.194071764035</v>
      </c>
      <c r="F1887" s="16">
        <f t="shared" si="844"/>
        <v>19065.255639364183</v>
      </c>
      <c r="G1887" s="16">
        <f t="shared" si="851"/>
        <v>5112.3864140741607</v>
      </c>
      <c r="H1887" s="16">
        <f t="shared" si="852"/>
        <v>126397.18187772932</v>
      </c>
      <c r="I1887" s="16">
        <f t="shared" si="853"/>
        <v>27123.194071764035</v>
      </c>
      <c r="J1887" s="16">
        <f t="shared" si="845"/>
        <v>99273.987805965284</v>
      </c>
      <c r="K1887" s="16">
        <f t="shared" si="854"/>
        <v>26620.518294141613</v>
      </c>
      <c r="L1887" s="16">
        <f t="shared" si="855"/>
        <v>161944.99935924308</v>
      </c>
      <c r="M1887" s="16">
        <f t="shared" si="856"/>
        <v>27123.194071764039</v>
      </c>
      <c r="N1887" s="16">
        <f t="shared" si="846"/>
        <v>134821.80528747904</v>
      </c>
      <c r="O1887" s="16">
        <f t="shared" si="857"/>
        <v>36152.736617364637</v>
      </c>
      <c r="P1887" s="16">
        <f t="shared" si="858"/>
        <v>164203.80721205455</v>
      </c>
      <c r="Q1887" s="16">
        <f t="shared" si="859"/>
        <v>27123.194071764035</v>
      </c>
      <c r="R1887" s="16">
        <f t="shared" si="847"/>
        <v>137080.61314029052</v>
      </c>
      <c r="S1887" s="16">
        <f t="shared" si="860"/>
        <v>36758.440458800418</v>
      </c>
      <c r="T1887" s="16">
        <f t="shared" si="861"/>
        <v>164285.30677547521</v>
      </c>
      <c r="U1887" s="16">
        <f t="shared" si="862"/>
        <v>27123.194071764035</v>
      </c>
      <c r="V1887" s="16">
        <f t="shared" si="848"/>
        <v>137162.11270371117</v>
      </c>
      <c r="W1887" s="16">
        <f t="shared" si="863"/>
        <v>36780.294729661837</v>
      </c>
    </row>
    <row r="1888" spans="2:23">
      <c r="B1888" s="13">
        <v>16</v>
      </c>
      <c r="C1888" s="16">
        <f t="shared" si="843"/>
        <v>22000</v>
      </c>
      <c r="D1888" s="16">
        <f t="shared" si="849"/>
        <v>19597.938881928021</v>
      </c>
      <c r="E1888" s="16">
        <f t="shared" si="850"/>
        <v>27233.637892755898</v>
      </c>
      <c r="F1888" s="16">
        <f t="shared" si="844"/>
        <v>-6168.3047597139821</v>
      </c>
      <c r="G1888" s="16">
        <f t="shared" si="851"/>
        <v>0</v>
      </c>
      <c r="H1888" s="16">
        <f t="shared" si="852"/>
        <v>102047.70302526397</v>
      </c>
      <c r="I1888" s="16">
        <f t="shared" si="853"/>
        <v>27233.637892755898</v>
      </c>
      <c r="J1888" s="16">
        <f t="shared" si="845"/>
        <v>74814.065132508069</v>
      </c>
      <c r="K1888" s="16">
        <f t="shared" si="854"/>
        <v>19133.585207828743</v>
      </c>
      <c r="L1888" s="16">
        <f t="shared" si="855"/>
        <v>138588.72652721123</v>
      </c>
      <c r="M1888" s="16">
        <f t="shared" si="856"/>
        <v>27233.637892755898</v>
      </c>
      <c r="N1888" s="16">
        <f t="shared" si="846"/>
        <v>111355.08863445533</v>
      </c>
      <c r="O1888" s="16">
        <f t="shared" si="857"/>
        <v>28478.897289419951</v>
      </c>
      <c r="P1888" s="16">
        <f t="shared" si="858"/>
        <v>140910.64547143024</v>
      </c>
      <c r="Q1888" s="16">
        <f t="shared" si="859"/>
        <v>27233.637892755898</v>
      </c>
      <c r="R1888" s="16">
        <f t="shared" si="847"/>
        <v>113677.00757867434</v>
      </c>
      <c r="S1888" s="16">
        <f t="shared" si="860"/>
        <v>29072.724584945223</v>
      </c>
      <c r="T1888" s="16">
        <f t="shared" si="861"/>
        <v>140994.42213265286</v>
      </c>
      <c r="U1888" s="16">
        <f t="shared" si="862"/>
        <v>27233.637892755898</v>
      </c>
      <c r="V1888" s="16">
        <f t="shared" si="848"/>
        <v>113760.78423989697</v>
      </c>
      <c r="W1888" s="16">
        <f t="shared" si="863"/>
        <v>29094.150340691707</v>
      </c>
    </row>
    <row r="1889" spans="2:23">
      <c r="B1889" s="13">
        <v>17</v>
      </c>
      <c r="C1889" s="16">
        <f t="shared" si="843"/>
        <v>22000</v>
      </c>
      <c r="D1889" s="16">
        <f t="shared" si="849"/>
        <v>-6353.3539025054015</v>
      </c>
      <c r="E1889" s="16">
        <f t="shared" si="850"/>
        <v>0</v>
      </c>
      <c r="F1889" s="16">
        <f t="shared" si="844"/>
        <v>-28353.353902505401</v>
      </c>
      <c r="G1889" s="16">
        <f t="shared" si="851"/>
        <v>0</v>
      </c>
      <c r="H1889" s="16">
        <f t="shared" si="852"/>
        <v>76904.370112310338</v>
      </c>
      <c r="I1889" s="16">
        <f t="shared" si="853"/>
        <v>27339.814346341132</v>
      </c>
      <c r="J1889" s="16">
        <f t="shared" si="845"/>
        <v>49564.555765969206</v>
      </c>
      <c r="K1889" s="16">
        <f t="shared" si="854"/>
        <v>12089.723870014737</v>
      </c>
      <c r="L1889" s="16">
        <f t="shared" si="855"/>
        <v>114466.34981090201</v>
      </c>
      <c r="M1889" s="16">
        <f t="shared" si="856"/>
        <v>27339.814346341132</v>
      </c>
      <c r="N1889" s="16">
        <f t="shared" si="846"/>
        <v>87126.535464560875</v>
      </c>
      <c r="O1889" s="16">
        <f t="shared" si="857"/>
        <v>21251.794538241418</v>
      </c>
      <c r="P1889" s="16">
        <f t="shared" si="858"/>
        <v>116853.1431704225</v>
      </c>
      <c r="Q1889" s="16">
        <f t="shared" si="859"/>
        <v>27339.814346341129</v>
      </c>
      <c r="R1889" s="16">
        <f t="shared" si="847"/>
        <v>89513.328824081371</v>
      </c>
      <c r="S1889" s="16">
        <f t="shared" si="860"/>
        <v>21833.9781613054</v>
      </c>
      <c r="T1889" s="16">
        <f t="shared" si="861"/>
        <v>116939.2605515597</v>
      </c>
      <c r="U1889" s="16">
        <f t="shared" si="862"/>
        <v>27339.814346341129</v>
      </c>
      <c r="V1889" s="16">
        <f t="shared" si="848"/>
        <v>89599.44620521857</v>
      </c>
      <c r="W1889" s="16">
        <f t="shared" si="863"/>
        <v>21854.983804194111</v>
      </c>
    </row>
    <row r="1890" spans="2:23">
      <c r="B1890" s="13">
        <v>18</v>
      </c>
      <c r="C1890" s="16">
        <f t="shared" si="843"/>
        <v>22000</v>
      </c>
      <c r="D1890" s="16">
        <f t="shared" si="849"/>
        <v>-29203.954519580566</v>
      </c>
      <c r="E1890" s="16">
        <f t="shared" si="850"/>
        <v>0</v>
      </c>
      <c r="F1890" s="16">
        <f t="shared" si="844"/>
        <v>-51203.954519580569</v>
      </c>
      <c r="G1890" s="16">
        <f t="shared" si="851"/>
        <v>0</v>
      </c>
      <c r="H1890" s="16">
        <f t="shared" si="852"/>
        <v>50949.389454070384</v>
      </c>
      <c r="I1890" s="16">
        <f t="shared" si="853"/>
        <v>27441.853785973351</v>
      </c>
      <c r="J1890" s="16">
        <f t="shared" si="845"/>
        <v>23507.535668097033</v>
      </c>
      <c r="K1890" s="16">
        <f t="shared" si="854"/>
        <v>5468.7028952643768</v>
      </c>
      <c r="L1890" s="16">
        <f t="shared" si="855"/>
        <v>89560.850865440705</v>
      </c>
      <c r="M1890" s="16">
        <f t="shared" si="856"/>
        <v>27441.853785973355</v>
      </c>
      <c r="N1890" s="16">
        <f t="shared" si="846"/>
        <v>62118.99707946735</v>
      </c>
      <c r="O1890" s="16">
        <f t="shared" si="857"/>
        <v>14451.125119016026</v>
      </c>
      <c r="P1890" s="16">
        <f t="shared" si="858"/>
        <v>92014.331231426215</v>
      </c>
      <c r="Q1890" s="16">
        <f t="shared" si="859"/>
        <v>27441.853785973351</v>
      </c>
      <c r="R1890" s="16">
        <f t="shared" si="847"/>
        <v>64572.477445452867</v>
      </c>
      <c r="S1890" s="16">
        <f t="shared" si="860"/>
        <v>15021.893376921887</v>
      </c>
      <c r="T1890" s="16">
        <f t="shared" si="861"/>
        <v>92102.854732192383</v>
      </c>
      <c r="U1890" s="16">
        <f t="shared" si="862"/>
        <v>27441.853785973351</v>
      </c>
      <c r="V1890" s="16">
        <f t="shared" si="848"/>
        <v>64661.000946219036</v>
      </c>
      <c r="W1890" s="16">
        <f t="shared" si="863"/>
        <v>15042.487144459839</v>
      </c>
    </row>
    <row r="1891" spans="2:23">
      <c r="B1891" s="13">
        <v>19</v>
      </c>
      <c r="C1891" s="16">
        <f t="shared" si="843"/>
        <v>9088.1073634398836</v>
      </c>
      <c r="D1891" s="16">
        <f t="shared" si="849"/>
        <v>-52740.073155167986</v>
      </c>
      <c r="E1891" s="16">
        <f t="shared" si="850"/>
        <v>0</v>
      </c>
      <c r="F1891" s="16">
        <f t="shared" si="844"/>
        <v>-61828.180518607871</v>
      </c>
      <c r="G1891" s="16">
        <f t="shared" si="851"/>
        <v>0</v>
      </c>
      <c r="H1891" s="16">
        <f t="shared" si="852"/>
        <v>24164.336214663665</v>
      </c>
      <c r="I1891" s="16">
        <f t="shared" si="853"/>
        <v>11376.61074578544</v>
      </c>
      <c r="J1891" s="16">
        <f t="shared" si="845"/>
        <v>12787.725468878225</v>
      </c>
      <c r="K1891" s="16">
        <f t="shared" si="854"/>
        <v>2837.2825837484115</v>
      </c>
      <c r="L1891" s="16">
        <f t="shared" si="855"/>
        <v>63854.601857867674</v>
      </c>
      <c r="M1891" s="16">
        <f t="shared" si="856"/>
        <v>11376.61074578544</v>
      </c>
      <c r="N1891" s="16">
        <f t="shared" si="846"/>
        <v>52477.991112082236</v>
      </c>
      <c r="O1891" s="16">
        <f t="shared" si="857"/>
        <v>11643.578881544146</v>
      </c>
      <c r="P1891" s="16">
        <f t="shared" si="858"/>
        <v>66376.632465278832</v>
      </c>
      <c r="Q1891" s="16">
        <f t="shared" si="859"/>
        <v>11376.61074578544</v>
      </c>
      <c r="R1891" s="16">
        <f t="shared" si="847"/>
        <v>55000.021719493394</v>
      </c>
      <c r="S1891" s="16">
        <f t="shared" si="860"/>
        <v>12203.155604981266</v>
      </c>
      <c r="T1891" s="16">
        <f t="shared" si="861"/>
        <v>66467.629312656398</v>
      </c>
      <c r="U1891" s="16">
        <f t="shared" si="862"/>
        <v>11376.61074578544</v>
      </c>
      <c r="V1891" s="16">
        <f t="shared" si="848"/>
        <v>55091.01856687096</v>
      </c>
      <c r="W1891" s="16">
        <f t="shared" si="863"/>
        <v>12223.345573155728</v>
      </c>
    </row>
    <row r="1892" spans="2:23">
      <c r="B1892" s="13">
        <v>20</v>
      </c>
      <c r="C1892" s="16">
        <f t="shared" si="843"/>
        <v>2632.1610451598244</v>
      </c>
      <c r="D1892" s="16">
        <f t="shared" si="849"/>
        <v>-63683.025934166108</v>
      </c>
      <c r="E1892" s="16">
        <f t="shared" si="850"/>
        <v>0</v>
      </c>
      <c r="F1892" s="16">
        <f t="shared" si="844"/>
        <v>-66315.186979325925</v>
      </c>
      <c r="G1892" s="16">
        <f t="shared" si="851"/>
        <v>0</v>
      </c>
      <c r="H1892" s="16">
        <f t="shared" si="852"/>
        <v>13145.014518478683</v>
      </c>
      <c r="I1892" s="16">
        <f t="shared" si="853"/>
        <v>3306.2380522047442</v>
      </c>
      <c r="J1892" s="16">
        <f t="shared" si="845"/>
        <v>9838.7764662739391</v>
      </c>
      <c r="K1892" s="16">
        <f t="shared" si="854"/>
        <v>2082.0082399934886</v>
      </c>
      <c r="L1892" s="16">
        <f t="shared" si="855"/>
        <v>53944.226183753817</v>
      </c>
      <c r="M1892" s="16">
        <f t="shared" si="856"/>
        <v>3306.2380522047442</v>
      </c>
      <c r="N1892" s="16">
        <f t="shared" si="846"/>
        <v>50637.988131549071</v>
      </c>
      <c r="O1892" s="16">
        <f t="shared" si="857"/>
        <v>10715.632061361855</v>
      </c>
      <c r="P1892" s="16">
        <f t="shared" si="858"/>
        <v>56536.722326336036</v>
      </c>
      <c r="Q1892" s="16">
        <f t="shared" si="859"/>
        <v>3306.2380522047442</v>
      </c>
      <c r="R1892" s="16">
        <f t="shared" si="847"/>
        <v>53230.48427413129</v>
      </c>
      <c r="S1892" s="16">
        <f t="shared" si="860"/>
        <v>11264.236692182561</v>
      </c>
      <c r="T1892" s="16">
        <f t="shared" si="861"/>
        <v>56630.261625629333</v>
      </c>
      <c r="U1892" s="16">
        <f t="shared" si="862"/>
        <v>3306.2380522047442</v>
      </c>
      <c r="V1892" s="16">
        <f t="shared" si="848"/>
        <v>53324.023573424587</v>
      </c>
      <c r="W1892" s="16">
        <f t="shared" si="863"/>
        <v>11284.030778628112</v>
      </c>
    </row>
    <row r="1893" spans="2:23">
      <c r="B1893" s="13">
        <v>21</v>
      </c>
      <c r="C1893" s="16">
        <f t="shared" si="843"/>
        <v>2632.1610451598244</v>
      </c>
      <c r="D1893" s="16">
        <f t="shared" si="849"/>
        <v>-68304.642588705698</v>
      </c>
      <c r="E1893" s="16">
        <f t="shared" si="850"/>
        <v>0</v>
      </c>
      <c r="F1893" s="16">
        <f t="shared" si="844"/>
        <v>-70936.803633865522</v>
      </c>
      <c r="G1893" s="16">
        <f t="shared" si="851"/>
        <v>0</v>
      </c>
      <c r="H1893" s="16">
        <f t="shared" si="852"/>
        <v>10113.671880741633</v>
      </c>
      <c r="I1893" s="16">
        <f t="shared" si="853"/>
        <v>3317.0536888552147</v>
      </c>
      <c r="J1893" s="16">
        <f t="shared" si="845"/>
        <v>6796.6181918864186</v>
      </c>
      <c r="K1893" s="16">
        <f t="shared" si="854"/>
        <v>1371.7225753821308</v>
      </c>
      <c r="L1893" s="16">
        <f t="shared" si="855"/>
        <v>52052.813519944553</v>
      </c>
      <c r="M1893" s="16">
        <f t="shared" si="856"/>
        <v>3317.0536888552147</v>
      </c>
      <c r="N1893" s="16">
        <f t="shared" si="846"/>
        <v>48735.759831089337</v>
      </c>
      <c r="O1893" s="16">
        <f t="shared" si="857"/>
        <v>9836.0596551550407</v>
      </c>
      <c r="P1893" s="16">
        <f t="shared" si="858"/>
        <v>54717.744004750522</v>
      </c>
      <c r="Q1893" s="16">
        <f t="shared" si="859"/>
        <v>3317.0536888552142</v>
      </c>
      <c r="R1893" s="16">
        <f t="shared" si="847"/>
        <v>51400.690315895306</v>
      </c>
      <c r="S1893" s="16">
        <f t="shared" si="860"/>
        <v>10373.907332430241</v>
      </c>
      <c r="T1893" s="16">
        <f t="shared" si="861"/>
        <v>54813.896792066073</v>
      </c>
      <c r="U1893" s="16">
        <f t="shared" si="862"/>
        <v>3317.0536888552142</v>
      </c>
      <c r="V1893" s="16">
        <f t="shared" si="848"/>
        <v>51496.843103210856</v>
      </c>
      <c r="W1893" s="16">
        <f t="shared" si="863"/>
        <v>10393.313299533722</v>
      </c>
    </row>
    <row r="1894" spans="2:23">
      <c r="B1894" s="13">
        <v>22</v>
      </c>
      <c r="C1894" s="16">
        <f t="shared" si="843"/>
        <v>2632.1610451598244</v>
      </c>
      <c r="D1894" s="16">
        <f t="shared" si="849"/>
        <v>-73064.907742881493</v>
      </c>
      <c r="E1894" s="16">
        <f t="shared" si="850"/>
        <v>0</v>
      </c>
      <c r="F1894" s="16">
        <f t="shared" si="844"/>
        <v>-75697.068788041317</v>
      </c>
      <c r="G1894" s="16">
        <f t="shared" si="851"/>
        <v>0</v>
      </c>
      <c r="H1894" s="16">
        <f t="shared" si="852"/>
        <v>6986.5157041677248</v>
      </c>
      <c r="I1894" s="16">
        <f t="shared" si="853"/>
        <v>3327.4351775346427</v>
      </c>
      <c r="J1894" s="16">
        <f t="shared" si="845"/>
        <v>3659.0805266330822</v>
      </c>
      <c r="K1894" s="16">
        <f t="shared" si="854"/>
        <v>704.33203550213057</v>
      </c>
      <c r="L1894" s="16">
        <f t="shared" si="855"/>
        <v>50097.436960769977</v>
      </c>
      <c r="M1894" s="16">
        <f t="shared" si="856"/>
        <v>3327.4351775346427</v>
      </c>
      <c r="N1894" s="16">
        <f t="shared" si="846"/>
        <v>46770.001783235333</v>
      </c>
      <c r="O1894" s="16">
        <f t="shared" si="857"/>
        <v>9002.7017215540036</v>
      </c>
      <c r="P1894" s="16">
        <f t="shared" si="858"/>
        <v>52836.825603321427</v>
      </c>
      <c r="Q1894" s="16">
        <f t="shared" si="859"/>
        <v>3327.4351775346427</v>
      </c>
      <c r="R1894" s="16">
        <f t="shared" si="847"/>
        <v>49509.390425786783</v>
      </c>
      <c r="S1894" s="16">
        <f t="shared" si="860"/>
        <v>9530.003365941453</v>
      </c>
      <c r="T1894" s="16">
        <f t="shared" si="861"/>
        <v>52935.664899514573</v>
      </c>
      <c r="U1894" s="16">
        <f t="shared" si="862"/>
        <v>3327.4351775346427</v>
      </c>
      <c r="V1894" s="16">
        <f t="shared" si="848"/>
        <v>49608.229721979929</v>
      </c>
      <c r="W1894" s="16">
        <f t="shared" si="863"/>
        <v>9549.028823886043</v>
      </c>
    </row>
    <row r="1895" spans="2:23">
      <c r="B1895" s="13">
        <v>23</v>
      </c>
      <c r="C1895" s="16">
        <f t="shared" si="843"/>
        <v>2632.1610451598244</v>
      </c>
      <c r="D1895" s="16">
        <f t="shared" si="849"/>
        <v>-77967.980851682558</v>
      </c>
      <c r="E1895" s="16">
        <f t="shared" si="850"/>
        <v>0</v>
      </c>
      <c r="F1895" s="16">
        <f t="shared" si="844"/>
        <v>-80600.141896842382</v>
      </c>
      <c r="G1895" s="16">
        <f t="shared" si="851"/>
        <v>0</v>
      </c>
      <c r="H1895" s="16">
        <f t="shared" si="852"/>
        <v>3761.3152365472106</v>
      </c>
      <c r="I1895" s="16">
        <f t="shared" si="853"/>
        <v>3337.3971902563781</v>
      </c>
      <c r="J1895" s="16">
        <f t="shared" si="845"/>
        <v>423.91804629083254</v>
      </c>
      <c r="K1895" s="16">
        <f t="shared" si="854"/>
        <v>77.825056034877676</v>
      </c>
      <c r="L1895" s="16">
        <f t="shared" si="855"/>
        <v>48076.755633058929</v>
      </c>
      <c r="M1895" s="16">
        <f t="shared" si="856"/>
        <v>3337.3971902563785</v>
      </c>
      <c r="N1895" s="16">
        <f t="shared" si="846"/>
        <v>44739.35844280255</v>
      </c>
      <c r="O1895" s="16">
        <f t="shared" si="857"/>
        <v>8213.4816109876956</v>
      </c>
      <c r="P1895" s="16">
        <f t="shared" si="858"/>
        <v>50892.682794283268</v>
      </c>
      <c r="Q1895" s="16">
        <f t="shared" si="859"/>
        <v>3337.3971902563785</v>
      </c>
      <c r="R1895" s="16">
        <f t="shared" si="847"/>
        <v>47555.285604026889</v>
      </c>
      <c r="S1895" s="16">
        <f t="shared" si="860"/>
        <v>8730.4440074459781</v>
      </c>
      <c r="T1895" s="16">
        <f t="shared" si="861"/>
        <v>50994.283660412053</v>
      </c>
      <c r="U1895" s="16">
        <f t="shared" si="862"/>
        <v>3337.3971902563781</v>
      </c>
      <c r="V1895" s="16">
        <f t="shared" si="848"/>
        <v>47656.886470155674</v>
      </c>
      <c r="W1895" s="16">
        <f t="shared" si="863"/>
        <v>8749.0964171955766</v>
      </c>
    </row>
    <row r="1896" spans="2:23">
      <c r="B1896" s="13">
        <v>24</v>
      </c>
      <c r="C1896" s="16">
        <f t="shared" si="843"/>
        <v>2632.1610451598244</v>
      </c>
      <c r="D1896" s="16">
        <f t="shared" si="849"/>
        <v>-83018.146153747657</v>
      </c>
      <c r="E1896" s="16">
        <f t="shared" si="850"/>
        <v>0</v>
      </c>
      <c r="F1896" s="16">
        <f t="shared" si="844"/>
        <v>-85650.307198907482</v>
      </c>
      <c r="G1896" s="16">
        <f t="shared" si="851"/>
        <v>0</v>
      </c>
      <c r="H1896" s="16">
        <f t="shared" si="852"/>
        <v>435.76231650419845</v>
      </c>
      <c r="I1896" s="16">
        <f t="shared" si="853"/>
        <v>3346.9541402221585</v>
      </c>
      <c r="J1896" s="16">
        <f t="shared" si="845"/>
        <v>-2289.4624163776493</v>
      </c>
      <c r="K1896" s="16">
        <f t="shared" si="854"/>
        <v>0</v>
      </c>
      <c r="L1896" s="16">
        <f t="shared" si="855"/>
        <v>45989.376117694454</v>
      </c>
      <c r="M1896" s="16">
        <f t="shared" si="856"/>
        <v>3346.9541402221585</v>
      </c>
      <c r="N1896" s="16">
        <f t="shared" si="846"/>
        <v>42642.421977472295</v>
      </c>
      <c r="O1896" s="16">
        <f t="shared" si="857"/>
        <v>7466.4036103370036</v>
      </c>
      <c r="P1896" s="16">
        <f t="shared" si="858"/>
        <v>48883.980283803401</v>
      </c>
      <c r="Q1896" s="16">
        <f t="shared" si="859"/>
        <v>3346.954140222158</v>
      </c>
      <c r="R1896" s="16">
        <f t="shared" si="847"/>
        <v>45537.026143581243</v>
      </c>
      <c r="S1896" s="16">
        <f t="shared" si="860"/>
        <v>7973.2294892176724</v>
      </c>
      <c r="T1896" s="16">
        <f t="shared" si="861"/>
        <v>48988.419878131826</v>
      </c>
      <c r="U1896" s="16">
        <f t="shared" si="862"/>
        <v>3346.954140222158</v>
      </c>
      <c r="V1896" s="16">
        <f t="shared" si="848"/>
        <v>45641.465737909668</v>
      </c>
      <c r="W1896" s="16">
        <f t="shared" si="863"/>
        <v>7991.5161654427684</v>
      </c>
    </row>
    <row r="1897" spans="2:23">
      <c r="B1897" s="13">
        <v>25</v>
      </c>
      <c r="C1897" s="16">
        <f t="shared" si="843"/>
        <v>2632.1610451598244</v>
      </c>
      <c r="D1897" s="16">
        <f t="shared" si="849"/>
        <v>-88219.816414874702</v>
      </c>
      <c r="E1897" s="16">
        <f t="shared" si="850"/>
        <v>0</v>
      </c>
      <c r="F1897" s="16">
        <f t="shared" si="844"/>
        <v>-90851.977460034526</v>
      </c>
      <c r="G1897" s="16">
        <f t="shared" si="851"/>
        <v>0</v>
      </c>
      <c r="H1897" s="16">
        <f t="shared" si="852"/>
        <v>-2358.1462888689789</v>
      </c>
      <c r="I1897" s="16">
        <f t="shared" si="853"/>
        <v>0</v>
      </c>
      <c r="J1897" s="16">
        <f t="shared" si="845"/>
        <v>-4990.3073340288029</v>
      </c>
      <c r="K1897" s="16">
        <f t="shared" si="854"/>
        <v>0</v>
      </c>
      <c r="L1897" s="16">
        <f t="shared" si="855"/>
        <v>43833.851247522871</v>
      </c>
      <c r="M1897" s="16">
        <f t="shared" si="856"/>
        <v>3356.1201640247004</v>
      </c>
      <c r="N1897" s="16">
        <f t="shared" si="846"/>
        <v>40477.731083498169</v>
      </c>
      <c r="O1897" s="16">
        <f t="shared" si="857"/>
        <v>6759.5505841103877</v>
      </c>
      <c r="P1897" s="16">
        <f t="shared" si="858"/>
        <v>46809.330654032899</v>
      </c>
      <c r="Q1897" s="16">
        <f t="shared" si="859"/>
        <v>3356.1201640247004</v>
      </c>
      <c r="R1897" s="16">
        <f t="shared" si="847"/>
        <v>43453.210490008198</v>
      </c>
      <c r="S1897" s="16">
        <f t="shared" si="860"/>
        <v>7256.4387006600618</v>
      </c>
      <c r="T1897" s="16">
        <f t="shared" si="861"/>
        <v>46916.688290626866</v>
      </c>
      <c r="U1897" s="16">
        <f t="shared" si="862"/>
        <v>3356.1201640247004</v>
      </c>
      <c r="V1897" s="16">
        <f t="shared" si="848"/>
        <v>43560.568126602164</v>
      </c>
      <c r="W1897" s="16">
        <f t="shared" si="863"/>
        <v>7274.3668146062355</v>
      </c>
    </row>
    <row r="1898" spans="2:23">
      <c r="B1898" s="13">
        <v>26</v>
      </c>
      <c r="C1898" s="16">
        <f t="shared" si="843"/>
        <v>2632.1610451598244</v>
      </c>
      <c r="D1898" s="16">
        <f t="shared" si="849"/>
        <v>-93577.53678383556</v>
      </c>
      <c r="E1898" s="16">
        <f t="shared" si="850"/>
        <v>0</v>
      </c>
      <c r="F1898" s="16">
        <f t="shared" si="844"/>
        <v>-96209.697828995384</v>
      </c>
      <c r="G1898" s="16">
        <f t="shared" si="851"/>
        <v>0</v>
      </c>
      <c r="H1898" s="16">
        <f t="shared" si="852"/>
        <v>-5140.0165540496673</v>
      </c>
      <c r="I1898" s="16">
        <f t="shared" si="853"/>
        <v>0</v>
      </c>
      <c r="J1898" s="16">
        <f t="shared" si="845"/>
        <v>-7772.1775992094917</v>
      </c>
      <c r="K1898" s="16">
        <f t="shared" si="854"/>
        <v>0</v>
      </c>
      <c r="L1898" s="16">
        <f t="shared" si="855"/>
        <v>41608.67888997111</v>
      </c>
      <c r="M1898" s="16">
        <f t="shared" si="856"/>
        <v>3364.9091064336967</v>
      </c>
      <c r="N1898" s="16">
        <f t="shared" si="846"/>
        <v>38243.769783537413</v>
      </c>
      <c r="O1898" s="16">
        <f t="shared" si="857"/>
        <v>6091.0816194185982</v>
      </c>
      <c r="P1898" s="16">
        <f t="shared" si="858"/>
        <v>44667.29319109903</v>
      </c>
      <c r="Q1898" s="16">
        <f t="shared" si="859"/>
        <v>3364.9091064336967</v>
      </c>
      <c r="R1898" s="16">
        <f t="shared" si="847"/>
        <v>41302.384084665333</v>
      </c>
      <c r="S1898" s="16">
        <f t="shared" si="860"/>
        <v>6578.2268317221988</v>
      </c>
      <c r="T1898" s="16">
        <f t="shared" si="861"/>
        <v>44777.650400059429</v>
      </c>
      <c r="U1898" s="16">
        <f t="shared" si="862"/>
        <v>3364.9091064336967</v>
      </c>
      <c r="V1898" s="16">
        <f t="shared" si="848"/>
        <v>41412.741293625731</v>
      </c>
      <c r="W1898" s="16">
        <f t="shared" si="863"/>
        <v>6595.8034140223681</v>
      </c>
    </row>
    <row r="1899" spans="2:23">
      <c r="B1899" s="13">
        <v>27</v>
      </c>
      <c r="C1899" s="16">
        <f t="shared" si="843"/>
        <v>2632.1610451598244</v>
      </c>
      <c r="D1899" s="16">
        <f t="shared" si="849"/>
        <v>-99095.988763865244</v>
      </c>
      <c r="E1899" s="16">
        <f t="shared" si="850"/>
        <v>0</v>
      </c>
      <c r="F1899" s="16">
        <f t="shared" si="844"/>
        <v>-101728.14980902507</v>
      </c>
      <c r="G1899" s="16">
        <f t="shared" si="851"/>
        <v>0</v>
      </c>
      <c r="H1899" s="16">
        <f t="shared" si="852"/>
        <v>-8005.3429271857767</v>
      </c>
      <c r="I1899" s="16">
        <f t="shared" si="853"/>
        <v>0</v>
      </c>
      <c r="J1899" s="16">
        <f t="shared" si="845"/>
        <v>-10637.503972345601</v>
      </c>
      <c r="K1899" s="16">
        <f t="shared" si="854"/>
        <v>0</v>
      </c>
      <c r="L1899" s="16">
        <f t="shared" si="855"/>
        <v>39312.300711289448</v>
      </c>
      <c r="M1899" s="16">
        <f t="shared" si="856"/>
        <v>3373.3345075863949</v>
      </c>
      <c r="N1899" s="16">
        <f t="shared" si="846"/>
        <v>35938.96620370305</v>
      </c>
      <c r="O1899" s="16">
        <f t="shared" si="857"/>
        <v>5459.2296813836474</v>
      </c>
      <c r="P1899" s="16">
        <f t="shared" si="858"/>
        <v>42456.372695990882</v>
      </c>
      <c r="Q1899" s="16">
        <f t="shared" si="859"/>
        <v>3373.3345075863949</v>
      </c>
      <c r="R1899" s="16">
        <f t="shared" si="847"/>
        <v>39083.038188404484</v>
      </c>
      <c r="S1899" s="16">
        <f t="shared" si="860"/>
        <v>5936.8230267793342</v>
      </c>
      <c r="T1899" s="16">
        <f t="shared" si="861"/>
        <v>42569.813285369637</v>
      </c>
      <c r="U1899" s="16">
        <f t="shared" si="862"/>
        <v>3373.3345075863949</v>
      </c>
      <c r="V1899" s="16">
        <f t="shared" si="848"/>
        <v>39196.478777783239</v>
      </c>
      <c r="W1899" s="16">
        <f t="shared" si="863"/>
        <v>5954.0549702108719</v>
      </c>
    </row>
    <row r="1900" spans="2:23">
      <c r="B1900" s="13">
        <v>28</v>
      </c>
      <c r="C1900" s="16">
        <f t="shared" si="843"/>
        <v>2632.1610451598244</v>
      </c>
      <c r="D1900" s="16">
        <f t="shared" si="849"/>
        <v>-104779.99430329583</v>
      </c>
      <c r="E1900" s="16">
        <f t="shared" si="850"/>
        <v>0</v>
      </c>
      <c r="F1900" s="16">
        <f t="shared" si="844"/>
        <v>-107412.15534845565</v>
      </c>
      <c r="G1900" s="16">
        <f t="shared" si="851"/>
        <v>0</v>
      </c>
      <c r="H1900" s="16">
        <f t="shared" si="852"/>
        <v>-10956.62909151597</v>
      </c>
      <c r="I1900" s="16">
        <f t="shared" si="853"/>
        <v>0</v>
      </c>
      <c r="J1900" s="16">
        <f t="shared" si="845"/>
        <v>-13588.790136675794</v>
      </c>
      <c r="K1900" s="16">
        <f t="shared" si="854"/>
        <v>0</v>
      </c>
      <c r="L1900" s="16">
        <f t="shared" si="855"/>
        <v>36943.100919434517</v>
      </c>
      <c r="M1900" s="16">
        <f t="shared" si="856"/>
        <v>3381.4095924078842</v>
      </c>
      <c r="N1900" s="16">
        <f t="shared" si="846"/>
        <v>33561.69132702663</v>
      </c>
      <c r="O1900" s="16">
        <f t="shared" si="857"/>
        <v>4862.2992849990878</v>
      </c>
      <c r="P1900" s="16">
        <f t="shared" si="858"/>
        <v>40175.018275388509</v>
      </c>
      <c r="Q1900" s="16">
        <f t="shared" si="859"/>
        <v>3381.4095924078838</v>
      </c>
      <c r="R1900" s="16">
        <f t="shared" si="847"/>
        <v>36793.608682980623</v>
      </c>
      <c r="S1900" s="16">
        <f t="shared" si="860"/>
        <v>5330.5280549948593</v>
      </c>
      <c r="T1900" s="16">
        <f t="shared" si="861"/>
        <v>40291.628394834508</v>
      </c>
      <c r="U1900" s="16">
        <f t="shared" si="862"/>
        <v>3381.4095924078838</v>
      </c>
      <c r="V1900" s="16">
        <f t="shared" si="848"/>
        <v>36910.218802426622</v>
      </c>
      <c r="W1900" s="16">
        <f t="shared" si="863"/>
        <v>5347.4221171826412</v>
      </c>
    </row>
    <row r="1901" spans="2:23">
      <c r="B1901" s="13">
        <v>29</v>
      </c>
      <c r="C1901" s="16">
        <f t="shared" si="843"/>
        <v>2632.1610451598244</v>
      </c>
      <c r="D1901" s="16">
        <f t="shared" si="849"/>
        <v>-110634.52000890933</v>
      </c>
      <c r="E1901" s="16">
        <f t="shared" si="850"/>
        <v>0</v>
      </c>
      <c r="F1901" s="16">
        <f t="shared" si="844"/>
        <v>-113266.68105406915</v>
      </c>
      <c r="G1901" s="16">
        <f t="shared" si="851"/>
        <v>0</v>
      </c>
      <c r="H1901" s="16">
        <f t="shared" si="852"/>
        <v>-13996.453840776068</v>
      </c>
      <c r="I1901" s="16">
        <f t="shared" si="853"/>
        <v>0</v>
      </c>
      <c r="J1901" s="16">
        <f t="shared" si="845"/>
        <v>-16628.614885935895</v>
      </c>
      <c r="K1901" s="16">
        <f t="shared" si="854"/>
        <v>0</v>
      </c>
      <c r="L1901" s="16">
        <f t="shared" si="855"/>
        <v>34499.404982703752</v>
      </c>
      <c r="M1901" s="16">
        <f t="shared" si="856"/>
        <v>3389.1472620910986</v>
      </c>
      <c r="N1901" s="16">
        <f t="shared" si="846"/>
        <v>31110.257720612655</v>
      </c>
      <c r="O1901" s="16">
        <f t="shared" si="857"/>
        <v>4298.6641888663335</v>
      </c>
      <c r="P1901" s="16">
        <f t="shared" si="858"/>
        <v>37821.622109583106</v>
      </c>
      <c r="Q1901" s="16">
        <f t="shared" si="859"/>
        <v>3389.1472620910986</v>
      </c>
      <c r="R1901" s="16">
        <f t="shared" si="847"/>
        <v>34432.474847492005</v>
      </c>
      <c r="S1901" s="16">
        <f t="shared" si="860"/>
        <v>4757.7120025876766</v>
      </c>
      <c r="T1901" s="16">
        <f t="shared" si="861"/>
        <v>37941.490315766423</v>
      </c>
      <c r="U1901" s="16">
        <f t="shared" si="862"/>
        <v>3389.1472620910986</v>
      </c>
      <c r="V1901" s="16">
        <f t="shared" si="848"/>
        <v>34552.343053675322</v>
      </c>
      <c r="W1901" s="16">
        <f t="shared" si="863"/>
        <v>4774.2748086541296</v>
      </c>
    </row>
    <row r="1902" spans="2:23">
      <c r="B1902" s="13">
        <v>30</v>
      </c>
      <c r="C1902" s="16">
        <f t="shared" si="843"/>
        <v>2632.1610451598244</v>
      </c>
      <c r="D1902" s="16">
        <f t="shared" si="849"/>
        <v>-116664.68148569122</v>
      </c>
      <c r="E1902" s="16">
        <f t="shared" si="850"/>
        <v>0</v>
      </c>
      <c r="F1902" s="16">
        <f t="shared" si="844"/>
        <v>-119296.84253085105</v>
      </c>
      <c r="G1902" s="16">
        <f t="shared" si="851"/>
        <v>0</v>
      </c>
      <c r="H1902" s="16">
        <f t="shared" si="852"/>
        <v>-17127.473332513971</v>
      </c>
      <c r="I1902" s="16">
        <f t="shared" si="853"/>
        <v>0</v>
      </c>
      <c r="J1902" s="16">
        <f t="shared" si="845"/>
        <v>-19759.634377673796</v>
      </c>
      <c r="K1902" s="16">
        <f t="shared" si="854"/>
        <v>0</v>
      </c>
      <c r="L1902" s="16">
        <f t="shared" si="855"/>
        <v>31979.478321326573</v>
      </c>
      <c r="M1902" s="16">
        <f t="shared" si="856"/>
        <v>3396.5600874722732</v>
      </c>
      <c r="N1902" s="16">
        <f t="shared" si="846"/>
        <v>28582.9182338543</v>
      </c>
      <c r="O1902" s="16">
        <f t="shared" si="857"/>
        <v>3766.7651156670604</v>
      </c>
      <c r="P1902" s="16">
        <f t="shared" si="858"/>
        <v>35394.518194730932</v>
      </c>
      <c r="Q1902" s="16">
        <f t="shared" si="859"/>
        <v>3396.5600874722732</v>
      </c>
      <c r="R1902" s="16">
        <f t="shared" si="847"/>
        <v>31997.958107258659</v>
      </c>
      <c r="S1902" s="16">
        <f t="shared" si="860"/>
        <v>4216.8119918644552</v>
      </c>
      <c r="T1902" s="16">
        <f t="shared" si="861"/>
        <v>35517.735518595015</v>
      </c>
      <c r="U1902" s="16">
        <f t="shared" si="862"/>
        <v>3396.5600874722732</v>
      </c>
      <c r="V1902" s="16">
        <f t="shared" si="848"/>
        <v>32121.175431122741</v>
      </c>
      <c r="W1902" s="16">
        <f t="shared" si="863"/>
        <v>4233.0500370276441</v>
      </c>
    </row>
    <row r="1903" spans="2:23">
      <c r="B1903" s="13">
        <v>31</v>
      </c>
      <c r="C1903" s="16">
        <f t="shared" si="843"/>
        <v>2632.1610451598244</v>
      </c>
      <c r="D1903" s="16">
        <f t="shared" si="849"/>
        <v>-122875.74780677658</v>
      </c>
      <c r="E1903" s="16">
        <f t="shared" si="850"/>
        <v>0</v>
      </c>
      <c r="F1903" s="16">
        <f t="shared" si="844"/>
        <v>-125507.9088519364</v>
      </c>
      <c r="G1903" s="16">
        <f t="shared" si="851"/>
        <v>0</v>
      </c>
      <c r="H1903" s="16">
        <f t="shared" si="852"/>
        <v>-20352.423409004012</v>
      </c>
      <c r="I1903" s="16">
        <f t="shared" si="853"/>
        <v>0</v>
      </c>
      <c r="J1903" s="16">
        <f t="shared" si="845"/>
        <v>-22984.584454163836</v>
      </c>
      <c r="K1903" s="16">
        <f t="shared" si="854"/>
        <v>0</v>
      </c>
      <c r="L1903" s="16">
        <f t="shared" si="855"/>
        <v>29381.52496930819</v>
      </c>
      <c r="M1903" s="16">
        <f t="shared" si="856"/>
        <v>3403.6603041439475</v>
      </c>
      <c r="N1903" s="16">
        <f t="shared" si="846"/>
        <v>25977.864665164241</v>
      </c>
      <c r="O1903" s="16">
        <f t="shared" si="857"/>
        <v>3265.1075036958227</v>
      </c>
      <c r="P1903" s="16">
        <f t="shared" si="858"/>
        <v>32891.981056775468</v>
      </c>
      <c r="Q1903" s="16">
        <f t="shared" si="859"/>
        <v>3403.6603041439471</v>
      </c>
      <c r="R1903" s="16">
        <f t="shared" si="847"/>
        <v>29488.32075263152</v>
      </c>
      <c r="S1903" s="16">
        <f t="shared" si="860"/>
        <v>3706.3299313403268</v>
      </c>
      <c r="T1903" s="16">
        <f t="shared" si="861"/>
        <v>33018.64107266831</v>
      </c>
      <c r="U1903" s="16">
        <f t="shared" si="862"/>
        <v>3403.6603041439471</v>
      </c>
      <c r="V1903" s="16">
        <f t="shared" si="848"/>
        <v>29614.980768524361</v>
      </c>
      <c r="W1903" s="16">
        <f t="shared" si="863"/>
        <v>3722.2495834611004</v>
      </c>
    </row>
    <row r="1904" spans="2:23">
      <c r="B1904" s="13">
        <v>32</v>
      </c>
      <c r="C1904" s="16">
        <f t="shared" ref="C1904:C1925" si="864">IF($B$1865-12*$B1904&lt;=0,0,($B$1868*MIN(12,$B$1865-12*$B1904)-$B$1864*(MIN(12,$B$1865-12*$B1904)-MAX(0,MIN(12,$B$1865-12*$B1904,$B$1866-12*$B1904))))/12)</f>
        <v>2632.1610451598244</v>
      </c>
      <c r="D1904" s="16">
        <f t="shared" si="849"/>
        <v>-129273.1461174945</v>
      </c>
      <c r="E1904" s="16">
        <f t="shared" si="850"/>
        <v>0</v>
      </c>
      <c r="F1904" s="16">
        <f t="shared" ref="F1904:F1935" si="865">IF(E1904&gt;0,IF(E1904&lt;=D1904,D1904-E1904,C1904*(D1904/E1904-1)),D1904-C1904)</f>
        <v>-131905.30716265432</v>
      </c>
      <c r="G1904" s="16">
        <f t="shared" si="851"/>
        <v>0</v>
      </c>
      <c r="H1904" s="16">
        <f t="shared" si="852"/>
        <v>-23674.121987788752</v>
      </c>
      <c r="I1904" s="16">
        <f t="shared" si="853"/>
        <v>0</v>
      </c>
      <c r="J1904" s="16">
        <f t="shared" ref="J1904:J1935" si="866">IF(I1904&gt;0,IF(I1904&lt;=H1904,H1904-I1904,C1904*(H1904/I1904-1)),H1904-C1904)</f>
        <v>-26306.283032948577</v>
      </c>
      <c r="K1904" s="16">
        <f t="shared" si="854"/>
        <v>0</v>
      </c>
      <c r="L1904" s="16">
        <f t="shared" si="855"/>
        <v>26703.686203908928</v>
      </c>
      <c r="M1904" s="16">
        <f t="shared" si="856"/>
        <v>3410.4598091544613</v>
      </c>
      <c r="N1904" s="16">
        <f t="shared" ref="N1904:N1935" si="867">IF(M1904&gt;0,IF(M1904&lt;=L1904,L1904-M1904,C1904*(L1904/M1904-1)),L1904-C1904)</f>
        <v>23293.226394754467</v>
      </c>
      <c r="O1904" s="16">
        <f t="shared" si="857"/>
        <v>2792.2592932707048</v>
      </c>
      <c r="P1904" s="16">
        <f t="shared" si="858"/>
        <v>30312.224434460044</v>
      </c>
      <c r="Q1904" s="16">
        <f t="shared" si="859"/>
        <v>3410.4598091544613</v>
      </c>
      <c r="R1904" s="16">
        <f t="shared" ref="R1904:R1935" si="868">IF(Q1904&gt;0,IF(Q1904&lt;=P1904,P1904-Q1904,C1904*(P1904/Q1904-1)),P1904-C1904)</f>
        <v>26901.764625305583</v>
      </c>
      <c r="S1904" s="16">
        <f t="shared" si="860"/>
        <v>3224.8303007653162</v>
      </c>
      <c r="T1904" s="16">
        <f t="shared" si="861"/>
        <v>30442.423331196933</v>
      </c>
      <c r="U1904" s="16">
        <f t="shared" si="862"/>
        <v>3410.4598091544613</v>
      </c>
      <c r="V1904" s="16">
        <f t="shared" ref="V1904:V1935" si="869">IF(U1904&gt;0,IF(U1904&lt;=T1904,T1904-U1904,C1904*(T1904/U1904-1)),T1904-C1904)</f>
        <v>27031.963522042472</v>
      </c>
      <c r="W1904" s="16">
        <f t="shared" si="863"/>
        <v>3240.4378028445062</v>
      </c>
    </row>
    <row r="1905" spans="2:23">
      <c r="B1905" s="13">
        <v>33</v>
      </c>
      <c r="C1905" s="16">
        <f t="shared" si="864"/>
        <v>2632.1610451598244</v>
      </c>
      <c r="D1905" s="16">
        <f t="shared" ref="D1905:D1925" si="870">IF($B1905&gt;$B$1867,F1904,F1904*$B$107*IF(F1904&gt;0,$B$106,1))</f>
        <v>-135862.46637753394</v>
      </c>
      <c r="E1905" s="16">
        <f t="shared" ref="E1905:E1936" si="871">IF(AND(C1905&gt;0,D1905&gt;0),C1905/(1-$B$105*MAX(0,1-G1904/D1905)),0)</f>
        <v>0</v>
      </c>
      <c r="F1905" s="16">
        <f t="shared" si="865"/>
        <v>-138494.62742269377</v>
      </c>
      <c r="G1905" s="16">
        <f t="shared" ref="G1905:G1936" si="872">IF(E1905&gt;0,IF(E1905&lt;=D1905,G1904*(1-E1905/D1905),0),IF(AND(C1905&lt;0,F1905&gt;0),G1904-C1905,G1904))/$B$108</f>
        <v>0</v>
      </c>
      <c r="H1905" s="16">
        <f t="shared" ref="H1905:H1925" si="873">IF($B1905&gt;$B$1867,J1904,J1904*$B$107*IF(J1904&gt;0,$B$106,1))</f>
        <v>-27095.471523937034</v>
      </c>
      <c r="I1905" s="16">
        <f t="shared" ref="I1905:I1936" si="874">IF(AND(C1905&gt;0,H1905&gt;0),C1905/(1-$B$105*MAX(0,1-K1904/H1905)),0)</f>
        <v>0</v>
      </c>
      <c r="J1905" s="16">
        <f t="shared" si="866"/>
        <v>-29727.632569096859</v>
      </c>
      <c r="K1905" s="16">
        <f t="shared" ref="K1905:K1936" si="875">IF(I1905&gt;0,IF(I1905&lt;=H1905,K1904*(1-I1905/H1905),0),IF(AND(C1905&lt;0,J1905&gt;0),K1904-C1905,K1904))/$B$108</f>
        <v>0</v>
      </c>
      <c r="L1905" s="16">
        <f t="shared" ref="L1905:L1925" si="876">IF($B1905&gt;$B$1867,N1904,N1904*$B$107*IF(N1904&gt;0,$B$106,1))</f>
        <v>23944.039140223907</v>
      </c>
      <c r="M1905" s="16">
        <f t="shared" ref="M1905:M1936" si="877">IF(AND(C1905&gt;0,L1905&gt;0),C1905/(1-$B$105*MAX(0,1-O1904/L1905)),0)</f>
        <v>3416.9701591500893</v>
      </c>
      <c r="N1905" s="16">
        <f t="shared" si="867"/>
        <v>20527.068981073819</v>
      </c>
      <c r="O1905" s="16">
        <f t="shared" ref="O1905:O1936" si="878">IF(M1905&gt;0,IF(M1905&lt;=L1905,O1904*(1-M1905/L1905),0),IF(AND(C1905&lt;0,N1905&gt;0),O1904-C1905,O1904))/$B$108</f>
        <v>2346.8487513635932</v>
      </c>
      <c r="P1905" s="16">
        <f t="shared" ref="P1905:P1925" si="879">IF($B1905&gt;$B$1867,R1904,R1904*$B$107*IF(R1904&gt;0,$B$106,1))</f>
        <v>27653.399928936618</v>
      </c>
      <c r="Q1905" s="16">
        <f t="shared" ref="Q1905:Q1936" si="880">IF(AND(C1905&gt;0,P1905&gt;0),C1905/(1-$B$105*MAX(0,1-S1904/P1905)),0)</f>
        <v>3416.9701591500893</v>
      </c>
      <c r="R1905" s="16">
        <f t="shared" si="868"/>
        <v>24236.42976978653</v>
      </c>
      <c r="S1905" s="16">
        <f t="shared" ref="S1905:S1936" si="881">IF(Q1905&gt;0,IF(Q1905&lt;=P1905,S1904*(1-Q1905/P1905),0),IF(AND(C1905&lt;0,R1905&gt;0),S1904-C1905,S1904))/$B$108</f>
        <v>2770.9379743975255</v>
      </c>
      <c r="T1905" s="16">
        <f t="shared" ref="T1905:T1925" si="882">IF($B1905&gt;$B$1867,V1904,V1904*$B$107*IF(V1904&gt;0,$B$106,1))</f>
        <v>27787.236582848338</v>
      </c>
      <c r="U1905" s="16">
        <f t="shared" ref="U1905:U1936" si="883">IF(AND(C1905&gt;0,T1905&gt;0),C1905/(1-$B$105*MAX(0,1-W1904/T1905)),0)</f>
        <v>3416.9701591500893</v>
      </c>
      <c r="V1905" s="16">
        <f t="shared" si="869"/>
        <v>24370.266423698249</v>
      </c>
      <c r="W1905" s="16">
        <f t="shared" ref="W1905:W1936" si="884">IF(U1905&gt;0,IF(U1905&lt;=T1905,W1904*(1-U1905/T1905),0),IF(AND(C1905&lt;0,V1905&gt;0),W1904-C1905,W1904))/$B$108</f>
        <v>2786.2394470241825</v>
      </c>
    </row>
    <row r="1906" spans="2:23">
      <c r="B1906" s="13">
        <v>34</v>
      </c>
      <c r="C1906" s="16">
        <f t="shared" si="864"/>
        <v>2632.1610451598244</v>
      </c>
      <c r="D1906" s="16">
        <f t="shared" si="870"/>
        <v>-142649.46624537458</v>
      </c>
      <c r="E1906" s="16">
        <f t="shared" si="871"/>
        <v>0</v>
      </c>
      <c r="F1906" s="16">
        <f t="shared" si="865"/>
        <v>-145281.62729053441</v>
      </c>
      <c r="G1906" s="16">
        <f t="shared" si="872"/>
        <v>0</v>
      </c>
      <c r="H1906" s="16">
        <f t="shared" si="873"/>
        <v>-30619.461546169765</v>
      </c>
      <c r="I1906" s="16">
        <f t="shared" si="874"/>
        <v>0</v>
      </c>
      <c r="J1906" s="16">
        <f t="shared" si="866"/>
        <v>-33251.622591329593</v>
      </c>
      <c r="K1906" s="16">
        <f t="shared" si="875"/>
        <v>0</v>
      </c>
      <c r="L1906" s="16">
        <f t="shared" si="876"/>
        <v>21100.59528840502</v>
      </c>
      <c r="M1906" s="16">
        <f t="shared" si="877"/>
        <v>3423.2025698233651</v>
      </c>
      <c r="N1906" s="16">
        <f t="shared" si="867"/>
        <v>17677.392718581654</v>
      </c>
      <c r="O1906" s="16">
        <f t="shared" si="878"/>
        <v>1927.5623373453986</v>
      </c>
      <c r="P1906" s="16">
        <f t="shared" si="879"/>
        <v>24913.595617554365</v>
      </c>
      <c r="Q1906" s="16">
        <f t="shared" si="880"/>
        <v>3423.2025698233651</v>
      </c>
      <c r="R1906" s="16">
        <f t="shared" si="868"/>
        <v>21490.393047730999</v>
      </c>
      <c r="S1906" s="16">
        <f t="shared" si="881"/>
        <v>2343.3360854178809</v>
      </c>
      <c r="T1906" s="16">
        <f t="shared" si="882"/>
        <v>25051.171667576382</v>
      </c>
      <c r="U1906" s="16">
        <f t="shared" si="883"/>
        <v>3423.2025698233651</v>
      </c>
      <c r="V1906" s="16">
        <f t="shared" si="869"/>
        <v>21627.969097753015</v>
      </c>
      <c r="W1906" s="16">
        <f t="shared" si="884"/>
        <v>2358.3375291695056</v>
      </c>
    </row>
    <row r="1907" spans="2:23">
      <c r="B1907" s="13">
        <v>35</v>
      </c>
      <c r="C1907" s="16">
        <f t="shared" si="864"/>
        <v>2632.1610451598244</v>
      </c>
      <c r="D1907" s="16">
        <f t="shared" si="870"/>
        <v>-149640.07610925045</v>
      </c>
      <c r="E1907" s="16">
        <f t="shared" si="871"/>
        <v>0</v>
      </c>
      <c r="F1907" s="16">
        <f t="shared" si="865"/>
        <v>-152272.23715441028</v>
      </c>
      <c r="G1907" s="16">
        <f t="shared" si="872"/>
        <v>0</v>
      </c>
      <c r="H1907" s="16">
        <f t="shared" si="873"/>
        <v>-34249.171269069484</v>
      </c>
      <c r="I1907" s="16">
        <f t="shared" si="874"/>
        <v>0</v>
      </c>
      <c r="J1907" s="16">
        <f t="shared" si="866"/>
        <v>-36881.332314229308</v>
      </c>
      <c r="K1907" s="16">
        <f t="shared" si="875"/>
        <v>0</v>
      </c>
      <c r="L1907" s="16">
        <f t="shared" si="876"/>
        <v>18171.299071138827</v>
      </c>
      <c r="M1907" s="16">
        <f t="shared" si="877"/>
        <v>3429.16791653873</v>
      </c>
      <c r="N1907" s="16">
        <f t="shared" si="867"/>
        <v>14742.131154600096</v>
      </c>
      <c r="O1907" s="16">
        <f t="shared" si="878"/>
        <v>1533.142612325187</v>
      </c>
      <c r="P1907" s="16">
        <f t="shared" si="879"/>
        <v>22090.834629484605</v>
      </c>
      <c r="Q1907" s="16">
        <f t="shared" si="880"/>
        <v>3429.16791653873</v>
      </c>
      <c r="R1907" s="16">
        <f t="shared" si="868"/>
        <v>18661.666712945876</v>
      </c>
      <c r="S1907" s="16">
        <f t="shared" si="881"/>
        <v>1940.7639339648752</v>
      </c>
      <c r="T1907" s="16">
        <f t="shared" si="882"/>
        <v>22232.254554344236</v>
      </c>
      <c r="U1907" s="16">
        <f t="shared" si="883"/>
        <v>3429.16791653873</v>
      </c>
      <c r="V1907" s="16">
        <f t="shared" si="869"/>
        <v>18803.086637805507</v>
      </c>
      <c r="W1907" s="16">
        <f t="shared" si="884"/>
        <v>1955.4712317605859</v>
      </c>
    </row>
    <row r="1908" spans="2:23">
      <c r="B1908" s="13">
        <v>36</v>
      </c>
      <c r="C1908" s="16">
        <f t="shared" si="864"/>
        <v>2632.1610451598244</v>
      </c>
      <c r="D1908" s="16">
        <f t="shared" si="870"/>
        <v>-156840.4042690426</v>
      </c>
      <c r="E1908" s="16">
        <f t="shared" si="871"/>
        <v>0</v>
      </c>
      <c r="F1908" s="16">
        <f t="shared" si="865"/>
        <v>-159472.56531420242</v>
      </c>
      <c r="G1908" s="16">
        <f t="shared" si="872"/>
        <v>0</v>
      </c>
      <c r="H1908" s="16">
        <f t="shared" si="873"/>
        <v>-37987.772283656188</v>
      </c>
      <c r="I1908" s="16">
        <f t="shared" si="874"/>
        <v>0</v>
      </c>
      <c r="J1908" s="16">
        <f t="shared" si="866"/>
        <v>-40619.933328816012</v>
      </c>
      <c r="K1908" s="16">
        <f t="shared" si="875"/>
        <v>0</v>
      </c>
      <c r="L1908" s="16">
        <f t="shared" si="876"/>
        <v>15154.026299059624</v>
      </c>
      <c r="M1908" s="16">
        <f t="shared" si="877"/>
        <v>3434.8767360142028</v>
      </c>
      <c r="N1908" s="16">
        <f t="shared" si="867"/>
        <v>11719.149563045421</v>
      </c>
      <c r="O1908" s="16">
        <f t="shared" si="878"/>
        <v>1162.3861941750918</v>
      </c>
      <c r="P1908" s="16">
        <f t="shared" si="879"/>
        <v>19183.073680905585</v>
      </c>
      <c r="Q1908" s="16">
        <f t="shared" si="880"/>
        <v>3434.8767360142028</v>
      </c>
      <c r="R1908" s="16">
        <f t="shared" si="868"/>
        <v>15748.196944891382</v>
      </c>
      <c r="S1908" s="16">
        <f t="shared" si="881"/>
        <v>1562.0149408806683</v>
      </c>
      <c r="T1908" s="16">
        <f t="shared" si="882"/>
        <v>19328.444878465791</v>
      </c>
      <c r="U1908" s="16">
        <f t="shared" si="883"/>
        <v>3434.8767360142028</v>
      </c>
      <c r="V1908" s="16">
        <f t="shared" si="869"/>
        <v>15893.568142451588</v>
      </c>
      <c r="W1908" s="16">
        <f t="shared" si="884"/>
        <v>1576.4338602882278</v>
      </c>
    </row>
    <row r="1909" spans="2:23">
      <c r="B1909" s="13">
        <v>37</v>
      </c>
      <c r="C1909" s="16">
        <f t="shared" si="864"/>
        <v>2632.1610451598244</v>
      </c>
      <c r="D1909" s="16">
        <f t="shared" si="870"/>
        <v>-164256.74227362851</v>
      </c>
      <c r="E1909" s="16">
        <f t="shared" si="871"/>
        <v>0</v>
      </c>
      <c r="F1909" s="16">
        <f t="shared" si="865"/>
        <v>-166888.90331878833</v>
      </c>
      <c r="G1909" s="16">
        <f t="shared" si="872"/>
        <v>0</v>
      </c>
      <c r="H1909" s="16">
        <f t="shared" si="873"/>
        <v>-41838.531328680496</v>
      </c>
      <c r="I1909" s="16">
        <f t="shared" si="874"/>
        <v>0</v>
      </c>
      <c r="J1909" s="16">
        <f t="shared" si="866"/>
        <v>-44470.69237384032</v>
      </c>
      <c r="K1909" s="16">
        <f t="shared" si="875"/>
        <v>0</v>
      </c>
      <c r="L1909" s="16">
        <f t="shared" si="876"/>
        <v>12046.58260183691</v>
      </c>
      <c r="M1909" s="16">
        <f t="shared" si="877"/>
        <v>3440.3392289453109</v>
      </c>
      <c r="N1909" s="16">
        <f t="shared" si="867"/>
        <v>8606.2433728915985</v>
      </c>
      <c r="O1909" s="16">
        <f t="shared" si="878"/>
        <v>814.14175997446932</v>
      </c>
      <c r="P1909" s="16">
        <f t="shared" si="879"/>
        <v>16188.201567531649</v>
      </c>
      <c r="Q1909" s="16">
        <f t="shared" si="880"/>
        <v>3440.3392289453109</v>
      </c>
      <c r="R1909" s="16">
        <f t="shared" si="868"/>
        <v>12747.862338586338</v>
      </c>
      <c r="S1909" s="16">
        <f t="shared" si="881"/>
        <v>1205.9346489015052</v>
      </c>
      <c r="T1909" s="16">
        <f t="shared" si="882"/>
        <v>16337.634436351686</v>
      </c>
      <c r="U1909" s="16">
        <f t="shared" si="883"/>
        <v>3440.3392289453109</v>
      </c>
      <c r="V1909" s="16">
        <f t="shared" si="869"/>
        <v>12897.295207406374</v>
      </c>
      <c r="W1909" s="16">
        <f t="shared" si="884"/>
        <v>1220.0708443991125</v>
      </c>
    </row>
    <row r="1910" spans="2:23">
      <c r="B1910" s="13">
        <v>38</v>
      </c>
      <c r="C1910" s="16">
        <f t="shared" si="864"/>
        <v>2632.1610451598244</v>
      </c>
      <c r="D1910" s="16">
        <f t="shared" si="870"/>
        <v>-171895.570418352</v>
      </c>
      <c r="E1910" s="16">
        <f t="shared" si="871"/>
        <v>0</v>
      </c>
      <c r="F1910" s="16">
        <f t="shared" si="865"/>
        <v>-174527.73146351182</v>
      </c>
      <c r="G1910" s="16">
        <f t="shared" si="872"/>
        <v>0</v>
      </c>
      <c r="H1910" s="16">
        <f t="shared" si="873"/>
        <v>-45804.81314505553</v>
      </c>
      <c r="I1910" s="16">
        <f t="shared" si="874"/>
        <v>0</v>
      </c>
      <c r="J1910" s="16">
        <f t="shared" si="866"/>
        <v>-48436.974190215355</v>
      </c>
      <c r="K1910" s="16">
        <f t="shared" si="875"/>
        <v>0</v>
      </c>
      <c r="L1910" s="16">
        <f t="shared" si="876"/>
        <v>8846.7018127301908</v>
      </c>
      <c r="M1910" s="16">
        <f t="shared" si="877"/>
        <v>3445.5652634649796</v>
      </c>
      <c r="N1910" s="16">
        <f t="shared" si="867"/>
        <v>5401.1365492652112</v>
      </c>
      <c r="O1910" s="16">
        <f t="shared" si="878"/>
        <v>487.30809727610284</v>
      </c>
      <c r="P1910" s="16">
        <f t="shared" si="879"/>
        <v>13104.037612326441</v>
      </c>
      <c r="Q1910" s="16">
        <f t="shared" si="880"/>
        <v>3445.5652634649796</v>
      </c>
      <c r="R1910" s="16">
        <f t="shared" si="868"/>
        <v>9658.4723488614618</v>
      </c>
      <c r="S1910" s="16">
        <f t="shared" si="881"/>
        <v>871.41877269476538</v>
      </c>
      <c r="T1910" s="16">
        <f t="shared" si="882"/>
        <v>13257.645635501309</v>
      </c>
      <c r="U1910" s="16">
        <f t="shared" si="883"/>
        <v>3445.5652634649796</v>
      </c>
      <c r="V1910" s="16">
        <f t="shared" si="869"/>
        <v>9812.0803720363292</v>
      </c>
      <c r="W1910" s="16">
        <f t="shared" si="884"/>
        <v>885.27778788849798</v>
      </c>
    </row>
    <row r="1911" spans="2:23">
      <c r="B1911" s="13">
        <v>39</v>
      </c>
      <c r="C1911" s="16">
        <f t="shared" si="864"/>
        <v>2632.1610451598244</v>
      </c>
      <c r="D1911" s="16">
        <f t="shared" si="870"/>
        <v>-179763.56340741718</v>
      </c>
      <c r="E1911" s="16">
        <f t="shared" si="871"/>
        <v>0</v>
      </c>
      <c r="F1911" s="16">
        <f t="shared" si="865"/>
        <v>-182395.72445257701</v>
      </c>
      <c r="G1911" s="16">
        <f t="shared" si="872"/>
        <v>0</v>
      </c>
      <c r="H1911" s="16">
        <f t="shared" si="873"/>
        <v>-49890.083415921814</v>
      </c>
      <c r="I1911" s="16">
        <f t="shared" si="874"/>
        <v>0</v>
      </c>
      <c r="J1911" s="16">
        <f t="shared" si="866"/>
        <v>-52522.244461081638</v>
      </c>
      <c r="K1911" s="16">
        <f t="shared" si="875"/>
        <v>0</v>
      </c>
      <c r="L1911" s="16">
        <f t="shared" si="876"/>
        <v>5552.0443044516815</v>
      </c>
      <c r="M1911" s="16">
        <f t="shared" si="877"/>
        <v>3450.5643793403383</v>
      </c>
      <c r="N1911" s="16">
        <f t="shared" si="867"/>
        <v>2101.4799251113432</v>
      </c>
      <c r="O1911" s="16">
        <f t="shared" si="878"/>
        <v>180.83220529341125</v>
      </c>
      <c r="P1911" s="16">
        <f t="shared" si="879"/>
        <v>9928.3300662886504</v>
      </c>
      <c r="Q1911" s="16">
        <f t="shared" si="880"/>
        <v>3450.5643793403383</v>
      </c>
      <c r="R1911" s="16">
        <f t="shared" si="868"/>
        <v>6477.7656869483126</v>
      </c>
      <c r="S1911" s="16">
        <f t="shared" si="881"/>
        <v>557.41129884111967</v>
      </c>
      <c r="T1911" s="16">
        <f t="shared" si="882"/>
        <v>10086.229897631025</v>
      </c>
      <c r="U1911" s="16">
        <f t="shared" si="883"/>
        <v>3450.5643793403383</v>
      </c>
      <c r="V1911" s="16">
        <f t="shared" si="869"/>
        <v>6635.665518290687</v>
      </c>
      <c r="W1911" s="16">
        <f t="shared" si="884"/>
        <v>570.99856863889659</v>
      </c>
    </row>
    <row r="1912" spans="2:23">
      <c r="B1912" s="13">
        <v>40</v>
      </c>
      <c r="C1912" s="16">
        <f t="shared" si="864"/>
        <v>2632.1610451598244</v>
      </c>
      <c r="D1912" s="16">
        <f t="shared" si="870"/>
        <v>-187867.59618615432</v>
      </c>
      <c r="E1912" s="16">
        <f t="shared" si="871"/>
        <v>0</v>
      </c>
      <c r="F1912" s="16">
        <f t="shared" si="865"/>
        <v>-190499.75723131414</v>
      </c>
      <c r="G1912" s="16">
        <f t="shared" si="872"/>
        <v>0</v>
      </c>
      <c r="H1912" s="16">
        <f t="shared" si="873"/>
        <v>-54097.911794914085</v>
      </c>
      <c r="I1912" s="16">
        <f t="shared" si="874"/>
        <v>0</v>
      </c>
      <c r="J1912" s="16">
        <f t="shared" si="866"/>
        <v>-56730.07284007391</v>
      </c>
      <c r="K1912" s="16">
        <f t="shared" si="875"/>
        <v>0</v>
      </c>
      <c r="L1912" s="16">
        <f t="shared" si="876"/>
        <v>2160.1952742189542</v>
      </c>
      <c r="M1912" s="16">
        <f t="shared" si="877"/>
        <v>3455.3457928144749</v>
      </c>
      <c r="N1912" s="16">
        <f t="shared" si="867"/>
        <v>-986.60016886151163</v>
      </c>
      <c r="O1912" s="16">
        <f t="shared" si="878"/>
        <v>0</v>
      </c>
      <c r="P1912" s="16">
        <f t="shared" si="879"/>
        <v>6658.7544602416483</v>
      </c>
      <c r="Q1912" s="16">
        <f t="shared" si="880"/>
        <v>3455.3457928144749</v>
      </c>
      <c r="R1912" s="16">
        <f t="shared" si="868"/>
        <v>3203.4086674271734</v>
      </c>
      <c r="S1912" s="16">
        <f t="shared" si="881"/>
        <v>262.90263658211865</v>
      </c>
      <c r="T1912" s="16">
        <f t="shared" si="882"/>
        <v>6821.0660128717291</v>
      </c>
      <c r="U1912" s="16">
        <f t="shared" si="883"/>
        <v>3455.3457928144749</v>
      </c>
      <c r="V1912" s="16">
        <f t="shared" si="869"/>
        <v>3365.7202200572542</v>
      </c>
      <c r="W1912" s="16">
        <f t="shared" si="884"/>
        <v>276.22348932503706</v>
      </c>
    </row>
    <row r="1913" spans="2:23">
      <c r="B1913" s="13">
        <v>41</v>
      </c>
      <c r="C1913" s="16">
        <f t="shared" si="864"/>
        <v>2632.1610451598244</v>
      </c>
      <c r="D1913" s="16">
        <f t="shared" si="870"/>
        <v>-196214.74994825356</v>
      </c>
      <c r="E1913" s="16">
        <f t="shared" si="871"/>
        <v>0</v>
      </c>
      <c r="F1913" s="16">
        <f t="shared" si="865"/>
        <v>-198846.91099341339</v>
      </c>
      <c r="G1913" s="16">
        <f t="shared" si="872"/>
        <v>0</v>
      </c>
      <c r="H1913" s="16">
        <f t="shared" si="873"/>
        <v>-58431.97502527613</v>
      </c>
      <c r="I1913" s="16">
        <f t="shared" si="874"/>
        <v>0</v>
      </c>
      <c r="J1913" s="16">
        <f t="shared" si="866"/>
        <v>-61064.136070435954</v>
      </c>
      <c r="K1913" s="16">
        <f t="shared" si="875"/>
        <v>0</v>
      </c>
      <c r="L1913" s="16">
        <f t="shared" si="876"/>
        <v>-1016.1981739273571</v>
      </c>
      <c r="M1913" s="16">
        <f t="shared" si="877"/>
        <v>0</v>
      </c>
      <c r="N1913" s="16">
        <f t="shared" si="867"/>
        <v>-3648.3592190871814</v>
      </c>
      <c r="O1913" s="16">
        <f t="shared" si="878"/>
        <v>0</v>
      </c>
      <c r="P1913" s="16">
        <f t="shared" si="879"/>
        <v>3292.9119055950887</v>
      </c>
      <c r="Q1913" s="16">
        <f t="shared" si="880"/>
        <v>3459.9184020080174</v>
      </c>
      <c r="R1913" s="16">
        <f t="shared" si="868"/>
        <v>-127.05154950810785</v>
      </c>
      <c r="S1913" s="16">
        <f t="shared" si="881"/>
        <v>0</v>
      </c>
      <c r="T1913" s="16">
        <f t="shared" si="882"/>
        <v>3459.758443005654</v>
      </c>
      <c r="U1913" s="16">
        <f t="shared" si="883"/>
        <v>3459.9184020080174</v>
      </c>
      <c r="V1913" s="16">
        <f t="shared" si="869"/>
        <v>-0.12169011113085733</v>
      </c>
      <c r="W1913" s="16">
        <f t="shared" si="884"/>
        <v>0</v>
      </c>
    </row>
    <row r="1914" spans="2:23">
      <c r="B1914" s="13">
        <v>42</v>
      </c>
      <c r="C1914" s="16">
        <f t="shared" si="864"/>
        <v>0</v>
      </c>
      <c r="D1914" s="16">
        <f t="shared" si="870"/>
        <v>-204812.31832321579</v>
      </c>
      <c r="E1914" s="16">
        <f t="shared" si="871"/>
        <v>0</v>
      </c>
      <c r="F1914" s="16">
        <f t="shared" si="865"/>
        <v>-204812.31832321579</v>
      </c>
      <c r="G1914" s="16">
        <f t="shared" si="872"/>
        <v>0</v>
      </c>
      <c r="H1914" s="16">
        <f t="shared" si="873"/>
        <v>-62896.060152549035</v>
      </c>
      <c r="I1914" s="16">
        <f t="shared" si="874"/>
        <v>0</v>
      </c>
      <c r="J1914" s="16">
        <f t="shared" si="866"/>
        <v>-62896.060152549035</v>
      </c>
      <c r="K1914" s="16">
        <f t="shared" si="875"/>
        <v>0</v>
      </c>
      <c r="L1914" s="16">
        <f t="shared" si="876"/>
        <v>-3757.8099956597971</v>
      </c>
      <c r="M1914" s="16">
        <f t="shared" si="877"/>
        <v>0</v>
      </c>
      <c r="N1914" s="16">
        <f t="shared" si="867"/>
        <v>-3757.8099956597971</v>
      </c>
      <c r="O1914" s="16">
        <f t="shared" si="878"/>
        <v>0</v>
      </c>
      <c r="P1914" s="16">
        <f t="shared" si="879"/>
        <v>-130.8630959933511</v>
      </c>
      <c r="Q1914" s="16">
        <f t="shared" si="880"/>
        <v>0</v>
      </c>
      <c r="R1914" s="16">
        <f t="shared" si="868"/>
        <v>-130.8630959933511</v>
      </c>
      <c r="S1914" s="16">
        <f t="shared" si="881"/>
        <v>0</v>
      </c>
      <c r="T1914" s="16">
        <f t="shared" si="882"/>
        <v>-0.12534081446478304</v>
      </c>
      <c r="U1914" s="16">
        <f t="shared" si="883"/>
        <v>0</v>
      </c>
      <c r="V1914" s="16">
        <f t="shared" si="869"/>
        <v>-0.12534081446478304</v>
      </c>
      <c r="W1914" s="16">
        <f t="shared" si="884"/>
        <v>0</v>
      </c>
    </row>
    <row r="1915" spans="2:23">
      <c r="B1915" s="13">
        <v>43</v>
      </c>
      <c r="C1915" s="16">
        <f t="shared" si="864"/>
        <v>0</v>
      </c>
      <c r="D1915" s="16">
        <f t="shared" si="870"/>
        <v>-204812.31832321579</v>
      </c>
      <c r="E1915" s="16">
        <f t="shared" si="871"/>
        <v>0</v>
      </c>
      <c r="F1915" s="16">
        <f t="shared" si="865"/>
        <v>-204812.31832321579</v>
      </c>
      <c r="G1915" s="16">
        <f t="shared" si="872"/>
        <v>0</v>
      </c>
      <c r="H1915" s="16">
        <f t="shared" si="873"/>
        <v>-62896.060152549035</v>
      </c>
      <c r="I1915" s="16">
        <f t="shared" si="874"/>
        <v>0</v>
      </c>
      <c r="J1915" s="16">
        <f t="shared" si="866"/>
        <v>-62896.060152549035</v>
      </c>
      <c r="K1915" s="16">
        <f t="shared" si="875"/>
        <v>0</v>
      </c>
      <c r="L1915" s="16">
        <f t="shared" si="876"/>
        <v>-3757.8099956597971</v>
      </c>
      <c r="M1915" s="16">
        <f t="shared" si="877"/>
        <v>0</v>
      </c>
      <c r="N1915" s="16">
        <f t="shared" si="867"/>
        <v>-3757.8099956597971</v>
      </c>
      <c r="O1915" s="16">
        <f t="shared" si="878"/>
        <v>0</v>
      </c>
      <c r="P1915" s="16">
        <f t="shared" si="879"/>
        <v>-130.8630959933511</v>
      </c>
      <c r="Q1915" s="16">
        <f t="shared" si="880"/>
        <v>0</v>
      </c>
      <c r="R1915" s="16">
        <f t="shared" si="868"/>
        <v>-130.8630959933511</v>
      </c>
      <c r="S1915" s="16">
        <f t="shared" si="881"/>
        <v>0</v>
      </c>
      <c r="T1915" s="16">
        <f t="shared" si="882"/>
        <v>-0.12534081446478304</v>
      </c>
      <c r="U1915" s="16">
        <f t="shared" si="883"/>
        <v>0</v>
      </c>
      <c r="V1915" s="16">
        <f t="shared" si="869"/>
        <v>-0.12534081446478304</v>
      </c>
      <c r="W1915" s="16">
        <f t="shared" si="884"/>
        <v>0</v>
      </c>
    </row>
    <row r="1916" spans="2:23">
      <c r="B1916" s="13">
        <v>44</v>
      </c>
      <c r="C1916" s="16">
        <f t="shared" si="864"/>
        <v>0</v>
      </c>
      <c r="D1916" s="16">
        <f t="shared" si="870"/>
        <v>-204812.31832321579</v>
      </c>
      <c r="E1916" s="16">
        <f t="shared" si="871"/>
        <v>0</v>
      </c>
      <c r="F1916" s="16">
        <f t="shared" si="865"/>
        <v>-204812.31832321579</v>
      </c>
      <c r="G1916" s="16">
        <f t="shared" si="872"/>
        <v>0</v>
      </c>
      <c r="H1916" s="16">
        <f t="shared" si="873"/>
        <v>-62896.060152549035</v>
      </c>
      <c r="I1916" s="16">
        <f t="shared" si="874"/>
        <v>0</v>
      </c>
      <c r="J1916" s="16">
        <f t="shared" si="866"/>
        <v>-62896.060152549035</v>
      </c>
      <c r="K1916" s="16">
        <f t="shared" si="875"/>
        <v>0</v>
      </c>
      <c r="L1916" s="16">
        <f t="shared" si="876"/>
        <v>-3757.8099956597971</v>
      </c>
      <c r="M1916" s="16">
        <f t="shared" si="877"/>
        <v>0</v>
      </c>
      <c r="N1916" s="16">
        <f t="shared" si="867"/>
        <v>-3757.8099956597971</v>
      </c>
      <c r="O1916" s="16">
        <f t="shared" si="878"/>
        <v>0</v>
      </c>
      <c r="P1916" s="16">
        <f t="shared" si="879"/>
        <v>-130.8630959933511</v>
      </c>
      <c r="Q1916" s="16">
        <f t="shared" si="880"/>
        <v>0</v>
      </c>
      <c r="R1916" s="16">
        <f t="shared" si="868"/>
        <v>-130.8630959933511</v>
      </c>
      <c r="S1916" s="16">
        <f t="shared" si="881"/>
        <v>0</v>
      </c>
      <c r="T1916" s="16">
        <f t="shared" si="882"/>
        <v>-0.12534081446478304</v>
      </c>
      <c r="U1916" s="16">
        <f t="shared" si="883"/>
        <v>0</v>
      </c>
      <c r="V1916" s="16">
        <f t="shared" si="869"/>
        <v>-0.12534081446478304</v>
      </c>
      <c r="W1916" s="16">
        <f t="shared" si="884"/>
        <v>0</v>
      </c>
    </row>
    <row r="1917" spans="2:23">
      <c r="B1917" s="13">
        <v>45</v>
      </c>
      <c r="C1917" s="16">
        <f t="shared" si="864"/>
        <v>0</v>
      </c>
      <c r="D1917" s="16">
        <f t="shared" si="870"/>
        <v>-204812.31832321579</v>
      </c>
      <c r="E1917" s="16">
        <f t="shared" si="871"/>
        <v>0</v>
      </c>
      <c r="F1917" s="16">
        <f t="shared" si="865"/>
        <v>-204812.31832321579</v>
      </c>
      <c r="G1917" s="16">
        <f t="shared" si="872"/>
        <v>0</v>
      </c>
      <c r="H1917" s="16">
        <f t="shared" si="873"/>
        <v>-62896.060152549035</v>
      </c>
      <c r="I1917" s="16">
        <f t="shared" si="874"/>
        <v>0</v>
      </c>
      <c r="J1917" s="16">
        <f t="shared" si="866"/>
        <v>-62896.060152549035</v>
      </c>
      <c r="K1917" s="16">
        <f t="shared" si="875"/>
        <v>0</v>
      </c>
      <c r="L1917" s="16">
        <f t="shared" si="876"/>
        <v>-3757.8099956597971</v>
      </c>
      <c r="M1917" s="16">
        <f t="shared" si="877"/>
        <v>0</v>
      </c>
      <c r="N1917" s="16">
        <f t="shared" si="867"/>
        <v>-3757.8099956597971</v>
      </c>
      <c r="O1917" s="16">
        <f t="shared" si="878"/>
        <v>0</v>
      </c>
      <c r="P1917" s="16">
        <f t="shared" si="879"/>
        <v>-130.8630959933511</v>
      </c>
      <c r="Q1917" s="16">
        <f t="shared" si="880"/>
        <v>0</v>
      </c>
      <c r="R1917" s="16">
        <f t="shared" si="868"/>
        <v>-130.8630959933511</v>
      </c>
      <c r="S1917" s="16">
        <f t="shared" si="881"/>
        <v>0</v>
      </c>
      <c r="T1917" s="16">
        <f t="shared" si="882"/>
        <v>-0.12534081446478304</v>
      </c>
      <c r="U1917" s="16">
        <f t="shared" si="883"/>
        <v>0</v>
      </c>
      <c r="V1917" s="16">
        <f t="shared" si="869"/>
        <v>-0.12534081446478304</v>
      </c>
      <c r="W1917" s="16">
        <f t="shared" si="884"/>
        <v>0</v>
      </c>
    </row>
    <row r="1918" spans="2:23">
      <c r="B1918" s="13">
        <v>46</v>
      </c>
      <c r="C1918" s="16">
        <f t="shared" si="864"/>
        <v>0</v>
      </c>
      <c r="D1918" s="16">
        <f t="shared" si="870"/>
        <v>-204812.31832321579</v>
      </c>
      <c r="E1918" s="16">
        <f t="shared" si="871"/>
        <v>0</v>
      </c>
      <c r="F1918" s="16">
        <f t="shared" si="865"/>
        <v>-204812.31832321579</v>
      </c>
      <c r="G1918" s="16">
        <f t="shared" si="872"/>
        <v>0</v>
      </c>
      <c r="H1918" s="16">
        <f t="shared" si="873"/>
        <v>-62896.060152549035</v>
      </c>
      <c r="I1918" s="16">
        <f t="shared" si="874"/>
        <v>0</v>
      </c>
      <c r="J1918" s="16">
        <f t="shared" si="866"/>
        <v>-62896.060152549035</v>
      </c>
      <c r="K1918" s="16">
        <f t="shared" si="875"/>
        <v>0</v>
      </c>
      <c r="L1918" s="16">
        <f t="shared" si="876"/>
        <v>-3757.8099956597971</v>
      </c>
      <c r="M1918" s="16">
        <f t="shared" si="877"/>
        <v>0</v>
      </c>
      <c r="N1918" s="16">
        <f t="shared" si="867"/>
        <v>-3757.8099956597971</v>
      </c>
      <c r="O1918" s="16">
        <f t="shared" si="878"/>
        <v>0</v>
      </c>
      <c r="P1918" s="16">
        <f t="shared" si="879"/>
        <v>-130.8630959933511</v>
      </c>
      <c r="Q1918" s="16">
        <f t="shared" si="880"/>
        <v>0</v>
      </c>
      <c r="R1918" s="16">
        <f t="shared" si="868"/>
        <v>-130.8630959933511</v>
      </c>
      <c r="S1918" s="16">
        <f t="shared" si="881"/>
        <v>0</v>
      </c>
      <c r="T1918" s="16">
        <f t="shared" si="882"/>
        <v>-0.12534081446478304</v>
      </c>
      <c r="U1918" s="16">
        <f t="shared" si="883"/>
        <v>0</v>
      </c>
      <c r="V1918" s="16">
        <f t="shared" si="869"/>
        <v>-0.12534081446478304</v>
      </c>
      <c r="W1918" s="16">
        <f t="shared" si="884"/>
        <v>0</v>
      </c>
    </row>
    <row r="1919" spans="2:23">
      <c r="B1919" s="13">
        <v>47</v>
      </c>
      <c r="C1919" s="16">
        <f t="shared" si="864"/>
        <v>0</v>
      </c>
      <c r="D1919" s="16">
        <f t="shared" si="870"/>
        <v>-204812.31832321579</v>
      </c>
      <c r="E1919" s="16">
        <f t="shared" si="871"/>
        <v>0</v>
      </c>
      <c r="F1919" s="16">
        <f t="shared" si="865"/>
        <v>-204812.31832321579</v>
      </c>
      <c r="G1919" s="16">
        <f t="shared" si="872"/>
        <v>0</v>
      </c>
      <c r="H1919" s="16">
        <f t="shared" si="873"/>
        <v>-62896.060152549035</v>
      </c>
      <c r="I1919" s="16">
        <f t="shared" si="874"/>
        <v>0</v>
      </c>
      <c r="J1919" s="16">
        <f t="shared" si="866"/>
        <v>-62896.060152549035</v>
      </c>
      <c r="K1919" s="16">
        <f t="shared" si="875"/>
        <v>0</v>
      </c>
      <c r="L1919" s="16">
        <f t="shared" si="876"/>
        <v>-3757.8099956597971</v>
      </c>
      <c r="M1919" s="16">
        <f t="shared" si="877"/>
        <v>0</v>
      </c>
      <c r="N1919" s="16">
        <f t="shared" si="867"/>
        <v>-3757.8099956597971</v>
      </c>
      <c r="O1919" s="16">
        <f t="shared" si="878"/>
        <v>0</v>
      </c>
      <c r="P1919" s="16">
        <f t="shared" si="879"/>
        <v>-130.8630959933511</v>
      </c>
      <c r="Q1919" s="16">
        <f t="shared" si="880"/>
        <v>0</v>
      </c>
      <c r="R1919" s="16">
        <f t="shared" si="868"/>
        <v>-130.8630959933511</v>
      </c>
      <c r="S1919" s="16">
        <f t="shared" si="881"/>
        <v>0</v>
      </c>
      <c r="T1919" s="16">
        <f t="shared" si="882"/>
        <v>-0.12534081446478304</v>
      </c>
      <c r="U1919" s="16">
        <f t="shared" si="883"/>
        <v>0</v>
      </c>
      <c r="V1919" s="16">
        <f t="shared" si="869"/>
        <v>-0.12534081446478304</v>
      </c>
      <c r="W1919" s="16">
        <f t="shared" si="884"/>
        <v>0</v>
      </c>
    </row>
    <row r="1920" spans="2:23">
      <c r="B1920" s="13">
        <v>48</v>
      </c>
      <c r="C1920" s="16">
        <f t="shared" si="864"/>
        <v>0</v>
      </c>
      <c r="D1920" s="16">
        <f t="shared" si="870"/>
        <v>-204812.31832321579</v>
      </c>
      <c r="E1920" s="16">
        <f t="shared" si="871"/>
        <v>0</v>
      </c>
      <c r="F1920" s="16">
        <f t="shared" si="865"/>
        <v>-204812.31832321579</v>
      </c>
      <c r="G1920" s="16">
        <f t="shared" si="872"/>
        <v>0</v>
      </c>
      <c r="H1920" s="16">
        <f t="shared" si="873"/>
        <v>-62896.060152549035</v>
      </c>
      <c r="I1920" s="16">
        <f t="shared" si="874"/>
        <v>0</v>
      </c>
      <c r="J1920" s="16">
        <f t="shared" si="866"/>
        <v>-62896.060152549035</v>
      </c>
      <c r="K1920" s="16">
        <f t="shared" si="875"/>
        <v>0</v>
      </c>
      <c r="L1920" s="16">
        <f t="shared" si="876"/>
        <v>-3757.8099956597971</v>
      </c>
      <c r="M1920" s="16">
        <f t="shared" si="877"/>
        <v>0</v>
      </c>
      <c r="N1920" s="16">
        <f t="shared" si="867"/>
        <v>-3757.8099956597971</v>
      </c>
      <c r="O1920" s="16">
        <f t="shared" si="878"/>
        <v>0</v>
      </c>
      <c r="P1920" s="16">
        <f t="shared" si="879"/>
        <v>-130.8630959933511</v>
      </c>
      <c r="Q1920" s="16">
        <f t="shared" si="880"/>
        <v>0</v>
      </c>
      <c r="R1920" s="16">
        <f t="shared" si="868"/>
        <v>-130.8630959933511</v>
      </c>
      <c r="S1920" s="16">
        <f t="shared" si="881"/>
        <v>0</v>
      </c>
      <c r="T1920" s="16">
        <f t="shared" si="882"/>
        <v>-0.12534081446478304</v>
      </c>
      <c r="U1920" s="16">
        <f t="shared" si="883"/>
        <v>0</v>
      </c>
      <c r="V1920" s="16">
        <f t="shared" si="869"/>
        <v>-0.12534081446478304</v>
      </c>
      <c r="W1920" s="16">
        <f t="shared" si="884"/>
        <v>0</v>
      </c>
    </row>
    <row r="1921" spans="1:23">
      <c r="B1921" s="13">
        <v>49</v>
      </c>
      <c r="C1921" s="16">
        <f t="shared" si="864"/>
        <v>0</v>
      </c>
      <c r="D1921" s="16">
        <f t="shared" si="870"/>
        <v>-204812.31832321579</v>
      </c>
      <c r="E1921" s="16">
        <f t="shared" si="871"/>
        <v>0</v>
      </c>
      <c r="F1921" s="16">
        <f t="shared" si="865"/>
        <v>-204812.31832321579</v>
      </c>
      <c r="G1921" s="16">
        <f t="shared" si="872"/>
        <v>0</v>
      </c>
      <c r="H1921" s="16">
        <f t="shared" si="873"/>
        <v>-62896.060152549035</v>
      </c>
      <c r="I1921" s="16">
        <f t="shared" si="874"/>
        <v>0</v>
      </c>
      <c r="J1921" s="16">
        <f t="shared" si="866"/>
        <v>-62896.060152549035</v>
      </c>
      <c r="K1921" s="16">
        <f t="shared" si="875"/>
        <v>0</v>
      </c>
      <c r="L1921" s="16">
        <f t="shared" si="876"/>
        <v>-3757.8099956597971</v>
      </c>
      <c r="M1921" s="16">
        <f t="shared" si="877"/>
        <v>0</v>
      </c>
      <c r="N1921" s="16">
        <f t="shared" si="867"/>
        <v>-3757.8099956597971</v>
      </c>
      <c r="O1921" s="16">
        <f t="shared" si="878"/>
        <v>0</v>
      </c>
      <c r="P1921" s="16">
        <f t="shared" si="879"/>
        <v>-130.8630959933511</v>
      </c>
      <c r="Q1921" s="16">
        <f t="shared" si="880"/>
        <v>0</v>
      </c>
      <c r="R1921" s="16">
        <f t="shared" si="868"/>
        <v>-130.8630959933511</v>
      </c>
      <c r="S1921" s="16">
        <f t="shared" si="881"/>
        <v>0</v>
      </c>
      <c r="T1921" s="16">
        <f t="shared" si="882"/>
        <v>-0.12534081446478304</v>
      </c>
      <c r="U1921" s="16">
        <f t="shared" si="883"/>
        <v>0</v>
      </c>
      <c r="V1921" s="16">
        <f t="shared" si="869"/>
        <v>-0.12534081446478304</v>
      </c>
      <c r="W1921" s="16">
        <f t="shared" si="884"/>
        <v>0</v>
      </c>
    </row>
    <row r="1922" spans="1:23">
      <c r="B1922" s="13">
        <v>50</v>
      </c>
      <c r="C1922" s="16">
        <f t="shared" si="864"/>
        <v>0</v>
      </c>
      <c r="D1922" s="16">
        <f t="shared" si="870"/>
        <v>-204812.31832321579</v>
      </c>
      <c r="E1922" s="16">
        <f t="shared" si="871"/>
        <v>0</v>
      </c>
      <c r="F1922" s="16">
        <f t="shared" si="865"/>
        <v>-204812.31832321579</v>
      </c>
      <c r="G1922" s="16">
        <f t="shared" si="872"/>
        <v>0</v>
      </c>
      <c r="H1922" s="16">
        <f t="shared" si="873"/>
        <v>-62896.060152549035</v>
      </c>
      <c r="I1922" s="16">
        <f t="shared" si="874"/>
        <v>0</v>
      </c>
      <c r="J1922" s="16">
        <f t="shared" si="866"/>
        <v>-62896.060152549035</v>
      </c>
      <c r="K1922" s="16">
        <f t="shared" si="875"/>
        <v>0</v>
      </c>
      <c r="L1922" s="16">
        <f t="shared" si="876"/>
        <v>-3757.8099956597971</v>
      </c>
      <c r="M1922" s="16">
        <f t="shared" si="877"/>
        <v>0</v>
      </c>
      <c r="N1922" s="16">
        <f t="shared" si="867"/>
        <v>-3757.8099956597971</v>
      </c>
      <c r="O1922" s="16">
        <f t="shared" si="878"/>
        <v>0</v>
      </c>
      <c r="P1922" s="16">
        <f t="shared" si="879"/>
        <v>-130.8630959933511</v>
      </c>
      <c r="Q1922" s="16">
        <f t="shared" si="880"/>
        <v>0</v>
      </c>
      <c r="R1922" s="16">
        <f t="shared" si="868"/>
        <v>-130.8630959933511</v>
      </c>
      <c r="S1922" s="16">
        <f t="shared" si="881"/>
        <v>0</v>
      </c>
      <c r="T1922" s="16">
        <f t="shared" si="882"/>
        <v>-0.12534081446478304</v>
      </c>
      <c r="U1922" s="16">
        <f t="shared" si="883"/>
        <v>0</v>
      </c>
      <c r="V1922" s="16">
        <f t="shared" si="869"/>
        <v>-0.12534081446478304</v>
      </c>
      <c r="W1922" s="16">
        <f t="shared" si="884"/>
        <v>0</v>
      </c>
    </row>
    <row r="1923" spans="1:23">
      <c r="B1923" s="13">
        <v>51</v>
      </c>
      <c r="C1923" s="16">
        <f t="shared" si="864"/>
        <v>0</v>
      </c>
      <c r="D1923" s="16">
        <f t="shared" si="870"/>
        <v>-204812.31832321579</v>
      </c>
      <c r="E1923" s="16">
        <f t="shared" si="871"/>
        <v>0</v>
      </c>
      <c r="F1923" s="16">
        <f t="shared" si="865"/>
        <v>-204812.31832321579</v>
      </c>
      <c r="G1923" s="16">
        <f t="shared" si="872"/>
        <v>0</v>
      </c>
      <c r="H1923" s="16">
        <f t="shared" si="873"/>
        <v>-62896.060152549035</v>
      </c>
      <c r="I1923" s="16">
        <f t="shared" si="874"/>
        <v>0</v>
      </c>
      <c r="J1923" s="16">
        <f t="shared" si="866"/>
        <v>-62896.060152549035</v>
      </c>
      <c r="K1923" s="16">
        <f t="shared" si="875"/>
        <v>0</v>
      </c>
      <c r="L1923" s="16">
        <f t="shared" si="876"/>
        <v>-3757.8099956597971</v>
      </c>
      <c r="M1923" s="16">
        <f t="shared" si="877"/>
        <v>0</v>
      </c>
      <c r="N1923" s="16">
        <f t="shared" si="867"/>
        <v>-3757.8099956597971</v>
      </c>
      <c r="O1923" s="16">
        <f t="shared" si="878"/>
        <v>0</v>
      </c>
      <c r="P1923" s="16">
        <f t="shared" si="879"/>
        <v>-130.8630959933511</v>
      </c>
      <c r="Q1923" s="16">
        <f t="shared" si="880"/>
        <v>0</v>
      </c>
      <c r="R1923" s="16">
        <f t="shared" si="868"/>
        <v>-130.8630959933511</v>
      </c>
      <c r="S1923" s="16">
        <f t="shared" si="881"/>
        <v>0</v>
      </c>
      <c r="T1923" s="16">
        <f t="shared" si="882"/>
        <v>-0.12534081446478304</v>
      </c>
      <c r="U1923" s="16">
        <f t="shared" si="883"/>
        <v>0</v>
      </c>
      <c r="V1923" s="16">
        <f t="shared" si="869"/>
        <v>-0.12534081446478304</v>
      </c>
      <c r="W1923" s="16">
        <f t="shared" si="884"/>
        <v>0</v>
      </c>
    </row>
    <row r="1924" spans="1:23">
      <c r="B1924" s="13">
        <v>52</v>
      </c>
      <c r="C1924" s="16">
        <f t="shared" si="864"/>
        <v>0</v>
      </c>
      <c r="D1924" s="16">
        <f t="shared" si="870"/>
        <v>-204812.31832321579</v>
      </c>
      <c r="E1924" s="16">
        <f t="shared" si="871"/>
        <v>0</v>
      </c>
      <c r="F1924" s="16">
        <f t="shared" si="865"/>
        <v>-204812.31832321579</v>
      </c>
      <c r="G1924" s="16">
        <f t="shared" si="872"/>
        <v>0</v>
      </c>
      <c r="H1924" s="16">
        <f t="shared" si="873"/>
        <v>-62896.060152549035</v>
      </c>
      <c r="I1924" s="16">
        <f t="shared" si="874"/>
        <v>0</v>
      </c>
      <c r="J1924" s="16">
        <f t="shared" si="866"/>
        <v>-62896.060152549035</v>
      </c>
      <c r="K1924" s="16">
        <f t="shared" si="875"/>
        <v>0</v>
      </c>
      <c r="L1924" s="16">
        <f t="shared" si="876"/>
        <v>-3757.8099956597971</v>
      </c>
      <c r="M1924" s="16">
        <f t="shared" si="877"/>
        <v>0</v>
      </c>
      <c r="N1924" s="16">
        <f t="shared" si="867"/>
        <v>-3757.8099956597971</v>
      </c>
      <c r="O1924" s="16">
        <f t="shared" si="878"/>
        <v>0</v>
      </c>
      <c r="P1924" s="16">
        <f t="shared" si="879"/>
        <v>-130.8630959933511</v>
      </c>
      <c r="Q1924" s="16">
        <f t="shared" si="880"/>
        <v>0</v>
      </c>
      <c r="R1924" s="16">
        <f t="shared" si="868"/>
        <v>-130.8630959933511</v>
      </c>
      <c r="S1924" s="16">
        <f t="shared" si="881"/>
        <v>0</v>
      </c>
      <c r="T1924" s="16">
        <f t="shared" si="882"/>
        <v>-0.12534081446478304</v>
      </c>
      <c r="U1924" s="16">
        <f t="shared" si="883"/>
        <v>0</v>
      </c>
      <c r="V1924" s="16">
        <f t="shared" si="869"/>
        <v>-0.12534081446478304</v>
      </c>
      <c r="W1924" s="16">
        <f t="shared" si="884"/>
        <v>0</v>
      </c>
    </row>
    <row r="1925" spans="1:23">
      <c r="B1925" s="13">
        <v>53</v>
      </c>
      <c r="C1925" s="16">
        <f t="shared" si="864"/>
        <v>0</v>
      </c>
      <c r="D1925" s="16">
        <f t="shared" si="870"/>
        <v>-204812.31832321579</v>
      </c>
      <c r="E1925" s="16">
        <f t="shared" si="871"/>
        <v>0</v>
      </c>
      <c r="F1925" s="16">
        <f t="shared" si="865"/>
        <v>-204812.31832321579</v>
      </c>
      <c r="G1925" s="16">
        <f t="shared" si="872"/>
        <v>0</v>
      </c>
      <c r="H1925" s="16">
        <f t="shared" si="873"/>
        <v>-62896.060152549035</v>
      </c>
      <c r="I1925" s="16">
        <f t="shared" si="874"/>
        <v>0</v>
      </c>
      <c r="J1925" s="16">
        <f t="shared" si="866"/>
        <v>-62896.060152549035</v>
      </c>
      <c r="K1925" s="16">
        <f t="shared" si="875"/>
        <v>0</v>
      </c>
      <c r="L1925" s="16">
        <f t="shared" si="876"/>
        <v>-3757.8099956597971</v>
      </c>
      <c r="M1925" s="16">
        <f t="shared" si="877"/>
        <v>0</v>
      </c>
      <c r="N1925" s="16">
        <f t="shared" si="867"/>
        <v>-3757.8099956597971</v>
      </c>
      <c r="O1925" s="16">
        <f t="shared" si="878"/>
        <v>0</v>
      </c>
      <c r="P1925" s="16">
        <f t="shared" si="879"/>
        <v>-130.8630959933511</v>
      </c>
      <c r="Q1925" s="16">
        <f t="shared" si="880"/>
        <v>0</v>
      </c>
      <c r="R1925" s="16">
        <f t="shared" si="868"/>
        <v>-130.8630959933511</v>
      </c>
      <c r="S1925" s="16">
        <f t="shared" si="881"/>
        <v>0</v>
      </c>
      <c r="T1925" s="16">
        <f t="shared" si="882"/>
        <v>-0.12534081446478304</v>
      </c>
      <c r="U1925" s="16">
        <f t="shared" si="883"/>
        <v>0</v>
      </c>
      <c r="V1925" s="16">
        <f t="shared" si="869"/>
        <v>-0.12534081446478304</v>
      </c>
      <c r="W1925" s="16">
        <f t="shared" si="884"/>
        <v>0</v>
      </c>
    </row>
    <row r="1927" spans="1:23">
      <c r="A1927" s="2" t="s">
        <v>423</v>
      </c>
      <c r="B1927" s="5" t="s">
        <v>129</v>
      </c>
      <c r="C1927" s="16">
        <f>$X$1943</f>
        <v>395565.08017251291</v>
      </c>
      <c r="D1927" s="5" t="s">
        <v>396</v>
      </c>
      <c r="E1927" s="16">
        <f>$B$1932-$X$1943</f>
        <v>35157.579783991503</v>
      </c>
    </row>
    <row r="1928" spans="1:23">
      <c r="A1928" s="5" t="s">
        <v>72</v>
      </c>
      <c r="B1928" s="11">
        <f>$B$131+12</f>
        <v>24422</v>
      </c>
    </row>
    <row r="1929" spans="1:23">
      <c r="A1929" s="5" t="s">
        <v>397</v>
      </c>
      <c r="B1929" s="11">
        <f>MAX(0,$B$1928-$B$133)</f>
        <v>98</v>
      </c>
    </row>
    <row r="1930" spans="1:23">
      <c r="A1930" s="5" t="s">
        <v>398</v>
      </c>
      <c r="B1930" s="11">
        <f>INT($B$1928/12)</f>
        <v>2035</v>
      </c>
    </row>
    <row r="1931" spans="1:23">
      <c r="A1931" s="5" t="s">
        <v>399</v>
      </c>
      <c r="B1931" s="18">
        <f>MOD($B$1928,12)/12</f>
        <v>0.16666666666666666</v>
      </c>
    </row>
    <row r="1932" spans="1:23">
      <c r="A1932" s="5" t="s">
        <v>400</v>
      </c>
      <c r="B1932" s="16">
        <f>INDEX($F$242:$F$734,$B$1929+1)</f>
        <v>430722.65995650442</v>
      </c>
    </row>
    <row r="1933" spans="1:23">
      <c r="A1933" s="5" t="s">
        <v>381</v>
      </c>
      <c r="B1933" s="16">
        <f>INDEX($J$242:$J$734,$B$1929+1)</f>
        <v>275539.29669364443</v>
      </c>
    </row>
    <row r="1934" spans="1:23">
      <c r="A1934" s="5" t="s">
        <v>132</v>
      </c>
      <c r="B1934" s="20">
        <f>MAX(0,1-$B$1933/($B$1932*INDEX($D$242:$D$734,$B$1929+1)))</f>
        <v>0.4558093329899926</v>
      </c>
    </row>
    <row r="1935" spans="1:23">
      <c r="A1935" s="5" t="s">
        <v>401</v>
      </c>
      <c r="B1935" s="16">
        <f>INDEX($AK$163:$AK$239,($B$1930-1)-2008)+INDEX($AG$163:$AG$239,$B$1930-2008)*$B$1931/INDEX($L$163:$L$239,$B$1930-2008)</f>
        <v>308265.6512742553</v>
      </c>
    </row>
    <row r="1936" spans="1:23">
      <c r="A1936" s="5" t="s">
        <v>402</v>
      </c>
      <c r="B1936" s="16">
        <f>$B$1935*$C$737*$J$153</f>
        <v>26903.092098902642</v>
      </c>
    </row>
    <row r="1937" spans="1:24">
      <c r="A1937" s="5" t="s">
        <v>403</v>
      </c>
      <c r="B1937" s="16">
        <f>MAX(0,IF($B$1936&lt;=28000,0.23*$B$1936,IF($B$1936&lt;=50000,6440+0.33*($B$1936-28000),13700+0.43*($B$1936-50000)))-(IF($B$1936&lt;=8500,1955,IF($B$1936&lt;=28000,700+1255*(28000-$B$1936)/19500,IF($B$1936&lt;=50000,700*(50000-$B$1936)/22000,0)))+IF(AND($B$1936&gt;25000,$B$1936&lt;=29000),50,0)))</f>
        <v>5367.1153152667266</v>
      </c>
    </row>
    <row r="1938" spans="1:24">
      <c r="A1938" s="5" t="s">
        <v>404</v>
      </c>
      <c r="B1938" s="16">
        <f>$B$1936-$B$1937-IF($B$1937&gt;0,$B$111*$B$1936,0)</f>
        <v>20997.914941657866</v>
      </c>
    </row>
    <row r="1939" spans="1:24">
      <c r="A1939" s="5" t="s">
        <v>405</v>
      </c>
      <c r="B1939" s="11">
        <f>$B$132-$B$1928</f>
        <v>492</v>
      </c>
    </row>
    <row r="1940" spans="1:24">
      <c r="A1940" s="5" t="s">
        <v>406</v>
      </c>
      <c r="B1940" s="11">
        <f>$B$134-$B$1928</f>
        <v>220</v>
      </c>
    </row>
    <row r="1941" spans="1:24">
      <c r="A1941" s="5" t="s">
        <v>133</v>
      </c>
      <c r="B1941" s="11">
        <f>ROUNDUP($B$1939/12,0)</f>
        <v>41</v>
      </c>
    </row>
    <row r="1942" spans="1:24">
      <c r="A1942" s="5" t="s">
        <v>407</v>
      </c>
      <c r="B1942" s="16">
        <f>$B$8</f>
        <v>22000</v>
      </c>
    </row>
    <row r="1943" spans="1:24">
      <c r="A1943" s="5" t="s">
        <v>134</v>
      </c>
      <c r="D1943" s="16">
        <f>IF(SUMPRODUCT($C$1946:$C$1999,1/$B$107^$B$1946:$B$1999)&lt;=0,1000,SUMPRODUCT($C$1946:$C$1999,1/$B$107^$B$1946:$B$1999))</f>
        <v>325735.35740848305</v>
      </c>
      <c r="H1943" s="16">
        <f>1.15*$D$1943</f>
        <v>374595.66101975547</v>
      </c>
      <c r="L1943" s="16">
        <f>IF($H$1944=$D$1944,$H$1943,$H$1943-$H$1944*($H$1943-$D$1943)/($H$1944-$D$1944))</f>
        <v>394735.3112970803</v>
      </c>
      <c r="P1943" s="16">
        <f>IF($L$1944=$H$1944,$L$1943,$L$1943-$L$1944*($L$1943-$H$1943)/($L$1944-$H$1944))</f>
        <v>395511.83491431124</v>
      </c>
      <c r="T1943" s="16">
        <f>IF($P$1944=$L$1944,$P$1943,$P$1943-$P$1944*($P$1943-$L$1943)/($P$1944-$L$1944))</f>
        <v>395564.98980675137</v>
      </c>
      <c r="X1943" s="16">
        <f>IF($T$1944=$P$1944,$T$1943,$T$1943-$T$1944*($T$1943-$P$1943)/($T$1944-$P$1944))</f>
        <v>395565.08017251291</v>
      </c>
    </row>
    <row r="1944" spans="1:24">
      <c r="A1944" s="5" t="s">
        <v>135</v>
      </c>
      <c r="D1944" s="16">
        <f>MIN($F$1946:$F$1999)</f>
        <v>-181077.81989098334</v>
      </c>
      <c r="H1944" s="16">
        <f>MIN($J$1946:$J$1999)</f>
        <v>-52852.846415995758</v>
      </c>
      <c r="L1944" s="16">
        <f>MIN($N$1946:$N$1999)</f>
        <v>-1962.1888633552983</v>
      </c>
      <c r="P1944" s="16">
        <f>MIN($R$1946:$R$1999)</f>
        <v>-125.71126859749387</v>
      </c>
      <c r="T1944" s="16">
        <f>MIN($V$1946:$V$1999)</f>
        <v>-0.21335222900648793</v>
      </c>
    </row>
    <row r="1945" spans="1:24" ht="32.1" customHeight="1">
      <c r="B1945" s="12" t="s">
        <v>136</v>
      </c>
      <c r="C1945" s="12" t="s">
        <v>137</v>
      </c>
      <c r="D1945" s="12" t="s">
        <v>138</v>
      </c>
      <c r="E1945" s="12" t="s">
        <v>139</v>
      </c>
      <c r="F1945" s="12" t="s">
        <v>140</v>
      </c>
      <c r="G1945" s="12" t="s">
        <v>141</v>
      </c>
      <c r="H1945" s="12" t="s">
        <v>142</v>
      </c>
      <c r="I1945" s="12" t="s">
        <v>143</v>
      </c>
      <c r="J1945" s="12" t="s">
        <v>144</v>
      </c>
      <c r="K1945" s="12" t="s">
        <v>145</v>
      </c>
      <c r="L1945" s="12" t="s">
        <v>146</v>
      </c>
      <c r="M1945" s="12" t="s">
        <v>147</v>
      </c>
      <c r="N1945" s="12" t="s">
        <v>148</v>
      </c>
      <c r="O1945" s="12" t="s">
        <v>149</v>
      </c>
      <c r="P1945" s="12" t="s">
        <v>150</v>
      </c>
      <c r="Q1945" s="12" t="s">
        <v>151</v>
      </c>
      <c r="R1945" s="12" t="s">
        <v>152</v>
      </c>
      <c r="S1945" s="12" t="s">
        <v>153</v>
      </c>
      <c r="T1945" s="12" t="s">
        <v>154</v>
      </c>
      <c r="U1945" s="12" t="s">
        <v>155</v>
      </c>
      <c r="V1945" s="12" t="s">
        <v>156</v>
      </c>
      <c r="W1945" s="12" t="s">
        <v>157</v>
      </c>
      <c r="X1945" s="12" t="s">
        <v>158</v>
      </c>
    </row>
    <row r="1946" spans="1:24">
      <c r="B1946" s="13">
        <v>0</v>
      </c>
      <c r="C1946" s="16">
        <f t="shared" ref="C1946:C1977" si="885">IF($B$1939-12*$B1946&lt;=0,0,($B$1942*MIN(12,$B$1939-12*$B1946)-$B$1938*(MIN(12,$B$1939-12*$B1946)-MAX(0,MIN(12,$B$1939-12*$B1946,$B$1940-12*$B1946))))/12)</f>
        <v>22000</v>
      </c>
      <c r="D1946" s="16">
        <f>$D$1943</f>
        <v>325735.35740848305</v>
      </c>
      <c r="E1946" s="16">
        <f>IF(AND(C1946&gt;0,D1946&gt;0),C1946/(1-$B$105*MAX(0,1-$D$1943*(1-$B$1934)/D1946)),0)</f>
        <v>24957.754082761912</v>
      </c>
      <c r="F1946" s="16">
        <f t="shared" ref="F1946:F1977" si="886">IF(E1946&gt;0,IF(E1946&lt;=D1946,D1946-E1946,C1946*(D1946/E1946-1)),D1946-C1946)</f>
        <v>300777.60332572111</v>
      </c>
      <c r="G1946" s="16">
        <f>IF(E1946&gt;0,IF(E1946&lt;=D1946,$D$1943*(1-$B$1934)*(1-E1946/D1946),0),IF(AND(C1946&lt;0,F1946&gt;0),$D$1943*(1-$B$1934)-C1946,$D$1943*(1-$B$1934)))/$B$108</f>
        <v>160470.94566225057</v>
      </c>
      <c r="H1946" s="16">
        <f>$H$1943</f>
        <v>374595.66101975547</v>
      </c>
      <c r="I1946" s="16">
        <f>IF(AND(C1946&gt;0,H1946&gt;0),C1946/(1-$B$105*MAX(0,1-$H$1943*(1-$B$1934)/H1946)),0)</f>
        <v>24957.754082761912</v>
      </c>
      <c r="J1946" s="16">
        <f t="shared" ref="J1946:J1977" si="887">IF(I1946&gt;0,IF(I1946&lt;=H1946,H1946-I1946,C1946*(H1946/I1946-1)),H1946-C1946)</f>
        <v>349637.90693699353</v>
      </c>
      <c r="K1946" s="16">
        <f>IF(I1946&gt;0,IF(I1946&lt;=H1946,$H$1943*(1-$B$1934)*(1-I1946/H1946),0),IF(AND(C1946&lt;0,J1946&gt;0),$H$1943*(1-$B$1934)-C1946,$H$1943*(1-$B$1934)))/$B$108</f>
        <v>186538.90763531902</v>
      </c>
      <c r="L1946" s="16">
        <f>$L$1943</f>
        <v>394735.3112970803</v>
      </c>
      <c r="M1946" s="16">
        <f>IF(AND(C1946&gt;0,L1946&gt;0),C1946/(1-$B$105*MAX(0,1-$L$1943*(1-$B$1934)/L1946)),0)</f>
        <v>24957.754082761912</v>
      </c>
      <c r="N1946" s="16">
        <f t="shared" ref="N1946:N1977" si="888">IF(M1946&gt;0,IF(M1946&lt;=L1946,L1946-M1946,C1946*(L1946/M1946-1)),L1946-C1946)</f>
        <v>369777.55721431837</v>
      </c>
      <c r="O1946" s="16">
        <f>IF(M1946&gt;0,IF(M1946&lt;=L1946,$L$1943*(1-$B$1934)*(1-M1946/L1946),0),IF(AND(C1946&lt;0,N1946&gt;0),$L$1943*(1-$B$1934)-C1946,$L$1943*(1-$B$1934)))/$B$108</f>
        <v>197283.81912332462</v>
      </c>
      <c r="P1946" s="16">
        <f>$P$1943</f>
        <v>395511.83491431124</v>
      </c>
      <c r="Q1946" s="16">
        <f>IF(AND(C1946&gt;0,P1946&gt;0),C1946/(1-$B$105*MAX(0,1-$P$1943*(1-$B$1934)/P1946)),0)</f>
        <v>24957.754082761912</v>
      </c>
      <c r="R1946" s="16">
        <f t="shared" ref="R1946:R1977" si="889">IF(Q1946&gt;0,IF(Q1946&lt;=P1946,P1946-Q1946,C1946*(P1946/Q1946-1)),P1946-C1946)</f>
        <v>370554.08083154931</v>
      </c>
      <c r="S1946" s="16">
        <f>IF(Q1946&gt;0,IF(Q1946&lt;=P1946,$P$1943*(1-$B$1934)*(1-Q1946/P1946),0),IF(AND(C1946&lt;0,R1946&gt;0),$P$1943*(1-$B$1934)-C1946,$P$1943*(1-$B$1934)))/$B$108</f>
        <v>197698.11020686376</v>
      </c>
      <c r="T1946" s="16">
        <f>$T$1943</f>
        <v>395564.98980675137</v>
      </c>
      <c r="U1946" s="16">
        <f>IF(AND(C1946&gt;0,T1946&gt;0),C1946/(1-$B$105*MAX(0,1-$T$1943*(1-$B$1934)/T1946)),0)</f>
        <v>24957.754082761912</v>
      </c>
      <c r="V1946" s="16">
        <f t="shared" ref="V1946:V1977" si="890">IF(U1946&gt;0,IF(U1946&lt;=T1946,T1946-U1946,C1946*(T1946/U1946-1)),T1946-C1946)</f>
        <v>370607.23572398943</v>
      </c>
      <c r="W1946" s="16">
        <f>IF(U1946&gt;0,IF(U1946&lt;=T1946,$T$1943*(1-$B$1934)*(1-U1946/T1946),0),IF(AND(C1946&lt;0,V1946&gt;0),$T$1943*(1-$B$1934)-C1946,$T$1943*(1-$B$1934)))/$B$108</f>
        <v>197726.46941899302</v>
      </c>
    </row>
    <row r="1947" spans="1:24">
      <c r="B1947" s="13">
        <v>1</v>
      </c>
      <c r="C1947" s="16">
        <f t="shared" si="885"/>
        <v>22000</v>
      </c>
      <c r="D1947" s="16">
        <f t="shared" ref="D1947:D1978" si="891">IF($B1947&gt;$B$1941,F1946,F1946*$B$107*IF(F1946&gt;0,$B$106,1))</f>
        <v>309181.32956264174</v>
      </c>
      <c r="E1947" s="16">
        <f t="shared" ref="E1947:E1978" si="892">IF(AND(C1947&gt;0,D1947&gt;0),C1947/(1-$B$105*MAX(0,1-G1946/D1947)),0)</f>
        <v>25144.44031297055</v>
      </c>
      <c r="F1947" s="16">
        <f t="shared" si="886"/>
        <v>284036.88924967119</v>
      </c>
      <c r="G1947" s="16">
        <f t="shared" ref="G1947:G1978" si="893">IF(E1947&gt;0,IF(E1947&lt;=D1947,G1946*(1-E1947/D1947),0),IF(AND(C1947&lt;0,F1947&gt;0),G1946-C1947,G1946))/$B$108</f>
        <v>144529.90838530677</v>
      </c>
      <c r="H1947" s="16">
        <f t="shared" ref="H1947:H1978" si="894">IF($B1947&gt;$B$1941,J1946,J1946*$B$107*IF(J1946&gt;0,$B$106,1))</f>
        <v>359406.79005681316</v>
      </c>
      <c r="I1947" s="16">
        <f t="shared" ref="I1947:I1978" si="895">IF(AND(C1947&gt;0,H1947&gt;0),C1947/(1-$B$105*MAX(0,1-K1946/H1947)),0)</f>
        <v>25144.44031297055</v>
      </c>
      <c r="J1947" s="16">
        <f t="shared" si="887"/>
        <v>334262.34974384261</v>
      </c>
      <c r="K1947" s="16">
        <f t="shared" ref="K1947:K1978" si="896">IF(I1947&gt;0,IF(I1947&lt;=H1947,K1946*(1-I1947/H1947),0),IF(AND(C1947&lt;0,J1947&gt;0),K1946-C1947,K1946))/$B$108</f>
        <v>170086.73384909937</v>
      </c>
      <c r="L1947" s="16">
        <f t="shared" ref="L1947:L1978" si="897">IF($B1947&gt;$B$1941,N1946,N1946*$B$107*IF(N1946&gt;0,$B$106,1))</f>
        <v>380109.14216288645</v>
      </c>
      <c r="M1947" s="16">
        <f t="shared" ref="M1947:M1978" si="898">IF(AND(C1947&gt;0,L1947&gt;0),C1947/(1-$B$105*MAX(0,1-O1946/L1947)),0)</f>
        <v>25144.44031297055</v>
      </c>
      <c r="N1947" s="16">
        <f t="shared" si="888"/>
        <v>354964.7018499159</v>
      </c>
      <c r="O1947" s="16">
        <f t="shared" ref="O1947:O1978" si="899">IF(M1947&gt;0,IF(M1947&lt;=L1947,O1946*(1-M1947/L1947),0),IF(AND(C1947&lt;0,N1947&gt;0),O1946-C1947,O1946))/$B$108</f>
        <v>180620.96079812446</v>
      </c>
      <c r="P1947" s="16">
        <f t="shared" ref="P1947:P1978" si="900">IF($B1947&gt;$B$1941,R1946,R1946*$B$107*IF(R1946&gt;0,$B$106,1))</f>
        <v>380907.36184998282</v>
      </c>
      <c r="Q1947" s="16">
        <f t="shared" ref="Q1947:Q1978" si="901">IF(AND(C1947&gt;0,P1947&gt;0),C1947/(1-$B$105*MAX(0,1-S1946/P1947)),0)</f>
        <v>25144.44031297055</v>
      </c>
      <c r="R1947" s="16">
        <f t="shared" si="889"/>
        <v>355762.92153701227</v>
      </c>
      <c r="S1947" s="16">
        <f t="shared" ref="S1947:S1978" si="902">IF(Q1947&gt;0,IF(Q1947&lt;=P1947,S1946*(1-Q1947/P1947),0),IF(AND(C1947&lt;0,R1947&gt;0),S1946-C1947,S1946))/$B$108</f>
        <v>181027.12852708439</v>
      </c>
      <c r="T1947" s="16">
        <f t="shared" ref="T1947:T1978" si="903">IF($B1947&gt;$B$1941,V1946,V1946*$B$107*IF(V1946&gt;0,$B$106,1))</f>
        <v>380962.00189011771</v>
      </c>
      <c r="U1947" s="16">
        <f t="shared" ref="U1947:U1978" si="904">IF(AND(C1947&gt;0,T1947&gt;0),C1947/(1-$B$105*MAX(0,1-W1946/T1947)),0)</f>
        <v>25144.44031297055</v>
      </c>
      <c r="V1947" s="16">
        <f t="shared" si="890"/>
        <v>355817.56157714716</v>
      </c>
      <c r="W1947" s="16">
        <f t="shared" ref="W1947:W1978" si="905">IF(U1947&gt;0,IF(U1947&lt;=T1947,W1946*(1-U1947/T1947),0),IF(AND(C1947&lt;0,V1947&gt;0),W1946-C1947,W1946))/$B$108</f>
        <v>181054.93167623074</v>
      </c>
    </row>
    <row r="1948" spans="1:24">
      <c r="B1948" s="13">
        <v>2</v>
      </c>
      <c r="C1948" s="16">
        <f t="shared" si="885"/>
        <v>22000</v>
      </c>
      <c r="D1948" s="16">
        <f t="shared" si="891"/>
        <v>291972.87993530702</v>
      </c>
      <c r="E1948" s="16">
        <f t="shared" si="892"/>
        <v>25325.112051107775</v>
      </c>
      <c r="F1948" s="16">
        <f t="shared" si="886"/>
        <v>266647.76788419927</v>
      </c>
      <c r="G1948" s="16">
        <f t="shared" si="893"/>
        <v>129405.57729260752</v>
      </c>
      <c r="H1948" s="16">
        <f t="shared" si="894"/>
        <v>343601.63979568559</v>
      </c>
      <c r="I1948" s="16">
        <f t="shared" si="895"/>
        <v>25325.112051107779</v>
      </c>
      <c r="J1948" s="16">
        <f t="shared" si="887"/>
        <v>318276.52774457779</v>
      </c>
      <c r="K1948" s="16">
        <f t="shared" si="896"/>
        <v>154461.28853161988</v>
      </c>
      <c r="L1948" s="16">
        <f t="shared" si="897"/>
        <v>364882.4156196026</v>
      </c>
      <c r="M1948" s="16">
        <f t="shared" si="898"/>
        <v>25325.112051107779</v>
      </c>
      <c r="N1948" s="16">
        <f t="shared" si="888"/>
        <v>339557.3035684948</v>
      </c>
      <c r="O1948" s="16">
        <f t="shared" si="899"/>
        <v>164788.96201105622</v>
      </c>
      <c r="P1948" s="16">
        <f t="shared" si="900"/>
        <v>365702.93756475643</v>
      </c>
      <c r="Q1948" s="16">
        <f t="shared" si="901"/>
        <v>25325.112051107779</v>
      </c>
      <c r="R1948" s="16">
        <f t="shared" si="889"/>
        <v>340377.82551364863</v>
      </c>
      <c r="S1948" s="16">
        <f t="shared" si="902"/>
        <v>165187.16566689932</v>
      </c>
      <c r="T1948" s="16">
        <f t="shared" si="903"/>
        <v>365759.1042476127</v>
      </c>
      <c r="U1948" s="16">
        <f t="shared" si="904"/>
        <v>25325.112051107775</v>
      </c>
      <c r="V1948" s="16">
        <f t="shared" si="890"/>
        <v>340433.99219650496</v>
      </c>
      <c r="W1948" s="16">
        <f t="shared" si="905"/>
        <v>165214.42365625847</v>
      </c>
    </row>
    <row r="1949" spans="1:24">
      <c r="B1949" s="13">
        <v>3</v>
      </c>
      <c r="C1949" s="16">
        <f t="shared" si="885"/>
        <v>22000</v>
      </c>
      <c r="D1949" s="16">
        <f t="shared" si="891"/>
        <v>274097.90651888377</v>
      </c>
      <c r="E1949" s="16">
        <f t="shared" si="892"/>
        <v>25499.862439383323</v>
      </c>
      <c r="F1949" s="16">
        <f t="shared" si="886"/>
        <v>248598.04407950045</v>
      </c>
      <c r="G1949" s="16">
        <f t="shared" si="893"/>
        <v>115065.41591712524</v>
      </c>
      <c r="H1949" s="16">
        <f t="shared" si="894"/>
        <v>327169.17392976128</v>
      </c>
      <c r="I1949" s="16">
        <f t="shared" si="895"/>
        <v>25499.862439383323</v>
      </c>
      <c r="J1949" s="16">
        <f t="shared" si="887"/>
        <v>301669.31149037794</v>
      </c>
      <c r="K1949" s="16">
        <f t="shared" si="896"/>
        <v>139629.83870047069</v>
      </c>
      <c r="L1949" s="16">
        <f t="shared" si="897"/>
        <v>349044.53463019856</v>
      </c>
      <c r="M1949" s="16">
        <f t="shared" si="898"/>
        <v>25499.862439383323</v>
      </c>
      <c r="N1949" s="16">
        <f t="shared" si="888"/>
        <v>323544.67219081521</v>
      </c>
      <c r="O1949" s="16">
        <f t="shared" si="899"/>
        <v>149755.00877834944</v>
      </c>
      <c r="P1949" s="16">
        <f t="shared" si="900"/>
        <v>349887.98195849999</v>
      </c>
      <c r="Q1949" s="16">
        <f t="shared" si="901"/>
        <v>25499.862439383323</v>
      </c>
      <c r="R1949" s="16">
        <f t="shared" si="889"/>
        <v>324388.11951911665</v>
      </c>
      <c r="S1949" s="16">
        <f t="shared" si="902"/>
        <v>150145.4045193721</v>
      </c>
      <c r="T1949" s="16">
        <f t="shared" si="903"/>
        <v>349945.71793847531</v>
      </c>
      <c r="U1949" s="16">
        <f t="shared" si="904"/>
        <v>25499.862439383323</v>
      </c>
      <c r="V1949" s="16">
        <f t="shared" si="890"/>
        <v>324445.85549909197</v>
      </c>
      <c r="W1949" s="16">
        <f t="shared" si="905"/>
        <v>150172.12803835166</v>
      </c>
    </row>
    <row r="1950" spans="1:24">
      <c r="B1950" s="13">
        <v>4</v>
      </c>
      <c r="C1950" s="16">
        <f t="shared" si="885"/>
        <v>22000</v>
      </c>
      <c r="D1950" s="16">
        <f t="shared" si="891"/>
        <v>255543.87343108171</v>
      </c>
      <c r="E1950" s="16">
        <f t="shared" si="892"/>
        <v>25668.79145745805</v>
      </c>
      <c r="F1950" s="16">
        <f t="shared" si="886"/>
        <v>229875.08197362366</v>
      </c>
      <c r="G1950" s="16">
        <f t="shared" si="893"/>
        <v>101477.80473971162</v>
      </c>
      <c r="H1950" s="16">
        <f t="shared" si="894"/>
        <v>310097.95205341908</v>
      </c>
      <c r="I1950" s="16">
        <f t="shared" si="895"/>
        <v>25668.791457458046</v>
      </c>
      <c r="J1950" s="16">
        <f t="shared" si="887"/>
        <v>284429.16059596103</v>
      </c>
      <c r="K1950" s="16">
        <f t="shared" si="896"/>
        <v>125560.57217436402</v>
      </c>
      <c r="L1950" s="16">
        <f t="shared" si="897"/>
        <v>332584.51033182658</v>
      </c>
      <c r="M1950" s="16">
        <f t="shared" si="898"/>
        <v>25668.79145745805</v>
      </c>
      <c r="N1950" s="16">
        <f t="shared" si="888"/>
        <v>306915.71887436853</v>
      </c>
      <c r="O1950" s="16">
        <f t="shared" si="899"/>
        <v>135487.20950561768</v>
      </c>
      <c r="P1950" s="16">
        <f t="shared" si="900"/>
        <v>333451.52357848082</v>
      </c>
      <c r="Q1950" s="16">
        <f t="shared" si="901"/>
        <v>25668.79145745805</v>
      </c>
      <c r="R1950" s="16">
        <f t="shared" si="889"/>
        <v>307782.73212102277</v>
      </c>
      <c r="S1950" s="16">
        <f t="shared" si="902"/>
        <v>135869.95042818892</v>
      </c>
      <c r="T1950" s="16">
        <f t="shared" si="903"/>
        <v>333510.87270173657</v>
      </c>
      <c r="U1950" s="16">
        <f t="shared" si="904"/>
        <v>25668.791457458046</v>
      </c>
      <c r="V1950" s="16">
        <f t="shared" si="890"/>
        <v>307842.08124427852</v>
      </c>
      <c r="W1950" s="16">
        <f t="shared" si="905"/>
        <v>135896.14995660025</v>
      </c>
    </row>
    <row r="1951" spans="1:24">
      <c r="B1951" s="13">
        <v>5</v>
      </c>
      <c r="C1951" s="16">
        <f t="shared" si="885"/>
        <v>22000</v>
      </c>
      <c r="D1951" s="16">
        <f t="shared" si="891"/>
        <v>236297.7917639667</v>
      </c>
      <c r="E1951" s="16">
        <f t="shared" si="892"/>
        <v>25832.005153983013</v>
      </c>
      <c r="F1951" s="16">
        <f t="shared" si="886"/>
        <v>210465.78660998368</v>
      </c>
      <c r="G1951" s="16">
        <f t="shared" si="893"/>
        <v>88612.040144315411</v>
      </c>
      <c r="H1951" s="16">
        <f t="shared" si="894"/>
        <v>292376.11134301219</v>
      </c>
      <c r="I1951" s="16">
        <f t="shared" si="895"/>
        <v>25832.005153983013</v>
      </c>
      <c r="J1951" s="16">
        <f t="shared" si="887"/>
        <v>266544.10618902917</v>
      </c>
      <c r="K1951" s="16">
        <f t="shared" si="896"/>
        <v>112222.59645279816</v>
      </c>
      <c r="L1951" s="16">
        <f t="shared" si="897"/>
        <v>315490.9440597184</v>
      </c>
      <c r="M1951" s="16">
        <f t="shared" si="898"/>
        <v>25832.005153983013</v>
      </c>
      <c r="N1951" s="16">
        <f t="shared" si="888"/>
        <v>289658.93890573538</v>
      </c>
      <c r="O1951" s="16">
        <f t="shared" si="899"/>
        <v>121954.59383638018</v>
      </c>
      <c r="P1951" s="16">
        <f t="shared" si="900"/>
        <v>316382.18165648414</v>
      </c>
      <c r="Q1951" s="16">
        <f t="shared" si="901"/>
        <v>25832.005153983013</v>
      </c>
      <c r="R1951" s="16">
        <f t="shared" si="889"/>
        <v>290550.17650250113</v>
      </c>
      <c r="S1951" s="16">
        <f t="shared" si="902"/>
        <v>122329.83003497946</v>
      </c>
      <c r="T1951" s="16">
        <f t="shared" si="903"/>
        <v>316443.18899424368</v>
      </c>
      <c r="U1951" s="16">
        <f t="shared" si="904"/>
        <v>25832.005153983013</v>
      </c>
      <c r="V1951" s="16">
        <f t="shared" si="890"/>
        <v>290611.18384026067</v>
      </c>
      <c r="W1951" s="16">
        <f t="shared" si="905"/>
        <v>122355.5158471474</v>
      </c>
    </row>
    <row r="1952" spans="1:24">
      <c r="B1952" s="13">
        <v>6</v>
      </c>
      <c r="C1952" s="16">
        <f t="shared" si="885"/>
        <v>22000</v>
      </c>
      <c r="D1952" s="16">
        <f t="shared" si="891"/>
        <v>216346.20068786663</v>
      </c>
      <c r="E1952" s="16">
        <f t="shared" si="892"/>
        <v>25989.614906136074</v>
      </c>
      <c r="F1952" s="16">
        <f t="shared" si="886"/>
        <v>190356.58578173057</v>
      </c>
      <c r="G1952" s="16">
        <f t="shared" si="893"/>
        <v>76438.33132753658</v>
      </c>
      <c r="H1952" s="16">
        <f t="shared" si="894"/>
        <v>273991.34851595067</v>
      </c>
      <c r="I1952" s="16">
        <f t="shared" si="895"/>
        <v>25989.61490613607</v>
      </c>
      <c r="J1952" s="16">
        <f t="shared" si="887"/>
        <v>248001.7336098146</v>
      </c>
      <c r="K1952" s="16">
        <f t="shared" si="896"/>
        <v>99585.935551539267</v>
      </c>
      <c r="L1952" s="16">
        <f t="shared" si="897"/>
        <v>297752.00965876167</v>
      </c>
      <c r="M1952" s="16">
        <f t="shared" si="898"/>
        <v>25989.614906136074</v>
      </c>
      <c r="N1952" s="16">
        <f t="shared" si="888"/>
        <v>271762.39475262561</v>
      </c>
      <c r="O1952" s="16">
        <f t="shared" si="899"/>
        <v>109127.10945701186</v>
      </c>
      <c r="P1952" s="16">
        <f t="shared" si="900"/>
        <v>298668.14843398106</v>
      </c>
      <c r="Q1952" s="16">
        <f t="shared" si="901"/>
        <v>25989.614906136074</v>
      </c>
      <c r="R1952" s="16">
        <f t="shared" si="889"/>
        <v>272678.53352784499</v>
      </c>
      <c r="S1952" s="16">
        <f t="shared" si="902"/>
        <v>109494.98808308956</v>
      </c>
      <c r="T1952" s="16">
        <f t="shared" si="903"/>
        <v>298730.86031675758</v>
      </c>
      <c r="U1952" s="16">
        <f t="shared" si="904"/>
        <v>25989.614906136074</v>
      </c>
      <c r="V1952" s="16">
        <f t="shared" si="890"/>
        <v>272741.24541062152</v>
      </c>
      <c r="W1952" s="16">
        <f t="shared" si="905"/>
        <v>109520.17025188166</v>
      </c>
    </row>
    <row r="1953" spans="2:23">
      <c r="B1953" s="13">
        <v>7</v>
      </c>
      <c r="C1953" s="16">
        <f t="shared" si="885"/>
        <v>22000</v>
      </c>
      <c r="D1953" s="16">
        <f t="shared" si="891"/>
        <v>195675.14878847214</v>
      </c>
      <c r="E1953" s="16">
        <f t="shared" si="892"/>
        <v>26141.736709760866</v>
      </c>
      <c r="F1953" s="16">
        <f t="shared" si="886"/>
        <v>169533.41207871126</v>
      </c>
      <c r="G1953" s="16">
        <f t="shared" si="893"/>
        <v>64927.795288018671</v>
      </c>
      <c r="H1953" s="16">
        <f t="shared" si="894"/>
        <v>254930.90204687283</v>
      </c>
      <c r="I1953" s="16">
        <f t="shared" si="895"/>
        <v>26141.736709760866</v>
      </c>
      <c r="J1953" s="16">
        <f t="shared" si="887"/>
        <v>228789.16533711198</v>
      </c>
      <c r="K1953" s="16">
        <f t="shared" si="896"/>
        <v>87621.524919393851</v>
      </c>
      <c r="L1953" s="16">
        <f t="shared" si="897"/>
        <v>279355.43606201396</v>
      </c>
      <c r="M1953" s="16">
        <f t="shared" si="898"/>
        <v>26141.736709760869</v>
      </c>
      <c r="N1953" s="16">
        <f t="shared" si="888"/>
        <v>253213.69935225308</v>
      </c>
      <c r="O1953" s="16">
        <f t="shared" si="899"/>
        <v>96975.616983582673</v>
      </c>
      <c r="P1953" s="16">
        <f t="shared" si="900"/>
        <v>280297.17175461299</v>
      </c>
      <c r="Q1953" s="16">
        <f t="shared" si="901"/>
        <v>26141.736709760869</v>
      </c>
      <c r="R1953" s="16">
        <f t="shared" si="889"/>
        <v>254155.43504485211</v>
      </c>
      <c r="S1953" s="16">
        <f t="shared" si="902"/>
        <v>97336.282303266693</v>
      </c>
      <c r="T1953" s="16">
        <f t="shared" si="903"/>
        <v>280361.63580739428</v>
      </c>
      <c r="U1953" s="16">
        <f t="shared" si="904"/>
        <v>26141.736709760869</v>
      </c>
      <c r="V1953" s="16">
        <f t="shared" si="890"/>
        <v>254219.8990976334</v>
      </c>
      <c r="W1953" s="16">
        <f t="shared" si="905"/>
        <v>97360.970704043255</v>
      </c>
    </row>
    <row r="1954" spans="2:23">
      <c r="B1954" s="13">
        <v>8</v>
      </c>
      <c r="C1954" s="16">
        <f t="shared" si="885"/>
        <v>22000</v>
      </c>
      <c r="D1954" s="16">
        <f t="shared" si="891"/>
        <v>174270.17561219048</v>
      </c>
      <c r="E1954" s="16">
        <f t="shared" si="892"/>
        <v>26288.490502177901</v>
      </c>
      <c r="F1954" s="16">
        <f t="shared" si="886"/>
        <v>147981.68511001256</v>
      </c>
      <c r="G1954" s="16">
        <f t="shared" si="893"/>
        <v>54052.450024496611</v>
      </c>
      <c r="H1954" s="16">
        <f t="shared" si="894"/>
        <v>235181.53461663087</v>
      </c>
      <c r="I1954" s="16">
        <f t="shared" si="895"/>
        <v>26288.490502177901</v>
      </c>
      <c r="J1954" s="16">
        <f t="shared" si="887"/>
        <v>208893.04411445296</v>
      </c>
      <c r="K1954" s="16">
        <f t="shared" si="896"/>
        <v>76301.204565060514</v>
      </c>
      <c r="L1954" s="16">
        <f t="shared" si="897"/>
        <v>260288.49011215504</v>
      </c>
      <c r="M1954" s="16">
        <f t="shared" si="898"/>
        <v>26288.490502177901</v>
      </c>
      <c r="N1954" s="16">
        <f t="shared" si="888"/>
        <v>233999.99960997712</v>
      </c>
      <c r="O1954" s="16">
        <f t="shared" si="899"/>
        <v>85471.883059363274</v>
      </c>
      <c r="P1954" s="16">
        <f t="shared" si="900"/>
        <v>261256.53790000529</v>
      </c>
      <c r="Q1954" s="16">
        <f t="shared" si="901"/>
        <v>26288.490502177901</v>
      </c>
      <c r="R1954" s="16">
        <f t="shared" si="889"/>
        <v>234968.04739782738</v>
      </c>
      <c r="S1954" s="16">
        <f t="shared" si="902"/>
        <v>85825.476510033885</v>
      </c>
      <c r="T1954" s="16">
        <f t="shared" si="903"/>
        <v>261322.8030784213</v>
      </c>
      <c r="U1954" s="16">
        <f t="shared" si="904"/>
        <v>26288.490502177901</v>
      </c>
      <c r="V1954" s="16">
        <f t="shared" si="890"/>
        <v>235034.31257624339</v>
      </c>
      <c r="W1954" s="16">
        <f t="shared" si="905"/>
        <v>85849.680824520707</v>
      </c>
    </row>
    <row r="1955" spans="2:23">
      <c r="B1955" s="13">
        <v>9</v>
      </c>
      <c r="C1955" s="16">
        <f t="shared" si="885"/>
        <v>22000</v>
      </c>
      <c r="D1955" s="16">
        <f t="shared" si="891"/>
        <v>152116.29339198631</v>
      </c>
      <c r="E1955" s="16">
        <f t="shared" si="892"/>
        <v>26429.999519239216</v>
      </c>
      <c r="F1955" s="16">
        <f t="shared" si="886"/>
        <v>125686.2938727471</v>
      </c>
      <c r="G1955" s="16">
        <f t="shared" si="893"/>
        <v>43785.206073175483</v>
      </c>
      <c r="H1955" s="16">
        <f t="shared" si="894"/>
        <v>214729.5157670108</v>
      </c>
      <c r="I1955" s="16">
        <f t="shared" si="895"/>
        <v>26429.999519239216</v>
      </c>
      <c r="J1955" s="16">
        <f t="shared" si="887"/>
        <v>188299.51624777159</v>
      </c>
      <c r="K1955" s="16">
        <f t="shared" si="896"/>
        <v>65597.710524708717</v>
      </c>
      <c r="L1955" s="16">
        <f t="shared" si="897"/>
        <v>240537.95959907988</v>
      </c>
      <c r="M1955" s="16">
        <f t="shared" si="898"/>
        <v>26429.999519239216</v>
      </c>
      <c r="N1955" s="16">
        <f t="shared" si="888"/>
        <v>214107.96007984068</v>
      </c>
      <c r="O1955" s="16">
        <f t="shared" si="899"/>
        <v>74588.571793632989</v>
      </c>
      <c r="P1955" s="16">
        <f t="shared" si="900"/>
        <v>241533.05464212268</v>
      </c>
      <c r="Q1955" s="16">
        <f t="shared" si="901"/>
        <v>26429.999519239216</v>
      </c>
      <c r="R1955" s="16">
        <f t="shared" si="889"/>
        <v>215103.05512288347</v>
      </c>
      <c r="S1955" s="16">
        <f t="shared" si="902"/>
        <v>74935.232039388502</v>
      </c>
      <c r="T1955" s="16">
        <f t="shared" si="903"/>
        <v>241601.17126962365</v>
      </c>
      <c r="U1955" s="16">
        <f t="shared" si="904"/>
        <v>26429.999519239216</v>
      </c>
      <c r="V1955" s="16">
        <f t="shared" si="890"/>
        <v>215171.17175038444</v>
      </c>
      <c r="W1955" s="16">
        <f t="shared" si="905"/>
        <v>74958.961759473619</v>
      </c>
    </row>
    <row r="1956" spans="2:23">
      <c r="B1956" s="13">
        <v>10</v>
      </c>
      <c r="C1956" s="16">
        <f t="shared" si="885"/>
        <v>22000</v>
      </c>
      <c r="D1956" s="16">
        <f t="shared" si="891"/>
        <v>129197.96892355166</v>
      </c>
      <c r="E1956" s="16">
        <f t="shared" si="892"/>
        <v>26566.389687738512</v>
      </c>
      <c r="F1956" s="16">
        <f t="shared" si="886"/>
        <v>102631.57923581314</v>
      </c>
      <c r="G1956" s="16">
        <f t="shared" si="893"/>
        <v>34099.856515656575</v>
      </c>
      <c r="H1956" s="16">
        <f t="shared" si="894"/>
        <v>193560.60473173435</v>
      </c>
      <c r="I1956" s="16">
        <f t="shared" si="895"/>
        <v>26566.389687738512</v>
      </c>
      <c r="J1956" s="16">
        <f t="shared" si="887"/>
        <v>166994.21504399582</v>
      </c>
      <c r="K1956" s="16">
        <f t="shared" si="896"/>
        <v>55484.664801473467</v>
      </c>
      <c r="L1956" s="16">
        <f t="shared" si="897"/>
        <v>220090.13648447144</v>
      </c>
      <c r="M1956" s="16">
        <f t="shared" si="898"/>
        <v>26566.389687738512</v>
      </c>
      <c r="N1956" s="16">
        <f t="shared" si="888"/>
        <v>193523.74679673294</v>
      </c>
      <c r="O1956" s="16">
        <f t="shared" si="899"/>
        <v>64299.234672967861</v>
      </c>
      <c r="P1956" s="16">
        <f t="shared" si="900"/>
        <v>221113.03448301685</v>
      </c>
      <c r="Q1956" s="16">
        <f t="shared" si="901"/>
        <v>26566.389687738512</v>
      </c>
      <c r="R1956" s="16">
        <f t="shared" si="889"/>
        <v>194546.64479527832</v>
      </c>
      <c r="S1956" s="16">
        <f t="shared" si="902"/>
        <v>64639.097659002677</v>
      </c>
      <c r="T1956" s="16">
        <f t="shared" si="903"/>
        <v>221183.05428909019</v>
      </c>
      <c r="U1956" s="16">
        <f t="shared" si="904"/>
        <v>26566.389687738512</v>
      </c>
      <c r="V1956" s="16">
        <f t="shared" si="890"/>
        <v>194616.66460135166</v>
      </c>
      <c r="W1956" s="16">
        <f t="shared" si="905"/>
        <v>64662.362090458679</v>
      </c>
    </row>
    <row r="1957" spans="2:23">
      <c r="B1957" s="13">
        <v>11</v>
      </c>
      <c r="C1957" s="16">
        <f t="shared" si="885"/>
        <v>22000</v>
      </c>
      <c r="D1957" s="16">
        <f t="shared" si="891"/>
        <v>105499.10555966177</v>
      </c>
      <c r="E1957" s="16">
        <f t="shared" si="892"/>
        <v>26697.789053869496</v>
      </c>
      <c r="F1957" s="16">
        <f t="shared" si="886"/>
        <v>78801.316505792274</v>
      </c>
      <c r="G1957" s="16">
        <f t="shared" si="893"/>
        <v>24971.065587986934</v>
      </c>
      <c r="H1957" s="16">
        <f t="shared" si="894"/>
        <v>171660.03341232508</v>
      </c>
      <c r="I1957" s="16">
        <f t="shared" si="895"/>
        <v>26697.789053869496</v>
      </c>
      <c r="J1957" s="16">
        <f t="shared" si="887"/>
        <v>144962.24435845559</v>
      </c>
      <c r="K1957" s="16">
        <f t="shared" si="896"/>
        <v>45936.563907415264</v>
      </c>
      <c r="L1957" s="16">
        <f t="shared" si="897"/>
        <v>198930.80028223366</v>
      </c>
      <c r="M1957" s="16">
        <f t="shared" si="898"/>
        <v>26697.789053869496</v>
      </c>
      <c r="N1957" s="16">
        <f t="shared" si="888"/>
        <v>172233.01122836416</v>
      </c>
      <c r="O1957" s="16">
        <f t="shared" si="899"/>
        <v>54578.299075547024</v>
      </c>
      <c r="P1957" s="16">
        <f t="shared" si="900"/>
        <v>199982.27805085841</v>
      </c>
      <c r="Q1957" s="16">
        <f t="shared" si="901"/>
        <v>26697.789053869496</v>
      </c>
      <c r="R1957" s="16">
        <f t="shared" si="889"/>
        <v>173284.48899698892</v>
      </c>
      <c r="S1957" s="16">
        <f t="shared" si="902"/>
        <v>54911.498081463506</v>
      </c>
      <c r="T1957" s="16">
        <f t="shared" si="903"/>
        <v>200054.25421031343</v>
      </c>
      <c r="U1957" s="16">
        <f t="shared" si="904"/>
        <v>26697.789053869496</v>
      </c>
      <c r="V1957" s="16">
        <f t="shared" si="890"/>
        <v>173356.46515644394</v>
      </c>
      <c r="W1957" s="16">
        <f t="shared" si="905"/>
        <v>54934.306347596845</v>
      </c>
    </row>
    <row r="1958" spans="2:23">
      <c r="B1958" s="13">
        <v>12</v>
      </c>
      <c r="C1958" s="16">
        <f t="shared" si="885"/>
        <v>22000</v>
      </c>
      <c r="D1958" s="16">
        <f t="shared" si="891"/>
        <v>81003.025288964112</v>
      </c>
      <c r="E1958" s="16">
        <f t="shared" si="892"/>
        <v>26824.327248046888</v>
      </c>
      <c r="F1958" s="16">
        <f t="shared" si="886"/>
        <v>54178.698040917225</v>
      </c>
      <c r="G1958" s="16">
        <f t="shared" si="893"/>
        <v>16374.356019725868</v>
      </c>
      <c r="H1958" s="16">
        <f t="shared" si="894"/>
        <v>149012.48946583085</v>
      </c>
      <c r="I1958" s="16">
        <f t="shared" si="895"/>
        <v>26824.327248046888</v>
      </c>
      <c r="J1958" s="16">
        <f t="shared" si="887"/>
        <v>122188.16221778396</v>
      </c>
      <c r="K1958" s="16">
        <f t="shared" si="896"/>
        <v>36928.766136812461</v>
      </c>
      <c r="L1958" s="16">
        <f t="shared" si="897"/>
        <v>177045.20156208467</v>
      </c>
      <c r="M1958" s="16">
        <f t="shared" si="898"/>
        <v>26824.327248046888</v>
      </c>
      <c r="N1958" s="16">
        <f t="shared" si="888"/>
        <v>150220.87431403779</v>
      </c>
      <c r="O1958" s="16">
        <f t="shared" si="899"/>
        <v>45401.055517333793</v>
      </c>
      <c r="P1958" s="16">
        <f t="shared" si="900"/>
        <v>178126.05761956482</v>
      </c>
      <c r="Q1958" s="16">
        <f t="shared" si="901"/>
        <v>26824.327248046888</v>
      </c>
      <c r="R1958" s="16">
        <f t="shared" si="889"/>
        <v>151301.73037151794</v>
      </c>
      <c r="S1958" s="16">
        <f t="shared" si="902"/>
        <v>45727.721209408774</v>
      </c>
      <c r="T1958" s="16">
        <f t="shared" si="903"/>
        <v>178200.044792915</v>
      </c>
      <c r="U1958" s="16">
        <f t="shared" si="904"/>
        <v>26824.327248046888</v>
      </c>
      <c r="V1958" s="16">
        <f t="shared" si="890"/>
        <v>151375.71754486812</v>
      </c>
      <c r="W1958" s="16">
        <f t="shared" si="905"/>
        <v>45750.082254637542</v>
      </c>
    </row>
    <row r="1959" spans="2:23">
      <c r="B1959" s="13">
        <v>13</v>
      </c>
      <c r="C1959" s="16">
        <f t="shared" si="885"/>
        <v>22000</v>
      </c>
      <c r="D1959" s="16">
        <f t="shared" si="891"/>
        <v>55692.450864180457</v>
      </c>
      <c r="E1959" s="16">
        <f t="shared" si="892"/>
        <v>26946.134986067238</v>
      </c>
      <c r="F1959" s="16">
        <f t="shared" si="886"/>
        <v>28746.315878113219</v>
      </c>
      <c r="G1959" s="16">
        <f t="shared" si="893"/>
        <v>8286.0952293306309</v>
      </c>
      <c r="H1959" s="16">
        <f t="shared" si="894"/>
        <v>125602.09947014884</v>
      </c>
      <c r="I1959" s="16">
        <f t="shared" si="895"/>
        <v>26946.134986067238</v>
      </c>
      <c r="J1959" s="16">
        <f t="shared" si="887"/>
        <v>98655.964484081604</v>
      </c>
      <c r="K1959" s="16">
        <f t="shared" si="896"/>
        <v>28437.477697062583</v>
      </c>
      <c r="L1959" s="16">
        <f t="shared" si="897"/>
        <v>154418.04554237201</v>
      </c>
      <c r="M1959" s="16">
        <f t="shared" si="898"/>
        <v>26946.134986067242</v>
      </c>
      <c r="N1959" s="16">
        <f t="shared" si="888"/>
        <v>127471.91055630476</v>
      </c>
      <c r="O1959" s="16">
        <f t="shared" si="899"/>
        <v>36743.643756397221</v>
      </c>
      <c r="P1959" s="16">
        <f t="shared" si="900"/>
        <v>155529.10071809814</v>
      </c>
      <c r="Q1959" s="16">
        <f t="shared" si="901"/>
        <v>26946.134986067242</v>
      </c>
      <c r="R1959" s="16">
        <f t="shared" si="889"/>
        <v>128582.96573203089</v>
      </c>
      <c r="S1959" s="16">
        <f t="shared" si="902"/>
        <v>37063.90423882367</v>
      </c>
      <c r="T1959" s="16">
        <f t="shared" si="903"/>
        <v>155605.15509307175</v>
      </c>
      <c r="U1959" s="16">
        <f t="shared" si="904"/>
        <v>26946.134986067242</v>
      </c>
      <c r="V1959" s="16">
        <f t="shared" si="890"/>
        <v>128659.0201070045</v>
      </c>
      <c r="W1959" s="16">
        <f t="shared" si="905"/>
        <v>37085.826832185216</v>
      </c>
    </row>
    <row r="1960" spans="2:23">
      <c r="B1960" s="13">
        <v>14</v>
      </c>
      <c r="C1960" s="16">
        <f t="shared" si="885"/>
        <v>22000</v>
      </c>
      <c r="D1960" s="16">
        <f t="shared" si="891"/>
        <v>29549.487943747703</v>
      </c>
      <c r="E1960" s="16">
        <f t="shared" si="892"/>
        <v>27063.343606289058</v>
      </c>
      <c r="F1960" s="16">
        <f t="shared" si="886"/>
        <v>2486.1443374586452</v>
      </c>
      <c r="G1960" s="16">
        <f t="shared" si="893"/>
        <v>683.48049879285486</v>
      </c>
      <c r="H1960" s="16">
        <f t="shared" si="894"/>
        <v>101412.41213176685</v>
      </c>
      <c r="I1960" s="16">
        <f t="shared" si="895"/>
        <v>27063.343606289058</v>
      </c>
      <c r="J1960" s="16">
        <f t="shared" si="887"/>
        <v>74349.068525477793</v>
      </c>
      <c r="K1960" s="16">
        <f t="shared" si="896"/>
        <v>20439.73782009869</v>
      </c>
      <c r="L1960" s="16">
        <f t="shared" si="897"/>
        <v>131033.47573724792</v>
      </c>
      <c r="M1960" s="16">
        <f t="shared" si="898"/>
        <v>27063.343606289058</v>
      </c>
      <c r="N1960" s="16">
        <f t="shared" si="888"/>
        <v>103970.13213095887</v>
      </c>
      <c r="O1960" s="16">
        <f t="shared" si="899"/>
        <v>28583.037878269912</v>
      </c>
      <c r="P1960" s="16">
        <f t="shared" si="900"/>
        <v>132175.57379458385</v>
      </c>
      <c r="Q1960" s="16">
        <f t="shared" si="901"/>
        <v>27063.343606289058</v>
      </c>
      <c r="R1960" s="16">
        <f t="shared" si="889"/>
        <v>105112.23018829479</v>
      </c>
      <c r="S1960" s="16">
        <f t="shared" si="902"/>
        <v>28897.018743393877</v>
      </c>
      <c r="T1960" s="16">
        <f t="shared" si="903"/>
        <v>132253.75312879423</v>
      </c>
      <c r="U1960" s="16">
        <f t="shared" si="904"/>
        <v>27063.343606289058</v>
      </c>
      <c r="V1960" s="16">
        <f t="shared" si="890"/>
        <v>105190.40952250517</v>
      </c>
      <c r="W1960" s="16">
        <f t="shared" si="905"/>
        <v>28918.511481983627</v>
      </c>
    </row>
    <row r="1961" spans="2:23">
      <c r="B1961" s="13">
        <v>15</v>
      </c>
      <c r="C1961" s="16">
        <f t="shared" si="885"/>
        <v>22000</v>
      </c>
      <c r="D1961" s="16">
        <f t="shared" si="891"/>
        <v>2555.6072102472399</v>
      </c>
      <c r="E1961" s="16">
        <f t="shared" si="892"/>
        <v>27176.084642253038</v>
      </c>
      <c r="F1961" s="16">
        <f t="shared" si="886"/>
        <v>-19931.145734730901</v>
      </c>
      <c r="G1961" s="16">
        <f t="shared" si="893"/>
        <v>0</v>
      </c>
      <c r="H1961" s="16">
        <f t="shared" si="894"/>
        <v>76426.381500079646</v>
      </c>
      <c r="I1961" s="16">
        <f t="shared" si="895"/>
        <v>27176.084642253041</v>
      </c>
      <c r="J1961" s="16">
        <f t="shared" si="887"/>
        <v>49250.296857826601</v>
      </c>
      <c r="K1961" s="16">
        <f t="shared" si="896"/>
        <v>12913.402973201015</v>
      </c>
      <c r="L1961" s="16">
        <f t="shared" si="897"/>
        <v>106875.05762269786</v>
      </c>
      <c r="M1961" s="16">
        <f t="shared" si="898"/>
        <v>27176.084642253041</v>
      </c>
      <c r="N1961" s="16">
        <f t="shared" si="888"/>
        <v>79698.972980444814</v>
      </c>
      <c r="O1961" s="16">
        <f t="shared" si="899"/>
        <v>20897.030481212019</v>
      </c>
      <c r="P1961" s="16">
        <f t="shared" si="900"/>
        <v>108049.06589975575</v>
      </c>
      <c r="Q1961" s="16">
        <f t="shared" si="901"/>
        <v>27176.084642253041</v>
      </c>
      <c r="R1961" s="16">
        <f t="shared" si="889"/>
        <v>80872.981257502703</v>
      </c>
      <c r="S1961" s="16">
        <f t="shared" si="902"/>
        <v>21204.854858784536</v>
      </c>
      <c r="T1961" s="16">
        <f t="shared" si="903"/>
        <v>108129.42956456396</v>
      </c>
      <c r="U1961" s="16">
        <f t="shared" si="904"/>
        <v>27176.084642253041</v>
      </c>
      <c r="V1961" s="16">
        <f t="shared" si="890"/>
        <v>80953.34492231092</v>
      </c>
      <c r="W1961" s="16">
        <f t="shared" si="905"/>
        <v>21225.92617112743</v>
      </c>
    </row>
    <row r="1962" spans="2:23">
      <c r="B1962" s="13">
        <v>16</v>
      </c>
      <c r="C1962" s="16">
        <f t="shared" si="885"/>
        <v>22000</v>
      </c>
      <c r="D1962" s="16">
        <f t="shared" si="891"/>
        <v>-20529.080106772828</v>
      </c>
      <c r="E1962" s="16">
        <f t="shared" si="892"/>
        <v>0</v>
      </c>
      <c r="F1962" s="16">
        <f t="shared" si="886"/>
        <v>-42529.080106772832</v>
      </c>
      <c r="G1962" s="16">
        <f t="shared" si="893"/>
        <v>0</v>
      </c>
      <c r="H1962" s="16">
        <f t="shared" si="894"/>
        <v>50626.350152034276</v>
      </c>
      <c r="I1962" s="16">
        <f t="shared" si="895"/>
        <v>27284.489429941266</v>
      </c>
      <c r="J1962" s="16">
        <f t="shared" si="887"/>
        <v>23341.86072209301</v>
      </c>
      <c r="K1962" s="16">
        <f t="shared" si="896"/>
        <v>5837.130283517341</v>
      </c>
      <c r="L1962" s="16">
        <f t="shared" si="897"/>
        <v>81925.762285518445</v>
      </c>
      <c r="M1962" s="16">
        <f t="shared" si="898"/>
        <v>27284.489429941266</v>
      </c>
      <c r="N1962" s="16">
        <f t="shared" si="888"/>
        <v>54641.272855577176</v>
      </c>
      <c r="O1962" s="16">
        <f t="shared" si="899"/>
        <v>13664.216075684995</v>
      </c>
      <c r="P1962" s="16">
        <f t="shared" si="900"/>
        <v>83132.572353837328</v>
      </c>
      <c r="Q1962" s="16">
        <f t="shared" si="901"/>
        <v>27284.489429941266</v>
      </c>
      <c r="R1962" s="16">
        <f t="shared" si="889"/>
        <v>55848.082923896058</v>
      </c>
      <c r="S1962" s="16">
        <f t="shared" si="902"/>
        <v>13966.004681148244</v>
      </c>
      <c r="T1962" s="16">
        <f t="shared" si="903"/>
        <v>83215.181379440284</v>
      </c>
      <c r="U1962" s="16">
        <f t="shared" si="904"/>
        <v>27284.489429941266</v>
      </c>
      <c r="V1962" s="16">
        <f t="shared" si="890"/>
        <v>55930.691949499014</v>
      </c>
      <c r="W1962" s="16">
        <f t="shared" si="905"/>
        <v>13986.662830504025</v>
      </c>
    </row>
    <row r="1963" spans="2:23">
      <c r="B1963" s="13">
        <v>17</v>
      </c>
      <c r="C1963" s="16">
        <f t="shared" si="885"/>
        <v>22000</v>
      </c>
      <c r="D1963" s="16">
        <f t="shared" si="891"/>
        <v>-43804.952509976021</v>
      </c>
      <c r="E1963" s="16">
        <f t="shared" si="892"/>
        <v>0</v>
      </c>
      <c r="F1963" s="16">
        <f t="shared" si="886"/>
        <v>-65804.952509976021</v>
      </c>
      <c r="G1963" s="16">
        <f t="shared" si="893"/>
        <v>0</v>
      </c>
      <c r="H1963" s="16">
        <f t="shared" si="894"/>
        <v>23994.032310668288</v>
      </c>
      <c r="I1963" s="16">
        <f t="shared" si="895"/>
        <v>27388.688748687011</v>
      </c>
      <c r="J1963" s="16">
        <f t="shared" si="887"/>
        <v>-2726.7622163909577</v>
      </c>
      <c r="K1963" s="16">
        <f t="shared" si="896"/>
        <v>0</v>
      </c>
      <c r="L1963" s="16">
        <f t="shared" si="897"/>
        <v>56167.950019162003</v>
      </c>
      <c r="M1963" s="16">
        <f t="shared" si="898"/>
        <v>27388.688748687011</v>
      </c>
      <c r="N1963" s="16">
        <f t="shared" si="888"/>
        <v>28779.261270474992</v>
      </c>
      <c r="O1963" s="16">
        <f t="shared" si="899"/>
        <v>6863.9738073396948</v>
      </c>
      <c r="P1963" s="16">
        <f t="shared" si="900"/>
        <v>57408.478360789719</v>
      </c>
      <c r="Q1963" s="16">
        <f t="shared" si="901"/>
        <v>27388.688748687011</v>
      </c>
      <c r="R1963" s="16">
        <f t="shared" si="889"/>
        <v>30019.789612102708</v>
      </c>
      <c r="S1963" s="16">
        <f t="shared" si="902"/>
        <v>7159.8449891664077</v>
      </c>
      <c r="T1963" s="16">
        <f t="shared" si="903"/>
        <v>57493.395482568019</v>
      </c>
      <c r="U1963" s="16">
        <f t="shared" si="904"/>
        <v>27388.688748687011</v>
      </c>
      <c r="V1963" s="16">
        <f t="shared" si="890"/>
        <v>30104.706733881008</v>
      </c>
      <c r="W1963" s="16">
        <f t="shared" si="905"/>
        <v>7180.0980767701149</v>
      </c>
    </row>
    <row r="1964" spans="2:23">
      <c r="B1964" s="13">
        <v>18</v>
      </c>
      <c r="C1964" s="16">
        <f t="shared" si="885"/>
        <v>8001.3900388947559</v>
      </c>
      <c r="D1964" s="16">
        <f t="shared" si="891"/>
        <v>-67779.10108527531</v>
      </c>
      <c r="E1964" s="16">
        <f t="shared" si="892"/>
        <v>0</v>
      </c>
      <c r="F1964" s="16">
        <f t="shared" si="886"/>
        <v>-75780.491124170061</v>
      </c>
      <c r="G1964" s="16">
        <f t="shared" si="893"/>
        <v>0</v>
      </c>
      <c r="H1964" s="16">
        <f t="shared" si="894"/>
        <v>-2808.5650828826865</v>
      </c>
      <c r="I1964" s="16">
        <f t="shared" si="895"/>
        <v>0</v>
      </c>
      <c r="J1964" s="16">
        <f t="shared" si="887"/>
        <v>-10809.955121777442</v>
      </c>
      <c r="K1964" s="16">
        <f t="shared" si="896"/>
        <v>0</v>
      </c>
      <c r="L1964" s="16">
        <f t="shared" si="897"/>
        <v>29583.353830372063</v>
      </c>
      <c r="M1964" s="16">
        <f t="shared" si="898"/>
        <v>9997.6686579671896</v>
      </c>
      <c r="N1964" s="16">
        <f t="shared" si="888"/>
        <v>19585.685172404876</v>
      </c>
      <c r="O1964" s="16">
        <f t="shared" si="899"/>
        <v>4455.1959197182669</v>
      </c>
      <c r="P1964" s="16">
        <f t="shared" si="900"/>
        <v>30858.542533864857</v>
      </c>
      <c r="Q1964" s="16">
        <f t="shared" si="901"/>
        <v>9997.6686579671896</v>
      </c>
      <c r="R1964" s="16">
        <f t="shared" si="889"/>
        <v>20860.873875897669</v>
      </c>
      <c r="S1964" s="16">
        <f t="shared" si="902"/>
        <v>4745.2657058228879</v>
      </c>
      <c r="T1964" s="16">
        <f t="shared" si="903"/>
        <v>30945.832240025644</v>
      </c>
      <c r="U1964" s="16">
        <f t="shared" si="904"/>
        <v>9997.6686579671896</v>
      </c>
      <c r="V1964" s="16">
        <f t="shared" si="890"/>
        <v>20948.163582058456</v>
      </c>
      <c r="W1964" s="16">
        <f t="shared" si="905"/>
        <v>4765.1216740618165</v>
      </c>
    </row>
    <row r="1965" spans="2:23">
      <c r="B1965" s="13">
        <v>19</v>
      </c>
      <c r="C1965" s="16">
        <f t="shared" si="885"/>
        <v>1002.0850583421343</v>
      </c>
      <c r="D1965" s="16">
        <f t="shared" si="891"/>
        <v>-78053.905857895166</v>
      </c>
      <c r="E1965" s="16">
        <f t="shared" si="892"/>
        <v>0</v>
      </c>
      <c r="F1965" s="16">
        <f t="shared" si="886"/>
        <v>-79055.990916237293</v>
      </c>
      <c r="G1965" s="16">
        <f t="shared" si="893"/>
        <v>0</v>
      </c>
      <c r="H1965" s="16">
        <f t="shared" si="894"/>
        <v>-11134.253775430767</v>
      </c>
      <c r="I1965" s="16">
        <f t="shared" si="895"/>
        <v>0</v>
      </c>
      <c r="J1965" s="16">
        <f t="shared" si="887"/>
        <v>-12136.338833772901</v>
      </c>
      <c r="K1965" s="16">
        <f t="shared" si="896"/>
        <v>0</v>
      </c>
      <c r="L1965" s="16">
        <f t="shared" si="897"/>
        <v>20132.909216121869</v>
      </c>
      <c r="M1965" s="16">
        <f t="shared" si="898"/>
        <v>1256.4775317010219</v>
      </c>
      <c r="N1965" s="16">
        <f t="shared" si="888"/>
        <v>18876.431684420848</v>
      </c>
      <c r="O1965" s="16">
        <f t="shared" si="899"/>
        <v>4095.246056724628</v>
      </c>
      <c r="P1965" s="16">
        <f t="shared" si="900"/>
        <v>21443.72669199025</v>
      </c>
      <c r="Q1965" s="16">
        <f t="shared" si="901"/>
        <v>1256.4775317010219</v>
      </c>
      <c r="R1965" s="16">
        <f t="shared" si="889"/>
        <v>20187.24916028923</v>
      </c>
      <c r="S1965" s="16">
        <f t="shared" si="902"/>
        <v>4379.6281999644525</v>
      </c>
      <c r="T1965" s="16">
        <f t="shared" si="903"/>
        <v>21533.45527254117</v>
      </c>
      <c r="U1965" s="16">
        <f t="shared" si="904"/>
        <v>1256.4775317010219</v>
      </c>
      <c r="V1965" s="16">
        <f t="shared" si="890"/>
        <v>20276.97774084015</v>
      </c>
      <c r="W1965" s="16">
        <f t="shared" si="905"/>
        <v>4399.0948354928141</v>
      </c>
    </row>
    <row r="1966" spans="2:23">
      <c r="B1966" s="13">
        <v>20</v>
      </c>
      <c r="C1966" s="16">
        <f t="shared" si="885"/>
        <v>1002.0850583421343</v>
      </c>
      <c r="D1966" s="16">
        <f t="shared" si="891"/>
        <v>-81427.670643724414</v>
      </c>
      <c r="E1966" s="16">
        <f t="shared" si="892"/>
        <v>0</v>
      </c>
      <c r="F1966" s="16">
        <f t="shared" si="886"/>
        <v>-82429.755702066555</v>
      </c>
      <c r="G1966" s="16">
        <f t="shared" si="893"/>
        <v>0</v>
      </c>
      <c r="H1966" s="16">
        <f t="shared" si="894"/>
        <v>-12500.428998786088</v>
      </c>
      <c r="I1966" s="16">
        <f t="shared" si="895"/>
        <v>0</v>
      </c>
      <c r="J1966" s="16">
        <f t="shared" si="887"/>
        <v>-13502.514057128223</v>
      </c>
      <c r="K1966" s="16">
        <f t="shared" si="896"/>
        <v>0</v>
      </c>
      <c r="L1966" s="16">
        <f t="shared" si="897"/>
        <v>19403.839185683566</v>
      </c>
      <c r="M1966" s="16">
        <f t="shared" si="898"/>
        <v>1260.6843443897726</v>
      </c>
      <c r="N1966" s="16">
        <f t="shared" si="888"/>
        <v>18143.154841293792</v>
      </c>
      <c r="O1966" s="16">
        <f t="shared" si="899"/>
        <v>3754.0925009604102</v>
      </c>
      <c r="P1966" s="16">
        <f t="shared" si="900"/>
        <v>20751.280901827711</v>
      </c>
      <c r="Q1966" s="16">
        <f t="shared" si="901"/>
        <v>1260.6843443897726</v>
      </c>
      <c r="R1966" s="16">
        <f t="shared" si="889"/>
        <v>19490.596557437937</v>
      </c>
      <c r="S1966" s="16">
        <f t="shared" si="902"/>
        <v>4032.8985237445522</v>
      </c>
      <c r="T1966" s="16">
        <f t="shared" si="903"/>
        <v>20843.516498919224</v>
      </c>
      <c r="U1966" s="16">
        <f t="shared" si="904"/>
        <v>1260.6843443897726</v>
      </c>
      <c r="V1966" s="16">
        <f t="shared" si="890"/>
        <v>19582.832154529449</v>
      </c>
      <c r="W1966" s="16">
        <f t="shared" si="905"/>
        <v>4051.9834605370634</v>
      </c>
    </row>
    <row r="1967" spans="2:23">
      <c r="B1967" s="13">
        <v>21</v>
      </c>
      <c r="C1967" s="16">
        <f t="shared" si="885"/>
        <v>1002.0850583421343</v>
      </c>
      <c r="D1967" s="16">
        <f t="shared" si="891"/>
        <v>-84902.648373128555</v>
      </c>
      <c r="E1967" s="16">
        <f t="shared" si="892"/>
        <v>0</v>
      </c>
      <c r="F1967" s="16">
        <f t="shared" si="886"/>
        <v>-85904.733431470697</v>
      </c>
      <c r="G1967" s="16">
        <f t="shared" si="893"/>
        <v>0</v>
      </c>
      <c r="H1967" s="16">
        <f t="shared" si="894"/>
        <v>-13907.58947884207</v>
      </c>
      <c r="I1967" s="16">
        <f t="shared" si="895"/>
        <v>0</v>
      </c>
      <c r="J1967" s="16">
        <f t="shared" si="887"/>
        <v>-14909.674537184204</v>
      </c>
      <c r="K1967" s="16">
        <f t="shared" si="896"/>
        <v>0</v>
      </c>
      <c r="L1967" s="16">
        <f t="shared" si="897"/>
        <v>18650.074587559538</v>
      </c>
      <c r="M1967" s="16">
        <f t="shared" si="898"/>
        <v>1264.7228983706023</v>
      </c>
      <c r="N1967" s="16">
        <f t="shared" si="888"/>
        <v>17385.351689188938</v>
      </c>
      <c r="O1967" s="16">
        <f t="shared" si="899"/>
        <v>3430.8971972165082</v>
      </c>
      <c r="P1967" s="16">
        <f t="shared" si="900"/>
        <v>20035.163825252752</v>
      </c>
      <c r="Q1967" s="16">
        <f t="shared" si="901"/>
        <v>1264.7228983706023</v>
      </c>
      <c r="R1967" s="16">
        <f t="shared" si="889"/>
        <v>18770.440926882151</v>
      </c>
      <c r="S1967" s="16">
        <f t="shared" si="902"/>
        <v>3704.2364352401769</v>
      </c>
      <c r="T1967" s="16">
        <f t="shared" si="903"/>
        <v>20129.976484927003</v>
      </c>
      <c r="U1967" s="16">
        <f t="shared" si="904"/>
        <v>1264.7228983706023</v>
      </c>
      <c r="V1967" s="16">
        <f t="shared" si="890"/>
        <v>18865.253586556402</v>
      </c>
      <c r="W1967" s="16">
        <f t="shared" si="905"/>
        <v>3722.947157585776</v>
      </c>
    </row>
    <row r="1968" spans="2:23">
      <c r="B1968" s="13">
        <v>22</v>
      </c>
      <c r="C1968" s="16">
        <f t="shared" si="885"/>
        <v>1002.0850583421343</v>
      </c>
      <c r="D1968" s="16">
        <f t="shared" si="891"/>
        <v>-88481.875434414818</v>
      </c>
      <c r="E1968" s="16">
        <f t="shared" si="892"/>
        <v>0</v>
      </c>
      <c r="F1968" s="16">
        <f t="shared" si="886"/>
        <v>-89483.960492756945</v>
      </c>
      <c r="G1968" s="16">
        <f t="shared" si="893"/>
        <v>0</v>
      </c>
      <c r="H1968" s="16">
        <f t="shared" si="894"/>
        <v>-15356.964773299731</v>
      </c>
      <c r="I1968" s="16">
        <f t="shared" si="895"/>
        <v>0</v>
      </c>
      <c r="J1968" s="16">
        <f t="shared" si="887"/>
        <v>-16359.049831641865</v>
      </c>
      <c r="K1968" s="16">
        <f t="shared" si="896"/>
        <v>0</v>
      </c>
      <c r="L1968" s="16">
        <f t="shared" si="897"/>
        <v>17871.098415384877</v>
      </c>
      <c r="M1968" s="16">
        <f t="shared" si="898"/>
        <v>1268.5988281534878</v>
      </c>
      <c r="N1968" s="16">
        <f t="shared" si="888"/>
        <v>16602.499587231388</v>
      </c>
      <c r="O1968" s="16">
        <f t="shared" si="899"/>
        <v>3124.8542449763904</v>
      </c>
      <c r="P1968" s="16">
        <f t="shared" si="900"/>
        <v>19294.887046379237</v>
      </c>
      <c r="Q1968" s="16">
        <f t="shared" si="901"/>
        <v>1268.5988281534878</v>
      </c>
      <c r="R1968" s="16">
        <f t="shared" si="889"/>
        <v>18026.288218225749</v>
      </c>
      <c r="S1968" s="16">
        <f t="shared" si="902"/>
        <v>3392.8338900976346</v>
      </c>
      <c r="T1968" s="16">
        <f t="shared" si="903"/>
        <v>19392.348771764791</v>
      </c>
      <c r="U1968" s="16">
        <f t="shared" si="904"/>
        <v>1268.5988281534878</v>
      </c>
      <c r="V1968" s="16">
        <f t="shared" si="890"/>
        <v>18123.749943611303</v>
      </c>
      <c r="W1968" s="16">
        <f t="shared" si="905"/>
        <v>3411.1777355344966</v>
      </c>
    </row>
    <row r="1969" spans="2:23">
      <c r="B1969" s="13">
        <v>23</v>
      </c>
      <c r="C1969" s="16">
        <f t="shared" si="885"/>
        <v>1002.0850583421343</v>
      </c>
      <c r="D1969" s="16">
        <f t="shared" si="891"/>
        <v>-92168.479307539659</v>
      </c>
      <c r="E1969" s="16">
        <f t="shared" si="892"/>
        <v>0</v>
      </c>
      <c r="F1969" s="16">
        <f t="shared" si="886"/>
        <v>-93170.564365881786</v>
      </c>
      <c r="G1969" s="16">
        <f t="shared" si="893"/>
        <v>0</v>
      </c>
      <c r="H1969" s="16">
        <f t="shared" si="894"/>
        <v>-16849.821326591122</v>
      </c>
      <c r="I1969" s="16">
        <f t="shared" si="895"/>
        <v>0</v>
      </c>
      <c r="J1969" s="16">
        <f t="shared" si="887"/>
        <v>-17851.906384933256</v>
      </c>
      <c r="K1969" s="16">
        <f t="shared" si="896"/>
        <v>0</v>
      </c>
      <c r="L1969" s="16">
        <f t="shared" si="897"/>
        <v>17066.373425698635</v>
      </c>
      <c r="M1969" s="16">
        <f t="shared" si="898"/>
        <v>1272.31767369875</v>
      </c>
      <c r="N1969" s="16">
        <f t="shared" si="888"/>
        <v>15794.055751999886</v>
      </c>
      <c r="O1969" s="16">
        <f t="shared" si="899"/>
        <v>2835.1890041055894</v>
      </c>
      <c r="P1969" s="16">
        <f t="shared" si="900"/>
        <v>18529.942711042979</v>
      </c>
      <c r="Q1969" s="16">
        <f t="shared" si="901"/>
        <v>1272.31767369875</v>
      </c>
      <c r="R1969" s="16">
        <f t="shared" si="889"/>
        <v>17257.625037344227</v>
      </c>
      <c r="S1969" s="16">
        <f t="shared" si="902"/>
        <v>3097.9141463813189</v>
      </c>
      <c r="T1969" s="16">
        <f t="shared" si="903"/>
        <v>18630.127517035806</v>
      </c>
      <c r="U1969" s="16">
        <f t="shared" si="904"/>
        <v>1272.31767369875</v>
      </c>
      <c r="V1969" s="16">
        <f t="shared" si="890"/>
        <v>17357.809843337054</v>
      </c>
      <c r="W1969" s="16">
        <f t="shared" si="905"/>
        <v>3115.8983085743207</v>
      </c>
    </row>
    <row r="1970" spans="2:23">
      <c r="B1970" s="13">
        <v>24</v>
      </c>
      <c r="C1970" s="16">
        <f t="shared" si="885"/>
        <v>1002.0850583421343</v>
      </c>
      <c r="D1970" s="16">
        <f t="shared" si="891"/>
        <v>-95965.681296858238</v>
      </c>
      <c r="E1970" s="16">
        <f t="shared" si="892"/>
        <v>0</v>
      </c>
      <c r="F1970" s="16">
        <f t="shared" si="886"/>
        <v>-96967.76635520038</v>
      </c>
      <c r="G1970" s="16">
        <f t="shared" si="893"/>
        <v>0</v>
      </c>
      <c r="H1970" s="16">
        <f t="shared" si="894"/>
        <v>-18387.463576481256</v>
      </c>
      <c r="I1970" s="16">
        <f t="shared" si="895"/>
        <v>0</v>
      </c>
      <c r="J1970" s="16">
        <f t="shared" si="887"/>
        <v>-19389.54863482339</v>
      </c>
      <c r="K1970" s="16">
        <f t="shared" si="896"/>
        <v>0</v>
      </c>
      <c r="L1970" s="16">
        <f t="shared" si="897"/>
        <v>16235.341669710764</v>
      </c>
      <c r="M1970" s="16">
        <f t="shared" si="898"/>
        <v>1275.8848730964214</v>
      </c>
      <c r="N1970" s="16">
        <f t="shared" si="888"/>
        <v>14959.456796614342</v>
      </c>
      <c r="O1970" s="16">
        <f t="shared" si="899"/>
        <v>2561.1571976495884</v>
      </c>
      <c r="P1970" s="16">
        <f t="shared" si="900"/>
        <v>17739.803080887628</v>
      </c>
      <c r="Q1970" s="16">
        <f t="shared" si="901"/>
        <v>1275.8848730964214</v>
      </c>
      <c r="R1970" s="16">
        <f t="shared" si="889"/>
        <v>16463.918207791208</v>
      </c>
      <c r="S1970" s="16">
        <f t="shared" si="902"/>
        <v>2818.730866547362</v>
      </c>
      <c r="T1970" s="16">
        <f t="shared" si="903"/>
        <v>17842.787050359893</v>
      </c>
      <c r="U1970" s="16">
        <f t="shared" si="904"/>
        <v>1275.8848730964214</v>
      </c>
      <c r="V1970" s="16">
        <f t="shared" si="890"/>
        <v>16566.902177263473</v>
      </c>
      <c r="W1970" s="16">
        <f t="shared" si="905"/>
        <v>2836.3623981091291</v>
      </c>
    </row>
    <row r="1971" spans="2:23">
      <c r="B1971" s="13">
        <v>25</v>
      </c>
      <c r="C1971" s="16">
        <f t="shared" si="885"/>
        <v>1002.0850583421343</v>
      </c>
      <c r="D1971" s="16">
        <f t="shared" si="891"/>
        <v>-99876.799345856387</v>
      </c>
      <c r="E1971" s="16">
        <f t="shared" si="892"/>
        <v>0</v>
      </c>
      <c r="F1971" s="16">
        <f t="shared" si="886"/>
        <v>-100878.88440419853</v>
      </c>
      <c r="G1971" s="16">
        <f t="shared" si="893"/>
        <v>0</v>
      </c>
      <c r="H1971" s="16">
        <f t="shared" si="894"/>
        <v>-19971.235093868094</v>
      </c>
      <c r="I1971" s="16">
        <f t="shared" si="895"/>
        <v>0</v>
      </c>
      <c r="J1971" s="16">
        <f t="shared" si="887"/>
        <v>-20973.320152210228</v>
      </c>
      <c r="K1971" s="16">
        <f t="shared" si="896"/>
        <v>0</v>
      </c>
      <c r="L1971" s="16">
        <f t="shared" si="897"/>
        <v>15377.424019511747</v>
      </c>
      <c r="M1971" s="16">
        <f t="shared" si="898"/>
        <v>1279.3057562653801</v>
      </c>
      <c r="N1971" s="16">
        <f t="shared" si="888"/>
        <v>14098.118263246368</v>
      </c>
      <c r="O1971" s="16">
        <f t="shared" si="899"/>
        <v>2302.044014642307</v>
      </c>
      <c r="P1971" s="16">
        <f t="shared" si="900"/>
        <v>16923.920082516895</v>
      </c>
      <c r="Q1971" s="16">
        <f t="shared" si="901"/>
        <v>1279.3057562653801</v>
      </c>
      <c r="R1971" s="16">
        <f t="shared" si="889"/>
        <v>15644.614326251516</v>
      </c>
      <c r="S1971" s="16">
        <f t="shared" si="902"/>
        <v>2554.5672194440463</v>
      </c>
      <c r="T1971" s="16">
        <f t="shared" si="903"/>
        <v>17029.781424096218</v>
      </c>
      <c r="U1971" s="16">
        <f t="shared" si="904"/>
        <v>1279.3057562653801</v>
      </c>
      <c r="V1971" s="16">
        <f t="shared" si="890"/>
        <v>15750.475667830839</v>
      </c>
      <c r="W1971" s="16">
        <f t="shared" si="905"/>
        <v>2571.8530347006808</v>
      </c>
    </row>
    <row r="1972" spans="2:23">
      <c r="B1972" s="13">
        <v>26</v>
      </c>
      <c r="C1972" s="16">
        <f t="shared" si="885"/>
        <v>1002.0850583421343</v>
      </c>
      <c r="D1972" s="16">
        <f t="shared" si="891"/>
        <v>-103905.25093632449</v>
      </c>
      <c r="E1972" s="16">
        <f t="shared" si="892"/>
        <v>0</v>
      </c>
      <c r="F1972" s="16">
        <f t="shared" si="886"/>
        <v>-104907.33599466662</v>
      </c>
      <c r="G1972" s="16">
        <f t="shared" si="893"/>
        <v>0</v>
      </c>
      <c r="H1972" s="16">
        <f t="shared" si="894"/>
        <v>-21602.519756776535</v>
      </c>
      <c r="I1972" s="16">
        <f t="shared" si="895"/>
        <v>0</v>
      </c>
      <c r="J1972" s="16">
        <f t="shared" si="887"/>
        <v>-22604.60481511867</v>
      </c>
      <c r="K1972" s="16">
        <f t="shared" si="896"/>
        <v>0</v>
      </c>
      <c r="L1972" s="16">
        <f t="shared" si="897"/>
        <v>14492.019687521471</v>
      </c>
      <c r="M1972" s="16">
        <f t="shared" si="898"/>
        <v>1282.5855396035786</v>
      </c>
      <c r="N1972" s="16">
        <f t="shared" si="888"/>
        <v>13209.434147917893</v>
      </c>
      <c r="O1972" s="16">
        <f t="shared" si="899"/>
        <v>2057.1632155788598</v>
      </c>
      <c r="P1972" s="16">
        <f t="shared" si="900"/>
        <v>16081.724850526984</v>
      </c>
      <c r="Q1972" s="16">
        <f t="shared" si="901"/>
        <v>1282.5855396035784</v>
      </c>
      <c r="R1972" s="16">
        <f t="shared" si="889"/>
        <v>14799.139310923405</v>
      </c>
      <c r="S1972" s="16">
        <f t="shared" si="902"/>
        <v>2304.7349849923294</v>
      </c>
      <c r="T1972" s="16">
        <f t="shared" si="903"/>
        <v>16190.543957990034</v>
      </c>
      <c r="U1972" s="16">
        <f t="shared" si="904"/>
        <v>1282.5855396035786</v>
      </c>
      <c r="V1972" s="16">
        <f t="shared" si="890"/>
        <v>14907.958418386455</v>
      </c>
      <c r="W1972" s="16">
        <f t="shared" si="905"/>
        <v>2321.6818626949125</v>
      </c>
    </row>
    <row r="1973" spans="2:23">
      <c r="B1973" s="13">
        <v>27</v>
      </c>
      <c r="C1973" s="16">
        <f t="shared" si="885"/>
        <v>1002.0850583421343</v>
      </c>
      <c r="D1973" s="16">
        <f t="shared" si="891"/>
        <v>-108054.55607450662</v>
      </c>
      <c r="E1973" s="16">
        <f t="shared" si="892"/>
        <v>0</v>
      </c>
      <c r="F1973" s="16">
        <f t="shared" si="886"/>
        <v>-109056.64113284874</v>
      </c>
      <c r="G1973" s="16">
        <f t="shared" si="893"/>
        <v>0</v>
      </c>
      <c r="H1973" s="16">
        <f t="shared" si="894"/>
        <v>-23282.742959572231</v>
      </c>
      <c r="I1973" s="16">
        <f t="shared" si="895"/>
        <v>0</v>
      </c>
      <c r="J1973" s="16">
        <f t="shared" si="887"/>
        <v>-24284.828017914366</v>
      </c>
      <c r="K1973" s="16">
        <f t="shared" si="896"/>
        <v>0</v>
      </c>
      <c r="L1973" s="16">
        <f t="shared" si="897"/>
        <v>13578.505738010719</v>
      </c>
      <c r="M1973" s="16">
        <f t="shared" si="898"/>
        <v>1285.7293215219511</v>
      </c>
      <c r="N1973" s="16">
        <f t="shared" si="888"/>
        <v>12292.776416488769</v>
      </c>
      <c r="O1973" s="16">
        <f t="shared" si="899"/>
        <v>1825.8562429661119</v>
      </c>
      <c r="P1973" s="16">
        <f t="shared" si="900"/>
        <v>15212.627263270606</v>
      </c>
      <c r="Q1973" s="16">
        <f t="shared" si="901"/>
        <v>1285.7293215219509</v>
      </c>
      <c r="R1973" s="16">
        <f t="shared" si="889"/>
        <v>13926.897941748655</v>
      </c>
      <c r="S1973" s="16">
        <f t="shared" si="902"/>
        <v>2068.5736639597098</v>
      </c>
      <c r="T1973" s="16">
        <f t="shared" si="903"/>
        <v>15324.486776596172</v>
      </c>
      <c r="U1973" s="16">
        <f t="shared" si="904"/>
        <v>1285.7293215219511</v>
      </c>
      <c r="V1973" s="16">
        <f t="shared" si="890"/>
        <v>14038.757455074221</v>
      </c>
      <c r="W1973" s="16">
        <f t="shared" si="905"/>
        <v>2085.1882499426342</v>
      </c>
    </row>
    <row r="1974" spans="2:23">
      <c r="B1974" s="13">
        <v>28</v>
      </c>
      <c r="C1974" s="16">
        <f t="shared" si="885"/>
        <v>1002.0850583421343</v>
      </c>
      <c r="D1974" s="16">
        <f t="shared" si="891"/>
        <v>-112328.34036683421</v>
      </c>
      <c r="E1974" s="16">
        <f t="shared" si="892"/>
        <v>0</v>
      </c>
      <c r="F1974" s="16">
        <f t="shared" si="886"/>
        <v>-113330.42542517633</v>
      </c>
      <c r="G1974" s="16">
        <f t="shared" si="893"/>
        <v>0</v>
      </c>
      <c r="H1974" s="16">
        <f t="shared" si="894"/>
        <v>-25013.372858451796</v>
      </c>
      <c r="I1974" s="16">
        <f t="shared" si="895"/>
        <v>0</v>
      </c>
      <c r="J1974" s="16">
        <f t="shared" si="887"/>
        <v>-26015.45791679393</v>
      </c>
      <c r="K1974" s="16">
        <f t="shared" si="896"/>
        <v>0</v>
      </c>
      <c r="L1974" s="16">
        <f t="shared" si="897"/>
        <v>12636.236589565466</v>
      </c>
      <c r="M1974" s="16">
        <f t="shared" si="898"/>
        <v>1288.7420787962578</v>
      </c>
      <c r="N1974" s="16">
        <f t="shared" si="888"/>
        <v>11347.494510769207</v>
      </c>
      <c r="O1974" s="16">
        <f t="shared" si="899"/>
        <v>1607.4913391338068</v>
      </c>
      <c r="P1974" s="16">
        <f t="shared" si="900"/>
        <v>14316.015470241115</v>
      </c>
      <c r="Q1974" s="16">
        <f t="shared" si="901"/>
        <v>1288.7420787962578</v>
      </c>
      <c r="R1974" s="16">
        <f t="shared" si="889"/>
        <v>13027.273391444856</v>
      </c>
      <c r="S1974" s="16">
        <f t="shared" si="902"/>
        <v>1845.4495950098833</v>
      </c>
      <c r="T1974" s="16">
        <f t="shared" si="903"/>
        <v>14431.000338368995</v>
      </c>
      <c r="U1974" s="16">
        <f t="shared" si="904"/>
        <v>1288.7420787962578</v>
      </c>
      <c r="V1974" s="16">
        <f t="shared" si="890"/>
        <v>13142.258259572736</v>
      </c>
      <c r="W1974" s="16">
        <f t="shared" si="905"/>
        <v>1861.7384047970643</v>
      </c>
    </row>
    <row r="1975" spans="2:23">
      <c r="B1975" s="13">
        <v>29</v>
      </c>
      <c r="C1975" s="16">
        <f t="shared" si="885"/>
        <v>1002.0850583421343</v>
      </c>
      <c r="D1975" s="16">
        <f t="shared" si="891"/>
        <v>-116730.33818793163</v>
      </c>
      <c r="E1975" s="16">
        <f t="shared" si="892"/>
        <v>0</v>
      </c>
      <c r="F1975" s="16">
        <f t="shared" si="886"/>
        <v>-117732.42324627377</v>
      </c>
      <c r="G1975" s="16">
        <f t="shared" si="893"/>
        <v>0</v>
      </c>
      <c r="H1975" s="16">
        <f t="shared" si="894"/>
        <v>-26795.921654297748</v>
      </c>
      <c r="I1975" s="16">
        <f t="shared" si="895"/>
        <v>0</v>
      </c>
      <c r="J1975" s="16">
        <f t="shared" si="887"/>
        <v>-27798.006712639883</v>
      </c>
      <c r="K1975" s="16">
        <f t="shared" si="896"/>
        <v>0</v>
      </c>
      <c r="L1975" s="16">
        <f t="shared" si="897"/>
        <v>11664.543507400098</v>
      </c>
      <c r="M1975" s="16">
        <f t="shared" si="898"/>
        <v>1291.6286636731513</v>
      </c>
      <c r="N1975" s="16">
        <f t="shared" si="888"/>
        <v>10372.914843726947</v>
      </c>
      <c r="O1975" s="16">
        <f t="shared" si="899"/>
        <v>1401.4626732684287</v>
      </c>
      <c r="P1975" s="16">
        <f t="shared" si="900"/>
        <v>13391.255410001826</v>
      </c>
      <c r="Q1975" s="16">
        <f t="shared" si="901"/>
        <v>1291.6286636731513</v>
      </c>
      <c r="R1975" s="16">
        <f t="shared" si="889"/>
        <v>12099.626746328675</v>
      </c>
      <c r="S1975" s="16">
        <f t="shared" si="902"/>
        <v>1634.7550809900722</v>
      </c>
      <c r="T1975" s="16">
        <f t="shared" si="903"/>
        <v>13509.452955345199</v>
      </c>
      <c r="U1975" s="16">
        <f t="shared" si="904"/>
        <v>1291.6286636731513</v>
      </c>
      <c r="V1975" s="16">
        <f t="shared" si="890"/>
        <v>12217.824291672048</v>
      </c>
      <c r="W1975" s="16">
        <f t="shared" si="905"/>
        <v>1650.7245023500539</v>
      </c>
    </row>
    <row r="1976" spans="2:23">
      <c r="B1976" s="13">
        <v>30</v>
      </c>
      <c r="C1976" s="16">
        <f t="shared" si="885"/>
        <v>1002.0850583421343</v>
      </c>
      <c r="D1976" s="16">
        <f t="shared" si="891"/>
        <v>-121264.39594366199</v>
      </c>
      <c r="E1976" s="16">
        <f t="shared" si="892"/>
        <v>0</v>
      </c>
      <c r="F1976" s="16">
        <f t="shared" si="886"/>
        <v>-122266.48100200412</v>
      </c>
      <c r="G1976" s="16">
        <f t="shared" si="893"/>
        <v>0</v>
      </c>
      <c r="H1976" s="16">
        <f t="shared" si="894"/>
        <v>-28631.946914019081</v>
      </c>
      <c r="I1976" s="16">
        <f t="shared" si="895"/>
        <v>0</v>
      </c>
      <c r="J1976" s="16">
        <f t="shared" si="887"/>
        <v>-29634.031972361216</v>
      </c>
      <c r="K1976" s="16">
        <f t="shared" si="896"/>
        <v>0</v>
      </c>
      <c r="L1976" s="16">
        <f t="shared" si="897"/>
        <v>10662.734084460679</v>
      </c>
      <c r="M1976" s="16">
        <f t="shared" si="898"/>
        <v>1294.3938016690445</v>
      </c>
      <c r="N1976" s="16">
        <f t="shared" si="888"/>
        <v>9368.3402827916343</v>
      </c>
      <c r="O1976" s="16">
        <f t="shared" si="899"/>
        <v>1207.1894794221344</v>
      </c>
      <c r="P1976" s="16">
        <f t="shared" si="900"/>
        <v>12437.690317621098</v>
      </c>
      <c r="Q1976" s="16">
        <f t="shared" si="901"/>
        <v>1294.3938016690445</v>
      </c>
      <c r="R1976" s="16">
        <f t="shared" si="889"/>
        <v>11143.296515952054</v>
      </c>
      <c r="S1976" s="16">
        <f t="shared" si="902"/>
        <v>1435.9075262080594</v>
      </c>
      <c r="T1976" s="16">
        <f t="shared" si="903"/>
        <v>12559.190302381365</v>
      </c>
      <c r="U1976" s="16">
        <f t="shared" si="904"/>
        <v>1294.3938016690445</v>
      </c>
      <c r="V1976" s="16">
        <f t="shared" si="890"/>
        <v>11264.79650071232</v>
      </c>
      <c r="W1976" s="16">
        <f t="shared" si="905"/>
        <v>1451.5638216590221</v>
      </c>
    </row>
    <row r="1977" spans="2:23">
      <c r="B1977" s="13">
        <v>31</v>
      </c>
      <c r="C1977" s="16">
        <f t="shared" si="885"/>
        <v>1002.0850583421343</v>
      </c>
      <c r="D1977" s="16">
        <f t="shared" si="891"/>
        <v>-125934.47543206424</v>
      </c>
      <c r="E1977" s="16">
        <f t="shared" si="892"/>
        <v>0</v>
      </c>
      <c r="F1977" s="16">
        <f t="shared" si="886"/>
        <v>-126936.56049040638</v>
      </c>
      <c r="G1977" s="16">
        <f t="shared" si="893"/>
        <v>0</v>
      </c>
      <c r="H1977" s="16">
        <f t="shared" si="894"/>
        <v>-30523.052931532053</v>
      </c>
      <c r="I1977" s="16">
        <f t="shared" si="895"/>
        <v>0</v>
      </c>
      <c r="J1977" s="16">
        <f t="shared" si="887"/>
        <v>-31525.137989874187</v>
      </c>
      <c r="K1977" s="16">
        <f t="shared" si="896"/>
        <v>0</v>
      </c>
      <c r="L1977" s="16">
        <f t="shared" si="897"/>
        <v>9630.0917102928343</v>
      </c>
      <c r="M1977" s="16">
        <f t="shared" si="898"/>
        <v>1297.0420900028894</v>
      </c>
      <c r="N1977" s="16">
        <f t="shared" si="888"/>
        <v>8333.0496202899449</v>
      </c>
      <c r="O1977" s="16">
        <f t="shared" si="899"/>
        <v>1024.1152070503724</v>
      </c>
      <c r="P1977" s="16">
        <f t="shared" si="900"/>
        <v>11454.640220607755</v>
      </c>
      <c r="Q1977" s="16">
        <f t="shared" si="901"/>
        <v>1297.0420900028892</v>
      </c>
      <c r="R1977" s="16">
        <f t="shared" si="889"/>
        <v>10157.598130604865</v>
      </c>
      <c r="S1977" s="16">
        <f t="shared" si="902"/>
        <v>1248.3485862522596</v>
      </c>
      <c r="T1977" s="16">
        <f t="shared" si="903"/>
        <v>11579.534914942222</v>
      </c>
      <c r="U1977" s="16">
        <f t="shared" si="904"/>
        <v>1297.0420900028892</v>
      </c>
      <c r="V1977" s="16">
        <f t="shared" si="890"/>
        <v>10282.492824939332</v>
      </c>
      <c r="W1977" s="16">
        <f t="shared" si="905"/>
        <v>1263.6978955179095</v>
      </c>
    </row>
    <row r="1978" spans="2:23">
      <c r="B1978" s="13">
        <v>32</v>
      </c>
      <c r="C1978" s="16">
        <f t="shared" ref="C1978:C1999" si="906">IF($B$1939-12*$B1978&lt;=0,0,($B$1942*MIN(12,$B$1939-12*$B1978)-$B$1938*(MIN(12,$B$1939-12*$B1978)-MAX(0,MIN(12,$B$1939-12*$B1978,$B$1940-12*$B1978))))/12)</f>
        <v>1002.0850583421343</v>
      </c>
      <c r="D1978" s="16">
        <f t="shared" si="891"/>
        <v>-130744.65730511857</v>
      </c>
      <c r="E1978" s="16">
        <f t="shared" si="892"/>
        <v>0</v>
      </c>
      <c r="F1978" s="16">
        <f t="shared" ref="F1978:F2009" si="907">IF(E1978&gt;0,IF(E1978&lt;=D1978,D1978-E1978,C1978*(D1978/E1978-1)),D1978-C1978)</f>
        <v>-131746.74236346071</v>
      </c>
      <c r="G1978" s="16">
        <f t="shared" si="893"/>
        <v>0</v>
      </c>
      <c r="H1978" s="16">
        <f t="shared" si="894"/>
        <v>-32470.892129570413</v>
      </c>
      <c r="I1978" s="16">
        <f t="shared" si="895"/>
        <v>0</v>
      </c>
      <c r="J1978" s="16">
        <f t="shared" ref="J1978:J2009" si="908">IF(I1978&gt;0,IF(I1978&lt;=H1978,H1978-I1978,C1978*(H1978/I1978-1)),H1978-C1978)</f>
        <v>-33472.977187912547</v>
      </c>
      <c r="K1978" s="16">
        <f t="shared" si="896"/>
        <v>0</v>
      </c>
      <c r="L1978" s="16">
        <f t="shared" si="897"/>
        <v>8565.8750266808474</v>
      </c>
      <c r="M1978" s="16">
        <f t="shared" si="898"/>
        <v>1299.5779966066339</v>
      </c>
      <c r="N1978" s="16">
        <f t="shared" ref="N1978:N2009" si="909">IF(M1978&gt;0,IF(M1978&lt;=L1978,L1978-M1978,C1978*(L1978/M1978-1)),L1978-C1978)</f>
        <v>7266.2970300742136</v>
      </c>
      <c r="O1978" s="16">
        <f t="shared" si="899"/>
        <v>851.70668544446266</v>
      </c>
      <c r="P1978" s="16">
        <f t="shared" si="900"/>
        <v>10441.401422373965</v>
      </c>
      <c r="Q1978" s="16">
        <f t="shared" si="901"/>
        <v>1299.5779966066339</v>
      </c>
      <c r="R1978" s="16">
        <f t="shared" ref="R1978:R2009" si="910">IF(Q1978&gt;0,IF(Q1978&lt;=P1978,P1978-Q1978,C1978*(P1978/Q1978-1)),P1978-C1978)</f>
        <v>9141.8234257673321</v>
      </c>
      <c r="S1978" s="16">
        <f t="shared" si="902"/>
        <v>1071.5433317208226</v>
      </c>
      <c r="T1978" s="16">
        <f t="shared" si="903"/>
        <v>10569.785674468138</v>
      </c>
      <c r="U1978" s="16">
        <f t="shared" si="904"/>
        <v>1299.5779966066336</v>
      </c>
      <c r="V1978" s="16">
        <f t="shared" ref="V1978:V2009" si="911">IF(U1978&gt;0,IF(U1978&lt;=T1978,T1978-U1978,C1978*(T1978/U1978-1)),T1978-C1978)</f>
        <v>9270.2076778615046</v>
      </c>
      <c r="W1978" s="16">
        <f t="shared" si="905"/>
        <v>1086.5916741381263</v>
      </c>
    </row>
    <row r="1979" spans="2:23">
      <c r="B1979" s="13">
        <v>33</v>
      </c>
      <c r="C1979" s="16">
        <f t="shared" si="906"/>
        <v>1002.0850583421343</v>
      </c>
      <c r="D1979" s="16">
        <f t="shared" ref="D1979:D1999" si="912">IF($B1979&gt;$B$1941,F1978,F1978*$B$107*IF(F1978&gt;0,$B$106,1))</f>
        <v>-135699.14463436452</v>
      </c>
      <c r="E1979" s="16">
        <f t="shared" ref="E1979:E2010" si="913">IF(AND(C1979&gt;0,D1979&gt;0),C1979/(1-$B$105*MAX(0,1-G1978/D1979)),0)</f>
        <v>0</v>
      </c>
      <c r="F1979" s="16">
        <f t="shared" si="907"/>
        <v>-136701.22969270666</v>
      </c>
      <c r="G1979" s="16">
        <f t="shared" ref="G1979:G2010" si="914">IF(E1979&gt;0,IF(E1979&lt;=D1979,G1978*(1-E1979/D1979),0),IF(AND(C1979&lt;0,F1979&gt;0),G1978-C1979,G1978))/$B$108</f>
        <v>0</v>
      </c>
      <c r="H1979" s="16">
        <f t="shared" ref="H1979:H1999" si="915">IF($B1979&gt;$B$1941,J1978,J1978*$B$107*IF(J1978&gt;0,$B$106,1))</f>
        <v>-34477.166503549925</v>
      </c>
      <c r="I1979" s="16">
        <f t="shared" ref="I1979:I2010" si="916">IF(AND(C1979&gt;0,H1979&gt;0),C1979/(1-$B$105*MAX(0,1-K1978/H1979)),0)</f>
        <v>0</v>
      </c>
      <c r="J1979" s="16">
        <f t="shared" si="908"/>
        <v>-35479.251561892059</v>
      </c>
      <c r="K1979" s="16">
        <f t="shared" ref="K1979:K2010" si="917">IF(I1979&gt;0,IF(I1979&lt;=H1979,K1978*(1-I1979/H1979),0),IF(AND(C1979&lt;0,J1979&gt;0),K1978-C1979,K1978))/$B$108</f>
        <v>0</v>
      </c>
      <c r="L1979" s="16">
        <f t="shared" ref="L1979:L1999" si="918">IF($B1979&gt;$B$1941,N1978,N1978*$B$107*IF(N1978&gt;0,$B$106,1))</f>
        <v>7469.3173690944877</v>
      </c>
      <c r="M1979" s="16">
        <f t="shared" ref="M1979:M2010" si="919">IF(AND(C1979&gt;0,L1979&gt;0),C1979/(1-$B$105*MAX(0,1-O1978/L1979)),0)</f>
        <v>1302.0058596599263</v>
      </c>
      <c r="N1979" s="16">
        <f t="shared" si="909"/>
        <v>6167.3115094345612</v>
      </c>
      <c r="O1979" s="16">
        <f t="shared" ref="O1979:O2010" si="920">IF(M1979&gt;0,IF(M1979&lt;=L1979,O1978*(1-M1979/L1979),0),IF(AND(C1979&lt;0,N1979&gt;0),O1978-C1979,O1978))/$B$108</f>
        <v>689.45330324951522</v>
      </c>
      <c r="P1979" s="16">
        <f t="shared" ref="P1979:P1999" si="921">IF($B1979&gt;$B$1941,R1978,R1978*$B$107*IF(R1978&gt;0,$B$106,1))</f>
        <v>9397.2459722832718</v>
      </c>
      <c r="Q1979" s="16">
        <f t="shared" ref="Q1979:Q2010" si="922">IF(AND(C1979&gt;0,P1979&gt;0),C1979/(1-$B$105*MAX(0,1-S1978/P1979)),0)</f>
        <v>1302.0058596599263</v>
      </c>
      <c r="R1979" s="16">
        <f t="shared" si="910"/>
        <v>8095.2401126233453</v>
      </c>
      <c r="S1979" s="16">
        <f t="shared" ref="S1979:S2010" si="923">IF(Q1979&gt;0,IF(Q1979&lt;=P1979,S1978*(1-Q1979/P1979),0),IF(AND(C1979&lt;0,R1979&gt;0),S1978-C1979,S1978))/$B$108</f>
        <v>904.97942704986804</v>
      </c>
      <c r="T1979" s="16">
        <f t="shared" ref="T1979:T1999" si="924">IF($B1979&gt;$B$1941,V1978,V1978*$B$107*IF(V1978&gt;0,$B$106,1))</f>
        <v>9529.2172803809553</v>
      </c>
      <c r="U1979" s="16">
        <f t="shared" ref="U1979:U2010" si="925">IF(AND(C1979&gt;0,T1979&gt;0),C1979/(1-$B$105*MAX(0,1-W1978/T1979)),0)</f>
        <v>1302.0058596599263</v>
      </c>
      <c r="V1979" s="16">
        <f t="shared" si="911"/>
        <v>8227.2114207210288</v>
      </c>
      <c r="W1979" s="16">
        <f t="shared" ref="W1979:W2010" si="926">IF(U1979&gt;0,IF(U1979&lt;=T1979,W1978*(1-U1979/T1979),0),IF(AND(C1979&lt;0,V1979&gt;0),W1978-C1979,W1978))/$B$108</f>
        <v>919.7327039295775</v>
      </c>
    </row>
    <row r="1980" spans="2:23">
      <c r="B1980" s="13">
        <v>34</v>
      </c>
      <c r="C1980" s="16">
        <f t="shared" si="906"/>
        <v>1002.0850583421343</v>
      </c>
      <c r="D1980" s="16">
        <f t="shared" si="912"/>
        <v>-140802.26658348786</v>
      </c>
      <c r="E1980" s="16">
        <f t="shared" si="913"/>
        <v>0</v>
      </c>
      <c r="F1980" s="16">
        <f t="shared" si="907"/>
        <v>-141804.35164183</v>
      </c>
      <c r="G1980" s="16">
        <f t="shared" si="914"/>
        <v>0</v>
      </c>
      <c r="H1980" s="16">
        <f t="shared" si="915"/>
        <v>-36543.629108748821</v>
      </c>
      <c r="I1980" s="16">
        <f t="shared" si="916"/>
        <v>0</v>
      </c>
      <c r="J1980" s="16">
        <f t="shared" si="908"/>
        <v>-37545.714167090955</v>
      </c>
      <c r="K1980" s="16">
        <f t="shared" si="917"/>
        <v>0</v>
      </c>
      <c r="L1980" s="16">
        <f t="shared" si="918"/>
        <v>6339.6261930081628</v>
      </c>
      <c r="M1980" s="16">
        <f t="shared" si="919"/>
        <v>1304.329887598484</v>
      </c>
      <c r="N1980" s="16">
        <f t="shared" si="909"/>
        <v>5035.296305409679</v>
      </c>
      <c r="O1980" s="16">
        <f t="shared" si="920"/>
        <v>536.86620409358102</v>
      </c>
      <c r="P1980" s="16">
        <f t="shared" si="921"/>
        <v>8321.4211213700419</v>
      </c>
      <c r="Q1980" s="16">
        <f t="shared" si="922"/>
        <v>1304.3298875984838</v>
      </c>
      <c r="R1980" s="16">
        <f t="shared" si="910"/>
        <v>7017.0912337715581</v>
      </c>
      <c r="S1980" s="16">
        <f t="shared" si="923"/>
        <v>748.16632546647588</v>
      </c>
      <c r="T1980" s="16">
        <f t="shared" si="924"/>
        <v>8457.079707815974</v>
      </c>
      <c r="U1980" s="16">
        <f t="shared" si="925"/>
        <v>1304.3298875984838</v>
      </c>
      <c r="V1980" s="16">
        <f t="shared" si="911"/>
        <v>7152.7498202174902</v>
      </c>
      <c r="W1980" s="16">
        <f t="shared" si="926"/>
        <v>762.63032240736743</v>
      </c>
    </row>
    <row r="1981" spans="2:23">
      <c r="B1981" s="13">
        <v>35</v>
      </c>
      <c r="C1981" s="16">
        <f t="shared" si="906"/>
        <v>1002.0850583421343</v>
      </c>
      <c r="D1981" s="16">
        <f t="shared" si="912"/>
        <v>-146058.48219108491</v>
      </c>
      <c r="E1981" s="16">
        <f t="shared" si="913"/>
        <v>0</v>
      </c>
      <c r="F1981" s="16">
        <f t="shared" si="907"/>
        <v>-147060.56724942705</v>
      </c>
      <c r="G1981" s="16">
        <f t="shared" si="914"/>
        <v>0</v>
      </c>
      <c r="H1981" s="16">
        <f t="shared" si="915"/>
        <v>-38672.085592103685</v>
      </c>
      <c r="I1981" s="16">
        <f t="shared" si="916"/>
        <v>0</v>
      </c>
      <c r="J1981" s="16">
        <f t="shared" si="908"/>
        <v>-39674.17065044582</v>
      </c>
      <c r="K1981" s="16">
        <f t="shared" si="917"/>
        <v>0</v>
      </c>
      <c r="L1981" s="16">
        <f t="shared" si="918"/>
        <v>5175.9824841828249</v>
      </c>
      <c r="M1981" s="16">
        <f t="shared" si="919"/>
        <v>1306.5541595484251</v>
      </c>
      <c r="N1981" s="16">
        <f t="shared" si="909"/>
        <v>3869.4283246343998</v>
      </c>
      <c r="O1981" s="16">
        <f t="shared" si="920"/>
        <v>393.4774992007213</v>
      </c>
      <c r="P1981" s="16">
        <f t="shared" si="921"/>
        <v>7213.148762843135</v>
      </c>
      <c r="Q1981" s="16">
        <f t="shared" si="922"/>
        <v>1306.5541595484251</v>
      </c>
      <c r="R1981" s="16">
        <f t="shared" si="910"/>
        <v>5906.5946032947104</v>
      </c>
      <c r="S1981" s="16">
        <f t="shared" si="923"/>
        <v>600.63448093885336</v>
      </c>
      <c r="T1981" s="16">
        <f t="shared" si="924"/>
        <v>7352.5976501943669</v>
      </c>
      <c r="U1981" s="16">
        <f t="shared" si="925"/>
        <v>1306.5541595484251</v>
      </c>
      <c r="V1981" s="16">
        <f t="shared" si="911"/>
        <v>6046.0434906459413</v>
      </c>
      <c r="W1981" s="16">
        <f t="shared" si="926"/>
        <v>614.81487009659031</v>
      </c>
    </row>
    <row r="1982" spans="2:23">
      <c r="B1982" s="13">
        <v>36</v>
      </c>
      <c r="C1982" s="16">
        <f t="shared" si="906"/>
        <v>1002.0850583421343</v>
      </c>
      <c r="D1982" s="16">
        <f t="shared" si="912"/>
        <v>-151472.38426690988</v>
      </c>
      <c r="E1982" s="16">
        <f t="shared" si="913"/>
        <v>0</v>
      </c>
      <c r="F1982" s="16">
        <f t="shared" si="907"/>
        <v>-152474.46932525202</v>
      </c>
      <c r="G1982" s="16">
        <f t="shared" si="914"/>
        <v>0</v>
      </c>
      <c r="H1982" s="16">
        <f t="shared" si="915"/>
        <v>-40864.395769959192</v>
      </c>
      <c r="I1982" s="16">
        <f t="shared" si="916"/>
        <v>0</v>
      </c>
      <c r="J1982" s="16">
        <f t="shared" si="908"/>
        <v>-41866.480828301326</v>
      </c>
      <c r="K1982" s="16">
        <f t="shared" si="917"/>
        <v>0</v>
      </c>
      <c r="L1982" s="16">
        <f t="shared" si="918"/>
        <v>3977.5401520246851</v>
      </c>
      <c r="M1982" s="16">
        <f t="shared" si="919"/>
        <v>1308.6826261417559</v>
      </c>
      <c r="N1982" s="16">
        <f t="shared" si="909"/>
        <v>2668.8575258829292</v>
      </c>
      <c r="O1982" s="16">
        <f t="shared" si="920"/>
        <v>258.83949771852434</v>
      </c>
      <c r="P1982" s="16">
        <f t="shared" si="921"/>
        <v>6071.6248565107644</v>
      </c>
      <c r="Q1982" s="16">
        <f t="shared" si="922"/>
        <v>1308.6826261417559</v>
      </c>
      <c r="R1982" s="16">
        <f t="shared" si="910"/>
        <v>4762.942230369008</v>
      </c>
      <c r="S1982" s="16">
        <f t="shared" si="923"/>
        <v>461.93457785394787</v>
      </c>
      <c r="T1982" s="16">
        <f t="shared" si="924"/>
        <v>6214.9699457745883</v>
      </c>
      <c r="U1982" s="16">
        <f t="shared" si="925"/>
        <v>1308.6826261417559</v>
      </c>
      <c r="V1982" s="16">
        <f t="shared" si="911"/>
        <v>4906.2873196328328</v>
      </c>
      <c r="W1982" s="16">
        <f t="shared" si="926"/>
        <v>475.83692016545473</v>
      </c>
    </row>
    <row r="1983" spans="2:23">
      <c r="B1983" s="13">
        <v>37</v>
      </c>
      <c r="C1983" s="16">
        <f t="shared" si="906"/>
        <v>1002.0850583421343</v>
      </c>
      <c r="D1983" s="16">
        <f t="shared" si="912"/>
        <v>-157048.70340500958</v>
      </c>
      <c r="E1983" s="16">
        <f t="shared" si="913"/>
        <v>0</v>
      </c>
      <c r="F1983" s="16">
        <f t="shared" si="907"/>
        <v>-158050.78846335172</v>
      </c>
      <c r="G1983" s="16">
        <f t="shared" si="914"/>
        <v>0</v>
      </c>
      <c r="H1983" s="16">
        <f t="shared" si="915"/>
        <v>-43122.475253150369</v>
      </c>
      <c r="I1983" s="16">
        <f t="shared" si="916"/>
        <v>0</v>
      </c>
      <c r="J1983" s="16">
        <f t="shared" si="908"/>
        <v>-44124.560311492503</v>
      </c>
      <c r="K1983" s="16">
        <f t="shared" si="917"/>
        <v>0</v>
      </c>
      <c r="L1983" s="16">
        <f t="shared" si="918"/>
        <v>2743.4254051560983</v>
      </c>
      <c r="M1983" s="16">
        <f t="shared" si="919"/>
        <v>1310.71911067105</v>
      </c>
      <c r="N1983" s="16">
        <f t="shared" si="909"/>
        <v>1432.7062944850484</v>
      </c>
      <c r="O1983" s="16">
        <f t="shared" si="920"/>
        <v>132.5239553591972</v>
      </c>
      <c r="P1983" s="16">
        <f t="shared" si="921"/>
        <v>4896.0188362855188</v>
      </c>
      <c r="Q1983" s="16">
        <f t="shared" si="922"/>
        <v>1310.71911067105</v>
      </c>
      <c r="R1983" s="16">
        <f t="shared" si="910"/>
        <v>3585.299725614469</v>
      </c>
      <c r="S1983" s="16">
        <f t="shared" si="923"/>
        <v>331.63677902137709</v>
      </c>
      <c r="T1983" s="16">
        <f t="shared" si="924"/>
        <v>5043.3689873433741</v>
      </c>
      <c r="U1983" s="16">
        <f t="shared" si="925"/>
        <v>1310.71911067105</v>
      </c>
      <c r="V1983" s="16">
        <f t="shared" si="911"/>
        <v>3732.6498766723244</v>
      </c>
      <c r="W1983" s="16">
        <f t="shared" si="926"/>
        <v>345.26652638559943</v>
      </c>
    </row>
    <row r="1984" spans="2:23">
      <c r="B1984" s="13">
        <v>38</v>
      </c>
      <c r="C1984" s="16">
        <f t="shared" si="906"/>
        <v>1002.0850583421343</v>
      </c>
      <c r="D1984" s="16">
        <f t="shared" si="912"/>
        <v>-162792.31211725227</v>
      </c>
      <c r="E1984" s="16">
        <f t="shared" si="913"/>
        <v>0</v>
      </c>
      <c r="F1984" s="16">
        <f t="shared" si="907"/>
        <v>-163794.39717559441</v>
      </c>
      <c r="G1984" s="16">
        <f t="shared" si="914"/>
        <v>0</v>
      </c>
      <c r="H1984" s="16">
        <f t="shared" si="915"/>
        <v>-45448.297120837276</v>
      </c>
      <c r="I1984" s="16">
        <f t="shared" si="916"/>
        <v>0</v>
      </c>
      <c r="J1984" s="16">
        <f t="shared" si="908"/>
        <v>-46450.382179179411</v>
      </c>
      <c r="K1984" s="16">
        <f t="shared" si="917"/>
        <v>0</v>
      </c>
      <c r="L1984" s="16">
        <f t="shared" si="918"/>
        <v>1472.7361083529606</v>
      </c>
      <c r="M1984" s="16">
        <f t="shared" si="919"/>
        <v>1312.6673105441696</v>
      </c>
      <c r="N1984" s="16">
        <f t="shared" si="909"/>
        <v>160.06879780879103</v>
      </c>
      <c r="O1984" s="16">
        <f t="shared" si="920"/>
        <v>14.121341832361738</v>
      </c>
      <c r="P1984" s="16">
        <f t="shared" si="921"/>
        <v>3685.4729999481374</v>
      </c>
      <c r="Q1984" s="16">
        <f t="shared" si="922"/>
        <v>1312.6673105441694</v>
      </c>
      <c r="R1984" s="16">
        <f t="shared" si="910"/>
        <v>2372.8056894039682</v>
      </c>
      <c r="S1984" s="16">
        <f t="shared" si="923"/>
        <v>209.3299924815577</v>
      </c>
      <c r="T1984" s="16">
        <f t="shared" si="924"/>
        <v>3836.9401142265492</v>
      </c>
      <c r="U1984" s="16">
        <f t="shared" si="925"/>
        <v>1312.6673105441694</v>
      </c>
      <c r="V1984" s="16">
        <f t="shared" si="911"/>
        <v>2524.2728036823801</v>
      </c>
      <c r="W1984" s="16">
        <f t="shared" si="926"/>
        <v>222.69248989746194</v>
      </c>
    </row>
    <row r="1985" spans="2:23">
      <c r="B1985" s="13">
        <v>39</v>
      </c>
      <c r="C1985" s="16">
        <f t="shared" si="906"/>
        <v>1002.0850583421343</v>
      </c>
      <c r="D1985" s="16">
        <f t="shared" si="912"/>
        <v>-168708.22909086224</v>
      </c>
      <c r="E1985" s="16">
        <f t="shared" si="913"/>
        <v>0</v>
      </c>
      <c r="F1985" s="16">
        <f t="shared" si="907"/>
        <v>-169710.31414920438</v>
      </c>
      <c r="G1985" s="16">
        <f t="shared" si="914"/>
        <v>0</v>
      </c>
      <c r="H1985" s="16">
        <f t="shared" si="915"/>
        <v>-47843.893644554795</v>
      </c>
      <c r="I1985" s="16">
        <f t="shared" si="916"/>
        <v>0</v>
      </c>
      <c r="J1985" s="16">
        <f t="shared" si="908"/>
        <v>-48845.978702896929</v>
      </c>
      <c r="K1985" s="16">
        <f t="shared" si="917"/>
        <v>0</v>
      </c>
      <c r="L1985" s="16">
        <f t="shared" si="918"/>
        <v>164.54112001956867</v>
      </c>
      <c r="M1985" s="16">
        <f t="shared" si="919"/>
        <v>1314.5307990026101</v>
      </c>
      <c r="N1985" s="16">
        <f t="shared" si="909"/>
        <v>-876.65308065123941</v>
      </c>
      <c r="O1985" s="16">
        <f t="shared" si="920"/>
        <v>0</v>
      </c>
      <c r="P1985" s="16">
        <f t="shared" si="921"/>
        <v>2439.1018803659153</v>
      </c>
      <c r="Q1985" s="16">
        <f t="shared" si="922"/>
        <v>1314.5307990026101</v>
      </c>
      <c r="R1985" s="16">
        <f t="shared" si="910"/>
        <v>1124.5710813633052</v>
      </c>
      <c r="S1985" s="16">
        <f t="shared" si="923"/>
        <v>94.621157484925135</v>
      </c>
      <c r="T1985" s="16">
        <f t="shared" si="924"/>
        <v>2594.8009858172659</v>
      </c>
      <c r="U1985" s="16">
        <f t="shared" si="925"/>
        <v>1314.5307990026101</v>
      </c>
      <c r="V1985" s="16">
        <f t="shared" si="911"/>
        <v>1280.2701868146557</v>
      </c>
      <c r="W1985" s="16">
        <f t="shared" si="926"/>
        <v>107.7216451475763</v>
      </c>
    </row>
    <row r="1986" spans="2:23">
      <c r="B1986" s="13">
        <v>40</v>
      </c>
      <c r="C1986" s="16">
        <f t="shared" si="906"/>
        <v>1002.0850583421343</v>
      </c>
      <c r="D1986" s="16">
        <f t="shared" si="912"/>
        <v>-174801.62357368052</v>
      </c>
      <c r="E1986" s="16">
        <f t="shared" si="913"/>
        <v>0</v>
      </c>
      <c r="F1986" s="16">
        <f t="shared" si="907"/>
        <v>-175803.70863202267</v>
      </c>
      <c r="G1986" s="16">
        <f t="shared" si="914"/>
        <v>0</v>
      </c>
      <c r="H1986" s="16">
        <f t="shared" si="915"/>
        <v>-50311.35806398384</v>
      </c>
      <c r="I1986" s="16">
        <f t="shared" si="916"/>
        <v>0</v>
      </c>
      <c r="J1986" s="16">
        <f t="shared" si="908"/>
        <v>-51313.443122325974</v>
      </c>
      <c r="K1986" s="16">
        <f t="shared" si="917"/>
        <v>0</v>
      </c>
      <c r="L1986" s="16">
        <f t="shared" si="918"/>
        <v>-902.95267307077665</v>
      </c>
      <c r="M1986" s="16">
        <f t="shared" si="919"/>
        <v>0</v>
      </c>
      <c r="N1986" s="16">
        <f t="shared" si="909"/>
        <v>-1905.0377314129109</v>
      </c>
      <c r="O1986" s="16">
        <f t="shared" si="920"/>
        <v>0</v>
      </c>
      <c r="P1986" s="16">
        <f t="shared" si="921"/>
        <v>1155.991597376596</v>
      </c>
      <c r="Q1986" s="16">
        <f t="shared" si="922"/>
        <v>1316.3130270697061</v>
      </c>
      <c r="R1986" s="16">
        <f t="shared" si="910"/>
        <v>-122.04977533737268</v>
      </c>
      <c r="S1986" s="16">
        <f t="shared" si="923"/>
        <v>0</v>
      </c>
      <c r="T1986" s="16">
        <f t="shared" si="924"/>
        <v>1316.0409358342572</v>
      </c>
      <c r="U1986" s="16">
        <f t="shared" si="925"/>
        <v>1316.3130270697061</v>
      </c>
      <c r="V1986" s="16">
        <f t="shared" si="911"/>
        <v>-0.20713808641406595</v>
      </c>
      <c r="W1986" s="16">
        <f t="shared" si="926"/>
        <v>0</v>
      </c>
    </row>
    <row r="1987" spans="2:23">
      <c r="B1987" s="13">
        <v>41</v>
      </c>
      <c r="C1987" s="16">
        <f t="shared" si="906"/>
        <v>0</v>
      </c>
      <c r="D1987" s="16">
        <f t="shared" si="912"/>
        <v>-181077.81989098334</v>
      </c>
      <c r="E1987" s="16">
        <f t="shared" si="913"/>
        <v>0</v>
      </c>
      <c r="F1987" s="16">
        <f t="shared" si="907"/>
        <v>-181077.81989098334</v>
      </c>
      <c r="G1987" s="16">
        <f t="shared" si="914"/>
        <v>0</v>
      </c>
      <c r="H1987" s="16">
        <f t="shared" si="915"/>
        <v>-52852.846415995758</v>
      </c>
      <c r="I1987" s="16">
        <f t="shared" si="916"/>
        <v>0</v>
      </c>
      <c r="J1987" s="16">
        <f t="shared" si="908"/>
        <v>-52852.846415995758</v>
      </c>
      <c r="K1987" s="16">
        <f t="shared" si="917"/>
        <v>0</v>
      </c>
      <c r="L1987" s="16">
        <f t="shared" si="918"/>
        <v>-1962.1888633552983</v>
      </c>
      <c r="M1987" s="16">
        <f t="shared" si="919"/>
        <v>0</v>
      </c>
      <c r="N1987" s="16">
        <f t="shared" si="909"/>
        <v>-1962.1888633552983</v>
      </c>
      <c r="O1987" s="16">
        <f t="shared" si="920"/>
        <v>0</v>
      </c>
      <c r="P1987" s="16">
        <f t="shared" si="921"/>
        <v>-125.71126859749387</v>
      </c>
      <c r="Q1987" s="16">
        <f t="shared" si="922"/>
        <v>0</v>
      </c>
      <c r="R1987" s="16">
        <f t="shared" si="910"/>
        <v>-125.71126859749387</v>
      </c>
      <c r="S1987" s="16">
        <f t="shared" si="923"/>
        <v>0</v>
      </c>
      <c r="T1987" s="16">
        <f t="shared" si="924"/>
        <v>-0.21335222900648793</v>
      </c>
      <c r="U1987" s="16">
        <f t="shared" si="925"/>
        <v>0</v>
      </c>
      <c r="V1987" s="16">
        <f t="shared" si="911"/>
        <v>-0.21335222900648793</v>
      </c>
      <c r="W1987" s="16">
        <f t="shared" si="926"/>
        <v>0</v>
      </c>
    </row>
    <row r="1988" spans="2:23">
      <c r="B1988" s="13">
        <v>42</v>
      </c>
      <c r="C1988" s="16">
        <f t="shared" si="906"/>
        <v>0</v>
      </c>
      <c r="D1988" s="16">
        <f t="shared" si="912"/>
        <v>-181077.81989098334</v>
      </c>
      <c r="E1988" s="16">
        <f t="shared" si="913"/>
        <v>0</v>
      </c>
      <c r="F1988" s="16">
        <f t="shared" si="907"/>
        <v>-181077.81989098334</v>
      </c>
      <c r="G1988" s="16">
        <f t="shared" si="914"/>
        <v>0</v>
      </c>
      <c r="H1988" s="16">
        <f t="shared" si="915"/>
        <v>-52852.846415995758</v>
      </c>
      <c r="I1988" s="16">
        <f t="shared" si="916"/>
        <v>0</v>
      </c>
      <c r="J1988" s="16">
        <f t="shared" si="908"/>
        <v>-52852.846415995758</v>
      </c>
      <c r="K1988" s="16">
        <f t="shared" si="917"/>
        <v>0</v>
      </c>
      <c r="L1988" s="16">
        <f t="shared" si="918"/>
        <v>-1962.1888633552983</v>
      </c>
      <c r="M1988" s="16">
        <f t="shared" si="919"/>
        <v>0</v>
      </c>
      <c r="N1988" s="16">
        <f t="shared" si="909"/>
        <v>-1962.1888633552983</v>
      </c>
      <c r="O1988" s="16">
        <f t="shared" si="920"/>
        <v>0</v>
      </c>
      <c r="P1988" s="16">
        <f t="shared" si="921"/>
        <v>-125.71126859749387</v>
      </c>
      <c r="Q1988" s="16">
        <f t="shared" si="922"/>
        <v>0</v>
      </c>
      <c r="R1988" s="16">
        <f t="shared" si="910"/>
        <v>-125.71126859749387</v>
      </c>
      <c r="S1988" s="16">
        <f t="shared" si="923"/>
        <v>0</v>
      </c>
      <c r="T1988" s="16">
        <f t="shared" si="924"/>
        <v>-0.21335222900648793</v>
      </c>
      <c r="U1988" s="16">
        <f t="shared" si="925"/>
        <v>0</v>
      </c>
      <c r="V1988" s="16">
        <f t="shared" si="911"/>
        <v>-0.21335222900648793</v>
      </c>
      <c r="W1988" s="16">
        <f t="shared" si="926"/>
        <v>0</v>
      </c>
    </row>
    <row r="1989" spans="2:23">
      <c r="B1989" s="13">
        <v>43</v>
      </c>
      <c r="C1989" s="16">
        <f t="shared" si="906"/>
        <v>0</v>
      </c>
      <c r="D1989" s="16">
        <f t="shared" si="912"/>
        <v>-181077.81989098334</v>
      </c>
      <c r="E1989" s="16">
        <f t="shared" si="913"/>
        <v>0</v>
      </c>
      <c r="F1989" s="16">
        <f t="shared" si="907"/>
        <v>-181077.81989098334</v>
      </c>
      <c r="G1989" s="16">
        <f t="shared" si="914"/>
        <v>0</v>
      </c>
      <c r="H1989" s="16">
        <f t="shared" si="915"/>
        <v>-52852.846415995758</v>
      </c>
      <c r="I1989" s="16">
        <f t="shared" si="916"/>
        <v>0</v>
      </c>
      <c r="J1989" s="16">
        <f t="shared" si="908"/>
        <v>-52852.846415995758</v>
      </c>
      <c r="K1989" s="16">
        <f t="shared" si="917"/>
        <v>0</v>
      </c>
      <c r="L1989" s="16">
        <f t="shared" si="918"/>
        <v>-1962.1888633552983</v>
      </c>
      <c r="M1989" s="16">
        <f t="shared" si="919"/>
        <v>0</v>
      </c>
      <c r="N1989" s="16">
        <f t="shared" si="909"/>
        <v>-1962.1888633552983</v>
      </c>
      <c r="O1989" s="16">
        <f t="shared" si="920"/>
        <v>0</v>
      </c>
      <c r="P1989" s="16">
        <f t="shared" si="921"/>
        <v>-125.71126859749387</v>
      </c>
      <c r="Q1989" s="16">
        <f t="shared" si="922"/>
        <v>0</v>
      </c>
      <c r="R1989" s="16">
        <f t="shared" si="910"/>
        <v>-125.71126859749387</v>
      </c>
      <c r="S1989" s="16">
        <f t="shared" si="923"/>
        <v>0</v>
      </c>
      <c r="T1989" s="16">
        <f t="shared" si="924"/>
        <v>-0.21335222900648793</v>
      </c>
      <c r="U1989" s="16">
        <f t="shared" si="925"/>
        <v>0</v>
      </c>
      <c r="V1989" s="16">
        <f t="shared" si="911"/>
        <v>-0.21335222900648793</v>
      </c>
      <c r="W1989" s="16">
        <f t="shared" si="926"/>
        <v>0</v>
      </c>
    </row>
    <row r="1990" spans="2:23">
      <c r="B1990" s="13">
        <v>44</v>
      </c>
      <c r="C1990" s="16">
        <f t="shared" si="906"/>
        <v>0</v>
      </c>
      <c r="D1990" s="16">
        <f t="shared" si="912"/>
        <v>-181077.81989098334</v>
      </c>
      <c r="E1990" s="16">
        <f t="shared" si="913"/>
        <v>0</v>
      </c>
      <c r="F1990" s="16">
        <f t="shared" si="907"/>
        <v>-181077.81989098334</v>
      </c>
      <c r="G1990" s="16">
        <f t="shared" si="914"/>
        <v>0</v>
      </c>
      <c r="H1990" s="16">
        <f t="shared" si="915"/>
        <v>-52852.846415995758</v>
      </c>
      <c r="I1990" s="16">
        <f t="shared" si="916"/>
        <v>0</v>
      </c>
      <c r="J1990" s="16">
        <f t="shared" si="908"/>
        <v>-52852.846415995758</v>
      </c>
      <c r="K1990" s="16">
        <f t="shared" si="917"/>
        <v>0</v>
      </c>
      <c r="L1990" s="16">
        <f t="shared" si="918"/>
        <v>-1962.1888633552983</v>
      </c>
      <c r="M1990" s="16">
        <f t="shared" si="919"/>
        <v>0</v>
      </c>
      <c r="N1990" s="16">
        <f t="shared" si="909"/>
        <v>-1962.1888633552983</v>
      </c>
      <c r="O1990" s="16">
        <f t="shared" si="920"/>
        <v>0</v>
      </c>
      <c r="P1990" s="16">
        <f t="shared" si="921"/>
        <v>-125.71126859749387</v>
      </c>
      <c r="Q1990" s="16">
        <f t="shared" si="922"/>
        <v>0</v>
      </c>
      <c r="R1990" s="16">
        <f t="shared" si="910"/>
        <v>-125.71126859749387</v>
      </c>
      <c r="S1990" s="16">
        <f t="shared" si="923"/>
        <v>0</v>
      </c>
      <c r="T1990" s="16">
        <f t="shared" si="924"/>
        <v>-0.21335222900648793</v>
      </c>
      <c r="U1990" s="16">
        <f t="shared" si="925"/>
        <v>0</v>
      </c>
      <c r="V1990" s="16">
        <f t="shared" si="911"/>
        <v>-0.21335222900648793</v>
      </c>
      <c r="W1990" s="16">
        <f t="shared" si="926"/>
        <v>0</v>
      </c>
    </row>
    <row r="1991" spans="2:23">
      <c r="B1991" s="13">
        <v>45</v>
      </c>
      <c r="C1991" s="16">
        <f t="shared" si="906"/>
        <v>0</v>
      </c>
      <c r="D1991" s="16">
        <f t="shared" si="912"/>
        <v>-181077.81989098334</v>
      </c>
      <c r="E1991" s="16">
        <f t="shared" si="913"/>
        <v>0</v>
      </c>
      <c r="F1991" s="16">
        <f t="shared" si="907"/>
        <v>-181077.81989098334</v>
      </c>
      <c r="G1991" s="16">
        <f t="shared" si="914"/>
        <v>0</v>
      </c>
      <c r="H1991" s="16">
        <f t="shared" si="915"/>
        <v>-52852.846415995758</v>
      </c>
      <c r="I1991" s="16">
        <f t="shared" si="916"/>
        <v>0</v>
      </c>
      <c r="J1991" s="16">
        <f t="shared" si="908"/>
        <v>-52852.846415995758</v>
      </c>
      <c r="K1991" s="16">
        <f t="shared" si="917"/>
        <v>0</v>
      </c>
      <c r="L1991" s="16">
        <f t="shared" si="918"/>
        <v>-1962.1888633552983</v>
      </c>
      <c r="M1991" s="16">
        <f t="shared" si="919"/>
        <v>0</v>
      </c>
      <c r="N1991" s="16">
        <f t="shared" si="909"/>
        <v>-1962.1888633552983</v>
      </c>
      <c r="O1991" s="16">
        <f t="shared" si="920"/>
        <v>0</v>
      </c>
      <c r="P1991" s="16">
        <f t="shared" si="921"/>
        <v>-125.71126859749387</v>
      </c>
      <c r="Q1991" s="16">
        <f t="shared" si="922"/>
        <v>0</v>
      </c>
      <c r="R1991" s="16">
        <f t="shared" si="910"/>
        <v>-125.71126859749387</v>
      </c>
      <c r="S1991" s="16">
        <f t="shared" si="923"/>
        <v>0</v>
      </c>
      <c r="T1991" s="16">
        <f t="shared" si="924"/>
        <v>-0.21335222900648793</v>
      </c>
      <c r="U1991" s="16">
        <f t="shared" si="925"/>
        <v>0</v>
      </c>
      <c r="V1991" s="16">
        <f t="shared" si="911"/>
        <v>-0.21335222900648793</v>
      </c>
      <c r="W1991" s="16">
        <f t="shared" si="926"/>
        <v>0</v>
      </c>
    </row>
    <row r="1992" spans="2:23">
      <c r="B1992" s="13">
        <v>46</v>
      </c>
      <c r="C1992" s="16">
        <f t="shared" si="906"/>
        <v>0</v>
      </c>
      <c r="D1992" s="16">
        <f t="shared" si="912"/>
        <v>-181077.81989098334</v>
      </c>
      <c r="E1992" s="16">
        <f t="shared" si="913"/>
        <v>0</v>
      </c>
      <c r="F1992" s="16">
        <f t="shared" si="907"/>
        <v>-181077.81989098334</v>
      </c>
      <c r="G1992" s="16">
        <f t="shared" si="914"/>
        <v>0</v>
      </c>
      <c r="H1992" s="16">
        <f t="shared" si="915"/>
        <v>-52852.846415995758</v>
      </c>
      <c r="I1992" s="16">
        <f t="shared" si="916"/>
        <v>0</v>
      </c>
      <c r="J1992" s="16">
        <f t="shared" si="908"/>
        <v>-52852.846415995758</v>
      </c>
      <c r="K1992" s="16">
        <f t="shared" si="917"/>
        <v>0</v>
      </c>
      <c r="L1992" s="16">
        <f t="shared" si="918"/>
        <v>-1962.1888633552983</v>
      </c>
      <c r="M1992" s="16">
        <f t="shared" si="919"/>
        <v>0</v>
      </c>
      <c r="N1992" s="16">
        <f t="shared" si="909"/>
        <v>-1962.1888633552983</v>
      </c>
      <c r="O1992" s="16">
        <f t="shared" si="920"/>
        <v>0</v>
      </c>
      <c r="P1992" s="16">
        <f t="shared" si="921"/>
        <v>-125.71126859749387</v>
      </c>
      <c r="Q1992" s="16">
        <f t="shared" si="922"/>
        <v>0</v>
      </c>
      <c r="R1992" s="16">
        <f t="shared" si="910"/>
        <v>-125.71126859749387</v>
      </c>
      <c r="S1992" s="16">
        <f t="shared" si="923"/>
        <v>0</v>
      </c>
      <c r="T1992" s="16">
        <f t="shared" si="924"/>
        <v>-0.21335222900648793</v>
      </c>
      <c r="U1992" s="16">
        <f t="shared" si="925"/>
        <v>0</v>
      </c>
      <c r="V1992" s="16">
        <f t="shared" si="911"/>
        <v>-0.21335222900648793</v>
      </c>
      <c r="W1992" s="16">
        <f t="shared" si="926"/>
        <v>0</v>
      </c>
    </row>
    <row r="1993" spans="2:23">
      <c r="B1993" s="13">
        <v>47</v>
      </c>
      <c r="C1993" s="16">
        <f t="shared" si="906"/>
        <v>0</v>
      </c>
      <c r="D1993" s="16">
        <f t="shared" si="912"/>
        <v>-181077.81989098334</v>
      </c>
      <c r="E1993" s="16">
        <f t="shared" si="913"/>
        <v>0</v>
      </c>
      <c r="F1993" s="16">
        <f t="shared" si="907"/>
        <v>-181077.81989098334</v>
      </c>
      <c r="G1993" s="16">
        <f t="shared" si="914"/>
        <v>0</v>
      </c>
      <c r="H1993" s="16">
        <f t="shared" si="915"/>
        <v>-52852.846415995758</v>
      </c>
      <c r="I1993" s="16">
        <f t="shared" si="916"/>
        <v>0</v>
      </c>
      <c r="J1993" s="16">
        <f t="shared" si="908"/>
        <v>-52852.846415995758</v>
      </c>
      <c r="K1993" s="16">
        <f t="shared" si="917"/>
        <v>0</v>
      </c>
      <c r="L1993" s="16">
        <f t="shared" si="918"/>
        <v>-1962.1888633552983</v>
      </c>
      <c r="M1993" s="16">
        <f t="shared" si="919"/>
        <v>0</v>
      </c>
      <c r="N1993" s="16">
        <f t="shared" si="909"/>
        <v>-1962.1888633552983</v>
      </c>
      <c r="O1993" s="16">
        <f t="shared" si="920"/>
        <v>0</v>
      </c>
      <c r="P1993" s="16">
        <f t="shared" si="921"/>
        <v>-125.71126859749387</v>
      </c>
      <c r="Q1993" s="16">
        <f t="shared" si="922"/>
        <v>0</v>
      </c>
      <c r="R1993" s="16">
        <f t="shared" si="910"/>
        <v>-125.71126859749387</v>
      </c>
      <c r="S1993" s="16">
        <f t="shared" si="923"/>
        <v>0</v>
      </c>
      <c r="T1993" s="16">
        <f t="shared" si="924"/>
        <v>-0.21335222900648793</v>
      </c>
      <c r="U1993" s="16">
        <f t="shared" si="925"/>
        <v>0</v>
      </c>
      <c r="V1993" s="16">
        <f t="shared" si="911"/>
        <v>-0.21335222900648793</v>
      </c>
      <c r="W1993" s="16">
        <f t="shared" si="926"/>
        <v>0</v>
      </c>
    </row>
    <row r="1994" spans="2:23">
      <c r="B1994" s="13">
        <v>48</v>
      </c>
      <c r="C1994" s="16">
        <f t="shared" si="906"/>
        <v>0</v>
      </c>
      <c r="D1994" s="16">
        <f t="shared" si="912"/>
        <v>-181077.81989098334</v>
      </c>
      <c r="E1994" s="16">
        <f t="shared" si="913"/>
        <v>0</v>
      </c>
      <c r="F1994" s="16">
        <f t="shared" si="907"/>
        <v>-181077.81989098334</v>
      </c>
      <c r="G1994" s="16">
        <f t="shared" si="914"/>
        <v>0</v>
      </c>
      <c r="H1994" s="16">
        <f t="shared" si="915"/>
        <v>-52852.846415995758</v>
      </c>
      <c r="I1994" s="16">
        <f t="shared" si="916"/>
        <v>0</v>
      </c>
      <c r="J1994" s="16">
        <f t="shared" si="908"/>
        <v>-52852.846415995758</v>
      </c>
      <c r="K1994" s="16">
        <f t="shared" si="917"/>
        <v>0</v>
      </c>
      <c r="L1994" s="16">
        <f t="shared" si="918"/>
        <v>-1962.1888633552983</v>
      </c>
      <c r="M1994" s="16">
        <f t="shared" si="919"/>
        <v>0</v>
      </c>
      <c r="N1994" s="16">
        <f t="shared" si="909"/>
        <v>-1962.1888633552983</v>
      </c>
      <c r="O1994" s="16">
        <f t="shared" si="920"/>
        <v>0</v>
      </c>
      <c r="P1994" s="16">
        <f t="shared" si="921"/>
        <v>-125.71126859749387</v>
      </c>
      <c r="Q1994" s="16">
        <f t="shared" si="922"/>
        <v>0</v>
      </c>
      <c r="R1994" s="16">
        <f t="shared" si="910"/>
        <v>-125.71126859749387</v>
      </c>
      <c r="S1994" s="16">
        <f t="shared" si="923"/>
        <v>0</v>
      </c>
      <c r="T1994" s="16">
        <f t="shared" si="924"/>
        <v>-0.21335222900648793</v>
      </c>
      <c r="U1994" s="16">
        <f t="shared" si="925"/>
        <v>0</v>
      </c>
      <c r="V1994" s="16">
        <f t="shared" si="911"/>
        <v>-0.21335222900648793</v>
      </c>
      <c r="W1994" s="16">
        <f t="shared" si="926"/>
        <v>0</v>
      </c>
    </row>
    <row r="1995" spans="2:23">
      <c r="B1995" s="13">
        <v>49</v>
      </c>
      <c r="C1995" s="16">
        <f t="shared" si="906"/>
        <v>0</v>
      </c>
      <c r="D1995" s="16">
        <f t="shared" si="912"/>
        <v>-181077.81989098334</v>
      </c>
      <c r="E1995" s="16">
        <f t="shared" si="913"/>
        <v>0</v>
      </c>
      <c r="F1995" s="16">
        <f t="shared" si="907"/>
        <v>-181077.81989098334</v>
      </c>
      <c r="G1995" s="16">
        <f t="shared" si="914"/>
        <v>0</v>
      </c>
      <c r="H1995" s="16">
        <f t="shared" si="915"/>
        <v>-52852.846415995758</v>
      </c>
      <c r="I1995" s="16">
        <f t="shared" si="916"/>
        <v>0</v>
      </c>
      <c r="J1995" s="16">
        <f t="shared" si="908"/>
        <v>-52852.846415995758</v>
      </c>
      <c r="K1995" s="16">
        <f t="shared" si="917"/>
        <v>0</v>
      </c>
      <c r="L1995" s="16">
        <f t="shared" si="918"/>
        <v>-1962.1888633552983</v>
      </c>
      <c r="M1995" s="16">
        <f t="shared" si="919"/>
        <v>0</v>
      </c>
      <c r="N1995" s="16">
        <f t="shared" si="909"/>
        <v>-1962.1888633552983</v>
      </c>
      <c r="O1995" s="16">
        <f t="shared" si="920"/>
        <v>0</v>
      </c>
      <c r="P1995" s="16">
        <f t="shared" si="921"/>
        <v>-125.71126859749387</v>
      </c>
      <c r="Q1995" s="16">
        <f t="shared" si="922"/>
        <v>0</v>
      </c>
      <c r="R1995" s="16">
        <f t="shared" si="910"/>
        <v>-125.71126859749387</v>
      </c>
      <c r="S1995" s="16">
        <f t="shared" si="923"/>
        <v>0</v>
      </c>
      <c r="T1995" s="16">
        <f t="shared" si="924"/>
        <v>-0.21335222900648793</v>
      </c>
      <c r="U1995" s="16">
        <f t="shared" si="925"/>
        <v>0</v>
      </c>
      <c r="V1995" s="16">
        <f t="shared" si="911"/>
        <v>-0.21335222900648793</v>
      </c>
      <c r="W1995" s="16">
        <f t="shared" si="926"/>
        <v>0</v>
      </c>
    </row>
    <row r="1996" spans="2:23">
      <c r="B1996" s="13">
        <v>50</v>
      </c>
      <c r="C1996" s="16">
        <f t="shared" si="906"/>
        <v>0</v>
      </c>
      <c r="D1996" s="16">
        <f t="shared" si="912"/>
        <v>-181077.81989098334</v>
      </c>
      <c r="E1996" s="16">
        <f t="shared" si="913"/>
        <v>0</v>
      </c>
      <c r="F1996" s="16">
        <f t="shared" si="907"/>
        <v>-181077.81989098334</v>
      </c>
      <c r="G1996" s="16">
        <f t="shared" si="914"/>
        <v>0</v>
      </c>
      <c r="H1996" s="16">
        <f t="shared" si="915"/>
        <v>-52852.846415995758</v>
      </c>
      <c r="I1996" s="16">
        <f t="shared" si="916"/>
        <v>0</v>
      </c>
      <c r="J1996" s="16">
        <f t="shared" si="908"/>
        <v>-52852.846415995758</v>
      </c>
      <c r="K1996" s="16">
        <f t="shared" si="917"/>
        <v>0</v>
      </c>
      <c r="L1996" s="16">
        <f t="shared" si="918"/>
        <v>-1962.1888633552983</v>
      </c>
      <c r="M1996" s="16">
        <f t="shared" si="919"/>
        <v>0</v>
      </c>
      <c r="N1996" s="16">
        <f t="shared" si="909"/>
        <v>-1962.1888633552983</v>
      </c>
      <c r="O1996" s="16">
        <f t="shared" si="920"/>
        <v>0</v>
      </c>
      <c r="P1996" s="16">
        <f t="shared" si="921"/>
        <v>-125.71126859749387</v>
      </c>
      <c r="Q1996" s="16">
        <f t="shared" si="922"/>
        <v>0</v>
      </c>
      <c r="R1996" s="16">
        <f t="shared" si="910"/>
        <v>-125.71126859749387</v>
      </c>
      <c r="S1996" s="16">
        <f t="shared" si="923"/>
        <v>0</v>
      </c>
      <c r="T1996" s="16">
        <f t="shared" si="924"/>
        <v>-0.21335222900648793</v>
      </c>
      <c r="U1996" s="16">
        <f t="shared" si="925"/>
        <v>0</v>
      </c>
      <c r="V1996" s="16">
        <f t="shared" si="911"/>
        <v>-0.21335222900648793</v>
      </c>
      <c r="W1996" s="16">
        <f t="shared" si="926"/>
        <v>0</v>
      </c>
    </row>
    <row r="1997" spans="2:23">
      <c r="B1997" s="13">
        <v>51</v>
      </c>
      <c r="C1997" s="16">
        <f t="shared" si="906"/>
        <v>0</v>
      </c>
      <c r="D1997" s="16">
        <f t="shared" si="912"/>
        <v>-181077.81989098334</v>
      </c>
      <c r="E1997" s="16">
        <f t="shared" si="913"/>
        <v>0</v>
      </c>
      <c r="F1997" s="16">
        <f t="shared" si="907"/>
        <v>-181077.81989098334</v>
      </c>
      <c r="G1997" s="16">
        <f t="shared" si="914"/>
        <v>0</v>
      </c>
      <c r="H1997" s="16">
        <f t="shared" si="915"/>
        <v>-52852.846415995758</v>
      </c>
      <c r="I1997" s="16">
        <f t="shared" si="916"/>
        <v>0</v>
      </c>
      <c r="J1997" s="16">
        <f t="shared" si="908"/>
        <v>-52852.846415995758</v>
      </c>
      <c r="K1997" s="16">
        <f t="shared" si="917"/>
        <v>0</v>
      </c>
      <c r="L1997" s="16">
        <f t="shared" si="918"/>
        <v>-1962.1888633552983</v>
      </c>
      <c r="M1997" s="16">
        <f t="shared" si="919"/>
        <v>0</v>
      </c>
      <c r="N1997" s="16">
        <f t="shared" si="909"/>
        <v>-1962.1888633552983</v>
      </c>
      <c r="O1997" s="16">
        <f t="shared" si="920"/>
        <v>0</v>
      </c>
      <c r="P1997" s="16">
        <f t="shared" si="921"/>
        <v>-125.71126859749387</v>
      </c>
      <c r="Q1997" s="16">
        <f t="shared" si="922"/>
        <v>0</v>
      </c>
      <c r="R1997" s="16">
        <f t="shared" si="910"/>
        <v>-125.71126859749387</v>
      </c>
      <c r="S1997" s="16">
        <f t="shared" si="923"/>
        <v>0</v>
      </c>
      <c r="T1997" s="16">
        <f t="shared" si="924"/>
        <v>-0.21335222900648793</v>
      </c>
      <c r="U1997" s="16">
        <f t="shared" si="925"/>
        <v>0</v>
      </c>
      <c r="V1997" s="16">
        <f t="shared" si="911"/>
        <v>-0.21335222900648793</v>
      </c>
      <c r="W1997" s="16">
        <f t="shared" si="926"/>
        <v>0</v>
      </c>
    </row>
    <row r="1998" spans="2:23">
      <c r="B1998" s="13">
        <v>52</v>
      </c>
      <c r="C1998" s="16">
        <f t="shared" si="906"/>
        <v>0</v>
      </c>
      <c r="D1998" s="16">
        <f t="shared" si="912"/>
        <v>-181077.81989098334</v>
      </c>
      <c r="E1998" s="16">
        <f t="shared" si="913"/>
        <v>0</v>
      </c>
      <c r="F1998" s="16">
        <f t="shared" si="907"/>
        <v>-181077.81989098334</v>
      </c>
      <c r="G1998" s="16">
        <f t="shared" si="914"/>
        <v>0</v>
      </c>
      <c r="H1998" s="16">
        <f t="shared" si="915"/>
        <v>-52852.846415995758</v>
      </c>
      <c r="I1998" s="16">
        <f t="shared" si="916"/>
        <v>0</v>
      </c>
      <c r="J1998" s="16">
        <f t="shared" si="908"/>
        <v>-52852.846415995758</v>
      </c>
      <c r="K1998" s="16">
        <f t="shared" si="917"/>
        <v>0</v>
      </c>
      <c r="L1998" s="16">
        <f t="shared" si="918"/>
        <v>-1962.1888633552983</v>
      </c>
      <c r="M1998" s="16">
        <f t="shared" si="919"/>
        <v>0</v>
      </c>
      <c r="N1998" s="16">
        <f t="shared" si="909"/>
        <v>-1962.1888633552983</v>
      </c>
      <c r="O1998" s="16">
        <f t="shared" si="920"/>
        <v>0</v>
      </c>
      <c r="P1998" s="16">
        <f t="shared" si="921"/>
        <v>-125.71126859749387</v>
      </c>
      <c r="Q1998" s="16">
        <f t="shared" si="922"/>
        <v>0</v>
      </c>
      <c r="R1998" s="16">
        <f t="shared" si="910"/>
        <v>-125.71126859749387</v>
      </c>
      <c r="S1998" s="16">
        <f t="shared" si="923"/>
        <v>0</v>
      </c>
      <c r="T1998" s="16">
        <f t="shared" si="924"/>
        <v>-0.21335222900648793</v>
      </c>
      <c r="U1998" s="16">
        <f t="shared" si="925"/>
        <v>0</v>
      </c>
      <c r="V1998" s="16">
        <f t="shared" si="911"/>
        <v>-0.21335222900648793</v>
      </c>
      <c r="W1998" s="16">
        <f t="shared" si="926"/>
        <v>0</v>
      </c>
    </row>
    <row r="1999" spans="2:23">
      <c r="B1999" s="13">
        <v>53</v>
      </c>
      <c r="C1999" s="16">
        <f t="shared" si="906"/>
        <v>0</v>
      </c>
      <c r="D1999" s="16">
        <f t="shared" si="912"/>
        <v>-181077.81989098334</v>
      </c>
      <c r="E1999" s="16">
        <f t="shared" si="913"/>
        <v>0</v>
      </c>
      <c r="F1999" s="16">
        <f t="shared" si="907"/>
        <v>-181077.81989098334</v>
      </c>
      <c r="G1999" s="16">
        <f t="shared" si="914"/>
        <v>0</v>
      </c>
      <c r="H1999" s="16">
        <f t="shared" si="915"/>
        <v>-52852.846415995758</v>
      </c>
      <c r="I1999" s="16">
        <f t="shared" si="916"/>
        <v>0</v>
      </c>
      <c r="J1999" s="16">
        <f t="shared" si="908"/>
        <v>-52852.846415995758</v>
      </c>
      <c r="K1999" s="16">
        <f t="shared" si="917"/>
        <v>0</v>
      </c>
      <c r="L1999" s="16">
        <f t="shared" si="918"/>
        <v>-1962.1888633552983</v>
      </c>
      <c r="M1999" s="16">
        <f t="shared" si="919"/>
        <v>0</v>
      </c>
      <c r="N1999" s="16">
        <f t="shared" si="909"/>
        <v>-1962.1888633552983</v>
      </c>
      <c r="O1999" s="16">
        <f t="shared" si="920"/>
        <v>0</v>
      </c>
      <c r="P1999" s="16">
        <f t="shared" si="921"/>
        <v>-125.71126859749387</v>
      </c>
      <c r="Q1999" s="16">
        <f t="shared" si="922"/>
        <v>0</v>
      </c>
      <c r="R1999" s="16">
        <f t="shared" si="910"/>
        <v>-125.71126859749387</v>
      </c>
      <c r="S1999" s="16">
        <f t="shared" si="923"/>
        <v>0</v>
      </c>
      <c r="T1999" s="16">
        <f t="shared" si="924"/>
        <v>-0.21335222900648793</v>
      </c>
      <c r="U1999" s="16">
        <f t="shared" si="925"/>
        <v>0</v>
      </c>
      <c r="V1999" s="16">
        <f t="shared" si="911"/>
        <v>-0.21335222900648793</v>
      </c>
      <c r="W1999" s="16">
        <f t="shared" si="926"/>
        <v>0</v>
      </c>
    </row>
    <row r="2001" spans="1:24">
      <c r="A2001" s="2" t="s">
        <v>424</v>
      </c>
      <c r="B2001" s="5" t="s">
        <v>129</v>
      </c>
      <c r="C2001" s="16">
        <f>$X$2009</f>
        <v>359979.52826196729</v>
      </c>
    </row>
    <row r="2002" spans="1:24">
      <c r="A2002" s="5" t="s">
        <v>397</v>
      </c>
      <c r="B2002" s="11">
        <f>MAX(0,$B$131-$B$133)</f>
        <v>86</v>
      </c>
    </row>
    <row r="2003" spans="1:24">
      <c r="A2003" s="5" t="s">
        <v>425</v>
      </c>
      <c r="B2003" s="16">
        <f>INDEX($F$242:$F$734,$B$2002+1)</f>
        <v>406949.97606437927</v>
      </c>
    </row>
    <row r="2004" spans="1:24">
      <c r="A2004" s="5" t="s">
        <v>381</v>
      </c>
      <c r="B2004" s="16">
        <f>INDEX($J$242:$J$734,$B$2002+1)</f>
        <v>261273.02614371947</v>
      </c>
    </row>
    <row r="2005" spans="1:24">
      <c r="A2005" s="5" t="s">
        <v>132</v>
      </c>
      <c r="B2005" s="20">
        <f>MAX(0,1-$B$2004/($B$2003*INDEX($D$242:$D$734,$B$2002+1)))</f>
        <v>0.44291818245135217</v>
      </c>
    </row>
    <row r="2006" spans="1:24">
      <c r="A2006" s="5" t="s">
        <v>112</v>
      </c>
      <c r="B2006" s="11">
        <f>$B$135-$B$131</f>
        <v>205</v>
      </c>
    </row>
    <row r="2007" spans="1:24">
      <c r="A2007" s="5" t="s">
        <v>131</v>
      </c>
      <c r="B2007" s="16">
        <f>$B$8</f>
        <v>22000</v>
      </c>
    </row>
    <row r="2008" spans="1:24">
      <c r="A2008" s="5" t="s">
        <v>133</v>
      </c>
      <c r="B2008" s="11">
        <f>ROUNDUP($B$2006/12,0)</f>
        <v>18</v>
      </c>
    </row>
    <row r="2009" spans="1:24">
      <c r="A2009" s="5" t="s">
        <v>134</v>
      </c>
      <c r="D2009" s="16">
        <f>IF(SUMPRODUCT($C$2012:$C$2047,1/$B$107^$B$2012:$B$2047)&lt;=0,1000,SUMPRODUCT($C$2012:$C$2047,1/$B$107^$B$2012:$B$2047))</f>
        <v>299453.4413892983</v>
      </c>
      <c r="H2009" s="16">
        <f>1.15*$D$2009</f>
        <v>344371.45759769302</v>
      </c>
      <c r="L2009" s="16">
        <f>IF($H$2010=$D$2010,$H$2009,$H$2009-$H$2010*($H$2009-$D$2009)/($H$2010-$D$2010))</f>
        <v>359820.94399658102</v>
      </c>
      <c r="P2009" s="16">
        <f>IF($L$2010=$H$2010,$L$2009,$L$2009-$L$2010*($L$2009-$H$2009)/($L$2010-$H$2010))</f>
        <v>359978.67198247503</v>
      </c>
      <c r="T2009" s="16">
        <f>IF($P$2010=$L$2010,$P$2009,$P$2009-$P$2010*($P$2009-$L$2009)/($P$2010-$L$2010))</f>
        <v>359979.52826196747</v>
      </c>
      <c r="X2009" s="16">
        <f>IF($T$2010=$P$2010,$T$2009,$T$2009-$T$2010*($T$2009-$P$2009)/($T$2010-$P$2010))</f>
        <v>359979.52826196729</v>
      </c>
    </row>
    <row r="2010" spans="1:24">
      <c r="A2010" s="5" t="s">
        <v>135</v>
      </c>
      <c r="D2010" s="16">
        <f>MIN($F$2012:$F$2047)</f>
        <v>-81192.504211056468</v>
      </c>
      <c r="H2010" s="16">
        <f>MIN($J$2012:$J$2047)</f>
        <v>-20779.101922779293</v>
      </c>
      <c r="L2010" s="16">
        <f>MIN($N$2012:$N$2047)</f>
        <v>-209.99557090483947</v>
      </c>
      <c r="P2010" s="16">
        <f>MIN($R$2012:$R$2047)</f>
        <v>-1.1338760528084946</v>
      </c>
      <c r="T2010" s="16">
        <f>MIN($V$2012:$V$2047)</f>
        <v>2.02817318495363E-10</v>
      </c>
    </row>
    <row r="2011" spans="1:24" ht="32.1" customHeight="1">
      <c r="B2011" s="12" t="s">
        <v>136</v>
      </c>
      <c r="C2011" s="12" t="s">
        <v>137</v>
      </c>
      <c r="D2011" s="12" t="s">
        <v>138</v>
      </c>
      <c r="E2011" s="12" t="s">
        <v>139</v>
      </c>
      <c r="F2011" s="12" t="s">
        <v>140</v>
      </c>
      <c r="G2011" s="12" t="s">
        <v>141</v>
      </c>
      <c r="H2011" s="12" t="s">
        <v>142</v>
      </c>
      <c r="I2011" s="12" t="s">
        <v>143</v>
      </c>
      <c r="J2011" s="12" t="s">
        <v>144</v>
      </c>
      <c r="K2011" s="12" t="s">
        <v>145</v>
      </c>
      <c r="L2011" s="12" t="s">
        <v>146</v>
      </c>
      <c r="M2011" s="12" t="s">
        <v>147</v>
      </c>
      <c r="N2011" s="12" t="s">
        <v>148</v>
      </c>
      <c r="O2011" s="12" t="s">
        <v>149</v>
      </c>
      <c r="P2011" s="12" t="s">
        <v>150</v>
      </c>
      <c r="Q2011" s="12" t="s">
        <v>151</v>
      </c>
      <c r="R2011" s="12" t="s">
        <v>152</v>
      </c>
      <c r="S2011" s="12" t="s">
        <v>153</v>
      </c>
      <c r="T2011" s="12" t="s">
        <v>154</v>
      </c>
      <c r="U2011" s="12" t="s">
        <v>155</v>
      </c>
      <c r="V2011" s="12" t="s">
        <v>156</v>
      </c>
      <c r="W2011" s="12" t="s">
        <v>157</v>
      </c>
      <c r="X2011" s="12" t="s">
        <v>158</v>
      </c>
    </row>
    <row r="2012" spans="1:24">
      <c r="B2012" s="13">
        <v>0</v>
      </c>
      <c r="C2012" s="16">
        <f t="shared" ref="C2012:C2047" si="927">$B$2007*MIN(12,MAX(0,$B$2006-12*$B2012))/12</f>
        <v>22000</v>
      </c>
      <c r="D2012" s="16">
        <f>$D$2009</f>
        <v>299453.4413892983</v>
      </c>
      <c r="E2012" s="16">
        <f>IF(AND(C2012&gt;0,D2012&gt;0),C2012/(1-$B$105*MAX(0,1-$D$2009*(1-$B$2005)/D2012)),0)</f>
        <v>24863.216355498786</v>
      </c>
      <c r="F2012" s="16">
        <f t="shared" ref="F2012:F2047" si="928">IF(E2012&gt;0,IF(E2012&lt;=D2012,D2012-E2012,C2012*(D2012/E2012-1)),D2012-C2012)</f>
        <v>274590.22503379954</v>
      </c>
      <c r="G2012" s="16">
        <f>IF(E2012&gt;0,IF(E2012&lt;=D2012,$D$2009*(1-$B$2005)*(1-E2012/D2012),0),IF(AND(C2012&lt;0,F2012&gt;0),$D$2009*(1-$B$2005)-C2012,$D$2009*(1-$B$2005)))/$B$108</f>
        <v>149969.82514011886</v>
      </c>
      <c r="H2012" s="16">
        <f>$H$2009</f>
        <v>344371.45759769302</v>
      </c>
      <c r="I2012" s="16">
        <f>IF(AND(C2012&gt;0,H2012&gt;0),C2012/(1-$B$105*MAX(0,1-$H$2009*(1-$B$2005)/H2012)),0)</f>
        <v>24863.216355498786</v>
      </c>
      <c r="J2012" s="16">
        <f t="shared" ref="J2012:J2047" si="929">IF(I2012&gt;0,IF(I2012&lt;=H2012,H2012-I2012,C2012*(H2012/I2012-1)),H2012-C2012)</f>
        <v>319508.24124219426</v>
      </c>
      <c r="K2012" s="16">
        <f>IF(I2012&gt;0,IF(I2012&lt;=H2012,$H$2009*(1-$B$2005)*(1-I2012/H2012),0),IF(AND(C2012&lt;0,J2012&gt;0),$H$2009*(1-$B$2005)-C2012,$H$2009*(1-$B$2005)))/$B$108</f>
        <v>174502.18799311121</v>
      </c>
      <c r="L2012" s="16">
        <f>$L$2009</f>
        <v>359820.94399658102</v>
      </c>
      <c r="M2012" s="16">
        <f>IF(AND(C2012&gt;0,L2012&gt;0),C2012/(1-$B$105*MAX(0,1-$L$2009*(1-$B$2005)/L2012)),0)</f>
        <v>24863.216355498786</v>
      </c>
      <c r="N2012" s="16">
        <f t="shared" ref="N2012:N2047" si="930">IF(M2012&gt;0,IF(M2012&lt;=L2012,L2012-M2012,C2012*(L2012/M2012-1)),L2012-C2012)</f>
        <v>334957.72764108225</v>
      </c>
      <c r="O2012" s="16">
        <f>IF(M2012&gt;0,IF(M2012&lt;=L2012,$L$2009*(1-$B$2005)*(1-M2012/L2012),0),IF(AND(C2012&lt;0,N2012&gt;0),$L$2009*(1-$B$2005)-C2012,$L$2009*(1-$B$2005)))/$B$108</f>
        <v>182940.05854535202</v>
      </c>
      <c r="P2012" s="16">
        <f>$P$2009</f>
        <v>359978.67198247503</v>
      </c>
      <c r="Q2012" s="16">
        <f>IF(AND(C2012&gt;0,P2012&gt;0),C2012/(1-$B$105*MAX(0,1-$P$2009*(1-$B$2005)/P2012)),0)</f>
        <v>24863.216355498786</v>
      </c>
      <c r="R2012" s="16">
        <f t="shared" ref="R2012:R2047" si="931">IF(Q2012&gt;0,IF(Q2012&lt;=P2012,P2012-Q2012,C2012*(P2012/Q2012-1)),P2012-C2012)</f>
        <v>335115.45562697627</v>
      </c>
      <c r="S2012" s="16">
        <f>IF(Q2012&gt;0,IF(Q2012&lt;=P2012,$P$2009*(1-$B$2005)*(1-Q2012/P2012),0),IF(AND(C2012&lt;0,R2012&gt;0),$P$2009*(1-$B$2005)-C2012,$P$2009*(1-$B$2005)))/$B$108</f>
        <v>183026.20304835209</v>
      </c>
      <c r="T2012" s="16">
        <f>$T$2009</f>
        <v>359979.52826196747</v>
      </c>
      <c r="U2012" s="16">
        <f>IF(AND(C2012&gt;0,T2012&gt;0),C2012/(1-$B$105*MAX(0,1-$T$2009*(1-$B$2005)/T2012)),0)</f>
        <v>24863.216355498786</v>
      </c>
      <c r="V2012" s="16">
        <f t="shared" ref="V2012:V2047" si="932">IF(U2012&gt;0,IF(U2012&lt;=T2012,T2012-U2012,C2012*(T2012/U2012-1)),T2012-C2012)</f>
        <v>335116.31190646871</v>
      </c>
      <c r="W2012" s="16">
        <f>IF(U2012&gt;0,IF(U2012&lt;=T2012,$T$2009*(1-$B$2005)*(1-U2012/T2012),0),IF(AND(C2012&lt;0,V2012&gt;0),$T$2009*(1-$B$2005)-C2012,$T$2009*(1-$B$2005)))/$B$108</f>
        <v>183026.67071279918</v>
      </c>
    </row>
    <row r="2013" spans="1:24">
      <c r="B2013" s="13">
        <v>1</v>
      </c>
      <c r="C2013" s="16">
        <f t="shared" si="927"/>
        <v>22000</v>
      </c>
      <c r="D2013" s="16">
        <f t="shared" ref="D2013:D2047" si="933">IF($B2013&gt;$B$2008,F2012,F2012*$B$107*IF(F2012&gt;0,$B$106,1))</f>
        <v>282262.27592124388</v>
      </c>
      <c r="E2013" s="16">
        <f t="shared" ref="E2013:E2047" si="934">IF(AND(C2013&gt;0,D2013&gt;0),C2013/(1-$B$105*MAX(0,1-G2012/D2013)),0)</f>
        <v>25052.907981261997</v>
      </c>
      <c r="F2013" s="16">
        <f t="shared" si="928"/>
        <v>257209.36793998189</v>
      </c>
      <c r="G2013" s="16">
        <f t="shared" ref="G2013:G2047" si="935">IF(E2013&gt;0,IF(E2013&lt;=D2013,G2012*(1-E2013/D2013),0),IF(AND(C2013&lt;0,F2013&gt;0),G2012-C2013,G2012))/$B$108</f>
        <v>133979.28522837398</v>
      </c>
      <c r="H2013" s="16">
        <f t="shared" ref="H2013:H2047" si="936">IF($B2013&gt;$B$2008,J2012,J2012*$B$107*IF(J2012&gt;0,$B$106,1))</f>
        <v>328435.30150250113</v>
      </c>
      <c r="I2013" s="16">
        <f t="shared" ref="I2013:I2047" si="937">IF(AND(C2013&gt;0,H2013&gt;0),C2013/(1-$B$105*MAX(0,1-K2012/H2013)),0)</f>
        <v>25052.907981261993</v>
      </c>
      <c r="J2013" s="16">
        <f t="shared" si="929"/>
        <v>303382.39352123911</v>
      </c>
      <c r="K2013" s="16">
        <f t="shared" ref="K2013:K2047" si="938">IF(I2013&gt;0,IF(I2013&lt;=H2013,K2012*(1-I2013/H2013),0),IF(AND(C2013&lt;0,J2013&gt;0),K2012-C2013,K2012))/$B$108</f>
        <v>158030.62135875862</v>
      </c>
      <c r="L2013" s="16">
        <f t="shared" ref="L2013:L2047" si="939">IF($B2013&gt;$B$2008,N2012,N2012*$B$107*IF(N2012&gt;0,$B$106,1))</f>
        <v>344316.4465513741</v>
      </c>
      <c r="M2013" s="16">
        <f t="shared" ref="M2013:M2047" si="940">IF(AND(C2013&gt;0,L2013&gt;0),C2013/(1-$B$105*MAX(0,1-O2012/L2013)),0)</f>
        <v>25052.907981261993</v>
      </c>
      <c r="N2013" s="16">
        <f t="shared" si="930"/>
        <v>319263.53857011208</v>
      </c>
      <c r="O2013" s="16">
        <f t="shared" ref="O2013:O2047" si="941">IF(M2013&gt;0,IF(M2013&lt;=L2013,O2012*(1-M2013/L2013),0),IF(AND(C2013&lt;0,N2013&gt;0),O2012-C2013,O2012))/$B$108</f>
        <v>166303.04346879863</v>
      </c>
      <c r="P2013" s="16">
        <f t="shared" ref="P2013:P2047" si="942">IF($B2013&gt;$B$2008,R2012,R2012*$B$107*IF(R2012&gt;0,$B$106,1))</f>
        <v>344478.58145719394</v>
      </c>
      <c r="Q2013" s="16">
        <f t="shared" ref="Q2013:Q2047" si="943">IF(AND(C2013&gt;0,P2013&gt;0),C2013/(1-$B$105*MAX(0,1-S2012/P2013)),0)</f>
        <v>25052.907981261997</v>
      </c>
      <c r="R2013" s="16">
        <f t="shared" si="931"/>
        <v>319425.67347593192</v>
      </c>
      <c r="S2013" s="16">
        <f t="shared" ref="S2013:S2047" si="944">IF(Q2013&gt;0,IF(Q2013&lt;=P2013,S2012*(1-Q2013/P2013),0),IF(AND(C2013&lt;0,R2013&gt;0),S2012-C2013,S2012))/$B$108</f>
        <v>166387.49886389676</v>
      </c>
      <c r="T2013" s="16">
        <f t="shared" ref="T2013:T2047" si="945">IF($B2013&gt;$B$2008,V2012,V2012*$B$107*IF(V2012&gt;0,$B$106,1))</f>
        <v>344479.46166113543</v>
      </c>
      <c r="U2013" s="16">
        <f t="shared" ref="U2013:U2047" si="946">IF(AND(C2013&gt;0,T2013&gt;0),C2013/(1-$B$105*MAX(0,1-W2012/T2013)),0)</f>
        <v>25052.907981261993</v>
      </c>
      <c r="V2013" s="16">
        <f t="shared" si="932"/>
        <v>319426.55367987341</v>
      </c>
      <c r="W2013" s="16">
        <f t="shared" ref="W2013:W2047" si="947">IF(U2013&gt;0,IF(U2013&lt;=T2013,W2012*(1-U2013/T2013),0),IF(AND(C2013&lt;0,V2013&gt;0),W2012-C2013,W2012))/$B$108</f>
        <v>166387.95735845272</v>
      </c>
    </row>
    <row r="2014" spans="1:24">
      <c r="B2014" s="13">
        <v>2</v>
      </c>
      <c r="C2014" s="16">
        <f t="shared" si="927"/>
        <v>22000</v>
      </c>
      <c r="D2014" s="16">
        <f t="shared" si="933"/>
        <v>264395.79768022499</v>
      </c>
      <c r="E2014" s="16">
        <f t="shared" si="934"/>
        <v>25236.54183782401</v>
      </c>
      <c r="F2014" s="16">
        <f t="shared" si="928"/>
        <v>239159.25584240098</v>
      </c>
      <c r="G2014" s="16">
        <f t="shared" si="935"/>
        <v>118814.68747875943</v>
      </c>
      <c r="H2014" s="16">
        <f t="shared" si="936"/>
        <v>311858.89759622252</v>
      </c>
      <c r="I2014" s="16">
        <f t="shared" si="937"/>
        <v>25236.541837824007</v>
      </c>
      <c r="J2014" s="16">
        <f t="shared" si="929"/>
        <v>286622.35575839854</v>
      </c>
      <c r="K2014" s="16">
        <f t="shared" si="938"/>
        <v>142394.4287830581</v>
      </c>
      <c r="L2014" s="16">
        <f t="shared" si="939"/>
        <v>328183.76183776103</v>
      </c>
      <c r="M2014" s="16">
        <f t="shared" si="940"/>
        <v>25236.54183782401</v>
      </c>
      <c r="N2014" s="16">
        <f t="shared" si="930"/>
        <v>302947.21999993705</v>
      </c>
      <c r="O2014" s="16">
        <f t="shared" si="941"/>
        <v>150504.64653799927</v>
      </c>
      <c r="P2014" s="16">
        <f t="shared" si="942"/>
        <v>328350.42679284944</v>
      </c>
      <c r="Q2014" s="16">
        <f t="shared" si="943"/>
        <v>25236.54183782401</v>
      </c>
      <c r="R2014" s="16">
        <f t="shared" si="931"/>
        <v>303113.88495502545</v>
      </c>
      <c r="S2014" s="16">
        <f t="shared" si="944"/>
        <v>150587.44594495825</v>
      </c>
      <c r="T2014" s="16">
        <f t="shared" si="945"/>
        <v>328351.33158968913</v>
      </c>
      <c r="U2014" s="16">
        <f t="shared" si="946"/>
        <v>25236.54183782401</v>
      </c>
      <c r="V2014" s="16">
        <f t="shared" si="932"/>
        <v>303114.78975186514</v>
      </c>
      <c r="W2014" s="16">
        <f t="shared" si="947"/>
        <v>150587.89544942486</v>
      </c>
    </row>
    <row r="2015" spans="1:24">
      <c r="B2015" s="13">
        <v>3</v>
      </c>
      <c r="C2015" s="16">
        <f t="shared" si="927"/>
        <v>22000</v>
      </c>
      <c r="D2015" s="16">
        <f t="shared" si="933"/>
        <v>245841.36545063765</v>
      </c>
      <c r="E2015" s="16">
        <f t="shared" si="934"/>
        <v>25414.207395644156</v>
      </c>
      <c r="F2015" s="16">
        <f t="shared" si="928"/>
        <v>220427.15805499349</v>
      </c>
      <c r="G2015" s="16">
        <f t="shared" si="935"/>
        <v>104443.18332297936</v>
      </c>
      <c r="H2015" s="16">
        <f t="shared" si="936"/>
        <v>294630.58437828819</v>
      </c>
      <c r="I2015" s="16">
        <f t="shared" si="937"/>
        <v>25414.207395644153</v>
      </c>
      <c r="J2015" s="16">
        <f t="shared" si="929"/>
        <v>269216.37698264403</v>
      </c>
      <c r="K2015" s="16">
        <f t="shared" si="938"/>
        <v>127560.57675856628</v>
      </c>
      <c r="L2015" s="16">
        <f t="shared" si="939"/>
        <v>311411.56532673532</v>
      </c>
      <c r="M2015" s="16">
        <f t="shared" si="940"/>
        <v>25414.207395644156</v>
      </c>
      <c r="N2015" s="16">
        <f t="shared" si="930"/>
        <v>285997.35793109116</v>
      </c>
      <c r="O2015" s="16">
        <f t="shared" si="941"/>
        <v>135511.77063595958</v>
      </c>
      <c r="P2015" s="16">
        <f t="shared" si="942"/>
        <v>311582.88690066885</v>
      </c>
      <c r="Q2015" s="16">
        <f t="shared" si="943"/>
        <v>25414.207395644153</v>
      </c>
      <c r="R2015" s="16">
        <f t="shared" si="931"/>
        <v>286168.67950502469</v>
      </c>
      <c r="S2015" s="16">
        <f t="shared" si="944"/>
        <v>135592.94652513505</v>
      </c>
      <c r="T2015" s="16">
        <f t="shared" si="945"/>
        <v>311583.81697753223</v>
      </c>
      <c r="U2015" s="16">
        <f t="shared" si="946"/>
        <v>25414.207395644156</v>
      </c>
      <c r="V2015" s="16">
        <f t="shared" si="932"/>
        <v>286169.60958188807</v>
      </c>
      <c r="W2015" s="16">
        <f t="shared" si="947"/>
        <v>135593.38721578862</v>
      </c>
    </row>
    <row r="2016" spans="1:24">
      <c r="B2016" s="13">
        <v>4</v>
      </c>
      <c r="C2016" s="16">
        <f t="shared" si="927"/>
        <v>22000</v>
      </c>
      <c r="D2016" s="16">
        <f t="shared" si="933"/>
        <v>226585.89285105001</v>
      </c>
      <c r="E2016" s="16">
        <f t="shared" si="934"/>
        <v>25586.00135191669</v>
      </c>
      <c r="F2016" s="16">
        <f t="shared" si="928"/>
        <v>200999.89149913331</v>
      </c>
      <c r="G2016" s="16">
        <f t="shared" si="935"/>
        <v>90832.838101029338</v>
      </c>
      <c r="H2016" s="16">
        <f t="shared" si="936"/>
        <v>276738.2825555391</v>
      </c>
      <c r="I2016" s="16">
        <f t="shared" si="937"/>
        <v>25586.00135191669</v>
      </c>
      <c r="J2016" s="16">
        <f t="shared" si="929"/>
        <v>251152.28120362241</v>
      </c>
      <c r="K2016" s="16">
        <f t="shared" si="938"/>
        <v>113496.94931238907</v>
      </c>
      <c r="L2016" s="16">
        <f t="shared" si="939"/>
        <v>293988.12411168584</v>
      </c>
      <c r="M2016" s="16">
        <f t="shared" si="940"/>
        <v>25586.00135191669</v>
      </c>
      <c r="N2016" s="16">
        <f t="shared" si="930"/>
        <v>268402.12275976915</v>
      </c>
      <c r="O2016" s="16">
        <f t="shared" si="941"/>
        <v>121292.23742748055</v>
      </c>
      <c r="P2016" s="16">
        <f t="shared" si="942"/>
        <v>294164.23241039511</v>
      </c>
      <c r="Q2016" s="16">
        <f t="shared" si="943"/>
        <v>25586.00135191669</v>
      </c>
      <c r="R2016" s="16">
        <f t="shared" si="931"/>
        <v>268578.23105847841</v>
      </c>
      <c r="S2016" s="16">
        <f t="shared" si="944"/>
        <v>121371.82163255454</v>
      </c>
      <c r="T2016" s="16">
        <f t="shared" si="945"/>
        <v>294165.18847360602</v>
      </c>
      <c r="U2016" s="16">
        <f t="shared" si="946"/>
        <v>25586.00135191669</v>
      </c>
      <c r="V2016" s="16">
        <f t="shared" si="932"/>
        <v>268579.18712168932</v>
      </c>
      <c r="W2016" s="16">
        <f t="shared" si="947"/>
        <v>121372.2536822149</v>
      </c>
    </row>
    <row r="2017" spans="2:23">
      <c r="B2017" s="13">
        <v>5</v>
      </c>
      <c r="C2017" s="16">
        <f t="shared" si="927"/>
        <v>22000</v>
      </c>
      <c r="D2017" s="16">
        <f t="shared" si="933"/>
        <v>206615.82846761908</v>
      </c>
      <c r="E2017" s="16">
        <f t="shared" si="934"/>
        <v>25752.026849404367</v>
      </c>
      <c r="F2017" s="16">
        <f t="shared" si="928"/>
        <v>180863.80161821473</v>
      </c>
      <c r="G2017" s="16">
        <f t="shared" si="935"/>
        <v>77952.631126798107</v>
      </c>
      <c r="H2017" s="16">
        <f t="shared" si="936"/>
        <v>258169.47594045161</v>
      </c>
      <c r="I2017" s="16">
        <f t="shared" si="937"/>
        <v>25752.026849404367</v>
      </c>
      <c r="J2017" s="16">
        <f t="shared" si="929"/>
        <v>232417.44909104725</v>
      </c>
      <c r="K2017" s="16">
        <f t="shared" si="938"/>
        <v>100172.3480006802</v>
      </c>
      <c r="L2017" s="16">
        <f t="shared" si="939"/>
        <v>275901.27806967706</v>
      </c>
      <c r="M2017" s="16">
        <f t="shared" si="940"/>
        <v>25752.02684940437</v>
      </c>
      <c r="N2017" s="16">
        <f t="shared" si="930"/>
        <v>250149.25122027268</v>
      </c>
      <c r="O2017" s="16">
        <f t="shared" si="941"/>
        <v>107814.78732920125</v>
      </c>
      <c r="P2017" s="16">
        <f t="shared" si="942"/>
        <v>276082.30683425232</v>
      </c>
      <c r="Q2017" s="16">
        <f t="shared" si="943"/>
        <v>25752.026849404367</v>
      </c>
      <c r="R2017" s="16">
        <f t="shared" si="931"/>
        <v>250330.27998484796</v>
      </c>
      <c r="S2017" s="16">
        <f t="shared" si="944"/>
        <v>107892.81105966595</v>
      </c>
      <c r="T2017" s="16">
        <f t="shared" si="945"/>
        <v>276083.28960986936</v>
      </c>
      <c r="U2017" s="16">
        <f t="shared" si="946"/>
        <v>25752.026849404367</v>
      </c>
      <c r="V2017" s="16">
        <f t="shared" si="932"/>
        <v>250331.262760465</v>
      </c>
      <c r="W2017" s="16">
        <f t="shared" si="947"/>
        <v>107893.23463776436</v>
      </c>
    </row>
    <row r="2018" spans="2:23">
      <c r="B2018" s="13">
        <v>6</v>
      </c>
      <c r="C2018" s="16">
        <f t="shared" si="927"/>
        <v>22000</v>
      </c>
      <c r="D2018" s="16">
        <f t="shared" si="933"/>
        <v>185917.13623542766</v>
      </c>
      <c r="E2018" s="16">
        <f t="shared" si="934"/>
        <v>25912.392721774071</v>
      </c>
      <c r="F2018" s="16">
        <f t="shared" si="928"/>
        <v>160004.74351365358</v>
      </c>
      <c r="G2018" s="16">
        <f t="shared" si="935"/>
        <v>65772.453646607537</v>
      </c>
      <c r="H2018" s="16">
        <f t="shared" si="936"/>
        <v>238911.19261865114</v>
      </c>
      <c r="I2018" s="16">
        <f t="shared" si="937"/>
        <v>25912.392721774071</v>
      </c>
      <c r="J2018" s="16">
        <f t="shared" si="929"/>
        <v>212998.79989687708</v>
      </c>
      <c r="K2018" s="16">
        <f t="shared" si="938"/>
        <v>87556.489797472328</v>
      </c>
      <c r="L2018" s="16">
        <f t="shared" si="939"/>
        <v>257138.4212993671</v>
      </c>
      <c r="M2018" s="16">
        <f t="shared" si="940"/>
        <v>25912.392721774071</v>
      </c>
      <c r="N2018" s="16">
        <f t="shared" si="930"/>
        <v>231226.02857759304</v>
      </c>
      <c r="O2018" s="16">
        <f t="shared" si="941"/>
        <v>95049.077374453773</v>
      </c>
      <c r="P2018" s="16">
        <f t="shared" si="942"/>
        <v>257324.50800762462</v>
      </c>
      <c r="Q2018" s="16">
        <f t="shared" si="943"/>
        <v>25912.392721774071</v>
      </c>
      <c r="R2018" s="16">
        <f t="shared" si="931"/>
        <v>231412.11528585054</v>
      </c>
      <c r="S2018" s="16">
        <f t="shared" si="944"/>
        <v>95125.571227850523</v>
      </c>
      <c r="T2018" s="16">
        <f t="shared" si="945"/>
        <v>257325.51824199239</v>
      </c>
      <c r="U2018" s="16">
        <f t="shared" si="946"/>
        <v>25912.392721774071</v>
      </c>
      <c r="V2018" s="16">
        <f t="shared" si="932"/>
        <v>231413.12552021834</v>
      </c>
      <c r="W2018" s="16">
        <f t="shared" si="947"/>
        <v>95125.98650049603</v>
      </c>
    </row>
    <row r="2019" spans="2:23">
      <c r="B2019" s="13">
        <v>7</v>
      </c>
      <c r="C2019" s="16">
        <f t="shared" si="927"/>
        <v>22000</v>
      </c>
      <c r="D2019" s="16">
        <f t="shared" si="933"/>
        <v>164475.27604742508</v>
      </c>
      <c r="E2019" s="16">
        <f t="shared" si="934"/>
        <v>26067.212768316163</v>
      </c>
      <c r="F2019" s="16">
        <f t="shared" si="928"/>
        <v>138408.06327910893</v>
      </c>
      <c r="G2019" s="16">
        <f t="shared" si="935"/>
        <v>54263.104813996681</v>
      </c>
      <c r="H2019" s="16">
        <f t="shared" si="936"/>
        <v>218949.98636599584</v>
      </c>
      <c r="I2019" s="16">
        <f t="shared" si="937"/>
        <v>26067.21276831616</v>
      </c>
      <c r="J2019" s="16">
        <f t="shared" si="929"/>
        <v>192882.77359767968</v>
      </c>
      <c r="K2019" s="16">
        <f t="shared" si="938"/>
        <v>75620.003001119025</v>
      </c>
      <c r="L2019" s="16">
        <f t="shared" si="939"/>
        <v>237686.48381605101</v>
      </c>
      <c r="M2019" s="16">
        <f t="shared" si="940"/>
        <v>26067.212768316163</v>
      </c>
      <c r="N2019" s="16">
        <f t="shared" si="930"/>
        <v>211619.27104773486</v>
      </c>
      <c r="O2019" s="16">
        <f t="shared" si="941"/>
        <v>82965.677096198866</v>
      </c>
      <c r="P2019" s="16">
        <f t="shared" si="942"/>
        <v>237877.76978693722</v>
      </c>
      <c r="Q2019" s="16">
        <f t="shared" si="943"/>
        <v>26067.21276831616</v>
      </c>
      <c r="R2019" s="16">
        <f t="shared" si="931"/>
        <v>211810.55701862107</v>
      </c>
      <c r="S2019" s="16">
        <f t="shared" si="944"/>
        <v>83040.671070117256</v>
      </c>
      <c r="T2019" s="16">
        <f t="shared" si="945"/>
        <v>237878.80824725327</v>
      </c>
      <c r="U2019" s="16">
        <f t="shared" si="946"/>
        <v>26067.21276831616</v>
      </c>
      <c r="V2019" s="16">
        <f t="shared" si="932"/>
        <v>211811.59547893712</v>
      </c>
      <c r="W2019" s="16">
        <f t="shared" si="947"/>
        <v>83041.078200161865</v>
      </c>
    </row>
    <row r="2020" spans="2:23">
      <c r="B2020" s="13">
        <v>8</v>
      </c>
      <c r="C2020" s="16">
        <f t="shared" si="927"/>
        <v>22000</v>
      </c>
      <c r="D2020" s="16">
        <f t="shared" si="933"/>
        <v>142275.18456712723</v>
      </c>
      <c r="E2020" s="16">
        <f t="shared" si="934"/>
        <v>26216.605060377322</v>
      </c>
      <c r="F2020" s="16">
        <f t="shared" si="928"/>
        <v>116058.57950674991</v>
      </c>
      <c r="G2020" s="16">
        <f t="shared" si="935"/>
        <v>43396.285808138593</v>
      </c>
      <c r="H2020" s="16">
        <f t="shared" si="936"/>
        <v>198271.91829199885</v>
      </c>
      <c r="I2020" s="16">
        <f t="shared" si="937"/>
        <v>26216.605060377318</v>
      </c>
      <c r="J2020" s="16">
        <f t="shared" si="929"/>
        <v>172055.31323162152</v>
      </c>
      <c r="K2020" s="16">
        <f t="shared" si="938"/>
        <v>64334.421285709512</v>
      </c>
      <c r="L2020" s="16">
        <f t="shared" si="939"/>
        <v>217531.91348080858</v>
      </c>
      <c r="M2020" s="16">
        <f t="shared" si="940"/>
        <v>26216.605060377322</v>
      </c>
      <c r="N2020" s="16">
        <f t="shared" si="930"/>
        <v>191315.30842043125</v>
      </c>
      <c r="O2020" s="16">
        <f t="shared" si="941"/>
        <v>71536.062555395634</v>
      </c>
      <c r="P2020" s="16">
        <f t="shared" si="942"/>
        <v>217728.54398172133</v>
      </c>
      <c r="Q2020" s="16">
        <f t="shared" si="943"/>
        <v>26216.605060377318</v>
      </c>
      <c r="R2020" s="16">
        <f t="shared" si="931"/>
        <v>191511.938921344</v>
      </c>
      <c r="S2020" s="16">
        <f t="shared" si="944"/>
        <v>71609.58605923719</v>
      </c>
      <c r="T2020" s="16">
        <f t="shared" si="945"/>
        <v>217729.61145661862</v>
      </c>
      <c r="U2020" s="16">
        <f t="shared" si="946"/>
        <v>26216.605060377318</v>
      </c>
      <c r="V2020" s="16">
        <f t="shared" si="932"/>
        <v>191513.00639624131</v>
      </c>
      <c r="W2020" s="16">
        <f t="shared" si="947"/>
        <v>71609.985206339756</v>
      </c>
    </row>
    <row r="2021" spans="2:23">
      <c r="B2021" s="13">
        <v>9</v>
      </c>
      <c r="C2021" s="16">
        <f t="shared" si="927"/>
        <v>22000</v>
      </c>
      <c r="D2021" s="16">
        <f t="shared" si="933"/>
        <v>119301.25621816851</v>
      </c>
      <c r="E2021" s="16">
        <f t="shared" si="934"/>
        <v>26360.691281320065</v>
      </c>
      <c r="F2021" s="16">
        <f t="shared" si="928"/>
        <v>92940.564936848445</v>
      </c>
      <c r="G2021" s="16">
        <f t="shared" si="935"/>
        <v>33144.592225840432</v>
      </c>
      <c r="H2021" s="16">
        <f t="shared" si="936"/>
        <v>176862.53868331303</v>
      </c>
      <c r="I2021" s="16">
        <f t="shared" si="937"/>
        <v>26360.691281320062</v>
      </c>
      <c r="J2021" s="16">
        <f t="shared" si="929"/>
        <v>150501.84740199297</v>
      </c>
      <c r="K2021" s="16">
        <f t="shared" si="938"/>
        <v>53672.176027380548</v>
      </c>
      <c r="L2021" s="16">
        <f t="shared" si="939"/>
        <v>196660.6581376981</v>
      </c>
      <c r="M2021" s="16">
        <f t="shared" si="940"/>
        <v>26360.691281320065</v>
      </c>
      <c r="N2021" s="16">
        <f t="shared" si="930"/>
        <v>170299.96685637804</v>
      </c>
      <c r="O2021" s="16">
        <f t="shared" si="941"/>
        <v>60732.608644719876</v>
      </c>
      <c r="P2021" s="16">
        <f t="shared" si="942"/>
        <v>196862.78249480634</v>
      </c>
      <c r="Q2021" s="16">
        <f t="shared" si="943"/>
        <v>26360.691281320062</v>
      </c>
      <c r="R2021" s="16">
        <f t="shared" si="931"/>
        <v>170502.09121348627</v>
      </c>
      <c r="S2021" s="16">
        <f t="shared" si="944"/>
        <v>60804.690511231209</v>
      </c>
      <c r="T2021" s="16">
        <f t="shared" si="945"/>
        <v>196863.87979495229</v>
      </c>
      <c r="U2021" s="16">
        <f t="shared" si="946"/>
        <v>26360.691281320062</v>
      </c>
      <c r="V2021" s="16">
        <f t="shared" si="932"/>
        <v>170503.18851363222</v>
      </c>
      <c r="W2021" s="16">
        <f t="shared" si="947"/>
        <v>60805.081831920004</v>
      </c>
    </row>
    <row r="2022" spans="2:23">
      <c r="B2022" s="13">
        <v>10</v>
      </c>
      <c r="C2022" s="16">
        <f t="shared" si="927"/>
        <v>22000</v>
      </c>
      <c r="D2022" s="16">
        <f t="shared" si="933"/>
        <v>95537.324321184002</v>
      </c>
      <c r="E2022" s="16">
        <f t="shared" si="934"/>
        <v>26499.596101342922</v>
      </c>
      <c r="F2022" s="16">
        <f t="shared" si="928"/>
        <v>69037.728219841083</v>
      </c>
      <c r="G2022" s="16">
        <f t="shared" si="935"/>
        <v>23481.504878251413</v>
      </c>
      <c r="H2022" s="16">
        <f t="shared" si="936"/>
        <v>154706.86901840466</v>
      </c>
      <c r="I2022" s="16">
        <f t="shared" si="937"/>
        <v>26499.596101342922</v>
      </c>
      <c r="J2022" s="16">
        <f t="shared" si="929"/>
        <v>128207.27291706174</v>
      </c>
      <c r="K2022" s="16">
        <f t="shared" si="938"/>
        <v>43606.587036624071</v>
      </c>
      <c r="L2022" s="16">
        <f t="shared" si="939"/>
        <v>175058.14793034527</v>
      </c>
      <c r="M2022" s="16">
        <f t="shared" si="940"/>
        <v>26499.596101342922</v>
      </c>
      <c r="N2022" s="16">
        <f t="shared" si="930"/>
        <v>148558.55182900233</v>
      </c>
      <c r="O2022" s="16">
        <f t="shared" si="941"/>
        <v>50528.579798721461</v>
      </c>
      <c r="P2022" s="16">
        <f t="shared" si="942"/>
        <v>175265.91964199109</v>
      </c>
      <c r="Q2022" s="16">
        <f t="shared" si="943"/>
        <v>26499.596101342922</v>
      </c>
      <c r="R2022" s="16">
        <f t="shared" si="931"/>
        <v>148766.32354064815</v>
      </c>
      <c r="S2022" s="16">
        <f t="shared" si="944"/>
        <v>50599.248295301186</v>
      </c>
      <c r="T2022" s="16">
        <f t="shared" si="945"/>
        <v>175267.04760070311</v>
      </c>
      <c r="U2022" s="16">
        <f t="shared" si="946"/>
        <v>26499.596101342919</v>
      </c>
      <c r="V2022" s="16">
        <f t="shared" si="932"/>
        <v>148767.45149936021</v>
      </c>
      <c r="W2022" s="16">
        <f t="shared" si="947"/>
        <v>50599.631943035303</v>
      </c>
    </row>
    <row r="2023" spans="2:23">
      <c r="B2023" s="13">
        <v>11</v>
      </c>
      <c r="C2023" s="16">
        <f t="shared" si="927"/>
        <v>22000</v>
      </c>
      <c r="D2023" s="16">
        <f t="shared" si="933"/>
        <v>70966.642346303444</v>
      </c>
      <c r="E2023" s="16">
        <f t="shared" si="934"/>
        <v>26633.446588056231</v>
      </c>
      <c r="F2023" s="16">
        <f t="shared" si="928"/>
        <v>44333.19575824721</v>
      </c>
      <c r="G2023" s="16">
        <f t="shared" si="935"/>
        <v>14381.379123329483</v>
      </c>
      <c r="H2023" s="16">
        <f t="shared" si="936"/>
        <v>131789.38412236446</v>
      </c>
      <c r="I2023" s="16">
        <f t="shared" si="937"/>
        <v>26633.446588056227</v>
      </c>
      <c r="J2023" s="16">
        <f t="shared" si="929"/>
        <v>105155.93753430824</v>
      </c>
      <c r="K2023" s="16">
        <f t="shared" si="938"/>
        <v>34111.851827616396</v>
      </c>
      <c r="L2023" s="16">
        <f t="shared" si="939"/>
        <v>152709.27776710468</v>
      </c>
      <c r="M2023" s="16">
        <f t="shared" si="940"/>
        <v>26633.446588056231</v>
      </c>
      <c r="N2023" s="16">
        <f t="shared" si="930"/>
        <v>126075.83117904844</v>
      </c>
      <c r="O2023" s="16">
        <f t="shared" si="941"/>
        <v>40898.11924143738</v>
      </c>
      <c r="P2023" s="16">
        <f t="shared" si="942"/>
        <v>152922.85462037387</v>
      </c>
      <c r="Q2023" s="16">
        <f t="shared" si="943"/>
        <v>26633.446588056227</v>
      </c>
      <c r="R2023" s="16">
        <f t="shared" si="931"/>
        <v>126289.40803231765</v>
      </c>
      <c r="S2023" s="16">
        <f t="shared" si="944"/>
        <v>40967.402081221408</v>
      </c>
      <c r="T2023" s="16">
        <f t="shared" si="945"/>
        <v>152924.01409425234</v>
      </c>
      <c r="U2023" s="16">
        <f t="shared" si="946"/>
        <v>26633.446588056227</v>
      </c>
      <c r="V2023" s="16">
        <f t="shared" si="932"/>
        <v>126290.56750619612</v>
      </c>
      <c r="W2023" s="16">
        <f t="shared" si="947"/>
        <v>40967.778206450937</v>
      </c>
    </row>
    <row r="2024" spans="2:23">
      <c r="B2024" s="13">
        <v>12</v>
      </c>
      <c r="C2024" s="16">
        <f t="shared" si="927"/>
        <v>22000</v>
      </c>
      <c r="D2024" s="16">
        <f t="shared" si="933"/>
        <v>45571.865247732632</v>
      </c>
      <c r="E2024" s="16">
        <f t="shared" si="934"/>
        <v>26762.371653309823</v>
      </c>
      <c r="F2024" s="16">
        <f t="shared" si="928"/>
        <v>18809.493594422809</v>
      </c>
      <c r="G2024" s="16">
        <f t="shared" si="935"/>
        <v>5819.4328639326286</v>
      </c>
      <c r="H2024" s="16">
        <f t="shared" si="936"/>
        <v>108093.99442901681</v>
      </c>
      <c r="I2024" s="16">
        <f t="shared" si="937"/>
        <v>26762.37165330982</v>
      </c>
      <c r="J2024" s="16">
        <f t="shared" si="929"/>
        <v>81331.622775706986</v>
      </c>
      <c r="K2024" s="16">
        <f t="shared" si="938"/>
        <v>25163.033554409991</v>
      </c>
      <c r="L2024" s="16">
        <f t="shared" si="939"/>
        <v>129598.38990219106</v>
      </c>
      <c r="M2024" s="16">
        <f t="shared" si="940"/>
        <v>26762.371653309823</v>
      </c>
      <c r="N2024" s="16">
        <f t="shared" si="930"/>
        <v>102836.01824888124</v>
      </c>
      <c r="O2024" s="16">
        <f t="shared" si="941"/>
        <v>31816.236901293312</v>
      </c>
      <c r="P2024" s="16">
        <f t="shared" si="942"/>
        <v>129817.9340927406</v>
      </c>
      <c r="Q2024" s="16">
        <f t="shared" si="943"/>
        <v>26762.37165330982</v>
      </c>
      <c r="R2024" s="16">
        <f t="shared" si="931"/>
        <v>103055.56243943078</v>
      </c>
      <c r="S2024" s="16">
        <f t="shared" si="944"/>
        <v>31884.161254022747</v>
      </c>
      <c r="T2024" s="16">
        <f t="shared" si="945"/>
        <v>129819.12596231925</v>
      </c>
      <c r="U2024" s="16">
        <f t="shared" si="946"/>
        <v>26762.37165330982</v>
      </c>
      <c r="V2024" s="16">
        <f t="shared" si="932"/>
        <v>103056.75430900943</v>
      </c>
      <c r="W2024" s="16">
        <f t="shared" si="947"/>
        <v>31884.530004247776</v>
      </c>
    </row>
    <row r="2025" spans="2:23">
      <c r="B2025" s="13">
        <v>13</v>
      </c>
      <c r="C2025" s="16">
        <f t="shared" si="927"/>
        <v>22000</v>
      </c>
      <c r="D2025" s="16">
        <f t="shared" si="933"/>
        <v>19335.030845450983</v>
      </c>
      <c r="E2025" s="16">
        <f t="shared" si="934"/>
        <v>26886.50153641147</v>
      </c>
      <c r="F2025" s="16">
        <f t="shared" si="928"/>
        <v>-6179.0246297437898</v>
      </c>
      <c r="G2025" s="16">
        <f t="shared" si="935"/>
        <v>0</v>
      </c>
      <c r="H2025" s="16">
        <f t="shared" si="936"/>
        <v>83604.028316060241</v>
      </c>
      <c r="I2025" s="16">
        <f t="shared" si="937"/>
        <v>26886.50153641147</v>
      </c>
      <c r="J2025" s="16">
        <f t="shared" si="929"/>
        <v>56717.526779648775</v>
      </c>
      <c r="K2025" s="16">
        <f t="shared" si="938"/>
        <v>16736.047741670754</v>
      </c>
      <c r="L2025" s="16">
        <f t="shared" si="939"/>
        <v>105709.25659875499</v>
      </c>
      <c r="M2025" s="16">
        <f t="shared" si="940"/>
        <v>26886.50153641147</v>
      </c>
      <c r="N2025" s="16">
        <f t="shared" si="930"/>
        <v>78822.755062343524</v>
      </c>
      <c r="O2025" s="16">
        <f t="shared" si="941"/>
        <v>23258.796120968131</v>
      </c>
      <c r="P2025" s="16">
        <f t="shared" si="942"/>
        <v>105934.93485398848</v>
      </c>
      <c r="Q2025" s="16">
        <f t="shared" si="943"/>
        <v>26886.50153641147</v>
      </c>
      <c r="R2025" s="16">
        <f t="shared" si="931"/>
        <v>79048.433317577015</v>
      </c>
      <c r="S2025" s="16">
        <f t="shared" si="944"/>
        <v>23325.388623644045</v>
      </c>
      <c r="T2025" s="16">
        <f t="shared" si="945"/>
        <v>105936.16002440314</v>
      </c>
      <c r="U2025" s="16">
        <f t="shared" si="946"/>
        <v>26886.50153641147</v>
      </c>
      <c r="V2025" s="16">
        <f t="shared" si="932"/>
        <v>79049.658487991677</v>
      </c>
      <c r="W2025" s="16">
        <f t="shared" si="947"/>
        <v>23325.750143472502</v>
      </c>
    </row>
    <row r="2026" spans="2:23">
      <c r="B2026" s="13">
        <v>14</v>
      </c>
      <c r="C2026" s="16">
        <f t="shared" si="927"/>
        <v>22000</v>
      </c>
      <c r="D2026" s="16">
        <f t="shared" si="933"/>
        <v>-6364.3953686361037</v>
      </c>
      <c r="E2026" s="16">
        <f t="shared" si="934"/>
        <v>0</v>
      </c>
      <c r="F2026" s="16">
        <f t="shared" si="928"/>
        <v>-28364.395368636106</v>
      </c>
      <c r="G2026" s="16">
        <f t="shared" si="935"/>
        <v>0</v>
      </c>
      <c r="H2026" s="16">
        <f t="shared" si="936"/>
        <v>58302.214477872163</v>
      </c>
      <c r="I2026" s="16">
        <f t="shared" si="937"/>
        <v>27005.967323557805</v>
      </c>
      <c r="J2026" s="16">
        <f t="shared" si="929"/>
        <v>31296.247154314358</v>
      </c>
      <c r="K2026" s="16">
        <f t="shared" si="938"/>
        <v>8807.6479346424239</v>
      </c>
      <c r="L2026" s="16">
        <f t="shared" si="939"/>
        <v>81025.062838785394</v>
      </c>
      <c r="M2026" s="16">
        <f t="shared" si="940"/>
        <v>27005.967323557805</v>
      </c>
      <c r="N2026" s="16">
        <f t="shared" si="930"/>
        <v>54019.095515227586</v>
      </c>
      <c r="O2026" s="16">
        <f t="shared" si="941"/>
        <v>15202.499286894756</v>
      </c>
      <c r="P2026" s="16">
        <f t="shared" si="942"/>
        <v>81257.046544470126</v>
      </c>
      <c r="Q2026" s="16">
        <f t="shared" si="943"/>
        <v>27005.967323557805</v>
      </c>
      <c r="R2026" s="16">
        <f t="shared" si="931"/>
        <v>54251.079220912317</v>
      </c>
      <c r="S2026" s="16">
        <f t="shared" si="944"/>
        <v>15267.786054224081</v>
      </c>
      <c r="T2026" s="16">
        <f t="shared" si="945"/>
        <v>81258.305946146167</v>
      </c>
      <c r="U2026" s="16">
        <f t="shared" si="946"/>
        <v>27005.967323557805</v>
      </c>
      <c r="V2026" s="16">
        <f t="shared" si="932"/>
        <v>54252.338622588359</v>
      </c>
      <c r="W2026" s="16">
        <f t="shared" si="947"/>
        <v>15268.140485428448</v>
      </c>
    </row>
    <row r="2027" spans="2:23">
      <c r="B2027" s="13">
        <v>15</v>
      </c>
      <c r="C2027" s="16">
        <f t="shared" si="927"/>
        <v>22000</v>
      </c>
      <c r="D2027" s="16">
        <f t="shared" si="933"/>
        <v>-29215.327229695191</v>
      </c>
      <c r="E2027" s="16">
        <f t="shared" si="934"/>
        <v>0</v>
      </c>
      <c r="F2027" s="16">
        <f t="shared" si="928"/>
        <v>-51215.327229695191</v>
      </c>
      <c r="G2027" s="16">
        <f t="shared" si="935"/>
        <v>0</v>
      </c>
      <c r="H2027" s="16">
        <f t="shared" si="936"/>
        <v>32170.664299805903</v>
      </c>
      <c r="I2027" s="16">
        <f t="shared" si="937"/>
        <v>27120.900503021661</v>
      </c>
      <c r="J2027" s="16">
        <f t="shared" si="929"/>
        <v>5049.763796784242</v>
      </c>
      <c r="K2027" s="16">
        <f t="shared" si="938"/>
        <v>1355.4103893026361</v>
      </c>
      <c r="L2027" s="16">
        <f t="shared" si="939"/>
        <v>55528.389043923045</v>
      </c>
      <c r="M2027" s="16">
        <f t="shared" si="940"/>
        <v>27120.900503021661</v>
      </c>
      <c r="N2027" s="16">
        <f t="shared" si="930"/>
        <v>28407.488540901384</v>
      </c>
      <c r="O2027" s="16">
        <f t="shared" si="941"/>
        <v>7624.8724993539408</v>
      </c>
      <c r="P2027" s="16">
        <f t="shared" si="942"/>
        <v>55766.854374344613</v>
      </c>
      <c r="Q2027" s="16">
        <f t="shared" si="943"/>
        <v>27120.900503021661</v>
      </c>
      <c r="R2027" s="16">
        <f t="shared" si="931"/>
        <v>28645.953871322952</v>
      </c>
      <c r="S2027" s="16">
        <f t="shared" si="944"/>
        <v>7688.8791339905365</v>
      </c>
      <c r="T2027" s="16">
        <f t="shared" si="945"/>
        <v>55768.148963703476</v>
      </c>
      <c r="U2027" s="16">
        <f t="shared" si="946"/>
        <v>27120.900503021661</v>
      </c>
      <c r="V2027" s="16">
        <f t="shared" si="932"/>
        <v>28647.248460681814</v>
      </c>
      <c r="W2027" s="16">
        <f t="shared" si="947"/>
        <v>7689.2266155634406</v>
      </c>
    </row>
    <row r="2028" spans="2:23">
      <c r="B2028" s="13">
        <v>16</v>
      </c>
      <c r="C2028" s="16">
        <f t="shared" si="927"/>
        <v>22000</v>
      </c>
      <c r="D2028" s="16">
        <f t="shared" si="933"/>
        <v>-52751.787046586047</v>
      </c>
      <c r="E2028" s="16">
        <f t="shared" si="934"/>
        <v>0</v>
      </c>
      <c r="F2028" s="16">
        <f t="shared" si="928"/>
        <v>-74751.787046586047</v>
      </c>
      <c r="G2028" s="16">
        <f t="shared" si="935"/>
        <v>0</v>
      </c>
      <c r="H2028" s="16">
        <f t="shared" si="936"/>
        <v>5190.8541972663943</v>
      </c>
      <c r="I2028" s="16">
        <f t="shared" si="937"/>
        <v>27231.432555399922</v>
      </c>
      <c r="J2028" s="16">
        <f t="shared" si="929"/>
        <v>-17806.361192804183</v>
      </c>
      <c r="K2028" s="16">
        <f t="shared" si="938"/>
        <v>0</v>
      </c>
      <c r="L2028" s="16">
        <f t="shared" si="939"/>
        <v>29201.193770734168</v>
      </c>
      <c r="M2028" s="16">
        <f t="shared" si="940"/>
        <v>27231.432555399926</v>
      </c>
      <c r="N2028" s="16">
        <f t="shared" si="930"/>
        <v>1969.7612153342416</v>
      </c>
      <c r="O2028" s="16">
        <f t="shared" si="941"/>
        <v>504.24939980379844</v>
      </c>
      <c r="P2028" s="16">
        <f t="shared" si="942"/>
        <v>29446.321822487716</v>
      </c>
      <c r="Q2028" s="16">
        <f t="shared" si="943"/>
        <v>27231.432555399926</v>
      </c>
      <c r="R2028" s="16">
        <f t="shared" si="931"/>
        <v>2214.8892670877904</v>
      </c>
      <c r="S2028" s="16">
        <f t="shared" si="944"/>
        <v>567.00100238869629</v>
      </c>
      <c r="T2028" s="16">
        <f t="shared" si="945"/>
        <v>29447.652582673265</v>
      </c>
      <c r="U2028" s="16">
        <f t="shared" si="946"/>
        <v>27231.432555399922</v>
      </c>
      <c r="V2028" s="16">
        <f t="shared" si="932"/>
        <v>2216.2200272733426</v>
      </c>
      <c r="W2028" s="16">
        <f t="shared" si="947"/>
        <v>567.34167059742379</v>
      </c>
    </row>
    <row r="2029" spans="2:23">
      <c r="B2029" s="13">
        <v>17</v>
      </c>
      <c r="C2029" s="16">
        <f t="shared" si="927"/>
        <v>1833.3333333333333</v>
      </c>
      <c r="D2029" s="16">
        <f t="shared" si="933"/>
        <v>-76994.34065798363</v>
      </c>
      <c r="E2029" s="16">
        <f t="shared" si="934"/>
        <v>0</v>
      </c>
      <c r="F2029" s="16">
        <f t="shared" si="928"/>
        <v>-78827.673991316959</v>
      </c>
      <c r="G2029" s="16">
        <f t="shared" si="935"/>
        <v>0</v>
      </c>
      <c r="H2029" s="16">
        <f t="shared" si="936"/>
        <v>-18340.55202858831</v>
      </c>
      <c r="I2029" s="16">
        <f t="shared" si="937"/>
        <v>0</v>
      </c>
      <c r="J2029" s="16">
        <f t="shared" si="929"/>
        <v>-20173.885361921642</v>
      </c>
      <c r="K2029" s="16">
        <f t="shared" si="938"/>
        <v>0</v>
      </c>
      <c r="L2029" s="16">
        <f t="shared" si="939"/>
        <v>2024.7963436906803</v>
      </c>
      <c r="M2029" s="16">
        <f t="shared" si="940"/>
        <v>2278.1412148351569</v>
      </c>
      <c r="N2029" s="16">
        <f t="shared" si="930"/>
        <v>-203.8791950532422</v>
      </c>
      <c r="O2029" s="16">
        <f t="shared" si="941"/>
        <v>0</v>
      </c>
      <c r="P2029" s="16">
        <f t="shared" si="942"/>
        <v>2276.7732732102231</v>
      </c>
      <c r="Q2029" s="16">
        <f t="shared" si="943"/>
        <v>2278.1412148351574</v>
      </c>
      <c r="R2029" s="16">
        <f t="shared" si="931"/>
        <v>-1.1008505367072763</v>
      </c>
      <c r="S2029" s="16">
        <f t="shared" si="944"/>
        <v>0</v>
      </c>
      <c r="T2029" s="16">
        <f t="shared" si="945"/>
        <v>2278.1412148353597</v>
      </c>
      <c r="U2029" s="16">
        <f t="shared" si="946"/>
        <v>2278.1412148351569</v>
      </c>
      <c r="V2029" s="16">
        <f t="shared" si="932"/>
        <v>2.02817318495363E-10</v>
      </c>
      <c r="W2029" s="16">
        <f t="shared" si="947"/>
        <v>4.9525527450225682E-11</v>
      </c>
    </row>
    <row r="2030" spans="2:23">
      <c r="B2030" s="13">
        <v>18</v>
      </c>
      <c r="C2030" s="16">
        <f t="shared" si="927"/>
        <v>0</v>
      </c>
      <c r="D2030" s="16">
        <f t="shared" si="933"/>
        <v>-81192.504211056468</v>
      </c>
      <c r="E2030" s="16">
        <f t="shared" si="934"/>
        <v>0</v>
      </c>
      <c r="F2030" s="16">
        <f t="shared" si="928"/>
        <v>-81192.504211056468</v>
      </c>
      <c r="G2030" s="16">
        <f t="shared" si="935"/>
        <v>0</v>
      </c>
      <c r="H2030" s="16">
        <f t="shared" si="936"/>
        <v>-20779.101922779293</v>
      </c>
      <c r="I2030" s="16">
        <f t="shared" si="937"/>
        <v>0</v>
      </c>
      <c r="J2030" s="16">
        <f t="shared" si="929"/>
        <v>-20779.101922779293</v>
      </c>
      <c r="K2030" s="16">
        <f t="shared" si="938"/>
        <v>0</v>
      </c>
      <c r="L2030" s="16">
        <f t="shared" si="939"/>
        <v>-209.99557090483947</v>
      </c>
      <c r="M2030" s="16">
        <f t="shared" si="940"/>
        <v>0</v>
      </c>
      <c r="N2030" s="16">
        <f t="shared" si="930"/>
        <v>-209.99557090483947</v>
      </c>
      <c r="O2030" s="16">
        <f t="shared" si="941"/>
        <v>0</v>
      </c>
      <c r="P2030" s="16">
        <f t="shared" si="942"/>
        <v>-1.1338760528084946</v>
      </c>
      <c r="Q2030" s="16">
        <f t="shared" si="943"/>
        <v>0</v>
      </c>
      <c r="R2030" s="16">
        <f t="shared" si="931"/>
        <v>-1.1338760528084946</v>
      </c>
      <c r="S2030" s="16">
        <f t="shared" si="944"/>
        <v>0</v>
      </c>
      <c r="T2030" s="16">
        <f t="shared" si="945"/>
        <v>2.0848403437412343E-10</v>
      </c>
      <c r="U2030" s="16">
        <f t="shared" si="946"/>
        <v>0</v>
      </c>
      <c r="V2030" s="16">
        <f t="shared" si="932"/>
        <v>2.0848403437412343E-10</v>
      </c>
      <c r="W2030" s="16">
        <f t="shared" si="947"/>
        <v>4.8554438676691843E-11</v>
      </c>
    </row>
    <row r="2031" spans="2:23">
      <c r="B2031" s="13">
        <v>19</v>
      </c>
      <c r="C2031" s="16">
        <f t="shared" si="927"/>
        <v>0</v>
      </c>
      <c r="D2031" s="16">
        <f t="shared" si="933"/>
        <v>-81192.504211056468</v>
      </c>
      <c r="E2031" s="16">
        <f t="shared" si="934"/>
        <v>0</v>
      </c>
      <c r="F2031" s="16">
        <f t="shared" si="928"/>
        <v>-81192.504211056468</v>
      </c>
      <c r="G2031" s="16">
        <f t="shared" si="935"/>
        <v>0</v>
      </c>
      <c r="H2031" s="16">
        <f t="shared" si="936"/>
        <v>-20779.101922779293</v>
      </c>
      <c r="I2031" s="16">
        <f t="shared" si="937"/>
        <v>0</v>
      </c>
      <c r="J2031" s="16">
        <f t="shared" si="929"/>
        <v>-20779.101922779293</v>
      </c>
      <c r="K2031" s="16">
        <f t="shared" si="938"/>
        <v>0</v>
      </c>
      <c r="L2031" s="16">
        <f t="shared" si="939"/>
        <v>-209.99557090483947</v>
      </c>
      <c r="M2031" s="16">
        <f t="shared" si="940"/>
        <v>0</v>
      </c>
      <c r="N2031" s="16">
        <f t="shared" si="930"/>
        <v>-209.99557090483947</v>
      </c>
      <c r="O2031" s="16">
        <f t="shared" si="941"/>
        <v>0</v>
      </c>
      <c r="P2031" s="16">
        <f t="shared" si="942"/>
        <v>-1.1338760528084946</v>
      </c>
      <c r="Q2031" s="16">
        <f t="shared" si="943"/>
        <v>0</v>
      </c>
      <c r="R2031" s="16">
        <f t="shared" si="931"/>
        <v>-1.1338760528084946</v>
      </c>
      <c r="S2031" s="16">
        <f t="shared" si="944"/>
        <v>0</v>
      </c>
      <c r="T2031" s="16">
        <f t="shared" si="945"/>
        <v>2.0848403437412343E-10</v>
      </c>
      <c r="U2031" s="16">
        <f t="shared" si="946"/>
        <v>0</v>
      </c>
      <c r="V2031" s="16">
        <f t="shared" si="932"/>
        <v>2.0848403437412343E-10</v>
      </c>
      <c r="W2031" s="16">
        <f t="shared" si="947"/>
        <v>4.7602390859501809E-11</v>
      </c>
    </row>
    <row r="2032" spans="2:23">
      <c r="B2032" s="13">
        <v>20</v>
      </c>
      <c r="C2032" s="16">
        <f t="shared" si="927"/>
        <v>0</v>
      </c>
      <c r="D2032" s="16">
        <f t="shared" si="933"/>
        <v>-81192.504211056468</v>
      </c>
      <c r="E2032" s="16">
        <f t="shared" si="934"/>
        <v>0</v>
      </c>
      <c r="F2032" s="16">
        <f t="shared" si="928"/>
        <v>-81192.504211056468</v>
      </c>
      <c r="G2032" s="16">
        <f t="shared" si="935"/>
        <v>0</v>
      </c>
      <c r="H2032" s="16">
        <f t="shared" si="936"/>
        <v>-20779.101922779293</v>
      </c>
      <c r="I2032" s="16">
        <f t="shared" si="937"/>
        <v>0</v>
      </c>
      <c r="J2032" s="16">
        <f t="shared" si="929"/>
        <v>-20779.101922779293</v>
      </c>
      <c r="K2032" s="16">
        <f t="shared" si="938"/>
        <v>0</v>
      </c>
      <c r="L2032" s="16">
        <f t="shared" si="939"/>
        <v>-209.99557090483947</v>
      </c>
      <c r="M2032" s="16">
        <f t="shared" si="940"/>
        <v>0</v>
      </c>
      <c r="N2032" s="16">
        <f t="shared" si="930"/>
        <v>-209.99557090483947</v>
      </c>
      <c r="O2032" s="16">
        <f t="shared" si="941"/>
        <v>0</v>
      </c>
      <c r="P2032" s="16">
        <f t="shared" si="942"/>
        <v>-1.1338760528084946</v>
      </c>
      <c r="Q2032" s="16">
        <f t="shared" si="943"/>
        <v>0</v>
      </c>
      <c r="R2032" s="16">
        <f t="shared" si="931"/>
        <v>-1.1338760528084946</v>
      </c>
      <c r="S2032" s="16">
        <f t="shared" si="944"/>
        <v>0</v>
      </c>
      <c r="T2032" s="16">
        <f t="shared" si="945"/>
        <v>2.0848403437412343E-10</v>
      </c>
      <c r="U2032" s="16">
        <f t="shared" si="946"/>
        <v>0</v>
      </c>
      <c r="V2032" s="16">
        <f t="shared" si="932"/>
        <v>2.0848403437412343E-10</v>
      </c>
      <c r="W2032" s="16">
        <f t="shared" si="947"/>
        <v>4.6669010646570401E-11</v>
      </c>
    </row>
    <row r="2033" spans="2:23">
      <c r="B2033" s="13">
        <v>21</v>
      </c>
      <c r="C2033" s="16">
        <f t="shared" si="927"/>
        <v>0</v>
      </c>
      <c r="D2033" s="16">
        <f t="shared" si="933"/>
        <v>-81192.504211056468</v>
      </c>
      <c r="E2033" s="16">
        <f t="shared" si="934"/>
        <v>0</v>
      </c>
      <c r="F2033" s="16">
        <f t="shared" si="928"/>
        <v>-81192.504211056468</v>
      </c>
      <c r="G2033" s="16">
        <f t="shared" si="935"/>
        <v>0</v>
      </c>
      <c r="H2033" s="16">
        <f t="shared" si="936"/>
        <v>-20779.101922779293</v>
      </c>
      <c r="I2033" s="16">
        <f t="shared" si="937"/>
        <v>0</v>
      </c>
      <c r="J2033" s="16">
        <f t="shared" si="929"/>
        <v>-20779.101922779293</v>
      </c>
      <c r="K2033" s="16">
        <f t="shared" si="938"/>
        <v>0</v>
      </c>
      <c r="L2033" s="16">
        <f t="shared" si="939"/>
        <v>-209.99557090483947</v>
      </c>
      <c r="M2033" s="16">
        <f t="shared" si="940"/>
        <v>0</v>
      </c>
      <c r="N2033" s="16">
        <f t="shared" si="930"/>
        <v>-209.99557090483947</v>
      </c>
      <c r="O2033" s="16">
        <f t="shared" si="941"/>
        <v>0</v>
      </c>
      <c r="P2033" s="16">
        <f t="shared" si="942"/>
        <v>-1.1338760528084946</v>
      </c>
      <c r="Q2033" s="16">
        <f t="shared" si="943"/>
        <v>0</v>
      </c>
      <c r="R2033" s="16">
        <f t="shared" si="931"/>
        <v>-1.1338760528084946</v>
      </c>
      <c r="S2033" s="16">
        <f t="shared" si="944"/>
        <v>0</v>
      </c>
      <c r="T2033" s="16">
        <f t="shared" si="945"/>
        <v>2.0848403437412343E-10</v>
      </c>
      <c r="U2033" s="16">
        <f t="shared" si="946"/>
        <v>0</v>
      </c>
      <c r="V2033" s="16">
        <f t="shared" si="932"/>
        <v>2.0848403437412343E-10</v>
      </c>
      <c r="W2033" s="16">
        <f t="shared" si="947"/>
        <v>4.5753932006441571E-11</v>
      </c>
    </row>
    <row r="2034" spans="2:23">
      <c r="B2034" s="13">
        <v>22</v>
      </c>
      <c r="C2034" s="16">
        <f t="shared" si="927"/>
        <v>0</v>
      </c>
      <c r="D2034" s="16">
        <f t="shared" si="933"/>
        <v>-81192.504211056468</v>
      </c>
      <c r="E2034" s="16">
        <f t="shared" si="934"/>
        <v>0</v>
      </c>
      <c r="F2034" s="16">
        <f t="shared" si="928"/>
        <v>-81192.504211056468</v>
      </c>
      <c r="G2034" s="16">
        <f t="shared" si="935"/>
        <v>0</v>
      </c>
      <c r="H2034" s="16">
        <f t="shared" si="936"/>
        <v>-20779.101922779293</v>
      </c>
      <c r="I2034" s="16">
        <f t="shared" si="937"/>
        <v>0</v>
      </c>
      <c r="J2034" s="16">
        <f t="shared" si="929"/>
        <v>-20779.101922779293</v>
      </c>
      <c r="K2034" s="16">
        <f t="shared" si="938"/>
        <v>0</v>
      </c>
      <c r="L2034" s="16">
        <f t="shared" si="939"/>
        <v>-209.99557090483947</v>
      </c>
      <c r="M2034" s="16">
        <f t="shared" si="940"/>
        <v>0</v>
      </c>
      <c r="N2034" s="16">
        <f t="shared" si="930"/>
        <v>-209.99557090483947</v>
      </c>
      <c r="O2034" s="16">
        <f t="shared" si="941"/>
        <v>0</v>
      </c>
      <c r="P2034" s="16">
        <f t="shared" si="942"/>
        <v>-1.1338760528084946</v>
      </c>
      <c r="Q2034" s="16">
        <f t="shared" si="943"/>
        <v>0</v>
      </c>
      <c r="R2034" s="16">
        <f t="shared" si="931"/>
        <v>-1.1338760528084946</v>
      </c>
      <c r="S2034" s="16">
        <f t="shared" si="944"/>
        <v>0</v>
      </c>
      <c r="T2034" s="16">
        <f t="shared" si="945"/>
        <v>2.0848403437412343E-10</v>
      </c>
      <c r="U2034" s="16">
        <f t="shared" si="946"/>
        <v>0</v>
      </c>
      <c r="V2034" s="16">
        <f t="shared" si="932"/>
        <v>2.0848403437412343E-10</v>
      </c>
      <c r="W2034" s="16">
        <f t="shared" si="947"/>
        <v>4.4856796084746637E-11</v>
      </c>
    </row>
    <row r="2035" spans="2:23">
      <c r="B2035" s="13">
        <v>23</v>
      </c>
      <c r="C2035" s="16">
        <f t="shared" si="927"/>
        <v>0</v>
      </c>
      <c r="D2035" s="16">
        <f t="shared" si="933"/>
        <v>-81192.504211056468</v>
      </c>
      <c r="E2035" s="16">
        <f t="shared" si="934"/>
        <v>0</v>
      </c>
      <c r="F2035" s="16">
        <f t="shared" si="928"/>
        <v>-81192.504211056468</v>
      </c>
      <c r="G2035" s="16">
        <f t="shared" si="935"/>
        <v>0</v>
      </c>
      <c r="H2035" s="16">
        <f t="shared" si="936"/>
        <v>-20779.101922779293</v>
      </c>
      <c r="I2035" s="16">
        <f t="shared" si="937"/>
        <v>0</v>
      </c>
      <c r="J2035" s="16">
        <f t="shared" si="929"/>
        <v>-20779.101922779293</v>
      </c>
      <c r="K2035" s="16">
        <f t="shared" si="938"/>
        <v>0</v>
      </c>
      <c r="L2035" s="16">
        <f t="shared" si="939"/>
        <v>-209.99557090483947</v>
      </c>
      <c r="M2035" s="16">
        <f t="shared" si="940"/>
        <v>0</v>
      </c>
      <c r="N2035" s="16">
        <f t="shared" si="930"/>
        <v>-209.99557090483947</v>
      </c>
      <c r="O2035" s="16">
        <f t="shared" si="941"/>
        <v>0</v>
      </c>
      <c r="P2035" s="16">
        <f t="shared" si="942"/>
        <v>-1.1338760528084946</v>
      </c>
      <c r="Q2035" s="16">
        <f t="shared" si="943"/>
        <v>0</v>
      </c>
      <c r="R2035" s="16">
        <f t="shared" si="931"/>
        <v>-1.1338760528084946</v>
      </c>
      <c r="S2035" s="16">
        <f t="shared" si="944"/>
        <v>0</v>
      </c>
      <c r="T2035" s="16">
        <f t="shared" si="945"/>
        <v>2.0848403437412343E-10</v>
      </c>
      <c r="U2035" s="16">
        <f t="shared" si="946"/>
        <v>0</v>
      </c>
      <c r="V2035" s="16">
        <f t="shared" si="932"/>
        <v>2.0848403437412343E-10</v>
      </c>
      <c r="W2035" s="16">
        <f t="shared" si="947"/>
        <v>4.3977251063477093E-11</v>
      </c>
    </row>
    <row r="2036" spans="2:23">
      <c r="B2036" s="13">
        <v>24</v>
      </c>
      <c r="C2036" s="16">
        <f t="shared" si="927"/>
        <v>0</v>
      </c>
      <c r="D2036" s="16">
        <f t="shared" si="933"/>
        <v>-81192.504211056468</v>
      </c>
      <c r="E2036" s="16">
        <f t="shared" si="934"/>
        <v>0</v>
      </c>
      <c r="F2036" s="16">
        <f t="shared" si="928"/>
        <v>-81192.504211056468</v>
      </c>
      <c r="G2036" s="16">
        <f t="shared" si="935"/>
        <v>0</v>
      </c>
      <c r="H2036" s="16">
        <f t="shared" si="936"/>
        <v>-20779.101922779293</v>
      </c>
      <c r="I2036" s="16">
        <f t="shared" si="937"/>
        <v>0</v>
      </c>
      <c r="J2036" s="16">
        <f t="shared" si="929"/>
        <v>-20779.101922779293</v>
      </c>
      <c r="K2036" s="16">
        <f t="shared" si="938"/>
        <v>0</v>
      </c>
      <c r="L2036" s="16">
        <f t="shared" si="939"/>
        <v>-209.99557090483947</v>
      </c>
      <c r="M2036" s="16">
        <f t="shared" si="940"/>
        <v>0</v>
      </c>
      <c r="N2036" s="16">
        <f t="shared" si="930"/>
        <v>-209.99557090483947</v>
      </c>
      <c r="O2036" s="16">
        <f t="shared" si="941"/>
        <v>0</v>
      </c>
      <c r="P2036" s="16">
        <f t="shared" si="942"/>
        <v>-1.1338760528084946</v>
      </c>
      <c r="Q2036" s="16">
        <f t="shared" si="943"/>
        <v>0</v>
      </c>
      <c r="R2036" s="16">
        <f t="shared" si="931"/>
        <v>-1.1338760528084946</v>
      </c>
      <c r="S2036" s="16">
        <f t="shared" si="944"/>
        <v>0</v>
      </c>
      <c r="T2036" s="16">
        <f t="shared" si="945"/>
        <v>2.0848403437412343E-10</v>
      </c>
      <c r="U2036" s="16">
        <f t="shared" si="946"/>
        <v>0</v>
      </c>
      <c r="V2036" s="16">
        <f t="shared" si="932"/>
        <v>2.0848403437412343E-10</v>
      </c>
      <c r="W2036" s="16">
        <f t="shared" si="947"/>
        <v>4.3114952023016755E-11</v>
      </c>
    </row>
    <row r="2037" spans="2:23">
      <c r="B2037" s="13">
        <v>25</v>
      </c>
      <c r="C2037" s="16">
        <f t="shared" si="927"/>
        <v>0</v>
      </c>
      <c r="D2037" s="16">
        <f t="shared" si="933"/>
        <v>-81192.504211056468</v>
      </c>
      <c r="E2037" s="16">
        <f t="shared" si="934"/>
        <v>0</v>
      </c>
      <c r="F2037" s="16">
        <f t="shared" si="928"/>
        <v>-81192.504211056468</v>
      </c>
      <c r="G2037" s="16">
        <f t="shared" si="935"/>
        <v>0</v>
      </c>
      <c r="H2037" s="16">
        <f t="shared" si="936"/>
        <v>-20779.101922779293</v>
      </c>
      <c r="I2037" s="16">
        <f t="shared" si="937"/>
        <v>0</v>
      </c>
      <c r="J2037" s="16">
        <f t="shared" si="929"/>
        <v>-20779.101922779293</v>
      </c>
      <c r="K2037" s="16">
        <f t="shared" si="938"/>
        <v>0</v>
      </c>
      <c r="L2037" s="16">
        <f t="shared" si="939"/>
        <v>-209.99557090483947</v>
      </c>
      <c r="M2037" s="16">
        <f t="shared" si="940"/>
        <v>0</v>
      </c>
      <c r="N2037" s="16">
        <f t="shared" si="930"/>
        <v>-209.99557090483947</v>
      </c>
      <c r="O2037" s="16">
        <f t="shared" si="941"/>
        <v>0</v>
      </c>
      <c r="P2037" s="16">
        <f t="shared" si="942"/>
        <v>-1.1338760528084946</v>
      </c>
      <c r="Q2037" s="16">
        <f t="shared" si="943"/>
        <v>0</v>
      </c>
      <c r="R2037" s="16">
        <f t="shared" si="931"/>
        <v>-1.1338760528084946</v>
      </c>
      <c r="S2037" s="16">
        <f t="shared" si="944"/>
        <v>0</v>
      </c>
      <c r="T2037" s="16">
        <f t="shared" si="945"/>
        <v>2.0848403437412343E-10</v>
      </c>
      <c r="U2037" s="16">
        <f t="shared" si="946"/>
        <v>0</v>
      </c>
      <c r="V2037" s="16">
        <f t="shared" si="932"/>
        <v>2.0848403437412343E-10</v>
      </c>
      <c r="W2037" s="16">
        <f t="shared" si="947"/>
        <v>4.2269560806879168E-11</v>
      </c>
    </row>
    <row r="2038" spans="2:23">
      <c r="B2038" s="13">
        <v>26</v>
      </c>
      <c r="C2038" s="16">
        <f t="shared" si="927"/>
        <v>0</v>
      </c>
      <c r="D2038" s="16">
        <f t="shared" si="933"/>
        <v>-81192.504211056468</v>
      </c>
      <c r="E2038" s="16">
        <f t="shared" si="934"/>
        <v>0</v>
      </c>
      <c r="F2038" s="16">
        <f t="shared" si="928"/>
        <v>-81192.504211056468</v>
      </c>
      <c r="G2038" s="16">
        <f t="shared" si="935"/>
        <v>0</v>
      </c>
      <c r="H2038" s="16">
        <f t="shared" si="936"/>
        <v>-20779.101922779293</v>
      </c>
      <c r="I2038" s="16">
        <f t="shared" si="937"/>
        <v>0</v>
      </c>
      <c r="J2038" s="16">
        <f t="shared" si="929"/>
        <v>-20779.101922779293</v>
      </c>
      <c r="K2038" s="16">
        <f t="shared" si="938"/>
        <v>0</v>
      </c>
      <c r="L2038" s="16">
        <f t="shared" si="939"/>
        <v>-209.99557090483947</v>
      </c>
      <c r="M2038" s="16">
        <f t="shared" si="940"/>
        <v>0</v>
      </c>
      <c r="N2038" s="16">
        <f t="shared" si="930"/>
        <v>-209.99557090483947</v>
      </c>
      <c r="O2038" s="16">
        <f t="shared" si="941"/>
        <v>0</v>
      </c>
      <c r="P2038" s="16">
        <f t="shared" si="942"/>
        <v>-1.1338760528084946</v>
      </c>
      <c r="Q2038" s="16">
        <f t="shared" si="943"/>
        <v>0</v>
      </c>
      <c r="R2038" s="16">
        <f t="shared" si="931"/>
        <v>-1.1338760528084946</v>
      </c>
      <c r="S2038" s="16">
        <f t="shared" si="944"/>
        <v>0</v>
      </c>
      <c r="T2038" s="16">
        <f t="shared" si="945"/>
        <v>2.0848403437412343E-10</v>
      </c>
      <c r="U2038" s="16">
        <f t="shared" si="946"/>
        <v>0</v>
      </c>
      <c r="V2038" s="16">
        <f t="shared" si="932"/>
        <v>2.0848403437412343E-10</v>
      </c>
      <c r="W2038" s="16">
        <f t="shared" si="947"/>
        <v>4.1440745889097225E-11</v>
      </c>
    </row>
    <row r="2039" spans="2:23">
      <c r="B2039" s="13">
        <v>27</v>
      </c>
      <c r="C2039" s="16">
        <f t="shared" si="927"/>
        <v>0</v>
      </c>
      <c r="D2039" s="16">
        <f t="shared" si="933"/>
        <v>-81192.504211056468</v>
      </c>
      <c r="E2039" s="16">
        <f t="shared" si="934"/>
        <v>0</v>
      </c>
      <c r="F2039" s="16">
        <f t="shared" si="928"/>
        <v>-81192.504211056468</v>
      </c>
      <c r="G2039" s="16">
        <f t="shared" si="935"/>
        <v>0</v>
      </c>
      <c r="H2039" s="16">
        <f t="shared" si="936"/>
        <v>-20779.101922779293</v>
      </c>
      <c r="I2039" s="16">
        <f t="shared" si="937"/>
        <v>0</v>
      </c>
      <c r="J2039" s="16">
        <f t="shared" si="929"/>
        <v>-20779.101922779293</v>
      </c>
      <c r="K2039" s="16">
        <f t="shared" si="938"/>
        <v>0</v>
      </c>
      <c r="L2039" s="16">
        <f t="shared" si="939"/>
        <v>-209.99557090483947</v>
      </c>
      <c r="M2039" s="16">
        <f t="shared" si="940"/>
        <v>0</v>
      </c>
      <c r="N2039" s="16">
        <f t="shared" si="930"/>
        <v>-209.99557090483947</v>
      </c>
      <c r="O2039" s="16">
        <f t="shared" si="941"/>
        <v>0</v>
      </c>
      <c r="P2039" s="16">
        <f t="shared" si="942"/>
        <v>-1.1338760528084946</v>
      </c>
      <c r="Q2039" s="16">
        <f t="shared" si="943"/>
        <v>0</v>
      </c>
      <c r="R2039" s="16">
        <f t="shared" si="931"/>
        <v>-1.1338760528084946</v>
      </c>
      <c r="S2039" s="16">
        <f t="shared" si="944"/>
        <v>0</v>
      </c>
      <c r="T2039" s="16">
        <f t="shared" si="945"/>
        <v>2.0848403437412343E-10</v>
      </c>
      <c r="U2039" s="16">
        <f t="shared" si="946"/>
        <v>0</v>
      </c>
      <c r="V2039" s="16">
        <f t="shared" si="932"/>
        <v>2.0848403437412343E-10</v>
      </c>
      <c r="W2039" s="16">
        <f t="shared" si="947"/>
        <v>4.0628182244212962E-11</v>
      </c>
    </row>
    <row r="2040" spans="2:23">
      <c r="B2040" s="13">
        <v>28</v>
      </c>
      <c r="C2040" s="16">
        <f t="shared" si="927"/>
        <v>0</v>
      </c>
      <c r="D2040" s="16">
        <f t="shared" si="933"/>
        <v>-81192.504211056468</v>
      </c>
      <c r="E2040" s="16">
        <f t="shared" si="934"/>
        <v>0</v>
      </c>
      <c r="F2040" s="16">
        <f t="shared" si="928"/>
        <v>-81192.504211056468</v>
      </c>
      <c r="G2040" s="16">
        <f t="shared" si="935"/>
        <v>0</v>
      </c>
      <c r="H2040" s="16">
        <f t="shared" si="936"/>
        <v>-20779.101922779293</v>
      </c>
      <c r="I2040" s="16">
        <f t="shared" si="937"/>
        <v>0</v>
      </c>
      <c r="J2040" s="16">
        <f t="shared" si="929"/>
        <v>-20779.101922779293</v>
      </c>
      <c r="K2040" s="16">
        <f t="shared" si="938"/>
        <v>0</v>
      </c>
      <c r="L2040" s="16">
        <f t="shared" si="939"/>
        <v>-209.99557090483947</v>
      </c>
      <c r="M2040" s="16">
        <f t="shared" si="940"/>
        <v>0</v>
      </c>
      <c r="N2040" s="16">
        <f t="shared" si="930"/>
        <v>-209.99557090483947</v>
      </c>
      <c r="O2040" s="16">
        <f t="shared" si="941"/>
        <v>0</v>
      </c>
      <c r="P2040" s="16">
        <f t="shared" si="942"/>
        <v>-1.1338760528084946</v>
      </c>
      <c r="Q2040" s="16">
        <f t="shared" si="943"/>
        <v>0</v>
      </c>
      <c r="R2040" s="16">
        <f t="shared" si="931"/>
        <v>-1.1338760528084946</v>
      </c>
      <c r="S2040" s="16">
        <f t="shared" si="944"/>
        <v>0</v>
      </c>
      <c r="T2040" s="16">
        <f t="shared" si="945"/>
        <v>2.0848403437412343E-10</v>
      </c>
      <c r="U2040" s="16">
        <f t="shared" si="946"/>
        <v>0</v>
      </c>
      <c r="V2040" s="16">
        <f t="shared" si="932"/>
        <v>2.0848403437412343E-10</v>
      </c>
      <c r="W2040" s="16">
        <f t="shared" si="947"/>
        <v>3.9831551219816627E-11</v>
      </c>
    </row>
    <row r="2041" spans="2:23">
      <c r="B2041" s="13">
        <v>29</v>
      </c>
      <c r="C2041" s="16">
        <f t="shared" si="927"/>
        <v>0</v>
      </c>
      <c r="D2041" s="16">
        <f t="shared" si="933"/>
        <v>-81192.504211056468</v>
      </c>
      <c r="E2041" s="16">
        <f t="shared" si="934"/>
        <v>0</v>
      </c>
      <c r="F2041" s="16">
        <f t="shared" si="928"/>
        <v>-81192.504211056468</v>
      </c>
      <c r="G2041" s="16">
        <f t="shared" si="935"/>
        <v>0</v>
      </c>
      <c r="H2041" s="16">
        <f t="shared" si="936"/>
        <v>-20779.101922779293</v>
      </c>
      <c r="I2041" s="16">
        <f t="shared" si="937"/>
        <v>0</v>
      </c>
      <c r="J2041" s="16">
        <f t="shared" si="929"/>
        <v>-20779.101922779293</v>
      </c>
      <c r="K2041" s="16">
        <f t="shared" si="938"/>
        <v>0</v>
      </c>
      <c r="L2041" s="16">
        <f t="shared" si="939"/>
        <v>-209.99557090483947</v>
      </c>
      <c r="M2041" s="16">
        <f t="shared" si="940"/>
        <v>0</v>
      </c>
      <c r="N2041" s="16">
        <f t="shared" si="930"/>
        <v>-209.99557090483947</v>
      </c>
      <c r="O2041" s="16">
        <f t="shared" si="941"/>
        <v>0</v>
      </c>
      <c r="P2041" s="16">
        <f t="shared" si="942"/>
        <v>-1.1338760528084946</v>
      </c>
      <c r="Q2041" s="16">
        <f t="shared" si="943"/>
        <v>0</v>
      </c>
      <c r="R2041" s="16">
        <f t="shared" si="931"/>
        <v>-1.1338760528084946</v>
      </c>
      <c r="S2041" s="16">
        <f t="shared" si="944"/>
        <v>0</v>
      </c>
      <c r="T2041" s="16">
        <f t="shared" si="945"/>
        <v>2.0848403437412343E-10</v>
      </c>
      <c r="U2041" s="16">
        <f t="shared" si="946"/>
        <v>0</v>
      </c>
      <c r="V2041" s="16">
        <f t="shared" si="932"/>
        <v>2.0848403437412343E-10</v>
      </c>
      <c r="W2041" s="16">
        <f t="shared" si="947"/>
        <v>3.9050540411584928E-11</v>
      </c>
    </row>
    <row r="2042" spans="2:23">
      <c r="B2042" s="13">
        <v>30</v>
      </c>
      <c r="C2042" s="16">
        <f t="shared" si="927"/>
        <v>0</v>
      </c>
      <c r="D2042" s="16">
        <f t="shared" si="933"/>
        <v>-81192.504211056468</v>
      </c>
      <c r="E2042" s="16">
        <f t="shared" si="934"/>
        <v>0</v>
      </c>
      <c r="F2042" s="16">
        <f t="shared" si="928"/>
        <v>-81192.504211056468</v>
      </c>
      <c r="G2042" s="16">
        <f t="shared" si="935"/>
        <v>0</v>
      </c>
      <c r="H2042" s="16">
        <f t="shared" si="936"/>
        <v>-20779.101922779293</v>
      </c>
      <c r="I2042" s="16">
        <f t="shared" si="937"/>
        <v>0</v>
      </c>
      <c r="J2042" s="16">
        <f t="shared" si="929"/>
        <v>-20779.101922779293</v>
      </c>
      <c r="K2042" s="16">
        <f t="shared" si="938"/>
        <v>0</v>
      </c>
      <c r="L2042" s="16">
        <f t="shared" si="939"/>
        <v>-209.99557090483947</v>
      </c>
      <c r="M2042" s="16">
        <f t="shared" si="940"/>
        <v>0</v>
      </c>
      <c r="N2042" s="16">
        <f t="shared" si="930"/>
        <v>-209.99557090483947</v>
      </c>
      <c r="O2042" s="16">
        <f t="shared" si="941"/>
        <v>0</v>
      </c>
      <c r="P2042" s="16">
        <f t="shared" si="942"/>
        <v>-1.1338760528084946</v>
      </c>
      <c r="Q2042" s="16">
        <f t="shared" si="943"/>
        <v>0</v>
      </c>
      <c r="R2042" s="16">
        <f t="shared" si="931"/>
        <v>-1.1338760528084946</v>
      </c>
      <c r="S2042" s="16">
        <f t="shared" si="944"/>
        <v>0</v>
      </c>
      <c r="T2042" s="16">
        <f t="shared" si="945"/>
        <v>2.0848403437412343E-10</v>
      </c>
      <c r="U2042" s="16">
        <f t="shared" si="946"/>
        <v>0</v>
      </c>
      <c r="V2042" s="16">
        <f t="shared" si="932"/>
        <v>2.0848403437412343E-10</v>
      </c>
      <c r="W2042" s="16">
        <f t="shared" si="947"/>
        <v>3.8284843540769539E-11</v>
      </c>
    </row>
    <row r="2043" spans="2:23">
      <c r="B2043" s="13">
        <v>31</v>
      </c>
      <c r="C2043" s="16">
        <f t="shared" si="927"/>
        <v>0</v>
      </c>
      <c r="D2043" s="16">
        <f t="shared" si="933"/>
        <v>-81192.504211056468</v>
      </c>
      <c r="E2043" s="16">
        <f t="shared" si="934"/>
        <v>0</v>
      </c>
      <c r="F2043" s="16">
        <f t="shared" si="928"/>
        <v>-81192.504211056468</v>
      </c>
      <c r="G2043" s="16">
        <f t="shared" si="935"/>
        <v>0</v>
      </c>
      <c r="H2043" s="16">
        <f t="shared" si="936"/>
        <v>-20779.101922779293</v>
      </c>
      <c r="I2043" s="16">
        <f t="shared" si="937"/>
        <v>0</v>
      </c>
      <c r="J2043" s="16">
        <f t="shared" si="929"/>
        <v>-20779.101922779293</v>
      </c>
      <c r="K2043" s="16">
        <f t="shared" si="938"/>
        <v>0</v>
      </c>
      <c r="L2043" s="16">
        <f t="shared" si="939"/>
        <v>-209.99557090483947</v>
      </c>
      <c r="M2043" s="16">
        <f t="shared" si="940"/>
        <v>0</v>
      </c>
      <c r="N2043" s="16">
        <f t="shared" si="930"/>
        <v>-209.99557090483947</v>
      </c>
      <c r="O2043" s="16">
        <f t="shared" si="941"/>
        <v>0</v>
      </c>
      <c r="P2043" s="16">
        <f t="shared" si="942"/>
        <v>-1.1338760528084946</v>
      </c>
      <c r="Q2043" s="16">
        <f t="shared" si="943"/>
        <v>0</v>
      </c>
      <c r="R2043" s="16">
        <f t="shared" si="931"/>
        <v>-1.1338760528084946</v>
      </c>
      <c r="S2043" s="16">
        <f t="shared" si="944"/>
        <v>0</v>
      </c>
      <c r="T2043" s="16">
        <f t="shared" si="945"/>
        <v>2.0848403437412343E-10</v>
      </c>
      <c r="U2043" s="16">
        <f t="shared" si="946"/>
        <v>0</v>
      </c>
      <c r="V2043" s="16">
        <f t="shared" si="932"/>
        <v>2.0848403437412343E-10</v>
      </c>
      <c r="W2043" s="16">
        <f t="shared" si="947"/>
        <v>3.7534160334087783E-11</v>
      </c>
    </row>
    <row r="2044" spans="2:23">
      <c r="B2044" s="13">
        <v>32</v>
      </c>
      <c r="C2044" s="16">
        <f t="shared" si="927"/>
        <v>0</v>
      </c>
      <c r="D2044" s="16">
        <f t="shared" si="933"/>
        <v>-81192.504211056468</v>
      </c>
      <c r="E2044" s="16">
        <f t="shared" si="934"/>
        <v>0</v>
      </c>
      <c r="F2044" s="16">
        <f t="shared" si="928"/>
        <v>-81192.504211056468</v>
      </c>
      <c r="G2044" s="16">
        <f t="shared" si="935"/>
        <v>0</v>
      </c>
      <c r="H2044" s="16">
        <f t="shared" si="936"/>
        <v>-20779.101922779293</v>
      </c>
      <c r="I2044" s="16">
        <f t="shared" si="937"/>
        <v>0</v>
      </c>
      <c r="J2044" s="16">
        <f t="shared" si="929"/>
        <v>-20779.101922779293</v>
      </c>
      <c r="K2044" s="16">
        <f t="shared" si="938"/>
        <v>0</v>
      </c>
      <c r="L2044" s="16">
        <f t="shared" si="939"/>
        <v>-209.99557090483947</v>
      </c>
      <c r="M2044" s="16">
        <f t="shared" si="940"/>
        <v>0</v>
      </c>
      <c r="N2044" s="16">
        <f t="shared" si="930"/>
        <v>-209.99557090483947</v>
      </c>
      <c r="O2044" s="16">
        <f t="shared" si="941"/>
        <v>0</v>
      </c>
      <c r="P2044" s="16">
        <f t="shared" si="942"/>
        <v>-1.1338760528084946</v>
      </c>
      <c r="Q2044" s="16">
        <f t="shared" si="943"/>
        <v>0</v>
      </c>
      <c r="R2044" s="16">
        <f t="shared" si="931"/>
        <v>-1.1338760528084946</v>
      </c>
      <c r="S2044" s="16">
        <f t="shared" si="944"/>
        <v>0</v>
      </c>
      <c r="T2044" s="16">
        <f t="shared" si="945"/>
        <v>2.0848403437412343E-10</v>
      </c>
      <c r="U2044" s="16">
        <f t="shared" si="946"/>
        <v>0</v>
      </c>
      <c r="V2044" s="16">
        <f t="shared" si="932"/>
        <v>2.0848403437412343E-10</v>
      </c>
      <c r="W2044" s="16">
        <f t="shared" si="947"/>
        <v>3.6798196405968416E-11</v>
      </c>
    </row>
    <row r="2045" spans="2:23">
      <c r="B2045" s="13">
        <v>33</v>
      </c>
      <c r="C2045" s="16">
        <f t="shared" si="927"/>
        <v>0</v>
      </c>
      <c r="D2045" s="16">
        <f t="shared" si="933"/>
        <v>-81192.504211056468</v>
      </c>
      <c r="E2045" s="16">
        <f t="shared" si="934"/>
        <v>0</v>
      </c>
      <c r="F2045" s="16">
        <f t="shared" si="928"/>
        <v>-81192.504211056468</v>
      </c>
      <c r="G2045" s="16">
        <f t="shared" si="935"/>
        <v>0</v>
      </c>
      <c r="H2045" s="16">
        <f t="shared" si="936"/>
        <v>-20779.101922779293</v>
      </c>
      <c r="I2045" s="16">
        <f t="shared" si="937"/>
        <v>0</v>
      </c>
      <c r="J2045" s="16">
        <f t="shared" si="929"/>
        <v>-20779.101922779293</v>
      </c>
      <c r="K2045" s="16">
        <f t="shared" si="938"/>
        <v>0</v>
      </c>
      <c r="L2045" s="16">
        <f t="shared" si="939"/>
        <v>-209.99557090483947</v>
      </c>
      <c r="M2045" s="16">
        <f t="shared" si="940"/>
        <v>0</v>
      </c>
      <c r="N2045" s="16">
        <f t="shared" si="930"/>
        <v>-209.99557090483947</v>
      </c>
      <c r="O2045" s="16">
        <f t="shared" si="941"/>
        <v>0</v>
      </c>
      <c r="P2045" s="16">
        <f t="shared" si="942"/>
        <v>-1.1338760528084946</v>
      </c>
      <c r="Q2045" s="16">
        <f t="shared" si="943"/>
        <v>0</v>
      </c>
      <c r="R2045" s="16">
        <f t="shared" si="931"/>
        <v>-1.1338760528084946</v>
      </c>
      <c r="S2045" s="16">
        <f t="shared" si="944"/>
        <v>0</v>
      </c>
      <c r="T2045" s="16">
        <f t="shared" si="945"/>
        <v>2.0848403437412343E-10</v>
      </c>
      <c r="U2045" s="16">
        <f t="shared" si="946"/>
        <v>0</v>
      </c>
      <c r="V2045" s="16">
        <f t="shared" si="932"/>
        <v>2.0848403437412343E-10</v>
      </c>
      <c r="W2045" s="16">
        <f t="shared" si="947"/>
        <v>3.6076663143106291E-11</v>
      </c>
    </row>
    <row r="2046" spans="2:23">
      <c r="B2046" s="13">
        <v>34</v>
      </c>
      <c r="C2046" s="16">
        <f t="shared" si="927"/>
        <v>0</v>
      </c>
      <c r="D2046" s="16">
        <f t="shared" si="933"/>
        <v>-81192.504211056468</v>
      </c>
      <c r="E2046" s="16">
        <f t="shared" si="934"/>
        <v>0</v>
      </c>
      <c r="F2046" s="16">
        <f t="shared" si="928"/>
        <v>-81192.504211056468</v>
      </c>
      <c r="G2046" s="16">
        <f t="shared" si="935"/>
        <v>0</v>
      </c>
      <c r="H2046" s="16">
        <f t="shared" si="936"/>
        <v>-20779.101922779293</v>
      </c>
      <c r="I2046" s="16">
        <f t="shared" si="937"/>
        <v>0</v>
      </c>
      <c r="J2046" s="16">
        <f t="shared" si="929"/>
        <v>-20779.101922779293</v>
      </c>
      <c r="K2046" s="16">
        <f t="shared" si="938"/>
        <v>0</v>
      </c>
      <c r="L2046" s="16">
        <f t="shared" si="939"/>
        <v>-209.99557090483947</v>
      </c>
      <c r="M2046" s="16">
        <f t="shared" si="940"/>
        <v>0</v>
      </c>
      <c r="N2046" s="16">
        <f t="shared" si="930"/>
        <v>-209.99557090483947</v>
      </c>
      <c r="O2046" s="16">
        <f t="shared" si="941"/>
        <v>0</v>
      </c>
      <c r="P2046" s="16">
        <f t="shared" si="942"/>
        <v>-1.1338760528084946</v>
      </c>
      <c r="Q2046" s="16">
        <f t="shared" si="943"/>
        <v>0</v>
      </c>
      <c r="R2046" s="16">
        <f t="shared" si="931"/>
        <v>-1.1338760528084946</v>
      </c>
      <c r="S2046" s="16">
        <f t="shared" si="944"/>
        <v>0</v>
      </c>
      <c r="T2046" s="16">
        <f t="shared" si="945"/>
        <v>2.0848403437412343E-10</v>
      </c>
      <c r="U2046" s="16">
        <f t="shared" si="946"/>
        <v>0</v>
      </c>
      <c r="V2046" s="16">
        <f t="shared" si="932"/>
        <v>2.0848403437412343E-10</v>
      </c>
      <c r="W2046" s="16">
        <f t="shared" si="947"/>
        <v>3.5369277591280676E-11</v>
      </c>
    </row>
    <row r="2047" spans="2:23">
      <c r="B2047" s="13">
        <v>35</v>
      </c>
      <c r="C2047" s="16">
        <f t="shared" si="927"/>
        <v>0</v>
      </c>
      <c r="D2047" s="16">
        <f t="shared" si="933"/>
        <v>-81192.504211056468</v>
      </c>
      <c r="E2047" s="16">
        <f t="shared" si="934"/>
        <v>0</v>
      </c>
      <c r="F2047" s="16">
        <f t="shared" si="928"/>
        <v>-81192.504211056468</v>
      </c>
      <c r="G2047" s="16">
        <f t="shared" si="935"/>
        <v>0</v>
      </c>
      <c r="H2047" s="16">
        <f t="shared" si="936"/>
        <v>-20779.101922779293</v>
      </c>
      <c r="I2047" s="16">
        <f t="shared" si="937"/>
        <v>0</v>
      </c>
      <c r="J2047" s="16">
        <f t="shared" si="929"/>
        <v>-20779.101922779293</v>
      </c>
      <c r="K2047" s="16">
        <f t="shared" si="938"/>
        <v>0</v>
      </c>
      <c r="L2047" s="16">
        <f t="shared" si="939"/>
        <v>-209.99557090483947</v>
      </c>
      <c r="M2047" s="16">
        <f t="shared" si="940"/>
        <v>0</v>
      </c>
      <c r="N2047" s="16">
        <f t="shared" si="930"/>
        <v>-209.99557090483947</v>
      </c>
      <c r="O2047" s="16">
        <f t="shared" si="941"/>
        <v>0</v>
      </c>
      <c r="P2047" s="16">
        <f t="shared" si="942"/>
        <v>-1.1338760528084946</v>
      </c>
      <c r="Q2047" s="16">
        <f t="shared" si="943"/>
        <v>0</v>
      </c>
      <c r="R2047" s="16">
        <f t="shared" si="931"/>
        <v>-1.1338760528084946</v>
      </c>
      <c r="S2047" s="16">
        <f t="shared" si="944"/>
        <v>0</v>
      </c>
      <c r="T2047" s="16">
        <f t="shared" si="945"/>
        <v>2.0848403437412343E-10</v>
      </c>
      <c r="U2047" s="16">
        <f t="shared" si="946"/>
        <v>0</v>
      </c>
      <c r="V2047" s="16">
        <f t="shared" si="932"/>
        <v>2.0848403437412343E-10</v>
      </c>
      <c r="W2047" s="16">
        <f t="shared" si="947"/>
        <v>3.4675762344392822E-11</v>
      </c>
    </row>
    <row r="2049" spans="1:24">
      <c r="A2049" s="2" t="s">
        <v>426</v>
      </c>
      <c r="B2049" s="5" t="s">
        <v>129</v>
      </c>
      <c r="C2049" s="16">
        <f>$X$2057</f>
        <v>397813.06894850958</v>
      </c>
    </row>
    <row r="2050" spans="1:24">
      <c r="A2050" s="5" t="s">
        <v>397</v>
      </c>
      <c r="B2050" s="11">
        <f>MAX(0,$B$131-$B$133)</f>
        <v>86</v>
      </c>
    </row>
    <row r="2051" spans="1:24">
      <c r="A2051" s="5" t="s">
        <v>425</v>
      </c>
      <c r="B2051" s="16">
        <f>INDEX($F$242:$F$734,$B$2050+1)</f>
        <v>406949.97606437927</v>
      </c>
    </row>
    <row r="2052" spans="1:24">
      <c r="A2052" s="5" t="s">
        <v>381</v>
      </c>
      <c r="B2052" s="16">
        <f>INDEX($J$242:$J$734,$B$2050+1)</f>
        <v>261273.02614371947</v>
      </c>
    </row>
    <row r="2053" spans="1:24">
      <c r="A2053" s="5" t="s">
        <v>132</v>
      </c>
      <c r="B2053" s="20">
        <f>MAX(0,1-$B$2052/($B$2051*INDEX($D$242:$D$734,$B$2050+1)))</f>
        <v>0.44291818245135217</v>
      </c>
    </row>
    <row r="2054" spans="1:24">
      <c r="A2054" s="5" t="s">
        <v>112</v>
      </c>
      <c r="B2054" s="11">
        <f>$B$134-$B$131</f>
        <v>232</v>
      </c>
    </row>
    <row r="2055" spans="1:24">
      <c r="A2055" s="5" t="s">
        <v>131</v>
      </c>
      <c r="B2055" s="16">
        <f>$B$8</f>
        <v>22000</v>
      </c>
    </row>
    <row r="2056" spans="1:24">
      <c r="A2056" s="5" t="s">
        <v>133</v>
      </c>
      <c r="B2056" s="11">
        <f>ROUNDUP($B$2054/12,0)</f>
        <v>20</v>
      </c>
    </row>
    <row r="2057" spans="1:24">
      <c r="A2057" s="5" t="s">
        <v>134</v>
      </c>
      <c r="D2057" s="16">
        <f>IF(SUMPRODUCT($C$2060:$C$2095,1/$B$107^$B$2060:$B$2095)&lt;=0,1000,SUMPRODUCT($C$2060:$C$2095,1/$B$107^$B$2060:$B$2095))</f>
        <v>328759.38527801348</v>
      </c>
      <c r="H2057" s="16">
        <f>1.15*$D$2057</f>
        <v>378073.2930697155</v>
      </c>
      <c r="L2057" s="16">
        <f>IF($H$2058=$D$2058,$H$2057,$H$2057-$H$2058*($H$2057-$D$2057)/($H$2058-$D$2058))</f>
        <v>397576.26709491148</v>
      </c>
      <c r="P2057" s="16">
        <f>IF($L$2058=$H$2058,$L$2057,$L$2057-$L$2058*($L$2057-$H$2057)/($L$2058-$H$2058))</f>
        <v>397812.10276187566</v>
      </c>
      <c r="T2057" s="16">
        <f>IF($P$2058=$L$2058,$P$2057,$P$2057-$P$2058*($P$2057-$L$2057)/($P$2058-$L$2058))</f>
        <v>397813.06894850964</v>
      </c>
      <c r="X2057" s="16">
        <f>IF($T$2058=$P$2058,$T$2057,$T$2057-$T$2058*($T$2057-$P$2057)/($T$2058-$P$2058))</f>
        <v>397813.06894850958</v>
      </c>
    </row>
    <row r="2058" spans="1:24">
      <c r="A2058" s="5" t="s">
        <v>135</v>
      </c>
      <c r="D2058" s="16">
        <f>MIN($F$2060:$F$2095)</f>
        <v>-97141.969038804615</v>
      </c>
      <c r="H2058" s="16">
        <f>MIN($J$2060:$J$2095)</f>
        <v>-27530.414760161213</v>
      </c>
      <c r="L2058" s="16">
        <f>MIN($N$2060:$N$2095)</f>
        <v>-328.92833093890567</v>
      </c>
      <c r="P2058" s="16">
        <f>MIN($R$2060:$R$2095)</f>
        <v>-1.3420763058259135</v>
      </c>
      <c r="T2058" s="16">
        <f>MIN($V$2060:$V$2095)</f>
        <v>8.0035533756017685E-11</v>
      </c>
    </row>
    <row r="2059" spans="1:24" ht="32.1" customHeight="1">
      <c r="B2059" s="12" t="s">
        <v>136</v>
      </c>
      <c r="C2059" s="12" t="s">
        <v>137</v>
      </c>
      <c r="D2059" s="12" t="s">
        <v>138</v>
      </c>
      <c r="E2059" s="12" t="s">
        <v>139</v>
      </c>
      <c r="F2059" s="12" t="s">
        <v>140</v>
      </c>
      <c r="G2059" s="12" t="s">
        <v>141</v>
      </c>
      <c r="H2059" s="12" t="s">
        <v>142</v>
      </c>
      <c r="I2059" s="12" t="s">
        <v>143</v>
      </c>
      <c r="J2059" s="12" t="s">
        <v>144</v>
      </c>
      <c r="K2059" s="12" t="s">
        <v>145</v>
      </c>
      <c r="L2059" s="12" t="s">
        <v>146</v>
      </c>
      <c r="M2059" s="12" t="s">
        <v>147</v>
      </c>
      <c r="N2059" s="12" t="s">
        <v>148</v>
      </c>
      <c r="O2059" s="12" t="s">
        <v>149</v>
      </c>
      <c r="P2059" s="12" t="s">
        <v>150</v>
      </c>
      <c r="Q2059" s="12" t="s">
        <v>151</v>
      </c>
      <c r="R2059" s="12" t="s">
        <v>152</v>
      </c>
      <c r="S2059" s="12" t="s">
        <v>153</v>
      </c>
      <c r="T2059" s="12" t="s">
        <v>154</v>
      </c>
      <c r="U2059" s="12" t="s">
        <v>155</v>
      </c>
      <c r="V2059" s="12" t="s">
        <v>156</v>
      </c>
      <c r="W2059" s="12" t="s">
        <v>157</v>
      </c>
      <c r="X2059" s="12" t="s">
        <v>158</v>
      </c>
    </row>
    <row r="2060" spans="1:24">
      <c r="B2060" s="13">
        <v>0</v>
      </c>
      <c r="C2060" s="16">
        <f t="shared" ref="C2060:C2095" si="948">$B$2055*MIN(12,MAX(0,$B$2054-12*$B2060))/12</f>
        <v>22000</v>
      </c>
      <c r="D2060" s="16">
        <f>$D$2057</f>
        <v>328759.38527801348</v>
      </c>
      <c r="E2060" s="16">
        <f>IF(AND(C2060&gt;0,D2060&gt;0),C2060/(1-$B$105*MAX(0,1-$D$2057*(1-$B$2053)/D2060)),0)</f>
        <v>24863.216355498786</v>
      </c>
      <c r="F2060" s="16">
        <f t="shared" ref="F2060:F2095" si="949">IF(E2060&gt;0,IF(E2060&lt;=D2060,D2060-E2060,C2060*(D2060/E2060-1)),D2060-C2060)</f>
        <v>303896.16892251471</v>
      </c>
      <c r="G2060" s="16">
        <f>IF(E2060&gt;0,IF(E2060&lt;=D2060,$D$2057*(1-$B$2053)*(1-E2060/D2060),0),IF(AND(C2060&lt;0,F2060&gt;0),$D$2057*(1-$B$2053)-C2060,$D$2057*(1-$B$2053)))/$B$108</f>
        <v>165975.51973473077</v>
      </c>
      <c r="H2060" s="16">
        <f>$H$2057</f>
        <v>378073.2930697155</v>
      </c>
      <c r="I2060" s="16">
        <f>IF(AND(C2060&gt;0,H2060&gt;0),C2060/(1-$B$105*MAX(0,1-$H$2057*(1-$B$2053)/H2060)),0)</f>
        <v>24863.216355498786</v>
      </c>
      <c r="J2060" s="16">
        <f t="shared" ref="J2060:J2095" si="950">IF(I2060&gt;0,IF(I2060&lt;=H2060,H2060-I2060,C2060*(H2060/I2060-1)),H2060-C2060)</f>
        <v>353210.07671421673</v>
      </c>
      <c r="K2060" s="16">
        <f>IF(I2060&gt;0,IF(I2060&lt;=H2060,$H$2057*(1-$B$2053)*(1-I2060/H2060),0),IF(AND(C2060&lt;0,J2060&gt;0),$H$2057*(1-$B$2053)-C2060,$H$2057*(1-$B$2053)))/$B$108</f>
        <v>192908.73677691488</v>
      </c>
      <c r="L2060" s="16">
        <f>$L$2057</f>
        <v>397576.26709491148</v>
      </c>
      <c r="M2060" s="16">
        <f>IF(AND(C2060&gt;0,L2060&gt;0),C2060/(1-$B$105*MAX(0,1-$L$2057*(1-$B$2053)/L2060)),0)</f>
        <v>24863.216355498786</v>
      </c>
      <c r="N2060" s="16">
        <f t="shared" ref="N2060:N2095" si="951">IF(M2060&gt;0,IF(M2060&lt;=L2060,L2060-M2060,C2060*(L2060/M2060-1)),L2060-C2060)</f>
        <v>372713.05073941272</v>
      </c>
      <c r="O2060" s="16">
        <f>IF(M2060&gt;0,IF(M2060&lt;=L2060,$L$2057*(1-$B$2053)*(1-M2060/L2060),0),IF(AND(C2060&lt;0,N2060&gt;0),$L$2057*(1-$B$2053)-C2060,$L$2057*(1-$B$2053)))/$B$108</f>
        <v>203560.45463726809</v>
      </c>
      <c r="P2060" s="16">
        <f>$P$2057</f>
        <v>397812.10276187566</v>
      </c>
      <c r="Q2060" s="16">
        <f>IF(AND(C2060&gt;0,P2060&gt;0),C2060/(1-$B$105*MAX(0,1-$P$2057*(1-$B$2053)/P2060)),0)</f>
        <v>24863.216355498786</v>
      </c>
      <c r="R2060" s="16">
        <f t="shared" ref="R2060:R2095" si="952">IF(Q2060&gt;0,IF(Q2060&lt;=P2060,P2060-Q2060,C2060*(P2060/Q2060-1)),P2060-C2060)</f>
        <v>372948.8864063769</v>
      </c>
      <c r="S2060" s="16">
        <f>IF(Q2060&gt;0,IF(Q2060&lt;=P2060,$P$2057*(1-$B$2053)*(1-Q2060/P2060),0),IF(AND(C2060&lt;0,R2060&gt;0),$P$2057*(1-$B$2053)-C2060,$P$2057*(1-$B$2053)))/$B$108</f>
        <v>203689.25832549864</v>
      </c>
      <c r="T2060" s="16">
        <f>$T$2057</f>
        <v>397813.06894850964</v>
      </c>
      <c r="U2060" s="16">
        <f>IF(AND(C2060&gt;0,T2060&gt;0),C2060/(1-$B$105*MAX(0,1-$T$2057*(1-$B$2053)/T2060)),0)</f>
        <v>24863.216355498786</v>
      </c>
      <c r="V2060" s="16">
        <f t="shared" ref="V2060:V2095" si="953">IF(U2060&gt;0,IF(U2060&lt;=T2060,T2060-U2060,C2060*(T2060/U2060-1)),T2060-C2060)</f>
        <v>372949.85259301087</v>
      </c>
      <c r="W2060" s="16">
        <f>IF(U2060&gt;0,IF(U2060&lt;=T2060,$T$2057*(1-$B$2053)*(1-U2060/T2060),0),IF(AND(C2060&lt;0,V2060&gt;0),$T$2057*(1-$B$2053)-C2060,$T$2057*(1-$B$2053)))/$B$108</f>
        <v>203689.78601668114</v>
      </c>
    </row>
    <row r="2061" spans="1:24">
      <c r="B2061" s="13">
        <v>1</v>
      </c>
      <c r="C2061" s="16">
        <f t="shared" si="948"/>
        <v>22000</v>
      </c>
      <c r="D2061" s="16">
        <f t="shared" ref="D2061:D2095" si="954">IF($B2061&gt;$B$2056,F2060,F2060*$B$107*IF(F2060&gt;0,$B$106,1))</f>
        <v>312387.02788220975</v>
      </c>
      <c r="E2061" s="16">
        <f t="shared" ref="E2061:E2095" si="955">IF(AND(C2061&gt;0,D2061&gt;0),C2061/(1-$B$105*MAX(0,1-G2060/D2061)),0)</f>
        <v>25052.907981261993</v>
      </c>
      <c r="F2061" s="16">
        <f t="shared" si="949"/>
        <v>287334.11990094773</v>
      </c>
      <c r="G2061" s="16">
        <f t="shared" ref="G2061:G2095" si="956">IF(E2061&gt;0,IF(E2061&lt;=D2061,G2060*(1-E2061/D2061),0),IF(AND(C2061&lt;0,F2061&gt;0),G2060-C2061,G2060))/$B$108</f>
        <v>149671.14267407192</v>
      </c>
      <c r="H2061" s="16">
        <f t="shared" ref="H2061:H2095" si="957">IF($B2061&gt;$B$2056,J2060,J2060*$B$107*IF(J2060&gt;0,$B$106,1))</f>
        <v>363078.76625761198</v>
      </c>
      <c r="I2061" s="16">
        <f t="shared" ref="I2061:I2095" si="958">IF(AND(C2061&gt;0,H2061&gt;0),C2061/(1-$B$105*MAX(0,1-K2060/H2061)),0)</f>
        <v>25052.907981261997</v>
      </c>
      <c r="J2061" s="16">
        <f t="shared" si="950"/>
        <v>338025.85827634996</v>
      </c>
      <c r="K2061" s="16">
        <f t="shared" ref="K2061:K2095" si="959">IF(I2061&gt;0,IF(I2061&lt;=H2061,K2060*(1-I2061/H2061),0),IF(AND(C2061&lt;0,J2061&gt;0),K2060-C2061,K2060))/$B$108</f>
        <v>176076.25742131125</v>
      </c>
      <c r="L2061" s="16">
        <f t="shared" ref="L2061:L2095" si="960">IF($B2061&gt;$B$2056,N2060,N2060*$B$107*IF(N2060&gt;0,$B$106,1))</f>
        <v>383126.6533770719</v>
      </c>
      <c r="M2061" s="16">
        <f t="shared" ref="M2061:M2095" si="961">IF(AND(C2061&gt;0,L2061&gt;0),C2061/(1-$B$105*MAX(0,1-O2060/L2061)),0)</f>
        <v>25052.907981261993</v>
      </c>
      <c r="N2061" s="16">
        <f t="shared" si="951"/>
        <v>358073.74539580988</v>
      </c>
      <c r="O2061" s="16">
        <f t="shared" ref="O2061:O2095" si="962">IF(M2061&gt;0,IF(M2061&lt;=L2061,O2060*(1-M2061/L2061),0),IF(AND(C2061&lt;0,N2061&gt;0),O2060-C2061,O2060))/$B$108</f>
        <v>186519.11806871634</v>
      </c>
      <c r="P2061" s="16">
        <f t="shared" ref="P2061:P2095" si="963">IF($B2061&gt;$B$2056,R2060,R2060*$B$107*IF(R2060&gt;0,$B$106,1))</f>
        <v>383369.07829257107</v>
      </c>
      <c r="Q2061" s="16">
        <f t="shared" ref="Q2061:Q2095" si="964">IF(AND(C2061&gt;0,P2061&gt;0),C2061/(1-$B$105*MAX(0,1-S2060/P2061)),0)</f>
        <v>25052.907981261997</v>
      </c>
      <c r="R2061" s="16">
        <f t="shared" si="952"/>
        <v>358316.17031130905</v>
      </c>
      <c r="S2061" s="16">
        <f t="shared" ref="S2061:S2095" si="965">IF(Q2061&gt;0,IF(Q2061&lt;=P2061,S2060*(1-Q2061/P2061),0),IF(AND(C2061&lt;0,R2061&gt;0),S2060-C2061,S2060))/$B$108</f>
        <v>186645.39619443257</v>
      </c>
      <c r="T2061" s="16">
        <f t="shared" ref="T2061:T2095" si="966">IF($B2061&gt;$B$2056,V2060,V2060*$B$107*IF(V2060&gt;0,$B$106,1))</f>
        <v>383370.0714744596</v>
      </c>
      <c r="U2061" s="16">
        <f t="shared" ref="U2061:U2095" si="967">IF(AND(C2061&gt;0,T2061&gt;0),C2061/(1-$B$105*MAX(0,1-W2060/T2061)),0)</f>
        <v>25052.907981261997</v>
      </c>
      <c r="V2061" s="16">
        <f t="shared" si="953"/>
        <v>358317.16349319759</v>
      </c>
      <c r="W2061" s="16">
        <f t="shared" ref="W2061:W2095" si="968">IF(U2061&gt;0,IF(U2061&lt;=T2061,W2060*(1-U2061/T2061),0),IF(AND(C2061&lt;0,V2061&gt;0),W2060-C2061,W2060))/$B$108</f>
        <v>186645.91353872916</v>
      </c>
    </row>
    <row r="2062" spans="1:24">
      <c r="B2062" s="13">
        <v>2</v>
      </c>
      <c r="C2062" s="16">
        <f t="shared" si="948"/>
        <v>22000</v>
      </c>
      <c r="D2062" s="16">
        <f t="shared" si="954"/>
        <v>295362.23521098023</v>
      </c>
      <c r="E2062" s="16">
        <f t="shared" si="955"/>
        <v>25236.54183782401</v>
      </c>
      <c r="F2062" s="16">
        <f t="shared" si="949"/>
        <v>270125.69337315625</v>
      </c>
      <c r="G2062" s="16">
        <f t="shared" si="956"/>
        <v>134198.86144512997</v>
      </c>
      <c r="H2062" s="16">
        <f t="shared" si="957"/>
        <v>347470.3007565912</v>
      </c>
      <c r="I2062" s="16">
        <f t="shared" si="958"/>
        <v>25236.54183782401</v>
      </c>
      <c r="J2062" s="16">
        <f t="shared" si="950"/>
        <v>322233.75891876721</v>
      </c>
      <c r="K2062" s="16">
        <f t="shared" si="959"/>
        <v>160086.22884438423</v>
      </c>
      <c r="L2062" s="16">
        <f t="shared" si="960"/>
        <v>368078.32584216882</v>
      </c>
      <c r="M2062" s="16">
        <f t="shared" si="961"/>
        <v>25236.54183782401</v>
      </c>
      <c r="N2062" s="16">
        <f t="shared" si="951"/>
        <v>342841.78400434484</v>
      </c>
      <c r="O2062" s="16">
        <f t="shared" si="962"/>
        <v>170324.32751831078</v>
      </c>
      <c r="P2062" s="16">
        <f t="shared" si="963"/>
        <v>368327.52410980704</v>
      </c>
      <c r="Q2062" s="16">
        <f t="shared" si="964"/>
        <v>25236.54183782401</v>
      </c>
      <c r="R2062" s="16">
        <f t="shared" si="952"/>
        <v>343090.98227198306</v>
      </c>
      <c r="S2062" s="16">
        <f t="shared" si="965"/>
        <v>170448.12960234628</v>
      </c>
      <c r="T2062" s="16">
        <f t="shared" si="966"/>
        <v>368328.5450411975</v>
      </c>
      <c r="U2062" s="16">
        <f t="shared" si="967"/>
        <v>25236.54183782401</v>
      </c>
      <c r="V2062" s="16">
        <f t="shared" si="953"/>
        <v>343092.00320337352</v>
      </c>
      <c r="W2062" s="16">
        <f t="shared" si="968"/>
        <v>170448.63680263708</v>
      </c>
    </row>
    <row r="2063" spans="1:24">
      <c r="B2063" s="13">
        <v>3</v>
      </c>
      <c r="C2063" s="16">
        <f t="shared" si="948"/>
        <v>22000</v>
      </c>
      <c r="D2063" s="16">
        <f t="shared" si="954"/>
        <v>277673.00524600223</v>
      </c>
      <c r="E2063" s="16">
        <f t="shared" si="955"/>
        <v>25414.207395644156</v>
      </c>
      <c r="F2063" s="16">
        <f t="shared" si="949"/>
        <v>252258.79785035807</v>
      </c>
      <c r="G2063" s="16">
        <f t="shared" si="956"/>
        <v>119525.70681942106</v>
      </c>
      <c r="H2063" s="16">
        <f t="shared" si="957"/>
        <v>331236.97014295758</v>
      </c>
      <c r="I2063" s="16">
        <f t="shared" si="958"/>
        <v>25414.207395644156</v>
      </c>
      <c r="J2063" s="16">
        <f t="shared" si="950"/>
        <v>305822.76274731342</v>
      </c>
      <c r="K2063" s="16">
        <f t="shared" si="959"/>
        <v>144905.47877947427</v>
      </c>
      <c r="L2063" s="16">
        <f t="shared" si="960"/>
        <v>352420.78344942624</v>
      </c>
      <c r="M2063" s="16">
        <f t="shared" si="961"/>
        <v>25414.207395644156</v>
      </c>
      <c r="N2063" s="16">
        <f t="shared" si="951"/>
        <v>327006.57605378208</v>
      </c>
      <c r="O2063" s="16">
        <f t="shared" si="962"/>
        <v>154942.83042057871</v>
      </c>
      <c r="P2063" s="16">
        <f t="shared" si="963"/>
        <v>352676.94431666227</v>
      </c>
      <c r="Q2063" s="16">
        <f t="shared" si="964"/>
        <v>25414.207395644156</v>
      </c>
      <c r="R2063" s="16">
        <f t="shared" si="952"/>
        <v>327262.73692101811</v>
      </c>
      <c r="S2063" s="16">
        <f t="shared" si="965"/>
        <v>155064.20501277037</v>
      </c>
      <c r="T2063" s="16">
        <f t="shared" si="966"/>
        <v>352677.99377287575</v>
      </c>
      <c r="U2063" s="16">
        <f t="shared" si="967"/>
        <v>25414.207395644153</v>
      </c>
      <c r="V2063" s="16">
        <f t="shared" si="953"/>
        <v>327263.78637723159</v>
      </c>
      <c r="W2063" s="16">
        <f t="shared" si="968"/>
        <v>155064.70226795744</v>
      </c>
    </row>
    <row r="2064" spans="1:24">
      <c r="B2064" s="13">
        <v>4</v>
      </c>
      <c r="C2064" s="16">
        <f t="shared" si="948"/>
        <v>22000</v>
      </c>
      <c r="D2064" s="16">
        <f t="shared" si="954"/>
        <v>259306.90866229706</v>
      </c>
      <c r="E2064" s="16">
        <f t="shared" si="955"/>
        <v>25586.00135191669</v>
      </c>
      <c r="F2064" s="16">
        <f t="shared" si="949"/>
        <v>233720.90731038037</v>
      </c>
      <c r="G2064" s="16">
        <f t="shared" si="956"/>
        <v>105619.62584263885</v>
      </c>
      <c r="H2064" s="16">
        <f t="shared" si="957"/>
        <v>314367.45073847339</v>
      </c>
      <c r="I2064" s="16">
        <f t="shared" si="958"/>
        <v>25586.00135191669</v>
      </c>
      <c r="J2064" s="16">
        <f t="shared" si="950"/>
        <v>288781.44938655669</v>
      </c>
      <c r="K2064" s="16">
        <f t="shared" si="959"/>
        <v>130501.75521524005</v>
      </c>
      <c r="L2064" s="16">
        <f t="shared" si="960"/>
        <v>336143.13978872477</v>
      </c>
      <c r="M2064" s="16">
        <f t="shared" si="961"/>
        <v>25586.00135191669</v>
      </c>
      <c r="N2064" s="16">
        <f t="shared" si="951"/>
        <v>310557.13843680808</v>
      </c>
      <c r="O2064" s="16">
        <f t="shared" si="962"/>
        <v>140342.29603985223</v>
      </c>
      <c r="P2064" s="16">
        <f t="shared" si="963"/>
        <v>336406.45779059135</v>
      </c>
      <c r="Q2064" s="16">
        <f t="shared" si="964"/>
        <v>25586.00135191669</v>
      </c>
      <c r="R2064" s="16">
        <f t="shared" si="952"/>
        <v>310820.45643867465</v>
      </c>
      <c r="S2064" s="16">
        <f t="shared" si="965"/>
        <v>140461.29073807935</v>
      </c>
      <c r="T2064" s="16">
        <f t="shared" si="966"/>
        <v>336407.53656861145</v>
      </c>
      <c r="U2064" s="16">
        <f t="shared" si="967"/>
        <v>25586.00135191669</v>
      </c>
      <c r="V2064" s="16">
        <f t="shared" si="953"/>
        <v>310821.53521669476</v>
      </c>
      <c r="W2064" s="16">
        <f t="shared" si="968"/>
        <v>140461.77824316471</v>
      </c>
    </row>
    <row r="2065" spans="2:23">
      <c r="B2065" s="13">
        <v>5</v>
      </c>
      <c r="C2065" s="16">
        <f t="shared" si="948"/>
        <v>22000</v>
      </c>
      <c r="D2065" s="16">
        <f t="shared" si="954"/>
        <v>240251.06946063243</v>
      </c>
      <c r="E2065" s="16">
        <f t="shared" si="955"/>
        <v>25752.026849404367</v>
      </c>
      <c r="F2065" s="16">
        <f t="shared" si="949"/>
        <v>214499.04261122807</v>
      </c>
      <c r="G2065" s="16">
        <f t="shared" si="956"/>
        <v>92449.481853866266</v>
      </c>
      <c r="H2065" s="16">
        <f t="shared" si="957"/>
        <v>296850.00308241707</v>
      </c>
      <c r="I2065" s="16">
        <f t="shared" si="958"/>
        <v>25752.026849404367</v>
      </c>
      <c r="J2065" s="16">
        <f t="shared" si="950"/>
        <v>271097.97623301268</v>
      </c>
      <c r="K2065" s="16">
        <f t="shared" si="959"/>
        <v>116843.7263368086</v>
      </c>
      <c r="L2065" s="16">
        <f t="shared" si="960"/>
        <v>319234.10488473246</v>
      </c>
      <c r="M2065" s="16">
        <f t="shared" si="961"/>
        <v>25752.026849404367</v>
      </c>
      <c r="N2065" s="16">
        <f t="shared" si="951"/>
        <v>293482.07803532807</v>
      </c>
      <c r="O2065" s="16">
        <f t="shared" si="962"/>
        <v>126491.31538054605</v>
      </c>
      <c r="P2065" s="16">
        <f t="shared" si="963"/>
        <v>319504.77999157121</v>
      </c>
      <c r="Q2065" s="16">
        <f t="shared" si="964"/>
        <v>25752.02684940437</v>
      </c>
      <c r="R2065" s="16">
        <f t="shared" si="952"/>
        <v>293752.75314216682</v>
      </c>
      <c r="S2065" s="16">
        <f t="shared" si="965"/>
        <v>126607.97684939617</v>
      </c>
      <c r="T2065" s="16">
        <f t="shared" si="966"/>
        <v>319505.88891064923</v>
      </c>
      <c r="U2065" s="16">
        <f t="shared" si="967"/>
        <v>25752.026849404367</v>
      </c>
      <c r="V2065" s="16">
        <f t="shared" si="953"/>
        <v>293753.86206124484</v>
      </c>
      <c r="W2065" s="16">
        <f t="shared" si="968"/>
        <v>126608.45479555828</v>
      </c>
    </row>
    <row r="2066" spans="2:23">
      <c r="B2066" s="13">
        <v>6</v>
      </c>
      <c r="C2066" s="16">
        <f t="shared" si="948"/>
        <v>22000</v>
      </c>
      <c r="D2066" s="16">
        <f t="shared" si="954"/>
        <v>220492.1458617858</v>
      </c>
      <c r="E2066" s="16">
        <f t="shared" si="955"/>
        <v>25912.392721774071</v>
      </c>
      <c r="F2066" s="16">
        <f t="shared" si="949"/>
        <v>194579.75314001174</v>
      </c>
      <c r="G2066" s="16">
        <f t="shared" si="956"/>
        <v>79985.052398635162</v>
      </c>
      <c r="H2066" s="16">
        <f t="shared" si="957"/>
        <v>278672.45368896308</v>
      </c>
      <c r="I2066" s="16">
        <f t="shared" si="958"/>
        <v>25912.392721774071</v>
      </c>
      <c r="J2066" s="16">
        <f t="shared" si="950"/>
        <v>252760.06096718903</v>
      </c>
      <c r="K2066" s="16">
        <f t="shared" si="959"/>
        <v>103900.97836230411</v>
      </c>
      <c r="L2066" s="16">
        <f t="shared" si="960"/>
        <v>301681.96729563514</v>
      </c>
      <c r="M2066" s="16">
        <f t="shared" si="961"/>
        <v>25912.392721774071</v>
      </c>
      <c r="N2066" s="16">
        <f t="shared" si="951"/>
        <v>275769.57457386109</v>
      </c>
      <c r="O2066" s="16">
        <f t="shared" si="962"/>
        <v>113359.39899341927</v>
      </c>
      <c r="P2066" s="16">
        <f t="shared" si="963"/>
        <v>301960.20506495895</v>
      </c>
      <c r="Q2066" s="16">
        <f t="shared" si="964"/>
        <v>25912.392721774071</v>
      </c>
      <c r="R2066" s="16">
        <f t="shared" si="952"/>
        <v>276047.81234318489</v>
      </c>
      <c r="S2066" s="16">
        <f t="shared" si="965"/>
        <v>113473.77298248799</v>
      </c>
      <c r="T2066" s="16">
        <f t="shared" si="966"/>
        <v>301961.34496723604</v>
      </c>
      <c r="U2066" s="16">
        <f t="shared" si="967"/>
        <v>25912.392721774071</v>
      </c>
      <c r="V2066" s="16">
        <f t="shared" si="953"/>
        <v>276048.95224546199</v>
      </c>
      <c r="W2066" s="16">
        <f t="shared" si="968"/>
        <v>113474.24155715674</v>
      </c>
    </row>
    <row r="2067" spans="2:23">
      <c r="B2067" s="13">
        <v>7</v>
      </c>
      <c r="C2067" s="16">
        <f t="shared" si="948"/>
        <v>22000</v>
      </c>
      <c r="D2067" s="16">
        <f t="shared" si="954"/>
        <v>200016.31144274367</v>
      </c>
      <c r="E2067" s="16">
        <f t="shared" si="955"/>
        <v>26067.212768316163</v>
      </c>
      <c r="F2067" s="16">
        <f t="shared" si="949"/>
        <v>173949.09867442751</v>
      </c>
      <c r="G2067" s="16">
        <f t="shared" si="956"/>
        <v>68197.025159121797</v>
      </c>
      <c r="H2067" s="16">
        <f t="shared" si="957"/>
        <v>259822.17707061232</v>
      </c>
      <c r="I2067" s="16">
        <f t="shared" si="958"/>
        <v>26067.21276831616</v>
      </c>
      <c r="J2067" s="16">
        <f t="shared" si="950"/>
        <v>233754.96430229617</v>
      </c>
      <c r="K2067" s="16">
        <f t="shared" si="959"/>
        <v>91644.011398012939</v>
      </c>
      <c r="L2067" s="16">
        <f t="shared" si="960"/>
        <v>283474.57648745476</v>
      </c>
      <c r="M2067" s="16">
        <f t="shared" si="961"/>
        <v>26067.21276831616</v>
      </c>
      <c r="N2067" s="16">
        <f t="shared" si="951"/>
        <v>257407.36371913861</v>
      </c>
      <c r="O2067" s="16">
        <f t="shared" si="962"/>
        <v>100916.97280106701</v>
      </c>
      <c r="P2067" s="16">
        <f t="shared" si="963"/>
        <v>283760.58822005347</v>
      </c>
      <c r="Q2067" s="16">
        <f t="shared" si="964"/>
        <v>26067.212768316163</v>
      </c>
      <c r="R2067" s="16">
        <f t="shared" si="952"/>
        <v>257693.37545173732</v>
      </c>
      <c r="S2067" s="16">
        <f t="shared" si="965"/>
        <v>101029.10416289909</v>
      </c>
      <c r="T2067" s="16">
        <f t="shared" si="966"/>
        <v>283761.7599712002</v>
      </c>
      <c r="U2067" s="16">
        <f t="shared" si="967"/>
        <v>26067.21276831616</v>
      </c>
      <c r="V2067" s="16">
        <f t="shared" si="953"/>
        <v>257694.54720288404</v>
      </c>
      <c r="W2067" s="16">
        <f t="shared" si="968"/>
        <v>101029.56354982922</v>
      </c>
    </row>
    <row r="2068" spans="2:23">
      <c r="B2068" s="13">
        <v>8</v>
      </c>
      <c r="C2068" s="16">
        <f t="shared" si="948"/>
        <v>22000</v>
      </c>
      <c r="D2068" s="16">
        <f t="shared" si="954"/>
        <v>178809.23649139103</v>
      </c>
      <c r="E2068" s="16">
        <f t="shared" si="955"/>
        <v>26216.605060377322</v>
      </c>
      <c r="F2068" s="16">
        <f t="shared" si="949"/>
        <v>152592.63143101369</v>
      </c>
      <c r="G2068" s="16">
        <f t="shared" si="956"/>
        <v>57056.99202884949</v>
      </c>
      <c r="H2068" s="16">
        <f t="shared" si="957"/>
        <v>240286.07800490232</v>
      </c>
      <c r="I2068" s="16">
        <f t="shared" si="958"/>
        <v>26216.605060377318</v>
      </c>
      <c r="J2068" s="16">
        <f t="shared" si="950"/>
        <v>214069.47294452501</v>
      </c>
      <c r="K2068" s="16">
        <f t="shared" si="959"/>
        <v>80044.233439527074</v>
      </c>
      <c r="L2068" s="16">
        <f t="shared" si="960"/>
        <v>264599.32546145131</v>
      </c>
      <c r="M2068" s="16">
        <f t="shared" si="961"/>
        <v>26216.605060377318</v>
      </c>
      <c r="N2068" s="16">
        <f t="shared" si="951"/>
        <v>238382.72040107398</v>
      </c>
      <c r="O2068" s="16">
        <f t="shared" si="962"/>
        <v>89135.372069972247</v>
      </c>
      <c r="P2068" s="16">
        <f t="shared" si="963"/>
        <v>264893.32836185885</v>
      </c>
      <c r="Q2068" s="16">
        <f t="shared" si="964"/>
        <v>26216.605060377318</v>
      </c>
      <c r="R2068" s="16">
        <f t="shared" si="952"/>
        <v>238676.72330148151</v>
      </c>
      <c r="S2068" s="16">
        <f t="shared" si="965"/>
        <v>89245.304777650759</v>
      </c>
      <c r="T2068" s="16">
        <f t="shared" si="966"/>
        <v>264894.53285173263</v>
      </c>
      <c r="U2068" s="16">
        <f t="shared" si="967"/>
        <v>26216.605060377318</v>
      </c>
      <c r="V2068" s="16">
        <f t="shared" si="953"/>
        <v>238677.92779135529</v>
      </c>
      <c r="W2068" s="16">
        <f t="shared" si="968"/>
        <v>89245.755156994026</v>
      </c>
    </row>
    <row r="2069" spans="2:23">
      <c r="B2069" s="13">
        <v>9</v>
      </c>
      <c r="C2069" s="16">
        <f t="shared" si="948"/>
        <v>22000</v>
      </c>
      <c r="D2069" s="16">
        <f t="shared" si="954"/>
        <v>156856.06955319623</v>
      </c>
      <c r="E2069" s="16">
        <f t="shared" si="955"/>
        <v>26360.691281320065</v>
      </c>
      <c r="F2069" s="16">
        <f t="shared" si="949"/>
        <v>130495.37827187616</v>
      </c>
      <c r="G2069" s="16">
        <f t="shared" si="956"/>
        <v>46537.441461831506</v>
      </c>
      <c r="H2069" s="16">
        <f t="shared" si="957"/>
        <v>220050.57401859504</v>
      </c>
      <c r="I2069" s="16">
        <f t="shared" si="958"/>
        <v>26360.691281320065</v>
      </c>
      <c r="J2069" s="16">
        <f t="shared" si="950"/>
        <v>193689.88273727498</v>
      </c>
      <c r="K2069" s="16">
        <f t="shared" si="959"/>
        <v>69073.952648770311</v>
      </c>
      <c r="L2069" s="16">
        <f t="shared" si="960"/>
        <v>245043.13360907999</v>
      </c>
      <c r="M2069" s="16">
        <f t="shared" si="961"/>
        <v>26360.691281320062</v>
      </c>
      <c r="N2069" s="16">
        <f t="shared" si="951"/>
        <v>218682.44232775993</v>
      </c>
      <c r="O2069" s="16">
        <f t="shared" si="962"/>
        <v>77986.833659010663</v>
      </c>
      <c r="P2069" s="16">
        <f t="shared" si="963"/>
        <v>245345.35095052491</v>
      </c>
      <c r="Q2069" s="16">
        <f t="shared" si="964"/>
        <v>26360.691281320065</v>
      </c>
      <c r="R2069" s="16">
        <f t="shared" si="952"/>
        <v>218984.65966920485</v>
      </c>
      <c r="S2069" s="16">
        <f t="shared" si="965"/>
        <v>78094.610823401381</v>
      </c>
      <c r="T2069" s="16">
        <f t="shared" si="966"/>
        <v>245346.58909384577</v>
      </c>
      <c r="U2069" s="16">
        <f t="shared" si="967"/>
        <v>26360.691281320062</v>
      </c>
      <c r="V2069" s="16">
        <f t="shared" si="953"/>
        <v>218985.89781252571</v>
      </c>
      <c r="W2069" s="16">
        <f t="shared" si="968"/>
        <v>78095.052371777128</v>
      </c>
    </row>
    <row r="2070" spans="2:23">
      <c r="B2070" s="13">
        <v>10</v>
      </c>
      <c r="C2070" s="16">
        <f t="shared" si="948"/>
        <v>22000</v>
      </c>
      <c r="D2070" s="16">
        <f t="shared" si="954"/>
        <v>134141.41914079239</v>
      </c>
      <c r="E2070" s="16">
        <f t="shared" si="955"/>
        <v>26499.596101342922</v>
      </c>
      <c r="F2070" s="16">
        <f t="shared" si="949"/>
        <v>107641.82303944947</v>
      </c>
      <c r="G2070" s="16">
        <f t="shared" si="956"/>
        <v>36611.749227262269</v>
      </c>
      <c r="H2070" s="16">
        <f t="shared" si="957"/>
        <v>199101.57806095443</v>
      </c>
      <c r="I2070" s="16">
        <f t="shared" si="958"/>
        <v>26499.596101342922</v>
      </c>
      <c r="J2070" s="16">
        <f t="shared" si="950"/>
        <v>172601.9819596115</v>
      </c>
      <c r="K2070" s="16">
        <f t="shared" si="959"/>
        <v>58706.368037986591</v>
      </c>
      <c r="L2070" s="16">
        <f t="shared" si="960"/>
        <v>224792.42976639754</v>
      </c>
      <c r="M2070" s="16">
        <f t="shared" si="961"/>
        <v>26499.596101342919</v>
      </c>
      <c r="N2070" s="16">
        <f t="shared" si="951"/>
        <v>198292.83366505464</v>
      </c>
      <c r="O2070" s="16">
        <f t="shared" si="962"/>
        <v>67444.486675477121</v>
      </c>
      <c r="P2070" s="16">
        <f t="shared" si="963"/>
        <v>225103.09106036244</v>
      </c>
      <c r="Q2070" s="16">
        <f t="shared" si="964"/>
        <v>26499.596101342922</v>
      </c>
      <c r="R2070" s="16">
        <f t="shared" si="952"/>
        <v>198603.4949590195</v>
      </c>
      <c r="S2070" s="16">
        <f t="shared" si="965"/>
        <v>67550.150562134702</v>
      </c>
      <c r="T2070" s="16">
        <f t="shared" si="966"/>
        <v>225104.36379740768</v>
      </c>
      <c r="U2070" s="16">
        <f t="shared" si="967"/>
        <v>26499.596101342922</v>
      </c>
      <c r="V2070" s="16">
        <f t="shared" si="953"/>
        <v>198604.76769606475</v>
      </c>
      <c r="W2070" s="16">
        <f t="shared" si="968"/>
        <v>67550.583452699153</v>
      </c>
    </row>
    <row r="2071" spans="2:23">
      <c r="B2071" s="13">
        <v>11</v>
      </c>
      <c r="C2071" s="16">
        <f t="shared" si="948"/>
        <v>22000</v>
      </c>
      <c r="D2071" s="16">
        <f t="shared" si="954"/>
        <v>110649.3355751717</v>
      </c>
      <c r="E2071" s="16">
        <f t="shared" si="955"/>
        <v>26633.446588056227</v>
      </c>
      <c r="F2071" s="16">
        <f t="shared" si="949"/>
        <v>84015.888987115468</v>
      </c>
      <c r="G2071" s="16">
        <f t="shared" si="956"/>
        <v>27254.167700791106</v>
      </c>
      <c r="H2071" s="16">
        <f t="shared" si="957"/>
        <v>177424.48133556303</v>
      </c>
      <c r="I2071" s="16">
        <f t="shared" si="958"/>
        <v>26633.446588056227</v>
      </c>
      <c r="J2071" s="16">
        <f t="shared" si="950"/>
        <v>150791.03474750681</v>
      </c>
      <c r="K2071" s="16">
        <f t="shared" si="959"/>
        <v>48915.55869169729</v>
      </c>
      <c r="L2071" s="16">
        <f t="shared" si="960"/>
        <v>203833.13543765628</v>
      </c>
      <c r="M2071" s="16">
        <f t="shared" si="961"/>
        <v>26633.446588056227</v>
      </c>
      <c r="N2071" s="16">
        <f t="shared" si="951"/>
        <v>177199.68884960006</v>
      </c>
      <c r="O2071" s="16">
        <f t="shared" si="962"/>
        <v>57482.341669629182</v>
      </c>
      <c r="P2071" s="16">
        <f t="shared" si="963"/>
        <v>204152.47660817453</v>
      </c>
      <c r="Q2071" s="16">
        <f t="shared" si="964"/>
        <v>26633.446588056227</v>
      </c>
      <c r="R2071" s="16">
        <f t="shared" si="952"/>
        <v>177519.03002011831</v>
      </c>
      <c r="S2071" s="16">
        <f t="shared" si="965"/>
        <v>57585.933715371917</v>
      </c>
      <c r="T2071" s="16">
        <f t="shared" si="966"/>
        <v>204153.78490549279</v>
      </c>
      <c r="U2071" s="16">
        <f t="shared" si="967"/>
        <v>26633.446588056227</v>
      </c>
      <c r="V2071" s="16">
        <f t="shared" si="953"/>
        <v>177520.33831743657</v>
      </c>
      <c r="W2071" s="16">
        <f t="shared" si="968"/>
        <v>57586.358117886084</v>
      </c>
    </row>
    <row r="2072" spans="2:23">
      <c r="B2072" s="13">
        <v>12</v>
      </c>
      <c r="C2072" s="16">
        <f t="shared" si="948"/>
        <v>22000</v>
      </c>
      <c r="D2072" s="16">
        <f t="shared" si="954"/>
        <v>86363.292925415473</v>
      </c>
      <c r="E2072" s="16">
        <f t="shared" si="955"/>
        <v>26762.37165330982</v>
      </c>
      <c r="F2072" s="16">
        <f t="shared" si="949"/>
        <v>59600.921272105654</v>
      </c>
      <c r="G2072" s="16">
        <f t="shared" si="956"/>
        <v>18439.813822228338</v>
      </c>
      <c r="H2072" s="16">
        <f t="shared" si="957"/>
        <v>155004.13625835214</v>
      </c>
      <c r="I2072" s="16">
        <f t="shared" si="958"/>
        <v>26762.37165330982</v>
      </c>
      <c r="J2072" s="16">
        <f t="shared" si="950"/>
        <v>128241.76460504232</v>
      </c>
      <c r="K2072" s="16">
        <f t="shared" si="959"/>
        <v>39676.471656450078</v>
      </c>
      <c r="L2072" s="16">
        <f t="shared" si="960"/>
        <v>182150.6481560579</v>
      </c>
      <c r="M2072" s="16">
        <f t="shared" si="961"/>
        <v>26762.37165330982</v>
      </c>
      <c r="N2072" s="16">
        <f t="shared" si="951"/>
        <v>155388.27650274808</v>
      </c>
      <c r="O2072" s="16">
        <f t="shared" si="962"/>
        <v>48075.278497559775</v>
      </c>
      <c r="P2072" s="16">
        <f t="shared" si="963"/>
        <v>182478.91171888041</v>
      </c>
      <c r="Q2072" s="16">
        <f t="shared" si="964"/>
        <v>26762.37165330982</v>
      </c>
      <c r="R2072" s="16">
        <f t="shared" si="952"/>
        <v>155716.54006557059</v>
      </c>
      <c r="S2072" s="16">
        <f t="shared" si="965"/>
        <v>48176.839326719324</v>
      </c>
      <c r="T2072" s="16">
        <f t="shared" si="966"/>
        <v>182480.25657002575</v>
      </c>
      <c r="U2072" s="16">
        <f t="shared" si="967"/>
        <v>26762.37165330982</v>
      </c>
      <c r="V2072" s="16">
        <f t="shared" si="953"/>
        <v>155717.88491671594</v>
      </c>
      <c r="W2072" s="16">
        <f t="shared" si="968"/>
        <v>48177.255407615565</v>
      </c>
    </row>
    <row r="2073" spans="2:23">
      <c r="B2073" s="13">
        <v>13</v>
      </c>
      <c r="C2073" s="16">
        <f t="shared" si="948"/>
        <v>22000</v>
      </c>
      <c r="D2073" s="16">
        <f t="shared" si="954"/>
        <v>61266.171012448285</v>
      </c>
      <c r="E2073" s="16">
        <f t="shared" si="955"/>
        <v>26886.50153641147</v>
      </c>
      <c r="F2073" s="16">
        <f t="shared" si="949"/>
        <v>34379.669476036812</v>
      </c>
      <c r="G2073" s="16">
        <f t="shared" si="956"/>
        <v>10144.655847375016</v>
      </c>
      <c r="H2073" s="16">
        <f t="shared" si="957"/>
        <v>131824.83950810719</v>
      </c>
      <c r="I2073" s="16">
        <f t="shared" si="958"/>
        <v>26886.50153641147</v>
      </c>
      <c r="J2073" s="16">
        <f t="shared" si="950"/>
        <v>104938.33797169573</v>
      </c>
      <c r="K2073" s="16">
        <f t="shared" si="959"/>
        <v>30964.908626023778</v>
      </c>
      <c r="L2073" s="16">
        <f t="shared" si="960"/>
        <v>159729.82494823486</v>
      </c>
      <c r="M2073" s="16">
        <f t="shared" si="961"/>
        <v>26886.50153641147</v>
      </c>
      <c r="N2073" s="16">
        <f t="shared" si="951"/>
        <v>132843.3234118234</v>
      </c>
      <c r="O2073" s="16">
        <f t="shared" si="962"/>
        <v>39199.032980052885</v>
      </c>
      <c r="P2073" s="16">
        <f t="shared" si="963"/>
        <v>160067.26019500263</v>
      </c>
      <c r="Q2073" s="16">
        <f t="shared" si="964"/>
        <v>26886.50153641147</v>
      </c>
      <c r="R2073" s="16">
        <f t="shared" si="952"/>
        <v>133180.75865859116</v>
      </c>
      <c r="S2073" s="16">
        <f t="shared" si="965"/>
        <v>39298.60242040539</v>
      </c>
      <c r="T2073" s="16">
        <f t="shared" si="966"/>
        <v>160068.64262128898</v>
      </c>
      <c r="U2073" s="16">
        <f t="shared" si="967"/>
        <v>26886.501536411466</v>
      </c>
      <c r="V2073" s="16">
        <f t="shared" si="953"/>
        <v>133182.14108487751</v>
      </c>
      <c r="W2073" s="16">
        <f t="shared" si="968"/>
        <v>39299.010342852678</v>
      </c>
    </row>
    <row r="2074" spans="2:23">
      <c r="B2074" s="13">
        <v>14</v>
      </c>
      <c r="C2074" s="16">
        <f t="shared" si="948"/>
        <v>22000</v>
      </c>
      <c r="D2074" s="16">
        <f t="shared" si="954"/>
        <v>35340.237441197278</v>
      </c>
      <c r="E2074" s="16">
        <f t="shared" si="955"/>
        <v>27005.967323557805</v>
      </c>
      <c r="F2074" s="16">
        <f t="shared" si="949"/>
        <v>8334.270117639473</v>
      </c>
      <c r="G2074" s="16">
        <f t="shared" si="956"/>
        <v>2345.4990186662071</v>
      </c>
      <c r="H2074" s="16">
        <f t="shared" si="957"/>
        <v>107870.31513462491</v>
      </c>
      <c r="I2074" s="16">
        <f t="shared" si="958"/>
        <v>27005.967323557805</v>
      </c>
      <c r="J2074" s="16">
        <f t="shared" si="950"/>
        <v>80864.347811067099</v>
      </c>
      <c r="K2074" s="16">
        <f t="shared" si="959"/>
        <v>22757.511546753231</v>
      </c>
      <c r="L2074" s="16">
        <f t="shared" si="960"/>
        <v>136554.96586794974</v>
      </c>
      <c r="M2074" s="16">
        <f t="shared" si="961"/>
        <v>27005.967323557805</v>
      </c>
      <c r="N2074" s="16">
        <f t="shared" si="951"/>
        <v>109548.99854439193</v>
      </c>
      <c r="O2074" s="16">
        <f t="shared" si="962"/>
        <v>30830.182482075881</v>
      </c>
      <c r="P2074" s="16">
        <f t="shared" si="963"/>
        <v>136901.82905551218</v>
      </c>
      <c r="Q2074" s="16">
        <f t="shared" si="964"/>
        <v>27005.967323557805</v>
      </c>
      <c r="R2074" s="16">
        <f t="shared" si="952"/>
        <v>109895.86173195437</v>
      </c>
      <c r="S2074" s="16">
        <f t="shared" si="965"/>
        <v>30927.799580460691</v>
      </c>
      <c r="T2074" s="16">
        <f t="shared" si="966"/>
        <v>136903.250106789</v>
      </c>
      <c r="U2074" s="16">
        <f t="shared" si="967"/>
        <v>27005.967323557805</v>
      </c>
      <c r="V2074" s="16">
        <f t="shared" si="953"/>
        <v>109897.28278323119</v>
      </c>
      <c r="W2074" s="16">
        <f t="shared" si="968"/>
        <v>30928.199504428623</v>
      </c>
    </row>
    <row r="2075" spans="2:23">
      <c r="B2075" s="13">
        <v>15</v>
      </c>
      <c r="C2075" s="16">
        <f t="shared" si="948"/>
        <v>22000</v>
      </c>
      <c r="D2075" s="16">
        <f t="shared" si="954"/>
        <v>8567.1296247263199</v>
      </c>
      <c r="E2075" s="16">
        <f t="shared" si="955"/>
        <v>27120.900503021661</v>
      </c>
      <c r="F2075" s="16">
        <f t="shared" si="949"/>
        <v>-15050.49433284931</v>
      </c>
      <c r="G2075" s="16">
        <f t="shared" si="956"/>
        <v>0</v>
      </c>
      <c r="H2075" s="16">
        <f t="shared" si="957"/>
        <v>83123.697688908316</v>
      </c>
      <c r="I2075" s="16">
        <f t="shared" si="958"/>
        <v>27120.900503021661</v>
      </c>
      <c r="J2075" s="16">
        <f t="shared" si="950"/>
        <v>56002.797185886651</v>
      </c>
      <c r="K2075" s="16">
        <f t="shared" si="959"/>
        <v>15031.74726392107</v>
      </c>
      <c r="L2075" s="16">
        <f t="shared" si="960"/>
        <v>112609.79756372224</v>
      </c>
      <c r="M2075" s="16">
        <f t="shared" si="961"/>
        <v>27120.900503021661</v>
      </c>
      <c r="N2075" s="16">
        <f t="shared" si="951"/>
        <v>85488.897060700576</v>
      </c>
      <c r="O2075" s="16">
        <f t="shared" si="962"/>
        <v>22946.13053384524</v>
      </c>
      <c r="P2075" s="16">
        <f t="shared" si="963"/>
        <v>112966.35210874518</v>
      </c>
      <c r="Q2075" s="16">
        <f t="shared" si="964"/>
        <v>27120.900503021661</v>
      </c>
      <c r="R2075" s="16">
        <f t="shared" si="952"/>
        <v>85845.451605723516</v>
      </c>
      <c r="S2075" s="16">
        <f t="shared" si="965"/>
        <v>23041.833571477404</v>
      </c>
      <c r="T2075" s="16">
        <f t="shared" si="966"/>
        <v>112967.81286419467</v>
      </c>
      <c r="U2075" s="16">
        <f t="shared" si="967"/>
        <v>27120.900503021661</v>
      </c>
      <c r="V2075" s="16">
        <f t="shared" si="953"/>
        <v>85846.912361173003</v>
      </c>
      <c r="W2075" s="16">
        <f t="shared" si="968"/>
        <v>23042.225653798905</v>
      </c>
    </row>
    <row r="2076" spans="2:23">
      <c r="B2076" s="13">
        <v>16</v>
      </c>
      <c r="C2076" s="16">
        <f t="shared" si="948"/>
        <v>22000</v>
      </c>
      <c r="D2076" s="16">
        <f t="shared" si="954"/>
        <v>-15502.009162834789</v>
      </c>
      <c r="E2076" s="16">
        <f t="shared" si="955"/>
        <v>0</v>
      </c>
      <c r="F2076" s="16">
        <f t="shared" si="949"/>
        <v>-37502.009162834787</v>
      </c>
      <c r="G2076" s="16">
        <f t="shared" si="956"/>
        <v>0</v>
      </c>
      <c r="H2076" s="16">
        <f t="shared" si="957"/>
        <v>57567.515339260324</v>
      </c>
      <c r="I2076" s="16">
        <f t="shared" si="958"/>
        <v>27231.432555399922</v>
      </c>
      <c r="J2076" s="16">
        <f t="shared" si="950"/>
        <v>30336.082783860402</v>
      </c>
      <c r="K2076" s="16">
        <f t="shared" si="959"/>
        <v>7765.8913258500015</v>
      </c>
      <c r="L2076" s="16">
        <f t="shared" si="960"/>
        <v>87877.456844576562</v>
      </c>
      <c r="M2076" s="16">
        <f t="shared" si="961"/>
        <v>27231.432555399922</v>
      </c>
      <c r="N2076" s="16">
        <f t="shared" si="951"/>
        <v>60646.024289176639</v>
      </c>
      <c r="O2076" s="16">
        <f t="shared" si="962"/>
        <v>15525.090610089384</v>
      </c>
      <c r="P2076" s="16">
        <f t="shared" si="963"/>
        <v>88243.973523587425</v>
      </c>
      <c r="Q2076" s="16">
        <f t="shared" si="964"/>
        <v>27231.432555399922</v>
      </c>
      <c r="R2076" s="16">
        <f t="shared" si="952"/>
        <v>61012.540968187503</v>
      </c>
      <c r="S2076" s="16">
        <f t="shared" si="965"/>
        <v>15618.917117571897</v>
      </c>
      <c r="T2076" s="16">
        <f t="shared" si="966"/>
        <v>88245.475092544177</v>
      </c>
      <c r="U2076" s="16">
        <f t="shared" si="967"/>
        <v>27231.432555399922</v>
      </c>
      <c r="V2076" s="16">
        <f t="shared" si="953"/>
        <v>61014.042537144254</v>
      </c>
      <c r="W2076" s="16">
        <f t="shared" si="968"/>
        <v>15619.30151200474</v>
      </c>
    </row>
    <row r="2077" spans="2:23">
      <c r="B2077" s="13">
        <v>17</v>
      </c>
      <c r="C2077" s="16">
        <f t="shared" si="948"/>
        <v>22000</v>
      </c>
      <c r="D2077" s="16">
        <f t="shared" si="954"/>
        <v>-38627.069437719831</v>
      </c>
      <c r="E2077" s="16">
        <f t="shared" si="955"/>
        <v>0</v>
      </c>
      <c r="F2077" s="16">
        <f t="shared" si="949"/>
        <v>-60627.069437719831</v>
      </c>
      <c r="G2077" s="16">
        <f t="shared" si="956"/>
        <v>0</v>
      </c>
      <c r="H2077" s="16">
        <f t="shared" si="957"/>
        <v>31183.672936841464</v>
      </c>
      <c r="I2077" s="16">
        <f t="shared" si="958"/>
        <v>27337.694578021885</v>
      </c>
      <c r="J2077" s="16">
        <f t="shared" si="950"/>
        <v>3845.9783588195787</v>
      </c>
      <c r="K2077" s="16">
        <f t="shared" si="959"/>
        <v>939.0110575309053</v>
      </c>
      <c r="L2077" s="16">
        <f t="shared" si="960"/>
        <v>62340.474207816238</v>
      </c>
      <c r="M2077" s="16">
        <f t="shared" si="961"/>
        <v>27337.694578021885</v>
      </c>
      <c r="N2077" s="16">
        <f t="shared" si="951"/>
        <v>35002.779629794357</v>
      </c>
      <c r="O2077" s="16">
        <f t="shared" si="962"/>
        <v>8546.0691793342212</v>
      </c>
      <c r="P2077" s="16">
        <f t="shared" si="963"/>
        <v>62717.231362838662</v>
      </c>
      <c r="Q2077" s="16">
        <f t="shared" si="964"/>
        <v>27337.694578021885</v>
      </c>
      <c r="R2077" s="16">
        <f t="shared" si="952"/>
        <v>35379.536784816781</v>
      </c>
      <c r="S2077" s="16">
        <f t="shared" si="965"/>
        <v>8638.0559513758963</v>
      </c>
      <c r="T2077" s="16">
        <f t="shared" si="966"/>
        <v>62718.774885632069</v>
      </c>
      <c r="U2077" s="16">
        <f t="shared" si="967"/>
        <v>27337.694578021885</v>
      </c>
      <c r="V2077" s="16">
        <f t="shared" si="953"/>
        <v>35381.080307610187</v>
      </c>
      <c r="W2077" s="16">
        <f t="shared" si="968"/>
        <v>8638.4328086629994</v>
      </c>
    </row>
    <row r="2078" spans="2:23">
      <c r="B2078" s="13">
        <v>18</v>
      </c>
      <c r="C2078" s="16">
        <f t="shared" si="948"/>
        <v>22000</v>
      </c>
      <c r="D2078" s="16">
        <f t="shared" si="954"/>
        <v>-62445.881520851428</v>
      </c>
      <c r="E2078" s="16">
        <f t="shared" si="955"/>
        <v>0</v>
      </c>
      <c r="F2078" s="16">
        <f t="shared" si="949"/>
        <v>-84445.881520851428</v>
      </c>
      <c r="G2078" s="16">
        <f t="shared" si="956"/>
        <v>0</v>
      </c>
      <c r="H2078" s="16">
        <f t="shared" si="957"/>
        <v>3953.4349941649975</v>
      </c>
      <c r="I2078" s="16">
        <f t="shared" si="958"/>
        <v>27439.816942447811</v>
      </c>
      <c r="J2078" s="16">
        <f t="shared" si="950"/>
        <v>-18830.315229359865</v>
      </c>
      <c r="K2078" s="16">
        <f t="shared" si="959"/>
        <v>0</v>
      </c>
      <c r="L2078" s="16">
        <f t="shared" si="960"/>
        <v>35980.757292650807</v>
      </c>
      <c r="M2078" s="16">
        <f t="shared" si="961"/>
        <v>27439.816942447815</v>
      </c>
      <c r="N2078" s="16">
        <f t="shared" si="951"/>
        <v>8540.9403502029927</v>
      </c>
      <c r="O2078" s="16">
        <f t="shared" si="962"/>
        <v>1988.8481298577656</v>
      </c>
      <c r="P2078" s="16">
        <f t="shared" si="963"/>
        <v>36368.041042584569</v>
      </c>
      <c r="Q2078" s="16">
        <f t="shared" si="964"/>
        <v>27439.816942447815</v>
      </c>
      <c r="R2078" s="16">
        <f t="shared" si="952"/>
        <v>8928.2241001367547</v>
      </c>
      <c r="S2078" s="16">
        <f t="shared" si="965"/>
        <v>2079.031239702545</v>
      </c>
      <c r="T2078" s="16">
        <f t="shared" si="966"/>
        <v>36369.627691404814</v>
      </c>
      <c r="U2078" s="16">
        <f t="shared" si="967"/>
        <v>27439.816942447811</v>
      </c>
      <c r="V2078" s="16">
        <f t="shared" si="953"/>
        <v>8929.8107489570029</v>
      </c>
      <c r="W2078" s="16">
        <f t="shared" si="968"/>
        <v>2079.4007076310759</v>
      </c>
    </row>
    <row r="2079" spans="2:23">
      <c r="B2079" s="13">
        <v>19</v>
      </c>
      <c r="C2079" s="16">
        <f t="shared" si="948"/>
        <v>7333.333333333333</v>
      </c>
      <c r="D2079" s="16">
        <f t="shared" si="954"/>
        <v>-86979.257966476973</v>
      </c>
      <c r="E2079" s="16">
        <f t="shared" si="955"/>
        <v>0</v>
      </c>
      <c r="F2079" s="16">
        <f t="shared" si="949"/>
        <v>-94312.591299810301</v>
      </c>
      <c r="G2079" s="16">
        <f t="shared" si="956"/>
        <v>0</v>
      </c>
      <c r="H2079" s="16">
        <f t="shared" si="957"/>
        <v>-19395.224686240661</v>
      </c>
      <c r="I2079" s="16">
        <f t="shared" si="958"/>
        <v>0</v>
      </c>
      <c r="J2079" s="16">
        <f t="shared" si="950"/>
        <v>-26728.558019573993</v>
      </c>
      <c r="K2079" s="16">
        <f t="shared" si="959"/>
        <v>0</v>
      </c>
      <c r="L2079" s="16">
        <f t="shared" si="960"/>
        <v>8779.5742235876642</v>
      </c>
      <c r="M2079" s="16">
        <f t="shared" si="961"/>
        <v>9179.3096612827812</v>
      </c>
      <c r="N2079" s="16">
        <f t="shared" si="951"/>
        <v>-319.34789411544239</v>
      </c>
      <c r="O2079" s="16">
        <f t="shared" si="962"/>
        <v>0</v>
      </c>
      <c r="P2079" s="16">
        <f t="shared" si="963"/>
        <v>9177.6786814945754</v>
      </c>
      <c r="Q2079" s="16">
        <f t="shared" si="964"/>
        <v>9179.3096612827812</v>
      </c>
      <c r="R2079" s="16">
        <f t="shared" si="952"/>
        <v>-1.3029867046853529</v>
      </c>
      <c r="S2079" s="16">
        <f t="shared" si="965"/>
        <v>0</v>
      </c>
      <c r="T2079" s="16">
        <f t="shared" si="966"/>
        <v>9179.3096612828613</v>
      </c>
      <c r="U2079" s="16">
        <f t="shared" si="967"/>
        <v>9179.3096612827812</v>
      </c>
      <c r="V2079" s="16">
        <f t="shared" si="953"/>
        <v>8.0035533756017685E-11</v>
      </c>
      <c r="W2079" s="16">
        <f t="shared" si="968"/>
        <v>1.7880322048987767E-11</v>
      </c>
    </row>
    <row r="2080" spans="2:23">
      <c r="B2080" s="13">
        <v>20</v>
      </c>
      <c r="C2080" s="16">
        <f t="shared" si="948"/>
        <v>0</v>
      </c>
      <c r="D2080" s="16">
        <f t="shared" si="954"/>
        <v>-97141.969038804615</v>
      </c>
      <c r="E2080" s="16">
        <f t="shared" si="955"/>
        <v>0</v>
      </c>
      <c r="F2080" s="16">
        <f t="shared" si="949"/>
        <v>-97141.969038804615</v>
      </c>
      <c r="G2080" s="16">
        <f t="shared" si="956"/>
        <v>0</v>
      </c>
      <c r="H2080" s="16">
        <f t="shared" si="957"/>
        <v>-27530.414760161213</v>
      </c>
      <c r="I2080" s="16">
        <f t="shared" si="958"/>
        <v>0</v>
      </c>
      <c r="J2080" s="16">
        <f t="shared" si="950"/>
        <v>-27530.414760161213</v>
      </c>
      <c r="K2080" s="16">
        <f t="shared" si="959"/>
        <v>0</v>
      </c>
      <c r="L2080" s="16">
        <f t="shared" si="960"/>
        <v>-328.92833093890567</v>
      </c>
      <c r="M2080" s="16">
        <f t="shared" si="961"/>
        <v>0</v>
      </c>
      <c r="N2080" s="16">
        <f t="shared" si="951"/>
        <v>-328.92833093890567</v>
      </c>
      <c r="O2080" s="16">
        <f t="shared" si="962"/>
        <v>0</v>
      </c>
      <c r="P2080" s="16">
        <f t="shared" si="963"/>
        <v>-1.3420763058259135</v>
      </c>
      <c r="Q2080" s="16">
        <f t="shared" si="964"/>
        <v>0</v>
      </c>
      <c r="R2080" s="16">
        <f t="shared" si="952"/>
        <v>-1.3420763058259135</v>
      </c>
      <c r="S2080" s="16">
        <f t="shared" si="965"/>
        <v>0</v>
      </c>
      <c r="T2080" s="16">
        <f t="shared" si="966"/>
        <v>8.2271726569160819E-11</v>
      </c>
      <c r="U2080" s="16">
        <f t="shared" si="967"/>
        <v>0</v>
      </c>
      <c r="V2080" s="16">
        <f t="shared" si="953"/>
        <v>8.2271726569160819E-11</v>
      </c>
      <c r="W2080" s="16">
        <f t="shared" si="968"/>
        <v>1.7529727499007614E-11</v>
      </c>
    </row>
    <row r="2081" spans="2:23">
      <c r="B2081" s="13">
        <v>21</v>
      </c>
      <c r="C2081" s="16">
        <f t="shared" si="948"/>
        <v>0</v>
      </c>
      <c r="D2081" s="16">
        <f t="shared" si="954"/>
        <v>-97141.969038804615</v>
      </c>
      <c r="E2081" s="16">
        <f t="shared" si="955"/>
        <v>0</v>
      </c>
      <c r="F2081" s="16">
        <f t="shared" si="949"/>
        <v>-97141.969038804615</v>
      </c>
      <c r="G2081" s="16">
        <f t="shared" si="956"/>
        <v>0</v>
      </c>
      <c r="H2081" s="16">
        <f t="shared" si="957"/>
        <v>-27530.414760161213</v>
      </c>
      <c r="I2081" s="16">
        <f t="shared" si="958"/>
        <v>0</v>
      </c>
      <c r="J2081" s="16">
        <f t="shared" si="950"/>
        <v>-27530.414760161213</v>
      </c>
      <c r="K2081" s="16">
        <f t="shared" si="959"/>
        <v>0</v>
      </c>
      <c r="L2081" s="16">
        <f t="shared" si="960"/>
        <v>-328.92833093890567</v>
      </c>
      <c r="M2081" s="16">
        <f t="shared" si="961"/>
        <v>0</v>
      </c>
      <c r="N2081" s="16">
        <f t="shared" si="951"/>
        <v>-328.92833093890567</v>
      </c>
      <c r="O2081" s="16">
        <f t="shared" si="962"/>
        <v>0</v>
      </c>
      <c r="P2081" s="16">
        <f t="shared" si="963"/>
        <v>-1.3420763058259135</v>
      </c>
      <c r="Q2081" s="16">
        <f t="shared" si="964"/>
        <v>0</v>
      </c>
      <c r="R2081" s="16">
        <f t="shared" si="952"/>
        <v>-1.3420763058259135</v>
      </c>
      <c r="S2081" s="16">
        <f t="shared" si="965"/>
        <v>0</v>
      </c>
      <c r="T2081" s="16">
        <f t="shared" si="966"/>
        <v>8.2271726569160819E-11</v>
      </c>
      <c r="U2081" s="16">
        <f t="shared" si="967"/>
        <v>0</v>
      </c>
      <c r="V2081" s="16">
        <f t="shared" si="953"/>
        <v>8.2271726569160819E-11</v>
      </c>
      <c r="W2081" s="16">
        <f t="shared" si="968"/>
        <v>1.7186007351968249E-11</v>
      </c>
    </row>
    <row r="2082" spans="2:23">
      <c r="B2082" s="13">
        <v>22</v>
      </c>
      <c r="C2082" s="16">
        <f t="shared" si="948"/>
        <v>0</v>
      </c>
      <c r="D2082" s="16">
        <f t="shared" si="954"/>
        <v>-97141.969038804615</v>
      </c>
      <c r="E2082" s="16">
        <f t="shared" si="955"/>
        <v>0</v>
      </c>
      <c r="F2082" s="16">
        <f t="shared" si="949"/>
        <v>-97141.969038804615</v>
      </c>
      <c r="G2082" s="16">
        <f t="shared" si="956"/>
        <v>0</v>
      </c>
      <c r="H2082" s="16">
        <f t="shared" si="957"/>
        <v>-27530.414760161213</v>
      </c>
      <c r="I2082" s="16">
        <f t="shared" si="958"/>
        <v>0</v>
      </c>
      <c r="J2082" s="16">
        <f t="shared" si="950"/>
        <v>-27530.414760161213</v>
      </c>
      <c r="K2082" s="16">
        <f t="shared" si="959"/>
        <v>0</v>
      </c>
      <c r="L2082" s="16">
        <f t="shared" si="960"/>
        <v>-328.92833093890567</v>
      </c>
      <c r="M2082" s="16">
        <f t="shared" si="961"/>
        <v>0</v>
      </c>
      <c r="N2082" s="16">
        <f t="shared" si="951"/>
        <v>-328.92833093890567</v>
      </c>
      <c r="O2082" s="16">
        <f t="shared" si="962"/>
        <v>0</v>
      </c>
      <c r="P2082" s="16">
        <f t="shared" si="963"/>
        <v>-1.3420763058259135</v>
      </c>
      <c r="Q2082" s="16">
        <f t="shared" si="964"/>
        <v>0</v>
      </c>
      <c r="R2082" s="16">
        <f t="shared" si="952"/>
        <v>-1.3420763058259135</v>
      </c>
      <c r="S2082" s="16">
        <f t="shared" si="965"/>
        <v>0</v>
      </c>
      <c r="T2082" s="16">
        <f t="shared" si="966"/>
        <v>8.2271726569160819E-11</v>
      </c>
      <c r="U2082" s="16">
        <f t="shared" si="967"/>
        <v>0</v>
      </c>
      <c r="V2082" s="16">
        <f t="shared" si="953"/>
        <v>8.2271726569160819E-11</v>
      </c>
      <c r="W2082" s="16">
        <f t="shared" si="968"/>
        <v>1.6849026815655145E-11</v>
      </c>
    </row>
    <row r="2083" spans="2:23">
      <c r="B2083" s="13">
        <v>23</v>
      </c>
      <c r="C2083" s="16">
        <f t="shared" si="948"/>
        <v>0</v>
      </c>
      <c r="D2083" s="16">
        <f t="shared" si="954"/>
        <v>-97141.969038804615</v>
      </c>
      <c r="E2083" s="16">
        <f t="shared" si="955"/>
        <v>0</v>
      </c>
      <c r="F2083" s="16">
        <f t="shared" si="949"/>
        <v>-97141.969038804615</v>
      </c>
      <c r="G2083" s="16">
        <f t="shared" si="956"/>
        <v>0</v>
      </c>
      <c r="H2083" s="16">
        <f t="shared" si="957"/>
        <v>-27530.414760161213</v>
      </c>
      <c r="I2083" s="16">
        <f t="shared" si="958"/>
        <v>0</v>
      </c>
      <c r="J2083" s="16">
        <f t="shared" si="950"/>
        <v>-27530.414760161213</v>
      </c>
      <c r="K2083" s="16">
        <f t="shared" si="959"/>
        <v>0</v>
      </c>
      <c r="L2083" s="16">
        <f t="shared" si="960"/>
        <v>-328.92833093890567</v>
      </c>
      <c r="M2083" s="16">
        <f t="shared" si="961"/>
        <v>0</v>
      </c>
      <c r="N2083" s="16">
        <f t="shared" si="951"/>
        <v>-328.92833093890567</v>
      </c>
      <c r="O2083" s="16">
        <f t="shared" si="962"/>
        <v>0</v>
      </c>
      <c r="P2083" s="16">
        <f t="shared" si="963"/>
        <v>-1.3420763058259135</v>
      </c>
      <c r="Q2083" s="16">
        <f t="shared" si="964"/>
        <v>0</v>
      </c>
      <c r="R2083" s="16">
        <f t="shared" si="952"/>
        <v>-1.3420763058259135</v>
      </c>
      <c r="S2083" s="16">
        <f t="shared" si="965"/>
        <v>0</v>
      </c>
      <c r="T2083" s="16">
        <f t="shared" si="966"/>
        <v>8.2271726569160819E-11</v>
      </c>
      <c r="U2083" s="16">
        <f t="shared" si="967"/>
        <v>0</v>
      </c>
      <c r="V2083" s="16">
        <f t="shared" si="953"/>
        <v>8.2271726569160819E-11</v>
      </c>
      <c r="W2083" s="16">
        <f t="shared" si="968"/>
        <v>1.6518653740838378E-11</v>
      </c>
    </row>
    <row r="2084" spans="2:23">
      <c r="B2084" s="13">
        <v>24</v>
      </c>
      <c r="C2084" s="16">
        <f t="shared" si="948"/>
        <v>0</v>
      </c>
      <c r="D2084" s="16">
        <f t="shared" si="954"/>
        <v>-97141.969038804615</v>
      </c>
      <c r="E2084" s="16">
        <f t="shared" si="955"/>
        <v>0</v>
      </c>
      <c r="F2084" s="16">
        <f t="shared" si="949"/>
        <v>-97141.969038804615</v>
      </c>
      <c r="G2084" s="16">
        <f t="shared" si="956"/>
        <v>0</v>
      </c>
      <c r="H2084" s="16">
        <f t="shared" si="957"/>
        <v>-27530.414760161213</v>
      </c>
      <c r="I2084" s="16">
        <f t="shared" si="958"/>
        <v>0</v>
      </c>
      <c r="J2084" s="16">
        <f t="shared" si="950"/>
        <v>-27530.414760161213</v>
      </c>
      <c r="K2084" s="16">
        <f t="shared" si="959"/>
        <v>0</v>
      </c>
      <c r="L2084" s="16">
        <f t="shared" si="960"/>
        <v>-328.92833093890567</v>
      </c>
      <c r="M2084" s="16">
        <f t="shared" si="961"/>
        <v>0</v>
      </c>
      <c r="N2084" s="16">
        <f t="shared" si="951"/>
        <v>-328.92833093890567</v>
      </c>
      <c r="O2084" s="16">
        <f t="shared" si="962"/>
        <v>0</v>
      </c>
      <c r="P2084" s="16">
        <f t="shared" si="963"/>
        <v>-1.3420763058259135</v>
      </c>
      <c r="Q2084" s="16">
        <f t="shared" si="964"/>
        <v>0</v>
      </c>
      <c r="R2084" s="16">
        <f t="shared" si="952"/>
        <v>-1.3420763058259135</v>
      </c>
      <c r="S2084" s="16">
        <f t="shared" si="965"/>
        <v>0</v>
      </c>
      <c r="T2084" s="16">
        <f t="shared" si="966"/>
        <v>8.2271726569160819E-11</v>
      </c>
      <c r="U2084" s="16">
        <f t="shared" si="967"/>
        <v>0</v>
      </c>
      <c r="V2084" s="16">
        <f t="shared" si="953"/>
        <v>8.2271726569160819E-11</v>
      </c>
      <c r="W2084" s="16">
        <f t="shared" si="968"/>
        <v>1.6194758569449391E-11</v>
      </c>
    </row>
    <row r="2085" spans="2:23">
      <c r="B2085" s="13">
        <v>25</v>
      </c>
      <c r="C2085" s="16">
        <f t="shared" si="948"/>
        <v>0</v>
      </c>
      <c r="D2085" s="16">
        <f t="shared" si="954"/>
        <v>-97141.969038804615</v>
      </c>
      <c r="E2085" s="16">
        <f t="shared" si="955"/>
        <v>0</v>
      </c>
      <c r="F2085" s="16">
        <f t="shared" si="949"/>
        <v>-97141.969038804615</v>
      </c>
      <c r="G2085" s="16">
        <f t="shared" si="956"/>
        <v>0</v>
      </c>
      <c r="H2085" s="16">
        <f t="shared" si="957"/>
        <v>-27530.414760161213</v>
      </c>
      <c r="I2085" s="16">
        <f t="shared" si="958"/>
        <v>0</v>
      </c>
      <c r="J2085" s="16">
        <f t="shared" si="950"/>
        <v>-27530.414760161213</v>
      </c>
      <c r="K2085" s="16">
        <f t="shared" si="959"/>
        <v>0</v>
      </c>
      <c r="L2085" s="16">
        <f t="shared" si="960"/>
        <v>-328.92833093890567</v>
      </c>
      <c r="M2085" s="16">
        <f t="shared" si="961"/>
        <v>0</v>
      </c>
      <c r="N2085" s="16">
        <f t="shared" si="951"/>
        <v>-328.92833093890567</v>
      </c>
      <c r="O2085" s="16">
        <f t="shared" si="962"/>
        <v>0</v>
      </c>
      <c r="P2085" s="16">
        <f t="shared" si="963"/>
        <v>-1.3420763058259135</v>
      </c>
      <c r="Q2085" s="16">
        <f t="shared" si="964"/>
        <v>0</v>
      </c>
      <c r="R2085" s="16">
        <f t="shared" si="952"/>
        <v>-1.3420763058259135</v>
      </c>
      <c r="S2085" s="16">
        <f t="shared" si="965"/>
        <v>0</v>
      </c>
      <c r="T2085" s="16">
        <f t="shared" si="966"/>
        <v>8.2271726569160819E-11</v>
      </c>
      <c r="U2085" s="16">
        <f t="shared" si="967"/>
        <v>0</v>
      </c>
      <c r="V2085" s="16">
        <f t="shared" si="953"/>
        <v>8.2271726569160819E-11</v>
      </c>
      <c r="W2085" s="16">
        <f t="shared" si="968"/>
        <v>1.5877214283773914E-11</v>
      </c>
    </row>
    <row r="2086" spans="2:23">
      <c r="B2086" s="13">
        <v>26</v>
      </c>
      <c r="C2086" s="16">
        <f t="shared" si="948"/>
        <v>0</v>
      </c>
      <c r="D2086" s="16">
        <f t="shared" si="954"/>
        <v>-97141.969038804615</v>
      </c>
      <c r="E2086" s="16">
        <f t="shared" si="955"/>
        <v>0</v>
      </c>
      <c r="F2086" s="16">
        <f t="shared" si="949"/>
        <v>-97141.969038804615</v>
      </c>
      <c r="G2086" s="16">
        <f t="shared" si="956"/>
        <v>0</v>
      </c>
      <c r="H2086" s="16">
        <f t="shared" si="957"/>
        <v>-27530.414760161213</v>
      </c>
      <c r="I2086" s="16">
        <f t="shared" si="958"/>
        <v>0</v>
      </c>
      <c r="J2086" s="16">
        <f t="shared" si="950"/>
        <v>-27530.414760161213</v>
      </c>
      <c r="K2086" s="16">
        <f t="shared" si="959"/>
        <v>0</v>
      </c>
      <c r="L2086" s="16">
        <f t="shared" si="960"/>
        <v>-328.92833093890567</v>
      </c>
      <c r="M2086" s="16">
        <f t="shared" si="961"/>
        <v>0</v>
      </c>
      <c r="N2086" s="16">
        <f t="shared" si="951"/>
        <v>-328.92833093890567</v>
      </c>
      <c r="O2086" s="16">
        <f t="shared" si="962"/>
        <v>0</v>
      </c>
      <c r="P2086" s="16">
        <f t="shared" si="963"/>
        <v>-1.3420763058259135</v>
      </c>
      <c r="Q2086" s="16">
        <f t="shared" si="964"/>
        <v>0</v>
      </c>
      <c r="R2086" s="16">
        <f t="shared" si="952"/>
        <v>-1.3420763058259135</v>
      </c>
      <c r="S2086" s="16">
        <f t="shared" si="965"/>
        <v>0</v>
      </c>
      <c r="T2086" s="16">
        <f t="shared" si="966"/>
        <v>8.2271726569160819E-11</v>
      </c>
      <c r="U2086" s="16">
        <f t="shared" si="967"/>
        <v>0</v>
      </c>
      <c r="V2086" s="16">
        <f t="shared" si="953"/>
        <v>8.2271726569160819E-11</v>
      </c>
      <c r="W2086" s="16">
        <f t="shared" si="968"/>
        <v>1.5565896356641093E-11</v>
      </c>
    </row>
    <row r="2087" spans="2:23">
      <c r="B2087" s="13">
        <v>27</v>
      </c>
      <c r="C2087" s="16">
        <f t="shared" si="948"/>
        <v>0</v>
      </c>
      <c r="D2087" s="16">
        <f t="shared" si="954"/>
        <v>-97141.969038804615</v>
      </c>
      <c r="E2087" s="16">
        <f t="shared" si="955"/>
        <v>0</v>
      </c>
      <c r="F2087" s="16">
        <f t="shared" si="949"/>
        <v>-97141.969038804615</v>
      </c>
      <c r="G2087" s="16">
        <f t="shared" si="956"/>
        <v>0</v>
      </c>
      <c r="H2087" s="16">
        <f t="shared" si="957"/>
        <v>-27530.414760161213</v>
      </c>
      <c r="I2087" s="16">
        <f t="shared" si="958"/>
        <v>0</v>
      </c>
      <c r="J2087" s="16">
        <f t="shared" si="950"/>
        <v>-27530.414760161213</v>
      </c>
      <c r="K2087" s="16">
        <f t="shared" si="959"/>
        <v>0</v>
      </c>
      <c r="L2087" s="16">
        <f t="shared" si="960"/>
        <v>-328.92833093890567</v>
      </c>
      <c r="M2087" s="16">
        <f t="shared" si="961"/>
        <v>0</v>
      </c>
      <c r="N2087" s="16">
        <f t="shared" si="951"/>
        <v>-328.92833093890567</v>
      </c>
      <c r="O2087" s="16">
        <f t="shared" si="962"/>
        <v>0</v>
      </c>
      <c r="P2087" s="16">
        <f t="shared" si="963"/>
        <v>-1.3420763058259135</v>
      </c>
      <c r="Q2087" s="16">
        <f t="shared" si="964"/>
        <v>0</v>
      </c>
      <c r="R2087" s="16">
        <f t="shared" si="952"/>
        <v>-1.3420763058259135</v>
      </c>
      <c r="S2087" s="16">
        <f t="shared" si="965"/>
        <v>0</v>
      </c>
      <c r="T2087" s="16">
        <f t="shared" si="966"/>
        <v>8.2271726569160819E-11</v>
      </c>
      <c r="U2087" s="16">
        <f t="shared" si="967"/>
        <v>0</v>
      </c>
      <c r="V2087" s="16">
        <f t="shared" si="953"/>
        <v>8.2271726569160819E-11</v>
      </c>
      <c r="W2087" s="16">
        <f t="shared" si="968"/>
        <v>1.5260682702589305E-11</v>
      </c>
    </row>
    <row r="2088" spans="2:23">
      <c r="B2088" s="13">
        <v>28</v>
      </c>
      <c r="C2088" s="16">
        <f t="shared" si="948"/>
        <v>0</v>
      </c>
      <c r="D2088" s="16">
        <f t="shared" si="954"/>
        <v>-97141.969038804615</v>
      </c>
      <c r="E2088" s="16">
        <f t="shared" si="955"/>
        <v>0</v>
      </c>
      <c r="F2088" s="16">
        <f t="shared" si="949"/>
        <v>-97141.969038804615</v>
      </c>
      <c r="G2088" s="16">
        <f t="shared" si="956"/>
        <v>0</v>
      </c>
      <c r="H2088" s="16">
        <f t="shared" si="957"/>
        <v>-27530.414760161213</v>
      </c>
      <c r="I2088" s="16">
        <f t="shared" si="958"/>
        <v>0</v>
      </c>
      <c r="J2088" s="16">
        <f t="shared" si="950"/>
        <v>-27530.414760161213</v>
      </c>
      <c r="K2088" s="16">
        <f t="shared" si="959"/>
        <v>0</v>
      </c>
      <c r="L2088" s="16">
        <f t="shared" si="960"/>
        <v>-328.92833093890567</v>
      </c>
      <c r="M2088" s="16">
        <f t="shared" si="961"/>
        <v>0</v>
      </c>
      <c r="N2088" s="16">
        <f t="shared" si="951"/>
        <v>-328.92833093890567</v>
      </c>
      <c r="O2088" s="16">
        <f t="shared" si="962"/>
        <v>0</v>
      </c>
      <c r="P2088" s="16">
        <f t="shared" si="963"/>
        <v>-1.3420763058259135</v>
      </c>
      <c r="Q2088" s="16">
        <f t="shared" si="964"/>
        <v>0</v>
      </c>
      <c r="R2088" s="16">
        <f t="shared" si="952"/>
        <v>-1.3420763058259135</v>
      </c>
      <c r="S2088" s="16">
        <f t="shared" si="965"/>
        <v>0</v>
      </c>
      <c r="T2088" s="16">
        <f t="shared" si="966"/>
        <v>8.2271726569160819E-11</v>
      </c>
      <c r="U2088" s="16">
        <f t="shared" si="967"/>
        <v>0</v>
      </c>
      <c r="V2088" s="16">
        <f t="shared" si="953"/>
        <v>8.2271726569160819E-11</v>
      </c>
      <c r="W2088" s="16">
        <f t="shared" si="968"/>
        <v>1.4961453629989515E-11</v>
      </c>
    </row>
    <row r="2089" spans="2:23">
      <c r="B2089" s="13">
        <v>29</v>
      </c>
      <c r="C2089" s="16">
        <f t="shared" si="948"/>
        <v>0</v>
      </c>
      <c r="D2089" s="16">
        <f t="shared" si="954"/>
        <v>-97141.969038804615</v>
      </c>
      <c r="E2089" s="16">
        <f t="shared" si="955"/>
        <v>0</v>
      </c>
      <c r="F2089" s="16">
        <f t="shared" si="949"/>
        <v>-97141.969038804615</v>
      </c>
      <c r="G2089" s="16">
        <f t="shared" si="956"/>
        <v>0</v>
      </c>
      <c r="H2089" s="16">
        <f t="shared" si="957"/>
        <v>-27530.414760161213</v>
      </c>
      <c r="I2089" s="16">
        <f t="shared" si="958"/>
        <v>0</v>
      </c>
      <c r="J2089" s="16">
        <f t="shared" si="950"/>
        <v>-27530.414760161213</v>
      </c>
      <c r="K2089" s="16">
        <f t="shared" si="959"/>
        <v>0</v>
      </c>
      <c r="L2089" s="16">
        <f t="shared" si="960"/>
        <v>-328.92833093890567</v>
      </c>
      <c r="M2089" s="16">
        <f t="shared" si="961"/>
        <v>0</v>
      </c>
      <c r="N2089" s="16">
        <f t="shared" si="951"/>
        <v>-328.92833093890567</v>
      </c>
      <c r="O2089" s="16">
        <f t="shared" si="962"/>
        <v>0</v>
      </c>
      <c r="P2089" s="16">
        <f t="shared" si="963"/>
        <v>-1.3420763058259135</v>
      </c>
      <c r="Q2089" s="16">
        <f t="shared" si="964"/>
        <v>0</v>
      </c>
      <c r="R2089" s="16">
        <f t="shared" si="952"/>
        <v>-1.3420763058259135</v>
      </c>
      <c r="S2089" s="16">
        <f t="shared" si="965"/>
        <v>0</v>
      </c>
      <c r="T2089" s="16">
        <f t="shared" si="966"/>
        <v>8.2271726569160819E-11</v>
      </c>
      <c r="U2089" s="16">
        <f t="shared" si="967"/>
        <v>0</v>
      </c>
      <c r="V2089" s="16">
        <f t="shared" si="953"/>
        <v>8.2271726569160819E-11</v>
      </c>
      <c r="W2089" s="16">
        <f t="shared" si="968"/>
        <v>1.4668091794107369E-11</v>
      </c>
    </row>
    <row r="2090" spans="2:23">
      <c r="B2090" s="13">
        <v>30</v>
      </c>
      <c r="C2090" s="16">
        <f t="shared" si="948"/>
        <v>0</v>
      </c>
      <c r="D2090" s="16">
        <f t="shared" si="954"/>
        <v>-97141.969038804615</v>
      </c>
      <c r="E2090" s="16">
        <f t="shared" si="955"/>
        <v>0</v>
      </c>
      <c r="F2090" s="16">
        <f t="shared" si="949"/>
        <v>-97141.969038804615</v>
      </c>
      <c r="G2090" s="16">
        <f t="shared" si="956"/>
        <v>0</v>
      </c>
      <c r="H2090" s="16">
        <f t="shared" si="957"/>
        <v>-27530.414760161213</v>
      </c>
      <c r="I2090" s="16">
        <f t="shared" si="958"/>
        <v>0</v>
      </c>
      <c r="J2090" s="16">
        <f t="shared" si="950"/>
        <v>-27530.414760161213</v>
      </c>
      <c r="K2090" s="16">
        <f t="shared" si="959"/>
        <v>0</v>
      </c>
      <c r="L2090" s="16">
        <f t="shared" si="960"/>
        <v>-328.92833093890567</v>
      </c>
      <c r="M2090" s="16">
        <f t="shared" si="961"/>
        <v>0</v>
      </c>
      <c r="N2090" s="16">
        <f t="shared" si="951"/>
        <v>-328.92833093890567</v>
      </c>
      <c r="O2090" s="16">
        <f t="shared" si="962"/>
        <v>0</v>
      </c>
      <c r="P2090" s="16">
        <f t="shared" si="963"/>
        <v>-1.3420763058259135</v>
      </c>
      <c r="Q2090" s="16">
        <f t="shared" si="964"/>
        <v>0</v>
      </c>
      <c r="R2090" s="16">
        <f t="shared" si="952"/>
        <v>-1.3420763058259135</v>
      </c>
      <c r="S2090" s="16">
        <f t="shared" si="965"/>
        <v>0</v>
      </c>
      <c r="T2090" s="16">
        <f t="shared" si="966"/>
        <v>8.2271726569160819E-11</v>
      </c>
      <c r="U2090" s="16">
        <f t="shared" si="967"/>
        <v>0</v>
      </c>
      <c r="V2090" s="16">
        <f t="shared" si="953"/>
        <v>8.2271726569160819E-11</v>
      </c>
      <c r="W2090" s="16">
        <f t="shared" si="968"/>
        <v>1.4380482151085655E-11</v>
      </c>
    </row>
    <row r="2091" spans="2:23">
      <c r="B2091" s="13">
        <v>31</v>
      </c>
      <c r="C2091" s="16">
        <f t="shared" si="948"/>
        <v>0</v>
      </c>
      <c r="D2091" s="16">
        <f t="shared" si="954"/>
        <v>-97141.969038804615</v>
      </c>
      <c r="E2091" s="16">
        <f t="shared" si="955"/>
        <v>0</v>
      </c>
      <c r="F2091" s="16">
        <f t="shared" si="949"/>
        <v>-97141.969038804615</v>
      </c>
      <c r="G2091" s="16">
        <f t="shared" si="956"/>
        <v>0</v>
      </c>
      <c r="H2091" s="16">
        <f t="shared" si="957"/>
        <v>-27530.414760161213</v>
      </c>
      <c r="I2091" s="16">
        <f t="shared" si="958"/>
        <v>0</v>
      </c>
      <c r="J2091" s="16">
        <f t="shared" si="950"/>
        <v>-27530.414760161213</v>
      </c>
      <c r="K2091" s="16">
        <f t="shared" si="959"/>
        <v>0</v>
      </c>
      <c r="L2091" s="16">
        <f t="shared" si="960"/>
        <v>-328.92833093890567</v>
      </c>
      <c r="M2091" s="16">
        <f t="shared" si="961"/>
        <v>0</v>
      </c>
      <c r="N2091" s="16">
        <f t="shared" si="951"/>
        <v>-328.92833093890567</v>
      </c>
      <c r="O2091" s="16">
        <f t="shared" si="962"/>
        <v>0</v>
      </c>
      <c r="P2091" s="16">
        <f t="shared" si="963"/>
        <v>-1.3420763058259135</v>
      </c>
      <c r="Q2091" s="16">
        <f t="shared" si="964"/>
        <v>0</v>
      </c>
      <c r="R2091" s="16">
        <f t="shared" si="952"/>
        <v>-1.3420763058259135</v>
      </c>
      <c r="S2091" s="16">
        <f t="shared" si="965"/>
        <v>0</v>
      </c>
      <c r="T2091" s="16">
        <f t="shared" si="966"/>
        <v>8.2271726569160819E-11</v>
      </c>
      <c r="U2091" s="16">
        <f t="shared" si="967"/>
        <v>0</v>
      </c>
      <c r="V2091" s="16">
        <f t="shared" si="953"/>
        <v>8.2271726569160819E-11</v>
      </c>
      <c r="W2091" s="16">
        <f t="shared" si="968"/>
        <v>1.4098511912829074E-11</v>
      </c>
    </row>
    <row r="2092" spans="2:23">
      <c r="B2092" s="13">
        <v>32</v>
      </c>
      <c r="C2092" s="16">
        <f t="shared" si="948"/>
        <v>0</v>
      </c>
      <c r="D2092" s="16">
        <f t="shared" si="954"/>
        <v>-97141.969038804615</v>
      </c>
      <c r="E2092" s="16">
        <f t="shared" si="955"/>
        <v>0</v>
      </c>
      <c r="F2092" s="16">
        <f t="shared" si="949"/>
        <v>-97141.969038804615</v>
      </c>
      <c r="G2092" s="16">
        <f t="shared" si="956"/>
        <v>0</v>
      </c>
      <c r="H2092" s="16">
        <f t="shared" si="957"/>
        <v>-27530.414760161213</v>
      </c>
      <c r="I2092" s="16">
        <f t="shared" si="958"/>
        <v>0</v>
      </c>
      <c r="J2092" s="16">
        <f t="shared" si="950"/>
        <v>-27530.414760161213</v>
      </c>
      <c r="K2092" s="16">
        <f t="shared" si="959"/>
        <v>0</v>
      </c>
      <c r="L2092" s="16">
        <f t="shared" si="960"/>
        <v>-328.92833093890567</v>
      </c>
      <c r="M2092" s="16">
        <f t="shared" si="961"/>
        <v>0</v>
      </c>
      <c r="N2092" s="16">
        <f t="shared" si="951"/>
        <v>-328.92833093890567</v>
      </c>
      <c r="O2092" s="16">
        <f t="shared" si="962"/>
        <v>0</v>
      </c>
      <c r="P2092" s="16">
        <f t="shared" si="963"/>
        <v>-1.3420763058259135</v>
      </c>
      <c r="Q2092" s="16">
        <f t="shared" si="964"/>
        <v>0</v>
      </c>
      <c r="R2092" s="16">
        <f t="shared" si="952"/>
        <v>-1.3420763058259135</v>
      </c>
      <c r="S2092" s="16">
        <f t="shared" si="965"/>
        <v>0</v>
      </c>
      <c r="T2092" s="16">
        <f t="shared" si="966"/>
        <v>8.2271726569160819E-11</v>
      </c>
      <c r="U2092" s="16">
        <f t="shared" si="967"/>
        <v>0</v>
      </c>
      <c r="V2092" s="16">
        <f t="shared" si="953"/>
        <v>8.2271726569160819E-11</v>
      </c>
      <c r="W2092" s="16">
        <f t="shared" si="968"/>
        <v>1.3822070502773601E-11</v>
      </c>
    </row>
    <row r="2093" spans="2:23">
      <c r="B2093" s="13">
        <v>33</v>
      </c>
      <c r="C2093" s="16">
        <f t="shared" si="948"/>
        <v>0</v>
      </c>
      <c r="D2093" s="16">
        <f t="shared" si="954"/>
        <v>-97141.969038804615</v>
      </c>
      <c r="E2093" s="16">
        <f t="shared" si="955"/>
        <v>0</v>
      </c>
      <c r="F2093" s="16">
        <f t="shared" si="949"/>
        <v>-97141.969038804615</v>
      </c>
      <c r="G2093" s="16">
        <f t="shared" si="956"/>
        <v>0</v>
      </c>
      <c r="H2093" s="16">
        <f t="shared" si="957"/>
        <v>-27530.414760161213</v>
      </c>
      <c r="I2093" s="16">
        <f t="shared" si="958"/>
        <v>0</v>
      </c>
      <c r="J2093" s="16">
        <f t="shared" si="950"/>
        <v>-27530.414760161213</v>
      </c>
      <c r="K2093" s="16">
        <f t="shared" si="959"/>
        <v>0</v>
      </c>
      <c r="L2093" s="16">
        <f t="shared" si="960"/>
        <v>-328.92833093890567</v>
      </c>
      <c r="M2093" s="16">
        <f t="shared" si="961"/>
        <v>0</v>
      </c>
      <c r="N2093" s="16">
        <f t="shared" si="951"/>
        <v>-328.92833093890567</v>
      </c>
      <c r="O2093" s="16">
        <f t="shared" si="962"/>
        <v>0</v>
      </c>
      <c r="P2093" s="16">
        <f t="shared" si="963"/>
        <v>-1.3420763058259135</v>
      </c>
      <c r="Q2093" s="16">
        <f t="shared" si="964"/>
        <v>0</v>
      </c>
      <c r="R2093" s="16">
        <f t="shared" si="952"/>
        <v>-1.3420763058259135</v>
      </c>
      <c r="S2093" s="16">
        <f t="shared" si="965"/>
        <v>0</v>
      </c>
      <c r="T2093" s="16">
        <f t="shared" si="966"/>
        <v>8.2271726569160819E-11</v>
      </c>
      <c r="U2093" s="16">
        <f t="shared" si="967"/>
        <v>0</v>
      </c>
      <c r="V2093" s="16">
        <f t="shared" si="953"/>
        <v>8.2271726569160819E-11</v>
      </c>
      <c r="W2093" s="16">
        <f t="shared" si="968"/>
        <v>1.3551049512523139E-11</v>
      </c>
    </row>
    <row r="2094" spans="2:23">
      <c r="B2094" s="13">
        <v>34</v>
      </c>
      <c r="C2094" s="16">
        <f t="shared" si="948"/>
        <v>0</v>
      </c>
      <c r="D2094" s="16">
        <f t="shared" si="954"/>
        <v>-97141.969038804615</v>
      </c>
      <c r="E2094" s="16">
        <f t="shared" si="955"/>
        <v>0</v>
      </c>
      <c r="F2094" s="16">
        <f t="shared" si="949"/>
        <v>-97141.969038804615</v>
      </c>
      <c r="G2094" s="16">
        <f t="shared" si="956"/>
        <v>0</v>
      </c>
      <c r="H2094" s="16">
        <f t="shared" si="957"/>
        <v>-27530.414760161213</v>
      </c>
      <c r="I2094" s="16">
        <f t="shared" si="958"/>
        <v>0</v>
      </c>
      <c r="J2094" s="16">
        <f t="shared" si="950"/>
        <v>-27530.414760161213</v>
      </c>
      <c r="K2094" s="16">
        <f t="shared" si="959"/>
        <v>0</v>
      </c>
      <c r="L2094" s="16">
        <f t="shared" si="960"/>
        <v>-328.92833093890567</v>
      </c>
      <c r="M2094" s="16">
        <f t="shared" si="961"/>
        <v>0</v>
      </c>
      <c r="N2094" s="16">
        <f t="shared" si="951"/>
        <v>-328.92833093890567</v>
      </c>
      <c r="O2094" s="16">
        <f t="shared" si="962"/>
        <v>0</v>
      </c>
      <c r="P2094" s="16">
        <f t="shared" si="963"/>
        <v>-1.3420763058259135</v>
      </c>
      <c r="Q2094" s="16">
        <f t="shared" si="964"/>
        <v>0</v>
      </c>
      <c r="R2094" s="16">
        <f t="shared" si="952"/>
        <v>-1.3420763058259135</v>
      </c>
      <c r="S2094" s="16">
        <f t="shared" si="965"/>
        <v>0</v>
      </c>
      <c r="T2094" s="16">
        <f t="shared" si="966"/>
        <v>8.2271726569160819E-11</v>
      </c>
      <c r="U2094" s="16">
        <f t="shared" si="967"/>
        <v>0</v>
      </c>
      <c r="V2094" s="16">
        <f t="shared" si="953"/>
        <v>8.2271726569160819E-11</v>
      </c>
      <c r="W2094" s="16">
        <f t="shared" si="968"/>
        <v>1.328534265933641E-11</v>
      </c>
    </row>
    <row r="2095" spans="2:23">
      <c r="B2095" s="13">
        <v>35</v>
      </c>
      <c r="C2095" s="16">
        <f t="shared" si="948"/>
        <v>0</v>
      </c>
      <c r="D2095" s="16">
        <f t="shared" si="954"/>
        <v>-97141.969038804615</v>
      </c>
      <c r="E2095" s="16">
        <f t="shared" si="955"/>
        <v>0</v>
      </c>
      <c r="F2095" s="16">
        <f t="shared" si="949"/>
        <v>-97141.969038804615</v>
      </c>
      <c r="G2095" s="16">
        <f t="shared" si="956"/>
        <v>0</v>
      </c>
      <c r="H2095" s="16">
        <f t="shared" si="957"/>
        <v>-27530.414760161213</v>
      </c>
      <c r="I2095" s="16">
        <f t="shared" si="958"/>
        <v>0</v>
      </c>
      <c r="J2095" s="16">
        <f t="shared" si="950"/>
        <v>-27530.414760161213</v>
      </c>
      <c r="K2095" s="16">
        <f t="shared" si="959"/>
        <v>0</v>
      </c>
      <c r="L2095" s="16">
        <f t="shared" si="960"/>
        <v>-328.92833093890567</v>
      </c>
      <c r="M2095" s="16">
        <f t="shared" si="961"/>
        <v>0</v>
      </c>
      <c r="N2095" s="16">
        <f t="shared" si="951"/>
        <v>-328.92833093890567</v>
      </c>
      <c r="O2095" s="16">
        <f t="shared" si="962"/>
        <v>0</v>
      </c>
      <c r="P2095" s="16">
        <f t="shared" si="963"/>
        <v>-1.3420763058259135</v>
      </c>
      <c r="Q2095" s="16">
        <f t="shared" si="964"/>
        <v>0</v>
      </c>
      <c r="R2095" s="16">
        <f t="shared" si="952"/>
        <v>-1.3420763058259135</v>
      </c>
      <c r="S2095" s="16">
        <f t="shared" si="965"/>
        <v>0</v>
      </c>
      <c r="T2095" s="16">
        <f t="shared" si="966"/>
        <v>8.2271726569160819E-11</v>
      </c>
      <c r="U2095" s="16">
        <f t="shared" si="967"/>
        <v>0</v>
      </c>
      <c r="V2095" s="16">
        <f t="shared" si="953"/>
        <v>8.2271726569160819E-11</v>
      </c>
      <c r="W2095" s="16">
        <f t="shared" si="968"/>
        <v>1.3024845744447461E-11</v>
      </c>
    </row>
    <row r="2097" spans="1:43">
      <c r="A2097" s="2" t="s">
        <v>427</v>
      </c>
    </row>
    <row r="2099" spans="1:43">
      <c r="A2099" s="2" t="s">
        <v>428</v>
      </c>
      <c r="B2099" s="5" t="s">
        <v>429</v>
      </c>
      <c r="C2099" s="11">
        <f>IF($AQ$2118,$AQ$2102,$AQ$2101)</f>
        <v>24407</v>
      </c>
      <c r="D2099" s="5" t="s">
        <v>430</v>
      </c>
      <c r="E2099" s="11">
        <f>IF($B$129+780&lt;$B$133,2,IF($C$2099&lt;=$C$2100+1,-1,IF($C$2099&gt;=$B$129+781,1,0)))</f>
        <v>0</v>
      </c>
      <c r="F2099" s="5" t="s">
        <v>431</v>
      </c>
      <c r="G2099" s="9" t="str">
        <f>CHOOSE($E$2099+2,IF($C$2100+1&lt;$B$133,"già ora (prima di gennaio 2027)",IF($C$2100+1=$B$133,"già ora (da gennaio 2027)","prima dei 40 anni")),"dentro la scala","dopo i 65 anni (fuori scala)","fuori scala: i 65 anni cadono prima del 2027")</f>
        <v>dentro la scala</v>
      </c>
    </row>
    <row r="2100" spans="1:43">
      <c r="A2100" s="5" t="s">
        <v>432</v>
      </c>
      <c r="C2100" s="11">
        <f>MAX($B$129+478,$B$133-2)</f>
        <v>24322</v>
      </c>
      <c r="H2100" s="11">
        <f>IF($C$2118,$C$2100,$C$2102)</f>
        <v>24322</v>
      </c>
      <c r="M2100" s="11">
        <f>IF($H$2118,$H$2100,$H$2102)</f>
        <v>24389</v>
      </c>
      <c r="R2100" s="11">
        <f>IF($M$2118,$M$2100,$M$2102)</f>
        <v>24389</v>
      </c>
      <c r="W2100" s="11">
        <f>IF($R$2118,$R$2100,$R$2102)</f>
        <v>24405</v>
      </c>
      <c r="AB2100" s="11">
        <f>IF($W$2118,$W$2100,$W$2102)</f>
        <v>24405</v>
      </c>
      <c r="AG2100" s="11">
        <f>IF($AB$2118,$AB$2100,$AB$2102)</f>
        <v>24405</v>
      </c>
      <c r="AL2100" s="11">
        <f>IF($AG$2118,$AG$2100,$AG$2102)</f>
        <v>24405</v>
      </c>
      <c r="AQ2100" s="11">
        <f>IF($AL$2118,$AL$2100,$AL$2102)</f>
        <v>24406</v>
      </c>
    </row>
    <row r="2101" spans="1:43">
      <c r="A2101" s="5" t="s">
        <v>433</v>
      </c>
      <c r="C2101" s="11">
        <f>MAX($B$129+781,$C$2100+3)</f>
        <v>24591</v>
      </c>
      <c r="H2101" s="11">
        <f>IF($C$2118,$C$2102,$C$2101)</f>
        <v>24456</v>
      </c>
      <c r="M2101" s="11">
        <f>IF($H$2118,$H$2102,$H$2101)</f>
        <v>24456</v>
      </c>
      <c r="R2101" s="11">
        <f>IF($M$2118,$M$2102,$M$2101)</f>
        <v>24422</v>
      </c>
      <c r="W2101" s="11">
        <f>IF($R$2118,$R$2102,$R$2101)</f>
        <v>24422</v>
      </c>
      <c r="AB2101" s="11">
        <f>IF($W$2118,$W$2102,$W$2101)</f>
        <v>24413</v>
      </c>
      <c r="AG2101" s="11">
        <f>IF($AB$2118,$AB$2102,$AB$2101)</f>
        <v>24409</v>
      </c>
      <c r="AL2101" s="11">
        <f>IF($AG$2118,$AG$2102,$AG$2101)</f>
        <v>24407</v>
      </c>
      <c r="AQ2101" s="11">
        <f>IF($AL$2118,$AL$2102,$AL$2101)</f>
        <v>24407</v>
      </c>
    </row>
    <row r="2102" spans="1:43">
      <c r="A2102" s="5" t="s">
        <v>434</v>
      </c>
      <c r="C2102" s="11">
        <f>INT(($C$2100+$C$2101)/2)</f>
        <v>24456</v>
      </c>
      <c r="H2102" s="11">
        <f>INT(($H$2100+$H$2101)/2)</f>
        <v>24389</v>
      </c>
      <c r="M2102" s="11">
        <f>INT(($M$2100+$M$2101)/2)</f>
        <v>24422</v>
      </c>
      <c r="R2102" s="11">
        <f>INT(($R$2100+$R$2101)/2)</f>
        <v>24405</v>
      </c>
      <c r="W2102" s="11">
        <f>INT(($W$2100+$W$2101)/2)</f>
        <v>24413</v>
      </c>
      <c r="AB2102" s="11">
        <f>INT(($AB$2100+$AB$2101)/2)</f>
        <v>24409</v>
      </c>
      <c r="AG2102" s="11">
        <f>INT(($AG$2100+$AG$2101)/2)</f>
        <v>24407</v>
      </c>
      <c r="AL2102" s="11">
        <f>INT(($AL$2100+$AL$2101)/2)</f>
        <v>24406</v>
      </c>
      <c r="AQ2102" s="11">
        <f>INT(($AQ$2100+$AQ$2101)/2)</f>
        <v>24406</v>
      </c>
    </row>
    <row r="2103" spans="1:43">
      <c r="A2103" s="5" t="s">
        <v>397</v>
      </c>
      <c r="C2103" s="11">
        <f>MAX(0,$C$2102-$B$133)</f>
        <v>132</v>
      </c>
      <c r="H2103" s="11">
        <f>MAX(0,$H$2102-$B$133)</f>
        <v>65</v>
      </c>
      <c r="M2103" s="11">
        <f>MAX(0,$M$2102-$B$133)</f>
        <v>98</v>
      </c>
      <c r="R2103" s="11">
        <f>MAX(0,$R$2102-$B$133)</f>
        <v>81</v>
      </c>
      <c r="W2103" s="11">
        <f>MAX(0,$W$2102-$B$133)</f>
        <v>89</v>
      </c>
      <c r="AB2103" s="11">
        <f>MAX(0,$AB$2102-$B$133)</f>
        <v>85</v>
      </c>
      <c r="AG2103" s="11">
        <f>MAX(0,$AG$2102-$B$133)</f>
        <v>83</v>
      </c>
      <c r="AL2103" s="11">
        <f>MAX(0,$AL$2102-$B$133)</f>
        <v>82</v>
      </c>
      <c r="AQ2103" s="11">
        <f>MAX(0,$AQ$2102-$B$133)</f>
        <v>82</v>
      </c>
    </row>
    <row r="2104" spans="1:43">
      <c r="A2104" s="5" t="s">
        <v>398</v>
      </c>
      <c r="C2104" s="11">
        <f>INT($C$2102/12)</f>
        <v>2038</v>
      </c>
      <c r="H2104" s="11">
        <f>INT($H$2102/12)</f>
        <v>2032</v>
      </c>
      <c r="M2104" s="11">
        <f>INT($M$2102/12)</f>
        <v>2035</v>
      </c>
      <c r="R2104" s="11">
        <f>INT($R$2102/12)</f>
        <v>2033</v>
      </c>
      <c r="W2104" s="11">
        <f>INT($W$2102/12)</f>
        <v>2034</v>
      </c>
      <c r="AB2104" s="11">
        <f>INT($AB$2102/12)</f>
        <v>2034</v>
      </c>
      <c r="AG2104" s="11">
        <f>INT($AG$2102/12)</f>
        <v>2033</v>
      </c>
      <c r="AL2104" s="11">
        <f>INT($AL$2102/12)</f>
        <v>2033</v>
      </c>
      <c r="AQ2104" s="11">
        <f>INT($AQ$2102/12)</f>
        <v>2033</v>
      </c>
    </row>
    <row r="2105" spans="1:43">
      <c r="A2105" s="5" t="s">
        <v>399</v>
      </c>
      <c r="C2105" s="18">
        <f>MOD($C$2102,12)/12</f>
        <v>0</v>
      </c>
      <c r="H2105" s="18">
        <f>MOD($H$2102,12)/12</f>
        <v>0.41666666666666669</v>
      </c>
      <c r="M2105" s="18">
        <f>MOD($M$2102,12)/12</f>
        <v>0.16666666666666666</v>
      </c>
      <c r="R2105" s="18">
        <f>MOD($R$2102,12)/12</f>
        <v>0.75</v>
      </c>
      <c r="W2105" s="18">
        <f>MOD($W$2102,12)/12</f>
        <v>0.41666666666666669</v>
      </c>
      <c r="AB2105" s="18">
        <f>MOD($AB$2102,12)/12</f>
        <v>8.3333333333333329E-2</v>
      </c>
      <c r="AG2105" s="18">
        <f>MOD($AG$2102,12)/12</f>
        <v>0.91666666666666663</v>
      </c>
      <c r="AL2105" s="18">
        <f>MOD($AL$2102,12)/12</f>
        <v>0.83333333333333337</v>
      </c>
      <c r="AQ2105" s="18">
        <f>MOD($AQ$2102,12)/12</f>
        <v>0.83333333333333337</v>
      </c>
    </row>
    <row r="2106" spans="1:43">
      <c r="A2106" s="5" t="s">
        <v>400</v>
      </c>
      <c r="C2106" s="16">
        <f>INDEX($F$242:$F$734,$C$2103+1)</f>
        <v>501747.56644426525</v>
      </c>
      <c r="H2106" s="16">
        <f>INDEX($F$242:$F$734,$H$2103+1)</f>
        <v>366892.00699528563</v>
      </c>
      <c r="M2106" s="16">
        <f>INDEX($F$242:$F$734,$M$2103+1)</f>
        <v>430722.65995650442</v>
      </c>
      <c r="R2106" s="16">
        <f>INDEX($F$242:$F$734,$R$2103+1)</f>
        <v>397236.41553927236</v>
      </c>
      <c r="W2106" s="16">
        <f>INDEX($F$242:$F$734,$W$2103+1)</f>
        <v>412831.87325871823</v>
      </c>
      <c r="AB2106" s="16">
        <f>INDEX($F$242:$F$734,$AB$2103+1)</f>
        <v>404998.33124225767</v>
      </c>
      <c r="AG2106" s="16">
        <f>INDEX($F$242:$F$734,$AG$2103+1)</f>
        <v>401108.46117495967</v>
      </c>
      <c r="AL2106" s="16">
        <f>INDEX($F$242:$F$734,$AL$2103+1)</f>
        <v>399170.21541672805</v>
      </c>
      <c r="AQ2106" s="16">
        <f>INDEX($F$242:$F$734,$AQ$2103+1)</f>
        <v>399170.21541672805</v>
      </c>
    </row>
    <row r="2107" spans="1:43">
      <c r="A2107" s="5" t="s">
        <v>381</v>
      </c>
      <c r="C2107" s="16">
        <f>INDEX($J$242:$J$734,$C$2103+1)</f>
        <v>317528.88897084759</v>
      </c>
      <c r="H2107" s="16">
        <f>INDEX($J$242:$J$734,$H$2103+1)</f>
        <v>236976.85132283921</v>
      </c>
      <c r="M2107" s="16">
        <f>INDEX($J$242:$J$734,$M$2103+1)</f>
        <v>275539.29669364443</v>
      </c>
      <c r="R2107" s="16">
        <f>INDEX($J$242:$J$734,$R$2103+1)</f>
        <v>255411.62342116627</v>
      </c>
      <c r="W2107" s="16">
        <f>INDEX($J$242:$J$734,$W$2103+1)</f>
        <v>264813.15237092396</v>
      </c>
      <c r="AB2107" s="16">
        <f>INDEX($J$242:$J$734,$AB$2103+1)</f>
        <v>260096.87337122721</v>
      </c>
      <c r="AG2107" s="16">
        <f>INDEX($J$242:$J$734,$AG$2103+1)</f>
        <v>257750.38255559964</v>
      </c>
      <c r="AL2107" s="16">
        <f>INDEX($J$242:$J$734,$AL$2103+1)</f>
        <v>256580.03812244619</v>
      </c>
      <c r="AQ2107" s="16">
        <f>INDEX($J$242:$J$734,$AQ$2103+1)</f>
        <v>256580.03812244619</v>
      </c>
    </row>
    <row r="2108" spans="1:43">
      <c r="A2108" s="5" t="s">
        <v>132</v>
      </c>
      <c r="C2108" s="20">
        <f>MAX(0,1-$C$2107/($C$2106*INDEX($D$242:$D$734,$C$2103+1)))</f>
        <v>0.4910254352534551</v>
      </c>
      <c r="H2108" s="20">
        <f>MAX(0,1-$H$2107/($H$2106*INDEX($D$242:$D$734,$H$2103+1)))</f>
        <v>0.41979240348152347</v>
      </c>
      <c r="M2108" s="20">
        <f>MAX(0,1-$M$2107/($M$2106*INDEX($D$242:$D$734,$M$2103+1)))</f>
        <v>0.4558093329899926</v>
      </c>
      <c r="R2108" s="20">
        <f>MAX(0,1-$R$2107/($R$2106*INDEX($D$242:$D$734,$R$2103+1)))</f>
        <v>0.43747679342031121</v>
      </c>
      <c r="W2108" s="20">
        <f>MAX(0,1-$W$2107/($W$2106*INDEX($D$242:$D$734,$W$2103+1)))</f>
        <v>0.44616330907442292</v>
      </c>
      <c r="AB2108" s="20">
        <f>MAX(0,1-$AB$2107/($AB$2106*INDEX($D$242:$D$734,$AB$2103+1)))</f>
        <v>0.44183318251483694</v>
      </c>
      <c r="AG2108" s="20">
        <f>MAX(0,1-$AG$2107/($AG$2106*INDEX($D$242:$D$734,$AG$2103+1)))</f>
        <v>0.43965826062994906</v>
      </c>
      <c r="AL2108" s="20">
        <f>MAX(0,1-$AL$2107/($AL$2106*INDEX($D$242:$D$734,$AL$2103+1)))</f>
        <v>0.43856834384437238</v>
      </c>
      <c r="AQ2108" s="20">
        <f>MAX(0,1-$AQ$2107/($AQ$2106*INDEX($D$242:$D$734,$AQ$2103+1)))</f>
        <v>0.43856834384437238</v>
      </c>
    </row>
    <row r="2109" spans="1:43">
      <c r="A2109" s="5" t="s">
        <v>401</v>
      </c>
      <c r="C2109" s="16">
        <f>INDEX($AK$163:$AK$239,($C$2104-1)-2008)+INDEX($AG$163:$AG$239,$C$2104-2008)*$C$2105/INDEX($L$163:$L$239,$C$2104-2008)</f>
        <v>342502.92542072095</v>
      </c>
      <c r="H2109" s="16">
        <f>INDEX($AK$163:$AK$239,($H$2104-1)-2008)+INDEX($AG$163:$AG$239,$H$2104-2008)*$H$2105/INDEX($L$163:$L$239,$H$2104-2008)</f>
        <v>274570.330088688</v>
      </c>
      <c r="M2109" s="16">
        <f>INDEX($AK$163:$AK$239,($M$2104-1)-2008)+INDEX($AG$163:$AG$239,$M$2104-2008)*$M$2105/INDEX($L$163:$L$239,$M$2104-2008)</f>
        <v>308265.6512742553</v>
      </c>
      <c r="R2109" s="16">
        <f>INDEX($AK$163:$AK$239,($R$2104-1)-2008)+INDEX($AG$163:$AG$239,$R$2104-2008)*$R$2105/INDEX($L$163:$L$239,$R$2104-2008)</f>
        <v>290965.32745555323</v>
      </c>
      <c r="W2109" s="16">
        <f>INDEX($AK$163:$AK$239,($W$2104-1)-2008)+INDEX($AG$163:$AG$239,$W$2104-2008)*$W$2105/INDEX($L$163:$L$239,$W$2104-2008)</f>
        <v>299119.49915368395</v>
      </c>
      <c r="AB2109" s="16">
        <f>INDEX($AK$163:$AK$239,($AB$2104-1)-2008)+INDEX($AG$163:$AG$239,$AB$2104-2008)*$AB$2105/INDEX($L$163:$L$239,$AB$2104-2008)</f>
        <v>295050.04353390564</v>
      </c>
      <c r="AG2109" s="16">
        <f>INDEX($AK$163:$AK$239,($AG$2104-1)-2008)+INDEX($AG$163:$AG$239,$AG$2104-2008)*$AG$2105/INDEX($L$163:$L$239,$AG$2104-2008)</f>
        <v>293010.22890449181</v>
      </c>
      <c r="AL2109" s="16">
        <f>INDEX($AK$163:$AK$239,($AL$2104-1)-2008)+INDEX($AG$163:$AG$239,$AL$2104-2008)*$AL$2105/INDEX($L$163:$L$239,$AL$2104-2008)</f>
        <v>291987.77818002249</v>
      </c>
      <c r="AQ2109" s="16">
        <f>INDEX($AK$163:$AK$239,($AQ$2104-1)-2008)+INDEX($AG$163:$AG$239,$AQ$2104-2008)*$AQ$2105/INDEX($L$163:$L$239,$AQ$2104-2008)</f>
        <v>291987.77818002249</v>
      </c>
    </row>
    <row r="2110" spans="1:43">
      <c r="A2110" s="5" t="s">
        <v>402</v>
      </c>
      <c r="C2110" s="16">
        <f>$C$2109*$C$738*$J$155</f>
        <v>29218.730639191872</v>
      </c>
      <c r="H2110" s="16">
        <f>$H$2109*$C$738*$J$155</f>
        <v>23423.439395504847</v>
      </c>
      <c r="M2110" s="16">
        <f>$M$2109*$C$738*$J$155</f>
        <v>26297.968167230731</v>
      </c>
      <c r="R2110" s="16">
        <f>$R$2109*$C$738*$J$155</f>
        <v>24822.08733786696</v>
      </c>
      <c r="W2110" s="16">
        <f>$W$2109*$C$738*$J$155</f>
        <v>25517.715108464065</v>
      </c>
      <c r="AB2110" s="16">
        <f>$AB$2109*$C$738*$J$155</f>
        <v>25170.552153705681</v>
      </c>
      <c r="AG2110" s="16">
        <f>$AG$2109*$C$738*$J$155</f>
        <v>24996.536722633045</v>
      </c>
      <c r="AL2110" s="16">
        <f>$AL$2109*$C$738*$J$155</f>
        <v>24909.312030249999</v>
      </c>
      <c r="AQ2110" s="16">
        <f>$AQ$2109*$C$738*$J$155</f>
        <v>24909.312030249999</v>
      </c>
    </row>
    <row r="2111" spans="1:43">
      <c r="A2111" s="5" t="s">
        <v>403</v>
      </c>
      <c r="C2111" s="16">
        <f>MAX(0,IF($C$2110&lt;=28000,0.23*$C$2110,IF($C$2110&lt;=50000,6440+0.33*($C$2110-28000),13700+0.43*($C$2110-50000)))-(IF($C$2110&lt;=8500,1955,IF($C$2110&lt;=28000,700+1255*(28000-$C$2110)/19500,IF($C$2110&lt;=50000,700*(50000-$C$2110)/22000,0)))+IF(AND($C$2110&gt;25000,$C$2110&lt;=29000),50,0)))</f>
        <v>6180.9589039985131</v>
      </c>
      <c r="H2111" s="16">
        <f>MAX(0,IF($H$2110&lt;=28000,0.23*$H$2110,IF($H$2110&lt;=50000,6440+0.33*($H$2110-28000),13700+0.43*($H$2110-50000)))-(IF($H$2110&lt;=8500,1955,IF($H$2110&lt;=28000,700+1255*(28000-$H$2110)/19500,IF($H$2110&lt;=50000,700*(50000-$H$2110)/22000,0)))+IF(AND($H$2110&gt;25000,$H$2110&lt;=29000),50,0)))</f>
        <v>4392.8483143691192</v>
      </c>
      <c r="M2111" s="16">
        <f>MAX(0,IF($M$2110&lt;=28000,0.23*$M$2110,IF($M$2110&lt;=50000,6440+0.33*($M$2110-28000),13700+0.43*($M$2110-50000)))-(IF($M$2110&lt;=8500,1955,IF($M$2110&lt;=28000,700+1255*(28000-$M$2110)/19500,IF($M$2110&lt;=50000,700*(50000-$M$2110)/22000,0)))+IF(AND($M$2110&gt;25000,$M$2110&lt;=29000),50,0)))</f>
        <v>5188.991655379712</v>
      </c>
      <c r="R2111" s="16">
        <f>MAX(0,IF($R$2110&lt;=28000,0.23*$R$2110,IF($R$2110&lt;=50000,6440+0.33*($R$2110-28000),13700+0.43*($R$2110-50000)))-(IF($R$2110&lt;=8500,1955,IF($R$2110&lt;=28000,700+1255*(28000-$R$2110)/19500,IF($R$2110&lt;=50000,700*(50000-$R$2110)/22000,0)))+IF(AND($R$2110&gt;25000,$R$2110&lt;=29000),50,0)))</f>
        <v>4804.5528881721202</v>
      </c>
      <c r="W2111" s="16">
        <f>MAX(0,IF($W$2110&lt;=28000,0.23*$W$2110,IF($W$2110&lt;=50000,6440+0.33*($W$2110-28000),13700+0.43*($W$2110-50000)))-(IF($W$2110&lt;=8500,1955,IF($W$2110&lt;=28000,700+1255*(28000-$W$2110)/19500,IF($W$2110&lt;=50000,700*(50000-$W$2110)/22000,0)))+IF(AND($W$2110&gt;25000,$W$2110&lt;=29000),50,0)))</f>
        <v>4959.3171652607043</v>
      </c>
      <c r="AB2111" s="16">
        <f>MAX(0,IF($AB$2110&lt;=28000,0.23*$AB$2110,IF($AB$2110&lt;=50000,6440+0.33*($AB$2110-28000),13700+0.43*($AB$2110-50000)))-(IF($AB$2110&lt;=8500,1955,IF($AB$2110&lt;=28000,700+1255*(28000-$AB$2110)/19500,IF($AB$2110&lt;=50000,700*(50000-$AB$2110)/22000,0)))+IF(AND($AB$2110&gt;25000,$AB$2110&lt;=29000),50,0)))</f>
        <v>4857.1266339625963</v>
      </c>
      <c r="AG2111" s="16">
        <f>MAX(0,IF($AG$2110&lt;=28000,0.23*$AG$2110,IF($AG$2110&lt;=50000,6440+0.33*($AG$2110-28000),13700+0.43*($AG$2110-50000)))-(IF($AG$2110&lt;=8500,1955,IF($AG$2110&lt;=28000,700+1255*(28000-$AG$2110)/19500,IF($AG$2110&lt;=50000,700*(50000-$AG$2110)/22000,0)))+IF(AND($AG$2110&gt;25000,$AG$2110&lt;=29000),50,0)))</f>
        <v>4855.9036301494198</v>
      </c>
      <c r="AL2111" s="16">
        <f>MAX(0,IF($AL$2110&lt;=28000,0.23*$AL$2110,IF($AL$2110&lt;=50000,6440+0.33*($AL$2110-28000),13700+0.43*($AL$2110-50000)))-(IF($AL$2110&lt;=8500,1955,IF($AL$2110&lt;=28000,700+1255*(28000-$AL$2110)/19500,IF($AL$2110&lt;=50000,700*(50000-$AL$2110)/22000,0)))+IF(AND($AL$2110&gt;25000,$AL$2110&lt;=29000),50,0)))</f>
        <v>4830.2282591607691</v>
      </c>
      <c r="AQ2111" s="16">
        <f>MAX(0,IF($AQ$2110&lt;=28000,0.23*$AQ$2110,IF($AQ$2110&lt;=50000,6440+0.33*($AQ$2110-28000),13700+0.43*($AQ$2110-50000)))-(IF($AQ$2110&lt;=8500,1955,IF($AQ$2110&lt;=28000,700+1255*(28000-$AQ$2110)/19500,IF($AQ$2110&lt;=50000,700*(50000-$AQ$2110)/22000,0)))+IF(AND($AQ$2110&gt;25000,$AQ$2110&lt;=29000),50,0)))</f>
        <v>4830.2282591607691</v>
      </c>
    </row>
    <row r="2112" spans="1:43">
      <c r="A2112" s="5" t="s">
        <v>404</v>
      </c>
      <c r="C2112" s="16">
        <f>$C$2110-$C$2111-IF($C$2111&gt;0,$B$111*$C$2110,0)</f>
        <v>22453.397122409522</v>
      </c>
      <c r="H2112" s="16">
        <f>$H$2110-$H$2111-IF($H$2111&gt;0,$B$111*$H$2110,0)</f>
        <v>18562.122293225631</v>
      </c>
      <c r="M2112" s="16">
        <f>$M$2110-$M$2111-IF($M$2111&gt;0,$B$111*$M$2110,0)</f>
        <v>20583.017148506406</v>
      </c>
      <c r="R2112" s="16">
        <f>$R$2110-$R$2111-IF($R$2111&gt;0,$B$111*$R$2110,0)</f>
        <v>19521.092702937498</v>
      </c>
      <c r="W2112" s="16">
        <f>$W$2110-$W$2111-IF($W$2111&gt;0,$B$111*$W$2110,0)</f>
        <v>20048.043641034077</v>
      </c>
      <c r="AB2112" s="16">
        <f>$AB$2110-$AB$2111-IF($AB$2111&gt;0,$B$111*$AB$2110,0)</f>
        <v>19810.01447666897</v>
      </c>
      <c r="AG2112" s="16">
        <f>$AG$2110-$AG$2111-IF($AG$2111&gt;0,$B$111*$AG$2110,0)</f>
        <v>19640.702358030965</v>
      </c>
      <c r="AL2112" s="16">
        <f>$AL$2110-$AL$2111-IF($AL$2111&gt;0,$B$111*$AL$2110,0)</f>
        <v>19580.897530484232</v>
      </c>
      <c r="AQ2112" s="16">
        <f>$AQ$2110-$AQ$2111-IF($AQ$2111&gt;0,$B$111*$AQ$2110,0)</f>
        <v>19580.897530484232</v>
      </c>
    </row>
    <row r="2113" spans="1:47">
      <c r="A2113" s="5" t="s">
        <v>405</v>
      </c>
      <c r="C2113" s="11">
        <f>$B$132-$C$2102</f>
        <v>458</v>
      </c>
      <c r="H2113" s="11">
        <f>$B$132-$H$2102</f>
        <v>525</v>
      </c>
      <c r="M2113" s="11">
        <f>$B$132-$M$2102</f>
        <v>492</v>
      </c>
      <c r="R2113" s="11">
        <f>$B$132-$R$2102</f>
        <v>509</v>
      </c>
      <c r="W2113" s="11">
        <f>$B$132-$W$2102</f>
        <v>501</v>
      </c>
      <c r="AB2113" s="11">
        <f>$B$132-$AB$2102</f>
        <v>505</v>
      </c>
      <c r="AG2113" s="11">
        <f>$B$132-$AG$2102</f>
        <v>507</v>
      </c>
      <c r="AL2113" s="11">
        <f>$B$132-$AL$2102</f>
        <v>508</v>
      </c>
      <c r="AQ2113" s="11">
        <f>$B$132-$AQ$2102</f>
        <v>508</v>
      </c>
    </row>
    <row r="2114" spans="1:47">
      <c r="A2114" s="5" t="s">
        <v>406</v>
      </c>
      <c r="C2114" s="11">
        <f>$B$135-$C$2102</f>
        <v>159</v>
      </c>
      <c r="H2114" s="11">
        <f>$B$135-$H$2102</f>
        <v>226</v>
      </c>
      <c r="M2114" s="11">
        <f>$B$135-$M$2102</f>
        <v>193</v>
      </c>
      <c r="R2114" s="11">
        <f>$B$135-$R$2102</f>
        <v>210</v>
      </c>
      <c r="W2114" s="11">
        <f>$B$135-$W$2102</f>
        <v>202</v>
      </c>
      <c r="AB2114" s="11">
        <f>$B$135-$AB$2102</f>
        <v>206</v>
      </c>
      <c r="AG2114" s="11">
        <f>$B$135-$AG$2102</f>
        <v>208</v>
      </c>
      <c r="AL2114" s="11">
        <f>$B$135-$AL$2102</f>
        <v>209</v>
      </c>
      <c r="AQ2114" s="11">
        <f>$B$135-$AQ$2102</f>
        <v>209</v>
      </c>
    </row>
    <row r="2115" spans="1:47">
      <c r="A2115" s="5" t="s">
        <v>133</v>
      </c>
      <c r="C2115" s="11">
        <f>ROUNDUP($C$2113/12,0)</f>
        <v>39</v>
      </c>
      <c r="H2115" s="11">
        <f>ROUNDUP($H$2113/12,0)</f>
        <v>44</v>
      </c>
      <c r="M2115" s="11">
        <f>ROUNDUP($M$2113/12,0)</f>
        <v>41</v>
      </c>
      <c r="R2115" s="11">
        <f>ROUNDUP($R$2113/12,0)</f>
        <v>43</v>
      </c>
      <c r="W2115" s="11">
        <f>ROUNDUP($W$2113/12,0)</f>
        <v>42</v>
      </c>
      <c r="AB2115" s="11">
        <f>ROUNDUP($AB$2113/12,0)</f>
        <v>43</v>
      </c>
      <c r="AG2115" s="11">
        <f>ROUNDUP($AG$2113/12,0)</f>
        <v>43</v>
      </c>
      <c r="AL2115" s="11">
        <f>ROUNDUP($AL$2113/12,0)</f>
        <v>43</v>
      </c>
      <c r="AQ2115" s="11">
        <f>ROUNDUP($AQ$2113/12,0)</f>
        <v>43</v>
      </c>
    </row>
    <row r="2116" spans="1:47">
      <c r="A2116" s="5" t="s">
        <v>407</v>
      </c>
      <c r="C2116" s="16">
        <f>$B$8</f>
        <v>22000</v>
      </c>
      <c r="H2116" s="16">
        <f>$B$8</f>
        <v>22000</v>
      </c>
      <c r="M2116" s="16">
        <f>$B$8</f>
        <v>22000</v>
      </c>
      <c r="R2116" s="16">
        <f>$B$8</f>
        <v>22000</v>
      </c>
      <c r="W2116" s="16">
        <f>$B$8</f>
        <v>22000</v>
      </c>
      <c r="AB2116" s="16">
        <f>$B$8</f>
        <v>22000</v>
      </c>
      <c r="AG2116" s="16">
        <f>$B$8</f>
        <v>22000</v>
      </c>
      <c r="AL2116" s="16">
        <f>$B$8</f>
        <v>22000</v>
      </c>
      <c r="AQ2116" s="16">
        <f>$B$8</f>
        <v>22000</v>
      </c>
    </row>
    <row r="2117" spans="1:47">
      <c r="A2117" s="5" t="s">
        <v>435</v>
      </c>
      <c r="C2117" s="16">
        <f>MIN($F$2120:$F$2173)</f>
        <v>295820.33913068048</v>
      </c>
      <c r="H2117" s="16">
        <f>MIN($K$2120:$K$2173)</f>
        <v>-188752.82026245154</v>
      </c>
      <c r="M2117" s="16">
        <f>MIN($P$2120:$P$2173)</f>
        <v>133969.77309427585</v>
      </c>
      <c r="R2117" s="16">
        <f>MIN($U$2120:$U$2173)</f>
        <v>-13225.551437213167</v>
      </c>
      <c r="W2117" s="16">
        <f>MIN($Z$2120:$Z$2173)</f>
        <v>86882.950078197886</v>
      </c>
      <c r="AB2117" s="16">
        <f>MIN($AE$2120:$AE$2173)</f>
        <v>36595.02457509638</v>
      </c>
      <c r="AG2117" s="16">
        <f>MIN($AJ$2120:$AJ$2173)</f>
        <v>9104.3643315254758</v>
      </c>
      <c r="AL2117" s="16">
        <f>MIN($AO$2120:$AO$2173)</f>
        <v>-3010.9795013173107</v>
      </c>
      <c r="AQ2117" s="16">
        <f>MIN($AT$2120:$AT$2173)</f>
        <v>-3010.9795013173107</v>
      </c>
    </row>
    <row r="2118" spans="1:47">
      <c r="A2118" s="5" t="s">
        <v>436</v>
      </c>
      <c r="C2118" s="31" t="b">
        <f>$C$2117&gt;=0</f>
        <v>1</v>
      </c>
      <c r="H2118" s="31" t="b">
        <f>$H$2117&gt;=0</f>
        <v>0</v>
      </c>
      <c r="M2118" s="31" t="b">
        <f>$M$2117&gt;=0</f>
        <v>1</v>
      </c>
      <c r="R2118" s="31" t="b">
        <f>$R$2117&gt;=0</f>
        <v>0</v>
      </c>
      <c r="W2118" s="31" t="b">
        <f>$W$2117&gt;=0</f>
        <v>1</v>
      </c>
      <c r="AB2118" s="31" t="b">
        <f>$AB$2117&gt;=0</f>
        <v>1</v>
      </c>
      <c r="AG2118" s="31" t="b">
        <f>$AG$2117&gt;=0</f>
        <v>1</v>
      </c>
      <c r="AL2118" s="31" t="b">
        <f>$AL$2117&gt;=0</f>
        <v>0</v>
      </c>
      <c r="AQ2118" s="31" t="b">
        <f>$AQ$2117&gt;=0</f>
        <v>0</v>
      </c>
    </row>
    <row r="2119" spans="1:47" ht="32.1" customHeight="1">
      <c r="B2119" s="12" t="s">
        <v>136</v>
      </c>
      <c r="C2119" s="12" t="s">
        <v>437</v>
      </c>
      <c r="D2119" s="12" t="s">
        <v>438</v>
      </c>
      <c r="E2119" s="12" t="s">
        <v>439</v>
      </c>
      <c r="F2119" s="12" t="s">
        <v>440</v>
      </c>
      <c r="G2119" s="12" t="s">
        <v>441</v>
      </c>
      <c r="H2119" s="12" t="s">
        <v>442</v>
      </c>
      <c r="I2119" s="12" t="s">
        <v>443</v>
      </c>
      <c r="J2119" s="12" t="s">
        <v>444</v>
      </c>
      <c r="K2119" s="12" t="s">
        <v>445</v>
      </c>
      <c r="L2119" s="12" t="s">
        <v>446</v>
      </c>
      <c r="M2119" s="12" t="s">
        <v>447</v>
      </c>
      <c r="N2119" s="12" t="s">
        <v>448</v>
      </c>
      <c r="O2119" s="12" t="s">
        <v>449</v>
      </c>
      <c r="P2119" s="12" t="s">
        <v>450</v>
      </c>
      <c r="Q2119" s="12" t="s">
        <v>451</v>
      </c>
      <c r="R2119" s="12" t="s">
        <v>452</v>
      </c>
      <c r="S2119" s="12" t="s">
        <v>453</v>
      </c>
      <c r="T2119" s="12" t="s">
        <v>454</v>
      </c>
      <c r="U2119" s="12" t="s">
        <v>455</v>
      </c>
      <c r="V2119" s="12" t="s">
        <v>456</v>
      </c>
      <c r="W2119" s="12" t="s">
        <v>457</v>
      </c>
      <c r="X2119" s="12" t="s">
        <v>458</v>
      </c>
      <c r="Y2119" s="12" t="s">
        <v>459</v>
      </c>
      <c r="Z2119" s="12" t="s">
        <v>460</v>
      </c>
      <c r="AA2119" s="12" t="s">
        <v>461</v>
      </c>
      <c r="AB2119" s="12" t="s">
        <v>462</v>
      </c>
      <c r="AC2119" s="12" t="s">
        <v>463</v>
      </c>
      <c r="AD2119" s="12" t="s">
        <v>464</v>
      </c>
      <c r="AE2119" s="12" t="s">
        <v>465</v>
      </c>
      <c r="AF2119" s="12" t="s">
        <v>466</v>
      </c>
      <c r="AG2119" s="12" t="s">
        <v>467</v>
      </c>
      <c r="AH2119" s="12" t="s">
        <v>468</v>
      </c>
      <c r="AI2119" s="12" t="s">
        <v>469</v>
      </c>
      <c r="AJ2119" s="12" t="s">
        <v>470</v>
      </c>
      <c r="AK2119" s="12" t="s">
        <v>471</v>
      </c>
      <c r="AL2119" s="12" t="s">
        <v>472</v>
      </c>
      <c r="AM2119" s="12" t="s">
        <v>473</v>
      </c>
      <c r="AN2119" s="12" t="s">
        <v>474</v>
      </c>
      <c r="AO2119" s="12" t="s">
        <v>475</v>
      </c>
      <c r="AP2119" s="12" t="s">
        <v>476</v>
      </c>
      <c r="AQ2119" s="12" t="s">
        <v>477</v>
      </c>
      <c r="AR2119" s="12" t="s">
        <v>478</v>
      </c>
      <c r="AS2119" s="12" t="s">
        <v>479</v>
      </c>
      <c r="AT2119" s="12" t="s">
        <v>480</v>
      </c>
      <c r="AU2119" s="12" t="s">
        <v>481</v>
      </c>
    </row>
    <row r="2120" spans="1:47">
      <c r="B2120" s="13">
        <v>0</v>
      </c>
      <c r="C2120" s="16">
        <f t="shared" ref="C2120:C2151" si="969">IF($C$2113-12*$B2120&lt;=0,0,($C$2116*MIN(12,$C$2113-12*$B2120)-$C$2112*(MIN(12,$C$2113-12*$B2120)-MAX(0,MIN(12,$C$2113-12*$B2120,$C$2114-12*$B2120))))/12)</f>
        <v>22000</v>
      </c>
      <c r="D2120" s="16">
        <f>$C$2106</f>
        <v>501747.56644426525</v>
      </c>
      <c r="E2120" s="16">
        <f>IF(AND(C2120&gt;0,D2120&gt;0),C2120/(1-$B$105*MAX(0,1-$C$2106*(1-$C$2108)/D2120)),0)</f>
        <v>25219.715686731946</v>
      </c>
      <c r="F2120" s="16">
        <f t="shared" ref="F2120:F2151" si="970">IF(E2120&gt;0,IF(E2120&lt;=D2120,D2120-E2120,C2120*(D2120/E2120-1)),D2120-C2120)</f>
        <v>476527.85075753328</v>
      </c>
      <c r="G2120" s="16">
        <f>IF(E2120&gt;0,IF(E2120&lt;=D2120,$C$2106*(1-$C$2108)*(1-E2120/D2120),0),IF(AND(C2120&lt;0,F2120&gt;0),$C$2106*(1-$C$2108)-C2120,$C$2106*(1-$C$2108)))/$B$108</f>
        <v>237784.85826364905</v>
      </c>
      <c r="H2120" s="16">
        <f t="shared" ref="H2120:H2151" si="971">IF($H$2113-12*$B2120&lt;=0,0,($H$2116*MIN(12,$H$2113-12*$B2120)-$H$2112*(MIN(12,$H$2113-12*$B2120)-MAX(0,MIN(12,$H$2113-12*$B2120,$H$2114-12*$B2120))))/12)</f>
        <v>22000</v>
      </c>
      <c r="I2120" s="16">
        <f>$H$2106</f>
        <v>366892.00699528563</v>
      </c>
      <c r="J2120" s="16">
        <f>IF(AND(H2120&gt;0,I2120&gt;0),H2120/(1-$B$105*MAX(0,1-$H$2106*(1-$H$2108)/I2120)),0)</f>
        <v>24695.405324603034</v>
      </c>
      <c r="K2120" s="16">
        <f t="shared" ref="K2120:K2151" si="972">IF(J2120&gt;0,IF(J2120&lt;=I2120,I2120-J2120,H2120*(I2120/J2120-1)),I2120-H2120)</f>
        <v>342196.6016706826</v>
      </c>
      <c r="L2120" s="16">
        <f>IF(J2120&gt;0,IF(J2120&lt;=I2120,$H$2106*(1-$H$2108)*(1-J2120/I2120),0),IF(AND(H2120&lt;0,K2120&gt;0),$H$2106*(1-$H$2108)-H2120,$H$2106*(1-$H$2108)))/$B$108</f>
        <v>194652.02724719336</v>
      </c>
      <c r="M2120" s="16">
        <f t="shared" ref="M2120:M2151" si="973">IF($M$2113-12*$B2120&lt;=0,0,($M$2116*MIN(12,$M$2113-12*$B2120)-$M$2112*(MIN(12,$M$2113-12*$B2120)-MAX(0,MIN(12,$M$2113-12*$B2120,$M$2114-12*$B2120))))/12)</f>
        <v>22000</v>
      </c>
      <c r="N2120" s="16">
        <f>$M$2106</f>
        <v>430722.65995650442</v>
      </c>
      <c r="O2120" s="16">
        <f>IF(AND(M2120&gt;0,N2120&gt;0),M2120/(1-$B$105*MAX(0,1-$M$2106*(1-$M$2108)/N2120)),0)</f>
        <v>24957.754082761912</v>
      </c>
      <c r="P2120" s="16">
        <f t="shared" ref="P2120:P2151" si="974">IF(O2120&gt;0,IF(O2120&lt;=N2120,N2120-O2120,M2120*(N2120/O2120-1)),N2120-M2120)</f>
        <v>405764.90587374248</v>
      </c>
      <c r="Q2120" s="16">
        <f>IF(O2120&gt;0,IF(O2120&lt;=N2120,$M$2106*(1-$M$2108)*(1-O2120/N2120),0),IF(AND(M2120&lt;0,P2120&gt;0),$M$2106*(1-$M$2108)-M2120,$M$2106*(1-$M$2108)))/$B$108</f>
        <v>216483.79880067136</v>
      </c>
      <c r="R2120" s="16">
        <f t="shared" ref="R2120:R2151" si="975">IF($R$2113-12*$B2120&lt;=0,0,($R$2116*MIN(12,$R$2113-12*$B2120)-$R$2112*(MIN(12,$R$2113-12*$B2120)-MAX(0,MIN(12,$R$2113-12*$B2120,$R$2114-12*$B2120))))/12)</f>
        <v>22000</v>
      </c>
      <c r="S2120" s="16">
        <f>$R$2106</f>
        <v>397236.41553927236</v>
      </c>
      <c r="T2120" s="16">
        <f>IF(AND(R2120&gt;0,S2120&gt;0),R2120/(1-$B$105*MAX(0,1-$R$2106*(1-$R$2108)/S2120)),0)</f>
        <v>24823.526343608482</v>
      </c>
      <c r="U2120" s="16">
        <f t="shared" ref="U2120:U2151" si="976">IF(T2120&gt;0,IF(T2120&lt;=S2120,S2120-T2120,R2120*(S2120/T2120-1)),S2120-R2120)</f>
        <v>372412.88919566385</v>
      </c>
      <c r="V2120" s="16">
        <f>IF(T2120&gt;0,IF(T2120&lt;=S2120,$R$2106*(1-$R$2108)*(1-T2120/S2120),0),IF(AND(R2120&lt;0,U2120&gt;0),$R$2106*(1-$R$2108)-R2120,$R$2106*(1-$R$2108)))/$B$108</f>
        <v>205383.22804112863</v>
      </c>
      <c r="W2120" s="16">
        <f t="shared" ref="W2120:W2151" si="977">IF($W$2113-12*$B2120&lt;=0,0,($W$2116*MIN(12,$W$2113-12*$B2120)-$W$2112*(MIN(12,$W$2113-12*$B2120)-MAX(0,MIN(12,$W$2113-12*$B2120,$W$2114-12*$B2120))))/12)</f>
        <v>22000</v>
      </c>
      <c r="X2120" s="16">
        <f>$W$2106</f>
        <v>412831.87325871823</v>
      </c>
      <c r="Y2120" s="16">
        <f>IF(AND(W2120&gt;0,X2120&gt;0),W2120/(1-$B$105*MAX(0,1-$W$2106*(1-$W$2108)/X2120)),0)</f>
        <v>24886.947093702456</v>
      </c>
      <c r="Z2120" s="16">
        <f t="shared" ref="Z2120:Z2151" si="978">IF(Y2120&gt;0,IF(Y2120&lt;=X2120,X2120-Y2120,W2120*(X2120/Y2120-1)),X2120-W2120)</f>
        <v>387944.92616501579</v>
      </c>
      <c r="AA2120" s="16">
        <f>IF(Y2120&gt;0,IF(Y2120&lt;=X2120,$W$2106*(1-$W$2108)*(1-Y2120/X2120),0),IF(AND(W2120&lt;0,Z2120&gt;0),$W$2106*(1-$W$2108)-W2120,$W$2106*(1-$W$2108)))/$B$108</f>
        <v>210645.22957705846</v>
      </c>
      <c r="AB2120" s="16">
        <f t="shared" ref="AB2120:AB2151" si="979">IF($AB$2113-12*$B2120&lt;=0,0,($AB$2116*MIN(12,$AB$2113-12*$B2120)-$AB$2112*(MIN(12,$AB$2113-12*$B2120)-MAX(0,MIN(12,$AB$2113-12*$B2120,$AB$2114-12*$B2120))))/12)</f>
        <v>22000</v>
      </c>
      <c r="AC2120" s="16">
        <f>$AB$2106</f>
        <v>404998.33124225767</v>
      </c>
      <c r="AD2120" s="16">
        <f>IF(AND(AB2120&gt;0,AC2120&gt;0),AB2120/(1-$B$105*MAX(0,1-$AB$2106*(1-$AB$2108)/AC2120)),0)</f>
        <v>24855.292134829619</v>
      </c>
      <c r="AE2120" s="16">
        <f t="shared" ref="AE2120:AE2151" si="980">IF(AD2120&gt;0,IF(AD2120&lt;=AC2120,AC2120-AD2120,AB2120*(AC2120/AD2120-1)),AC2120-AB2120)</f>
        <v>380143.03910742805</v>
      </c>
      <c r="AF2120" s="16">
        <f>IF(AD2120&gt;0,IF(AD2120&lt;=AC2120,$AB$2106*(1-$AB$2108)*(1-AD2120/AC2120),0),IF(AND(AB2120&lt;0,AE2120&gt;0),$AB$2106*(1-$AB$2108)-AB2120,$AB$2106*(1-$AB$2108)))/$B$108</f>
        <v>208022.77483110878</v>
      </c>
      <c r="AG2120" s="16">
        <f t="shared" ref="AG2120:AG2151" si="981">IF($AG$2113-12*$B2120&lt;=0,0,($AG$2116*MIN(12,$AG$2113-12*$B2120)-$AG$2112*(MIN(12,$AG$2113-12*$B2120)-MAX(0,MIN(12,$AG$2113-12*$B2120,$AG$2114-12*$B2120))))/12)</f>
        <v>22000</v>
      </c>
      <c r="AH2120" s="16">
        <f>$AG$2106</f>
        <v>401108.46117495967</v>
      </c>
      <c r="AI2120" s="16">
        <f>IF(AND(AG2120&gt;0,AH2120&gt;0),AG2120/(1-$B$105*MAX(0,1-$AG$2106*(1-$AG$2108)/AH2120)),0)</f>
        <v>24839.422946843864</v>
      </c>
      <c r="AJ2120" s="16">
        <f t="shared" ref="AJ2120:AJ2151" si="982">IF(AI2120&gt;0,IF(AI2120&lt;=AH2120,AH2120-AI2120,AG2120*(AH2120/AI2120-1)),AH2120-AG2120)</f>
        <v>376269.03822811582</v>
      </c>
      <c r="AK2120" s="16">
        <f>IF(AI2120&gt;0,IF(AI2120&lt;=AH2120,$AG$2106*(1-$AG$2108)*(1-AI2120/AH2120),0),IF(AND(AG2120&lt;0,AJ2120&gt;0),$AG$2106*(1-$AG$2108)-AG2120,$AG$2106*(1-$AG$2108)))/$B$108</f>
        <v>206705.14446258685</v>
      </c>
      <c r="AL2120" s="16">
        <f t="shared" ref="AL2120:AL2151" si="983">IF($AL$2113-12*$B2120&lt;=0,0,($AL$2116*MIN(12,$AL$2113-12*$B2120)-$AL$2112*(MIN(12,$AL$2113-12*$B2120)-MAX(0,MIN(12,$AL$2113-12*$B2120,$AL$2114-12*$B2120))))/12)</f>
        <v>22000</v>
      </c>
      <c r="AM2120" s="16">
        <f>$AL$2106</f>
        <v>399170.21541672805</v>
      </c>
      <c r="AN2120" s="16">
        <f>IF(AND(AL2120&gt;0,AM2120&gt;0),AL2120/(1-$B$105*MAX(0,1-$AL$2106*(1-$AL$2108)/AM2120)),0)</f>
        <v>24831.478053312814</v>
      </c>
      <c r="AO2120" s="16">
        <f t="shared" ref="AO2120:AO2151" si="984">IF(AN2120&gt;0,IF(AN2120&lt;=AM2120,AM2120-AN2120,AL2120*(AM2120/AN2120-1)),AM2120-AL2120)</f>
        <v>374338.73736341525</v>
      </c>
      <c r="AP2120" s="16">
        <f>IF(AN2120&gt;0,IF(AN2120&lt;=AM2120,$AL$2106*(1-$AL$2108)*(1-AN2120/AM2120),0),IF(AND(AL2120&lt;0,AO2120&gt;0),$AL$2106*(1-$AL$2108)-AL2120,$AL$2106*(1-$AL$2108)))/$B$108</f>
        <v>206044.72282465562</v>
      </c>
      <c r="AQ2120" s="16">
        <f t="shared" ref="AQ2120:AQ2151" si="985">IF($AQ$2113-12*$B2120&lt;=0,0,($AQ$2116*MIN(12,$AQ$2113-12*$B2120)-$AQ$2112*(MIN(12,$AQ$2113-12*$B2120)-MAX(0,MIN(12,$AQ$2113-12*$B2120,$AQ$2114-12*$B2120))))/12)</f>
        <v>22000</v>
      </c>
      <c r="AR2120" s="16">
        <f>$AQ$2106</f>
        <v>399170.21541672805</v>
      </c>
      <c r="AS2120" s="16">
        <f>IF(AND(AQ2120&gt;0,AR2120&gt;0),AQ2120/(1-$B$105*MAX(0,1-$AQ$2106*(1-$AQ$2108)/AR2120)),0)</f>
        <v>24831.478053312814</v>
      </c>
      <c r="AT2120" s="16">
        <f t="shared" ref="AT2120:AT2151" si="986">IF(AS2120&gt;0,IF(AS2120&lt;=AR2120,AR2120-AS2120,AQ2120*(AR2120/AS2120-1)),AR2120-AQ2120)</f>
        <v>374338.73736341525</v>
      </c>
      <c r="AU2120" s="16">
        <f>IF(AS2120&gt;0,IF(AS2120&lt;=AR2120,$AQ$2106*(1-$AQ$2108)*(1-AS2120/AR2120),0),IF(AND(AQ2120&lt;0,AT2120&gt;0),$AQ$2106*(1-$AQ$2108)-AQ2120,$AQ$2106*(1-$AQ$2108)))/$B$108</f>
        <v>206044.72282465562</v>
      </c>
    </row>
    <row r="2121" spans="1:47">
      <c r="B2121" s="13">
        <v>1</v>
      </c>
      <c r="C2121" s="16">
        <f t="shared" si="969"/>
        <v>22000</v>
      </c>
      <c r="D2121" s="16">
        <f t="shared" ref="D2121:D2152" si="987">IF($B2121&gt;$C$2115,F2120,F2120*$B$107*IF(F2120&gt;0,$B$106,1))</f>
        <v>489842.03890769876</v>
      </c>
      <c r="E2121" s="16">
        <f t="shared" ref="E2121:E2152" si="988">IF(AND(C2121&gt;0,D2121&gt;0),C2121/(1-$B$105*MAX(0,1-G2120/D2121)),0)</f>
        <v>25397.932367466568</v>
      </c>
      <c r="F2121" s="16">
        <f t="shared" si="970"/>
        <v>464444.1065402322</v>
      </c>
      <c r="G2121" s="16">
        <f t="shared" ref="G2121:G2152" si="989">IF(E2121&gt;0,IF(E2121&lt;=D2121,G2120*(1-E2121/D2121),0),IF(AND(C2121&lt;0,F2121&gt;0),G2120-C2121,G2120))/$B$108</f>
        <v>221035.19268655361</v>
      </c>
      <c r="H2121" s="16">
        <f t="shared" si="971"/>
        <v>22000</v>
      </c>
      <c r="I2121" s="16">
        <f t="shared" ref="I2121:I2152" si="990">IF($B2121&gt;$H$2115,K2120,K2120*$B$107*IF(K2120&gt;0,$B$106,1))</f>
        <v>351757.57472136151</v>
      </c>
      <c r="J2121" s="16">
        <f t="shared" ref="J2121:J2152" si="991">IF(AND(H2121&gt;0,I2121&gt;0),H2121/(1-$B$105*MAX(0,1-L2120/I2121)),0)</f>
        <v>24890.364893156519</v>
      </c>
      <c r="K2121" s="16">
        <f t="shared" si="972"/>
        <v>326867.209828205</v>
      </c>
      <c r="L2121" s="16">
        <f t="shared" ref="L2121:L2152" si="992">IF(J2121&gt;0,IF(J2121&lt;=I2121,L2120*(1-J2121/I2121),0),IF(AND(H2121&lt;0,K2121&gt;0),L2120-H2121,L2120))/$B$108</f>
        <v>177331.81412219492</v>
      </c>
      <c r="M2121" s="16">
        <f t="shared" si="973"/>
        <v>22000</v>
      </c>
      <c r="N2121" s="16">
        <f t="shared" ref="N2121:N2152" si="993">IF($B2121&gt;$M$2115,P2120,P2120*$B$107*IF(P2120&gt;0,$B$106,1))</f>
        <v>417101.97734385484</v>
      </c>
      <c r="O2121" s="16">
        <f t="shared" ref="O2121:O2152" si="994">IF(AND(M2121&gt;0,N2121&gt;0),M2121/(1-$B$105*MAX(0,1-Q2120/N2121)),0)</f>
        <v>25144.44031297055</v>
      </c>
      <c r="P2121" s="16">
        <f t="shared" si="974"/>
        <v>391957.5370308843</v>
      </c>
      <c r="Q2121" s="16">
        <f t="shared" ref="Q2121:Q2152" si="995">IF(O2121&gt;0,IF(O2121&lt;=N2121,Q2120*(1-O2121/N2121),0),IF(AND(M2121&lt;0,P2121&gt;0),Q2120-M2121,Q2120))/$B$108</f>
        <v>199444.47028571932</v>
      </c>
      <c r="R2121" s="16">
        <f t="shared" si="975"/>
        <v>22000</v>
      </c>
      <c r="S2121" s="16">
        <f t="shared" ref="S2121:S2152" si="996">IF($B2121&gt;$R$2115,U2120,U2120*$B$107*IF(U2120&gt;0,$B$106,1))</f>
        <v>382818.10531979072</v>
      </c>
      <c r="T2121" s="16">
        <f t="shared" ref="T2121:T2152" si="997">IF(AND(R2121&gt;0,S2121&gt;0),R2121/(1-$B$105*MAX(0,1-V2120/S2121)),0)</f>
        <v>25014.471645048608</v>
      </c>
      <c r="U2121" s="16">
        <f t="shared" si="976"/>
        <v>357803.63367474213</v>
      </c>
      <c r="V2121" s="16">
        <f t="shared" ref="V2121:V2152" si="998">IF(T2121&gt;0,IF(T2121&lt;=S2121,V2120*(1-T2121/S2121),0),IF(AND(R2121&lt;0,U2121&gt;0),V2120-R2121,V2120))/$B$108</f>
        <v>188198.9001056916</v>
      </c>
      <c r="W2121" s="16">
        <f t="shared" si="977"/>
        <v>22000</v>
      </c>
      <c r="X2121" s="16">
        <f t="shared" ref="X2121:X2152" si="999">IF($B2121&gt;$W$2115,Z2120,Z2120*$B$107*IF(Z2120&gt;0,$B$106,1))</f>
        <v>398784.10740206629</v>
      </c>
      <c r="Y2121" s="16">
        <f t="shared" ref="Y2121:Y2152" si="1000">IF(AND(W2121&gt;0,X2121&gt;0),W2121/(1-$B$105*MAX(0,1-AA2120/X2121)),0)</f>
        <v>25075.886859385606</v>
      </c>
      <c r="Z2121" s="16">
        <f t="shared" si="978"/>
        <v>373708.2205426807</v>
      </c>
      <c r="AA2121" s="16">
        <f t="shared" ref="AA2121:AA2152" si="1001">IF(Y2121&gt;0,IF(Y2121&lt;=X2121,AA2120*(1-Y2121/X2121),0),IF(AND(W2121&lt;0,Z2121&gt;0),AA2120-W2121,AA2120))/$B$108</f>
        <v>193529.09489434594</v>
      </c>
      <c r="AB2121" s="16">
        <f t="shared" si="979"/>
        <v>22000</v>
      </c>
      <c r="AC2121" s="16">
        <f t="shared" ref="AC2121:AC2152" si="1002">IF($B2121&gt;$AB$2115,AE2120,AE2120*$B$107*IF(AE2120&gt;0,$B$106,1))</f>
        <v>390764.23562008957</v>
      </c>
      <c r="AD2121" s="16">
        <f t="shared" ref="AD2121:AD2152" si="1003">IF(AND(AB2121&gt;0,AC2121&gt;0),AB2121/(1-$B$105*MAX(0,1-AF2120/AC2121)),0)</f>
        <v>25045.234442578672</v>
      </c>
      <c r="AE2121" s="16">
        <f t="shared" si="980"/>
        <v>365719.00117751089</v>
      </c>
      <c r="AF2121" s="16">
        <f t="shared" ref="AF2121:AF2152" si="1004">IF(AD2121&gt;0,IF(AD2121&lt;=AC2121,AF2120*(1-AD2121/AC2121),0),IF(AND(AB2121&lt;0,AE2121&gt;0),AF2120-AB2121,AF2120))/$B$108</f>
        <v>190872.52995322962</v>
      </c>
      <c r="AG2121" s="16">
        <f t="shared" si="981"/>
        <v>22000</v>
      </c>
      <c r="AH2121" s="16">
        <f t="shared" ref="AH2121:AH2152" si="1005">IF($B2121&gt;$AG$2115,AJ2120,AJ2120*$B$107*IF(AJ2120&gt;0,$B$106,1))</f>
        <v>386781.99515620939</v>
      </c>
      <c r="AI2121" s="16">
        <f t="shared" ref="AI2121:AI2152" si="1006">IF(AND(AG2121&gt;0,AH2121&gt;0),AG2121/(1-$B$105*MAX(0,1-AK2120/AH2121)),0)</f>
        <v>25029.86670163873</v>
      </c>
      <c r="AJ2121" s="16">
        <f t="shared" si="982"/>
        <v>361752.12845457066</v>
      </c>
      <c r="AK2121" s="16">
        <f t="shared" ref="AK2121:AK2152" si="1007">IF(AI2121&gt;0,IF(AI2121&lt;=AH2121,AK2120*(1-AI2121/AH2121),0),IF(AND(AG2121&lt;0,AJ2121&gt;0),AK2120-AG2121,AK2120))/$B$108</f>
        <v>189537.85414587194</v>
      </c>
      <c r="AL2121" s="16">
        <f t="shared" si="983"/>
        <v>22000</v>
      </c>
      <c r="AM2121" s="16">
        <f t="shared" ref="AM2121:AM2152" si="1008">IF($B2121&gt;$AL$2115,AO2120,AO2120*$B$107*IF(AO2120&gt;0,$B$106,1))</f>
        <v>384797.76168534905</v>
      </c>
      <c r="AN2121" s="16">
        <f t="shared" ref="AN2121:AN2152" si="1009">IF(AND(AL2121&gt;0,AM2121&gt;0),AL2121/(1-$B$105*MAX(0,1-AP2120/AM2121)),0)</f>
        <v>25022.1725698257</v>
      </c>
      <c r="AO2121" s="16">
        <f t="shared" si="984"/>
        <v>359775.58911552333</v>
      </c>
      <c r="AP2121" s="16">
        <f t="shared" ref="AP2121:AP2152" si="1010">IF(AN2121&gt;0,IF(AN2121&lt;=AM2121,AP2120*(1-AN2121/AM2121),0),IF(AND(AL2121&lt;0,AO2121&gt;0),AP2120-AL2121,AP2120))/$B$108</f>
        <v>188868.91265490753</v>
      </c>
      <c r="AQ2121" s="16">
        <f t="shared" si="985"/>
        <v>22000</v>
      </c>
      <c r="AR2121" s="16">
        <f t="shared" ref="AR2121:AR2152" si="1011">IF($B2121&gt;$AQ$2115,AT2120,AT2120*$B$107*IF(AT2120&gt;0,$B$106,1))</f>
        <v>384797.76168534905</v>
      </c>
      <c r="AS2121" s="16">
        <f t="shared" ref="AS2121:AS2152" si="1012">IF(AND(AQ2121&gt;0,AR2121&gt;0),AQ2121/(1-$B$105*MAX(0,1-AU2120/AR2121)),0)</f>
        <v>25022.1725698257</v>
      </c>
      <c r="AT2121" s="16">
        <f t="shared" si="986"/>
        <v>359775.58911552333</v>
      </c>
      <c r="AU2121" s="16">
        <f t="shared" ref="AU2121:AU2152" si="1013">IF(AS2121&gt;0,IF(AS2121&lt;=AR2121,AU2120*(1-AS2121/AR2121),0),IF(AND(AQ2121&lt;0,AT2121&gt;0),AU2120-AQ2121,AU2120))/$B$108</f>
        <v>188868.91265490753</v>
      </c>
    </row>
    <row r="2122" spans="1:47">
      <c r="B2122" s="13">
        <v>2</v>
      </c>
      <c r="C2122" s="16">
        <f t="shared" si="969"/>
        <v>22000</v>
      </c>
      <c r="D2122" s="16">
        <f t="shared" si="987"/>
        <v>477420.67487696634</v>
      </c>
      <c r="E2122" s="16">
        <f t="shared" si="988"/>
        <v>25570.26816941033</v>
      </c>
      <c r="F2122" s="16">
        <f t="shared" si="970"/>
        <v>451850.40670755599</v>
      </c>
      <c r="G2122" s="16">
        <f t="shared" si="989"/>
        <v>205094.82859678578</v>
      </c>
      <c r="H2122" s="16">
        <f t="shared" si="971"/>
        <v>22000</v>
      </c>
      <c r="I2122" s="16">
        <f t="shared" si="990"/>
        <v>335999.87967080501</v>
      </c>
      <c r="J2122" s="16">
        <f t="shared" si="991"/>
        <v>25079.196231976304</v>
      </c>
      <c r="K2122" s="16">
        <f t="shared" si="972"/>
        <v>310920.68343882868</v>
      </c>
      <c r="L2122" s="16">
        <f t="shared" si="992"/>
        <v>160878.11796166343</v>
      </c>
      <c r="M2122" s="16">
        <f t="shared" si="973"/>
        <v>22000</v>
      </c>
      <c r="N2122" s="16">
        <f t="shared" si="993"/>
        <v>402908.83061552723</v>
      </c>
      <c r="O2122" s="16">
        <f t="shared" si="994"/>
        <v>25325.112051107775</v>
      </c>
      <c r="P2122" s="16">
        <f t="shared" si="974"/>
        <v>377583.71856441943</v>
      </c>
      <c r="Q2122" s="16">
        <f t="shared" si="995"/>
        <v>183243.38307732571</v>
      </c>
      <c r="R2122" s="16">
        <f t="shared" si="975"/>
        <v>22000</v>
      </c>
      <c r="S2122" s="16">
        <f t="shared" si="996"/>
        <v>367800.66719961446</v>
      </c>
      <c r="T2122" s="16">
        <f t="shared" si="997"/>
        <v>25199.341780536412</v>
      </c>
      <c r="U2122" s="16">
        <f t="shared" si="976"/>
        <v>342601.32541907806</v>
      </c>
      <c r="V2122" s="16">
        <f t="shared" si="998"/>
        <v>171867.37158777058</v>
      </c>
      <c r="W2122" s="16">
        <f t="shared" si="977"/>
        <v>22000</v>
      </c>
      <c r="X2122" s="16">
        <f t="shared" si="999"/>
        <v>384149.62822464318</v>
      </c>
      <c r="Y2122" s="16">
        <f t="shared" si="1000"/>
        <v>25258.779475178839</v>
      </c>
      <c r="Z2122" s="16">
        <f t="shared" si="978"/>
        <v>358890.84874946432</v>
      </c>
      <c r="AA2122" s="16">
        <f t="shared" si="1001"/>
        <v>177258.90454058175</v>
      </c>
      <c r="AB2122" s="16">
        <f t="shared" si="979"/>
        <v>22000</v>
      </c>
      <c r="AC2122" s="16">
        <f t="shared" si="1002"/>
        <v>375937.19007041055</v>
      </c>
      <c r="AD2122" s="16">
        <f t="shared" si="1003"/>
        <v>25229.115471429435</v>
      </c>
      <c r="AE2122" s="16">
        <f t="shared" si="980"/>
        <v>350708.07459898113</v>
      </c>
      <c r="AF2122" s="16">
        <f t="shared" si="1004"/>
        <v>174571.65624697393</v>
      </c>
      <c r="AG2122" s="16">
        <f t="shared" si="981"/>
        <v>22000</v>
      </c>
      <c r="AH2122" s="16">
        <f t="shared" si="1005"/>
        <v>371859.48292359139</v>
      </c>
      <c r="AI2122" s="16">
        <f t="shared" si="1006"/>
        <v>25214.242203559159</v>
      </c>
      <c r="AJ2122" s="16">
        <f t="shared" si="982"/>
        <v>346645.24072003225</v>
      </c>
      <c r="AK2122" s="16">
        <f t="shared" si="1007"/>
        <v>173221.64897647238</v>
      </c>
      <c r="AL2122" s="16">
        <f t="shared" si="983"/>
        <v>22000</v>
      </c>
      <c r="AM2122" s="16">
        <f t="shared" si="1008"/>
        <v>369827.71907541103</v>
      </c>
      <c r="AN2122" s="16">
        <f t="shared" si="1009"/>
        <v>25206.795369287407</v>
      </c>
      <c r="AO2122" s="16">
        <f t="shared" si="984"/>
        <v>344620.92370612361</v>
      </c>
      <c r="AP2122" s="16">
        <f t="shared" si="1010"/>
        <v>172545.0447343463</v>
      </c>
      <c r="AQ2122" s="16">
        <f t="shared" si="985"/>
        <v>22000</v>
      </c>
      <c r="AR2122" s="16">
        <f t="shared" si="1011"/>
        <v>369827.71907541103</v>
      </c>
      <c r="AS2122" s="16">
        <f t="shared" si="1012"/>
        <v>25206.795369287407</v>
      </c>
      <c r="AT2122" s="16">
        <f t="shared" si="986"/>
        <v>344620.92370612361</v>
      </c>
      <c r="AU2122" s="16">
        <f t="shared" si="1013"/>
        <v>172545.0447343463</v>
      </c>
    </row>
    <row r="2123" spans="1:47">
      <c r="B2123" s="13">
        <v>3</v>
      </c>
      <c r="C2123" s="16">
        <f t="shared" si="969"/>
        <v>22000</v>
      </c>
      <c r="D2123" s="16">
        <f t="shared" si="987"/>
        <v>464475.10707096511</v>
      </c>
      <c r="E2123" s="16">
        <f t="shared" si="988"/>
        <v>25736.825668100879</v>
      </c>
      <c r="F2123" s="16">
        <f t="shared" si="970"/>
        <v>438738.28140286426</v>
      </c>
      <c r="G2123" s="16">
        <f t="shared" si="989"/>
        <v>189931.77386711523</v>
      </c>
      <c r="H2123" s="16">
        <f t="shared" si="971"/>
        <v>22000</v>
      </c>
      <c r="I2123" s="16">
        <f t="shared" si="990"/>
        <v>319607.80733410956</v>
      </c>
      <c r="J2123" s="16">
        <f t="shared" si="991"/>
        <v>25261.981963794646</v>
      </c>
      <c r="K2123" s="16">
        <f t="shared" si="972"/>
        <v>294345.82537031494</v>
      </c>
      <c r="L2123" s="16">
        <f t="shared" si="992"/>
        <v>145257.07889608043</v>
      </c>
      <c r="M2123" s="16">
        <f t="shared" si="973"/>
        <v>22000</v>
      </c>
      <c r="N2123" s="16">
        <f t="shared" si="993"/>
        <v>388133.40766110929</v>
      </c>
      <c r="O2123" s="16">
        <f t="shared" si="994"/>
        <v>25499.862439383323</v>
      </c>
      <c r="P2123" s="16">
        <f t="shared" si="974"/>
        <v>362633.54522172594</v>
      </c>
      <c r="Q2123" s="16">
        <f t="shared" si="995"/>
        <v>167847.57845116267</v>
      </c>
      <c r="R2123" s="16">
        <f t="shared" si="975"/>
        <v>22000</v>
      </c>
      <c r="S2123" s="16">
        <f t="shared" si="996"/>
        <v>352173.60645128711</v>
      </c>
      <c r="T2123" s="16">
        <f t="shared" si="997"/>
        <v>25378.224638499541</v>
      </c>
      <c r="U2123" s="16">
        <f t="shared" si="976"/>
        <v>326795.38181278756</v>
      </c>
      <c r="V2123" s="16">
        <f t="shared" si="998"/>
        <v>156355.2143488311</v>
      </c>
      <c r="W2123" s="16">
        <f t="shared" si="977"/>
        <v>22000</v>
      </c>
      <c r="X2123" s="16">
        <f t="shared" si="999"/>
        <v>368918.25906352437</v>
      </c>
      <c r="Y2123" s="16">
        <f t="shared" si="1000"/>
        <v>25435.715346085242</v>
      </c>
      <c r="Z2123" s="16">
        <f t="shared" si="978"/>
        <v>343482.54371743911</v>
      </c>
      <c r="AA2123" s="16">
        <f t="shared" si="1001"/>
        <v>161801.44998738435</v>
      </c>
      <c r="AB2123" s="16">
        <f t="shared" si="979"/>
        <v>22000</v>
      </c>
      <c r="AC2123" s="16">
        <f t="shared" si="1002"/>
        <v>360506.85820327664</v>
      </c>
      <c r="AD2123" s="16">
        <f t="shared" si="1003"/>
        <v>25407.024377876998</v>
      </c>
      <c r="AE2123" s="16">
        <f t="shared" si="980"/>
        <v>335099.83382539963</v>
      </c>
      <c r="AF2123" s="16">
        <f t="shared" si="1004"/>
        <v>159086.83508236124</v>
      </c>
      <c r="AG2123" s="16">
        <f t="shared" si="981"/>
        <v>22000</v>
      </c>
      <c r="AH2123" s="16">
        <f t="shared" si="1005"/>
        <v>356330.50874574995</v>
      </c>
      <c r="AI2123" s="16">
        <f t="shared" si="1006"/>
        <v>25392.637977505616</v>
      </c>
      <c r="AJ2123" s="16">
        <f t="shared" si="982"/>
        <v>330937.87076824432</v>
      </c>
      <c r="AK2123" s="16">
        <f t="shared" si="1007"/>
        <v>157723.15549486037</v>
      </c>
      <c r="AL2123" s="16">
        <f t="shared" si="983"/>
        <v>22000</v>
      </c>
      <c r="AM2123" s="16">
        <f t="shared" si="1008"/>
        <v>354249.63231447275</v>
      </c>
      <c r="AN2123" s="16">
        <f t="shared" si="1009"/>
        <v>25385.434658971</v>
      </c>
      <c r="AO2123" s="16">
        <f t="shared" si="984"/>
        <v>328864.19765550178</v>
      </c>
      <c r="AP2123" s="16">
        <f t="shared" si="1010"/>
        <v>157039.71824497954</v>
      </c>
      <c r="AQ2123" s="16">
        <f t="shared" si="985"/>
        <v>22000</v>
      </c>
      <c r="AR2123" s="16">
        <f t="shared" si="1011"/>
        <v>354249.63231447275</v>
      </c>
      <c r="AS2123" s="16">
        <f t="shared" si="1012"/>
        <v>25385.434658971</v>
      </c>
      <c r="AT2123" s="16">
        <f t="shared" si="986"/>
        <v>328864.19765550178</v>
      </c>
      <c r="AU2123" s="16">
        <f t="shared" si="1013"/>
        <v>157039.71824497954</v>
      </c>
    </row>
    <row r="2124" spans="1:47">
      <c r="B2124" s="13">
        <v>4</v>
      </c>
      <c r="C2124" s="16">
        <f t="shared" si="969"/>
        <v>22000</v>
      </c>
      <c r="D2124" s="16">
        <f t="shared" si="987"/>
        <v>450996.62898526032</v>
      </c>
      <c r="E2124" s="16">
        <f t="shared" si="988"/>
        <v>25897.713198970192</v>
      </c>
      <c r="F2124" s="16">
        <f t="shared" si="970"/>
        <v>425098.91578629013</v>
      </c>
      <c r="G2124" s="16">
        <f t="shared" si="989"/>
        <v>175514.96596036162</v>
      </c>
      <c r="H2124" s="16">
        <f t="shared" si="971"/>
        <v>22000</v>
      </c>
      <c r="I2124" s="16">
        <f t="shared" si="990"/>
        <v>302569.84773116157</v>
      </c>
      <c r="J2124" s="16">
        <f t="shared" si="991"/>
        <v>25438.812627506231</v>
      </c>
      <c r="K2124" s="16">
        <f t="shared" si="972"/>
        <v>277131.03510365536</v>
      </c>
      <c r="L2124" s="16">
        <f t="shared" si="992"/>
        <v>130435.75360986244</v>
      </c>
      <c r="M2124" s="16">
        <f t="shared" si="973"/>
        <v>22000</v>
      </c>
      <c r="N2124" s="16">
        <f t="shared" si="993"/>
        <v>372765.52647522098</v>
      </c>
      <c r="O2124" s="16">
        <f t="shared" si="994"/>
        <v>25668.791457458046</v>
      </c>
      <c r="P2124" s="16">
        <f t="shared" si="974"/>
        <v>347096.73501776293</v>
      </c>
      <c r="Q2124" s="16">
        <f t="shared" si="995"/>
        <v>153225.02291033656</v>
      </c>
      <c r="R2124" s="16">
        <f t="shared" si="975"/>
        <v>22000</v>
      </c>
      <c r="S2124" s="16">
        <f t="shared" si="996"/>
        <v>335926.04478063685</v>
      </c>
      <c r="T2124" s="16">
        <f t="shared" si="997"/>
        <v>25551.215497404679</v>
      </c>
      <c r="U2124" s="16">
        <f t="shared" si="976"/>
        <v>310374.82928323216</v>
      </c>
      <c r="V2124" s="16">
        <f t="shared" si="998"/>
        <v>141629.92156401038</v>
      </c>
      <c r="W2124" s="16">
        <f t="shared" si="977"/>
        <v>22000</v>
      </c>
      <c r="X2124" s="16">
        <f t="shared" si="999"/>
        <v>353079.44598890434</v>
      </c>
      <c r="Y2124" s="16">
        <f t="shared" si="1000"/>
        <v>25606.792006156655</v>
      </c>
      <c r="Z2124" s="16">
        <f t="shared" si="978"/>
        <v>327472.6539827477</v>
      </c>
      <c r="AA2124" s="16">
        <f t="shared" si="1001"/>
        <v>147124.4460078275</v>
      </c>
      <c r="AB2124" s="16">
        <f t="shared" si="979"/>
        <v>22000</v>
      </c>
      <c r="AC2124" s="16">
        <f t="shared" si="1002"/>
        <v>344462.52318248129</v>
      </c>
      <c r="AD2124" s="16">
        <f t="shared" si="1003"/>
        <v>25579.057577763957</v>
      </c>
      <c r="AE2124" s="16">
        <f t="shared" si="980"/>
        <v>318883.46560471732</v>
      </c>
      <c r="AF2124" s="16">
        <f t="shared" si="1004"/>
        <v>144385.67016952959</v>
      </c>
      <c r="AG2124" s="16">
        <f t="shared" si="981"/>
        <v>22000</v>
      </c>
      <c r="AH2124" s="16">
        <f t="shared" si="1005"/>
        <v>340184.27487750904</v>
      </c>
      <c r="AI2124" s="16">
        <f t="shared" si="1006"/>
        <v>25565.149873024489</v>
      </c>
      <c r="AJ2124" s="16">
        <f t="shared" si="982"/>
        <v>314619.12500448455</v>
      </c>
      <c r="AK2124" s="16">
        <f t="shared" si="1007"/>
        <v>143009.92207655284</v>
      </c>
      <c r="AL2124" s="16">
        <f t="shared" si="983"/>
        <v>22000</v>
      </c>
      <c r="AM2124" s="16">
        <f t="shared" si="1008"/>
        <v>338052.66333799646</v>
      </c>
      <c r="AN2124" s="16">
        <f t="shared" si="1009"/>
        <v>25558.186003480394</v>
      </c>
      <c r="AO2124" s="16">
        <f t="shared" si="984"/>
        <v>312494.47733451606</v>
      </c>
      <c r="AP2124" s="16">
        <f t="shared" si="1010"/>
        <v>142320.4539452118</v>
      </c>
      <c r="AQ2124" s="16">
        <f t="shared" si="985"/>
        <v>22000</v>
      </c>
      <c r="AR2124" s="16">
        <f t="shared" si="1011"/>
        <v>338052.66333799646</v>
      </c>
      <c r="AS2124" s="16">
        <f t="shared" si="1012"/>
        <v>25558.186003480394</v>
      </c>
      <c r="AT2124" s="16">
        <f t="shared" si="986"/>
        <v>312494.47733451606</v>
      </c>
      <c r="AU2124" s="16">
        <f t="shared" si="1013"/>
        <v>142320.4539452118</v>
      </c>
    </row>
    <row r="2125" spans="1:47">
      <c r="B2125" s="13">
        <v>5</v>
      </c>
      <c r="C2125" s="16">
        <f t="shared" si="969"/>
        <v>22000</v>
      </c>
      <c r="D2125" s="16">
        <f t="shared" si="987"/>
        <v>436976.17949335906</v>
      </c>
      <c r="E2125" s="16">
        <f t="shared" si="988"/>
        <v>26053.044129224476</v>
      </c>
      <c r="F2125" s="16">
        <f t="shared" si="970"/>
        <v>410923.13536413456</v>
      </c>
      <c r="G2125" s="16">
        <f t="shared" si="989"/>
        <v>161814.26774253443</v>
      </c>
      <c r="H2125" s="16">
        <f t="shared" si="971"/>
        <v>22000</v>
      </c>
      <c r="I2125" s="16">
        <f t="shared" si="990"/>
        <v>284874.07622445148</v>
      </c>
      <c r="J2125" s="16">
        <f t="shared" si="991"/>
        <v>25609.785876983035</v>
      </c>
      <c r="K2125" s="16">
        <f t="shared" si="972"/>
        <v>259264.29034746846</v>
      </c>
      <c r="L2125" s="16">
        <f t="shared" si="992"/>
        <v>116382.11722297013</v>
      </c>
      <c r="M2125" s="16">
        <f t="shared" si="973"/>
        <v>22000</v>
      </c>
      <c r="N2125" s="16">
        <f t="shared" si="993"/>
        <v>356794.61779415928</v>
      </c>
      <c r="O2125" s="16">
        <f t="shared" si="994"/>
        <v>25832.005153983013</v>
      </c>
      <c r="P2125" s="16">
        <f t="shared" si="974"/>
        <v>330962.61264017626</v>
      </c>
      <c r="Q2125" s="16">
        <f t="shared" si="995"/>
        <v>139344.60697826144</v>
      </c>
      <c r="R2125" s="16">
        <f t="shared" si="975"/>
        <v>22000</v>
      </c>
      <c r="S2125" s="16">
        <f t="shared" si="996"/>
        <v>319046.70201340568</v>
      </c>
      <c r="T2125" s="16">
        <f t="shared" si="997"/>
        <v>25718.416239560509</v>
      </c>
      <c r="U2125" s="16">
        <f t="shared" si="976"/>
        <v>293328.28577384516</v>
      </c>
      <c r="V2125" s="16">
        <f t="shared" si="998"/>
        <v>127659.90808415337</v>
      </c>
      <c r="W2125" s="16">
        <f t="shared" si="977"/>
        <v>22000</v>
      </c>
      <c r="X2125" s="16">
        <f t="shared" si="999"/>
        <v>336622.23993502569</v>
      </c>
      <c r="Y2125" s="16">
        <f t="shared" si="1000"/>
        <v>25772.113340421278</v>
      </c>
      <c r="Z2125" s="16">
        <f t="shared" si="978"/>
        <v>310850.1265946044</v>
      </c>
      <c r="AA2125" s="16">
        <f t="shared" si="1001"/>
        <v>133196.5302939174</v>
      </c>
      <c r="AB2125" s="16">
        <f t="shared" si="979"/>
        <v>22000</v>
      </c>
      <c r="AC2125" s="16">
        <f t="shared" si="1002"/>
        <v>327793.06963371311</v>
      </c>
      <c r="AD2125" s="16">
        <f t="shared" si="1003"/>
        <v>25745.317964095146</v>
      </c>
      <c r="AE2125" s="16">
        <f t="shared" si="980"/>
        <v>302047.75166961795</v>
      </c>
      <c r="AF2125" s="16">
        <f t="shared" si="1004"/>
        <v>130436.68754716479</v>
      </c>
      <c r="AG2125" s="16">
        <f t="shared" si="981"/>
        <v>22000</v>
      </c>
      <c r="AH2125" s="16">
        <f t="shared" si="1005"/>
        <v>323409.58335710986</v>
      </c>
      <c r="AI2125" s="16">
        <f t="shared" si="1006"/>
        <v>25731.880280104102</v>
      </c>
      <c r="AJ2125" s="16">
        <f t="shared" si="982"/>
        <v>297677.70307700575</v>
      </c>
      <c r="AK2125" s="16">
        <f t="shared" si="1007"/>
        <v>129050.4191070165</v>
      </c>
      <c r="AL2125" s="16">
        <f t="shared" si="983"/>
        <v>22000</v>
      </c>
      <c r="AM2125" s="16">
        <f t="shared" si="1008"/>
        <v>321225.57303124241</v>
      </c>
      <c r="AN2125" s="16">
        <f t="shared" si="1009"/>
        <v>25725.151539546627</v>
      </c>
      <c r="AO2125" s="16">
        <f t="shared" si="984"/>
        <v>295500.4214916958</v>
      </c>
      <c r="AP2125" s="16">
        <f t="shared" si="1010"/>
        <v>128355.69443823368</v>
      </c>
      <c r="AQ2125" s="16">
        <f t="shared" si="985"/>
        <v>22000</v>
      </c>
      <c r="AR2125" s="16">
        <f t="shared" si="1011"/>
        <v>321225.57303124241</v>
      </c>
      <c r="AS2125" s="16">
        <f t="shared" si="1012"/>
        <v>25725.151539546627</v>
      </c>
      <c r="AT2125" s="16">
        <f t="shared" si="986"/>
        <v>295500.4214916958</v>
      </c>
      <c r="AU2125" s="16">
        <f t="shared" si="1013"/>
        <v>128355.69443823368</v>
      </c>
    </row>
    <row r="2126" spans="1:47">
      <c r="B2126" s="13">
        <v>6</v>
      </c>
      <c r="C2126" s="16">
        <f t="shared" si="969"/>
        <v>22000</v>
      </c>
      <c r="D2126" s="16">
        <f t="shared" si="987"/>
        <v>422404.3277662085</v>
      </c>
      <c r="E2126" s="16">
        <f t="shared" si="988"/>
        <v>26202.936161243317</v>
      </c>
      <c r="F2126" s="16">
        <f t="shared" si="970"/>
        <v>396201.3916049652</v>
      </c>
      <c r="G2126" s="16">
        <f t="shared" si="989"/>
        <v>148800.46143430998</v>
      </c>
      <c r="H2126" s="16">
        <f t="shared" si="971"/>
        <v>22000</v>
      </c>
      <c r="I2126" s="16">
        <f t="shared" si="990"/>
        <v>266508.13461977674</v>
      </c>
      <c r="J2126" s="16">
        <f t="shared" si="991"/>
        <v>25775.005703452825</v>
      </c>
      <c r="K2126" s="16">
        <f t="shared" si="972"/>
        <v>240733.12891632391</v>
      </c>
      <c r="L2126" s="16">
        <f t="shared" si="992"/>
        <v>103065.0629657893</v>
      </c>
      <c r="M2126" s="16">
        <f t="shared" si="973"/>
        <v>22000</v>
      </c>
      <c r="N2126" s="16">
        <f t="shared" si="993"/>
        <v>340209.70803734282</v>
      </c>
      <c r="O2126" s="16">
        <f t="shared" si="994"/>
        <v>25989.614906136074</v>
      </c>
      <c r="P2126" s="16">
        <f t="shared" si="974"/>
        <v>314220.09313120676</v>
      </c>
      <c r="Q2126" s="16">
        <f t="shared" si="995"/>
        <v>126176.14194905228</v>
      </c>
      <c r="R2126" s="16">
        <f t="shared" si="975"/>
        <v>22000</v>
      </c>
      <c r="S2126" s="16">
        <f t="shared" si="996"/>
        <v>301523.8780783664</v>
      </c>
      <c r="T2126" s="16">
        <f t="shared" si="997"/>
        <v>25879.934590760269</v>
      </c>
      <c r="U2126" s="16">
        <f t="shared" si="976"/>
        <v>275643.94348760613</v>
      </c>
      <c r="V2126" s="16">
        <f t="shared" si="998"/>
        <v>114414.50866908928</v>
      </c>
      <c r="W2126" s="16">
        <f t="shared" si="977"/>
        <v>22000</v>
      </c>
      <c r="X2126" s="16">
        <f t="shared" si="999"/>
        <v>319535.27913165762</v>
      </c>
      <c r="Y2126" s="16">
        <f t="shared" si="1000"/>
        <v>25931.788833699753</v>
      </c>
      <c r="Z2126" s="16">
        <f t="shared" si="978"/>
        <v>293603.49029795785</v>
      </c>
      <c r="AA2126" s="16">
        <f t="shared" si="1001"/>
        <v>119987.26098550655</v>
      </c>
      <c r="AB2126" s="16">
        <f t="shared" si="979"/>
        <v>22000</v>
      </c>
      <c r="AC2126" s="16">
        <f t="shared" si="1002"/>
        <v>310486.9658512671</v>
      </c>
      <c r="AD2126" s="16">
        <f t="shared" si="1003"/>
        <v>25905.914151223809</v>
      </c>
      <c r="AE2126" s="16">
        <f t="shared" si="980"/>
        <v>284581.05170004332</v>
      </c>
      <c r="AF2126" s="16">
        <f t="shared" si="1004"/>
        <v>117209.3334621737</v>
      </c>
      <c r="AG2126" s="16">
        <f t="shared" si="981"/>
        <v>22000</v>
      </c>
      <c r="AH2126" s="16">
        <f t="shared" si="1005"/>
        <v>305994.81810097728</v>
      </c>
      <c r="AI2126" s="16">
        <f t="shared" si="1006"/>
        <v>25892.937371078166</v>
      </c>
      <c r="AJ2126" s="16">
        <f t="shared" si="982"/>
        <v>280101.8807298991</v>
      </c>
      <c r="AK2126" s="16">
        <f t="shared" si="1007"/>
        <v>115814.03703779084</v>
      </c>
      <c r="AL2126" s="16">
        <f t="shared" si="983"/>
        <v>22000</v>
      </c>
      <c r="AM2126" s="16">
        <f t="shared" si="1008"/>
        <v>303756.70326817379</v>
      </c>
      <c r="AN2126" s="16">
        <f t="shared" si="1009"/>
        <v>25886.439216798128</v>
      </c>
      <c r="AO2126" s="16">
        <f t="shared" si="984"/>
        <v>277870.26405137568</v>
      </c>
      <c r="AP2126" s="16">
        <f t="shared" si="1010"/>
        <v>115114.80231663412</v>
      </c>
      <c r="AQ2126" s="16">
        <f t="shared" si="985"/>
        <v>22000</v>
      </c>
      <c r="AR2126" s="16">
        <f t="shared" si="1011"/>
        <v>303756.70326817379</v>
      </c>
      <c r="AS2126" s="16">
        <f t="shared" si="1012"/>
        <v>25886.439216798128</v>
      </c>
      <c r="AT2126" s="16">
        <f t="shared" si="986"/>
        <v>277870.26405137568</v>
      </c>
      <c r="AU2126" s="16">
        <f t="shared" si="1013"/>
        <v>115114.80231663412</v>
      </c>
    </row>
    <row r="2127" spans="1:47">
      <c r="B2127" s="13">
        <v>7</v>
      </c>
      <c r="C2127" s="16">
        <f t="shared" si="969"/>
        <v>22000</v>
      </c>
      <c r="D2127" s="16">
        <f t="shared" si="987"/>
        <v>407271.25848640793</v>
      </c>
      <c r="E2127" s="16">
        <f t="shared" si="988"/>
        <v>26347.510669357594</v>
      </c>
      <c r="F2127" s="16">
        <f t="shared" si="970"/>
        <v>380923.74781705032</v>
      </c>
      <c r="G2127" s="16">
        <f t="shared" si="989"/>
        <v>136445.24083048722</v>
      </c>
      <c r="H2127" s="16">
        <f t="shared" si="971"/>
        <v>22000</v>
      </c>
      <c r="I2127" s="16">
        <f t="shared" si="990"/>
        <v>247459.21253824601</v>
      </c>
      <c r="J2127" s="16">
        <f t="shared" si="991"/>
        <v>25934.581684821223</v>
      </c>
      <c r="K2127" s="16">
        <f t="shared" si="972"/>
        <v>221524.63085342478</v>
      </c>
      <c r="L2127" s="16">
        <f t="shared" si="992"/>
        <v>90454.399765734983</v>
      </c>
      <c r="M2127" s="16">
        <f t="shared" si="973"/>
        <v>22000</v>
      </c>
      <c r="N2127" s="16">
        <f t="shared" si="993"/>
        <v>322999.40253329265</v>
      </c>
      <c r="O2127" s="16">
        <f t="shared" si="994"/>
        <v>26141.736709760866</v>
      </c>
      <c r="P2127" s="16">
        <f t="shared" si="974"/>
        <v>296857.6658235318</v>
      </c>
      <c r="Q2127" s="16">
        <f t="shared" si="995"/>
        <v>113690.35472087721</v>
      </c>
      <c r="R2127" s="16">
        <f t="shared" si="975"/>
        <v>22000</v>
      </c>
      <c r="S2127" s="16">
        <f t="shared" si="996"/>
        <v>283345.43526864983</v>
      </c>
      <c r="T2127" s="16">
        <f t="shared" si="997"/>
        <v>26035.883388762635</v>
      </c>
      <c r="U2127" s="16">
        <f t="shared" si="976"/>
        <v>257309.55187988721</v>
      </c>
      <c r="V2127" s="16">
        <f t="shared" si="998"/>
        <v>101863.97421435732</v>
      </c>
      <c r="W2127" s="16">
        <f t="shared" si="977"/>
        <v>22000</v>
      </c>
      <c r="X2127" s="16">
        <f t="shared" si="999"/>
        <v>301806.77181688277</v>
      </c>
      <c r="Y2127" s="16">
        <f t="shared" si="1000"/>
        <v>26085.932849121524</v>
      </c>
      <c r="Z2127" s="16">
        <f t="shared" si="978"/>
        <v>275720.83896776126</v>
      </c>
      <c r="AA2127" s="16">
        <f t="shared" si="1001"/>
        <v>107467.1122344707</v>
      </c>
      <c r="AB2127" s="16">
        <f t="shared" si="979"/>
        <v>22000</v>
      </c>
      <c r="AC2127" s="16">
        <f t="shared" si="1002"/>
        <v>292532.24628454255</v>
      </c>
      <c r="AD2127" s="16">
        <f t="shared" si="1003"/>
        <v>26060.959748314137</v>
      </c>
      <c r="AE2127" s="16">
        <f t="shared" si="980"/>
        <v>266471.28653622844</v>
      </c>
      <c r="AF2127" s="16">
        <f t="shared" si="1004"/>
        <v>104673.97026364111</v>
      </c>
      <c r="AG2127" s="16">
        <f t="shared" si="981"/>
        <v>22000</v>
      </c>
      <c r="AH2127" s="16">
        <f t="shared" si="1005"/>
        <v>287927.92727749248</v>
      </c>
      <c r="AI2127" s="16">
        <f t="shared" si="1006"/>
        <v>26048.434371588315</v>
      </c>
      <c r="AJ2127" s="16">
        <f t="shared" si="982"/>
        <v>261879.49290590416</v>
      </c>
      <c r="AK2127" s="16">
        <f t="shared" si="1007"/>
        <v>103271.08244645917</v>
      </c>
      <c r="AL2127" s="16">
        <f t="shared" si="983"/>
        <v>22000</v>
      </c>
      <c r="AM2127" s="16">
        <f t="shared" si="1008"/>
        <v>285633.9592289711</v>
      </c>
      <c r="AN2127" s="16">
        <f t="shared" si="1009"/>
        <v>26042.162067480076</v>
      </c>
      <c r="AO2127" s="16">
        <f t="shared" si="984"/>
        <v>259591.79716149103</v>
      </c>
      <c r="AP2127" s="16">
        <f t="shared" si="1010"/>
        <v>102568.05630565659</v>
      </c>
      <c r="AQ2127" s="16">
        <f t="shared" si="985"/>
        <v>22000</v>
      </c>
      <c r="AR2127" s="16">
        <f t="shared" si="1011"/>
        <v>285633.9592289711</v>
      </c>
      <c r="AS2127" s="16">
        <f t="shared" si="1012"/>
        <v>26042.162067480076</v>
      </c>
      <c r="AT2127" s="16">
        <f t="shared" si="986"/>
        <v>259591.79716149103</v>
      </c>
      <c r="AU2127" s="16">
        <f t="shared" si="1013"/>
        <v>102568.05630565659</v>
      </c>
    </row>
    <row r="2128" spans="1:47">
      <c r="B2128" s="13">
        <v>8</v>
      </c>
      <c r="C2128" s="16">
        <f t="shared" si="969"/>
        <v>22000</v>
      </c>
      <c r="D2128" s="16">
        <f t="shared" si="987"/>
        <v>391566.75733105873</v>
      </c>
      <c r="E2128" s="16">
        <f t="shared" si="988"/>
        <v>26486.892071383161</v>
      </c>
      <c r="F2128" s="16">
        <f t="shared" si="970"/>
        <v>365079.86525967554</v>
      </c>
      <c r="G2128" s="16">
        <f t="shared" si="989"/>
        <v>124721.20191836431</v>
      </c>
      <c r="H2128" s="16">
        <f t="shared" si="971"/>
        <v>22000</v>
      </c>
      <c r="I2128" s="16">
        <f t="shared" si="990"/>
        <v>227714.02903946949</v>
      </c>
      <c r="J2128" s="16">
        <f t="shared" si="991"/>
        <v>26088.628264738989</v>
      </c>
      <c r="K2128" s="16">
        <f t="shared" si="972"/>
        <v>201625.40077473049</v>
      </c>
      <c r="L2128" s="16">
        <f t="shared" si="992"/>
        <v>78520.847869524689</v>
      </c>
      <c r="M2128" s="16">
        <f t="shared" si="973"/>
        <v>22000</v>
      </c>
      <c r="N2128" s="16">
        <f t="shared" si="993"/>
        <v>305151.86900664127</v>
      </c>
      <c r="O2128" s="16">
        <f t="shared" si="994"/>
        <v>26288.490502177901</v>
      </c>
      <c r="P2128" s="16">
        <f t="shared" si="974"/>
        <v>278863.37850446336</v>
      </c>
      <c r="Q2128" s="16">
        <f t="shared" si="995"/>
        <v>101858.88084102458</v>
      </c>
      <c r="R2128" s="16">
        <f t="shared" si="975"/>
        <v>22000</v>
      </c>
      <c r="S2128" s="16">
        <f t="shared" si="996"/>
        <v>264498.78075941122</v>
      </c>
      <c r="T2128" s="16">
        <f t="shared" si="997"/>
        <v>26186.379883051268</v>
      </c>
      <c r="U2128" s="16">
        <f t="shared" si="976"/>
        <v>238312.40087635996</v>
      </c>
      <c r="V2128" s="16">
        <f t="shared" si="998"/>
        <v>89979.466098004676</v>
      </c>
      <c r="W2128" s="16">
        <f t="shared" si="977"/>
        <v>22000</v>
      </c>
      <c r="X2128" s="16">
        <f t="shared" si="999"/>
        <v>283424.4792085205</v>
      </c>
      <c r="Y2128" s="16">
        <f t="shared" si="1000"/>
        <v>26234.663938605561</v>
      </c>
      <c r="Z2128" s="16">
        <f t="shared" si="978"/>
        <v>257189.81526991492</v>
      </c>
      <c r="AA2128" s="16">
        <f t="shared" si="1001"/>
        <v>95607.467931864609</v>
      </c>
      <c r="AB2128" s="16">
        <f t="shared" si="979"/>
        <v>22000</v>
      </c>
      <c r="AC2128" s="16">
        <f t="shared" si="1002"/>
        <v>273916.4942820507</v>
      </c>
      <c r="AD2128" s="16">
        <f t="shared" si="1003"/>
        <v>26210.572664432075</v>
      </c>
      <c r="AE2128" s="16">
        <f t="shared" si="980"/>
        <v>247705.92161761862</v>
      </c>
      <c r="AF2128" s="16">
        <f t="shared" si="1004"/>
        <v>92801.870438259532</v>
      </c>
      <c r="AG2128" s="16">
        <f t="shared" si="981"/>
        <v>22000</v>
      </c>
      <c r="AH2128" s="16">
        <f t="shared" si="1005"/>
        <v>269196.40593769512</v>
      </c>
      <c r="AI2128" s="16">
        <f t="shared" si="1006"/>
        <v>26198.488863001825</v>
      </c>
      <c r="AJ2128" s="16">
        <f t="shared" si="982"/>
        <v>242997.91707469331</v>
      </c>
      <c r="AK2128" s="16">
        <f t="shared" si="1007"/>
        <v>91392.772227378329</v>
      </c>
      <c r="AL2128" s="16">
        <f t="shared" si="983"/>
        <v>22000</v>
      </c>
      <c r="AM2128" s="16">
        <f t="shared" si="1008"/>
        <v>266844.79197418311</v>
      </c>
      <c r="AN2128" s="16">
        <f t="shared" si="1009"/>
        <v>26192.437507541199</v>
      </c>
      <c r="AO2128" s="16">
        <f t="shared" si="984"/>
        <v>240652.3544666419</v>
      </c>
      <c r="AP2128" s="16">
        <f t="shared" si="1010"/>
        <v>90686.645531867252</v>
      </c>
      <c r="AQ2128" s="16">
        <f t="shared" si="985"/>
        <v>22000</v>
      </c>
      <c r="AR2128" s="16">
        <f t="shared" si="1011"/>
        <v>266844.79197418311</v>
      </c>
      <c r="AS2128" s="16">
        <f t="shared" si="1012"/>
        <v>26192.437507541199</v>
      </c>
      <c r="AT2128" s="16">
        <f t="shared" si="986"/>
        <v>240652.3544666419</v>
      </c>
      <c r="AU2128" s="16">
        <f t="shared" si="1013"/>
        <v>90686.645531867252</v>
      </c>
    </row>
    <row r="2129" spans="2:47">
      <c r="B2129" s="13">
        <v>9</v>
      </c>
      <c r="C2129" s="16">
        <f t="shared" si="969"/>
        <v>22000</v>
      </c>
      <c r="D2129" s="16">
        <f t="shared" si="987"/>
        <v>375280.19669503084</v>
      </c>
      <c r="E2129" s="16">
        <f t="shared" si="988"/>
        <v>26621.207235844344</v>
      </c>
      <c r="F2129" s="16">
        <f t="shared" si="970"/>
        <v>348658.9894591865</v>
      </c>
      <c r="G2129" s="16">
        <f t="shared" si="989"/>
        <v>113601.83202601635</v>
      </c>
      <c r="H2129" s="16">
        <f t="shared" si="971"/>
        <v>22000</v>
      </c>
      <c r="I2129" s="16">
        <f t="shared" si="990"/>
        <v>207258.81447237646</v>
      </c>
      <c r="J2129" s="16">
        <f t="shared" si="991"/>
        <v>26237.264063669303</v>
      </c>
      <c r="K2129" s="16">
        <f t="shared" si="972"/>
        <v>181021.55040870715</v>
      </c>
      <c r="L2129" s="16">
        <f t="shared" si="992"/>
        <v>67236.032628927991</v>
      </c>
      <c r="M2129" s="16">
        <f t="shared" si="973"/>
        <v>22000</v>
      </c>
      <c r="N2129" s="16">
        <f t="shared" si="993"/>
        <v>286654.82129987807</v>
      </c>
      <c r="O2129" s="16">
        <f t="shared" si="994"/>
        <v>26429.999519239216</v>
      </c>
      <c r="P2129" s="16">
        <f t="shared" si="974"/>
        <v>260224.82178063886</v>
      </c>
      <c r="Q2129" s="16">
        <f t="shared" si="995"/>
        <v>90654.255893300928</v>
      </c>
      <c r="R2129" s="16">
        <f t="shared" si="975"/>
        <v>22000</v>
      </c>
      <c r="S2129" s="16">
        <f t="shared" si="996"/>
        <v>244970.84935684546</v>
      </c>
      <c r="T2129" s="16">
        <f t="shared" si="997"/>
        <v>26331.545067789222</v>
      </c>
      <c r="U2129" s="16">
        <f t="shared" si="976"/>
        <v>218639.30428905622</v>
      </c>
      <c r="V2129" s="16">
        <f t="shared" si="998"/>
        <v>78733.048776942829</v>
      </c>
      <c r="W2129" s="16">
        <f t="shared" si="977"/>
        <v>22000</v>
      </c>
      <c r="X2129" s="16">
        <f t="shared" si="999"/>
        <v>264375.69870855636</v>
      </c>
      <c r="Y2129" s="16">
        <f t="shared" si="1000"/>
        <v>26378.104187057415</v>
      </c>
      <c r="Z2129" s="16">
        <f t="shared" si="978"/>
        <v>237997.59452149895</v>
      </c>
      <c r="AA2129" s="16">
        <f t="shared" si="1001"/>
        <v>84380.613728157186</v>
      </c>
      <c r="AB2129" s="16">
        <f t="shared" si="979"/>
        <v>22000</v>
      </c>
      <c r="AC2129" s="16">
        <f t="shared" si="1002"/>
        <v>254626.82506761487</v>
      </c>
      <c r="AD2129" s="16">
        <f t="shared" si="1003"/>
        <v>26354.874447097951</v>
      </c>
      <c r="AE2129" s="16">
        <f t="shared" si="980"/>
        <v>228271.95062051693</v>
      </c>
      <c r="AF2129" s="16">
        <f t="shared" si="1004"/>
        <v>81565.208917043594</v>
      </c>
      <c r="AG2129" s="16">
        <f t="shared" si="981"/>
        <v>22000</v>
      </c>
      <c r="AH2129" s="16">
        <f t="shared" si="1005"/>
        <v>249787.27887776025</v>
      </c>
      <c r="AI2129" s="16">
        <f t="shared" si="1006"/>
        <v>26343.222118159189</v>
      </c>
      <c r="AJ2129" s="16">
        <f t="shared" si="982"/>
        <v>223444.05675960105</v>
      </c>
      <c r="AK2129" s="16">
        <f t="shared" si="1007"/>
        <v>80151.22604282113</v>
      </c>
      <c r="AL2129" s="16">
        <f t="shared" si="983"/>
        <v>22000</v>
      </c>
      <c r="AM2129" s="16">
        <f t="shared" si="1008"/>
        <v>247376.1812504399</v>
      </c>
      <c r="AN2129" s="16">
        <f t="shared" si="1009"/>
        <v>26337.386670983233</v>
      </c>
      <c r="AO2129" s="16">
        <f t="shared" si="984"/>
        <v>221038.79457945668</v>
      </c>
      <c r="AP2129" s="16">
        <f t="shared" si="1010"/>
        <v>79442.662046806479</v>
      </c>
      <c r="AQ2129" s="16">
        <f t="shared" si="985"/>
        <v>22000</v>
      </c>
      <c r="AR2129" s="16">
        <f t="shared" si="1011"/>
        <v>247376.1812504399</v>
      </c>
      <c r="AS2129" s="16">
        <f t="shared" si="1012"/>
        <v>26337.386670983233</v>
      </c>
      <c r="AT2129" s="16">
        <f t="shared" si="986"/>
        <v>221038.79457945668</v>
      </c>
      <c r="AU2129" s="16">
        <f t="shared" si="1013"/>
        <v>79442.662046806479</v>
      </c>
    </row>
    <row r="2130" spans="2:47">
      <c r="B2130" s="13">
        <v>10</v>
      </c>
      <c r="C2130" s="16">
        <f t="shared" si="969"/>
        <v>22000</v>
      </c>
      <c r="D2130" s="16">
        <f t="shared" si="987"/>
        <v>358400.52162467618</v>
      </c>
      <c r="E2130" s="16">
        <f t="shared" si="988"/>
        <v>26750.584925418891</v>
      </c>
      <c r="F2130" s="16">
        <f t="shared" si="970"/>
        <v>331649.93669925729</v>
      </c>
      <c r="G2130" s="16">
        <f t="shared" si="989"/>
        <v>103061.4976303704</v>
      </c>
      <c r="H2130" s="16">
        <f t="shared" si="971"/>
        <v>22000</v>
      </c>
      <c r="I2130" s="16">
        <f t="shared" si="990"/>
        <v>186079.29252712641</v>
      </c>
      <c r="J2130" s="16">
        <f t="shared" si="991"/>
        <v>26380.611223698113</v>
      </c>
      <c r="K2130" s="16">
        <f t="shared" si="972"/>
        <v>159698.68130342831</v>
      </c>
      <c r="L2130" s="16">
        <f t="shared" si="992"/>
        <v>56572.47658015792</v>
      </c>
      <c r="M2130" s="16">
        <f t="shared" si="973"/>
        <v>22000</v>
      </c>
      <c r="N2130" s="16">
        <f t="shared" si="993"/>
        <v>267495.50330118992</v>
      </c>
      <c r="O2130" s="16">
        <f t="shared" si="994"/>
        <v>26566.389687738512</v>
      </c>
      <c r="P2130" s="16">
        <f t="shared" si="974"/>
        <v>240929.11361345142</v>
      </c>
      <c r="Q2130" s="16">
        <f t="shared" si="995"/>
        <v>80049.905358916818</v>
      </c>
      <c r="R2130" s="16">
        <f t="shared" si="975"/>
        <v>22000</v>
      </c>
      <c r="S2130" s="16">
        <f t="shared" si="996"/>
        <v>224748.08645089247</v>
      </c>
      <c r="T2130" s="16">
        <f t="shared" si="997"/>
        <v>26471.503049397405</v>
      </c>
      <c r="U2130" s="16">
        <f t="shared" si="976"/>
        <v>198276.58340149507</v>
      </c>
      <c r="V2130" s="16">
        <f t="shared" si="998"/>
        <v>68097.680763797951</v>
      </c>
      <c r="W2130" s="16">
        <f t="shared" si="977"/>
        <v>22000</v>
      </c>
      <c r="X2130" s="16">
        <f t="shared" si="999"/>
        <v>244647.24731242965</v>
      </c>
      <c r="Y2130" s="16">
        <f t="shared" si="1000"/>
        <v>26516.378591560297</v>
      </c>
      <c r="Z2130" s="16">
        <f t="shared" si="978"/>
        <v>218130.86872086936</v>
      </c>
      <c r="AA2130" s="16">
        <f t="shared" si="1001"/>
        <v>73759.727477660199</v>
      </c>
      <c r="AB2130" s="16">
        <f t="shared" si="979"/>
        <v>22000</v>
      </c>
      <c r="AC2130" s="16">
        <f t="shared" si="1002"/>
        <v>234649.86892085421</v>
      </c>
      <c r="AD2130" s="16">
        <f t="shared" si="1003"/>
        <v>26493.989655653913</v>
      </c>
      <c r="AE2130" s="16">
        <f t="shared" si="980"/>
        <v>208155.87926520029</v>
      </c>
      <c r="AF2130" s="16">
        <f t="shared" si="1004"/>
        <v>70937.053784371165</v>
      </c>
      <c r="AG2130" s="16">
        <f t="shared" si="981"/>
        <v>22000</v>
      </c>
      <c r="AH2130" s="16">
        <f t="shared" si="1005"/>
        <v>229687.08370546429</v>
      </c>
      <c r="AI2130" s="16">
        <f t="shared" si="1006"/>
        <v>26482.758471842644</v>
      </c>
      <c r="AJ2130" s="16">
        <f t="shared" si="982"/>
        <v>203204.32523362164</v>
      </c>
      <c r="AK2130" s="16">
        <f t="shared" si="1007"/>
        <v>69519.457165524334</v>
      </c>
      <c r="AL2130" s="16">
        <f t="shared" si="983"/>
        <v>22000</v>
      </c>
      <c r="AM2130" s="16">
        <f t="shared" si="1008"/>
        <v>227214.61850000671</v>
      </c>
      <c r="AN2130" s="16">
        <f t="shared" si="1009"/>
        <v>26477.133778883301</v>
      </c>
      <c r="AO2130" s="16">
        <f t="shared" si="984"/>
        <v>200737.48472112342</v>
      </c>
      <c r="AP2130" s="16">
        <f t="shared" si="1010"/>
        <v>68809.091736588714</v>
      </c>
      <c r="AQ2130" s="16">
        <f t="shared" si="985"/>
        <v>22000</v>
      </c>
      <c r="AR2130" s="16">
        <f t="shared" si="1011"/>
        <v>227214.61850000671</v>
      </c>
      <c r="AS2130" s="16">
        <f t="shared" si="1012"/>
        <v>26477.133778883301</v>
      </c>
      <c r="AT2130" s="16">
        <f t="shared" si="986"/>
        <v>200737.48472112342</v>
      </c>
      <c r="AU2130" s="16">
        <f t="shared" si="1013"/>
        <v>68809.091736588714</v>
      </c>
    </row>
    <row r="2131" spans="2:47">
      <c r="B2131" s="13">
        <v>11</v>
      </c>
      <c r="C2131" s="16">
        <f t="shared" si="969"/>
        <v>22000</v>
      </c>
      <c r="D2131" s="16">
        <f t="shared" si="987"/>
        <v>340916.23593063455</v>
      </c>
      <c r="E2131" s="16">
        <f t="shared" si="988"/>
        <v>26875.155276774745</v>
      </c>
      <c r="F2131" s="16">
        <f t="shared" si="970"/>
        <v>314041.08065385983</v>
      </c>
      <c r="G2131" s="16">
        <f t="shared" si="989"/>
        <v>93075.43095290201</v>
      </c>
      <c r="H2131" s="16">
        <f t="shared" si="971"/>
        <v>22000</v>
      </c>
      <c r="I2131" s="16">
        <f t="shared" si="990"/>
        <v>164160.66245904609</v>
      </c>
      <c r="J2131" s="16">
        <f t="shared" si="991"/>
        <v>26518.794788357212</v>
      </c>
      <c r="K2131" s="16">
        <f t="shared" si="972"/>
        <v>137641.86767068887</v>
      </c>
      <c r="L2131" s="16">
        <f t="shared" si="992"/>
        <v>46503.589948059569</v>
      </c>
      <c r="M2131" s="16">
        <f t="shared" si="973"/>
        <v>22000</v>
      </c>
      <c r="N2131" s="16">
        <f t="shared" si="993"/>
        <v>247660.67304781126</v>
      </c>
      <c r="O2131" s="16">
        <f t="shared" si="994"/>
        <v>26697.789053869496</v>
      </c>
      <c r="P2131" s="16">
        <f t="shared" si="974"/>
        <v>220962.88399394177</v>
      </c>
      <c r="Q2131" s="16">
        <f t="shared" si="995"/>
        <v>70020.133081379332</v>
      </c>
      <c r="R2131" s="16">
        <f t="shared" si="975"/>
        <v>22000</v>
      </c>
      <c r="S2131" s="16">
        <f t="shared" si="996"/>
        <v>203816.43114173284</v>
      </c>
      <c r="T2131" s="16">
        <f t="shared" si="997"/>
        <v>26606.380449738735</v>
      </c>
      <c r="U2131" s="16">
        <f t="shared" si="976"/>
        <v>177210.05069199411</v>
      </c>
      <c r="V2131" s="16">
        <f t="shared" si="998"/>
        <v>58047.204115362481</v>
      </c>
      <c r="W2131" s="16">
        <f t="shared" si="977"/>
        <v>22000</v>
      </c>
      <c r="X2131" s="16">
        <f t="shared" si="999"/>
        <v>224225.44519293046</v>
      </c>
      <c r="Y2131" s="16">
        <f t="shared" si="1000"/>
        <v>26649.614476403669</v>
      </c>
      <c r="Z2131" s="16">
        <f t="shared" si="978"/>
        <v>197575.83071652681</v>
      </c>
      <c r="AA2131" s="16">
        <f t="shared" si="1001"/>
        <v>63718.868238048148</v>
      </c>
      <c r="AB2131" s="16">
        <f t="shared" si="979"/>
        <v>22000</v>
      </c>
      <c r="AC2131" s="16">
        <f t="shared" si="1002"/>
        <v>213971.75453187001</v>
      </c>
      <c r="AD2131" s="16">
        <f t="shared" si="1003"/>
        <v>26628.045270358387</v>
      </c>
      <c r="AE2131" s="16">
        <f t="shared" si="980"/>
        <v>187343.70926151163</v>
      </c>
      <c r="AF2131" s="16">
        <f t="shared" si="1004"/>
        <v>60891.35552036843</v>
      </c>
      <c r="AG2131" s="16">
        <f t="shared" si="981"/>
        <v>22000</v>
      </c>
      <c r="AH2131" s="16">
        <f t="shared" si="1005"/>
        <v>208881.85408064903</v>
      </c>
      <c r="AI2131" s="16">
        <f t="shared" si="1006"/>
        <v>26617.22472691234</v>
      </c>
      <c r="AJ2131" s="16">
        <f t="shared" si="982"/>
        <v>182264.6293537367</v>
      </c>
      <c r="AK2131" s="16">
        <f t="shared" si="1007"/>
        <v>59471.361843708357</v>
      </c>
      <c r="AL2131" s="16">
        <f t="shared" si="983"/>
        <v>22000</v>
      </c>
      <c r="AM2131" s="16">
        <f t="shared" si="1008"/>
        <v>206346.09004423159</v>
      </c>
      <c r="AN2131" s="16">
        <f t="shared" si="1009"/>
        <v>26611.805544053266</v>
      </c>
      <c r="AO2131" s="16">
        <f t="shared" si="984"/>
        <v>179734.28450017833</v>
      </c>
      <c r="AP2131" s="16">
        <f t="shared" si="1010"/>
        <v>58759.803748538769</v>
      </c>
      <c r="AQ2131" s="16">
        <f t="shared" si="985"/>
        <v>22000</v>
      </c>
      <c r="AR2131" s="16">
        <f t="shared" si="1011"/>
        <v>206346.09004423159</v>
      </c>
      <c r="AS2131" s="16">
        <f t="shared" si="1012"/>
        <v>26611.805544053266</v>
      </c>
      <c r="AT2131" s="16">
        <f t="shared" si="986"/>
        <v>179734.28450017833</v>
      </c>
      <c r="AU2131" s="16">
        <f t="shared" si="1013"/>
        <v>58759.803748538769</v>
      </c>
    </row>
    <row r="2132" spans="2:47">
      <c r="B2132" s="13">
        <v>12</v>
      </c>
      <c r="C2132" s="16">
        <f t="shared" si="969"/>
        <v>22000</v>
      </c>
      <c r="D2132" s="16">
        <f t="shared" si="987"/>
        <v>322815.38844732865</v>
      </c>
      <c r="E2132" s="16">
        <f t="shared" si="988"/>
        <v>26995.049316648168</v>
      </c>
      <c r="F2132" s="16">
        <f t="shared" si="970"/>
        <v>295820.33913068048</v>
      </c>
      <c r="G2132" s="16">
        <f t="shared" si="989"/>
        <v>83619.715467851318</v>
      </c>
      <c r="H2132" s="16">
        <f t="shared" si="971"/>
        <v>22000</v>
      </c>
      <c r="I2132" s="16">
        <f t="shared" si="990"/>
        <v>141487.58145340794</v>
      </c>
      <c r="J2132" s="16">
        <f t="shared" si="991"/>
        <v>26651.942118296207</v>
      </c>
      <c r="K2132" s="16">
        <f t="shared" si="972"/>
        <v>114835.63933511173</v>
      </c>
      <c r="L2132" s="16">
        <f t="shared" si="992"/>
        <v>37003.659706013132</v>
      </c>
      <c r="M2132" s="16">
        <f t="shared" si="973"/>
        <v>22000</v>
      </c>
      <c r="N2132" s="16">
        <f t="shared" si="993"/>
        <v>227136.5869727325</v>
      </c>
      <c r="O2132" s="16">
        <f t="shared" si="994"/>
        <v>26824.327248046888</v>
      </c>
      <c r="P2132" s="16">
        <f t="shared" si="974"/>
        <v>200312.25972468563</v>
      </c>
      <c r="Q2132" s="16">
        <f t="shared" si="995"/>
        <v>60540.108464228215</v>
      </c>
      <c r="R2132" s="16">
        <f t="shared" si="975"/>
        <v>22000</v>
      </c>
      <c r="S2132" s="16">
        <f t="shared" si="996"/>
        <v>182161.29950832843</v>
      </c>
      <c r="T2132" s="16">
        <f t="shared" si="997"/>
        <v>26736.30584548293</v>
      </c>
      <c r="U2132" s="16">
        <f t="shared" si="976"/>
        <v>155424.99366284552</v>
      </c>
      <c r="V2132" s="16">
        <f t="shared" si="998"/>
        <v>48556.332562788899</v>
      </c>
      <c r="W2132" s="16">
        <f t="shared" si="977"/>
        <v>22000</v>
      </c>
      <c r="X2132" s="16">
        <f t="shared" si="999"/>
        <v>203096.09942674657</v>
      </c>
      <c r="Y2132" s="16">
        <f t="shared" si="1000"/>
        <v>26777.940944399412</v>
      </c>
      <c r="Z2132" s="16">
        <f t="shared" si="978"/>
        <v>176318.15848234715</v>
      </c>
      <c r="AA2132" s="16">
        <f t="shared" si="1001"/>
        <v>54232.963954555365</v>
      </c>
      <c r="AB2132" s="16">
        <f t="shared" si="979"/>
        <v>22000</v>
      </c>
      <c r="AC2132" s="16">
        <f t="shared" si="1002"/>
        <v>192578.09249827827</v>
      </c>
      <c r="AD2132" s="16">
        <f t="shared" si="1003"/>
        <v>26757.170137719251</v>
      </c>
      <c r="AE2132" s="16">
        <f t="shared" si="980"/>
        <v>165820.92236055902</v>
      </c>
      <c r="AF2132" s="16">
        <f t="shared" si="1004"/>
        <v>51402.934906515977</v>
      </c>
      <c r="AG2132" s="16">
        <f t="shared" si="981"/>
        <v>22000</v>
      </c>
      <c r="AH2132" s="16">
        <f t="shared" si="1005"/>
        <v>187357.10309788011</v>
      </c>
      <c r="AI2132" s="16">
        <f t="shared" si="1006"/>
        <v>26746.749596653404</v>
      </c>
      <c r="AJ2132" s="16">
        <f t="shared" si="982"/>
        <v>160610.35350122669</v>
      </c>
      <c r="AK2132" s="16">
        <f t="shared" si="1007"/>
        <v>49981.707318581037</v>
      </c>
      <c r="AL2132" s="16">
        <f t="shared" si="983"/>
        <v>22000</v>
      </c>
      <c r="AM2132" s="16">
        <f t="shared" si="1008"/>
        <v>184756.0604091133</v>
      </c>
      <c r="AN2132" s="16">
        <f t="shared" si="1009"/>
        <v>26741.530611895196</v>
      </c>
      <c r="AO2132" s="16">
        <f t="shared" si="984"/>
        <v>158014.5297972181</v>
      </c>
      <c r="AP2132" s="16">
        <f t="shared" si="1010"/>
        <v>49269.538564941649</v>
      </c>
      <c r="AQ2132" s="16">
        <f t="shared" si="985"/>
        <v>22000</v>
      </c>
      <c r="AR2132" s="16">
        <f t="shared" si="1011"/>
        <v>184756.0604091133</v>
      </c>
      <c r="AS2132" s="16">
        <f t="shared" si="1012"/>
        <v>26741.530611895196</v>
      </c>
      <c r="AT2132" s="16">
        <f t="shared" si="986"/>
        <v>158014.5297972181</v>
      </c>
      <c r="AU2132" s="16">
        <f t="shared" si="1013"/>
        <v>49269.538564941649</v>
      </c>
    </row>
    <row r="2133" spans="2:47">
      <c r="B2133" s="13">
        <v>13</v>
      </c>
      <c r="C2133" s="16">
        <f t="shared" si="969"/>
        <v>5159.9521581928593</v>
      </c>
      <c r="D2133" s="16">
        <f t="shared" si="987"/>
        <v>304085.55940599169</v>
      </c>
      <c r="E2133" s="16">
        <f t="shared" si="988"/>
        <v>6358.5617872907696</v>
      </c>
      <c r="F2133" s="16">
        <f t="shared" si="970"/>
        <v>297726.9976187009</v>
      </c>
      <c r="G2133" s="16">
        <f t="shared" si="989"/>
        <v>80265.87325054167</v>
      </c>
      <c r="H2133" s="16">
        <f t="shared" si="971"/>
        <v>22000</v>
      </c>
      <c r="I2133" s="16">
        <f t="shared" si="990"/>
        <v>118044.14709813475</v>
      </c>
      <c r="J2133" s="16">
        <f t="shared" si="991"/>
        <v>26780.182343246666</v>
      </c>
      <c r="K2133" s="16">
        <f t="shared" si="972"/>
        <v>91263.964754888089</v>
      </c>
      <c r="L2133" s="16">
        <f t="shared" si="992"/>
        <v>28047.837321138559</v>
      </c>
      <c r="M2133" s="16">
        <f t="shared" si="973"/>
        <v>22000</v>
      </c>
      <c r="N2133" s="16">
        <f t="shared" si="993"/>
        <v>205908.98426139334</v>
      </c>
      <c r="O2133" s="16">
        <f t="shared" si="994"/>
        <v>26946.134986067238</v>
      </c>
      <c r="P2133" s="16">
        <f t="shared" si="974"/>
        <v>178962.84927532609</v>
      </c>
      <c r="Q2133" s="16">
        <f t="shared" si="995"/>
        <v>51585.852527862342</v>
      </c>
      <c r="R2133" s="16">
        <f t="shared" si="975"/>
        <v>22000</v>
      </c>
      <c r="S2133" s="16">
        <f t="shared" si="996"/>
        <v>159767.56798578543</v>
      </c>
      <c r="T2133" s="16">
        <f t="shared" si="997"/>
        <v>26861.409243860671</v>
      </c>
      <c r="U2133" s="16">
        <f t="shared" si="976"/>
        <v>132906.15874192477</v>
      </c>
      <c r="V2133" s="16">
        <f t="shared" si="998"/>
        <v>39600.638411696877</v>
      </c>
      <c r="W2133" s="16">
        <f t="shared" si="977"/>
        <v>22000</v>
      </c>
      <c r="X2133" s="16">
        <f t="shared" si="999"/>
        <v>181244.48783034392</v>
      </c>
      <c r="Y2133" s="16">
        <f t="shared" si="1000"/>
        <v>26901.488364583063</v>
      </c>
      <c r="Z2133" s="16">
        <f t="shared" si="978"/>
        <v>154342.99946576086</v>
      </c>
      <c r="AA2133" s="16">
        <f t="shared" si="1001"/>
        <v>45277.797956168411</v>
      </c>
      <c r="AB2133" s="16">
        <f t="shared" si="979"/>
        <v>22000</v>
      </c>
      <c r="AC2133" s="16">
        <f t="shared" si="1002"/>
        <v>170453.95893131307</v>
      </c>
      <c r="AD2133" s="16">
        <f t="shared" si="1003"/>
        <v>26881.494452218707</v>
      </c>
      <c r="AE2133" s="16">
        <f t="shared" si="980"/>
        <v>143572.46447909437</v>
      </c>
      <c r="AF2133" s="16">
        <f t="shared" si="1004"/>
        <v>42447.469722232272</v>
      </c>
      <c r="AG2133" s="16">
        <f t="shared" si="981"/>
        <v>22000</v>
      </c>
      <c r="AH2133" s="16">
        <f t="shared" si="1005"/>
        <v>165097.80677805096</v>
      </c>
      <c r="AI2133" s="16">
        <f t="shared" si="1006"/>
        <v>26871.463183514636</v>
      </c>
      <c r="AJ2133" s="16">
        <f t="shared" si="982"/>
        <v>138226.34359453633</v>
      </c>
      <c r="AK2133" s="16">
        <f t="shared" si="1007"/>
        <v>41026.118622292226</v>
      </c>
      <c r="AL2133" s="16">
        <f t="shared" si="983"/>
        <v>22000</v>
      </c>
      <c r="AM2133" s="16">
        <f t="shared" si="1008"/>
        <v>162429.4557597524</v>
      </c>
      <c r="AN2133" s="16">
        <f t="shared" si="1009"/>
        <v>26866.439037647538</v>
      </c>
      <c r="AO2133" s="16">
        <f t="shared" si="984"/>
        <v>135563.01672210486</v>
      </c>
      <c r="AP2133" s="16">
        <f t="shared" si="1010"/>
        <v>40313.8948519759</v>
      </c>
      <c r="AQ2133" s="16">
        <f t="shared" si="985"/>
        <v>22000</v>
      </c>
      <c r="AR2133" s="16">
        <f t="shared" si="1011"/>
        <v>162429.4557597524</v>
      </c>
      <c r="AS2133" s="16">
        <f t="shared" si="1012"/>
        <v>26866.439037647538</v>
      </c>
      <c r="AT2133" s="16">
        <f t="shared" si="986"/>
        <v>135563.01672210486</v>
      </c>
      <c r="AU2133" s="16">
        <f t="shared" si="1013"/>
        <v>40313.8948519759</v>
      </c>
    </row>
    <row r="2134" spans="2:47">
      <c r="B2134" s="13">
        <v>14</v>
      </c>
      <c r="C2134" s="16">
        <f t="shared" si="969"/>
        <v>-453.39712240952457</v>
      </c>
      <c r="D2134" s="16">
        <f t="shared" si="987"/>
        <v>306045.4899321674</v>
      </c>
      <c r="E2134" s="16">
        <f t="shared" si="988"/>
        <v>0</v>
      </c>
      <c r="F2134" s="16">
        <f t="shared" si="970"/>
        <v>306498.88705457695</v>
      </c>
      <c r="G2134" s="16">
        <f t="shared" si="989"/>
        <v>79136.539581324701</v>
      </c>
      <c r="H2134" s="16">
        <f t="shared" si="971"/>
        <v>22000</v>
      </c>
      <c r="I2134" s="16">
        <f t="shared" si="990"/>
        <v>93813.879930139665</v>
      </c>
      <c r="J2134" s="16">
        <f t="shared" si="991"/>
        <v>26903.645850370231</v>
      </c>
      <c r="K2134" s="16">
        <f t="shared" si="972"/>
        <v>66910.234079769434</v>
      </c>
      <c r="L2134" s="16">
        <f t="shared" si="992"/>
        <v>19612.125312104057</v>
      </c>
      <c r="M2134" s="16">
        <f t="shared" si="973"/>
        <v>22000</v>
      </c>
      <c r="N2134" s="16">
        <f t="shared" si="993"/>
        <v>183963.0712840787</v>
      </c>
      <c r="O2134" s="16">
        <f t="shared" si="994"/>
        <v>27063.343606289058</v>
      </c>
      <c r="P2134" s="16">
        <f t="shared" si="974"/>
        <v>156899.72767778963</v>
      </c>
      <c r="Q2134" s="16">
        <f t="shared" si="995"/>
        <v>43134.222948333751</v>
      </c>
      <c r="R2134" s="16">
        <f t="shared" si="975"/>
        <v>22000</v>
      </c>
      <c r="S2134" s="16">
        <f t="shared" si="996"/>
        <v>136619.55681717413</v>
      </c>
      <c r="T2134" s="16">
        <f t="shared" si="997"/>
        <v>26981.821594690729</v>
      </c>
      <c r="U2134" s="16">
        <f t="shared" si="976"/>
        <v>109637.7352224834</v>
      </c>
      <c r="V2134" s="16">
        <f t="shared" si="998"/>
        <v>31156.53833752764</v>
      </c>
      <c r="W2134" s="16">
        <f t="shared" si="977"/>
        <v>22000</v>
      </c>
      <c r="X2134" s="16">
        <f t="shared" si="999"/>
        <v>158655.34287083423</v>
      </c>
      <c r="Y2134" s="16">
        <f t="shared" si="1000"/>
        <v>27020.387896085511</v>
      </c>
      <c r="Z2134" s="16">
        <f t="shared" si="978"/>
        <v>131634.95497474872</v>
      </c>
      <c r="AA2134" s="16">
        <f t="shared" si="1001"/>
        <v>36829.994388035702</v>
      </c>
      <c r="AB2134" s="16">
        <f t="shared" si="979"/>
        <v>22000</v>
      </c>
      <c r="AC2134" s="16">
        <f t="shared" si="1002"/>
        <v>147583.87913664029</v>
      </c>
      <c r="AD2134" s="16">
        <f t="shared" si="1003"/>
        <v>27001.149274263607</v>
      </c>
      <c r="AE2134" s="16">
        <f t="shared" si="980"/>
        <v>120582.72986237668</v>
      </c>
      <c r="AF2134" s="16">
        <f t="shared" si="1004"/>
        <v>34001.480357222696</v>
      </c>
      <c r="AG2134" s="16">
        <f t="shared" si="981"/>
        <v>22000</v>
      </c>
      <c r="AH2134" s="16">
        <f t="shared" si="1005"/>
        <v>142088.38763456765</v>
      </c>
      <c r="AI2134" s="16">
        <f t="shared" si="1006"/>
        <v>26991.496494097373</v>
      </c>
      <c r="AJ2134" s="16">
        <f t="shared" si="982"/>
        <v>115096.89114047028</v>
      </c>
      <c r="AK2134" s="16">
        <f t="shared" si="1007"/>
        <v>32581.064281402843</v>
      </c>
      <c r="AL2134" s="16">
        <f t="shared" si="983"/>
        <v>22000</v>
      </c>
      <c r="AM2134" s="16">
        <f t="shared" si="1008"/>
        <v>139350.64740932046</v>
      </c>
      <c r="AN2134" s="16">
        <f t="shared" si="1009"/>
        <v>26986.661799893151</v>
      </c>
      <c r="AO2134" s="16">
        <f t="shared" si="984"/>
        <v>112363.98560942731</v>
      </c>
      <c r="AP2134" s="16">
        <f t="shared" si="1010"/>
        <v>31869.315209029657</v>
      </c>
      <c r="AQ2134" s="16">
        <f t="shared" si="985"/>
        <v>22000</v>
      </c>
      <c r="AR2134" s="16">
        <f t="shared" si="1011"/>
        <v>139350.64740932046</v>
      </c>
      <c r="AS2134" s="16">
        <f t="shared" si="1012"/>
        <v>26986.661799893151</v>
      </c>
      <c r="AT2134" s="16">
        <f t="shared" si="986"/>
        <v>112363.98560942731</v>
      </c>
      <c r="AU2134" s="16">
        <f t="shared" si="1013"/>
        <v>31869.315209029657</v>
      </c>
    </row>
    <row r="2135" spans="2:47">
      <c r="B2135" s="13">
        <v>15</v>
      </c>
      <c r="C2135" s="16">
        <f t="shared" si="969"/>
        <v>-453.39712240952457</v>
      </c>
      <c r="D2135" s="16">
        <f t="shared" si="987"/>
        <v>315062.46595888183</v>
      </c>
      <c r="E2135" s="16">
        <f t="shared" si="988"/>
        <v>0</v>
      </c>
      <c r="F2135" s="16">
        <f t="shared" si="970"/>
        <v>315515.86308129138</v>
      </c>
      <c r="G2135" s="16">
        <f t="shared" si="989"/>
        <v>78029.349709543356</v>
      </c>
      <c r="H2135" s="16">
        <f t="shared" si="971"/>
        <v>22000</v>
      </c>
      <c r="I2135" s="16">
        <f t="shared" si="990"/>
        <v>68779.70601995819</v>
      </c>
      <c r="J2135" s="16">
        <f t="shared" si="991"/>
        <v>27022.463808770699</v>
      </c>
      <c r="K2135" s="16">
        <f t="shared" si="972"/>
        <v>41757.242211187491</v>
      </c>
      <c r="L2135" s="16">
        <f t="shared" si="992"/>
        <v>11673.362743730666</v>
      </c>
      <c r="M2135" s="16">
        <f t="shared" si="973"/>
        <v>22000</v>
      </c>
      <c r="N2135" s="16">
        <f t="shared" si="993"/>
        <v>161283.50606910707</v>
      </c>
      <c r="O2135" s="16">
        <f t="shared" si="994"/>
        <v>27176.084642253041</v>
      </c>
      <c r="P2135" s="16">
        <f t="shared" si="974"/>
        <v>134107.42142685404</v>
      </c>
      <c r="Q2135" s="16">
        <f t="shared" si="995"/>
        <v>35162.898196960872</v>
      </c>
      <c r="R2135" s="16">
        <f t="shared" si="975"/>
        <v>22000</v>
      </c>
      <c r="S2135" s="16">
        <f t="shared" si="996"/>
        <v>112701.01354459958</v>
      </c>
      <c r="T2135" s="16">
        <f t="shared" si="997"/>
        <v>27097.674338277986</v>
      </c>
      <c r="U2135" s="16">
        <f t="shared" si="976"/>
        <v>85603.339206321602</v>
      </c>
      <c r="V2135" s="16">
        <f t="shared" si="998"/>
        <v>23201.278197899301</v>
      </c>
      <c r="W2135" s="16">
        <f t="shared" si="977"/>
        <v>22000</v>
      </c>
      <c r="X2135" s="16">
        <f t="shared" si="999"/>
        <v>135312.83561674319</v>
      </c>
      <c r="Y2135" s="16">
        <f t="shared" si="1000"/>
        <v>27134.771047687507</v>
      </c>
      <c r="Z2135" s="16">
        <f t="shared" si="978"/>
        <v>108178.06456905568</v>
      </c>
      <c r="AA2135" s="16">
        <f t="shared" si="1001"/>
        <v>28867.002700520497</v>
      </c>
      <c r="AB2135" s="16">
        <f t="shared" si="979"/>
        <v>22000</v>
      </c>
      <c r="AC2135" s="16">
        <f t="shared" si="1002"/>
        <v>123951.81133473149</v>
      </c>
      <c r="AD2135" s="16">
        <f t="shared" si="1003"/>
        <v>27116.266083915933</v>
      </c>
      <c r="AE2135" s="16">
        <f t="shared" si="980"/>
        <v>96835.545250815558</v>
      </c>
      <c r="AF2135" s="16">
        <f t="shared" si="1004"/>
        <v>26042.314460692643</v>
      </c>
      <c r="AG2135" s="16">
        <f t="shared" si="981"/>
        <v>22000</v>
      </c>
      <c r="AH2135" s="16">
        <f t="shared" si="1005"/>
        <v>118312.69827893501</v>
      </c>
      <c r="AI2135" s="16">
        <f t="shared" si="1006"/>
        <v>27106.980989970696</v>
      </c>
      <c r="AJ2135" s="16">
        <f t="shared" si="982"/>
        <v>91205.717288964312</v>
      </c>
      <c r="AK2135" s="16">
        <f t="shared" si="1007"/>
        <v>24623.841047296584</v>
      </c>
      <c r="AL2135" s="16">
        <f t="shared" si="983"/>
        <v>22000</v>
      </c>
      <c r="AM2135" s="16">
        <f t="shared" si="1008"/>
        <v>115503.43536735472</v>
      </c>
      <c r="AN2135" s="16">
        <f t="shared" si="1009"/>
        <v>27102.330349916148</v>
      </c>
      <c r="AO2135" s="16">
        <f t="shared" si="984"/>
        <v>88401.10501743856</v>
      </c>
      <c r="AP2135" s="16">
        <f t="shared" si="1010"/>
        <v>23913.070939991168</v>
      </c>
      <c r="AQ2135" s="16">
        <f t="shared" si="985"/>
        <v>22000</v>
      </c>
      <c r="AR2135" s="16">
        <f t="shared" si="1011"/>
        <v>115503.43536735472</v>
      </c>
      <c r="AS2135" s="16">
        <f t="shared" si="1012"/>
        <v>27102.330349916148</v>
      </c>
      <c r="AT2135" s="16">
        <f t="shared" si="986"/>
        <v>88401.10501743856</v>
      </c>
      <c r="AU2135" s="16">
        <f t="shared" si="1013"/>
        <v>23913.070939991168</v>
      </c>
    </row>
    <row r="2136" spans="2:47">
      <c r="B2136" s="13">
        <v>16</v>
      </c>
      <c r="C2136" s="16">
        <f t="shared" si="969"/>
        <v>-453.39712240952457</v>
      </c>
      <c r="D2136" s="16">
        <f t="shared" si="987"/>
        <v>324331.37629578263</v>
      </c>
      <c r="E2136" s="16">
        <f t="shared" si="988"/>
        <v>0</v>
      </c>
      <c r="F2136" s="16">
        <f t="shared" si="970"/>
        <v>324784.77341819217</v>
      </c>
      <c r="G2136" s="16">
        <f t="shared" si="989"/>
        <v>76943.869443091069</v>
      </c>
      <c r="H2136" s="16">
        <f t="shared" si="971"/>
        <v>22000</v>
      </c>
      <c r="I2136" s="16">
        <f t="shared" si="990"/>
        <v>42923.939558568069</v>
      </c>
      <c r="J2136" s="16">
        <f t="shared" si="991"/>
        <v>27136.767729678038</v>
      </c>
      <c r="K2136" s="16">
        <f t="shared" si="972"/>
        <v>15787.17182889003</v>
      </c>
      <c r="L2136" s="16">
        <f t="shared" si="992"/>
        <v>4209.2097787772382</v>
      </c>
      <c r="M2136" s="16">
        <f t="shared" si="973"/>
        <v>3132.2342805357962</v>
      </c>
      <c r="N2136" s="16">
        <f t="shared" si="993"/>
        <v>137854.38278152034</v>
      </c>
      <c r="O2136" s="16">
        <f t="shared" si="994"/>
        <v>3884.6096872444823</v>
      </c>
      <c r="P2136" s="16">
        <f t="shared" si="974"/>
        <v>133969.77309427585</v>
      </c>
      <c r="Q2136" s="16">
        <f t="shared" si="995"/>
        <v>33502.000072529961</v>
      </c>
      <c r="R2136" s="16">
        <f t="shared" si="975"/>
        <v>22000</v>
      </c>
      <c r="S2136" s="16">
        <f t="shared" si="996"/>
        <v>87995.09650374623</v>
      </c>
      <c r="T2136" s="16">
        <f t="shared" si="997"/>
        <v>27209.098988532478</v>
      </c>
      <c r="U2136" s="16">
        <f t="shared" si="976"/>
        <v>60785.997515213749</v>
      </c>
      <c r="V2136" s="16">
        <f t="shared" si="998"/>
        <v>15712.916979516775</v>
      </c>
      <c r="W2136" s="16">
        <f t="shared" si="977"/>
        <v>18658.659393160986</v>
      </c>
      <c r="X2136" s="16">
        <f t="shared" si="999"/>
        <v>111200.55969311511</v>
      </c>
      <c r="Y2136" s="16">
        <f t="shared" si="1000"/>
        <v>23106.85773171535</v>
      </c>
      <c r="Z2136" s="16">
        <f t="shared" si="978"/>
        <v>88093.701961399755</v>
      </c>
      <c r="AA2136" s="16">
        <f t="shared" si="1001"/>
        <v>22420.196193226624</v>
      </c>
      <c r="AB2136" s="16">
        <f t="shared" si="979"/>
        <v>22000</v>
      </c>
      <c r="AC2136" s="16">
        <f t="shared" si="1002"/>
        <v>99541.130385123353</v>
      </c>
      <c r="AD2136" s="16">
        <f t="shared" si="1003"/>
        <v>27226.976369716645</v>
      </c>
      <c r="AE2136" s="16">
        <f t="shared" si="980"/>
        <v>72314.154015406704</v>
      </c>
      <c r="AF2136" s="16">
        <f t="shared" si="1004"/>
        <v>18548.130744232294</v>
      </c>
      <c r="AG2136" s="16">
        <f t="shared" si="981"/>
        <v>22000</v>
      </c>
      <c r="AH2136" s="16">
        <f t="shared" si="1005"/>
        <v>93754.005030017972</v>
      </c>
      <c r="AI2136" s="16">
        <f t="shared" si="1006"/>
        <v>27218.048173644598</v>
      </c>
      <c r="AJ2136" s="16">
        <f t="shared" si="982"/>
        <v>66535.956856373377</v>
      </c>
      <c r="AK2136" s="16">
        <f t="shared" si="1007"/>
        <v>17132.557770716881</v>
      </c>
      <c r="AL2136" s="16">
        <f t="shared" si="983"/>
        <v>22000</v>
      </c>
      <c r="AM2136" s="16">
        <f t="shared" si="1008"/>
        <v>90871.031891625797</v>
      </c>
      <c r="AN2136" s="16">
        <f t="shared" si="1009"/>
        <v>27213.576196248421</v>
      </c>
      <c r="AO2136" s="16">
        <f t="shared" si="984"/>
        <v>63657.455695377372</v>
      </c>
      <c r="AP2136" s="16">
        <f t="shared" si="1010"/>
        <v>16423.245963882102</v>
      </c>
      <c r="AQ2136" s="16">
        <f t="shared" si="985"/>
        <v>22000</v>
      </c>
      <c r="AR2136" s="16">
        <f t="shared" si="1011"/>
        <v>90871.031891625797</v>
      </c>
      <c r="AS2136" s="16">
        <f t="shared" si="1012"/>
        <v>27213.576196248421</v>
      </c>
      <c r="AT2136" s="16">
        <f t="shared" si="986"/>
        <v>63657.455695377372</v>
      </c>
      <c r="AU2136" s="16">
        <f t="shared" si="1013"/>
        <v>16423.245963882102</v>
      </c>
    </row>
    <row r="2137" spans="2:47">
      <c r="B2137" s="13">
        <v>17</v>
      </c>
      <c r="C2137" s="16">
        <f t="shared" si="969"/>
        <v>-453.39712240952457</v>
      </c>
      <c r="D2137" s="16">
        <f t="shared" si="987"/>
        <v>333859.25998749648</v>
      </c>
      <c r="E2137" s="16">
        <f t="shared" si="988"/>
        <v>0</v>
      </c>
      <c r="F2137" s="16">
        <f t="shared" si="970"/>
        <v>334312.65710990602</v>
      </c>
      <c r="G2137" s="16">
        <f t="shared" si="989"/>
        <v>75879.673103431953</v>
      </c>
      <c r="H2137" s="16">
        <f t="shared" si="971"/>
        <v>22000</v>
      </c>
      <c r="I2137" s="16">
        <f t="shared" si="990"/>
        <v>16228.265409789219</v>
      </c>
      <c r="J2137" s="16">
        <f t="shared" si="991"/>
        <v>27246.689061577399</v>
      </c>
      <c r="K2137" s="16">
        <f t="shared" si="972"/>
        <v>-8896.6890542738965</v>
      </c>
      <c r="L2137" s="16">
        <f t="shared" si="992"/>
        <v>0</v>
      </c>
      <c r="M2137" s="16">
        <f t="shared" si="973"/>
        <v>1416.9828514935944</v>
      </c>
      <c r="N2137" s="16">
        <f t="shared" si="993"/>
        <v>137712.8885545299</v>
      </c>
      <c r="O2137" s="16">
        <f t="shared" si="994"/>
        <v>1764.0591946265929</v>
      </c>
      <c r="P2137" s="16">
        <f t="shared" si="974"/>
        <v>135948.82935990329</v>
      </c>
      <c r="Q2137" s="16">
        <f t="shared" si="995"/>
        <v>32424.362637209182</v>
      </c>
      <c r="R2137" s="16">
        <f t="shared" si="975"/>
        <v>12239.453648531251</v>
      </c>
      <c r="S2137" s="16">
        <f t="shared" si="996"/>
        <v>62484.358285788818</v>
      </c>
      <c r="T2137" s="16">
        <f t="shared" si="997"/>
        <v>15197.076871131199</v>
      </c>
      <c r="U2137" s="16">
        <f t="shared" si="976"/>
        <v>47287.28141465762</v>
      </c>
      <c r="V2137" s="16">
        <f t="shared" si="998"/>
        <v>11658.151021041467</v>
      </c>
      <c r="W2137" s="16">
        <f t="shared" si="977"/>
        <v>1951.9563589659228</v>
      </c>
      <c r="X2137" s="16">
        <f t="shared" si="999"/>
        <v>90555.039994201259</v>
      </c>
      <c r="Y2137" s="16">
        <f t="shared" si="1000"/>
        <v>2426.6822242764447</v>
      </c>
      <c r="Z2137" s="16">
        <f t="shared" si="978"/>
        <v>88128.357769924813</v>
      </c>
      <c r="AA2137" s="16">
        <f t="shared" si="1001"/>
        <v>21391.551648708781</v>
      </c>
      <c r="AB2137" s="16">
        <f t="shared" si="979"/>
        <v>5491.6546027758595</v>
      </c>
      <c r="AC2137" s="16">
        <f t="shared" si="1002"/>
        <v>74334.611478597173</v>
      </c>
      <c r="AD2137" s="16">
        <f t="shared" si="1003"/>
        <v>6822.9842595464561</v>
      </c>
      <c r="AE2137" s="16">
        <f t="shared" si="980"/>
        <v>67511.627219050715</v>
      </c>
      <c r="AF2137" s="16">
        <f t="shared" si="1004"/>
        <v>16515.338396639949</v>
      </c>
      <c r="AG2137" s="16">
        <f t="shared" si="981"/>
        <v>8906.198427979356</v>
      </c>
      <c r="AH2137" s="16">
        <f t="shared" si="1005"/>
        <v>68394.971490940457</v>
      </c>
      <c r="AI2137" s="16">
        <f t="shared" si="1006"/>
        <v>11061.834133838023</v>
      </c>
      <c r="AJ2137" s="16">
        <f t="shared" si="982"/>
        <v>57333.137357102431</v>
      </c>
      <c r="AK2137" s="16">
        <f t="shared" si="1007"/>
        <v>14080.029605758562</v>
      </c>
      <c r="AL2137" s="16">
        <f t="shared" si="983"/>
        <v>10577.809773884199</v>
      </c>
      <c r="AM2137" s="16">
        <f t="shared" si="1008"/>
        <v>65436.045007506211</v>
      </c>
      <c r="AN2137" s="16">
        <f t="shared" si="1009"/>
        <v>13135.971581798738</v>
      </c>
      <c r="AO2137" s="16">
        <f t="shared" si="984"/>
        <v>52300.073425707473</v>
      </c>
      <c r="AP2137" s="16">
        <f t="shared" si="1010"/>
        <v>12868.978684978183</v>
      </c>
      <c r="AQ2137" s="16">
        <f t="shared" si="985"/>
        <v>10577.809773884199</v>
      </c>
      <c r="AR2137" s="16">
        <f t="shared" si="1011"/>
        <v>65436.045007506211</v>
      </c>
      <c r="AS2137" s="16">
        <f t="shared" si="1012"/>
        <v>13135.971581798738</v>
      </c>
      <c r="AT2137" s="16">
        <f t="shared" si="986"/>
        <v>52300.073425707473</v>
      </c>
      <c r="AU2137" s="16">
        <f t="shared" si="1013"/>
        <v>12868.978684978183</v>
      </c>
    </row>
    <row r="2138" spans="2:47">
      <c r="B2138" s="13">
        <v>18</v>
      </c>
      <c r="C2138" s="16">
        <f t="shared" si="969"/>
        <v>-453.39712240952457</v>
      </c>
      <c r="D2138" s="16">
        <f t="shared" si="987"/>
        <v>343653.35274955683</v>
      </c>
      <c r="E2138" s="16">
        <f t="shared" si="988"/>
        <v>0</v>
      </c>
      <c r="F2138" s="16">
        <f t="shared" si="970"/>
        <v>344106.74987196637</v>
      </c>
      <c r="G2138" s="16">
        <f t="shared" si="989"/>
        <v>74836.34335866812</v>
      </c>
      <c r="H2138" s="16">
        <f t="shared" si="971"/>
        <v>18906.312951129061</v>
      </c>
      <c r="I2138" s="16">
        <f t="shared" si="990"/>
        <v>-9163.5897259021131</v>
      </c>
      <c r="J2138" s="16">
        <f t="shared" si="991"/>
        <v>0</v>
      </c>
      <c r="K2138" s="16">
        <f t="shared" si="972"/>
        <v>-28069.902677031176</v>
      </c>
      <c r="L2138" s="16">
        <f t="shared" si="992"/>
        <v>0</v>
      </c>
      <c r="M2138" s="16">
        <f t="shared" si="973"/>
        <v>1416.9828514935944</v>
      </c>
      <c r="N2138" s="16">
        <f t="shared" si="993"/>
        <v>139747.239652219</v>
      </c>
      <c r="O2138" s="16">
        <f t="shared" si="994"/>
        <v>1770.5079960345647</v>
      </c>
      <c r="P2138" s="16">
        <f t="shared" si="974"/>
        <v>137976.73165618442</v>
      </c>
      <c r="Q2138" s="16">
        <f t="shared" si="995"/>
        <v>31385.849740748006</v>
      </c>
      <c r="R2138" s="16">
        <f t="shared" si="975"/>
        <v>2478.9072970625034</v>
      </c>
      <c r="S2138" s="16">
        <f t="shared" si="996"/>
        <v>48608.488057383154</v>
      </c>
      <c r="T2138" s="16">
        <f t="shared" si="997"/>
        <v>3089.5284380177995</v>
      </c>
      <c r="U2138" s="16">
        <f t="shared" si="976"/>
        <v>45518.959619365356</v>
      </c>
      <c r="V2138" s="16">
        <f t="shared" si="998"/>
        <v>10703.103365540912</v>
      </c>
      <c r="W2138" s="16">
        <f t="shared" si="977"/>
        <v>1951.9563589659228</v>
      </c>
      <c r="X2138" s="16">
        <f t="shared" si="999"/>
        <v>90590.664086016506</v>
      </c>
      <c r="Y2138" s="16">
        <f t="shared" si="1000"/>
        <v>2435.6985486536437</v>
      </c>
      <c r="Z2138" s="16">
        <f t="shared" si="978"/>
        <v>88154.965537362863</v>
      </c>
      <c r="AA2138" s="16">
        <f t="shared" si="1001"/>
        <v>20408.235277911223</v>
      </c>
      <c r="AB2138" s="16">
        <f t="shared" si="979"/>
        <v>2189.98552333103</v>
      </c>
      <c r="AC2138" s="16">
        <f t="shared" si="1002"/>
        <v>69397.902083551002</v>
      </c>
      <c r="AD2138" s="16">
        <f t="shared" si="1003"/>
        <v>2731.081286990885</v>
      </c>
      <c r="AE2138" s="16">
        <f t="shared" si="980"/>
        <v>66666.820796560118</v>
      </c>
      <c r="AF2138" s="16">
        <f t="shared" si="1004"/>
        <v>15554.308492340166</v>
      </c>
      <c r="AG2138" s="16">
        <f t="shared" si="981"/>
        <v>2359.2976419690335</v>
      </c>
      <c r="AH2138" s="16">
        <f t="shared" si="1005"/>
        <v>58935.025214859874</v>
      </c>
      <c r="AI2138" s="16">
        <f t="shared" si="1006"/>
        <v>2941.3422227911069</v>
      </c>
      <c r="AJ2138" s="16">
        <f t="shared" si="982"/>
        <v>55993.682992068767</v>
      </c>
      <c r="AK2138" s="16">
        <f t="shared" si="1007"/>
        <v>13115.019986401252</v>
      </c>
      <c r="AL2138" s="16">
        <f t="shared" si="983"/>
        <v>2419.1024695157685</v>
      </c>
      <c r="AM2138" s="16">
        <f t="shared" si="1008"/>
        <v>53761.337477221743</v>
      </c>
      <c r="AN2138" s="16">
        <f t="shared" si="1009"/>
        <v>3015.4468379552732</v>
      </c>
      <c r="AO2138" s="16">
        <f t="shared" si="984"/>
        <v>50745.890639266472</v>
      </c>
      <c r="AP2138" s="16">
        <f t="shared" si="1010"/>
        <v>11908.984346400683</v>
      </c>
      <c r="AQ2138" s="16">
        <f t="shared" si="985"/>
        <v>2419.1024695157685</v>
      </c>
      <c r="AR2138" s="16">
        <f t="shared" si="1011"/>
        <v>53761.337477221743</v>
      </c>
      <c r="AS2138" s="16">
        <f t="shared" si="1012"/>
        <v>3015.4468379552732</v>
      </c>
      <c r="AT2138" s="16">
        <f t="shared" si="986"/>
        <v>50745.890639266472</v>
      </c>
      <c r="AU2138" s="16">
        <f t="shared" si="1013"/>
        <v>11908.984346400683</v>
      </c>
    </row>
    <row r="2139" spans="2:47">
      <c r="B2139" s="13">
        <v>19</v>
      </c>
      <c r="C2139" s="16">
        <f t="shared" si="969"/>
        <v>-453.39712240952457</v>
      </c>
      <c r="D2139" s="16">
        <f t="shared" si="987"/>
        <v>353721.0924633891</v>
      </c>
      <c r="E2139" s="16">
        <f t="shared" si="988"/>
        <v>0</v>
      </c>
      <c r="F2139" s="16">
        <f t="shared" si="970"/>
        <v>354174.48958579864</v>
      </c>
      <c r="G2139" s="16">
        <f t="shared" si="989"/>
        <v>73813.471059880045</v>
      </c>
      <c r="H2139" s="16">
        <f t="shared" si="971"/>
        <v>3437.8777067743699</v>
      </c>
      <c r="I2139" s="16">
        <f t="shared" si="990"/>
        <v>-28911.999757342113</v>
      </c>
      <c r="J2139" s="16">
        <f t="shared" si="991"/>
        <v>0</v>
      </c>
      <c r="K2139" s="16">
        <f t="shared" si="972"/>
        <v>-32349.877464116482</v>
      </c>
      <c r="L2139" s="16">
        <f t="shared" si="992"/>
        <v>0</v>
      </c>
      <c r="M2139" s="16">
        <f t="shared" si="973"/>
        <v>1416.9828514935944</v>
      </c>
      <c r="N2139" s="16">
        <f t="shared" si="993"/>
        <v>141831.80153865821</v>
      </c>
      <c r="O2139" s="16">
        <f t="shared" si="994"/>
        <v>1776.7025871565049</v>
      </c>
      <c r="P2139" s="16">
        <f t="shared" si="974"/>
        <v>140055.09895150171</v>
      </c>
      <c r="Q2139" s="16">
        <f t="shared" si="995"/>
        <v>30384.984900440049</v>
      </c>
      <c r="R2139" s="16">
        <f t="shared" si="975"/>
        <v>2478.9072970625034</v>
      </c>
      <c r="S2139" s="16">
        <f t="shared" si="996"/>
        <v>46790.759351130422</v>
      </c>
      <c r="T2139" s="16">
        <f t="shared" si="997"/>
        <v>3100.6750306768076</v>
      </c>
      <c r="U2139" s="16">
        <f t="shared" si="976"/>
        <v>43690.084320453614</v>
      </c>
      <c r="V2139" s="16">
        <f t="shared" si="998"/>
        <v>9797.884995018745</v>
      </c>
      <c r="W2139" s="16">
        <f t="shared" si="977"/>
        <v>1951.9563589659228</v>
      </c>
      <c r="X2139" s="16">
        <f t="shared" si="999"/>
        <v>90618.015274476784</v>
      </c>
      <c r="Y2139" s="16">
        <f t="shared" si="1000"/>
        <v>2444.360463935604</v>
      </c>
      <c r="Z2139" s="16">
        <f t="shared" si="978"/>
        <v>88173.654810541178</v>
      </c>
      <c r="AA2139" s="16">
        <f t="shared" si="1001"/>
        <v>19468.369368790882</v>
      </c>
      <c r="AB2139" s="16">
        <f t="shared" si="979"/>
        <v>2189.98552333103</v>
      </c>
      <c r="AC2139" s="16">
        <f t="shared" si="1002"/>
        <v>68529.491769616012</v>
      </c>
      <c r="AD2139" s="16">
        <f t="shared" si="1003"/>
        <v>2740.863979526569</v>
      </c>
      <c r="AE2139" s="16">
        <f t="shared" si="980"/>
        <v>65788.627790089449</v>
      </c>
      <c r="AF2139" s="16">
        <f t="shared" si="1004"/>
        <v>14639.419417522902</v>
      </c>
      <c r="AG2139" s="16">
        <f t="shared" si="981"/>
        <v>2359.2976419690335</v>
      </c>
      <c r="AH2139" s="16">
        <f t="shared" si="1005"/>
        <v>57558.146494867171</v>
      </c>
      <c r="AI2139" s="16">
        <f t="shared" si="1006"/>
        <v>2951.9160772298751</v>
      </c>
      <c r="AJ2139" s="16">
        <f t="shared" si="982"/>
        <v>54606.230417637293</v>
      </c>
      <c r="AK2139" s="16">
        <f t="shared" si="1007"/>
        <v>12198.436846325034</v>
      </c>
      <c r="AL2139" s="16">
        <f t="shared" si="983"/>
        <v>2419.1024695157685</v>
      </c>
      <c r="AM2139" s="16">
        <f t="shared" si="1008"/>
        <v>52163.730823727579</v>
      </c>
      <c r="AN2139" s="16">
        <f t="shared" si="1009"/>
        <v>3026.3066112293764</v>
      </c>
      <c r="AO2139" s="16">
        <f t="shared" si="984"/>
        <v>49137.424212498205</v>
      </c>
      <c r="AP2139" s="16">
        <f t="shared" si="1010"/>
        <v>10998.115961003572</v>
      </c>
      <c r="AQ2139" s="16">
        <f t="shared" si="985"/>
        <v>2419.1024695157685</v>
      </c>
      <c r="AR2139" s="16">
        <f t="shared" si="1011"/>
        <v>52163.730823727579</v>
      </c>
      <c r="AS2139" s="16">
        <f t="shared" si="1012"/>
        <v>3026.3066112293764</v>
      </c>
      <c r="AT2139" s="16">
        <f t="shared" si="986"/>
        <v>49137.424212498205</v>
      </c>
      <c r="AU2139" s="16">
        <f t="shared" si="1013"/>
        <v>10998.115961003572</v>
      </c>
    </row>
    <row r="2140" spans="2:47">
      <c r="B2140" s="13">
        <v>20</v>
      </c>
      <c r="C2140" s="16">
        <f t="shared" si="969"/>
        <v>-453.39712240952457</v>
      </c>
      <c r="D2140" s="16">
        <f t="shared" si="987"/>
        <v>364070.12482482585</v>
      </c>
      <c r="E2140" s="16">
        <f t="shared" si="988"/>
        <v>0</v>
      </c>
      <c r="F2140" s="16">
        <f t="shared" si="970"/>
        <v>364523.52194723539</v>
      </c>
      <c r="G2140" s="16">
        <f t="shared" si="989"/>
        <v>72810.65508067605</v>
      </c>
      <c r="H2140" s="16">
        <f t="shared" si="971"/>
        <v>3437.8777067743699</v>
      </c>
      <c r="I2140" s="16">
        <f t="shared" si="990"/>
        <v>-33320.373788039979</v>
      </c>
      <c r="J2140" s="16">
        <f t="shared" si="991"/>
        <v>0</v>
      </c>
      <c r="K2140" s="16">
        <f t="shared" si="972"/>
        <v>-36758.251494814351</v>
      </c>
      <c r="L2140" s="16">
        <f t="shared" si="992"/>
        <v>0</v>
      </c>
      <c r="M2140" s="16">
        <f t="shared" si="973"/>
        <v>1416.9828514935944</v>
      </c>
      <c r="N2140" s="16">
        <f t="shared" si="993"/>
        <v>143968.23841620667</v>
      </c>
      <c r="O2140" s="16">
        <f t="shared" si="994"/>
        <v>1782.6511654630881</v>
      </c>
      <c r="P2140" s="16">
        <f t="shared" si="974"/>
        <v>142185.58725074359</v>
      </c>
      <c r="Q2140" s="16">
        <f t="shared" si="995"/>
        <v>29420.343458007181</v>
      </c>
      <c r="R2140" s="16">
        <f t="shared" si="975"/>
        <v>2478.9072970625034</v>
      </c>
      <c r="S2140" s="16">
        <f t="shared" si="996"/>
        <v>44910.785276367089</v>
      </c>
      <c r="T2140" s="16">
        <f t="shared" si="997"/>
        <v>3111.3812274894635</v>
      </c>
      <c r="U2140" s="16">
        <f t="shared" si="976"/>
        <v>41799.404048877623</v>
      </c>
      <c r="V2140" s="16">
        <f t="shared" si="998"/>
        <v>8940.2900074833087</v>
      </c>
      <c r="W2140" s="16">
        <f t="shared" si="977"/>
        <v>1951.9563589659228</v>
      </c>
      <c r="X2140" s="16">
        <f t="shared" si="999"/>
        <v>90637.226725947708</v>
      </c>
      <c r="Y2140" s="16">
        <f t="shared" si="1000"/>
        <v>2452.6793126182224</v>
      </c>
      <c r="Z2140" s="16">
        <f t="shared" si="978"/>
        <v>88184.547413329492</v>
      </c>
      <c r="AA2140" s="16">
        <f t="shared" si="1001"/>
        <v>18570.144676686239</v>
      </c>
      <c r="AB2140" s="16">
        <f t="shared" si="979"/>
        <v>2189.98552333103</v>
      </c>
      <c r="AC2140" s="16">
        <f t="shared" si="1002"/>
        <v>67626.762050544552</v>
      </c>
      <c r="AD2140" s="16">
        <f t="shared" si="1003"/>
        <v>2750.2596882136149</v>
      </c>
      <c r="AE2140" s="16">
        <f t="shared" si="980"/>
        <v>64876.502362330939</v>
      </c>
      <c r="AF2140" s="16">
        <f t="shared" si="1004"/>
        <v>13768.686630855957</v>
      </c>
      <c r="AG2140" s="16">
        <f t="shared" si="981"/>
        <v>2359.2976419690335</v>
      </c>
      <c r="AH2140" s="16">
        <f t="shared" si="1005"/>
        <v>56131.928495506079</v>
      </c>
      <c r="AI2140" s="16">
        <f t="shared" si="1006"/>
        <v>2962.071907399687</v>
      </c>
      <c r="AJ2140" s="16">
        <f t="shared" si="982"/>
        <v>53169.856588106391</v>
      </c>
      <c r="AK2140" s="16">
        <f t="shared" si="1007"/>
        <v>11328.164213994132</v>
      </c>
      <c r="AL2140" s="16">
        <f t="shared" si="983"/>
        <v>2419.1024695157685</v>
      </c>
      <c r="AM2140" s="16">
        <f t="shared" si="1008"/>
        <v>50510.323844995408</v>
      </c>
      <c r="AN2140" s="16">
        <f t="shared" si="1009"/>
        <v>3036.7371886806682</v>
      </c>
      <c r="AO2140" s="16">
        <f t="shared" si="984"/>
        <v>47473.586656314743</v>
      </c>
      <c r="AP2140" s="16">
        <f t="shared" si="1010"/>
        <v>10134.212669565817</v>
      </c>
      <c r="AQ2140" s="16">
        <f t="shared" si="985"/>
        <v>2419.1024695157685</v>
      </c>
      <c r="AR2140" s="16">
        <f t="shared" si="1011"/>
        <v>50510.323844995408</v>
      </c>
      <c r="AS2140" s="16">
        <f t="shared" si="1012"/>
        <v>3036.7371886806682</v>
      </c>
      <c r="AT2140" s="16">
        <f t="shared" si="986"/>
        <v>47473.586656314743</v>
      </c>
      <c r="AU2140" s="16">
        <f t="shared" si="1013"/>
        <v>10134.212669565817</v>
      </c>
    </row>
    <row r="2141" spans="2:47">
      <c r="B2141" s="13">
        <v>21</v>
      </c>
      <c r="C2141" s="16">
        <f t="shared" si="969"/>
        <v>-453.39712240952457</v>
      </c>
      <c r="D2141" s="16">
        <f t="shared" si="987"/>
        <v>374708.30915044114</v>
      </c>
      <c r="E2141" s="16">
        <f t="shared" si="988"/>
        <v>0</v>
      </c>
      <c r="F2141" s="16">
        <f t="shared" si="970"/>
        <v>375161.70627285069</v>
      </c>
      <c r="G2141" s="16">
        <f t="shared" si="989"/>
        <v>71827.502159887823</v>
      </c>
      <c r="H2141" s="16">
        <f t="shared" si="971"/>
        <v>3437.8777067743699</v>
      </c>
      <c r="I2141" s="16">
        <f t="shared" si="990"/>
        <v>-37860.999039658782</v>
      </c>
      <c r="J2141" s="16">
        <f t="shared" si="991"/>
        <v>0</v>
      </c>
      <c r="K2141" s="16">
        <f t="shared" si="972"/>
        <v>-41298.876746433154</v>
      </c>
      <c r="L2141" s="16">
        <f t="shared" si="992"/>
        <v>0</v>
      </c>
      <c r="M2141" s="16">
        <f t="shared" si="973"/>
        <v>1416.9828514935944</v>
      </c>
      <c r="N2141" s="16">
        <f t="shared" si="993"/>
        <v>146158.25255852938</v>
      </c>
      <c r="O2141" s="16">
        <f t="shared" si="994"/>
        <v>1788.3618201505599</v>
      </c>
      <c r="P2141" s="16">
        <f t="shared" si="974"/>
        <v>144369.8907383788</v>
      </c>
      <c r="Q2141" s="16">
        <f t="shared" si="995"/>
        <v>28490.551261311037</v>
      </c>
      <c r="R2141" s="16">
        <f t="shared" si="975"/>
        <v>2478.9072970625034</v>
      </c>
      <c r="S2141" s="16">
        <f t="shared" si="996"/>
        <v>42967.279398003266</v>
      </c>
      <c r="T2141" s="16">
        <f t="shared" si="997"/>
        <v>3121.6613150916987</v>
      </c>
      <c r="U2141" s="16">
        <f t="shared" si="976"/>
        <v>39845.618082911569</v>
      </c>
      <c r="V2141" s="16">
        <f t="shared" si="998"/>
        <v>8128.1956185935678</v>
      </c>
      <c r="W2141" s="16">
        <f t="shared" si="977"/>
        <v>1951.9563589659228</v>
      </c>
      <c r="X2141" s="16">
        <f t="shared" si="999"/>
        <v>90648.42366805792</v>
      </c>
      <c r="Y2141" s="16">
        <f t="shared" si="1000"/>
        <v>2460.6662955605461</v>
      </c>
      <c r="Z2141" s="16">
        <f t="shared" si="978"/>
        <v>88187.757372497377</v>
      </c>
      <c r="AA2141" s="16">
        <f t="shared" si="1001"/>
        <v>17711.81868660371</v>
      </c>
      <c r="AB2141" s="16">
        <f t="shared" si="979"/>
        <v>2189.98552333103</v>
      </c>
      <c r="AC2141" s="16">
        <f t="shared" si="1002"/>
        <v>66689.151838334466</v>
      </c>
      <c r="AD2141" s="16">
        <f t="shared" si="1003"/>
        <v>2759.2810074942004</v>
      </c>
      <c r="AE2141" s="16">
        <f t="shared" si="980"/>
        <v>63929.870830840264</v>
      </c>
      <c r="AF2141" s="16">
        <f t="shared" si="1004"/>
        <v>12940.199646445049</v>
      </c>
      <c r="AG2141" s="16">
        <f t="shared" si="981"/>
        <v>2359.2976419690335</v>
      </c>
      <c r="AH2141" s="16">
        <f t="shared" si="1005"/>
        <v>54655.422381178083</v>
      </c>
      <c r="AI2141" s="16">
        <f t="shared" si="1006"/>
        <v>2971.8232961065096</v>
      </c>
      <c r="AJ2141" s="16">
        <f t="shared" si="982"/>
        <v>51683.599085071575</v>
      </c>
      <c r="AK2141" s="16">
        <f t="shared" si="1007"/>
        <v>10502.16550825135</v>
      </c>
      <c r="AL2141" s="16">
        <f t="shared" si="983"/>
        <v>2419.1024695157685</v>
      </c>
      <c r="AM2141" s="16">
        <f t="shared" si="1008"/>
        <v>48799.998667492175</v>
      </c>
      <c r="AN2141" s="16">
        <f t="shared" si="1009"/>
        <v>3046.7525048691991</v>
      </c>
      <c r="AO2141" s="16">
        <f t="shared" si="984"/>
        <v>45753.246162622978</v>
      </c>
      <c r="AP2141" s="16">
        <f t="shared" si="1010"/>
        <v>9315.1948649115802</v>
      </c>
      <c r="AQ2141" s="16">
        <f t="shared" si="985"/>
        <v>2419.1024695157685</v>
      </c>
      <c r="AR2141" s="16">
        <f t="shared" si="1011"/>
        <v>48799.998667492175</v>
      </c>
      <c r="AS2141" s="16">
        <f t="shared" si="1012"/>
        <v>3046.7525048691991</v>
      </c>
      <c r="AT2141" s="16">
        <f t="shared" si="986"/>
        <v>45753.246162622978</v>
      </c>
      <c r="AU2141" s="16">
        <f t="shared" si="1013"/>
        <v>9315.1948649115802</v>
      </c>
    </row>
    <row r="2142" spans="2:47">
      <c r="B2142" s="13">
        <v>22</v>
      </c>
      <c r="C2142" s="16">
        <f t="shared" si="969"/>
        <v>-453.39712240952457</v>
      </c>
      <c r="D2142" s="16">
        <f t="shared" si="987"/>
        <v>385643.72434611415</v>
      </c>
      <c r="E2142" s="16">
        <f t="shared" si="988"/>
        <v>0</v>
      </c>
      <c r="F2142" s="16">
        <f t="shared" si="970"/>
        <v>386097.12146852369</v>
      </c>
      <c r="G2142" s="16">
        <f t="shared" si="989"/>
        <v>70863.626747350339</v>
      </c>
      <c r="H2142" s="16">
        <f t="shared" si="971"/>
        <v>3437.8777067743699</v>
      </c>
      <c r="I2142" s="16">
        <f t="shared" si="990"/>
        <v>-42537.843048826151</v>
      </c>
      <c r="J2142" s="16">
        <f t="shared" si="991"/>
        <v>0</v>
      </c>
      <c r="K2142" s="16">
        <f t="shared" si="972"/>
        <v>-45975.720755600523</v>
      </c>
      <c r="L2142" s="16">
        <f t="shared" si="992"/>
        <v>0</v>
      </c>
      <c r="M2142" s="16">
        <f t="shared" si="973"/>
        <v>1416.9828514935944</v>
      </c>
      <c r="N2142" s="16">
        <f t="shared" si="993"/>
        <v>148403.5854856091</v>
      </c>
      <c r="O2142" s="16">
        <f t="shared" si="994"/>
        <v>1793.8425186104573</v>
      </c>
      <c r="P2142" s="16">
        <f t="shared" si="974"/>
        <v>146609.74296699866</v>
      </c>
      <c r="Q2142" s="16">
        <f t="shared" si="995"/>
        <v>27594.283334159176</v>
      </c>
      <c r="R2142" s="16">
        <f t="shared" si="975"/>
        <v>2478.9072970625034</v>
      </c>
      <c r="S2142" s="16">
        <f t="shared" si="996"/>
        <v>40958.904652148121</v>
      </c>
      <c r="T2142" s="16">
        <f t="shared" si="997"/>
        <v>3131.5293832793691</v>
      </c>
      <c r="U2142" s="16">
        <f t="shared" si="976"/>
        <v>37827.375268868753</v>
      </c>
      <c r="V2142" s="16">
        <f t="shared" si="998"/>
        <v>7359.5599826491598</v>
      </c>
      <c r="W2142" s="16">
        <f t="shared" si="977"/>
        <v>1951.9563589659228</v>
      </c>
      <c r="X2142" s="16">
        <f t="shared" si="999"/>
        <v>90651.723313484967</v>
      </c>
      <c r="Y2142" s="16">
        <f t="shared" si="1000"/>
        <v>2468.3324524745417</v>
      </c>
      <c r="Z2142" s="16">
        <f t="shared" si="978"/>
        <v>88183.390861010426</v>
      </c>
      <c r="AA2142" s="16">
        <f t="shared" si="1001"/>
        <v>16891.71385513651</v>
      </c>
      <c r="AB2142" s="16">
        <f t="shared" si="979"/>
        <v>2189.98552333103</v>
      </c>
      <c r="AC2142" s="16">
        <f t="shared" si="1002"/>
        <v>65716.071421853936</v>
      </c>
      <c r="AD2142" s="16">
        <f t="shared" si="1003"/>
        <v>2767.9403544302445</v>
      </c>
      <c r="AE2142" s="16">
        <f t="shared" si="980"/>
        <v>62948.131067423688</v>
      </c>
      <c r="AF2142" s="16">
        <f t="shared" si="1004"/>
        <v>12152.120086813966</v>
      </c>
      <c r="AG2142" s="16">
        <f t="shared" si="981"/>
        <v>2359.2976419690335</v>
      </c>
      <c r="AH2142" s="16">
        <f t="shared" si="1005"/>
        <v>53127.638843508481</v>
      </c>
      <c r="AI2142" s="16">
        <f t="shared" si="1006"/>
        <v>2981.1836369294915</v>
      </c>
      <c r="AJ2142" s="16">
        <f t="shared" si="982"/>
        <v>50146.45520657899</v>
      </c>
      <c r="AK2142" s="16">
        <f t="shared" si="1007"/>
        <v>9718.4814536355261</v>
      </c>
      <c r="AL2142" s="16">
        <f t="shared" si="983"/>
        <v>2419.1024695157685</v>
      </c>
      <c r="AM2142" s="16">
        <f t="shared" si="1008"/>
        <v>47031.591860406661</v>
      </c>
      <c r="AN2142" s="16">
        <f t="shared" si="1009"/>
        <v>3056.3663012954585</v>
      </c>
      <c r="AO2142" s="16">
        <f t="shared" si="984"/>
        <v>43975.225559111204</v>
      </c>
      <c r="AP2142" s="16">
        <f t="shared" si="1010"/>
        <v>8539.0620600297207</v>
      </c>
      <c r="AQ2142" s="16">
        <f t="shared" si="985"/>
        <v>2419.1024695157685</v>
      </c>
      <c r="AR2142" s="16">
        <f t="shared" si="1011"/>
        <v>47031.591860406661</v>
      </c>
      <c r="AS2142" s="16">
        <f t="shared" si="1012"/>
        <v>3056.3663012954585</v>
      </c>
      <c r="AT2142" s="16">
        <f t="shared" si="986"/>
        <v>43975.225559111204</v>
      </c>
      <c r="AU2142" s="16">
        <f t="shared" si="1013"/>
        <v>8539.0620600297207</v>
      </c>
    </row>
    <row r="2143" spans="2:47">
      <c r="B2143" s="13">
        <v>23</v>
      </c>
      <c r="C2143" s="16">
        <f t="shared" si="969"/>
        <v>-453.39712240952457</v>
      </c>
      <c r="D2143" s="16">
        <f t="shared" si="987"/>
        <v>396884.67504235427</v>
      </c>
      <c r="E2143" s="16">
        <f t="shared" si="988"/>
        <v>0</v>
      </c>
      <c r="F2143" s="16">
        <f t="shared" si="970"/>
        <v>397338.07216476381</v>
      </c>
      <c r="G2143" s="16">
        <f t="shared" si="989"/>
        <v>69918.650852705759</v>
      </c>
      <c r="H2143" s="16">
        <f t="shared" si="971"/>
        <v>3437.8777067743699</v>
      </c>
      <c r="I2143" s="16">
        <f t="shared" si="990"/>
        <v>-47354.992378268544</v>
      </c>
      <c r="J2143" s="16">
        <f t="shared" si="991"/>
        <v>0</v>
      </c>
      <c r="K2143" s="16">
        <f t="shared" si="972"/>
        <v>-50792.870085042916</v>
      </c>
      <c r="L2143" s="16">
        <f t="shared" si="992"/>
        <v>0</v>
      </c>
      <c r="M2143" s="16">
        <f t="shared" si="973"/>
        <v>1416.9828514935944</v>
      </c>
      <c r="N2143" s="16">
        <f t="shared" si="993"/>
        <v>150706.01918549661</v>
      </c>
      <c r="O2143" s="16">
        <f t="shared" si="994"/>
        <v>1799.1010945378423</v>
      </c>
      <c r="P2143" s="16">
        <f t="shared" si="974"/>
        <v>148906.91809095876</v>
      </c>
      <c r="Q2143" s="16">
        <f t="shared" si="995"/>
        <v>26730.262539011292</v>
      </c>
      <c r="R2143" s="16">
        <f t="shared" si="975"/>
        <v>2478.9072970625034</v>
      </c>
      <c r="S2143" s="16">
        <f t="shared" si="996"/>
        <v>38884.272133880942</v>
      </c>
      <c r="T2143" s="16">
        <f t="shared" si="997"/>
        <v>3140.9993022171457</v>
      </c>
      <c r="U2143" s="16">
        <f t="shared" si="976"/>
        <v>35743.272831663795</v>
      </c>
      <c r="V2143" s="16">
        <f t="shared" si="998"/>
        <v>6632.4199927110312</v>
      </c>
      <c r="W2143" s="16">
        <f t="shared" si="977"/>
        <v>1951.9563589659228</v>
      </c>
      <c r="X2143" s="16">
        <f t="shared" si="999"/>
        <v>90647.234801667058</v>
      </c>
      <c r="Y2143" s="16">
        <f t="shared" si="1000"/>
        <v>2475.6886447220591</v>
      </c>
      <c r="Z2143" s="16">
        <f t="shared" si="978"/>
        <v>88171.546156944998</v>
      </c>
      <c r="AA2143" s="16">
        <f t="shared" si="1001"/>
        <v>16108.215838853293</v>
      </c>
      <c r="AB2143" s="16">
        <f t="shared" si="979"/>
        <v>2189.98552333103</v>
      </c>
      <c r="AC2143" s="16">
        <f t="shared" si="1002"/>
        <v>64706.901849447502</v>
      </c>
      <c r="AD2143" s="16">
        <f t="shared" si="1003"/>
        <v>2776.2499489873007</v>
      </c>
      <c r="AE2143" s="16">
        <f t="shared" si="980"/>
        <v>61930.651900460201</v>
      </c>
      <c r="AF2143" s="16">
        <f t="shared" si="1004"/>
        <v>11402.679719046771</v>
      </c>
      <c r="AG2143" s="16">
        <f t="shared" si="981"/>
        <v>2359.2976419690335</v>
      </c>
      <c r="AH2143" s="16">
        <f t="shared" si="1005"/>
        <v>51547.547165050804</v>
      </c>
      <c r="AI2143" s="16">
        <f t="shared" si="1006"/>
        <v>2990.1661127555089</v>
      </c>
      <c r="AJ2143" s="16">
        <f t="shared" si="982"/>
        <v>48557.381052295299</v>
      </c>
      <c r="AK2143" s="16">
        <f t="shared" si="1007"/>
        <v>8975.2279766790325</v>
      </c>
      <c r="AL2143" s="16">
        <f t="shared" si="983"/>
        <v>2419.1024695157685</v>
      </c>
      <c r="AM2143" s="16">
        <f t="shared" si="1008"/>
        <v>45203.893361232775</v>
      </c>
      <c r="AN2143" s="16">
        <f t="shared" si="1009"/>
        <v>3065.5921042750715</v>
      </c>
      <c r="AO2143" s="16">
        <f t="shared" si="984"/>
        <v>42138.301256957704</v>
      </c>
      <c r="AP2143" s="16">
        <f t="shared" si="1010"/>
        <v>7803.8907362575846</v>
      </c>
      <c r="AQ2143" s="16">
        <f t="shared" si="985"/>
        <v>2419.1024695157685</v>
      </c>
      <c r="AR2143" s="16">
        <f t="shared" si="1011"/>
        <v>45203.893361232775</v>
      </c>
      <c r="AS2143" s="16">
        <f t="shared" si="1012"/>
        <v>3065.5921042750715</v>
      </c>
      <c r="AT2143" s="16">
        <f t="shared" si="986"/>
        <v>42138.301256957704</v>
      </c>
      <c r="AU2143" s="16">
        <f t="shared" si="1013"/>
        <v>7803.8907362575846</v>
      </c>
    </row>
    <row r="2144" spans="2:47">
      <c r="B2144" s="13">
        <v>24</v>
      </c>
      <c r="C2144" s="16">
        <f t="shared" si="969"/>
        <v>-453.39712240952457</v>
      </c>
      <c r="D2144" s="16">
        <f t="shared" si="987"/>
        <v>408439.6979010473</v>
      </c>
      <c r="E2144" s="16">
        <f t="shared" si="988"/>
        <v>0</v>
      </c>
      <c r="F2144" s="16">
        <f t="shared" si="970"/>
        <v>408893.09502345684</v>
      </c>
      <c r="G2144" s="16">
        <f t="shared" si="989"/>
        <v>68992.203897171858</v>
      </c>
      <c r="H2144" s="16">
        <f t="shared" si="971"/>
        <v>3437.8777067743699</v>
      </c>
      <c r="I2144" s="16">
        <f t="shared" si="990"/>
        <v>-52316.656187594206</v>
      </c>
      <c r="J2144" s="16">
        <f t="shared" si="991"/>
        <v>0</v>
      </c>
      <c r="K2144" s="16">
        <f t="shared" si="972"/>
        <v>-55754.533894368578</v>
      </c>
      <c r="L2144" s="16">
        <f t="shared" si="992"/>
        <v>0</v>
      </c>
      <c r="M2144" s="16">
        <f t="shared" si="973"/>
        <v>1416.9828514935944</v>
      </c>
      <c r="N2144" s="16">
        <f t="shared" si="993"/>
        <v>153067.37738242015</v>
      </c>
      <c r="O2144" s="16">
        <f t="shared" si="994"/>
        <v>1804.1452375796728</v>
      </c>
      <c r="P2144" s="16">
        <f t="shared" si="974"/>
        <v>151263.23214484047</v>
      </c>
      <c r="Q2144" s="16">
        <f t="shared" si="995"/>
        <v>25897.258237022244</v>
      </c>
      <c r="R2144" s="16">
        <f t="shared" si="975"/>
        <v>2478.9072970625034</v>
      </c>
      <c r="S2144" s="16">
        <f t="shared" si="996"/>
        <v>36741.939874580479</v>
      </c>
      <c r="T2144" s="16">
        <f t="shared" si="997"/>
        <v>3150.0847024622212</v>
      </c>
      <c r="U2144" s="16">
        <f t="shared" si="976"/>
        <v>33591.855172118259</v>
      </c>
      <c r="V2144" s="16">
        <f t="shared" si="998"/>
        <v>5944.8890681161702</v>
      </c>
      <c r="W2144" s="16">
        <f t="shared" si="977"/>
        <v>1951.9563589659228</v>
      </c>
      <c r="X2144" s="16">
        <f t="shared" si="999"/>
        <v>90635.059156570045</v>
      </c>
      <c r="Y2144" s="16">
        <f t="shared" si="1000"/>
        <v>2482.7455402837218</v>
      </c>
      <c r="Z2144" s="16">
        <f t="shared" si="978"/>
        <v>88152.313616286323</v>
      </c>
      <c r="AA2144" s="16">
        <f t="shared" si="1001"/>
        <v>15359.771715482231</v>
      </c>
      <c r="AB2144" s="16">
        <f t="shared" si="979"/>
        <v>2189.98552333103</v>
      </c>
      <c r="AC2144" s="16">
        <f t="shared" si="1002"/>
        <v>63660.994314559066</v>
      </c>
      <c r="AD2144" s="16">
        <f t="shared" si="1003"/>
        <v>2784.2217967802276</v>
      </c>
      <c r="AE2144" s="16">
        <f t="shared" si="980"/>
        <v>60876.772517778838</v>
      </c>
      <c r="AF2144" s="16">
        <f t="shared" si="1004"/>
        <v>10690.178481291474</v>
      </c>
      <c r="AG2144" s="16">
        <f t="shared" si="981"/>
        <v>2359.2976419690335</v>
      </c>
      <c r="AH2144" s="16">
        <f t="shared" si="1005"/>
        <v>49914.074278896434</v>
      </c>
      <c r="AI2144" s="16">
        <f t="shared" si="1006"/>
        <v>2998.7836769792648</v>
      </c>
      <c r="AJ2144" s="16">
        <f t="shared" si="982"/>
        <v>46915.290601917171</v>
      </c>
      <c r="AK2144" s="16">
        <f t="shared" si="1007"/>
        <v>8270.5940909961191</v>
      </c>
      <c r="AL2144" s="16">
        <f t="shared" si="983"/>
        <v>2419.1024695157685</v>
      </c>
      <c r="AM2144" s="16">
        <f t="shared" si="1008"/>
        <v>43315.645394077103</v>
      </c>
      <c r="AN2144" s="16">
        <f t="shared" si="1009"/>
        <v>3074.4432055535094</v>
      </c>
      <c r="AO2144" s="16">
        <f t="shared" si="984"/>
        <v>40241.202188523595</v>
      </c>
      <c r="AP2144" s="16">
        <f t="shared" si="1010"/>
        <v>7107.8321795656111</v>
      </c>
      <c r="AQ2144" s="16">
        <f t="shared" si="985"/>
        <v>2419.1024695157685</v>
      </c>
      <c r="AR2144" s="16">
        <f t="shared" si="1011"/>
        <v>43315.645394077103</v>
      </c>
      <c r="AS2144" s="16">
        <f t="shared" si="1012"/>
        <v>3074.4432055535094</v>
      </c>
      <c r="AT2144" s="16">
        <f t="shared" si="986"/>
        <v>40241.202188523595</v>
      </c>
      <c r="AU2144" s="16">
        <f t="shared" si="1013"/>
        <v>7107.8321795656111</v>
      </c>
    </row>
    <row r="2145" spans="2:47">
      <c r="B2145" s="13">
        <v>25</v>
      </c>
      <c r="C2145" s="16">
        <f t="shared" si="969"/>
        <v>-453.39712240952457</v>
      </c>
      <c r="D2145" s="16">
        <f t="shared" si="987"/>
        <v>420317.56809841224</v>
      </c>
      <c r="E2145" s="16">
        <f t="shared" si="988"/>
        <v>0</v>
      </c>
      <c r="F2145" s="16">
        <f t="shared" si="970"/>
        <v>420770.96522082179</v>
      </c>
      <c r="G2145" s="16">
        <f t="shared" si="989"/>
        <v>68083.922568217051</v>
      </c>
      <c r="H2145" s="16">
        <f t="shared" si="971"/>
        <v>3437.8777067743699</v>
      </c>
      <c r="I2145" s="16">
        <f t="shared" si="990"/>
        <v>-57427.169911199635</v>
      </c>
      <c r="J2145" s="16">
        <f t="shared" si="991"/>
        <v>0</v>
      </c>
      <c r="K2145" s="16">
        <f t="shared" si="972"/>
        <v>-60865.047617974007</v>
      </c>
      <c r="L2145" s="16">
        <f t="shared" si="992"/>
        <v>0</v>
      </c>
      <c r="M2145" s="16">
        <f t="shared" si="973"/>
        <v>1416.9828514935944</v>
      </c>
      <c r="N2145" s="16">
        <f t="shared" si="993"/>
        <v>155489.52685096732</v>
      </c>
      <c r="O2145" s="16">
        <f t="shared" si="994"/>
        <v>1808.9824844251618</v>
      </c>
      <c r="P2145" s="16">
        <f t="shared" si="974"/>
        <v>153680.54436654216</v>
      </c>
      <c r="Q2145" s="16">
        <f t="shared" si="995"/>
        <v>25094.08494949777</v>
      </c>
      <c r="R2145" s="16">
        <f t="shared" si="975"/>
        <v>2478.9072970625034</v>
      </c>
      <c r="S2145" s="16">
        <f t="shared" si="996"/>
        <v>34530.411605627247</v>
      </c>
      <c r="T2145" s="16">
        <f t="shared" si="997"/>
        <v>3158.7989576306877</v>
      </c>
      <c r="U2145" s="16">
        <f t="shared" si="976"/>
        <v>31371.612647996561</v>
      </c>
      <c r="V2145" s="16">
        <f t="shared" si="998"/>
        <v>5295.1549370075782</v>
      </c>
      <c r="W2145" s="16">
        <f t="shared" si="977"/>
        <v>1951.9563589659228</v>
      </c>
      <c r="X2145" s="16">
        <f t="shared" si="999"/>
        <v>90615.289258725359</v>
      </c>
      <c r="Y2145" s="16">
        <f t="shared" si="1000"/>
        <v>2489.5136007642595</v>
      </c>
      <c r="Z2145" s="16">
        <f t="shared" si="978"/>
        <v>88125.775657961101</v>
      </c>
      <c r="AA2145" s="16">
        <f t="shared" si="1001"/>
        <v>14644.888203714212</v>
      </c>
      <c r="AB2145" s="16">
        <f t="shared" si="979"/>
        <v>2189.98552333103</v>
      </c>
      <c r="AC2145" s="16">
        <f t="shared" si="1002"/>
        <v>62577.669541925578</v>
      </c>
      <c r="AD2145" s="16">
        <f t="shared" si="1003"/>
        <v>2791.8676741285944</v>
      </c>
      <c r="AE2145" s="16">
        <f t="shared" si="980"/>
        <v>59785.801867796981</v>
      </c>
      <c r="AF2145" s="16">
        <f t="shared" si="1004"/>
        <v>10012.982506259099</v>
      </c>
      <c r="AG2145" s="16">
        <f t="shared" si="981"/>
        <v>2359.2976419690335</v>
      </c>
      <c r="AH2145" s="16">
        <f t="shared" si="1005"/>
        <v>48226.103821334742</v>
      </c>
      <c r="AI2145" s="16">
        <f t="shared" si="1006"/>
        <v>3007.0490372051263</v>
      </c>
      <c r="AJ2145" s="16">
        <f t="shared" si="982"/>
        <v>45219.054784129614</v>
      </c>
      <c r="AK2145" s="16">
        <f t="shared" si="1007"/>
        <v>7602.8397783625605</v>
      </c>
      <c r="AL2145" s="16">
        <f t="shared" si="983"/>
        <v>2419.1024695157685</v>
      </c>
      <c r="AM2145" s="16">
        <f t="shared" si="1008"/>
        <v>41365.541377670947</v>
      </c>
      <c r="AN2145" s="16">
        <f t="shared" si="1009"/>
        <v>3082.9326454928423</v>
      </c>
      <c r="AO2145" s="16">
        <f t="shared" si="984"/>
        <v>38282.608732178101</v>
      </c>
      <c r="AP2145" s="16">
        <f t="shared" si="1010"/>
        <v>6449.1103123529174</v>
      </c>
      <c r="AQ2145" s="16">
        <f t="shared" si="985"/>
        <v>2419.1024695157685</v>
      </c>
      <c r="AR2145" s="16">
        <f t="shared" si="1011"/>
        <v>41365.541377670947</v>
      </c>
      <c r="AS2145" s="16">
        <f t="shared" si="1012"/>
        <v>3082.9326454928423</v>
      </c>
      <c r="AT2145" s="16">
        <f t="shared" si="986"/>
        <v>38282.608732178101</v>
      </c>
      <c r="AU2145" s="16">
        <f t="shared" si="1013"/>
        <v>6449.1103123529174</v>
      </c>
    </row>
    <row r="2146" spans="2:47">
      <c r="B2146" s="13">
        <v>26</v>
      </c>
      <c r="C2146" s="16">
        <f t="shared" si="969"/>
        <v>-453.39712240952457</v>
      </c>
      <c r="D2146" s="16">
        <f t="shared" si="987"/>
        <v>432527.30598909158</v>
      </c>
      <c r="E2146" s="16">
        <f t="shared" si="988"/>
        <v>0</v>
      </c>
      <c r="F2146" s="16">
        <f t="shared" si="970"/>
        <v>432980.70311150112</v>
      </c>
      <c r="G2146" s="16">
        <f t="shared" si="989"/>
        <v>67193.450677084882</v>
      </c>
      <c r="H2146" s="16">
        <f t="shared" si="971"/>
        <v>3437.8777067743699</v>
      </c>
      <c r="I2146" s="16">
        <f t="shared" si="990"/>
        <v>-62690.999046513229</v>
      </c>
      <c r="J2146" s="16">
        <f t="shared" si="991"/>
        <v>0</v>
      </c>
      <c r="K2146" s="16">
        <f t="shared" si="972"/>
        <v>-66128.876753287594</v>
      </c>
      <c r="L2146" s="16">
        <f t="shared" si="992"/>
        <v>0</v>
      </c>
      <c r="M2146" s="16">
        <f t="shared" si="973"/>
        <v>1416.9828514935944</v>
      </c>
      <c r="N2146" s="16">
        <f t="shared" si="993"/>
        <v>157974.37877614333</v>
      </c>
      <c r="O2146" s="16">
        <f t="shared" si="994"/>
        <v>1813.6202112410174</v>
      </c>
      <c r="P2146" s="16">
        <f t="shared" si="974"/>
        <v>156160.75856490232</v>
      </c>
      <c r="Q2146" s="16">
        <f t="shared" si="995"/>
        <v>24319.601024487853</v>
      </c>
      <c r="R2146" s="16">
        <f t="shared" si="975"/>
        <v>2478.9072970625034</v>
      </c>
      <c r="S2146" s="16">
        <f t="shared" si="996"/>
        <v>32248.135505381586</v>
      </c>
      <c r="T2146" s="16">
        <f t="shared" si="997"/>
        <v>3167.1551695352737</v>
      </c>
      <c r="U2146" s="16">
        <f t="shared" si="976"/>
        <v>29080.98033584631</v>
      </c>
      <c r="V2146" s="16">
        <f t="shared" si="998"/>
        <v>4681.4774208731878</v>
      </c>
      <c r="W2146" s="16">
        <f t="shared" si="977"/>
        <v>1951.9563589659228</v>
      </c>
      <c r="X2146" s="16">
        <f t="shared" si="999"/>
        <v>90588.009829844537</v>
      </c>
      <c r="Y2146" s="16">
        <f t="shared" si="1000"/>
        <v>2496.0030702998702</v>
      </c>
      <c r="Z2146" s="16">
        <f t="shared" si="978"/>
        <v>88092.00675954466</v>
      </c>
      <c r="AA2146" s="16">
        <f t="shared" si="1001"/>
        <v>13962.129886959563</v>
      </c>
      <c r="AB2146" s="16">
        <f t="shared" si="979"/>
        <v>2189.98552333103</v>
      </c>
      <c r="AC2146" s="16">
        <f t="shared" si="1002"/>
        <v>61456.217171983233</v>
      </c>
      <c r="AD2146" s="16">
        <f t="shared" si="1003"/>
        <v>2799.1991152707155</v>
      </c>
      <c r="AE2146" s="16">
        <f t="shared" si="980"/>
        <v>58657.018056712521</v>
      </c>
      <c r="AF2146" s="16">
        <f t="shared" si="1004"/>
        <v>9369.5221478003969</v>
      </c>
      <c r="AG2146" s="16">
        <f t="shared" si="981"/>
        <v>2359.2976419690335</v>
      </c>
      <c r="AH2146" s="16">
        <f t="shared" si="1005"/>
        <v>46482.475174798194</v>
      </c>
      <c r="AI2146" s="16">
        <f t="shared" si="1006"/>
        <v>3014.974641287778</v>
      </c>
      <c r="AJ2146" s="16">
        <f t="shared" si="982"/>
        <v>43467.500533510414</v>
      </c>
      <c r="AK2146" s="16">
        <f t="shared" si="1007"/>
        <v>6970.2938723913567</v>
      </c>
      <c r="AL2146" s="16">
        <f t="shared" si="983"/>
        <v>2419.1024695157685</v>
      </c>
      <c r="AM2146" s="16">
        <f t="shared" si="1008"/>
        <v>39352.224820155156</v>
      </c>
      <c r="AN2146" s="16">
        <f t="shared" si="1009"/>
        <v>3091.0731986634041</v>
      </c>
      <c r="AO2146" s="16">
        <f t="shared" si="984"/>
        <v>36261.15162149175</v>
      </c>
      <c r="AP2146" s="16">
        <f t="shared" si="1010"/>
        <v>5826.0195275524466</v>
      </c>
      <c r="AQ2146" s="16">
        <f t="shared" si="985"/>
        <v>2419.1024695157685</v>
      </c>
      <c r="AR2146" s="16">
        <f t="shared" si="1011"/>
        <v>39352.224820155156</v>
      </c>
      <c r="AS2146" s="16">
        <f t="shared" si="1012"/>
        <v>3091.0731986634041</v>
      </c>
      <c r="AT2146" s="16">
        <f t="shared" si="986"/>
        <v>36261.15162149175</v>
      </c>
      <c r="AU2146" s="16">
        <f t="shared" si="1013"/>
        <v>5826.0195275524466</v>
      </c>
    </row>
    <row r="2147" spans="2:47">
      <c r="B2147" s="13">
        <v>27</v>
      </c>
      <c r="C2147" s="16">
        <f t="shared" si="969"/>
        <v>-453.39712240952457</v>
      </c>
      <c r="D2147" s="16">
        <f t="shared" si="987"/>
        <v>445078.18395643646</v>
      </c>
      <c r="E2147" s="16">
        <f t="shared" si="988"/>
        <v>0</v>
      </c>
      <c r="F2147" s="16">
        <f t="shared" si="970"/>
        <v>445531.58107884601</v>
      </c>
      <c r="G2147" s="16">
        <f t="shared" si="989"/>
        <v>66320.439019112164</v>
      </c>
      <c r="H2147" s="16">
        <f t="shared" si="971"/>
        <v>3437.8777067743699</v>
      </c>
      <c r="I2147" s="16">
        <f t="shared" si="990"/>
        <v>-68112.743055886225</v>
      </c>
      <c r="J2147" s="16">
        <f t="shared" si="991"/>
        <v>0</v>
      </c>
      <c r="K2147" s="16">
        <f t="shared" si="972"/>
        <v>-71550.62076266059</v>
      </c>
      <c r="L2147" s="16">
        <f t="shared" si="992"/>
        <v>0</v>
      </c>
      <c r="M2147" s="16">
        <f t="shared" si="973"/>
        <v>1416.9828514935944</v>
      </c>
      <c r="N2147" s="16">
        <f t="shared" si="993"/>
        <v>160523.89015920571</v>
      </c>
      <c r="O2147" s="16">
        <f t="shared" si="994"/>
        <v>1818.0656273562315</v>
      </c>
      <c r="P2147" s="16">
        <f t="shared" si="974"/>
        <v>158705.82453184947</v>
      </c>
      <c r="Q2147" s="16">
        <f t="shared" si="995"/>
        <v>23572.70731190369</v>
      </c>
      <c r="R2147" s="16">
        <f t="shared" si="975"/>
        <v>2478.9072970625034</v>
      </c>
      <c r="S2147" s="16">
        <f t="shared" si="996"/>
        <v>29893.502926429857</v>
      </c>
      <c r="T2147" s="16">
        <f t="shared" si="997"/>
        <v>3175.1661556253739</v>
      </c>
      <c r="U2147" s="16">
        <f t="shared" si="976"/>
        <v>26718.336770804483</v>
      </c>
      <c r="V2147" s="16">
        <f t="shared" si="998"/>
        <v>4102.1862274785153</v>
      </c>
      <c r="W2147" s="16">
        <f t="shared" si="977"/>
        <v>1951.9563589659228</v>
      </c>
      <c r="X2147" s="16">
        <f t="shared" si="999"/>
        <v>90553.297428406338</v>
      </c>
      <c r="Y2147" s="16">
        <f t="shared" si="1000"/>
        <v>2502.2239662352708</v>
      </c>
      <c r="Z2147" s="16">
        <f t="shared" si="978"/>
        <v>88051.073462171073</v>
      </c>
      <c r="AA2147" s="16">
        <f t="shared" si="1001"/>
        <v>13310.117445918793</v>
      </c>
      <c r="AB2147" s="16">
        <f t="shared" si="979"/>
        <v>2189.98552333103</v>
      </c>
      <c r="AC2147" s="16">
        <f t="shared" si="1002"/>
        <v>60295.895141217065</v>
      </c>
      <c r="AD2147" s="16">
        <f t="shared" si="1003"/>
        <v>2806.2274015873941</v>
      </c>
      <c r="AE2147" s="16">
        <f t="shared" si="980"/>
        <v>57489.667739629673</v>
      </c>
      <c r="AF2147" s="16">
        <f t="shared" si="1004"/>
        <v>8758.2900161076359</v>
      </c>
      <c r="AG2147" s="16">
        <f t="shared" si="981"/>
        <v>2359.2976419690335</v>
      </c>
      <c r="AH2147" s="16">
        <f t="shared" si="1005"/>
        <v>44681.982498416692</v>
      </c>
      <c r="AI2147" s="16">
        <f t="shared" si="1006"/>
        <v>3022.5726655510084</v>
      </c>
      <c r="AJ2147" s="16">
        <f t="shared" si="982"/>
        <v>41659.409832865684</v>
      </c>
      <c r="AK2147" s="16">
        <f t="shared" si="1007"/>
        <v>6371.3519508313166</v>
      </c>
      <c r="AL2147" s="16">
        <f t="shared" si="983"/>
        <v>2419.1024695157685</v>
      </c>
      <c r="AM2147" s="16">
        <f t="shared" si="1008"/>
        <v>37274.288197796224</v>
      </c>
      <c r="AN2147" s="16">
        <f t="shared" si="1009"/>
        <v>3098.8773616755079</v>
      </c>
      <c r="AO2147" s="16">
        <f t="shared" si="984"/>
        <v>34175.410836120718</v>
      </c>
      <c r="AP2147" s="16">
        <f t="shared" si="1010"/>
        <v>5236.922531250917</v>
      </c>
      <c r="AQ2147" s="16">
        <f t="shared" si="985"/>
        <v>2419.1024695157685</v>
      </c>
      <c r="AR2147" s="16">
        <f t="shared" si="1011"/>
        <v>37274.288197796224</v>
      </c>
      <c r="AS2147" s="16">
        <f t="shared" si="1012"/>
        <v>3098.8773616755079</v>
      </c>
      <c r="AT2147" s="16">
        <f t="shared" si="986"/>
        <v>34175.410836120718</v>
      </c>
      <c r="AU2147" s="16">
        <f t="shared" si="1013"/>
        <v>5236.922531250917</v>
      </c>
    </row>
    <row r="2148" spans="2:47">
      <c r="B2148" s="13">
        <v>28</v>
      </c>
      <c r="C2148" s="16">
        <f t="shared" si="969"/>
        <v>-453.39712240952457</v>
      </c>
      <c r="D2148" s="16">
        <f t="shared" si="987"/>
        <v>457979.73345418897</v>
      </c>
      <c r="E2148" s="16">
        <f t="shared" si="988"/>
        <v>0</v>
      </c>
      <c r="F2148" s="16">
        <f t="shared" si="970"/>
        <v>458433.13057659852</v>
      </c>
      <c r="G2148" s="16">
        <f t="shared" si="989"/>
        <v>65464.545236785976</v>
      </c>
      <c r="H2148" s="16">
        <f t="shared" si="971"/>
        <v>3437.8777067743699</v>
      </c>
      <c r="I2148" s="16">
        <f t="shared" si="990"/>
        <v>-73697.139385540417</v>
      </c>
      <c r="J2148" s="16">
        <f t="shared" si="991"/>
        <v>0</v>
      </c>
      <c r="K2148" s="16">
        <f t="shared" si="972"/>
        <v>-77135.017092314782</v>
      </c>
      <c r="L2148" s="16">
        <f t="shared" si="992"/>
        <v>0</v>
      </c>
      <c r="M2148" s="16">
        <f t="shared" si="973"/>
        <v>1416.9828514935944</v>
      </c>
      <c r="N2148" s="16">
        <f t="shared" si="993"/>
        <v>163140.06526926934</v>
      </c>
      <c r="O2148" s="16">
        <f t="shared" si="994"/>
        <v>1822.3257701034631</v>
      </c>
      <c r="P2148" s="16">
        <f t="shared" si="974"/>
        <v>161317.73949916588</v>
      </c>
      <c r="Q2148" s="16">
        <f t="shared" si="995"/>
        <v>22852.345850218429</v>
      </c>
      <c r="R2148" s="16">
        <f t="shared" si="975"/>
        <v>2478.9072970625034</v>
      </c>
      <c r="S2148" s="16">
        <f t="shared" si="996"/>
        <v>27464.847100180763</v>
      </c>
      <c r="T2148" s="16">
        <f t="shared" si="997"/>
        <v>3182.844438563754</v>
      </c>
      <c r="U2148" s="16">
        <f t="shared" si="976"/>
        <v>24282.002661617007</v>
      </c>
      <c r="V2148" s="16">
        <f t="shared" si="998"/>
        <v>3555.6787579905294</v>
      </c>
      <c r="W2148" s="16">
        <f t="shared" si="977"/>
        <v>1951.9563589659228</v>
      </c>
      <c r="X2148" s="16">
        <f t="shared" si="999"/>
        <v>90511.220454704133</v>
      </c>
      <c r="Y2148" s="16">
        <f t="shared" si="1000"/>
        <v>2508.1860714410864</v>
      </c>
      <c r="Z2148" s="16">
        <f t="shared" si="978"/>
        <v>88003.034383263046</v>
      </c>
      <c r="AA2148" s="16">
        <f t="shared" si="1001"/>
        <v>12687.525904371671</v>
      </c>
      <c r="AB2148" s="16">
        <f t="shared" si="979"/>
        <v>2189.98552333103</v>
      </c>
      <c r="AC2148" s="16">
        <f t="shared" si="1002"/>
        <v>59095.929056274923</v>
      </c>
      <c r="AD2148" s="16">
        <f t="shared" si="1003"/>
        <v>2812.9635526896277</v>
      </c>
      <c r="AE2148" s="16">
        <f t="shared" si="980"/>
        <v>56282.965503585292</v>
      </c>
      <c r="AF2148" s="16">
        <f t="shared" si="1004"/>
        <v>8177.8390265734524</v>
      </c>
      <c r="AG2148" s="16">
        <f t="shared" si="981"/>
        <v>2359.2976419690335</v>
      </c>
      <c r="AH2148" s="16">
        <f t="shared" si="1005"/>
        <v>42823.373743595948</v>
      </c>
      <c r="AI2148" s="16">
        <f t="shared" si="1006"/>
        <v>3029.8550050273134</v>
      </c>
      <c r="AJ2148" s="16">
        <f t="shared" si="982"/>
        <v>39793.518738568637</v>
      </c>
      <c r="AK2148" s="16">
        <f t="shared" si="1007"/>
        <v>5804.4742419582226</v>
      </c>
      <c r="AL2148" s="16">
        <f t="shared" si="983"/>
        <v>2419.1024695157685</v>
      </c>
      <c r="AM2148" s="16">
        <f t="shared" si="1008"/>
        <v>35130.271814881933</v>
      </c>
      <c r="AN2148" s="16">
        <f t="shared" si="1009"/>
        <v>3106.35734308974</v>
      </c>
      <c r="AO2148" s="16">
        <f t="shared" si="984"/>
        <v>32023.914471792192</v>
      </c>
      <c r="AP2148" s="16">
        <f t="shared" si="1010"/>
        <v>4680.2481994565533</v>
      </c>
      <c r="AQ2148" s="16">
        <f t="shared" si="985"/>
        <v>2419.1024695157685</v>
      </c>
      <c r="AR2148" s="16">
        <f t="shared" si="1011"/>
        <v>35130.271814881933</v>
      </c>
      <c r="AS2148" s="16">
        <f t="shared" si="1012"/>
        <v>3106.35734308974</v>
      </c>
      <c r="AT2148" s="16">
        <f t="shared" si="986"/>
        <v>32023.914471792192</v>
      </c>
      <c r="AU2148" s="16">
        <f t="shared" si="1013"/>
        <v>4680.2481994565533</v>
      </c>
    </row>
    <row r="2149" spans="2:47">
      <c r="B2149" s="13">
        <v>29</v>
      </c>
      <c r="C2149" s="16">
        <f t="shared" si="969"/>
        <v>-453.39712240952457</v>
      </c>
      <c r="D2149" s="16">
        <f t="shared" si="987"/>
        <v>471241.75224490871</v>
      </c>
      <c r="E2149" s="16">
        <f t="shared" si="988"/>
        <v>0</v>
      </c>
      <c r="F2149" s="16">
        <f t="shared" si="970"/>
        <v>471695.14936731826</v>
      </c>
      <c r="G2149" s="16">
        <f t="shared" si="989"/>
        <v>64625.433685485783</v>
      </c>
      <c r="H2149" s="16">
        <f t="shared" si="971"/>
        <v>3437.8777067743699</v>
      </c>
      <c r="I2149" s="16">
        <f t="shared" si="990"/>
        <v>-79449.06760508423</v>
      </c>
      <c r="J2149" s="16">
        <f t="shared" si="991"/>
        <v>0</v>
      </c>
      <c r="K2149" s="16">
        <f t="shared" si="972"/>
        <v>-82886.945311858595</v>
      </c>
      <c r="L2149" s="16">
        <f t="shared" si="992"/>
        <v>0</v>
      </c>
      <c r="M2149" s="16">
        <f t="shared" si="973"/>
        <v>1416.9828514935944</v>
      </c>
      <c r="N2149" s="16">
        <f t="shared" si="993"/>
        <v>165824.95714077257</v>
      </c>
      <c r="O2149" s="16">
        <f t="shared" si="994"/>
        <v>1826.407500726915</v>
      </c>
      <c r="P2149" s="16">
        <f t="shared" si="974"/>
        <v>163998.54964004565</v>
      </c>
      <c r="Q2149" s="16">
        <f t="shared" si="995"/>
        <v>22157.498567500432</v>
      </c>
      <c r="R2149" s="16">
        <f t="shared" si="975"/>
        <v>2478.9072970625034</v>
      </c>
      <c r="S2149" s="16">
        <f t="shared" si="996"/>
        <v>24960.441815982587</v>
      </c>
      <c r="T2149" s="16">
        <f t="shared" si="997"/>
        <v>3190.2022377787084</v>
      </c>
      <c r="U2149" s="16">
        <f t="shared" si="976"/>
        <v>21770.23957820388</v>
      </c>
      <c r="V2149" s="16">
        <f t="shared" si="998"/>
        <v>3040.4179335266904</v>
      </c>
      <c r="W2149" s="16">
        <f t="shared" si="977"/>
        <v>1951.9563589659228</v>
      </c>
      <c r="X2149" s="16">
        <f t="shared" si="999"/>
        <v>90461.839163931421</v>
      </c>
      <c r="Y2149" s="16">
        <f t="shared" si="1000"/>
        <v>2513.8989281459299</v>
      </c>
      <c r="Z2149" s="16">
        <f t="shared" si="978"/>
        <v>87947.940235785485</v>
      </c>
      <c r="AA2149" s="16">
        <f t="shared" si="1001"/>
        <v>12093.082892151959</v>
      </c>
      <c r="AB2149" s="16">
        <f t="shared" si="979"/>
        <v>2189.98552333103</v>
      </c>
      <c r="AC2149" s="16">
        <f t="shared" si="1002"/>
        <v>57855.511559755461</v>
      </c>
      <c r="AD2149" s="16">
        <f t="shared" si="1003"/>
        <v>2819.4183192285791</v>
      </c>
      <c r="AE2149" s="16">
        <f t="shared" si="980"/>
        <v>55036.093240526883</v>
      </c>
      <c r="AF2149" s="16">
        <f t="shared" si="1004"/>
        <v>7626.7804668447061</v>
      </c>
      <c r="AG2149" s="16">
        <f t="shared" si="981"/>
        <v>2359.2976419690335</v>
      </c>
      <c r="AH2149" s="16">
        <f t="shared" si="1005"/>
        <v>40905.349652124249</v>
      </c>
      <c r="AI2149" s="16">
        <f t="shared" si="1006"/>
        <v>3036.8332655652698</v>
      </c>
      <c r="AJ2149" s="16">
        <f t="shared" si="982"/>
        <v>37868.516386558978</v>
      </c>
      <c r="AK2149" s="16">
        <f t="shared" si="1007"/>
        <v>5268.1835499939807</v>
      </c>
      <c r="AL2149" s="16">
        <f t="shared" si="983"/>
        <v>2419.1024695157685</v>
      </c>
      <c r="AM2149" s="16">
        <f t="shared" si="1008"/>
        <v>32918.662642134062</v>
      </c>
      <c r="AN2149" s="16">
        <f t="shared" si="1009"/>
        <v>3113.5250552487091</v>
      </c>
      <c r="AO2149" s="16">
        <f t="shared" si="984"/>
        <v>29805.137586885354</v>
      </c>
      <c r="AP2149" s="16">
        <f t="shared" si="1010"/>
        <v>4154.4894540987189</v>
      </c>
      <c r="AQ2149" s="16">
        <f t="shared" si="985"/>
        <v>2419.1024695157685</v>
      </c>
      <c r="AR2149" s="16">
        <f t="shared" si="1011"/>
        <v>32918.662642134062</v>
      </c>
      <c r="AS2149" s="16">
        <f t="shared" si="1012"/>
        <v>3113.5250552487091</v>
      </c>
      <c r="AT2149" s="16">
        <f t="shared" si="986"/>
        <v>29805.137586885354</v>
      </c>
      <c r="AU2149" s="16">
        <f t="shared" si="1013"/>
        <v>4154.4894540987189</v>
      </c>
    </row>
    <row r="2150" spans="2:47">
      <c r="B2150" s="13">
        <v>30</v>
      </c>
      <c r="C2150" s="16">
        <f t="shared" si="969"/>
        <v>-453.39712240952457</v>
      </c>
      <c r="D2150" s="16">
        <f t="shared" si="987"/>
        <v>484874.31184064114</v>
      </c>
      <c r="E2150" s="16">
        <f t="shared" si="988"/>
        <v>0</v>
      </c>
      <c r="F2150" s="16">
        <f t="shared" si="970"/>
        <v>485327.70896305068</v>
      </c>
      <c r="G2150" s="16">
        <f t="shared" si="989"/>
        <v>63802.775301858142</v>
      </c>
      <c r="H2150" s="16">
        <f t="shared" si="971"/>
        <v>3437.8777067743699</v>
      </c>
      <c r="I2150" s="16">
        <f t="shared" si="990"/>
        <v>-85373.553671214351</v>
      </c>
      <c r="J2150" s="16">
        <f t="shared" si="991"/>
        <v>0</v>
      </c>
      <c r="K2150" s="16">
        <f t="shared" si="972"/>
        <v>-88811.431377988716</v>
      </c>
      <c r="L2150" s="16">
        <f t="shared" si="992"/>
        <v>0</v>
      </c>
      <c r="M2150" s="16">
        <f t="shared" si="973"/>
        <v>1416.9828514935944</v>
      </c>
      <c r="N2150" s="16">
        <f t="shared" si="993"/>
        <v>168580.66911698852</v>
      </c>
      <c r="O2150" s="16">
        <f t="shared" si="994"/>
        <v>1830.3175012698596</v>
      </c>
      <c r="P2150" s="16">
        <f t="shared" si="974"/>
        <v>166750.35161571865</v>
      </c>
      <c r="Q2150" s="16">
        <f t="shared" si="995"/>
        <v>21487.185999231573</v>
      </c>
      <c r="R2150" s="16">
        <f t="shared" si="975"/>
        <v>2478.9072970625034</v>
      </c>
      <c r="S2150" s="16">
        <f t="shared" si="996"/>
        <v>22378.500072018898</v>
      </c>
      <c r="T2150" s="16">
        <f t="shared" si="997"/>
        <v>3197.2514628357148</v>
      </c>
      <c r="U2150" s="16">
        <f t="shared" si="976"/>
        <v>19181.248609183182</v>
      </c>
      <c r="V2150" s="16">
        <f t="shared" si="998"/>
        <v>2554.9300458252833</v>
      </c>
      <c r="W2150" s="16">
        <f t="shared" si="977"/>
        <v>1951.9563589659228</v>
      </c>
      <c r="X2150" s="16">
        <f t="shared" si="999"/>
        <v>90405.205685973342</v>
      </c>
      <c r="Y2150" s="16">
        <f t="shared" si="1000"/>
        <v>2519.3718331618243</v>
      </c>
      <c r="Z2150" s="16">
        <f t="shared" si="978"/>
        <v>87885.833852811513</v>
      </c>
      <c r="AA2150" s="16">
        <f t="shared" si="1001"/>
        <v>11525.566928858734</v>
      </c>
      <c r="AB2150" s="16">
        <f t="shared" si="979"/>
        <v>2189.98552333103</v>
      </c>
      <c r="AC2150" s="16">
        <f t="shared" si="1002"/>
        <v>56573.801685667204</v>
      </c>
      <c r="AD2150" s="16">
        <f t="shared" si="1003"/>
        <v>2825.6021772908366</v>
      </c>
      <c r="AE2150" s="16">
        <f t="shared" si="980"/>
        <v>53748.199508376369</v>
      </c>
      <c r="AF2150" s="16">
        <f t="shared" si="1004"/>
        <v>7103.7820861380569</v>
      </c>
      <c r="AG2150" s="16">
        <f t="shared" si="981"/>
        <v>2359.2976419690335</v>
      </c>
      <c r="AH2150" s="16">
        <f t="shared" si="1005"/>
        <v>38926.562734399442</v>
      </c>
      <c r="AI2150" s="16">
        <f t="shared" si="1006"/>
        <v>3043.5187576566614</v>
      </c>
      <c r="AJ2150" s="16">
        <f t="shared" si="982"/>
        <v>35883.043976742782</v>
      </c>
      <c r="AK2150" s="16">
        <f t="shared" si="1007"/>
        <v>4761.0632039793763</v>
      </c>
      <c r="AL2150" s="16">
        <f t="shared" si="983"/>
        <v>2419.1024695157685</v>
      </c>
      <c r="AM2150" s="16">
        <f t="shared" si="1008"/>
        <v>30637.89313106293</v>
      </c>
      <c r="AN2150" s="16">
        <f t="shared" si="1009"/>
        <v>3120.3921078782623</v>
      </c>
      <c r="AO2150" s="16">
        <f t="shared" si="984"/>
        <v>27517.501023184668</v>
      </c>
      <c r="AP2150" s="16">
        <f t="shared" si="1010"/>
        <v>3658.2011628198052</v>
      </c>
      <c r="AQ2150" s="16">
        <f t="shared" si="985"/>
        <v>2419.1024695157685</v>
      </c>
      <c r="AR2150" s="16">
        <f t="shared" si="1011"/>
        <v>30637.89313106293</v>
      </c>
      <c r="AS2150" s="16">
        <f t="shared" si="1012"/>
        <v>3120.3921078782623</v>
      </c>
      <c r="AT2150" s="16">
        <f t="shared" si="986"/>
        <v>27517.501023184668</v>
      </c>
      <c r="AU2150" s="16">
        <f t="shared" si="1013"/>
        <v>3658.2011628198052</v>
      </c>
    </row>
    <row r="2151" spans="2:47">
      <c r="B2151" s="13">
        <v>31</v>
      </c>
      <c r="C2151" s="16">
        <f t="shared" si="969"/>
        <v>-453.39712240952457</v>
      </c>
      <c r="D2151" s="16">
        <f t="shared" si="987"/>
        <v>498887.76515147829</v>
      </c>
      <c r="E2151" s="16">
        <f t="shared" si="988"/>
        <v>0</v>
      </c>
      <c r="F2151" s="16">
        <f t="shared" si="970"/>
        <v>499341.16227388784</v>
      </c>
      <c r="G2151" s="16">
        <f t="shared" si="989"/>
        <v>62996.247474772223</v>
      </c>
      <c r="H2151" s="16">
        <f t="shared" si="971"/>
        <v>3437.8777067743699</v>
      </c>
      <c r="I2151" s="16">
        <f t="shared" si="990"/>
        <v>-91475.774319328382</v>
      </c>
      <c r="J2151" s="16">
        <f t="shared" si="991"/>
        <v>0</v>
      </c>
      <c r="K2151" s="16">
        <f t="shared" si="972"/>
        <v>-94913.652026102747</v>
      </c>
      <c r="L2151" s="16">
        <f t="shared" si="992"/>
        <v>0</v>
      </c>
      <c r="M2151" s="16">
        <f t="shared" si="973"/>
        <v>1416.9828514935944</v>
      </c>
      <c r="N2151" s="16">
        <f t="shared" si="993"/>
        <v>171409.35643986185</v>
      </c>
      <c r="O2151" s="16">
        <f t="shared" si="994"/>
        <v>1834.0622723585302</v>
      </c>
      <c r="P2151" s="16">
        <f t="shared" si="974"/>
        <v>169575.29416750331</v>
      </c>
      <c r="Q2151" s="16">
        <f t="shared" si="995"/>
        <v>20840.466025082678</v>
      </c>
      <c r="R2151" s="16">
        <f t="shared" si="975"/>
        <v>2478.9072970625034</v>
      </c>
      <c r="S2151" s="16">
        <f t="shared" si="996"/>
        <v>19717.172695323763</v>
      </c>
      <c r="T2151" s="16">
        <f t="shared" si="997"/>
        <v>3204.003708478469</v>
      </c>
      <c r="U2151" s="16">
        <f t="shared" si="976"/>
        <v>16513.168986845296</v>
      </c>
      <c r="V2151" s="16">
        <f t="shared" si="998"/>
        <v>2097.8026362222372</v>
      </c>
      <c r="W2151" s="16">
        <f t="shared" si="977"/>
        <v>1951.9563589659228</v>
      </c>
      <c r="X2151" s="16">
        <f t="shared" si="999"/>
        <v>90341.36405065906</v>
      </c>
      <c r="Y2151" s="16">
        <f t="shared" si="1000"/>
        <v>2524.6138343863781</v>
      </c>
      <c r="Z2151" s="16">
        <f t="shared" si="978"/>
        <v>87816.750216272689</v>
      </c>
      <c r="AA2151" s="16">
        <f t="shared" si="1001"/>
        <v>10983.805731460285</v>
      </c>
      <c r="AB2151" s="16">
        <f t="shared" si="979"/>
        <v>2189.98552333103</v>
      </c>
      <c r="AC2151" s="16">
        <f t="shared" si="1002"/>
        <v>55249.92420264041</v>
      </c>
      <c r="AD2151" s="16">
        <f t="shared" si="1003"/>
        <v>2831.525324247239</v>
      </c>
      <c r="AE2151" s="16">
        <f t="shared" si="980"/>
        <v>52418.398878393171</v>
      </c>
      <c r="AF2151" s="16">
        <f t="shared" si="1004"/>
        <v>6607.5662104367329</v>
      </c>
      <c r="AG2151" s="16">
        <f t="shared" si="981"/>
        <v>2359.2976419690335</v>
      </c>
      <c r="AH2151" s="16">
        <f t="shared" si="1005"/>
        <v>36885.616225452977</v>
      </c>
      <c r="AI2151" s="16">
        <f t="shared" si="1006"/>
        <v>3049.9224918409877</v>
      </c>
      <c r="AJ2151" s="16">
        <f t="shared" si="982"/>
        <v>33835.693733611988</v>
      </c>
      <c r="AK2151" s="16">
        <f t="shared" si="1007"/>
        <v>4281.7550340419875</v>
      </c>
      <c r="AL2151" s="16">
        <f t="shared" si="983"/>
        <v>2419.1024695157685</v>
      </c>
      <c r="AM2151" s="16">
        <f t="shared" si="1008"/>
        <v>28286.340001772449</v>
      </c>
      <c r="AN2151" s="16">
        <f t="shared" si="1009"/>
        <v>3126.9698033119334</v>
      </c>
      <c r="AO2151" s="16">
        <f t="shared" si="984"/>
        <v>25159.370198460514</v>
      </c>
      <c r="AP2151" s="16">
        <f t="shared" si="1010"/>
        <v>3189.9980666222154</v>
      </c>
      <c r="AQ2151" s="16">
        <f t="shared" si="985"/>
        <v>2419.1024695157685</v>
      </c>
      <c r="AR2151" s="16">
        <f t="shared" si="1011"/>
        <v>28286.340001772449</v>
      </c>
      <c r="AS2151" s="16">
        <f t="shared" si="1012"/>
        <v>3126.9698033119334</v>
      </c>
      <c r="AT2151" s="16">
        <f t="shared" si="986"/>
        <v>25159.370198460514</v>
      </c>
      <c r="AU2151" s="16">
        <f t="shared" si="1013"/>
        <v>3189.9980666222154</v>
      </c>
    </row>
    <row r="2152" spans="2:47">
      <c r="B2152" s="13">
        <v>32</v>
      </c>
      <c r="C2152" s="16">
        <f t="shared" ref="C2152:C2173" si="1014">IF($C$2113-12*$B2152&lt;=0,0,($C$2116*MIN(12,$C$2113-12*$B2152)-$C$2112*(MIN(12,$C$2113-12*$B2152)-MAX(0,MIN(12,$C$2113-12*$B2152,$C$2114-12*$B2152))))/12)</f>
        <v>-453.39712240952457</v>
      </c>
      <c r="D2152" s="16">
        <f t="shared" si="987"/>
        <v>513292.75434782024</v>
      </c>
      <c r="E2152" s="16">
        <f t="shared" si="988"/>
        <v>0</v>
      </c>
      <c r="F2152" s="16">
        <f t="shared" ref="F2152:F2183" si="1015">IF(E2152&gt;0,IF(E2152&lt;=D2152,D2152-E2152,C2152*(D2152/E2152-1)),D2152-C2152)</f>
        <v>513746.15147022979</v>
      </c>
      <c r="G2152" s="16">
        <f t="shared" si="989"/>
        <v>62205.533918805631</v>
      </c>
      <c r="H2152" s="16">
        <f t="shared" ref="H2152:H2173" si="1016">IF($H$2113-12*$B2152&lt;=0,0,($H$2116*MIN(12,$H$2113-12*$B2152)-$H$2112*(MIN(12,$H$2113-12*$B2152)-MAX(0,MIN(12,$H$2113-12*$B2152,$H$2114-12*$B2152))))/12)</f>
        <v>3437.8777067743699</v>
      </c>
      <c r="I2152" s="16">
        <f t="shared" si="990"/>
        <v>-97761.061586885829</v>
      </c>
      <c r="J2152" s="16">
        <f t="shared" si="991"/>
        <v>0</v>
      </c>
      <c r="K2152" s="16">
        <f t="shared" ref="K2152:K2183" si="1017">IF(J2152&gt;0,IF(J2152&lt;=I2152,I2152-J2152,H2152*(I2152/J2152-1)),I2152-H2152)</f>
        <v>-101198.93929366019</v>
      </c>
      <c r="L2152" s="16">
        <f t="shared" si="992"/>
        <v>0</v>
      </c>
      <c r="M2152" s="16">
        <f t="shared" ref="M2152:M2173" si="1018">IF($M$2113-12*$B2152&lt;=0,0,($M$2116*MIN(12,$M$2113-12*$B2152)-$M$2112*(MIN(12,$M$2113-12*$B2152)-MAX(0,MIN(12,$M$2113-12*$B2152,$M$2114-12*$B2152))))/12)</f>
        <v>1416.9828514935944</v>
      </c>
      <c r="N2152" s="16">
        <f t="shared" si="993"/>
        <v>174313.22788654338</v>
      </c>
      <c r="O2152" s="16">
        <f t="shared" si="994"/>
        <v>1837.6481318028773</v>
      </c>
      <c r="P2152" s="16">
        <f t="shared" ref="P2152:P2183" si="1019">IF(O2152&gt;0,IF(O2152&lt;=N2152,N2152-O2152,M2152*(N2152/O2152-1)),N2152-M2152)</f>
        <v>172475.57975474049</v>
      </c>
      <c r="Q2152" s="16">
        <f t="shared" si="995"/>
        <v>20216.432626553662</v>
      </c>
      <c r="R2152" s="16">
        <f t="shared" ref="R2152:R2173" si="1020">IF($R$2113-12*$B2152&lt;=0,0,($R$2116*MIN(12,$R$2113-12*$B2152)-$R$2112*(MIN(12,$R$2113-12*$B2152)-MAX(0,MIN(12,$R$2113-12*$B2152,$R$2114-12*$B2152))))/12)</f>
        <v>2478.9072970625034</v>
      </c>
      <c r="S2152" s="16">
        <f t="shared" si="996"/>
        <v>16974.546928337753</v>
      </c>
      <c r="T2152" s="16">
        <f t="shared" si="997"/>
        <v>3210.4702511955516</v>
      </c>
      <c r="U2152" s="16">
        <f t="shared" ref="U2152:U2183" si="1021">IF(T2152&gt;0,IF(T2152&lt;=S2152,S2152-T2152,R2152*(S2152/T2152-1)),S2152-R2152)</f>
        <v>13764.076677142202</v>
      </c>
      <c r="V2152" s="16">
        <f t="shared" si="998"/>
        <v>1667.6824066364491</v>
      </c>
      <c r="W2152" s="16">
        <f t="shared" ref="W2152:W2173" si="1022">IF($W$2113-12*$B2152&lt;=0,0,($W$2116*MIN(12,$W$2113-12*$B2152)-$W$2112*(MIN(12,$W$2113-12*$B2152)-MAX(0,MIN(12,$W$2113-12*$B2152,$W$2114-12*$B2152))))/12)</f>
        <v>1951.9563589659228</v>
      </c>
      <c r="X2152" s="16">
        <f t="shared" si="999"/>
        <v>90270.350217315339</v>
      </c>
      <c r="Y2152" s="16">
        <f t="shared" si="1000"/>
        <v>2529.6337284702304</v>
      </c>
      <c r="Z2152" s="16">
        <f t="shared" ref="Z2152:Z2183" si="1023">IF(Y2152&gt;0,IF(Y2152&lt;=X2152,X2152-Y2152,W2152*(X2152/Y2152-1)),X2152-W2152)</f>
        <v>87740.716488845108</v>
      </c>
      <c r="AA2152" s="16">
        <f t="shared" si="1001"/>
        <v>10466.67454857361</v>
      </c>
      <c r="AB2152" s="16">
        <f t="shared" ref="AB2152:AB2173" si="1024">IF($AB$2113-12*$B2152&lt;=0,0,($AB$2116*MIN(12,$AB$2113-12*$B2152)-$AB$2112*(MIN(12,$AB$2113-12*$B2152)-MAX(0,MIN(12,$AB$2113-12*$B2152,$AB$2114-12*$B2152))))/12)</f>
        <v>2189.98552333103</v>
      </c>
      <c r="AC2152" s="16">
        <f t="shared" si="1002"/>
        <v>53882.968943055479</v>
      </c>
      <c r="AD2152" s="16">
        <f t="shared" si="1003"/>
        <v>2837.1976759292352</v>
      </c>
      <c r="AE2152" s="16">
        <f t="shared" ref="AE2152:AE2183" si="1025">IF(AD2152&gt;0,IF(AD2152&lt;=AC2152,AC2152-AD2152,AB2152*(AC2152/AD2152-1)),AC2152-AB2152)</f>
        <v>51045.771267126242</v>
      </c>
      <c r="AF2152" s="16">
        <f t="shared" si="1004"/>
        <v>6136.9078867652888</v>
      </c>
      <c r="AG2152" s="16">
        <f t="shared" ref="AG2152:AG2173" si="1026">IF($AG$2113-12*$B2152&lt;=0,0,($AG$2116*MIN(12,$AG$2113-12*$B2152)-$AG$2112*(MIN(12,$AG$2113-12*$B2152)-MAX(0,MIN(12,$AG$2113-12*$B2152,$AG$2114-12*$B2152))))/12)</f>
        <v>2359.2976419690335</v>
      </c>
      <c r="AH2152" s="16">
        <f t="shared" si="1005"/>
        <v>34781.063016529108</v>
      </c>
      <c r="AI2152" s="16">
        <f t="shared" si="1006"/>
        <v>3056.0551755510442</v>
      </c>
      <c r="AJ2152" s="16">
        <f t="shared" ref="AJ2152:AJ2183" si="1027">IF(AI2152&gt;0,IF(AI2152&lt;=AH2152,AH2152-AI2152,AG2152*(AH2152/AI2152-1)),AH2152-AG2152)</f>
        <v>31725.007840978062</v>
      </c>
      <c r="AK2152" s="16">
        <f t="shared" si="1007"/>
        <v>3828.9573785431976</v>
      </c>
      <c r="AL2152" s="16">
        <f t="shared" ref="AL2152:AL2173" si="1028">IF($AL$2113-12*$B2152&lt;=0,0,($AL$2116*MIN(12,$AL$2113-12*$B2152)-$AL$2112*(MIN(12,$AL$2113-12*$B2152)-MAX(0,MIN(12,$AL$2113-12*$B2152,$AL$2114-12*$B2152))))/12)</f>
        <v>2419.1024695157685</v>
      </c>
      <c r="AM2152" s="16">
        <f t="shared" si="1008"/>
        <v>25862.3230018055</v>
      </c>
      <c r="AN2152" s="16">
        <f t="shared" si="1009"/>
        <v>3133.2691331986043</v>
      </c>
      <c r="AO2152" s="16">
        <f t="shared" ref="AO2152:AO2183" si="1029">IF(AN2152&gt;0,IF(AN2152&lt;=AM2152,AM2152-AN2152,AL2152*(AM2152/AN2152-1)),AM2152-AL2152)</f>
        <v>22729.053868606898</v>
      </c>
      <c r="AP2152" s="16">
        <f t="shared" si="1010"/>
        <v>2748.552738962951</v>
      </c>
      <c r="AQ2152" s="16">
        <f t="shared" ref="AQ2152:AQ2173" si="1030">IF($AQ$2113-12*$B2152&lt;=0,0,($AQ$2116*MIN(12,$AQ$2113-12*$B2152)-$AQ$2112*(MIN(12,$AQ$2113-12*$B2152)-MAX(0,MIN(12,$AQ$2113-12*$B2152,$AQ$2114-12*$B2152))))/12)</f>
        <v>2419.1024695157685</v>
      </c>
      <c r="AR2152" s="16">
        <f t="shared" si="1011"/>
        <v>25862.3230018055</v>
      </c>
      <c r="AS2152" s="16">
        <f t="shared" si="1012"/>
        <v>3133.2691331986043</v>
      </c>
      <c r="AT2152" s="16">
        <f t="shared" ref="AT2152:AT2183" si="1031">IF(AS2152&gt;0,IF(AS2152&lt;=AR2152,AR2152-AS2152,AQ2152*(AR2152/AS2152-1)),AR2152-AQ2152)</f>
        <v>22729.053868606898</v>
      </c>
      <c r="AU2152" s="16">
        <f t="shared" si="1013"/>
        <v>2748.552738962951</v>
      </c>
    </row>
    <row r="2153" spans="2:47">
      <c r="B2153" s="13">
        <v>33</v>
      </c>
      <c r="C2153" s="16">
        <f t="shared" si="1014"/>
        <v>-453.39712240952457</v>
      </c>
      <c r="D2153" s="16">
        <f t="shared" ref="D2153:D2173" si="1032">IF($B2153&gt;$C$2115,F2152,F2152*$B$107*IF(F2152&gt;0,$B$106,1))</f>
        <v>528100.2189423081</v>
      </c>
      <c r="E2153" s="16">
        <f t="shared" ref="E2153:E2184" si="1033">IF(AND(C2153&gt;0,D2153&gt;0),C2153/(1-$B$105*MAX(0,1-G2152/D2153)),0)</f>
        <v>0</v>
      </c>
      <c r="F2153" s="16">
        <f t="shared" si="1015"/>
        <v>528553.61606471764</v>
      </c>
      <c r="G2153" s="16">
        <f t="shared" ref="G2153:G2184" si="1034">IF(E2153&gt;0,IF(E2153&lt;=D2153,G2152*(1-E2153/D2153),0),IF(AND(C2153&lt;0,F2153&gt;0),G2152-C2153,G2152))/$B$108</f>
        <v>61430.324550210935</v>
      </c>
      <c r="H2153" s="16">
        <f t="shared" si="1016"/>
        <v>3437.8777067743699</v>
      </c>
      <c r="I2153" s="16">
        <f t="shared" ref="I2153:I2173" si="1035">IF($B2153&gt;$H$2115,K2152,K2152*$B$107*IF(K2152&gt;0,$B$106,1))</f>
        <v>-104234.90747247</v>
      </c>
      <c r="J2153" s="16">
        <f t="shared" ref="J2153:J2184" si="1036">IF(AND(H2153&gt;0,I2153&gt;0),H2153/(1-$B$105*MAX(0,1-L2152/I2153)),0)</f>
        <v>0</v>
      </c>
      <c r="K2153" s="16">
        <f t="shared" si="1017"/>
        <v>-107672.78517924437</v>
      </c>
      <c r="L2153" s="16">
        <f t="shared" ref="L2153:L2184" si="1037">IF(J2153&gt;0,IF(J2153&lt;=I2153,L2152*(1-J2153/I2153),0),IF(AND(H2153&lt;0,K2153&gt;0),L2152-H2153,L2152))/$B$108</f>
        <v>0</v>
      </c>
      <c r="M2153" s="16">
        <f t="shared" si="1018"/>
        <v>1416.9828514935944</v>
      </c>
      <c r="N2153" s="16">
        <f t="shared" ref="N2153:N2173" si="1038">IF($B2153&gt;$M$2115,P2152,P2152*$B$107*IF(P2152&gt;0,$B$106,1))</f>
        <v>177294.54745308793</v>
      </c>
      <c r="O2153" s="16">
        <f t="shared" ref="O2153:O2184" si="1039">IF(AND(M2153&gt;0,N2153&gt;0),M2153/(1-$B$105*MAX(0,1-Q2152/N2153)),0)</f>
        <v>1841.0812139386214</v>
      </c>
      <c r="P2153" s="16">
        <f t="shared" si="1019"/>
        <v>175453.4662391493</v>
      </c>
      <c r="Q2153" s="16">
        <f t="shared" ref="Q2153:Q2184" si="1040">IF(O2153&gt;0,IF(O2153&lt;=N2153,Q2152*(1-O2153/N2153),0),IF(AND(M2153&lt;0,P2153&gt;0),Q2152-M2153,Q2152))/$B$108</f>
        <v>19614.214667137774</v>
      </c>
      <c r="R2153" s="16">
        <f t="shared" si="1020"/>
        <v>2478.9072970625034</v>
      </c>
      <c r="S2153" s="16">
        <f t="shared" ref="S2153:S2173" si="1041">IF($B2153&gt;$R$2115,U2152,U2152*$B$107*IF(U2152&gt;0,$B$106,1))</f>
        <v>14148.644979501556</v>
      </c>
      <c r="T2153" s="16">
        <f t="shared" ref="T2153:T2184" si="1042">IF(AND(R2153&gt;0,S2153&gt;0),R2153/(1-$B$105*MAX(0,1-V2152/S2153)),0)</f>
        <v>3216.6620471756951</v>
      </c>
      <c r="U2153" s="16">
        <f t="shared" si="1021"/>
        <v>10931.98293232586</v>
      </c>
      <c r="V2153" s="16">
        <f t="shared" ref="V2153:V2184" si="1043">IF(T2153&gt;0,IF(T2153&lt;=S2153,V2152*(1-T2153/S2153),0),IF(AND(R2153&lt;0,U2153&gt;0),V2152-R2153,V2152))/$B$108</f>
        <v>1263.2731658106616</v>
      </c>
      <c r="W2153" s="16">
        <f t="shared" si="1022"/>
        <v>1951.9563589659228</v>
      </c>
      <c r="X2153" s="16">
        <f t="shared" ref="X2153:X2173" si="1044">IF($B2153&gt;$W$2115,Z2152,Z2152*$B$107*IF(Z2152&gt;0,$B$106,1))</f>
        <v>90192.192107543437</v>
      </c>
      <c r="Y2153" s="16">
        <f t="shared" ref="Y2153:Y2184" si="1045">IF(AND(W2153&gt;0,X2153&gt;0),W2153/(1-$B$105*MAX(0,1-AA2152/X2153)),0)</f>
        <v>2534.4400595436473</v>
      </c>
      <c r="Z2153" s="16">
        <f t="shared" si="1023"/>
        <v>87657.752047999791</v>
      </c>
      <c r="AA2153" s="16">
        <f t="shared" ref="AA2153:AA2184" si="1046">IF(Y2153&gt;0,IF(Y2153&lt;=X2153,AA2152*(1-Y2153/X2153),0),IF(AND(W2153&lt;0,Z2153&gt;0),AA2152-W2153,AA2152))/$B$108</f>
        <v>9973.0945238518652</v>
      </c>
      <c r="AB2153" s="16">
        <f t="shared" si="1024"/>
        <v>2189.98552333103</v>
      </c>
      <c r="AC2153" s="16">
        <f t="shared" ref="AC2153:AC2173" si="1047">IF($B2153&gt;$AB$2115,AE2152,AE2152*$B$107*IF(AE2152&gt;0,$B$106,1))</f>
        <v>52471.990116329755</v>
      </c>
      <c r="AD2153" s="16">
        <f t="shared" ref="AD2153:AD2184" si="1048">IF(AND(AB2153&gt;0,AC2153&gt;0),AB2153/(1-$B$105*MAX(0,1-AF2152/AC2153)),0)</f>
        <v>2842.6288650127049</v>
      </c>
      <c r="AE2153" s="16">
        <f t="shared" si="1025"/>
        <v>49629.361251317052</v>
      </c>
      <c r="AF2153" s="16">
        <f t="shared" ref="AF2153:AF2184" si="1049">IF(AD2153&gt;0,IF(AD2153&lt;=AC2153,AF2152*(1-AD2153/AC2153),0),IF(AND(AB2153&lt;0,AE2153&gt;0),AF2152-AB2153,AF2152))/$B$108</f>
        <v>5690.6330593414286</v>
      </c>
      <c r="AG2153" s="16">
        <f t="shared" si="1026"/>
        <v>2359.2976419690335</v>
      </c>
      <c r="AH2153" s="16">
        <f t="shared" ref="AH2153:AH2173" si="1050">IF($B2153&gt;$AG$2115,AJ2152,AJ2152*$B$107*IF(AJ2152&gt;0,$B$106,1))</f>
        <v>32611.404560054987</v>
      </c>
      <c r="AI2153" s="16">
        <f t="shared" ref="AI2153:AI2184" si="1051">IF(AND(AG2153&gt;0,AH2153&gt;0),AG2153/(1-$B$105*MAX(0,1-AK2152/AH2153)),0)</f>
        <v>3061.9272112696913</v>
      </c>
      <c r="AJ2153" s="16">
        <f t="shared" si="1027"/>
        <v>29549.477348785294</v>
      </c>
      <c r="AK2153" s="16">
        <f t="shared" ref="AK2153:AK2184" si="1052">IF(AI2153&gt;0,IF(AI2153&lt;=AH2153,AK2152*(1-AI2153/AH2153),0),IF(AND(AG2153&lt;0,AJ2153&gt;0),AK2152-AG2153,AK2152))/$B$108</f>
        <v>3401.4231251575002</v>
      </c>
      <c r="AL2153" s="16">
        <f t="shared" si="1028"/>
        <v>2419.1024695157685</v>
      </c>
      <c r="AM2153" s="16">
        <f t="shared" ref="AM2153:AM2173" si="1053">IF($B2153&gt;$AL$2115,AO2152,AO2152*$B$107*IF(AO2152&gt;0,$B$106,1))</f>
        <v>23364.103633695777</v>
      </c>
      <c r="AN2153" s="16">
        <f t="shared" ref="AN2153:AN2184" si="1054">IF(AND(AL2153&gt;0,AM2153&gt;0),AL2153/(1-$B$105*MAX(0,1-AP2152/AM2153)),0)</f>
        <v>3139.3007765599182</v>
      </c>
      <c r="AO2153" s="16">
        <f t="shared" si="1029"/>
        <v>20224.802857135859</v>
      </c>
      <c r="AP2153" s="16">
        <f t="shared" ref="AP2153:AP2184" si="1055">IF(AN2153&gt;0,IF(AN2153&lt;=AM2153,AP2152*(1-AN2153/AM2153),0),IF(AND(AL2153&lt;0,AO2153&gt;0),AP2152-AL2153,AP2152))/$B$108</f>
        <v>2332.5935794454699</v>
      </c>
      <c r="AQ2153" s="16">
        <f t="shared" si="1030"/>
        <v>2419.1024695157685</v>
      </c>
      <c r="AR2153" s="16">
        <f t="shared" ref="AR2153:AR2173" si="1056">IF($B2153&gt;$AQ$2115,AT2152,AT2152*$B$107*IF(AT2152&gt;0,$B$106,1))</f>
        <v>23364.103633695777</v>
      </c>
      <c r="AS2153" s="16">
        <f t="shared" ref="AS2153:AS2184" si="1057">IF(AND(AQ2153&gt;0,AR2153&gt;0),AQ2153/(1-$B$105*MAX(0,1-AU2152/AR2153)),0)</f>
        <v>3139.3007765599182</v>
      </c>
      <c r="AT2153" s="16">
        <f t="shared" si="1031"/>
        <v>20224.802857135859</v>
      </c>
      <c r="AU2153" s="16">
        <f t="shared" ref="AU2153:AU2184" si="1058">IF(AS2153&gt;0,IF(AS2153&lt;=AR2153,AU2152*(1-AS2153/AR2153),0),IF(AND(AQ2153&lt;0,AT2153&gt;0),AU2152-AQ2153,AU2152))/$B$108</f>
        <v>2332.5935794454699</v>
      </c>
    </row>
    <row r="2154" spans="2:47">
      <c r="B2154" s="13">
        <v>34</v>
      </c>
      <c r="C2154" s="16">
        <f t="shared" si="1014"/>
        <v>-453.39712240952457</v>
      </c>
      <c r="D2154" s="16">
        <f t="shared" si="1032"/>
        <v>543321.4040975658</v>
      </c>
      <c r="E2154" s="16">
        <f t="shared" si="1033"/>
        <v>0</v>
      </c>
      <c r="F2154" s="16">
        <f t="shared" si="1015"/>
        <v>543774.80121997534</v>
      </c>
      <c r="G2154" s="16">
        <f t="shared" si="1034"/>
        <v>60670.315365314171</v>
      </c>
      <c r="H2154" s="16">
        <f t="shared" si="1016"/>
        <v>3437.8777067743699</v>
      </c>
      <c r="I2154" s="16">
        <f t="shared" si="1035"/>
        <v>-110902.9687346217</v>
      </c>
      <c r="J2154" s="16">
        <f t="shared" si="1036"/>
        <v>0</v>
      </c>
      <c r="K2154" s="16">
        <f t="shared" si="1017"/>
        <v>-114340.84644139606</v>
      </c>
      <c r="L2154" s="16">
        <f t="shared" si="1037"/>
        <v>0</v>
      </c>
      <c r="M2154" s="16">
        <f t="shared" si="1018"/>
        <v>1416.9828514935944</v>
      </c>
      <c r="N2154" s="16">
        <f t="shared" si="1038"/>
        <v>180355.63608587114</v>
      </c>
      <c r="O2154" s="16">
        <f t="shared" si="1039"/>
        <v>1844.3674696390867</v>
      </c>
      <c r="P2154" s="16">
        <f t="shared" si="1019"/>
        <v>178511.26861623206</v>
      </c>
      <c r="Q2154" s="16">
        <f t="shared" si="1040"/>
        <v>19032.974696437221</v>
      </c>
      <c r="R2154" s="16">
        <f t="shared" si="1020"/>
        <v>2478.9072970625034</v>
      </c>
      <c r="S2154" s="16">
        <f t="shared" si="1041"/>
        <v>11237.422535455045</v>
      </c>
      <c r="T2154" s="16">
        <f t="shared" si="1042"/>
        <v>3222.589731521568</v>
      </c>
      <c r="U2154" s="16">
        <f t="shared" si="1021"/>
        <v>8014.8328039334774</v>
      </c>
      <c r="V2154" s="16">
        <f t="shared" si="1043"/>
        <v>883.33381362831381</v>
      </c>
      <c r="W2154" s="16">
        <f t="shared" si="1022"/>
        <v>1951.9563589659228</v>
      </c>
      <c r="X2154" s="16">
        <f t="shared" si="1044"/>
        <v>90106.909640220911</v>
      </c>
      <c r="Y2154" s="16">
        <f t="shared" si="1045"/>
        <v>2539.0411189016613</v>
      </c>
      <c r="Z2154" s="16">
        <f t="shared" si="1023"/>
        <v>87567.868521319251</v>
      </c>
      <c r="AA2154" s="16">
        <f t="shared" si="1046"/>
        <v>9502.0310905836795</v>
      </c>
      <c r="AB2154" s="16">
        <f t="shared" si="1024"/>
        <v>2189.98552333103</v>
      </c>
      <c r="AC2154" s="16">
        <f t="shared" si="1047"/>
        <v>51016.005604678852</v>
      </c>
      <c r="AD2154" s="16">
        <f t="shared" si="1048"/>
        <v>2847.8282404953466</v>
      </c>
      <c r="AE2154" s="16">
        <f t="shared" si="1025"/>
        <v>48168.177364183503</v>
      </c>
      <c r="AF2154" s="16">
        <f t="shared" si="1049"/>
        <v>5267.6167800312878</v>
      </c>
      <c r="AG2154" s="16">
        <f t="shared" si="1026"/>
        <v>2359.2976419690335</v>
      </c>
      <c r="AH2154" s="16">
        <f t="shared" si="1050"/>
        <v>30375.089745910354</v>
      </c>
      <c r="AI2154" s="16">
        <f t="shared" si="1051"/>
        <v>3067.5486958745551</v>
      </c>
      <c r="AJ2154" s="16">
        <f t="shared" si="1027"/>
        <v>27307.541050035798</v>
      </c>
      <c r="AK2154" s="16">
        <f t="shared" si="1052"/>
        <v>2997.957788533512</v>
      </c>
      <c r="AL2154" s="16">
        <f t="shared" si="1028"/>
        <v>2419.1024695157685</v>
      </c>
      <c r="AM2154" s="16">
        <f t="shared" si="1053"/>
        <v>20789.883848964233</v>
      </c>
      <c r="AN2154" s="16">
        <f t="shared" si="1054"/>
        <v>3145.0750990707947</v>
      </c>
      <c r="AO2154" s="16">
        <f t="shared" si="1029"/>
        <v>17644.80874989344</v>
      </c>
      <c r="AP2154" s="16">
        <f t="shared" si="1055"/>
        <v>1940.902844843295</v>
      </c>
      <c r="AQ2154" s="16">
        <f t="shared" si="1030"/>
        <v>2419.1024695157685</v>
      </c>
      <c r="AR2154" s="16">
        <f t="shared" si="1056"/>
        <v>20789.883848964233</v>
      </c>
      <c r="AS2154" s="16">
        <f t="shared" si="1057"/>
        <v>3145.0750990707947</v>
      </c>
      <c r="AT2154" s="16">
        <f t="shared" si="1031"/>
        <v>17644.80874989344</v>
      </c>
      <c r="AU2154" s="16">
        <f t="shared" si="1058"/>
        <v>1940.902844843295</v>
      </c>
    </row>
    <row r="2155" spans="2:47">
      <c r="B2155" s="13">
        <v>35</v>
      </c>
      <c r="C2155" s="16">
        <f t="shared" si="1014"/>
        <v>-453.39712240952457</v>
      </c>
      <c r="D2155" s="16">
        <f t="shared" si="1032"/>
        <v>558967.86916606151</v>
      </c>
      <c r="E2155" s="16">
        <f t="shared" si="1033"/>
        <v>0</v>
      </c>
      <c r="F2155" s="16">
        <f t="shared" si="1015"/>
        <v>559421.26628847106</v>
      </c>
      <c r="G2155" s="16">
        <f t="shared" si="1034"/>
        <v>59925.208321297738</v>
      </c>
      <c r="H2155" s="16">
        <f t="shared" si="1016"/>
        <v>3437.8777067743699</v>
      </c>
      <c r="I2155" s="16">
        <f t="shared" si="1035"/>
        <v>-117771.07183463794</v>
      </c>
      <c r="J2155" s="16">
        <f t="shared" si="1036"/>
        <v>0</v>
      </c>
      <c r="K2155" s="16">
        <f t="shared" si="1017"/>
        <v>-121208.94954141231</v>
      </c>
      <c r="L2155" s="16">
        <f t="shared" si="1037"/>
        <v>0</v>
      </c>
      <c r="M2155" s="16">
        <f t="shared" si="1018"/>
        <v>1416.9828514935944</v>
      </c>
      <c r="N2155" s="16">
        <f t="shared" si="1038"/>
        <v>183498.87346136957</v>
      </c>
      <c r="O2155" s="16">
        <f t="shared" si="1039"/>
        <v>1847.5126669293641</v>
      </c>
      <c r="P2155" s="16">
        <f t="shared" si="1019"/>
        <v>181651.3607944402</v>
      </c>
      <c r="Q2155" s="16">
        <f t="shared" si="1040"/>
        <v>18471.907779441222</v>
      </c>
      <c r="R2155" s="16">
        <f t="shared" si="1020"/>
        <v>2478.9072970625034</v>
      </c>
      <c r="S2155" s="16">
        <f t="shared" si="1041"/>
        <v>8238.7672324753785</v>
      </c>
      <c r="T2155" s="16">
        <f t="shared" si="1042"/>
        <v>3228.2636185990873</v>
      </c>
      <c r="U2155" s="16">
        <f t="shared" si="1021"/>
        <v>5010.5036138762916</v>
      </c>
      <c r="V2155" s="16">
        <f t="shared" si="1043"/>
        <v>526.67636592829012</v>
      </c>
      <c r="W2155" s="16">
        <f t="shared" si="1022"/>
        <v>1951.9563589659228</v>
      </c>
      <c r="X2155" s="16">
        <f t="shared" si="1044"/>
        <v>90014.514767804911</v>
      </c>
      <c r="Y2155" s="16">
        <f t="shared" si="1045"/>
        <v>2543.4449455527633</v>
      </c>
      <c r="Z2155" s="16">
        <f t="shared" si="1023"/>
        <v>87471.069822252146</v>
      </c>
      <c r="AA2155" s="16">
        <f t="shared" si="1046"/>
        <v>9052.4923993019547</v>
      </c>
      <c r="AB2155" s="16">
        <f t="shared" si="1024"/>
        <v>2189.98552333103</v>
      </c>
      <c r="AC2155" s="16">
        <f t="shared" si="1047"/>
        <v>49513.996239738794</v>
      </c>
      <c r="AD2155" s="16">
        <f t="shared" si="1048"/>
        <v>2852.8048681600103</v>
      </c>
      <c r="AE2155" s="16">
        <f t="shared" si="1025"/>
        <v>46661.191371578781</v>
      </c>
      <c r="AF2155" s="16">
        <f t="shared" si="1049"/>
        <v>4866.7814551866977</v>
      </c>
      <c r="AG2155" s="16">
        <f t="shared" si="1026"/>
        <v>2359.2976419690335</v>
      </c>
      <c r="AH2155" s="16">
        <f t="shared" si="1050"/>
        <v>28070.513746973797</v>
      </c>
      <c r="AI2155" s="16">
        <f t="shared" si="1051"/>
        <v>3072.9294210541721</v>
      </c>
      <c r="AJ2155" s="16">
        <f t="shared" si="1027"/>
        <v>24997.584325919626</v>
      </c>
      <c r="AK2155" s="16">
        <f t="shared" si="1052"/>
        <v>2617.4176268090746</v>
      </c>
      <c r="AL2155" s="16">
        <f t="shared" si="1028"/>
        <v>2419.1024695157685</v>
      </c>
      <c r="AM2155" s="16">
        <f t="shared" si="1053"/>
        <v>18137.804706365463</v>
      </c>
      <c r="AN2155" s="16">
        <f t="shared" si="1054"/>
        <v>3150.6021534432975</v>
      </c>
      <c r="AO2155" s="16">
        <f t="shared" si="1029"/>
        <v>14987.202552922165</v>
      </c>
      <c r="AP2155" s="16">
        <f t="shared" si="1055"/>
        <v>1572.3147198021441</v>
      </c>
      <c r="AQ2155" s="16">
        <f t="shared" si="1030"/>
        <v>2419.1024695157685</v>
      </c>
      <c r="AR2155" s="16">
        <f t="shared" si="1056"/>
        <v>18137.804706365463</v>
      </c>
      <c r="AS2155" s="16">
        <f t="shared" si="1057"/>
        <v>3150.6021534432975</v>
      </c>
      <c r="AT2155" s="16">
        <f t="shared" si="1031"/>
        <v>14987.202552922165</v>
      </c>
      <c r="AU2155" s="16">
        <f t="shared" si="1058"/>
        <v>1572.3147198021441</v>
      </c>
    </row>
    <row r="2156" spans="2:47">
      <c r="B2156" s="13">
        <v>36</v>
      </c>
      <c r="C2156" s="16">
        <f t="shared" si="1014"/>
        <v>-453.39712240952457</v>
      </c>
      <c r="D2156" s="16">
        <f t="shared" si="1032"/>
        <v>575051.49646857101</v>
      </c>
      <c r="E2156" s="16">
        <f t="shared" si="1033"/>
        <v>0</v>
      </c>
      <c r="F2156" s="16">
        <f t="shared" si="1015"/>
        <v>575504.89359098056</v>
      </c>
      <c r="G2156" s="16">
        <f t="shared" si="1034"/>
        <v>59194.711219320845</v>
      </c>
      <c r="H2156" s="16">
        <f t="shared" si="1016"/>
        <v>3437.8777067743699</v>
      </c>
      <c r="I2156" s="16">
        <f t="shared" si="1035"/>
        <v>-124845.21802765469</v>
      </c>
      <c r="J2156" s="16">
        <f t="shared" si="1036"/>
        <v>0</v>
      </c>
      <c r="K2156" s="16">
        <f t="shared" si="1017"/>
        <v>-128283.09573442905</v>
      </c>
      <c r="L2156" s="16">
        <f t="shared" si="1037"/>
        <v>0</v>
      </c>
      <c r="M2156" s="16">
        <f t="shared" si="1018"/>
        <v>1416.9828514935944</v>
      </c>
      <c r="N2156" s="16">
        <f t="shared" si="1038"/>
        <v>186726.69981503685</v>
      </c>
      <c r="O2156" s="16">
        <f t="shared" si="1039"/>
        <v>1850.5223921394343</v>
      </c>
      <c r="P2156" s="16">
        <f t="shared" si="1019"/>
        <v>184876.17742289742</v>
      </c>
      <c r="Q2156" s="16">
        <f t="shared" si="1040"/>
        <v>17930.240351977016</v>
      </c>
      <c r="R2156" s="16">
        <f t="shared" si="1020"/>
        <v>2478.9072970625034</v>
      </c>
      <c r="S2156" s="16">
        <f t="shared" si="1041"/>
        <v>5150.4970848479952</v>
      </c>
      <c r="T2156" s="16">
        <f t="shared" si="1042"/>
        <v>3233.6937034064126</v>
      </c>
      <c r="U2156" s="16">
        <f t="shared" si="1021"/>
        <v>1916.8033814415826</v>
      </c>
      <c r="V2156" s="16">
        <f t="shared" si="1043"/>
        <v>192.16402186876797</v>
      </c>
      <c r="W2156" s="16">
        <f t="shared" si="1022"/>
        <v>1951.9563589659228</v>
      </c>
      <c r="X2156" s="16">
        <f t="shared" si="1044"/>
        <v>89915.011513085876</v>
      </c>
      <c r="Y2156" s="16">
        <f t="shared" si="1045"/>
        <v>2547.6593275417686</v>
      </c>
      <c r="Z2156" s="16">
        <f t="shared" si="1023"/>
        <v>87367.352185544107</v>
      </c>
      <c r="AA2156" s="16">
        <f t="shared" si="1046"/>
        <v>8623.5277799151354</v>
      </c>
      <c r="AB2156" s="16">
        <f t="shared" si="1024"/>
        <v>2189.98552333103</v>
      </c>
      <c r="AC2156" s="16">
        <f t="shared" si="1047"/>
        <v>47964.905058500692</v>
      </c>
      <c r="AD2156" s="16">
        <f t="shared" si="1048"/>
        <v>2857.5675319226707</v>
      </c>
      <c r="AE2156" s="16">
        <f t="shared" si="1025"/>
        <v>45107.33752657802</v>
      </c>
      <c r="AF2156" s="16">
        <f t="shared" si="1049"/>
        <v>4487.0951306194866</v>
      </c>
      <c r="AG2156" s="16">
        <f t="shared" si="1026"/>
        <v>2359.2976419690335</v>
      </c>
      <c r="AH2156" s="16">
        <f t="shared" si="1050"/>
        <v>25696.01683198582</v>
      </c>
      <c r="AI2156" s="16">
        <f t="shared" si="1051"/>
        <v>3078.0788746858589</v>
      </c>
      <c r="AJ2156" s="16">
        <f t="shared" si="1027"/>
        <v>22617.937957299961</v>
      </c>
      <c r="AK2156" s="16">
        <f t="shared" si="1052"/>
        <v>2258.7077989021923</v>
      </c>
      <c r="AL2156" s="16">
        <f t="shared" si="1028"/>
        <v>2419.1024695157685</v>
      </c>
      <c r="AM2156" s="16">
        <f t="shared" si="1053"/>
        <v>15405.94499225081</v>
      </c>
      <c r="AN2156" s="16">
        <f t="shared" si="1054"/>
        <v>3155.8916808011054</v>
      </c>
      <c r="AO2156" s="16">
        <f t="shared" si="1029"/>
        <v>12250.053311449705</v>
      </c>
      <c r="AP2156" s="16">
        <f t="shared" si="1055"/>
        <v>1225.7134292066626</v>
      </c>
      <c r="AQ2156" s="16">
        <f t="shared" si="1030"/>
        <v>2419.1024695157685</v>
      </c>
      <c r="AR2156" s="16">
        <f t="shared" si="1056"/>
        <v>15405.94499225081</v>
      </c>
      <c r="AS2156" s="16">
        <f t="shared" si="1057"/>
        <v>3155.8916808011054</v>
      </c>
      <c r="AT2156" s="16">
        <f t="shared" si="1031"/>
        <v>12250.053311449705</v>
      </c>
      <c r="AU2156" s="16">
        <f t="shared" si="1058"/>
        <v>1225.7134292066626</v>
      </c>
    </row>
    <row r="2157" spans="2:47">
      <c r="B2157" s="13">
        <v>37</v>
      </c>
      <c r="C2157" s="16">
        <f t="shared" si="1014"/>
        <v>-453.39712240952457</v>
      </c>
      <c r="D2157" s="16">
        <f t="shared" si="1032"/>
        <v>591584.50031791255</v>
      </c>
      <c r="E2157" s="16">
        <f t="shared" si="1033"/>
        <v>0</v>
      </c>
      <c r="F2157" s="16">
        <f t="shared" si="1015"/>
        <v>592037.89744032209</v>
      </c>
      <c r="G2157" s="16">
        <f t="shared" si="1034"/>
        <v>58478.53758993173</v>
      </c>
      <c r="H2157" s="16">
        <f t="shared" si="1016"/>
        <v>3437.8777067743699</v>
      </c>
      <c r="I2157" s="16">
        <f t="shared" si="1035"/>
        <v>-132131.58860646191</v>
      </c>
      <c r="J2157" s="16">
        <f t="shared" si="1036"/>
        <v>0</v>
      </c>
      <c r="K2157" s="16">
        <f t="shared" si="1017"/>
        <v>-135569.46631323628</v>
      </c>
      <c r="L2157" s="16">
        <f t="shared" si="1037"/>
        <v>0</v>
      </c>
      <c r="M2157" s="16">
        <f t="shared" si="1018"/>
        <v>1416.9828514935944</v>
      </c>
      <c r="N2157" s="16">
        <f t="shared" si="1038"/>
        <v>190041.61782009318</v>
      </c>
      <c r="O2157" s="16">
        <f t="shared" si="1039"/>
        <v>1853.4020515369268</v>
      </c>
      <c r="P2157" s="16">
        <f t="shared" si="1019"/>
        <v>188188.21576855626</v>
      </c>
      <c r="Q2157" s="16">
        <f t="shared" si="1040"/>
        <v>17407.229103158959</v>
      </c>
      <c r="R2157" s="16">
        <f t="shared" si="1020"/>
        <v>2478.9072970625034</v>
      </c>
      <c r="S2157" s="16">
        <f t="shared" si="1041"/>
        <v>1970.3588679190605</v>
      </c>
      <c r="T2157" s="16">
        <f t="shared" si="1042"/>
        <v>3238.8896638539027</v>
      </c>
      <c r="U2157" s="16">
        <f t="shared" si="1021"/>
        <v>-970.87908911651925</v>
      </c>
      <c r="V2157" s="16">
        <f t="shared" si="1043"/>
        <v>0</v>
      </c>
      <c r="W2157" s="16">
        <f t="shared" si="1022"/>
        <v>1951.9563589659228</v>
      </c>
      <c r="X2157" s="16">
        <f t="shared" si="1044"/>
        <v>89808.396005608214</v>
      </c>
      <c r="Y2157" s="16">
        <f t="shared" si="1045"/>
        <v>2551.6918039630773</v>
      </c>
      <c r="Z2157" s="16">
        <f t="shared" si="1023"/>
        <v>87256.704201645131</v>
      </c>
      <c r="AA2157" s="16">
        <f t="shared" si="1046"/>
        <v>8214.2262396104434</v>
      </c>
      <c r="AB2157" s="16">
        <f t="shared" si="1024"/>
        <v>2189.98552333103</v>
      </c>
      <c r="AC2157" s="16">
        <f t="shared" si="1047"/>
        <v>46367.636537070612</v>
      </c>
      <c r="AD2157" s="16">
        <f t="shared" si="1048"/>
        <v>2862.1247359700142</v>
      </c>
      <c r="AE2157" s="16">
        <f t="shared" si="1025"/>
        <v>43505.511801100598</v>
      </c>
      <c r="AF2157" s="16">
        <f t="shared" si="1049"/>
        <v>4127.5698161683531</v>
      </c>
      <c r="AG2157" s="16">
        <f t="shared" si="1026"/>
        <v>2359.2976419690335</v>
      </c>
      <c r="AH2157" s="16">
        <f t="shared" si="1050"/>
        <v>23249.883143826923</v>
      </c>
      <c r="AI2157" s="16">
        <f t="shared" si="1051"/>
        <v>3083.0062430724101</v>
      </c>
      <c r="AJ2157" s="16">
        <f t="shared" si="1027"/>
        <v>20166.876900754512</v>
      </c>
      <c r="AK2157" s="16">
        <f t="shared" si="1052"/>
        <v>1920.7805641746597</v>
      </c>
      <c r="AL2157" s="16">
        <f t="shared" si="1028"/>
        <v>2419.1024695157685</v>
      </c>
      <c r="AM2157" s="16">
        <f t="shared" si="1053"/>
        <v>12592.319800971611</v>
      </c>
      <c r="AN2157" s="16">
        <f t="shared" si="1054"/>
        <v>3160.9531129387519</v>
      </c>
      <c r="AO2157" s="16">
        <f t="shared" si="1029"/>
        <v>9431.3666880328583</v>
      </c>
      <c r="AP2157" s="16">
        <f t="shared" si="1055"/>
        <v>900.03139386365103</v>
      </c>
      <c r="AQ2157" s="16">
        <f t="shared" si="1030"/>
        <v>2419.1024695157685</v>
      </c>
      <c r="AR2157" s="16">
        <f t="shared" si="1056"/>
        <v>12592.319800971611</v>
      </c>
      <c r="AS2157" s="16">
        <f t="shared" si="1057"/>
        <v>3160.9531129387519</v>
      </c>
      <c r="AT2157" s="16">
        <f t="shared" si="1031"/>
        <v>9431.3666880328583</v>
      </c>
      <c r="AU2157" s="16">
        <f t="shared" si="1058"/>
        <v>900.03139386365103</v>
      </c>
    </row>
    <row r="2158" spans="2:47">
      <c r="B2158" s="13">
        <v>38</v>
      </c>
      <c r="C2158" s="16">
        <f t="shared" si="1014"/>
        <v>-75.566187068253683</v>
      </c>
      <c r="D2158" s="16">
        <f t="shared" si="1032"/>
        <v>608579.43629480468</v>
      </c>
      <c r="E2158" s="16">
        <f t="shared" si="1033"/>
        <v>0</v>
      </c>
      <c r="F2158" s="16">
        <f t="shared" si="1015"/>
        <v>608655.00248187291</v>
      </c>
      <c r="G2158" s="16">
        <f t="shared" si="1034"/>
        <v>57405.984095098021</v>
      </c>
      <c r="H2158" s="16">
        <f t="shared" si="1016"/>
        <v>3437.8777067743699</v>
      </c>
      <c r="I2158" s="16">
        <f t="shared" si="1035"/>
        <v>-139636.55030263338</v>
      </c>
      <c r="J2158" s="16">
        <f t="shared" si="1036"/>
        <v>0</v>
      </c>
      <c r="K2158" s="16">
        <f t="shared" si="1017"/>
        <v>-143074.42800940774</v>
      </c>
      <c r="L2158" s="16">
        <f t="shared" si="1037"/>
        <v>0</v>
      </c>
      <c r="M2158" s="16">
        <f t="shared" si="1018"/>
        <v>1416.9828514935944</v>
      </c>
      <c r="N2158" s="16">
        <f t="shared" si="1038"/>
        <v>193446.19451712971</v>
      </c>
      <c r="O2158" s="16">
        <f t="shared" si="1039"/>
        <v>1856.156873384145</v>
      </c>
      <c r="P2158" s="16">
        <f t="shared" si="1019"/>
        <v>191590.03764374557</v>
      </c>
      <c r="Q2158" s="16">
        <f t="shared" si="1040"/>
        <v>16902.159885490204</v>
      </c>
      <c r="R2158" s="16">
        <f t="shared" si="1020"/>
        <v>2478.9072970625034</v>
      </c>
      <c r="S2158" s="16">
        <f t="shared" si="1041"/>
        <v>-1000.0054617900148</v>
      </c>
      <c r="T2158" s="16">
        <f t="shared" si="1042"/>
        <v>0</v>
      </c>
      <c r="U2158" s="16">
        <f t="shared" si="1021"/>
        <v>-3478.912758852518</v>
      </c>
      <c r="V2158" s="16">
        <f t="shared" si="1043"/>
        <v>0</v>
      </c>
      <c r="W2158" s="16">
        <f t="shared" si="1022"/>
        <v>1951.9563589659228</v>
      </c>
      <c r="X2158" s="16">
        <f t="shared" si="1044"/>
        <v>89694.656517039097</v>
      </c>
      <c r="Y2158" s="16">
        <f t="shared" si="1045"/>
        <v>2555.5496675860472</v>
      </c>
      <c r="Z2158" s="16">
        <f t="shared" si="1023"/>
        <v>87139.106849453048</v>
      </c>
      <c r="AA2158" s="16">
        <f t="shared" si="1046"/>
        <v>7823.7149975356988</v>
      </c>
      <c r="AB2158" s="16">
        <f t="shared" si="1024"/>
        <v>2189.98552333103</v>
      </c>
      <c r="AC2158" s="16">
        <f t="shared" si="1047"/>
        <v>44721.055800823357</v>
      </c>
      <c r="AD2158" s="16">
        <f t="shared" si="1048"/>
        <v>2866.4847075978023</v>
      </c>
      <c r="AE2158" s="16">
        <f t="shared" si="1025"/>
        <v>41854.571093225553</v>
      </c>
      <c r="AF2158" s="16">
        <f t="shared" si="1049"/>
        <v>3787.2598510373891</v>
      </c>
      <c r="AG2158" s="16">
        <f t="shared" si="1026"/>
        <v>2359.2976419690335</v>
      </c>
      <c r="AH2158" s="16">
        <f t="shared" si="1050"/>
        <v>20730.339441361593</v>
      </c>
      <c r="AI2158" s="16">
        <f t="shared" si="1051"/>
        <v>3087.7204139413516</v>
      </c>
      <c r="AJ2158" s="16">
        <f t="shared" si="1027"/>
        <v>17642.619027420242</v>
      </c>
      <c r="AK2158" s="16">
        <f t="shared" si="1052"/>
        <v>1602.633525765377</v>
      </c>
      <c r="AL2158" s="16">
        <f t="shared" si="1028"/>
        <v>2419.1024695157685</v>
      </c>
      <c r="AM2158" s="16">
        <f t="shared" si="1053"/>
        <v>9694.8790732964953</v>
      </c>
      <c r="AN2158" s="16">
        <f t="shared" si="1054"/>
        <v>3165.7955753666884</v>
      </c>
      <c r="AO2158" s="16">
        <f t="shared" si="1029"/>
        <v>6529.083497929807</v>
      </c>
      <c r="AP2158" s="16">
        <f t="shared" si="1055"/>
        <v>594.24743084513568</v>
      </c>
      <c r="AQ2158" s="16">
        <f t="shared" si="1030"/>
        <v>2419.1024695157685</v>
      </c>
      <c r="AR2158" s="16">
        <f t="shared" si="1056"/>
        <v>9694.8790732964953</v>
      </c>
      <c r="AS2158" s="16">
        <f t="shared" si="1057"/>
        <v>3165.7955753666884</v>
      </c>
      <c r="AT2158" s="16">
        <f t="shared" si="1031"/>
        <v>6529.083497929807</v>
      </c>
      <c r="AU2158" s="16">
        <f t="shared" si="1058"/>
        <v>594.24743084513568</v>
      </c>
    </row>
    <row r="2159" spans="2:47">
      <c r="B2159" s="13">
        <v>39</v>
      </c>
      <c r="C2159" s="16">
        <f t="shared" si="1014"/>
        <v>0</v>
      </c>
      <c r="D2159" s="16">
        <f t="shared" si="1032"/>
        <v>625660.82325121644</v>
      </c>
      <c r="E2159" s="16">
        <f t="shared" si="1033"/>
        <v>0</v>
      </c>
      <c r="F2159" s="16">
        <f t="shared" si="1015"/>
        <v>625660.82325121644</v>
      </c>
      <c r="G2159" s="16">
        <f t="shared" si="1034"/>
        <v>56280.376563821592</v>
      </c>
      <c r="H2159" s="16">
        <f t="shared" si="1016"/>
        <v>3437.8777067743699</v>
      </c>
      <c r="I2159" s="16">
        <f t="shared" si="1035"/>
        <v>-147366.66084968997</v>
      </c>
      <c r="J2159" s="16">
        <f t="shared" si="1036"/>
        <v>0</v>
      </c>
      <c r="K2159" s="16">
        <f t="shared" si="1017"/>
        <v>-150804.53855646434</v>
      </c>
      <c r="L2159" s="16">
        <f t="shared" si="1037"/>
        <v>0</v>
      </c>
      <c r="M2159" s="16">
        <f t="shared" si="1018"/>
        <v>1416.9828514935944</v>
      </c>
      <c r="N2159" s="16">
        <f t="shared" si="1038"/>
        <v>196943.06329551182</v>
      </c>
      <c r="O2159" s="16">
        <f t="shared" si="1039"/>
        <v>1858.7919103678669</v>
      </c>
      <c r="P2159" s="16">
        <f t="shared" si="1019"/>
        <v>195084.27138514395</v>
      </c>
      <c r="Q2159" s="16">
        <f t="shared" si="1040"/>
        <v>16414.346653114932</v>
      </c>
      <c r="R2159" s="16">
        <f t="shared" si="1020"/>
        <v>2478.9072970625034</v>
      </c>
      <c r="S2159" s="16">
        <f t="shared" si="1041"/>
        <v>-3583.2801416180937</v>
      </c>
      <c r="T2159" s="16">
        <f t="shared" si="1042"/>
        <v>0</v>
      </c>
      <c r="U2159" s="16">
        <f t="shared" si="1021"/>
        <v>-6062.1874386805976</v>
      </c>
      <c r="V2159" s="16">
        <f t="shared" si="1043"/>
        <v>0</v>
      </c>
      <c r="W2159" s="16">
        <f t="shared" si="1022"/>
        <v>1951.9563589659228</v>
      </c>
      <c r="X2159" s="16">
        <f t="shared" si="1044"/>
        <v>89573.773494826761</v>
      </c>
      <c r="Y2159" s="16">
        <f t="shared" si="1045"/>
        <v>2559.2399680195849</v>
      </c>
      <c r="Z2159" s="16">
        <f t="shared" si="1023"/>
        <v>87014.533526807179</v>
      </c>
      <c r="AA2159" s="16">
        <f t="shared" si="1046"/>
        <v>7451.1580570431815</v>
      </c>
      <c r="AB2159" s="16">
        <f t="shared" si="1024"/>
        <v>2189.98552333103</v>
      </c>
      <c r="AC2159" s="16">
        <f t="shared" si="1047"/>
        <v>43023.987809570273</v>
      </c>
      <c r="AD2159" s="16">
        <f t="shared" si="1048"/>
        <v>2870.6554006672513</v>
      </c>
      <c r="AE2159" s="16">
        <f t="shared" si="1025"/>
        <v>40153.332408903021</v>
      </c>
      <c r="AF2159" s="16">
        <f t="shared" si="1049"/>
        <v>3465.2603108312865</v>
      </c>
      <c r="AG2159" s="16">
        <f t="shared" si="1026"/>
        <v>2359.2976419690335</v>
      </c>
      <c r="AH2159" s="16">
        <f t="shared" si="1050"/>
        <v>18135.553803046365</v>
      </c>
      <c r="AI2159" s="16">
        <f t="shared" si="1051"/>
        <v>3092.2299801170752</v>
      </c>
      <c r="AJ2159" s="16">
        <f t="shared" si="1027"/>
        <v>15043.323822929289</v>
      </c>
      <c r="AK2159" s="16">
        <f t="shared" si="1052"/>
        <v>1303.307918614631</v>
      </c>
      <c r="AL2159" s="16">
        <f t="shared" si="1028"/>
        <v>2419.1024695157685</v>
      </c>
      <c r="AM2159" s="16">
        <f t="shared" si="1053"/>
        <v>6711.5060908619662</v>
      </c>
      <c r="AN2159" s="16">
        <f t="shared" si="1054"/>
        <v>3170.4278910499106</v>
      </c>
      <c r="AO2159" s="16">
        <f t="shared" si="1029"/>
        <v>3541.0781998120556</v>
      </c>
      <c r="AP2159" s="16">
        <f t="shared" si="1055"/>
        <v>307.38499955090793</v>
      </c>
      <c r="AQ2159" s="16">
        <f t="shared" si="1030"/>
        <v>2419.1024695157685</v>
      </c>
      <c r="AR2159" s="16">
        <f t="shared" si="1056"/>
        <v>6711.5060908619662</v>
      </c>
      <c r="AS2159" s="16">
        <f t="shared" si="1057"/>
        <v>3170.4278910499106</v>
      </c>
      <c r="AT2159" s="16">
        <f t="shared" si="1031"/>
        <v>3541.0781998120556</v>
      </c>
      <c r="AU2159" s="16">
        <f t="shared" si="1058"/>
        <v>307.38499955090793</v>
      </c>
    </row>
    <row r="2160" spans="2:47">
      <c r="B2160" s="13">
        <v>40</v>
      </c>
      <c r="C2160" s="16">
        <f t="shared" si="1014"/>
        <v>0</v>
      </c>
      <c r="D2160" s="16">
        <f t="shared" si="1032"/>
        <v>625660.82325121644</v>
      </c>
      <c r="E2160" s="16">
        <f t="shared" si="1033"/>
        <v>0</v>
      </c>
      <c r="F2160" s="16">
        <f t="shared" si="1015"/>
        <v>625660.82325121644</v>
      </c>
      <c r="G2160" s="16">
        <f t="shared" si="1034"/>
        <v>55176.839768452541</v>
      </c>
      <c r="H2160" s="16">
        <f t="shared" si="1016"/>
        <v>3437.8777067743699</v>
      </c>
      <c r="I2160" s="16">
        <f t="shared" si="1035"/>
        <v>-155328.67471315828</v>
      </c>
      <c r="J2160" s="16">
        <f t="shared" si="1036"/>
        <v>0</v>
      </c>
      <c r="K2160" s="16">
        <f t="shared" si="1017"/>
        <v>-158766.55241993265</v>
      </c>
      <c r="L2160" s="16">
        <f t="shared" si="1037"/>
        <v>0</v>
      </c>
      <c r="M2160" s="16">
        <f t="shared" si="1018"/>
        <v>1416.9828514935944</v>
      </c>
      <c r="N2160" s="16">
        <f t="shared" si="1038"/>
        <v>200534.92592764489</v>
      </c>
      <c r="O2160" s="16">
        <f t="shared" si="1039"/>
        <v>1861.3120423541714</v>
      </c>
      <c r="P2160" s="16">
        <f t="shared" si="1019"/>
        <v>198673.61388529072</v>
      </c>
      <c r="Q2160" s="16">
        <f t="shared" si="1040"/>
        <v>15943.130428576073</v>
      </c>
      <c r="R2160" s="16">
        <f t="shared" si="1020"/>
        <v>2478.9072970625034</v>
      </c>
      <c r="S2160" s="16">
        <f t="shared" si="1041"/>
        <v>-6244.0530618410157</v>
      </c>
      <c r="T2160" s="16">
        <f t="shared" si="1042"/>
        <v>0</v>
      </c>
      <c r="U2160" s="16">
        <f t="shared" si="1021"/>
        <v>-8722.9603589035196</v>
      </c>
      <c r="V2160" s="16">
        <f t="shared" si="1043"/>
        <v>0</v>
      </c>
      <c r="W2160" s="16">
        <f t="shared" si="1022"/>
        <v>1951.9563589659228</v>
      </c>
      <c r="X2160" s="16">
        <f t="shared" si="1044"/>
        <v>89445.719593546179</v>
      </c>
      <c r="Y2160" s="16">
        <f t="shared" si="1045"/>
        <v>2562.7695153482864</v>
      </c>
      <c r="Z2160" s="16">
        <f t="shared" si="1023"/>
        <v>86882.950078197886</v>
      </c>
      <c r="AA2160" s="16">
        <f t="shared" si="1046"/>
        <v>7095.7548160747965</v>
      </c>
      <c r="AB2160" s="16">
        <f t="shared" si="1024"/>
        <v>2189.98552333103</v>
      </c>
      <c r="AC2160" s="16">
        <f t="shared" si="1047"/>
        <v>41275.216516407767</v>
      </c>
      <c r="AD2160" s="16">
        <f t="shared" si="1048"/>
        <v>2874.644499602553</v>
      </c>
      <c r="AE2160" s="16">
        <f t="shared" si="1025"/>
        <v>38400.572016805214</v>
      </c>
      <c r="AF2160" s="16">
        <f t="shared" si="1049"/>
        <v>3160.7054569796142</v>
      </c>
      <c r="AG2160" s="16">
        <f t="shared" si="1026"/>
        <v>2359.2976419690335</v>
      </c>
      <c r="AH2160" s="16">
        <f t="shared" si="1050"/>
        <v>15463.634290541933</v>
      </c>
      <c r="AI2160" s="16">
        <f t="shared" si="1051"/>
        <v>3096.5432437825157</v>
      </c>
      <c r="AJ2160" s="16">
        <f t="shared" si="1027"/>
        <v>12367.091046759419</v>
      </c>
      <c r="AK2160" s="16">
        <f t="shared" si="1052"/>
        <v>1021.8869429480849</v>
      </c>
      <c r="AL2160" s="16">
        <f t="shared" si="1028"/>
        <v>2419.1024695157685</v>
      </c>
      <c r="AM2160" s="16">
        <f t="shared" si="1053"/>
        <v>3640.0159247148044</v>
      </c>
      <c r="AN2160" s="16">
        <f t="shared" si="1054"/>
        <v>3174.8585847544646</v>
      </c>
      <c r="AO2160" s="16">
        <f t="shared" si="1029"/>
        <v>465.15733996033987</v>
      </c>
      <c r="AP2160" s="16">
        <f t="shared" si="1055"/>
        <v>38.510494290238981</v>
      </c>
      <c r="AQ2160" s="16">
        <f t="shared" si="1030"/>
        <v>2419.1024695157685</v>
      </c>
      <c r="AR2160" s="16">
        <f t="shared" si="1056"/>
        <v>3640.0159247148044</v>
      </c>
      <c r="AS2160" s="16">
        <f t="shared" si="1057"/>
        <v>3174.8585847544646</v>
      </c>
      <c r="AT2160" s="16">
        <f t="shared" si="1031"/>
        <v>465.15733996033987</v>
      </c>
      <c r="AU2160" s="16">
        <f t="shared" si="1058"/>
        <v>38.510494290238981</v>
      </c>
    </row>
    <row r="2161" spans="1:47">
      <c r="B2161" s="13">
        <v>41</v>
      </c>
      <c r="C2161" s="16">
        <f t="shared" si="1014"/>
        <v>0</v>
      </c>
      <c r="D2161" s="16">
        <f t="shared" si="1032"/>
        <v>625660.82325121644</v>
      </c>
      <c r="E2161" s="16">
        <f t="shared" si="1033"/>
        <v>0</v>
      </c>
      <c r="F2161" s="16">
        <f t="shared" si="1015"/>
        <v>625660.82325121644</v>
      </c>
      <c r="G2161" s="16">
        <f t="shared" si="1034"/>
        <v>54094.940949463271</v>
      </c>
      <c r="H2161" s="16">
        <f t="shared" si="1016"/>
        <v>3437.8777067743699</v>
      </c>
      <c r="I2161" s="16">
        <f t="shared" si="1035"/>
        <v>-163529.54899253062</v>
      </c>
      <c r="J2161" s="16">
        <f t="shared" si="1036"/>
        <v>0</v>
      </c>
      <c r="K2161" s="16">
        <f t="shared" si="1017"/>
        <v>-166967.42669930498</v>
      </c>
      <c r="L2161" s="16">
        <f t="shared" si="1037"/>
        <v>0</v>
      </c>
      <c r="M2161" s="16">
        <f t="shared" si="1018"/>
        <v>0</v>
      </c>
      <c r="N2161" s="16">
        <f t="shared" si="1038"/>
        <v>204224.55465724572</v>
      </c>
      <c r="O2161" s="16">
        <f t="shared" si="1039"/>
        <v>0</v>
      </c>
      <c r="P2161" s="16">
        <f t="shared" si="1019"/>
        <v>204224.55465724572</v>
      </c>
      <c r="Q2161" s="16">
        <f t="shared" si="1040"/>
        <v>15630.520028015757</v>
      </c>
      <c r="R2161" s="16">
        <f t="shared" si="1020"/>
        <v>2478.9072970625034</v>
      </c>
      <c r="S2161" s="16">
        <f t="shared" si="1041"/>
        <v>-8984.6491696706253</v>
      </c>
      <c r="T2161" s="16">
        <f t="shared" si="1042"/>
        <v>0</v>
      </c>
      <c r="U2161" s="16">
        <f t="shared" si="1021"/>
        <v>-11463.556466733129</v>
      </c>
      <c r="V2161" s="16">
        <f t="shared" si="1043"/>
        <v>0</v>
      </c>
      <c r="W2161" s="16">
        <f t="shared" si="1022"/>
        <v>1463.9672692244421</v>
      </c>
      <c r="X2161" s="16">
        <f t="shared" si="1044"/>
        <v>89310.45970338273</v>
      </c>
      <c r="Y2161" s="16">
        <f t="shared" si="1045"/>
        <v>1924.6086631331325</v>
      </c>
      <c r="Z2161" s="16">
        <f t="shared" si="1023"/>
        <v>87385.851040249603</v>
      </c>
      <c r="AA2161" s="16">
        <f t="shared" si="1046"/>
        <v>6806.7096292365131</v>
      </c>
      <c r="AB2161" s="16">
        <f t="shared" si="1024"/>
        <v>2189.98552333103</v>
      </c>
      <c r="AC2161" s="16">
        <f t="shared" si="1047"/>
        <v>39473.483998954747</v>
      </c>
      <c r="AD2161" s="16">
        <f t="shared" si="1048"/>
        <v>2878.4594238583691</v>
      </c>
      <c r="AE2161" s="16">
        <f t="shared" si="1025"/>
        <v>36595.02457509638</v>
      </c>
      <c r="AF2161" s="16">
        <f t="shared" si="1049"/>
        <v>2872.7672290304022</v>
      </c>
      <c r="AG2161" s="16">
        <f t="shared" si="1026"/>
        <v>2359.2976419690335</v>
      </c>
      <c r="AH2161" s="16">
        <f t="shared" si="1050"/>
        <v>12712.627570605877</v>
      </c>
      <c r="AI2161" s="16">
        <f t="shared" si="1051"/>
        <v>3100.6682212532032</v>
      </c>
      <c r="AJ2161" s="16">
        <f t="shared" si="1027"/>
        <v>9611.9593493526736</v>
      </c>
      <c r="AK2161" s="16">
        <f t="shared" si="1052"/>
        <v>757.49414375881872</v>
      </c>
      <c r="AL2161" s="16">
        <f t="shared" si="1028"/>
        <v>2419.1024695157685</v>
      </c>
      <c r="AM2161" s="16">
        <f t="shared" si="1053"/>
        <v>478.1538360388318</v>
      </c>
      <c r="AN2161" s="16">
        <f t="shared" si="1054"/>
        <v>3179.0958879224327</v>
      </c>
      <c r="AO2161" s="16">
        <f t="shared" si="1029"/>
        <v>-2055.2559023315707</v>
      </c>
      <c r="AP2161" s="16">
        <f t="shared" si="1055"/>
        <v>0</v>
      </c>
      <c r="AQ2161" s="16">
        <f t="shared" si="1030"/>
        <v>2419.1024695157685</v>
      </c>
      <c r="AR2161" s="16">
        <f t="shared" si="1056"/>
        <v>478.1538360388318</v>
      </c>
      <c r="AS2161" s="16">
        <f t="shared" si="1057"/>
        <v>3179.0958879224327</v>
      </c>
      <c r="AT2161" s="16">
        <f t="shared" si="1031"/>
        <v>-2055.2559023315707</v>
      </c>
      <c r="AU2161" s="16">
        <f t="shared" si="1058"/>
        <v>0</v>
      </c>
    </row>
    <row r="2162" spans="1:47">
      <c r="B2162" s="13">
        <v>42</v>
      </c>
      <c r="C2162" s="16">
        <f t="shared" si="1014"/>
        <v>0</v>
      </c>
      <c r="D2162" s="16">
        <f t="shared" si="1032"/>
        <v>625660.82325121644</v>
      </c>
      <c r="E2162" s="16">
        <f t="shared" si="1033"/>
        <v>0</v>
      </c>
      <c r="F2162" s="16">
        <f t="shared" si="1015"/>
        <v>625660.82325121644</v>
      </c>
      <c r="G2162" s="16">
        <f t="shared" si="1034"/>
        <v>53034.255832807125</v>
      </c>
      <c r="H2162" s="16">
        <f t="shared" si="1016"/>
        <v>3437.8777067743699</v>
      </c>
      <c r="I2162" s="16">
        <f t="shared" si="1035"/>
        <v>-171976.44950028413</v>
      </c>
      <c r="J2162" s="16">
        <f t="shared" si="1036"/>
        <v>0</v>
      </c>
      <c r="K2162" s="16">
        <f t="shared" si="1017"/>
        <v>-175414.32720705849</v>
      </c>
      <c r="L2162" s="16">
        <f t="shared" si="1037"/>
        <v>0</v>
      </c>
      <c r="M2162" s="16">
        <f t="shared" si="1018"/>
        <v>0</v>
      </c>
      <c r="N2162" s="16">
        <f t="shared" si="1038"/>
        <v>204224.55465724572</v>
      </c>
      <c r="O2162" s="16">
        <f t="shared" si="1039"/>
        <v>0</v>
      </c>
      <c r="P2162" s="16">
        <f t="shared" si="1019"/>
        <v>204224.55465724572</v>
      </c>
      <c r="Q2162" s="16">
        <f t="shared" si="1040"/>
        <v>15324.039243152703</v>
      </c>
      <c r="R2162" s="16">
        <f t="shared" si="1020"/>
        <v>1032.8780404427089</v>
      </c>
      <c r="S2162" s="16">
        <f t="shared" si="1041"/>
        <v>-11807.463160735124</v>
      </c>
      <c r="T2162" s="16">
        <f t="shared" si="1042"/>
        <v>0</v>
      </c>
      <c r="U2162" s="16">
        <f t="shared" si="1021"/>
        <v>-12840.341201177833</v>
      </c>
      <c r="V2162" s="16">
        <f t="shared" si="1043"/>
        <v>0</v>
      </c>
      <c r="W2162" s="16">
        <f t="shared" si="1022"/>
        <v>0</v>
      </c>
      <c r="X2162" s="16">
        <f t="shared" si="1044"/>
        <v>89827.411718314179</v>
      </c>
      <c r="Y2162" s="16">
        <f t="shared" si="1045"/>
        <v>0</v>
      </c>
      <c r="Z2162" s="16">
        <f t="shared" si="1023"/>
        <v>89827.411718314179</v>
      </c>
      <c r="AA2162" s="16">
        <f t="shared" si="1046"/>
        <v>6673.2447345456012</v>
      </c>
      <c r="AB2162" s="16">
        <f t="shared" si="1024"/>
        <v>182.49879361091917</v>
      </c>
      <c r="AC2162" s="16">
        <f t="shared" si="1047"/>
        <v>37617.489561724571</v>
      </c>
      <c r="AD2162" s="16">
        <f t="shared" si="1048"/>
        <v>240.17561106596733</v>
      </c>
      <c r="AE2162" s="16">
        <f t="shared" si="1025"/>
        <v>37377.313950658601</v>
      </c>
      <c r="AF2162" s="16">
        <f t="shared" si="1049"/>
        <v>2798.456403189296</v>
      </c>
      <c r="AG2162" s="16">
        <f t="shared" si="1026"/>
        <v>589.82441049225838</v>
      </c>
      <c r="AH2162" s="16">
        <f t="shared" si="1050"/>
        <v>9880.5174935735886</v>
      </c>
      <c r="AI2162" s="16">
        <f t="shared" si="1051"/>
        <v>776.15316204811324</v>
      </c>
      <c r="AJ2162" s="16">
        <f t="shared" si="1027"/>
        <v>9104.3643315254758</v>
      </c>
      <c r="AK2162" s="16">
        <f t="shared" si="1052"/>
        <v>684.30394721205994</v>
      </c>
      <c r="AL2162" s="16">
        <f t="shared" si="1028"/>
        <v>806.36748983858945</v>
      </c>
      <c r="AM2162" s="16">
        <f t="shared" si="1053"/>
        <v>-2116.9135794015178</v>
      </c>
      <c r="AN2162" s="16">
        <f t="shared" si="1054"/>
        <v>0</v>
      </c>
      <c r="AO2162" s="16">
        <f t="shared" si="1029"/>
        <v>-2923.2810692401072</v>
      </c>
      <c r="AP2162" s="16">
        <f t="shared" si="1055"/>
        <v>0</v>
      </c>
      <c r="AQ2162" s="16">
        <f t="shared" si="1030"/>
        <v>806.36748983858945</v>
      </c>
      <c r="AR2162" s="16">
        <f t="shared" si="1056"/>
        <v>-2116.9135794015178</v>
      </c>
      <c r="AS2162" s="16">
        <f t="shared" si="1057"/>
        <v>0</v>
      </c>
      <c r="AT2162" s="16">
        <f t="shared" si="1031"/>
        <v>-2923.2810692401072</v>
      </c>
      <c r="AU2162" s="16">
        <f t="shared" si="1058"/>
        <v>0</v>
      </c>
    </row>
    <row r="2163" spans="1:47">
      <c r="B2163" s="13">
        <v>43</v>
      </c>
      <c r="C2163" s="16">
        <f t="shared" si="1014"/>
        <v>0</v>
      </c>
      <c r="D2163" s="16">
        <f t="shared" si="1032"/>
        <v>625660.82325121644</v>
      </c>
      <c r="E2163" s="16">
        <f t="shared" si="1033"/>
        <v>0</v>
      </c>
      <c r="F2163" s="16">
        <f t="shared" si="1015"/>
        <v>625660.82325121644</v>
      </c>
      <c r="G2163" s="16">
        <f t="shared" si="1034"/>
        <v>51994.368463536397</v>
      </c>
      <c r="H2163" s="16">
        <f t="shared" si="1016"/>
        <v>2578.408280080776</v>
      </c>
      <c r="I2163" s="16">
        <f t="shared" si="1035"/>
        <v>-180676.75702327024</v>
      </c>
      <c r="J2163" s="16">
        <f t="shared" si="1036"/>
        <v>0</v>
      </c>
      <c r="K2163" s="16">
        <f t="shared" si="1017"/>
        <v>-183255.16530335101</v>
      </c>
      <c r="L2163" s="16">
        <f t="shared" si="1037"/>
        <v>0</v>
      </c>
      <c r="M2163" s="16">
        <f t="shared" si="1018"/>
        <v>0</v>
      </c>
      <c r="N2163" s="16">
        <f t="shared" si="1038"/>
        <v>204224.55465724572</v>
      </c>
      <c r="O2163" s="16">
        <f t="shared" si="1039"/>
        <v>0</v>
      </c>
      <c r="P2163" s="16">
        <f t="shared" si="1019"/>
        <v>204224.55465724572</v>
      </c>
      <c r="Q2163" s="16">
        <f t="shared" si="1040"/>
        <v>15023.567885443827</v>
      </c>
      <c r="R2163" s="16">
        <f t="shared" si="1020"/>
        <v>0</v>
      </c>
      <c r="S2163" s="16">
        <f t="shared" si="1041"/>
        <v>-13225.551437213167</v>
      </c>
      <c r="T2163" s="16">
        <f t="shared" si="1042"/>
        <v>0</v>
      </c>
      <c r="U2163" s="16">
        <f t="shared" si="1021"/>
        <v>-13225.551437213167</v>
      </c>
      <c r="V2163" s="16">
        <f t="shared" si="1043"/>
        <v>0</v>
      </c>
      <c r="W2163" s="16">
        <f t="shared" si="1022"/>
        <v>0</v>
      </c>
      <c r="X2163" s="16">
        <f t="shared" si="1044"/>
        <v>89827.411718314179</v>
      </c>
      <c r="Y2163" s="16">
        <f t="shared" si="1045"/>
        <v>0</v>
      </c>
      <c r="Z2163" s="16">
        <f t="shared" si="1023"/>
        <v>89827.411718314179</v>
      </c>
      <c r="AA2163" s="16">
        <f t="shared" si="1046"/>
        <v>6542.3967985741183</v>
      </c>
      <c r="AB2163" s="16">
        <f t="shared" si="1024"/>
        <v>0</v>
      </c>
      <c r="AC2163" s="16">
        <f t="shared" si="1047"/>
        <v>38421.636102440003</v>
      </c>
      <c r="AD2163" s="16">
        <f t="shared" si="1048"/>
        <v>0</v>
      </c>
      <c r="AE2163" s="16">
        <f t="shared" si="1025"/>
        <v>38421.636102440003</v>
      </c>
      <c r="AF2163" s="16">
        <f t="shared" si="1049"/>
        <v>2743.5847090091138</v>
      </c>
      <c r="AG2163" s="16">
        <f t="shared" si="1026"/>
        <v>0</v>
      </c>
      <c r="AH2163" s="16">
        <f t="shared" si="1050"/>
        <v>9358.7402709482976</v>
      </c>
      <c r="AI2163" s="16">
        <f t="shared" si="1051"/>
        <v>0</v>
      </c>
      <c r="AJ2163" s="16">
        <f t="shared" si="1027"/>
        <v>9358.7402709482976</v>
      </c>
      <c r="AK2163" s="16">
        <f t="shared" si="1052"/>
        <v>670.88622275692148</v>
      </c>
      <c r="AL2163" s="16">
        <f t="shared" si="1028"/>
        <v>0</v>
      </c>
      <c r="AM2163" s="16">
        <f t="shared" si="1053"/>
        <v>-3010.9795013173107</v>
      </c>
      <c r="AN2163" s="16">
        <f t="shared" si="1054"/>
        <v>0</v>
      </c>
      <c r="AO2163" s="16">
        <f t="shared" si="1029"/>
        <v>-3010.9795013173107</v>
      </c>
      <c r="AP2163" s="16">
        <f t="shared" si="1055"/>
        <v>0</v>
      </c>
      <c r="AQ2163" s="16">
        <f t="shared" si="1030"/>
        <v>0</v>
      </c>
      <c r="AR2163" s="16">
        <f t="shared" si="1056"/>
        <v>-3010.9795013173107</v>
      </c>
      <c r="AS2163" s="16">
        <f t="shared" si="1057"/>
        <v>0</v>
      </c>
      <c r="AT2163" s="16">
        <f t="shared" si="1031"/>
        <v>-3010.9795013173107</v>
      </c>
      <c r="AU2163" s="16">
        <f t="shared" si="1058"/>
        <v>0</v>
      </c>
    </row>
    <row r="2164" spans="1:47">
      <c r="B2164" s="13">
        <v>44</v>
      </c>
      <c r="C2164" s="16">
        <f t="shared" si="1014"/>
        <v>0</v>
      </c>
      <c r="D2164" s="16">
        <f t="shared" si="1032"/>
        <v>625660.82325121644</v>
      </c>
      <c r="E2164" s="16">
        <f t="shared" si="1033"/>
        <v>0</v>
      </c>
      <c r="F2164" s="16">
        <f t="shared" si="1015"/>
        <v>625660.82325121644</v>
      </c>
      <c r="G2164" s="16">
        <f t="shared" si="1034"/>
        <v>50974.871042682738</v>
      </c>
      <c r="H2164" s="16">
        <f t="shared" si="1016"/>
        <v>0</v>
      </c>
      <c r="I2164" s="16">
        <f t="shared" si="1035"/>
        <v>-188752.82026245154</v>
      </c>
      <c r="J2164" s="16">
        <f t="shared" si="1036"/>
        <v>0</v>
      </c>
      <c r="K2164" s="16">
        <f t="shared" si="1017"/>
        <v>-188752.82026245154</v>
      </c>
      <c r="L2164" s="16">
        <f t="shared" si="1037"/>
        <v>0</v>
      </c>
      <c r="M2164" s="16">
        <f t="shared" si="1018"/>
        <v>0</v>
      </c>
      <c r="N2164" s="16">
        <f t="shared" si="1038"/>
        <v>204224.55465724572</v>
      </c>
      <c r="O2164" s="16">
        <f t="shared" si="1039"/>
        <v>0</v>
      </c>
      <c r="P2164" s="16">
        <f t="shared" si="1019"/>
        <v>204224.55465724572</v>
      </c>
      <c r="Q2164" s="16">
        <f t="shared" si="1040"/>
        <v>14728.988122984143</v>
      </c>
      <c r="R2164" s="16">
        <f t="shared" si="1020"/>
        <v>0</v>
      </c>
      <c r="S2164" s="16">
        <f t="shared" si="1041"/>
        <v>-13225.551437213167</v>
      </c>
      <c r="T2164" s="16">
        <f t="shared" si="1042"/>
        <v>0</v>
      </c>
      <c r="U2164" s="16">
        <f t="shared" si="1021"/>
        <v>-13225.551437213167</v>
      </c>
      <c r="V2164" s="16">
        <f t="shared" si="1043"/>
        <v>0</v>
      </c>
      <c r="W2164" s="16">
        <f t="shared" si="1022"/>
        <v>0</v>
      </c>
      <c r="X2164" s="16">
        <f t="shared" si="1044"/>
        <v>89827.411718314179</v>
      </c>
      <c r="Y2164" s="16">
        <f t="shared" si="1045"/>
        <v>0</v>
      </c>
      <c r="Z2164" s="16">
        <f t="shared" si="1023"/>
        <v>89827.411718314179</v>
      </c>
      <c r="AA2164" s="16">
        <f t="shared" si="1046"/>
        <v>6414.1145084059981</v>
      </c>
      <c r="AB2164" s="16">
        <f t="shared" si="1024"/>
        <v>0</v>
      </c>
      <c r="AC2164" s="16">
        <f t="shared" si="1047"/>
        <v>38421.636102440003</v>
      </c>
      <c r="AD2164" s="16">
        <f t="shared" si="1048"/>
        <v>0</v>
      </c>
      <c r="AE2164" s="16">
        <f t="shared" si="1025"/>
        <v>38421.636102440003</v>
      </c>
      <c r="AF2164" s="16">
        <f t="shared" si="1049"/>
        <v>2689.7889304010919</v>
      </c>
      <c r="AG2164" s="16">
        <f t="shared" si="1026"/>
        <v>0</v>
      </c>
      <c r="AH2164" s="16">
        <f t="shared" si="1050"/>
        <v>9358.7402709482976</v>
      </c>
      <c r="AI2164" s="16">
        <f t="shared" si="1051"/>
        <v>0</v>
      </c>
      <c r="AJ2164" s="16">
        <f t="shared" si="1027"/>
        <v>9358.7402709482976</v>
      </c>
      <c r="AK2164" s="16">
        <f t="shared" si="1052"/>
        <v>657.73159093815832</v>
      </c>
      <c r="AL2164" s="16">
        <f t="shared" si="1028"/>
        <v>0</v>
      </c>
      <c r="AM2164" s="16">
        <f t="shared" si="1053"/>
        <v>-3010.9795013173107</v>
      </c>
      <c r="AN2164" s="16">
        <f t="shared" si="1054"/>
        <v>0</v>
      </c>
      <c r="AO2164" s="16">
        <f t="shared" si="1029"/>
        <v>-3010.9795013173107</v>
      </c>
      <c r="AP2164" s="16">
        <f t="shared" si="1055"/>
        <v>0</v>
      </c>
      <c r="AQ2164" s="16">
        <f t="shared" si="1030"/>
        <v>0</v>
      </c>
      <c r="AR2164" s="16">
        <f t="shared" si="1056"/>
        <v>-3010.9795013173107</v>
      </c>
      <c r="AS2164" s="16">
        <f t="shared" si="1057"/>
        <v>0</v>
      </c>
      <c r="AT2164" s="16">
        <f t="shared" si="1031"/>
        <v>-3010.9795013173107</v>
      </c>
      <c r="AU2164" s="16">
        <f t="shared" si="1058"/>
        <v>0</v>
      </c>
    </row>
    <row r="2165" spans="1:47">
      <c r="B2165" s="13">
        <v>45</v>
      </c>
      <c r="C2165" s="16">
        <f t="shared" si="1014"/>
        <v>0</v>
      </c>
      <c r="D2165" s="16">
        <f t="shared" si="1032"/>
        <v>625660.82325121644</v>
      </c>
      <c r="E2165" s="16">
        <f t="shared" si="1033"/>
        <v>0</v>
      </c>
      <c r="F2165" s="16">
        <f t="shared" si="1015"/>
        <v>625660.82325121644</v>
      </c>
      <c r="G2165" s="16">
        <f t="shared" si="1034"/>
        <v>49975.363767336014</v>
      </c>
      <c r="H2165" s="16">
        <f t="shared" si="1016"/>
        <v>0</v>
      </c>
      <c r="I2165" s="16">
        <f t="shared" si="1035"/>
        <v>-188752.82026245154</v>
      </c>
      <c r="J2165" s="16">
        <f t="shared" si="1036"/>
        <v>0</v>
      </c>
      <c r="K2165" s="16">
        <f t="shared" si="1017"/>
        <v>-188752.82026245154</v>
      </c>
      <c r="L2165" s="16">
        <f t="shared" si="1037"/>
        <v>0</v>
      </c>
      <c r="M2165" s="16">
        <f t="shared" si="1018"/>
        <v>0</v>
      </c>
      <c r="N2165" s="16">
        <f t="shared" si="1038"/>
        <v>204224.55465724572</v>
      </c>
      <c r="O2165" s="16">
        <f t="shared" si="1039"/>
        <v>0</v>
      </c>
      <c r="P2165" s="16">
        <f t="shared" si="1019"/>
        <v>204224.55465724572</v>
      </c>
      <c r="Q2165" s="16">
        <f t="shared" si="1040"/>
        <v>14440.184434298179</v>
      </c>
      <c r="R2165" s="16">
        <f t="shared" si="1020"/>
        <v>0</v>
      </c>
      <c r="S2165" s="16">
        <f t="shared" si="1041"/>
        <v>-13225.551437213167</v>
      </c>
      <c r="T2165" s="16">
        <f t="shared" si="1042"/>
        <v>0</v>
      </c>
      <c r="U2165" s="16">
        <f t="shared" si="1021"/>
        <v>-13225.551437213167</v>
      </c>
      <c r="V2165" s="16">
        <f t="shared" si="1043"/>
        <v>0</v>
      </c>
      <c r="W2165" s="16">
        <f t="shared" si="1022"/>
        <v>0</v>
      </c>
      <c r="X2165" s="16">
        <f t="shared" si="1044"/>
        <v>89827.411718314179</v>
      </c>
      <c r="Y2165" s="16">
        <f t="shared" si="1045"/>
        <v>0</v>
      </c>
      <c r="Z2165" s="16">
        <f t="shared" si="1023"/>
        <v>89827.411718314179</v>
      </c>
      <c r="AA2165" s="16">
        <f t="shared" si="1046"/>
        <v>6288.3475572607822</v>
      </c>
      <c r="AB2165" s="16">
        <f t="shared" si="1024"/>
        <v>0</v>
      </c>
      <c r="AC2165" s="16">
        <f t="shared" si="1047"/>
        <v>38421.636102440003</v>
      </c>
      <c r="AD2165" s="16">
        <f t="shared" si="1048"/>
        <v>0</v>
      </c>
      <c r="AE2165" s="16">
        <f t="shared" si="1025"/>
        <v>38421.636102440003</v>
      </c>
      <c r="AF2165" s="16">
        <f t="shared" si="1049"/>
        <v>2637.0479709814626</v>
      </c>
      <c r="AG2165" s="16">
        <f t="shared" si="1026"/>
        <v>0</v>
      </c>
      <c r="AH2165" s="16">
        <f t="shared" si="1050"/>
        <v>9358.7402709482976</v>
      </c>
      <c r="AI2165" s="16">
        <f t="shared" si="1051"/>
        <v>0</v>
      </c>
      <c r="AJ2165" s="16">
        <f t="shared" si="1027"/>
        <v>9358.7402709482976</v>
      </c>
      <c r="AK2165" s="16">
        <f t="shared" si="1052"/>
        <v>644.8348930766258</v>
      </c>
      <c r="AL2165" s="16">
        <f t="shared" si="1028"/>
        <v>0</v>
      </c>
      <c r="AM2165" s="16">
        <f t="shared" si="1053"/>
        <v>-3010.9795013173107</v>
      </c>
      <c r="AN2165" s="16">
        <f t="shared" si="1054"/>
        <v>0</v>
      </c>
      <c r="AO2165" s="16">
        <f t="shared" si="1029"/>
        <v>-3010.9795013173107</v>
      </c>
      <c r="AP2165" s="16">
        <f t="shared" si="1055"/>
        <v>0</v>
      </c>
      <c r="AQ2165" s="16">
        <f t="shared" si="1030"/>
        <v>0</v>
      </c>
      <c r="AR2165" s="16">
        <f t="shared" si="1056"/>
        <v>-3010.9795013173107</v>
      </c>
      <c r="AS2165" s="16">
        <f t="shared" si="1057"/>
        <v>0</v>
      </c>
      <c r="AT2165" s="16">
        <f t="shared" si="1031"/>
        <v>-3010.9795013173107</v>
      </c>
      <c r="AU2165" s="16">
        <f t="shared" si="1058"/>
        <v>0</v>
      </c>
    </row>
    <row r="2166" spans="1:47">
      <c r="B2166" s="13">
        <v>46</v>
      </c>
      <c r="C2166" s="16">
        <f t="shared" si="1014"/>
        <v>0</v>
      </c>
      <c r="D2166" s="16">
        <f t="shared" si="1032"/>
        <v>625660.82325121644</v>
      </c>
      <c r="E2166" s="16">
        <f t="shared" si="1033"/>
        <v>0</v>
      </c>
      <c r="F2166" s="16">
        <f t="shared" si="1015"/>
        <v>625660.82325121644</v>
      </c>
      <c r="G2166" s="16">
        <f t="shared" si="1034"/>
        <v>48995.454673858832</v>
      </c>
      <c r="H2166" s="16">
        <f t="shared" si="1016"/>
        <v>0</v>
      </c>
      <c r="I2166" s="16">
        <f t="shared" si="1035"/>
        <v>-188752.82026245154</v>
      </c>
      <c r="J2166" s="16">
        <f t="shared" si="1036"/>
        <v>0</v>
      </c>
      <c r="K2166" s="16">
        <f t="shared" si="1017"/>
        <v>-188752.82026245154</v>
      </c>
      <c r="L2166" s="16">
        <f t="shared" si="1037"/>
        <v>0</v>
      </c>
      <c r="M2166" s="16">
        <f t="shared" si="1018"/>
        <v>0</v>
      </c>
      <c r="N2166" s="16">
        <f t="shared" si="1038"/>
        <v>204224.55465724572</v>
      </c>
      <c r="O2166" s="16">
        <f t="shared" si="1039"/>
        <v>0</v>
      </c>
      <c r="P2166" s="16">
        <f t="shared" si="1019"/>
        <v>204224.55465724572</v>
      </c>
      <c r="Q2166" s="16">
        <f t="shared" si="1040"/>
        <v>14157.04356303743</v>
      </c>
      <c r="R2166" s="16">
        <f t="shared" si="1020"/>
        <v>0</v>
      </c>
      <c r="S2166" s="16">
        <f t="shared" si="1041"/>
        <v>-13225.551437213167</v>
      </c>
      <c r="T2166" s="16">
        <f t="shared" si="1042"/>
        <v>0</v>
      </c>
      <c r="U2166" s="16">
        <f t="shared" si="1021"/>
        <v>-13225.551437213167</v>
      </c>
      <c r="V2166" s="16">
        <f t="shared" si="1043"/>
        <v>0</v>
      </c>
      <c r="W2166" s="16">
        <f t="shared" si="1022"/>
        <v>0</v>
      </c>
      <c r="X2166" s="16">
        <f t="shared" si="1044"/>
        <v>89827.411718314179</v>
      </c>
      <c r="Y2166" s="16">
        <f t="shared" si="1045"/>
        <v>0</v>
      </c>
      <c r="Z2166" s="16">
        <f t="shared" si="1023"/>
        <v>89827.411718314179</v>
      </c>
      <c r="AA2166" s="16">
        <f t="shared" si="1046"/>
        <v>6165.0466247654722</v>
      </c>
      <c r="AB2166" s="16">
        <f t="shared" si="1024"/>
        <v>0</v>
      </c>
      <c r="AC2166" s="16">
        <f t="shared" si="1047"/>
        <v>38421.636102440003</v>
      </c>
      <c r="AD2166" s="16">
        <f t="shared" si="1048"/>
        <v>0</v>
      </c>
      <c r="AE2166" s="16">
        <f t="shared" si="1025"/>
        <v>38421.636102440003</v>
      </c>
      <c r="AF2166" s="16">
        <f t="shared" si="1049"/>
        <v>2585.3411480210416</v>
      </c>
      <c r="AG2166" s="16">
        <f t="shared" si="1026"/>
        <v>0</v>
      </c>
      <c r="AH2166" s="16">
        <f t="shared" si="1050"/>
        <v>9358.7402709482976</v>
      </c>
      <c r="AI2166" s="16">
        <f t="shared" si="1051"/>
        <v>0</v>
      </c>
      <c r="AJ2166" s="16">
        <f t="shared" si="1027"/>
        <v>9358.7402709482976</v>
      </c>
      <c r="AK2166" s="16">
        <f t="shared" si="1052"/>
        <v>632.19107164375077</v>
      </c>
      <c r="AL2166" s="16">
        <f t="shared" si="1028"/>
        <v>0</v>
      </c>
      <c r="AM2166" s="16">
        <f t="shared" si="1053"/>
        <v>-3010.9795013173107</v>
      </c>
      <c r="AN2166" s="16">
        <f t="shared" si="1054"/>
        <v>0</v>
      </c>
      <c r="AO2166" s="16">
        <f t="shared" si="1029"/>
        <v>-3010.9795013173107</v>
      </c>
      <c r="AP2166" s="16">
        <f t="shared" si="1055"/>
        <v>0</v>
      </c>
      <c r="AQ2166" s="16">
        <f t="shared" si="1030"/>
        <v>0</v>
      </c>
      <c r="AR2166" s="16">
        <f t="shared" si="1056"/>
        <v>-3010.9795013173107</v>
      </c>
      <c r="AS2166" s="16">
        <f t="shared" si="1057"/>
        <v>0</v>
      </c>
      <c r="AT2166" s="16">
        <f t="shared" si="1031"/>
        <v>-3010.9795013173107</v>
      </c>
      <c r="AU2166" s="16">
        <f t="shared" si="1058"/>
        <v>0</v>
      </c>
    </row>
    <row r="2167" spans="1:47">
      <c r="B2167" s="13">
        <v>47</v>
      </c>
      <c r="C2167" s="16">
        <f t="shared" si="1014"/>
        <v>0</v>
      </c>
      <c r="D2167" s="16">
        <f t="shared" si="1032"/>
        <v>625660.82325121644</v>
      </c>
      <c r="E2167" s="16">
        <f t="shared" si="1033"/>
        <v>0</v>
      </c>
      <c r="F2167" s="16">
        <f t="shared" si="1015"/>
        <v>625660.82325121644</v>
      </c>
      <c r="G2167" s="16">
        <f t="shared" si="1034"/>
        <v>48034.759484175323</v>
      </c>
      <c r="H2167" s="16">
        <f t="shared" si="1016"/>
        <v>0</v>
      </c>
      <c r="I2167" s="16">
        <f t="shared" si="1035"/>
        <v>-188752.82026245154</v>
      </c>
      <c r="J2167" s="16">
        <f t="shared" si="1036"/>
        <v>0</v>
      </c>
      <c r="K2167" s="16">
        <f t="shared" si="1017"/>
        <v>-188752.82026245154</v>
      </c>
      <c r="L2167" s="16">
        <f t="shared" si="1037"/>
        <v>0</v>
      </c>
      <c r="M2167" s="16">
        <f t="shared" si="1018"/>
        <v>0</v>
      </c>
      <c r="N2167" s="16">
        <f t="shared" si="1038"/>
        <v>204224.55465724572</v>
      </c>
      <c r="O2167" s="16">
        <f t="shared" si="1039"/>
        <v>0</v>
      </c>
      <c r="P2167" s="16">
        <f t="shared" si="1019"/>
        <v>204224.55465724572</v>
      </c>
      <c r="Q2167" s="16">
        <f t="shared" si="1040"/>
        <v>13879.454473566107</v>
      </c>
      <c r="R2167" s="16">
        <f t="shared" si="1020"/>
        <v>0</v>
      </c>
      <c r="S2167" s="16">
        <f t="shared" si="1041"/>
        <v>-13225.551437213167</v>
      </c>
      <c r="T2167" s="16">
        <f t="shared" si="1042"/>
        <v>0</v>
      </c>
      <c r="U2167" s="16">
        <f t="shared" si="1021"/>
        <v>-13225.551437213167</v>
      </c>
      <c r="V2167" s="16">
        <f t="shared" si="1043"/>
        <v>0</v>
      </c>
      <c r="W2167" s="16">
        <f t="shared" si="1022"/>
        <v>0</v>
      </c>
      <c r="X2167" s="16">
        <f t="shared" si="1044"/>
        <v>89827.411718314179</v>
      </c>
      <c r="Y2167" s="16">
        <f t="shared" si="1045"/>
        <v>0</v>
      </c>
      <c r="Z2167" s="16">
        <f t="shared" si="1023"/>
        <v>89827.411718314179</v>
      </c>
      <c r="AA2167" s="16">
        <f t="shared" si="1046"/>
        <v>6044.1633576132081</v>
      </c>
      <c r="AB2167" s="16">
        <f t="shared" si="1024"/>
        <v>0</v>
      </c>
      <c r="AC2167" s="16">
        <f t="shared" si="1047"/>
        <v>38421.636102440003</v>
      </c>
      <c r="AD2167" s="16">
        <f t="shared" si="1048"/>
        <v>0</v>
      </c>
      <c r="AE2167" s="16">
        <f t="shared" si="1025"/>
        <v>38421.636102440003</v>
      </c>
      <c r="AF2167" s="16">
        <f t="shared" si="1049"/>
        <v>2534.6481843343545</v>
      </c>
      <c r="AG2167" s="16">
        <f t="shared" si="1026"/>
        <v>0</v>
      </c>
      <c r="AH2167" s="16">
        <f t="shared" si="1050"/>
        <v>9358.7402709482976</v>
      </c>
      <c r="AI2167" s="16">
        <f t="shared" si="1051"/>
        <v>0</v>
      </c>
      <c r="AJ2167" s="16">
        <f t="shared" si="1027"/>
        <v>9358.7402709482976</v>
      </c>
      <c r="AK2167" s="16">
        <f t="shared" si="1052"/>
        <v>619.79516827818702</v>
      </c>
      <c r="AL2167" s="16">
        <f t="shared" si="1028"/>
        <v>0</v>
      </c>
      <c r="AM2167" s="16">
        <f t="shared" si="1053"/>
        <v>-3010.9795013173107</v>
      </c>
      <c r="AN2167" s="16">
        <f t="shared" si="1054"/>
        <v>0</v>
      </c>
      <c r="AO2167" s="16">
        <f t="shared" si="1029"/>
        <v>-3010.9795013173107</v>
      </c>
      <c r="AP2167" s="16">
        <f t="shared" si="1055"/>
        <v>0</v>
      </c>
      <c r="AQ2167" s="16">
        <f t="shared" si="1030"/>
        <v>0</v>
      </c>
      <c r="AR2167" s="16">
        <f t="shared" si="1056"/>
        <v>-3010.9795013173107</v>
      </c>
      <c r="AS2167" s="16">
        <f t="shared" si="1057"/>
        <v>0</v>
      </c>
      <c r="AT2167" s="16">
        <f t="shared" si="1031"/>
        <v>-3010.9795013173107</v>
      </c>
      <c r="AU2167" s="16">
        <f t="shared" si="1058"/>
        <v>0</v>
      </c>
    </row>
    <row r="2168" spans="1:47">
      <c r="B2168" s="13">
        <v>48</v>
      </c>
      <c r="C2168" s="16">
        <f t="shared" si="1014"/>
        <v>0</v>
      </c>
      <c r="D2168" s="16">
        <f t="shared" si="1032"/>
        <v>625660.82325121644</v>
      </c>
      <c r="E2168" s="16">
        <f t="shared" si="1033"/>
        <v>0</v>
      </c>
      <c r="F2168" s="16">
        <f t="shared" si="1015"/>
        <v>625660.82325121644</v>
      </c>
      <c r="G2168" s="16">
        <f t="shared" si="1034"/>
        <v>47092.901455073843</v>
      </c>
      <c r="H2168" s="16">
        <f t="shared" si="1016"/>
        <v>0</v>
      </c>
      <c r="I2168" s="16">
        <f t="shared" si="1035"/>
        <v>-188752.82026245154</v>
      </c>
      <c r="J2168" s="16">
        <f t="shared" si="1036"/>
        <v>0</v>
      </c>
      <c r="K2168" s="16">
        <f t="shared" si="1017"/>
        <v>-188752.82026245154</v>
      </c>
      <c r="L2168" s="16">
        <f t="shared" si="1037"/>
        <v>0</v>
      </c>
      <c r="M2168" s="16">
        <f t="shared" si="1018"/>
        <v>0</v>
      </c>
      <c r="N2168" s="16">
        <f t="shared" si="1038"/>
        <v>204224.55465724572</v>
      </c>
      <c r="O2168" s="16">
        <f t="shared" si="1039"/>
        <v>0</v>
      </c>
      <c r="P2168" s="16">
        <f t="shared" si="1019"/>
        <v>204224.55465724572</v>
      </c>
      <c r="Q2168" s="16">
        <f t="shared" si="1040"/>
        <v>13607.308307417752</v>
      </c>
      <c r="R2168" s="16">
        <f t="shared" si="1020"/>
        <v>0</v>
      </c>
      <c r="S2168" s="16">
        <f t="shared" si="1041"/>
        <v>-13225.551437213167</v>
      </c>
      <c r="T2168" s="16">
        <f t="shared" si="1042"/>
        <v>0</v>
      </c>
      <c r="U2168" s="16">
        <f t="shared" si="1021"/>
        <v>-13225.551437213167</v>
      </c>
      <c r="V2168" s="16">
        <f t="shared" si="1043"/>
        <v>0</v>
      </c>
      <c r="W2168" s="16">
        <f t="shared" si="1022"/>
        <v>0</v>
      </c>
      <c r="X2168" s="16">
        <f t="shared" si="1044"/>
        <v>89827.411718314179</v>
      </c>
      <c r="Y2168" s="16">
        <f t="shared" si="1045"/>
        <v>0</v>
      </c>
      <c r="Z2168" s="16">
        <f t="shared" si="1023"/>
        <v>89827.411718314179</v>
      </c>
      <c r="AA2168" s="16">
        <f t="shared" si="1046"/>
        <v>5925.6503506011841</v>
      </c>
      <c r="AB2168" s="16">
        <f t="shared" si="1024"/>
        <v>0</v>
      </c>
      <c r="AC2168" s="16">
        <f t="shared" si="1047"/>
        <v>38421.636102440003</v>
      </c>
      <c r="AD2168" s="16">
        <f t="shared" si="1048"/>
        <v>0</v>
      </c>
      <c r="AE2168" s="16">
        <f t="shared" si="1025"/>
        <v>38421.636102440003</v>
      </c>
      <c r="AF2168" s="16">
        <f t="shared" si="1049"/>
        <v>2484.9492003277983</v>
      </c>
      <c r="AG2168" s="16">
        <f t="shared" si="1026"/>
        <v>0</v>
      </c>
      <c r="AH2168" s="16">
        <f t="shared" si="1050"/>
        <v>9358.7402709482976</v>
      </c>
      <c r="AI2168" s="16">
        <f t="shared" si="1051"/>
        <v>0</v>
      </c>
      <c r="AJ2168" s="16">
        <f t="shared" si="1027"/>
        <v>9358.7402709482976</v>
      </c>
      <c r="AK2168" s="16">
        <f t="shared" si="1052"/>
        <v>607.64232184135983</v>
      </c>
      <c r="AL2168" s="16">
        <f t="shared" si="1028"/>
        <v>0</v>
      </c>
      <c r="AM2168" s="16">
        <f t="shared" si="1053"/>
        <v>-3010.9795013173107</v>
      </c>
      <c r="AN2168" s="16">
        <f t="shared" si="1054"/>
        <v>0</v>
      </c>
      <c r="AO2168" s="16">
        <f t="shared" si="1029"/>
        <v>-3010.9795013173107</v>
      </c>
      <c r="AP2168" s="16">
        <f t="shared" si="1055"/>
        <v>0</v>
      </c>
      <c r="AQ2168" s="16">
        <f t="shared" si="1030"/>
        <v>0</v>
      </c>
      <c r="AR2168" s="16">
        <f t="shared" si="1056"/>
        <v>-3010.9795013173107</v>
      </c>
      <c r="AS2168" s="16">
        <f t="shared" si="1057"/>
        <v>0</v>
      </c>
      <c r="AT2168" s="16">
        <f t="shared" si="1031"/>
        <v>-3010.9795013173107</v>
      </c>
      <c r="AU2168" s="16">
        <f t="shared" si="1058"/>
        <v>0</v>
      </c>
    </row>
    <row r="2169" spans="1:47">
      <c r="B2169" s="13">
        <v>49</v>
      </c>
      <c r="C2169" s="16">
        <f t="shared" si="1014"/>
        <v>0</v>
      </c>
      <c r="D2169" s="16">
        <f t="shared" si="1032"/>
        <v>625660.82325121644</v>
      </c>
      <c r="E2169" s="16">
        <f t="shared" si="1033"/>
        <v>0</v>
      </c>
      <c r="F2169" s="16">
        <f t="shared" si="1015"/>
        <v>625660.82325121644</v>
      </c>
      <c r="G2169" s="16">
        <f t="shared" si="1034"/>
        <v>46169.511230464552</v>
      </c>
      <c r="H2169" s="16">
        <f t="shared" si="1016"/>
        <v>0</v>
      </c>
      <c r="I2169" s="16">
        <f t="shared" si="1035"/>
        <v>-188752.82026245154</v>
      </c>
      <c r="J2169" s="16">
        <f t="shared" si="1036"/>
        <v>0</v>
      </c>
      <c r="K2169" s="16">
        <f t="shared" si="1017"/>
        <v>-188752.82026245154</v>
      </c>
      <c r="L2169" s="16">
        <f t="shared" si="1037"/>
        <v>0</v>
      </c>
      <c r="M2169" s="16">
        <f t="shared" si="1018"/>
        <v>0</v>
      </c>
      <c r="N2169" s="16">
        <f t="shared" si="1038"/>
        <v>204224.55465724572</v>
      </c>
      <c r="O2169" s="16">
        <f t="shared" si="1039"/>
        <v>0</v>
      </c>
      <c r="P2169" s="16">
        <f t="shared" si="1019"/>
        <v>204224.55465724572</v>
      </c>
      <c r="Q2169" s="16">
        <f t="shared" si="1040"/>
        <v>13340.49834060564</v>
      </c>
      <c r="R2169" s="16">
        <f t="shared" si="1020"/>
        <v>0</v>
      </c>
      <c r="S2169" s="16">
        <f t="shared" si="1041"/>
        <v>-13225.551437213167</v>
      </c>
      <c r="T2169" s="16">
        <f t="shared" si="1042"/>
        <v>0</v>
      </c>
      <c r="U2169" s="16">
        <f t="shared" si="1021"/>
        <v>-13225.551437213167</v>
      </c>
      <c r="V2169" s="16">
        <f t="shared" si="1043"/>
        <v>0</v>
      </c>
      <c r="W2169" s="16">
        <f t="shared" si="1022"/>
        <v>0</v>
      </c>
      <c r="X2169" s="16">
        <f t="shared" si="1044"/>
        <v>89827.411718314179</v>
      </c>
      <c r="Y2169" s="16">
        <f t="shared" si="1045"/>
        <v>0</v>
      </c>
      <c r="Z2169" s="16">
        <f t="shared" si="1023"/>
        <v>89827.411718314179</v>
      </c>
      <c r="AA2169" s="16">
        <f t="shared" si="1046"/>
        <v>5809.461128040376</v>
      </c>
      <c r="AB2169" s="16">
        <f t="shared" si="1024"/>
        <v>0</v>
      </c>
      <c r="AC2169" s="16">
        <f t="shared" si="1047"/>
        <v>38421.636102440003</v>
      </c>
      <c r="AD2169" s="16">
        <f t="shared" si="1048"/>
        <v>0</v>
      </c>
      <c r="AE2169" s="16">
        <f t="shared" si="1025"/>
        <v>38421.636102440003</v>
      </c>
      <c r="AF2169" s="16">
        <f t="shared" si="1049"/>
        <v>2436.2247062037236</v>
      </c>
      <c r="AG2169" s="16">
        <f t="shared" si="1026"/>
        <v>0</v>
      </c>
      <c r="AH2169" s="16">
        <f t="shared" si="1050"/>
        <v>9358.7402709482976</v>
      </c>
      <c r="AI2169" s="16">
        <f t="shared" si="1051"/>
        <v>0</v>
      </c>
      <c r="AJ2169" s="16">
        <f t="shared" si="1027"/>
        <v>9358.7402709482976</v>
      </c>
      <c r="AK2169" s="16">
        <f t="shared" si="1052"/>
        <v>595.72776651113713</v>
      </c>
      <c r="AL2169" s="16">
        <f t="shared" si="1028"/>
        <v>0</v>
      </c>
      <c r="AM2169" s="16">
        <f t="shared" si="1053"/>
        <v>-3010.9795013173107</v>
      </c>
      <c r="AN2169" s="16">
        <f t="shared" si="1054"/>
        <v>0</v>
      </c>
      <c r="AO2169" s="16">
        <f t="shared" si="1029"/>
        <v>-3010.9795013173107</v>
      </c>
      <c r="AP2169" s="16">
        <f t="shared" si="1055"/>
        <v>0</v>
      </c>
      <c r="AQ2169" s="16">
        <f t="shared" si="1030"/>
        <v>0</v>
      </c>
      <c r="AR2169" s="16">
        <f t="shared" si="1056"/>
        <v>-3010.9795013173107</v>
      </c>
      <c r="AS2169" s="16">
        <f t="shared" si="1057"/>
        <v>0</v>
      </c>
      <c r="AT2169" s="16">
        <f t="shared" si="1031"/>
        <v>-3010.9795013173107</v>
      </c>
      <c r="AU2169" s="16">
        <f t="shared" si="1058"/>
        <v>0</v>
      </c>
    </row>
    <row r="2170" spans="1:47">
      <c r="B2170" s="13">
        <v>50</v>
      </c>
      <c r="C2170" s="16">
        <f t="shared" si="1014"/>
        <v>0</v>
      </c>
      <c r="D2170" s="16">
        <f t="shared" si="1032"/>
        <v>625660.82325121644</v>
      </c>
      <c r="E2170" s="16">
        <f t="shared" si="1033"/>
        <v>0</v>
      </c>
      <c r="F2170" s="16">
        <f t="shared" si="1015"/>
        <v>625660.82325121644</v>
      </c>
      <c r="G2170" s="16">
        <f t="shared" si="1034"/>
        <v>45264.226696533871</v>
      </c>
      <c r="H2170" s="16">
        <f t="shared" si="1016"/>
        <v>0</v>
      </c>
      <c r="I2170" s="16">
        <f t="shared" si="1035"/>
        <v>-188752.82026245154</v>
      </c>
      <c r="J2170" s="16">
        <f t="shared" si="1036"/>
        <v>0</v>
      </c>
      <c r="K2170" s="16">
        <f t="shared" si="1017"/>
        <v>-188752.82026245154</v>
      </c>
      <c r="L2170" s="16">
        <f t="shared" si="1037"/>
        <v>0</v>
      </c>
      <c r="M2170" s="16">
        <f t="shared" si="1018"/>
        <v>0</v>
      </c>
      <c r="N2170" s="16">
        <f t="shared" si="1038"/>
        <v>204224.55465724572</v>
      </c>
      <c r="O2170" s="16">
        <f t="shared" si="1039"/>
        <v>0</v>
      </c>
      <c r="P2170" s="16">
        <f t="shared" si="1019"/>
        <v>204224.55465724572</v>
      </c>
      <c r="Q2170" s="16">
        <f t="shared" si="1040"/>
        <v>13078.919941770235</v>
      </c>
      <c r="R2170" s="16">
        <f t="shared" si="1020"/>
        <v>0</v>
      </c>
      <c r="S2170" s="16">
        <f t="shared" si="1041"/>
        <v>-13225.551437213167</v>
      </c>
      <c r="T2170" s="16">
        <f t="shared" si="1042"/>
        <v>0</v>
      </c>
      <c r="U2170" s="16">
        <f t="shared" si="1021"/>
        <v>-13225.551437213167</v>
      </c>
      <c r="V2170" s="16">
        <f t="shared" si="1043"/>
        <v>0</v>
      </c>
      <c r="W2170" s="16">
        <f t="shared" si="1022"/>
        <v>0</v>
      </c>
      <c r="X2170" s="16">
        <f t="shared" si="1044"/>
        <v>89827.411718314179</v>
      </c>
      <c r="Y2170" s="16">
        <f t="shared" si="1045"/>
        <v>0</v>
      </c>
      <c r="Z2170" s="16">
        <f t="shared" si="1023"/>
        <v>89827.411718314179</v>
      </c>
      <c r="AA2170" s="16">
        <f t="shared" si="1046"/>
        <v>5695.5501255297804</v>
      </c>
      <c r="AB2170" s="16">
        <f t="shared" si="1024"/>
        <v>0</v>
      </c>
      <c r="AC2170" s="16">
        <f t="shared" si="1047"/>
        <v>38421.636102440003</v>
      </c>
      <c r="AD2170" s="16">
        <f t="shared" si="1048"/>
        <v>0</v>
      </c>
      <c r="AE2170" s="16">
        <f t="shared" si="1025"/>
        <v>38421.636102440003</v>
      </c>
      <c r="AF2170" s="16">
        <f t="shared" si="1049"/>
        <v>2388.4555943173759</v>
      </c>
      <c r="AG2170" s="16">
        <f t="shared" si="1026"/>
        <v>0</v>
      </c>
      <c r="AH2170" s="16">
        <f t="shared" si="1050"/>
        <v>9358.7402709482976</v>
      </c>
      <c r="AI2170" s="16">
        <f t="shared" si="1051"/>
        <v>0</v>
      </c>
      <c r="AJ2170" s="16">
        <f t="shared" si="1027"/>
        <v>9358.7402709482976</v>
      </c>
      <c r="AK2170" s="16">
        <f t="shared" si="1052"/>
        <v>584.0468299128795</v>
      </c>
      <c r="AL2170" s="16">
        <f t="shared" si="1028"/>
        <v>0</v>
      </c>
      <c r="AM2170" s="16">
        <f t="shared" si="1053"/>
        <v>-3010.9795013173107</v>
      </c>
      <c r="AN2170" s="16">
        <f t="shared" si="1054"/>
        <v>0</v>
      </c>
      <c r="AO2170" s="16">
        <f t="shared" si="1029"/>
        <v>-3010.9795013173107</v>
      </c>
      <c r="AP2170" s="16">
        <f t="shared" si="1055"/>
        <v>0</v>
      </c>
      <c r="AQ2170" s="16">
        <f t="shared" si="1030"/>
        <v>0</v>
      </c>
      <c r="AR2170" s="16">
        <f t="shared" si="1056"/>
        <v>-3010.9795013173107</v>
      </c>
      <c r="AS2170" s="16">
        <f t="shared" si="1057"/>
        <v>0</v>
      </c>
      <c r="AT2170" s="16">
        <f t="shared" si="1031"/>
        <v>-3010.9795013173107</v>
      </c>
      <c r="AU2170" s="16">
        <f t="shared" si="1058"/>
        <v>0</v>
      </c>
    </row>
    <row r="2171" spans="1:47">
      <c r="B2171" s="13">
        <v>51</v>
      </c>
      <c r="C2171" s="16">
        <f t="shared" si="1014"/>
        <v>0</v>
      </c>
      <c r="D2171" s="16">
        <f t="shared" si="1032"/>
        <v>625660.82325121644</v>
      </c>
      <c r="E2171" s="16">
        <f t="shared" si="1033"/>
        <v>0</v>
      </c>
      <c r="F2171" s="16">
        <f t="shared" si="1015"/>
        <v>625660.82325121644</v>
      </c>
      <c r="G2171" s="16">
        <f t="shared" si="1034"/>
        <v>44376.692839739088</v>
      </c>
      <c r="H2171" s="16">
        <f t="shared" si="1016"/>
        <v>0</v>
      </c>
      <c r="I2171" s="16">
        <f t="shared" si="1035"/>
        <v>-188752.82026245154</v>
      </c>
      <c r="J2171" s="16">
        <f t="shared" si="1036"/>
        <v>0</v>
      </c>
      <c r="K2171" s="16">
        <f t="shared" si="1017"/>
        <v>-188752.82026245154</v>
      </c>
      <c r="L2171" s="16">
        <f t="shared" si="1037"/>
        <v>0</v>
      </c>
      <c r="M2171" s="16">
        <f t="shared" si="1018"/>
        <v>0</v>
      </c>
      <c r="N2171" s="16">
        <f t="shared" si="1038"/>
        <v>204224.55465724572</v>
      </c>
      <c r="O2171" s="16">
        <f t="shared" si="1039"/>
        <v>0</v>
      </c>
      <c r="P2171" s="16">
        <f t="shared" si="1019"/>
        <v>204224.55465724572</v>
      </c>
      <c r="Q2171" s="16">
        <f t="shared" si="1040"/>
        <v>12822.470531147288</v>
      </c>
      <c r="R2171" s="16">
        <f t="shared" si="1020"/>
        <v>0</v>
      </c>
      <c r="S2171" s="16">
        <f t="shared" si="1041"/>
        <v>-13225.551437213167</v>
      </c>
      <c r="T2171" s="16">
        <f t="shared" si="1042"/>
        <v>0</v>
      </c>
      <c r="U2171" s="16">
        <f t="shared" si="1021"/>
        <v>-13225.551437213167</v>
      </c>
      <c r="V2171" s="16">
        <f t="shared" si="1043"/>
        <v>0</v>
      </c>
      <c r="W2171" s="16">
        <f t="shared" si="1022"/>
        <v>0</v>
      </c>
      <c r="X2171" s="16">
        <f t="shared" si="1044"/>
        <v>89827.411718314179</v>
      </c>
      <c r="Y2171" s="16">
        <f t="shared" si="1045"/>
        <v>0</v>
      </c>
      <c r="Z2171" s="16">
        <f t="shared" si="1023"/>
        <v>89827.411718314179</v>
      </c>
      <c r="AA2171" s="16">
        <f t="shared" si="1046"/>
        <v>5583.8726720880195</v>
      </c>
      <c r="AB2171" s="16">
        <f t="shared" si="1024"/>
        <v>0</v>
      </c>
      <c r="AC2171" s="16">
        <f t="shared" si="1047"/>
        <v>38421.636102440003</v>
      </c>
      <c r="AD2171" s="16">
        <f t="shared" si="1048"/>
        <v>0</v>
      </c>
      <c r="AE2171" s="16">
        <f t="shared" si="1025"/>
        <v>38421.636102440003</v>
      </c>
      <c r="AF2171" s="16">
        <f t="shared" si="1049"/>
        <v>2341.623131683702</v>
      </c>
      <c r="AG2171" s="16">
        <f t="shared" si="1026"/>
        <v>0</v>
      </c>
      <c r="AH2171" s="16">
        <f t="shared" si="1050"/>
        <v>9358.7402709482976</v>
      </c>
      <c r="AI2171" s="16">
        <f t="shared" si="1051"/>
        <v>0</v>
      </c>
      <c r="AJ2171" s="16">
        <f t="shared" si="1027"/>
        <v>9358.7402709482976</v>
      </c>
      <c r="AK2171" s="16">
        <f t="shared" si="1052"/>
        <v>572.59493128713677</v>
      </c>
      <c r="AL2171" s="16">
        <f t="shared" si="1028"/>
        <v>0</v>
      </c>
      <c r="AM2171" s="16">
        <f t="shared" si="1053"/>
        <v>-3010.9795013173107</v>
      </c>
      <c r="AN2171" s="16">
        <f t="shared" si="1054"/>
        <v>0</v>
      </c>
      <c r="AO2171" s="16">
        <f t="shared" si="1029"/>
        <v>-3010.9795013173107</v>
      </c>
      <c r="AP2171" s="16">
        <f t="shared" si="1055"/>
        <v>0</v>
      </c>
      <c r="AQ2171" s="16">
        <f t="shared" si="1030"/>
        <v>0</v>
      </c>
      <c r="AR2171" s="16">
        <f t="shared" si="1056"/>
        <v>-3010.9795013173107</v>
      </c>
      <c r="AS2171" s="16">
        <f t="shared" si="1057"/>
        <v>0</v>
      </c>
      <c r="AT2171" s="16">
        <f t="shared" si="1031"/>
        <v>-3010.9795013173107</v>
      </c>
      <c r="AU2171" s="16">
        <f t="shared" si="1058"/>
        <v>0</v>
      </c>
    </row>
    <row r="2172" spans="1:47">
      <c r="B2172" s="13">
        <v>52</v>
      </c>
      <c r="C2172" s="16">
        <f t="shared" si="1014"/>
        <v>0</v>
      </c>
      <c r="D2172" s="16">
        <f t="shared" si="1032"/>
        <v>625660.82325121644</v>
      </c>
      <c r="E2172" s="16">
        <f t="shared" si="1033"/>
        <v>0</v>
      </c>
      <c r="F2172" s="16">
        <f t="shared" si="1015"/>
        <v>625660.82325121644</v>
      </c>
      <c r="G2172" s="16">
        <f t="shared" si="1034"/>
        <v>43506.56160758734</v>
      </c>
      <c r="H2172" s="16">
        <f t="shared" si="1016"/>
        <v>0</v>
      </c>
      <c r="I2172" s="16">
        <f t="shared" si="1035"/>
        <v>-188752.82026245154</v>
      </c>
      <c r="J2172" s="16">
        <f t="shared" si="1036"/>
        <v>0</v>
      </c>
      <c r="K2172" s="16">
        <f t="shared" si="1017"/>
        <v>-188752.82026245154</v>
      </c>
      <c r="L2172" s="16">
        <f t="shared" si="1037"/>
        <v>0</v>
      </c>
      <c r="M2172" s="16">
        <f t="shared" si="1018"/>
        <v>0</v>
      </c>
      <c r="N2172" s="16">
        <f t="shared" si="1038"/>
        <v>204224.55465724572</v>
      </c>
      <c r="O2172" s="16">
        <f t="shared" si="1039"/>
        <v>0</v>
      </c>
      <c r="P2172" s="16">
        <f t="shared" si="1019"/>
        <v>204224.55465724572</v>
      </c>
      <c r="Q2172" s="16">
        <f t="shared" si="1040"/>
        <v>12571.049540340478</v>
      </c>
      <c r="R2172" s="16">
        <f t="shared" si="1020"/>
        <v>0</v>
      </c>
      <c r="S2172" s="16">
        <f t="shared" si="1041"/>
        <v>-13225.551437213167</v>
      </c>
      <c r="T2172" s="16">
        <f t="shared" si="1042"/>
        <v>0</v>
      </c>
      <c r="U2172" s="16">
        <f t="shared" si="1021"/>
        <v>-13225.551437213167</v>
      </c>
      <c r="V2172" s="16">
        <f t="shared" si="1043"/>
        <v>0</v>
      </c>
      <c r="W2172" s="16">
        <f t="shared" si="1022"/>
        <v>0</v>
      </c>
      <c r="X2172" s="16">
        <f t="shared" si="1044"/>
        <v>89827.411718314179</v>
      </c>
      <c r="Y2172" s="16">
        <f t="shared" si="1045"/>
        <v>0</v>
      </c>
      <c r="Z2172" s="16">
        <f t="shared" si="1023"/>
        <v>89827.411718314179</v>
      </c>
      <c r="AA2172" s="16">
        <f t="shared" si="1046"/>
        <v>5474.3849726353128</v>
      </c>
      <c r="AB2172" s="16">
        <f t="shared" si="1024"/>
        <v>0</v>
      </c>
      <c r="AC2172" s="16">
        <f t="shared" si="1047"/>
        <v>38421.636102440003</v>
      </c>
      <c r="AD2172" s="16">
        <f t="shared" si="1048"/>
        <v>0</v>
      </c>
      <c r="AE2172" s="16">
        <f t="shared" si="1025"/>
        <v>38421.636102440003</v>
      </c>
      <c r="AF2172" s="16">
        <f t="shared" si="1049"/>
        <v>2295.7089526310806</v>
      </c>
      <c r="AG2172" s="16">
        <f t="shared" si="1026"/>
        <v>0</v>
      </c>
      <c r="AH2172" s="16">
        <f t="shared" si="1050"/>
        <v>9358.7402709482976</v>
      </c>
      <c r="AI2172" s="16">
        <f t="shared" si="1051"/>
        <v>0</v>
      </c>
      <c r="AJ2172" s="16">
        <f t="shared" si="1027"/>
        <v>9358.7402709482976</v>
      </c>
      <c r="AK2172" s="16">
        <f t="shared" si="1052"/>
        <v>561.3675796932713</v>
      </c>
      <c r="AL2172" s="16">
        <f t="shared" si="1028"/>
        <v>0</v>
      </c>
      <c r="AM2172" s="16">
        <f t="shared" si="1053"/>
        <v>-3010.9795013173107</v>
      </c>
      <c r="AN2172" s="16">
        <f t="shared" si="1054"/>
        <v>0</v>
      </c>
      <c r="AO2172" s="16">
        <f t="shared" si="1029"/>
        <v>-3010.9795013173107</v>
      </c>
      <c r="AP2172" s="16">
        <f t="shared" si="1055"/>
        <v>0</v>
      </c>
      <c r="AQ2172" s="16">
        <f t="shared" si="1030"/>
        <v>0</v>
      </c>
      <c r="AR2172" s="16">
        <f t="shared" si="1056"/>
        <v>-3010.9795013173107</v>
      </c>
      <c r="AS2172" s="16">
        <f t="shared" si="1057"/>
        <v>0</v>
      </c>
      <c r="AT2172" s="16">
        <f t="shared" si="1031"/>
        <v>-3010.9795013173107</v>
      </c>
      <c r="AU2172" s="16">
        <f t="shared" si="1058"/>
        <v>0</v>
      </c>
    </row>
    <row r="2173" spans="1:47">
      <c r="B2173" s="13">
        <v>53</v>
      </c>
      <c r="C2173" s="16">
        <f t="shared" si="1014"/>
        <v>0</v>
      </c>
      <c r="D2173" s="16">
        <f t="shared" si="1032"/>
        <v>625660.82325121644</v>
      </c>
      <c r="E2173" s="16">
        <f t="shared" si="1033"/>
        <v>0</v>
      </c>
      <c r="F2173" s="16">
        <f t="shared" si="1015"/>
        <v>625660.82325121644</v>
      </c>
      <c r="G2173" s="16">
        <f t="shared" si="1034"/>
        <v>42653.491772144451</v>
      </c>
      <c r="H2173" s="16">
        <f t="shared" si="1016"/>
        <v>0</v>
      </c>
      <c r="I2173" s="16">
        <f t="shared" si="1035"/>
        <v>-188752.82026245154</v>
      </c>
      <c r="J2173" s="16">
        <f t="shared" si="1036"/>
        <v>0</v>
      </c>
      <c r="K2173" s="16">
        <f t="shared" si="1017"/>
        <v>-188752.82026245154</v>
      </c>
      <c r="L2173" s="16">
        <f t="shared" si="1037"/>
        <v>0</v>
      </c>
      <c r="M2173" s="16">
        <f t="shared" si="1018"/>
        <v>0</v>
      </c>
      <c r="N2173" s="16">
        <f t="shared" si="1038"/>
        <v>204224.55465724572</v>
      </c>
      <c r="O2173" s="16">
        <f t="shared" si="1039"/>
        <v>0</v>
      </c>
      <c r="P2173" s="16">
        <f t="shared" si="1019"/>
        <v>204224.55465724572</v>
      </c>
      <c r="Q2173" s="16">
        <f t="shared" si="1040"/>
        <v>12324.558372882822</v>
      </c>
      <c r="R2173" s="16">
        <f t="shared" si="1020"/>
        <v>0</v>
      </c>
      <c r="S2173" s="16">
        <f t="shared" si="1041"/>
        <v>-13225.551437213167</v>
      </c>
      <c r="T2173" s="16">
        <f t="shared" si="1042"/>
        <v>0</v>
      </c>
      <c r="U2173" s="16">
        <f t="shared" si="1021"/>
        <v>-13225.551437213167</v>
      </c>
      <c r="V2173" s="16">
        <f t="shared" si="1043"/>
        <v>0</v>
      </c>
      <c r="W2173" s="16">
        <f t="shared" si="1022"/>
        <v>0</v>
      </c>
      <c r="X2173" s="16">
        <f t="shared" si="1044"/>
        <v>89827.411718314179</v>
      </c>
      <c r="Y2173" s="16">
        <f t="shared" si="1045"/>
        <v>0</v>
      </c>
      <c r="Z2173" s="16">
        <f t="shared" si="1023"/>
        <v>89827.411718314179</v>
      </c>
      <c r="AA2173" s="16">
        <f t="shared" si="1046"/>
        <v>5367.0440908189339</v>
      </c>
      <c r="AB2173" s="16">
        <f t="shared" si="1024"/>
        <v>0</v>
      </c>
      <c r="AC2173" s="16">
        <f t="shared" si="1047"/>
        <v>38421.636102440003</v>
      </c>
      <c r="AD2173" s="16">
        <f t="shared" si="1048"/>
        <v>0</v>
      </c>
      <c r="AE2173" s="16">
        <f t="shared" si="1025"/>
        <v>38421.636102440003</v>
      </c>
      <c r="AF2173" s="16">
        <f t="shared" si="1049"/>
        <v>2250.6950515990984</v>
      </c>
      <c r="AG2173" s="16">
        <f t="shared" si="1026"/>
        <v>0</v>
      </c>
      <c r="AH2173" s="16">
        <f t="shared" si="1050"/>
        <v>9358.7402709482976</v>
      </c>
      <c r="AI2173" s="16">
        <f t="shared" si="1051"/>
        <v>0</v>
      </c>
      <c r="AJ2173" s="16">
        <f t="shared" si="1027"/>
        <v>9358.7402709482976</v>
      </c>
      <c r="AK2173" s="16">
        <f t="shared" si="1052"/>
        <v>550.36037224830523</v>
      </c>
      <c r="AL2173" s="16">
        <f t="shared" si="1028"/>
        <v>0</v>
      </c>
      <c r="AM2173" s="16">
        <f t="shared" si="1053"/>
        <v>-3010.9795013173107</v>
      </c>
      <c r="AN2173" s="16">
        <f t="shared" si="1054"/>
        <v>0</v>
      </c>
      <c r="AO2173" s="16">
        <f t="shared" si="1029"/>
        <v>-3010.9795013173107</v>
      </c>
      <c r="AP2173" s="16">
        <f t="shared" si="1055"/>
        <v>0</v>
      </c>
      <c r="AQ2173" s="16">
        <f t="shared" si="1030"/>
        <v>0</v>
      </c>
      <c r="AR2173" s="16">
        <f t="shared" si="1056"/>
        <v>-3010.9795013173107</v>
      </c>
      <c r="AS2173" s="16">
        <f t="shared" si="1057"/>
        <v>0</v>
      </c>
      <c r="AT2173" s="16">
        <f t="shared" si="1031"/>
        <v>-3010.9795013173107</v>
      </c>
      <c r="AU2173" s="16">
        <f t="shared" si="1058"/>
        <v>0</v>
      </c>
    </row>
    <row r="2175" spans="1:47">
      <c r="A2175" s="2" t="s">
        <v>482</v>
      </c>
      <c r="B2175" s="5" t="s">
        <v>429</v>
      </c>
      <c r="C2175" s="11">
        <f>IF($AQ$2194,$AQ$2178,$AQ$2177)</f>
        <v>24410</v>
      </c>
      <c r="D2175" s="5" t="s">
        <v>430</v>
      </c>
      <c r="E2175" s="11">
        <f>IF($B$129+780&lt;$B$133,2,IF($C$2175&lt;=$C$2176+1,-1,IF($C$2175&gt;=$B$129+781,1,0)))</f>
        <v>0</v>
      </c>
      <c r="F2175" s="5" t="s">
        <v>431</v>
      </c>
      <c r="G2175" s="9" t="str">
        <f>CHOOSE($E$2175+2,IF($C$2176+1&lt;$B$133,"già ora (prima di gennaio 2027)",IF($C$2176+1=$B$133,"già ora (da gennaio 2027)","prima dei 40 anni")),"dentro la scala","dopo i 65 anni (fuori scala)","fuori scala: i 65 anni cadono prima del 2027")</f>
        <v>dentro la scala</v>
      </c>
    </row>
    <row r="2176" spans="1:47">
      <c r="A2176" s="5" t="s">
        <v>432</v>
      </c>
      <c r="C2176" s="11">
        <f>MAX($B$129+478,$B$133-2)</f>
        <v>24322</v>
      </c>
      <c r="H2176" s="11">
        <f>IF($C$2194,$C$2176,$C$2178)</f>
        <v>24322</v>
      </c>
      <c r="M2176" s="11">
        <f>IF($H$2194,$H$2176,$H$2178)</f>
        <v>24389</v>
      </c>
      <c r="R2176" s="11">
        <f>IF($M$2194,$M$2176,$M$2178)</f>
        <v>24389</v>
      </c>
      <c r="W2176" s="11">
        <f>IF($R$2194,$R$2176,$R$2178)</f>
        <v>24405</v>
      </c>
      <c r="AB2176" s="11">
        <f>IF($W$2194,$W$2176,$W$2178)</f>
        <v>24405</v>
      </c>
      <c r="AG2176" s="11">
        <f>IF($AB$2194,$AB$2176,$AB$2178)</f>
        <v>24409</v>
      </c>
      <c r="AL2176" s="11">
        <f>IF($AG$2194,$AG$2176,$AG$2178)</f>
        <v>24409</v>
      </c>
      <c r="AQ2176" s="11">
        <f>IF($AL$2194,$AL$2176,$AL$2178)</f>
        <v>24409</v>
      </c>
    </row>
    <row r="2177" spans="1:43">
      <c r="A2177" s="5" t="s">
        <v>433</v>
      </c>
      <c r="C2177" s="11">
        <f>MAX($B$129+781,$C$2176+3)</f>
        <v>24591</v>
      </c>
      <c r="H2177" s="11">
        <f>IF($C$2194,$C$2178,$C$2177)</f>
        <v>24456</v>
      </c>
      <c r="M2177" s="11">
        <f>IF($H$2194,$H$2178,$H$2177)</f>
        <v>24456</v>
      </c>
      <c r="R2177" s="11">
        <f>IF($M$2194,$M$2178,$M$2177)</f>
        <v>24422</v>
      </c>
      <c r="W2177" s="11">
        <f>IF($R$2194,$R$2178,$R$2177)</f>
        <v>24422</v>
      </c>
      <c r="AB2177" s="11">
        <f>IF($W$2194,$W$2178,$W$2177)</f>
        <v>24413</v>
      </c>
      <c r="AG2177" s="11">
        <f>IF($AB$2194,$AB$2178,$AB$2177)</f>
        <v>24413</v>
      </c>
      <c r="AL2177" s="11">
        <f>IF($AG$2194,$AG$2178,$AG$2177)</f>
        <v>24411</v>
      </c>
      <c r="AQ2177" s="11">
        <f>IF($AL$2194,$AL$2178,$AL$2177)</f>
        <v>24410</v>
      </c>
    </row>
    <row r="2178" spans="1:43">
      <c r="A2178" s="5" t="s">
        <v>434</v>
      </c>
      <c r="C2178" s="11">
        <f>INT(($C$2176+$C$2177)/2)</f>
        <v>24456</v>
      </c>
      <c r="H2178" s="11">
        <f>INT(($H$2176+$H$2177)/2)</f>
        <v>24389</v>
      </c>
      <c r="M2178" s="11">
        <f>INT(($M$2176+$M$2177)/2)</f>
        <v>24422</v>
      </c>
      <c r="R2178" s="11">
        <f>INT(($R$2176+$R$2177)/2)</f>
        <v>24405</v>
      </c>
      <c r="W2178" s="11">
        <f>INT(($W$2176+$W$2177)/2)</f>
        <v>24413</v>
      </c>
      <c r="AB2178" s="11">
        <f>INT(($AB$2176+$AB$2177)/2)</f>
        <v>24409</v>
      </c>
      <c r="AG2178" s="11">
        <f>INT(($AG$2176+$AG$2177)/2)</f>
        <v>24411</v>
      </c>
      <c r="AL2178" s="11">
        <f>INT(($AL$2176+$AL$2177)/2)</f>
        <v>24410</v>
      </c>
      <c r="AQ2178" s="11">
        <f>INT(($AQ$2176+$AQ$2177)/2)</f>
        <v>24409</v>
      </c>
    </row>
    <row r="2179" spans="1:43">
      <c r="A2179" s="5" t="s">
        <v>397</v>
      </c>
      <c r="C2179" s="11">
        <f>MAX(0,$C$2178-$B$133)</f>
        <v>132</v>
      </c>
      <c r="H2179" s="11">
        <f>MAX(0,$H$2178-$B$133)</f>
        <v>65</v>
      </c>
      <c r="M2179" s="11">
        <f>MAX(0,$M$2178-$B$133)</f>
        <v>98</v>
      </c>
      <c r="R2179" s="11">
        <f>MAX(0,$R$2178-$B$133)</f>
        <v>81</v>
      </c>
      <c r="W2179" s="11">
        <f>MAX(0,$W$2178-$B$133)</f>
        <v>89</v>
      </c>
      <c r="AB2179" s="11">
        <f>MAX(0,$AB$2178-$B$133)</f>
        <v>85</v>
      </c>
      <c r="AG2179" s="11">
        <f>MAX(0,$AG$2178-$B$133)</f>
        <v>87</v>
      </c>
      <c r="AL2179" s="11">
        <f>MAX(0,$AL$2178-$B$133)</f>
        <v>86</v>
      </c>
      <c r="AQ2179" s="11">
        <f>MAX(0,$AQ$2178-$B$133)</f>
        <v>85</v>
      </c>
    </row>
    <row r="2180" spans="1:43">
      <c r="A2180" s="5" t="s">
        <v>398</v>
      </c>
      <c r="C2180" s="11">
        <f>INT($C$2178/12)</f>
        <v>2038</v>
      </c>
      <c r="H2180" s="11">
        <f>INT($H$2178/12)</f>
        <v>2032</v>
      </c>
      <c r="M2180" s="11">
        <f>INT($M$2178/12)</f>
        <v>2035</v>
      </c>
      <c r="R2180" s="11">
        <f>INT($R$2178/12)</f>
        <v>2033</v>
      </c>
      <c r="W2180" s="11">
        <f>INT($W$2178/12)</f>
        <v>2034</v>
      </c>
      <c r="AB2180" s="11">
        <f>INT($AB$2178/12)</f>
        <v>2034</v>
      </c>
      <c r="AG2180" s="11">
        <f>INT($AG$2178/12)</f>
        <v>2034</v>
      </c>
      <c r="AL2180" s="11">
        <f>INT($AL$2178/12)</f>
        <v>2034</v>
      </c>
      <c r="AQ2180" s="11">
        <f>INT($AQ$2178/12)</f>
        <v>2034</v>
      </c>
    </row>
    <row r="2181" spans="1:43">
      <c r="A2181" s="5" t="s">
        <v>399</v>
      </c>
      <c r="C2181" s="18">
        <f>MOD($C$2178,12)/12</f>
        <v>0</v>
      </c>
      <c r="H2181" s="18">
        <f>MOD($H$2178,12)/12</f>
        <v>0.41666666666666669</v>
      </c>
      <c r="M2181" s="18">
        <f>MOD($M$2178,12)/12</f>
        <v>0.16666666666666666</v>
      </c>
      <c r="R2181" s="18">
        <f>MOD($R$2178,12)/12</f>
        <v>0.75</v>
      </c>
      <c r="W2181" s="18">
        <f>MOD($W$2178,12)/12</f>
        <v>0.41666666666666669</v>
      </c>
      <c r="AB2181" s="18">
        <f>MOD($AB$2178,12)/12</f>
        <v>8.3333333333333329E-2</v>
      </c>
      <c r="AG2181" s="18">
        <f>MOD($AG$2178,12)/12</f>
        <v>0.25</v>
      </c>
      <c r="AL2181" s="18">
        <f>MOD($AL$2178,12)/12</f>
        <v>0.16666666666666666</v>
      </c>
      <c r="AQ2181" s="18">
        <f>MOD($AQ$2178,12)/12</f>
        <v>8.3333333333333329E-2</v>
      </c>
    </row>
    <row r="2182" spans="1:43">
      <c r="A2182" s="5" t="s">
        <v>400</v>
      </c>
      <c r="C2182" s="16">
        <f>INDEX($F$242:$F$734,$C$2179+1)</f>
        <v>501747.56644426525</v>
      </c>
      <c r="H2182" s="16">
        <f>INDEX($F$242:$F$734,$H$2179+1)</f>
        <v>366892.00699528563</v>
      </c>
      <c r="M2182" s="16">
        <f>INDEX($F$242:$F$734,$M$2179+1)</f>
        <v>430722.65995650442</v>
      </c>
      <c r="R2182" s="16">
        <f>INDEX($F$242:$F$734,$R$2179+1)</f>
        <v>397236.41553927236</v>
      </c>
      <c r="W2182" s="16">
        <f>INDEX($F$242:$F$734,$W$2179+1)</f>
        <v>412831.87325871823</v>
      </c>
      <c r="AB2182" s="16">
        <f>INDEX($F$242:$F$734,$AB$2179+1)</f>
        <v>404998.33124225767</v>
      </c>
      <c r="AG2182" s="16">
        <f>INDEX($F$242:$F$734,$AG$2179+1)</f>
        <v>408906.10779349535</v>
      </c>
      <c r="AL2182" s="16">
        <f>INDEX($F$242:$F$734,$AL$2179+1)</f>
        <v>406949.97606437927</v>
      </c>
      <c r="AQ2182" s="16">
        <f>INDEX($F$242:$F$734,$AQ$2179+1)</f>
        <v>404998.33124225767</v>
      </c>
    </row>
    <row r="2183" spans="1:43">
      <c r="A2183" s="5" t="s">
        <v>381</v>
      </c>
      <c r="C2183" s="16">
        <f>INDEX($J$242:$J$734,$C$2179+1)</f>
        <v>317528.88897084759</v>
      </c>
      <c r="H2183" s="16">
        <f>INDEX($J$242:$J$734,$H$2179+1)</f>
        <v>236976.85132283921</v>
      </c>
      <c r="M2183" s="16">
        <f>INDEX($J$242:$J$734,$M$2179+1)</f>
        <v>275539.29669364443</v>
      </c>
      <c r="R2183" s="16">
        <f>INDEX($J$242:$J$734,$R$2179+1)</f>
        <v>255411.62342116627</v>
      </c>
      <c r="W2183" s="16">
        <f>INDEX($J$242:$J$734,$W$2179+1)</f>
        <v>264813.15237092396</v>
      </c>
      <c r="AB2183" s="16">
        <f>INDEX($J$242:$J$734,$AB$2179+1)</f>
        <v>260096.87337122721</v>
      </c>
      <c r="AG2183" s="16">
        <f>INDEX($J$242:$J$734,$AG$2179+1)</f>
        <v>262451.12142813898</v>
      </c>
      <c r="AL2183" s="16">
        <f>INDEX($J$242:$J$734,$AL$2179+1)</f>
        <v>261273.02614371947</v>
      </c>
      <c r="AQ2183" s="16">
        <f>INDEX($J$242:$J$734,$AQ$2179+1)</f>
        <v>260096.87337122721</v>
      </c>
    </row>
    <row r="2184" spans="1:43">
      <c r="A2184" s="5" t="s">
        <v>132</v>
      </c>
      <c r="C2184" s="20">
        <f>MAX(0,1-$C$2183/($C$2182*INDEX($D$242:$D$734,$C$2179+1)))</f>
        <v>0.4910254352534551</v>
      </c>
      <c r="H2184" s="20">
        <f>MAX(0,1-$H$2183/($H$2182*INDEX($D$242:$D$734,$H$2179+1)))</f>
        <v>0.41979240348152347</v>
      </c>
      <c r="M2184" s="20">
        <f>MAX(0,1-$M$2183/($M$2182*INDEX($D$242:$D$734,$M$2179+1)))</f>
        <v>0.4558093329899926</v>
      </c>
      <c r="R2184" s="20">
        <f>MAX(0,1-$R$2183/($R$2182*INDEX($D$242:$D$734,$R$2179+1)))</f>
        <v>0.43747679342031121</v>
      </c>
      <c r="W2184" s="20">
        <f>MAX(0,1-$W$2183/($W$2182*INDEX($D$242:$D$734,$W$2179+1)))</f>
        <v>0.44616330907442292</v>
      </c>
      <c r="AB2184" s="20">
        <f>MAX(0,1-$AB$2183/($AB$2182*INDEX($D$242:$D$734,$AB$2179+1)))</f>
        <v>0.44183318251483694</v>
      </c>
      <c r="AG2184" s="20">
        <f>MAX(0,1-$AG$2183/($AG$2182*INDEX($D$242:$D$734,$AG$2179+1)))</f>
        <v>0.44400153842043955</v>
      </c>
      <c r="AL2184" s="20">
        <f>MAX(0,1-$AL$2183/($AL$2182*INDEX($D$242:$D$734,$AL$2179+1)))</f>
        <v>0.44291818245135217</v>
      </c>
      <c r="AQ2184" s="20">
        <f>MAX(0,1-$AQ$2183/($AQ$2182*INDEX($D$242:$D$734,$AQ$2179+1)))</f>
        <v>0.44183318251483694</v>
      </c>
    </row>
    <row r="2185" spans="1:43">
      <c r="A2185" s="5" t="s">
        <v>401</v>
      </c>
      <c r="C2185" s="16">
        <f>INDEX($AK$163:$AK$239,($C$2180-1)-2008)+INDEX($AG$163:$AG$239,$C$2180-2008)*$C$2181/INDEX($L$163:$L$239,$C$2180-2008)</f>
        <v>342502.92542072095</v>
      </c>
      <c r="H2185" s="16">
        <f>INDEX($AK$163:$AK$239,($H$2180-1)-2008)+INDEX($AG$163:$AG$239,$H$2180-2008)*$H$2181/INDEX($L$163:$L$239,$H$2180-2008)</f>
        <v>274570.330088688</v>
      </c>
      <c r="M2185" s="16">
        <f>INDEX($AK$163:$AK$239,($M$2180-1)-2008)+INDEX($AG$163:$AG$239,$M$2180-2008)*$M$2181/INDEX($L$163:$L$239,$M$2180-2008)</f>
        <v>308265.6512742553</v>
      </c>
      <c r="R2185" s="16">
        <f>INDEX($AK$163:$AK$239,($R$2180-1)-2008)+INDEX($AG$163:$AG$239,$R$2180-2008)*$R$2181/INDEX($L$163:$L$239,$R$2180-2008)</f>
        <v>290965.32745555323</v>
      </c>
      <c r="W2185" s="16">
        <f>INDEX($AK$163:$AK$239,($W$2180-1)-2008)+INDEX($AG$163:$AG$239,$W$2180-2008)*$W$2181/INDEX($L$163:$L$239,$W$2180-2008)</f>
        <v>299119.49915368395</v>
      </c>
      <c r="AB2185" s="16">
        <f>INDEX($AK$163:$AK$239,($AB$2180-1)-2008)+INDEX($AG$163:$AG$239,$AB$2180-2008)*$AB$2181/INDEX($L$163:$L$239,$AB$2180-2008)</f>
        <v>295050.04353390564</v>
      </c>
      <c r="AG2185" s="16">
        <f>INDEX($AK$163:$AK$239,($AG$2180-1)-2008)+INDEX($AG$163:$AG$239,$AG$2180-2008)*$AG$2181/INDEX($L$163:$L$239,$AG$2180-2008)</f>
        <v>297084.77134379483</v>
      </c>
      <c r="AL2185" s="16">
        <f>INDEX($AK$163:$AK$239,($AL$2180-1)-2008)+INDEX($AG$163:$AG$239,$AL$2180-2008)*$AL$2181/INDEX($L$163:$L$239,$AL$2180-2008)</f>
        <v>296067.4074388502</v>
      </c>
      <c r="AQ2185" s="16">
        <f>INDEX($AK$163:$AK$239,($AQ$2180-1)-2008)+INDEX($AG$163:$AG$239,$AQ$2180-2008)*$AQ$2181/INDEX($L$163:$L$239,$AQ$2180-2008)</f>
        <v>295050.04353390564</v>
      </c>
    </row>
    <row r="2186" spans="1:43">
      <c r="A2186" s="5" t="s">
        <v>402</v>
      </c>
      <c r="C2186" s="16">
        <f>$C$2185*$C$738*$J$156</f>
        <v>27608.772656350935</v>
      </c>
      <c r="H2186" s="16">
        <f>$H$2185*$C$738*$J$156</f>
        <v>22132.803135290262</v>
      </c>
      <c r="M2186" s="16">
        <f>$M$2185*$C$738*$J$156</f>
        <v>24848.944788831806</v>
      </c>
      <c r="R2186" s="16">
        <f>$R$2185*$C$738*$J$156</f>
        <v>23454.385292427276</v>
      </c>
      <c r="W2186" s="16">
        <f>$W$2185*$C$738*$J$156</f>
        <v>24111.68383181348</v>
      </c>
      <c r="AB2186" s="16">
        <f>$AB$2185*$C$738*$J$156</f>
        <v>23783.649626255799</v>
      </c>
      <c r="AG2186" s="16">
        <f>$AG$2185*$C$738*$J$156</f>
        <v>23947.666729034641</v>
      </c>
      <c r="AL2186" s="16">
        <f>$AL$2185*$C$738*$J$156</f>
        <v>23865.658177645219</v>
      </c>
      <c r="AQ2186" s="16">
        <f>$AQ$2185*$C$738*$J$156</f>
        <v>23783.649626255799</v>
      </c>
    </row>
    <row r="2187" spans="1:43">
      <c r="A2187" s="5" t="s">
        <v>403</v>
      </c>
      <c r="C2187" s="16">
        <f>MAX(0,IF($C$2186&lt;=28000,0.23*$C$2186,IF($C$2186&lt;=50000,6440+0.33*($C$2186-28000),13700+0.43*($C$2186-50000)))-(IF($C$2186&lt;=8500,1955,IF($C$2186&lt;=28000,700+1255*(28000-$C$2186)/19500,IF($C$2186&lt;=50000,700*(50000-$C$2186)/22000,0)))+IF(AND($C$2186&gt;25000,$C$2186&lt;=29000),50,0)))</f>
        <v>5574.8387203822758</v>
      </c>
      <c r="H2187" s="16">
        <f>MAX(0,IF($H$2186&lt;=28000,0.23*$H$2186,IF($H$2186&lt;=50000,6440+0.33*($H$2186-28000),13700+0.43*($H$2186-50000)))-(IF($H$2186&lt;=8500,1955,IF($H$2186&lt;=28000,700+1255*(28000-$H$2186)/19500,IF($H$2186&lt;=50000,700*(50000-$H$2186)/22000,0)))+IF(AND($H$2186&gt;25000,$H$2186&lt;=29000),50,0)))</f>
        <v>4012.9379485418513</v>
      </c>
      <c r="M2187" s="16">
        <f>MAX(0,IF($M$2186&lt;=28000,0.23*$M$2186,IF($M$2186&lt;=50000,6440+0.33*($M$2186-28000),13700+0.43*($M$2186-50000)))-(IF($M$2186&lt;=8500,1955,IF($M$2186&lt;=28000,700+1255*(28000-$M$2186)/19500,IF($M$2186&lt;=50000,700*(50000-$M$2186)/22000,0)))+IF(AND($M$2186&gt;25000,$M$2186&lt;=29000),50,0)))</f>
        <v>4812.4586198920297</v>
      </c>
      <c r="R2187" s="16">
        <f>MAX(0,IF($R$2186&lt;=28000,0.23*$R$2186,IF($R$2186&lt;=50000,6440+0.33*($R$2186-28000),13700+0.43*($R$2186-50000)))-(IF($R$2186&lt;=8500,1955,IF($R$2186&lt;=28000,700+1255*(28000-$R$2186)/19500,IF($R$2186&lt;=50000,700*(50000-$R$2186)/22000,0)))+IF(AND($R$2186&gt;25000,$R$2186&lt;=29000),50,0)))</f>
        <v>4401.9575168478241</v>
      </c>
      <c r="W2187" s="16">
        <f>MAX(0,IF($W$2186&lt;=28000,0.23*$W$2186,IF($W$2186&lt;=50000,6440+0.33*($W$2186-28000),13700+0.43*($W$2186-50000)))-(IF($W$2186&lt;=8500,1955,IF($W$2186&lt;=28000,700+1255*(28000-$W$2186)/19500,IF($W$2186&lt;=50000,700*(50000-$W$2186)/22000,0)))+IF(AND($W$2186&gt;25000,$W$2186&lt;=29000),50,0)))</f>
        <v>4595.4392407491987</v>
      </c>
      <c r="AB2187" s="16">
        <f>MAX(0,IF($AB$2186&lt;=28000,0.23*$AB$2186,IF($AB$2186&lt;=50000,6440+0.33*($AB$2186-28000),13700+0.43*($AB$2186-50000)))-(IF($AB$2186&lt;=8500,1955,IF($AB$2186&lt;=28000,700+1255*(28000-$AB$2186)/19500,IF($AB$2186&lt;=50000,700*(50000-$AB$2186)/22000,0)))+IF(AND($AB$2186&gt;25000,$AB$2186&lt;=29000),50,0)))</f>
        <v>4498.8794284465794</v>
      </c>
      <c r="AG2187" s="16">
        <f>MAX(0,IF($AG$2186&lt;=28000,0.23*$AG$2186,IF($AG$2186&lt;=50000,6440+0.33*($AG$2186-28000),13700+0.43*($AG$2186-50000)))-(IF($AG$2186&lt;=8500,1955,IF($AG$2186&lt;=28000,700+1255*(28000-$AG$2186)/19500,IF($AG$2186&lt;=50000,700*(50000-$AG$2186)/22000,0)))+IF(AND($AG$2186&gt;25000,$AG$2186&lt;=29000),50,0)))</f>
        <v>4547.1593345978899</v>
      </c>
      <c r="AL2187" s="16">
        <f>MAX(0,IF($AL$2186&lt;=28000,0.23*$AL$2186,IF($AL$2186&lt;=50000,6440+0.33*($AL$2186-28000),13700+0.43*($AL$2186-50000)))-(IF($AL$2186&lt;=8500,1955,IF($AL$2186&lt;=28000,700+1255*(28000-$AL$2186)/19500,IF($AL$2186&lt;=50000,700*(50000-$AL$2186)/22000,0)))+IF(AND($AL$2186&gt;25000,$AL$2186&lt;=29000),50,0)))</f>
        <v>4523.0193815222337</v>
      </c>
      <c r="AQ2187" s="16">
        <f>MAX(0,IF($AQ$2186&lt;=28000,0.23*$AQ$2186,IF($AQ$2186&lt;=50000,6440+0.33*($AQ$2186-28000),13700+0.43*($AQ$2186-50000)))-(IF($AQ$2186&lt;=8500,1955,IF($AQ$2186&lt;=28000,700+1255*(28000-$AQ$2186)/19500,IF($AQ$2186&lt;=50000,700*(50000-$AQ$2186)/22000,0)))+IF(AND($AQ$2186&gt;25000,$AQ$2186&lt;=29000),50,0)))</f>
        <v>4498.8794284465794</v>
      </c>
    </row>
    <row r="2188" spans="1:43">
      <c r="A2188" s="5" t="s">
        <v>404</v>
      </c>
      <c r="C2188" s="16">
        <f>$C$2186-$C$2187-IF($C$2187&gt;0,$B$111*$C$2186,0)</f>
        <v>21481.75848284164</v>
      </c>
      <c r="H2188" s="16">
        <f>$H$2186-$H$2187-IF($H$2187&gt;0,$B$111*$H$2186,0)</f>
        <v>17677.209124042605</v>
      </c>
      <c r="M2188" s="16">
        <f>$M$2186-$M$2187-IF($M$2187&gt;0,$B$111*$M$2186,0)</f>
        <v>19539.507273163141</v>
      </c>
      <c r="R2188" s="16">
        <f>$R$2186-$R$2187-IF($R$2187&gt;0,$B$111*$R$2186,0)</f>
        <v>18583.340069730908</v>
      </c>
      <c r="W2188" s="16">
        <f>$W$2186-$W$2187-IF($W$2187&gt;0,$B$111*$W$2186,0)</f>
        <v>19034.010914428014</v>
      </c>
      <c r="AB2188" s="16">
        <f>$AB$2186-$AB$2187-IF($AB$2187&gt;0,$B$111*$AB$2186,0)</f>
        <v>18809.097205284103</v>
      </c>
      <c r="AG2188" s="16">
        <f>$AG$2186-$AG$2187-IF($AG$2187&gt;0,$B$111*$AG$2186,0)</f>
        <v>18921.554059856058</v>
      </c>
      <c r="AL2188" s="16">
        <f>$AL$2186-$AL$2187-IF($AL$2187&gt;0,$B$111*$AL$2186,0)</f>
        <v>18865.325632570079</v>
      </c>
      <c r="AQ2188" s="16">
        <f>$AQ$2186-$AQ$2187-IF($AQ$2187&gt;0,$B$111*$AQ$2186,0)</f>
        <v>18809.097205284103</v>
      </c>
    </row>
    <row r="2189" spans="1:43">
      <c r="A2189" s="5" t="s">
        <v>405</v>
      </c>
      <c r="C2189" s="11">
        <f>$B$132-$C$2178</f>
        <v>458</v>
      </c>
      <c r="H2189" s="11">
        <f>$B$132-$H$2178</f>
        <v>525</v>
      </c>
      <c r="M2189" s="11">
        <f>$B$132-$M$2178</f>
        <v>492</v>
      </c>
      <c r="R2189" s="11">
        <f>$B$132-$R$2178</f>
        <v>509</v>
      </c>
      <c r="W2189" s="11">
        <f>$B$132-$W$2178</f>
        <v>501</v>
      </c>
      <c r="AB2189" s="11">
        <f>$B$132-$AB$2178</f>
        <v>505</v>
      </c>
      <c r="AG2189" s="11">
        <f>$B$132-$AG$2178</f>
        <v>503</v>
      </c>
      <c r="AL2189" s="11">
        <f>$B$132-$AL$2178</f>
        <v>504</v>
      </c>
      <c r="AQ2189" s="11">
        <f>$B$132-$AQ$2178</f>
        <v>505</v>
      </c>
    </row>
    <row r="2190" spans="1:43">
      <c r="A2190" s="5" t="s">
        <v>406</v>
      </c>
      <c r="C2190" s="11">
        <f>$B$135-$C$2178</f>
        <v>159</v>
      </c>
      <c r="H2190" s="11">
        <f>$B$135-$H$2178</f>
        <v>226</v>
      </c>
      <c r="M2190" s="11">
        <f>$B$135-$M$2178</f>
        <v>193</v>
      </c>
      <c r="R2190" s="11">
        <f>$B$135-$R$2178</f>
        <v>210</v>
      </c>
      <c r="W2190" s="11">
        <f>$B$135-$W$2178</f>
        <v>202</v>
      </c>
      <c r="AB2190" s="11">
        <f>$B$135-$AB$2178</f>
        <v>206</v>
      </c>
      <c r="AG2190" s="11">
        <f>$B$135-$AG$2178</f>
        <v>204</v>
      </c>
      <c r="AL2190" s="11">
        <f>$B$135-$AL$2178</f>
        <v>205</v>
      </c>
      <c r="AQ2190" s="11">
        <f>$B$135-$AQ$2178</f>
        <v>206</v>
      </c>
    </row>
    <row r="2191" spans="1:43">
      <c r="A2191" s="5" t="s">
        <v>133</v>
      </c>
      <c r="C2191" s="11">
        <f>ROUNDUP($C$2189/12,0)</f>
        <v>39</v>
      </c>
      <c r="H2191" s="11">
        <f>ROUNDUP($H$2189/12,0)</f>
        <v>44</v>
      </c>
      <c r="M2191" s="11">
        <f>ROUNDUP($M$2189/12,0)</f>
        <v>41</v>
      </c>
      <c r="R2191" s="11">
        <f>ROUNDUP($R$2189/12,0)</f>
        <v>43</v>
      </c>
      <c r="W2191" s="11">
        <f>ROUNDUP($W$2189/12,0)</f>
        <v>42</v>
      </c>
      <c r="AB2191" s="11">
        <f>ROUNDUP($AB$2189/12,0)</f>
        <v>43</v>
      </c>
      <c r="AG2191" s="11">
        <f>ROUNDUP($AG$2189/12,0)</f>
        <v>42</v>
      </c>
      <c r="AL2191" s="11">
        <f>ROUNDUP($AL$2189/12,0)</f>
        <v>42</v>
      </c>
      <c r="AQ2191" s="11">
        <f>ROUNDUP($AQ$2189/12,0)</f>
        <v>43</v>
      </c>
    </row>
    <row r="2192" spans="1:43">
      <c r="A2192" s="5" t="s">
        <v>407</v>
      </c>
      <c r="C2192" s="16">
        <f>$B$8</f>
        <v>22000</v>
      </c>
      <c r="H2192" s="16">
        <f>$B$8</f>
        <v>22000</v>
      </c>
      <c r="M2192" s="16">
        <f>$B$8</f>
        <v>22000</v>
      </c>
      <c r="R2192" s="16">
        <f>$B$8</f>
        <v>22000</v>
      </c>
      <c r="W2192" s="16">
        <f>$B$8</f>
        <v>22000</v>
      </c>
      <c r="AB2192" s="16">
        <f>$B$8</f>
        <v>22000</v>
      </c>
      <c r="AG2192" s="16">
        <f>$B$8</f>
        <v>22000</v>
      </c>
      <c r="AL2192" s="16">
        <f>$B$8</f>
        <v>22000</v>
      </c>
      <c r="AQ2192" s="16">
        <f>$B$8</f>
        <v>22000</v>
      </c>
    </row>
    <row r="2193" spans="1:47">
      <c r="A2193" s="5" t="s">
        <v>435</v>
      </c>
      <c r="C2193" s="16">
        <f>MIN($F$2196:$F$2249)</f>
        <v>295820.33913068048</v>
      </c>
      <c r="H2193" s="16">
        <f>MIN($K$2196:$K$2249)</f>
        <v>-222074.20275479101</v>
      </c>
      <c r="M2193" s="16">
        <f>MIN($P$2196:$P$2249)</f>
        <v>132783.45500411576</v>
      </c>
      <c r="R2193" s="16">
        <f>MIN($U$2196:$U$2249)</f>
        <v>-47880.405845705667</v>
      </c>
      <c r="W2193" s="16">
        <f>MIN($Z$2196:$Z$2249)</f>
        <v>41223.101343504437</v>
      </c>
      <c r="AB2193" s="16">
        <f>MIN($AE$2196:$AE$2249)</f>
        <v>-7120.4159148941171</v>
      </c>
      <c r="AG2193" s="16">
        <f>MIN($AJ$2196:$AJ$2249)</f>
        <v>16058.80071354221</v>
      </c>
      <c r="AL2193" s="16">
        <f>MIN($AO$2196:$AO$2249)</f>
        <v>3607.5296614356948</v>
      </c>
      <c r="AQ2193" s="16">
        <f>MIN($AT$2196:$AT$2249)</f>
        <v>-7120.4159148941171</v>
      </c>
    </row>
    <row r="2194" spans="1:47">
      <c r="A2194" s="5" t="s">
        <v>436</v>
      </c>
      <c r="C2194" s="31" t="b">
        <f>$C$2193&gt;=0</f>
        <v>1</v>
      </c>
      <c r="H2194" s="31" t="b">
        <f>$H$2193&gt;=0</f>
        <v>0</v>
      </c>
      <c r="M2194" s="31" t="b">
        <f>$M$2193&gt;=0</f>
        <v>1</v>
      </c>
      <c r="R2194" s="31" t="b">
        <f>$R$2193&gt;=0</f>
        <v>0</v>
      </c>
      <c r="W2194" s="31" t="b">
        <f>$W$2193&gt;=0</f>
        <v>1</v>
      </c>
      <c r="AB2194" s="31" t="b">
        <f>$AB$2193&gt;=0</f>
        <v>0</v>
      </c>
      <c r="AG2194" s="31" t="b">
        <f>$AG$2193&gt;=0</f>
        <v>1</v>
      </c>
      <c r="AL2194" s="31" t="b">
        <f>$AL$2193&gt;=0</f>
        <v>1</v>
      </c>
      <c r="AQ2194" s="31" t="b">
        <f>$AQ$2193&gt;=0</f>
        <v>0</v>
      </c>
    </row>
    <row r="2195" spans="1:47" ht="32.1" customHeight="1">
      <c r="B2195" s="12" t="s">
        <v>136</v>
      </c>
      <c r="C2195" s="12" t="s">
        <v>437</v>
      </c>
      <c r="D2195" s="12" t="s">
        <v>438</v>
      </c>
      <c r="E2195" s="12" t="s">
        <v>439</v>
      </c>
      <c r="F2195" s="12" t="s">
        <v>440</v>
      </c>
      <c r="G2195" s="12" t="s">
        <v>441</v>
      </c>
      <c r="H2195" s="12" t="s">
        <v>442</v>
      </c>
      <c r="I2195" s="12" t="s">
        <v>443</v>
      </c>
      <c r="J2195" s="12" t="s">
        <v>444</v>
      </c>
      <c r="K2195" s="12" t="s">
        <v>445</v>
      </c>
      <c r="L2195" s="12" t="s">
        <v>446</v>
      </c>
      <c r="M2195" s="12" t="s">
        <v>447</v>
      </c>
      <c r="N2195" s="12" t="s">
        <v>448</v>
      </c>
      <c r="O2195" s="12" t="s">
        <v>449</v>
      </c>
      <c r="P2195" s="12" t="s">
        <v>450</v>
      </c>
      <c r="Q2195" s="12" t="s">
        <v>451</v>
      </c>
      <c r="R2195" s="12" t="s">
        <v>452</v>
      </c>
      <c r="S2195" s="12" t="s">
        <v>453</v>
      </c>
      <c r="T2195" s="12" t="s">
        <v>454</v>
      </c>
      <c r="U2195" s="12" t="s">
        <v>455</v>
      </c>
      <c r="V2195" s="12" t="s">
        <v>456</v>
      </c>
      <c r="W2195" s="12" t="s">
        <v>457</v>
      </c>
      <c r="X2195" s="12" t="s">
        <v>458</v>
      </c>
      <c r="Y2195" s="12" t="s">
        <v>459</v>
      </c>
      <c r="Z2195" s="12" t="s">
        <v>460</v>
      </c>
      <c r="AA2195" s="12" t="s">
        <v>461</v>
      </c>
      <c r="AB2195" s="12" t="s">
        <v>462</v>
      </c>
      <c r="AC2195" s="12" t="s">
        <v>463</v>
      </c>
      <c r="AD2195" s="12" t="s">
        <v>464</v>
      </c>
      <c r="AE2195" s="12" t="s">
        <v>465</v>
      </c>
      <c r="AF2195" s="12" t="s">
        <v>466</v>
      </c>
      <c r="AG2195" s="12" t="s">
        <v>467</v>
      </c>
      <c r="AH2195" s="12" t="s">
        <v>468</v>
      </c>
      <c r="AI2195" s="12" t="s">
        <v>469</v>
      </c>
      <c r="AJ2195" s="12" t="s">
        <v>470</v>
      </c>
      <c r="AK2195" s="12" t="s">
        <v>471</v>
      </c>
      <c r="AL2195" s="12" t="s">
        <v>472</v>
      </c>
      <c r="AM2195" s="12" t="s">
        <v>473</v>
      </c>
      <c r="AN2195" s="12" t="s">
        <v>474</v>
      </c>
      <c r="AO2195" s="12" t="s">
        <v>475</v>
      </c>
      <c r="AP2195" s="12" t="s">
        <v>476</v>
      </c>
      <c r="AQ2195" s="12" t="s">
        <v>477</v>
      </c>
      <c r="AR2195" s="12" t="s">
        <v>478</v>
      </c>
      <c r="AS2195" s="12" t="s">
        <v>479</v>
      </c>
      <c r="AT2195" s="12" t="s">
        <v>480</v>
      </c>
      <c r="AU2195" s="12" t="s">
        <v>481</v>
      </c>
    </row>
    <row r="2196" spans="1:47">
      <c r="B2196" s="13">
        <v>0</v>
      </c>
      <c r="C2196" s="16">
        <f t="shared" ref="C2196:C2227" si="1059">IF($C$2189-12*$B2196&lt;=0,0,($C$2192*MIN(12,$C$2189-12*$B2196)-$C$2188*(MIN(12,$C$2189-12*$B2196)-MAX(0,MIN(12,$C$2189-12*$B2196,$C$2190-12*$B2196))))/12)</f>
        <v>22000</v>
      </c>
      <c r="D2196" s="16">
        <f>$C$2182</f>
        <v>501747.56644426525</v>
      </c>
      <c r="E2196" s="16">
        <f>IF(AND(C2196&gt;0,D2196&gt;0),C2196/(1-$B$105*MAX(0,1-$C$2182*(1-$C$2184)/D2196)),0)</f>
        <v>25219.715686731946</v>
      </c>
      <c r="F2196" s="16">
        <f t="shared" ref="F2196:F2227" si="1060">IF(E2196&gt;0,IF(E2196&lt;=D2196,D2196-E2196,C2196*(D2196/E2196-1)),D2196-C2196)</f>
        <v>476527.85075753328</v>
      </c>
      <c r="G2196" s="16">
        <f>IF(E2196&gt;0,IF(E2196&lt;=D2196,$C$2182*(1-$C$2184)*(1-E2196/D2196),0),IF(AND(C2196&lt;0,F2196&gt;0),$C$2182*(1-$C$2184)-C2196,$C$2182*(1-$C$2184)))/$B$108</f>
        <v>237784.85826364905</v>
      </c>
      <c r="H2196" s="16">
        <f t="shared" ref="H2196:H2227" si="1061">IF($H$2189-12*$B2196&lt;=0,0,($H$2192*MIN(12,$H$2189-12*$B2196)-$H$2188*(MIN(12,$H$2189-12*$B2196)-MAX(0,MIN(12,$H$2189-12*$B2196,$H$2190-12*$B2196))))/12)</f>
        <v>22000</v>
      </c>
      <c r="I2196" s="16">
        <f>$H$2182</f>
        <v>366892.00699528563</v>
      </c>
      <c r="J2196" s="16">
        <f>IF(AND(H2196&gt;0,I2196&gt;0),H2196/(1-$B$105*MAX(0,1-$H$2182*(1-$H$2184)/I2196)),0)</f>
        <v>24695.405324603034</v>
      </c>
      <c r="K2196" s="16">
        <f t="shared" ref="K2196:K2227" si="1062">IF(J2196&gt;0,IF(J2196&lt;=I2196,I2196-J2196,H2196*(I2196/J2196-1)),I2196-H2196)</f>
        <v>342196.6016706826</v>
      </c>
      <c r="L2196" s="16">
        <f>IF(J2196&gt;0,IF(J2196&lt;=I2196,$H$2182*(1-$H$2184)*(1-J2196/I2196),0),IF(AND(H2196&lt;0,K2196&gt;0),$H$2182*(1-$H$2184)-H2196,$H$2182*(1-$H$2184)))/$B$108</f>
        <v>194652.02724719336</v>
      </c>
      <c r="M2196" s="16">
        <f t="shared" ref="M2196:M2227" si="1063">IF($M$2189-12*$B2196&lt;=0,0,($M$2192*MIN(12,$M$2189-12*$B2196)-$M$2188*(MIN(12,$M$2189-12*$B2196)-MAX(0,MIN(12,$M$2189-12*$B2196,$M$2190-12*$B2196))))/12)</f>
        <v>22000</v>
      </c>
      <c r="N2196" s="16">
        <f>$M$2182</f>
        <v>430722.65995650442</v>
      </c>
      <c r="O2196" s="16">
        <f>IF(AND(M2196&gt;0,N2196&gt;0),M2196/(1-$B$105*MAX(0,1-$M$2182*(1-$M$2184)/N2196)),0)</f>
        <v>24957.754082761912</v>
      </c>
      <c r="P2196" s="16">
        <f t="shared" ref="P2196:P2227" si="1064">IF(O2196&gt;0,IF(O2196&lt;=N2196,N2196-O2196,M2196*(N2196/O2196-1)),N2196-M2196)</f>
        <v>405764.90587374248</v>
      </c>
      <c r="Q2196" s="16">
        <f>IF(O2196&gt;0,IF(O2196&lt;=N2196,$M$2182*(1-$M$2184)*(1-O2196/N2196),0),IF(AND(M2196&lt;0,P2196&gt;0),$M$2182*(1-$M$2184)-M2196,$M$2182*(1-$M$2184)))/$B$108</f>
        <v>216483.79880067136</v>
      </c>
      <c r="R2196" s="16">
        <f t="shared" ref="R2196:R2227" si="1065">IF($R$2189-12*$B2196&lt;=0,0,($R$2192*MIN(12,$R$2189-12*$B2196)-$R$2188*(MIN(12,$R$2189-12*$B2196)-MAX(0,MIN(12,$R$2189-12*$B2196,$R$2190-12*$B2196))))/12)</f>
        <v>22000</v>
      </c>
      <c r="S2196" s="16">
        <f>$R$2182</f>
        <v>397236.41553927236</v>
      </c>
      <c r="T2196" s="16">
        <f>IF(AND(R2196&gt;0,S2196&gt;0),R2196/(1-$B$105*MAX(0,1-$R$2182*(1-$R$2184)/S2196)),0)</f>
        <v>24823.526343608482</v>
      </c>
      <c r="U2196" s="16">
        <f t="shared" ref="U2196:U2227" si="1066">IF(T2196&gt;0,IF(T2196&lt;=S2196,S2196-T2196,R2196*(S2196/T2196-1)),S2196-R2196)</f>
        <v>372412.88919566385</v>
      </c>
      <c r="V2196" s="16">
        <f>IF(T2196&gt;0,IF(T2196&lt;=S2196,$R$2182*(1-$R$2184)*(1-T2196/S2196),0),IF(AND(R2196&lt;0,U2196&gt;0),$R$2182*(1-$R$2184)-R2196,$R$2182*(1-$R$2184)))/$B$108</f>
        <v>205383.22804112863</v>
      </c>
      <c r="W2196" s="16">
        <f t="shared" ref="W2196:W2227" si="1067">IF($W$2189-12*$B2196&lt;=0,0,($W$2192*MIN(12,$W$2189-12*$B2196)-$W$2188*(MIN(12,$W$2189-12*$B2196)-MAX(0,MIN(12,$W$2189-12*$B2196,$W$2190-12*$B2196))))/12)</f>
        <v>22000</v>
      </c>
      <c r="X2196" s="16">
        <f>$W$2182</f>
        <v>412831.87325871823</v>
      </c>
      <c r="Y2196" s="16">
        <f>IF(AND(W2196&gt;0,X2196&gt;0),W2196/(1-$B$105*MAX(0,1-$W$2182*(1-$W$2184)/X2196)),0)</f>
        <v>24886.947093702456</v>
      </c>
      <c r="Z2196" s="16">
        <f t="shared" ref="Z2196:Z2227" si="1068">IF(Y2196&gt;0,IF(Y2196&lt;=X2196,X2196-Y2196,W2196*(X2196/Y2196-1)),X2196-W2196)</f>
        <v>387944.92616501579</v>
      </c>
      <c r="AA2196" s="16">
        <f>IF(Y2196&gt;0,IF(Y2196&lt;=X2196,$W$2182*(1-$W$2184)*(1-Y2196/X2196),0),IF(AND(W2196&lt;0,Z2196&gt;0),$W$2182*(1-$W$2184)-W2196,$W$2182*(1-$W$2184)))/$B$108</f>
        <v>210645.22957705846</v>
      </c>
      <c r="AB2196" s="16">
        <f t="shared" ref="AB2196:AB2227" si="1069">IF($AB$2189-12*$B2196&lt;=0,0,($AB$2192*MIN(12,$AB$2189-12*$B2196)-$AB$2188*(MIN(12,$AB$2189-12*$B2196)-MAX(0,MIN(12,$AB$2189-12*$B2196,$AB$2190-12*$B2196))))/12)</f>
        <v>22000</v>
      </c>
      <c r="AC2196" s="16">
        <f>$AB$2182</f>
        <v>404998.33124225767</v>
      </c>
      <c r="AD2196" s="16">
        <f>IF(AND(AB2196&gt;0,AC2196&gt;0),AB2196/(1-$B$105*MAX(0,1-$AB$2182*(1-$AB$2184)/AC2196)),0)</f>
        <v>24855.292134829619</v>
      </c>
      <c r="AE2196" s="16">
        <f t="shared" ref="AE2196:AE2227" si="1070">IF(AD2196&gt;0,IF(AD2196&lt;=AC2196,AC2196-AD2196,AB2196*(AC2196/AD2196-1)),AC2196-AB2196)</f>
        <v>380143.03910742805</v>
      </c>
      <c r="AF2196" s="16">
        <f>IF(AD2196&gt;0,IF(AD2196&lt;=AC2196,$AB$2182*(1-$AB$2184)*(1-AD2196/AC2196),0),IF(AND(AB2196&lt;0,AE2196&gt;0),$AB$2182*(1-$AB$2184)-AB2196,$AB$2182*(1-$AB$2184)))/$B$108</f>
        <v>208022.77483110878</v>
      </c>
      <c r="AG2196" s="16">
        <f t="shared" ref="AG2196:AG2227" si="1071">IF($AG$2189-12*$B2196&lt;=0,0,($AG$2192*MIN(12,$AG$2189-12*$B2196)-$AG$2188*(MIN(12,$AG$2189-12*$B2196)-MAX(0,MIN(12,$AG$2189-12*$B2196,$AG$2190-12*$B2196))))/12)</f>
        <v>22000</v>
      </c>
      <c r="AH2196" s="16">
        <f>$AG$2182</f>
        <v>408906.10779349535</v>
      </c>
      <c r="AI2196" s="16">
        <f>IF(AND(AG2196&gt;0,AH2196&gt;0),AG2196/(1-$B$105*MAX(0,1-$AG$2182*(1-$AG$2184)/AH2196)),0)</f>
        <v>24871.133612403544</v>
      </c>
      <c r="AJ2196" s="16">
        <f t="shared" ref="AJ2196:AJ2227" si="1072">IF(AI2196&gt;0,IF(AI2196&lt;=AH2196,AH2196-AI2196,AG2196*(AH2196/AI2196-1)),AH2196-AG2196)</f>
        <v>384034.97418109182</v>
      </c>
      <c r="AK2196" s="16">
        <f>IF(AI2196&gt;0,IF(AI2196&lt;=AH2196,$AG$2182*(1-$AG$2184)*(1-AI2196/AH2196),0),IF(AND(AG2196&lt;0,AJ2196&gt;0),$AG$2182*(1-$AG$2184)-AG2196,$AG$2182*(1-$AG$2184)))/$B$108</f>
        <v>209336.13219356202</v>
      </c>
      <c r="AL2196" s="16">
        <f t="shared" ref="AL2196:AL2227" si="1073">IF($AL$2189-12*$B2196&lt;=0,0,($AL$2192*MIN(12,$AL$2189-12*$B2196)-$AL$2188*(MIN(12,$AL$2189-12*$B2196)-MAX(0,MIN(12,$AL$2189-12*$B2196,$AL$2190-12*$B2196))))/12)</f>
        <v>22000</v>
      </c>
      <c r="AM2196" s="16">
        <f>$AL$2182</f>
        <v>406949.97606437927</v>
      </c>
      <c r="AN2196" s="16">
        <f>IF(AND(AL2196&gt;0,AM2196&gt;0),AL2196/(1-$B$105*MAX(0,1-$AL$2182*(1-$AL$2184)/AM2196)),0)</f>
        <v>24863.216355498786</v>
      </c>
      <c r="AO2196" s="16">
        <f t="shared" ref="AO2196:AO2227" si="1074">IF(AN2196&gt;0,IF(AN2196&lt;=AM2196,AM2196-AN2196,AL2196*(AM2196/AN2196-1)),AM2196-AL2196)</f>
        <v>382086.75970888051</v>
      </c>
      <c r="AP2196" s="16">
        <f>IF(AN2196&gt;0,IF(AN2196&lt;=AM2196,$AL$2182*(1-$AL$2184)*(1-AN2196/AM2196),0),IF(AND(AL2196&lt;0,AO2196&gt;0),$AL$2182*(1-$AL$2184)-AL2196,$AL$2182*(1-$AL$2184)))/$B$108</f>
        <v>208679.98682342804</v>
      </c>
      <c r="AQ2196" s="16">
        <f t="shared" ref="AQ2196:AQ2227" si="1075">IF($AQ$2189-12*$B2196&lt;=0,0,($AQ$2192*MIN(12,$AQ$2189-12*$B2196)-$AQ$2188*(MIN(12,$AQ$2189-12*$B2196)-MAX(0,MIN(12,$AQ$2189-12*$B2196,$AQ$2190-12*$B2196))))/12)</f>
        <v>22000</v>
      </c>
      <c r="AR2196" s="16">
        <f>$AQ$2182</f>
        <v>404998.33124225767</v>
      </c>
      <c r="AS2196" s="16">
        <f>IF(AND(AQ2196&gt;0,AR2196&gt;0),AQ2196/(1-$B$105*MAX(0,1-$AQ$2182*(1-$AQ$2184)/AR2196)),0)</f>
        <v>24855.292134829619</v>
      </c>
      <c r="AT2196" s="16">
        <f t="shared" ref="AT2196:AT2227" si="1076">IF(AS2196&gt;0,IF(AS2196&lt;=AR2196,AR2196-AS2196,AQ2196*(AR2196/AS2196-1)),AR2196-AQ2196)</f>
        <v>380143.03910742805</v>
      </c>
      <c r="AU2196" s="16">
        <f>IF(AS2196&gt;0,IF(AS2196&lt;=AR2196,$AQ$2182*(1-$AQ$2184)*(1-AS2196/AR2196),0),IF(AND(AQ2196&lt;0,AT2196&gt;0),$AQ$2182*(1-$AQ$2184)-AQ2196,$AQ$2182*(1-$AQ$2184)))/$B$108</f>
        <v>208022.77483110878</v>
      </c>
    </row>
    <row r="2197" spans="1:47">
      <c r="B2197" s="13">
        <v>1</v>
      </c>
      <c r="C2197" s="16">
        <f t="shared" si="1059"/>
        <v>22000</v>
      </c>
      <c r="D2197" s="16">
        <f t="shared" ref="D2197:D2228" si="1077">IF($B2197&gt;$C$2191,F2196,F2196*$B$107*IF(F2196&gt;0,$B$106,1))</f>
        <v>489842.03890769876</v>
      </c>
      <c r="E2197" s="16">
        <f t="shared" ref="E2197:E2228" si="1078">IF(AND(C2197&gt;0,D2197&gt;0),C2197/(1-$B$105*MAX(0,1-G2196/D2197)),0)</f>
        <v>25397.932367466568</v>
      </c>
      <c r="F2197" s="16">
        <f t="shared" si="1060"/>
        <v>464444.1065402322</v>
      </c>
      <c r="G2197" s="16">
        <f t="shared" ref="G2197:G2228" si="1079">IF(E2197&gt;0,IF(E2197&lt;=D2197,G2196*(1-E2197/D2197),0),IF(AND(C2197&lt;0,F2197&gt;0),G2196-C2197,G2196))/$B$108</f>
        <v>221035.19268655361</v>
      </c>
      <c r="H2197" s="16">
        <f t="shared" si="1061"/>
        <v>22000</v>
      </c>
      <c r="I2197" s="16">
        <f t="shared" ref="I2197:I2228" si="1080">IF($B2197&gt;$H$2191,K2196,K2196*$B$107*IF(K2196&gt;0,$B$106,1))</f>
        <v>351757.57472136151</v>
      </c>
      <c r="J2197" s="16">
        <f t="shared" ref="J2197:J2228" si="1081">IF(AND(H2197&gt;0,I2197&gt;0),H2197/(1-$B$105*MAX(0,1-L2196/I2197)),0)</f>
        <v>24890.364893156519</v>
      </c>
      <c r="K2197" s="16">
        <f t="shared" si="1062"/>
        <v>326867.209828205</v>
      </c>
      <c r="L2197" s="16">
        <f t="shared" ref="L2197:L2228" si="1082">IF(J2197&gt;0,IF(J2197&lt;=I2197,L2196*(1-J2197/I2197),0),IF(AND(H2197&lt;0,K2197&gt;0),L2196-H2197,L2196))/$B$108</f>
        <v>177331.81412219492</v>
      </c>
      <c r="M2197" s="16">
        <f t="shared" si="1063"/>
        <v>22000</v>
      </c>
      <c r="N2197" s="16">
        <f t="shared" ref="N2197:N2228" si="1083">IF($B2197&gt;$M$2191,P2196,P2196*$B$107*IF(P2196&gt;0,$B$106,1))</f>
        <v>417101.97734385484</v>
      </c>
      <c r="O2197" s="16">
        <f t="shared" ref="O2197:O2228" si="1084">IF(AND(M2197&gt;0,N2197&gt;0),M2197/(1-$B$105*MAX(0,1-Q2196/N2197)),0)</f>
        <v>25144.44031297055</v>
      </c>
      <c r="P2197" s="16">
        <f t="shared" si="1064"/>
        <v>391957.5370308843</v>
      </c>
      <c r="Q2197" s="16">
        <f t="shared" ref="Q2197:Q2228" si="1085">IF(O2197&gt;0,IF(O2197&lt;=N2197,Q2196*(1-O2197/N2197),0),IF(AND(M2197&lt;0,P2197&gt;0),Q2196-M2197,Q2196))/$B$108</f>
        <v>199444.47028571932</v>
      </c>
      <c r="R2197" s="16">
        <f t="shared" si="1065"/>
        <v>22000</v>
      </c>
      <c r="S2197" s="16">
        <f t="shared" ref="S2197:S2228" si="1086">IF($B2197&gt;$R$2191,U2196,U2196*$B$107*IF(U2196&gt;0,$B$106,1))</f>
        <v>382818.10531979072</v>
      </c>
      <c r="T2197" s="16">
        <f t="shared" ref="T2197:T2228" si="1087">IF(AND(R2197&gt;0,S2197&gt;0),R2197/(1-$B$105*MAX(0,1-V2196/S2197)),0)</f>
        <v>25014.471645048608</v>
      </c>
      <c r="U2197" s="16">
        <f t="shared" si="1066"/>
        <v>357803.63367474213</v>
      </c>
      <c r="V2197" s="16">
        <f t="shared" ref="V2197:V2228" si="1088">IF(T2197&gt;0,IF(T2197&lt;=S2197,V2196*(1-T2197/S2197),0),IF(AND(R2197&lt;0,U2197&gt;0),V2196-R2197,V2196))/$B$108</f>
        <v>188198.9001056916</v>
      </c>
      <c r="W2197" s="16">
        <f t="shared" si="1067"/>
        <v>22000</v>
      </c>
      <c r="X2197" s="16">
        <f t="shared" ref="X2197:X2228" si="1089">IF($B2197&gt;$W$2191,Z2196,Z2196*$B$107*IF(Z2196&gt;0,$B$106,1))</f>
        <v>398784.10740206629</v>
      </c>
      <c r="Y2197" s="16">
        <f t="shared" ref="Y2197:Y2228" si="1090">IF(AND(W2197&gt;0,X2197&gt;0),W2197/(1-$B$105*MAX(0,1-AA2196/X2197)),0)</f>
        <v>25075.886859385606</v>
      </c>
      <c r="Z2197" s="16">
        <f t="shared" si="1068"/>
        <v>373708.2205426807</v>
      </c>
      <c r="AA2197" s="16">
        <f t="shared" ref="AA2197:AA2228" si="1091">IF(Y2197&gt;0,IF(Y2197&lt;=X2197,AA2196*(1-Y2197/X2197),0),IF(AND(W2197&lt;0,Z2197&gt;0),AA2196-W2197,AA2196))/$B$108</f>
        <v>193529.09489434594</v>
      </c>
      <c r="AB2197" s="16">
        <f t="shared" si="1069"/>
        <v>22000</v>
      </c>
      <c r="AC2197" s="16">
        <f t="shared" ref="AC2197:AC2228" si="1092">IF($B2197&gt;$AB$2191,AE2196,AE2196*$B$107*IF(AE2196&gt;0,$B$106,1))</f>
        <v>390764.23562008957</v>
      </c>
      <c r="AD2197" s="16">
        <f t="shared" ref="AD2197:AD2228" si="1093">IF(AND(AB2197&gt;0,AC2197&gt;0),AB2197/(1-$B$105*MAX(0,1-AF2196/AC2197)),0)</f>
        <v>25045.234442578672</v>
      </c>
      <c r="AE2197" s="16">
        <f t="shared" si="1070"/>
        <v>365719.00117751089</v>
      </c>
      <c r="AF2197" s="16">
        <f t="shared" ref="AF2197:AF2228" si="1094">IF(AD2197&gt;0,IF(AD2197&lt;=AC2197,AF2196*(1-AD2197/AC2197),0),IF(AND(AB2197&lt;0,AE2197&gt;0),AF2196-AB2197,AF2196))/$B$108</f>
        <v>190872.52995322962</v>
      </c>
      <c r="AG2197" s="16">
        <f t="shared" si="1071"/>
        <v>22000</v>
      </c>
      <c r="AH2197" s="16">
        <f t="shared" ref="AH2197:AH2228" si="1095">IF($B2197&gt;$AG$2191,AJ2196,AJ2196*$B$107*IF(AJ2196&gt;0,$B$106,1))</f>
        <v>394764.91135971149</v>
      </c>
      <c r="AI2197" s="16">
        <f t="shared" ref="AI2197:AI2228" si="1096">IF(AND(AG2197&gt;0,AH2197&gt;0),AG2197/(1-$B$105*MAX(0,1-AK2196/AH2197)),0)</f>
        <v>25060.574586074505</v>
      </c>
      <c r="AJ2197" s="16">
        <f t="shared" si="1072"/>
        <v>369704.33677363698</v>
      </c>
      <c r="AK2197" s="16">
        <f t="shared" ref="AK2197:AK2228" si="1097">IF(AI2197&gt;0,IF(AI2197&lt;=AH2197,AK2196*(1-AI2197/AH2197),0),IF(AND(AG2197&lt;0,AJ2197&gt;0),AK2196-AG2197,AK2196))/$B$108</f>
        <v>192202.93953250852</v>
      </c>
      <c r="AL2197" s="16">
        <f t="shared" si="1073"/>
        <v>22000</v>
      </c>
      <c r="AM2197" s="16">
        <f t="shared" ref="AM2197:AM2228" si="1098">IF($B2197&gt;$AL$2191,AO2196,AO2196*$B$107*IF(AO2196&gt;0,$B$106,1))</f>
        <v>392762.26377514662</v>
      </c>
      <c r="AN2197" s="16">
        <f t="shared" ref="AN2197:AN2228" si="1099">IF(AND(AL2197&gt;0,AM2197&gt;0),AL2197/(1-$B$105*MAX(0,1-AP2196/AM2197)),0)</f>
        <v>25052.907981261993</v>
      </c>
      <c r="AO2197" s="16">
        <f t="shared" si="1074"/>
        <v>367709.35579388461</v>
      </c>
      <c r="AP2197" s="16">
        <f t="shared" ref="AP2197:AP2228" si="1100">IF(AN2197&gt;0,IF(AN2197&lt;=AM2197,AP2196*(1-AN2197/AM2197),0),IF(AND(AL2197&lt;0,AO2197&gt;0),AP2196-AL2197,AP2196))/$B$108</f>
        <v>191538.26727083398</v>
      </c>
      <c r="AQ2197" s="16">
        <f t="shared" si="1075"/>
        <v>22000</v>
      </c>
      <c r="AR2197" s="16">
        <f t="shared" ref="AR2197:AR2228" si="1101">IF($B2197&gt;$AQ$2191,AT2196,AT2196*$B$107*IF(AT2196&gt;0,$B$106,1))</f>
        <v>390764.23562008957</v>
      </c>
      <c r="AS2197" s="16">
        <f t="shared" ref="AS2197:AS2228" si="1102">IF(AND(AQ2197&gt;0,AR2197&gt;0),AQ2197/(1-$B$105*MAX(0,1-AU2196/AR2197)),0)</f>
        <v>25045.234442578672</v>
      </c>
      <c r="AT2197" s="16">
        <f t="shared" si="1076"/>
        <v>365719.00117751089</v>
      </c>
      <c r="AU2197" s="16">
        <f t="shared" ref="AU2197:AU2228" si="1103">IF(AS2197&gt;0,IF(AS2197&lt;=AR2197,AU2196*(1-AS2197/AR2197),0),IF(AND(AQ2197&lt;0,AT2197&gt;0),AU2196-AQ2197,AU2196))/$B$108</f>
        <v>190872.52995322962</v>
      </c>
    </row>
    <row r="2198" spans="1:47">
      <c r="B2198" s="13">
        <v>2</v>
      </c>
      <c r="C2198" s="16">
        <f t="shared" si="1059"/>
        <v>22000</v>
      </c>
      <c r="D2198" s="16">
        <f t="shared" si="1077"/>
        <v>477420.67487696634</v>
      </c>
      <c r="E2198" s="16">
        <f t="shared" si="1078"/>
        <v>25570.26816941033</v>
      </c>
      <c r="F2198" s="16">
        <f t="shared" si="1060"/>
        <v>451850.40670755599</v>
      </c>
      <c r="G2198" s="16">
        <f t="shared" si="1079"/>
        <v>205094.82859678578</v>
      </c>
      <c r="H2198" s="16">
        <f t="shared" si="1061"/>
        <v>22000</v>
      </c>
      <c r="I2198" s="16">
        <f t="shared" si="1080"/>
        <v>335999.87967080501</v>
      </c>
      <c r="J2198" s="16">
        <f t="shared" si="1081"/>
        <v>25079.196231976304</v>
      </c>
      <c r="K2198" s="16">
        <f t="shared" si="1062"/>
        <v>310920.68343882868</v>
      </c>
      <c r="L2198" s="16">
        <f t="shared" si="1082"/>
        <v>160878.11796166343</v>
      </c>
      <c r="M2198" s="16">
        <f t="shared" si="1063"/>
        <v>22000</v>
      </c>
      <c r="N2198" s="16">
        <f t="shared" si="1083"/>
        <v>402908.83061552723</v>
      </c>
      <c r="O2198" s="16">
        <f t="shared" si="1084"/>
        <v>25325.112051107775</v>
      </c>
      <c r="P2198" s="16">
        <f t="shared" si="1064"/>
        <v>377583.71856441943</v>
      </c>
      <c r="Q2198" s="16">
        <f t="shared" si="1085"/>
        <v>183243.38307732571</v>
      </c>
      <c r="R2198" s="16">
        <f t="shared" si="1065"/>
        <v>22000</v>
      </c>
      <c r="S2198" s="16">
        <f t="shared" si="1086"/>
        <v>367800.66719961446</v>
      </c>
      <c r="T2198" s="16">
        <f t="shared" si="1087"/>
        <v>25199.341780536412</v>
      </c>
      <c r="U2198" s="16">
        <f t="shared" si="1066"/>
        <v>342601.32541907806</v>
      </c>
      <c r="V2198" s="16">
        <f t="shared" si="1088"/>
        <v>171867.37158777058</v>
      </c>
      <c r="W2198" s="16">
        <f t="shared" si="1067"/>
        <v>22000</v>
      </c>
      <c r="X2198" s="16">
        <f t="shared" si="1089"/>
        <v>384149.62822464318</v>
      </c>
      <c r="Y2198" s="16">
        <f t="shared" si="1090"/>
        <v>25258.779475178839</v>
      </c>
      <c r="Z2198" s="16">
        <f t="shared" si="1068"/>
        <v>358890.84874946432</v>
      </c>
      <c r="AA2198" s="16">
        <f t="shared" si="1091"/>
        <v>177258.90454058175</v>
      </c>
      <c r="AB2198" s="16">
        <f t="shared" si="1069"/>
        <v>22000</v>
      </c>
      <c r="AC2198" s="16">
        <f t="shared" si="1092"/>
        <v>375937.19007041055</v>
      </c>
      <c r="AD2198" s="16">
        <f t="shared" si="1093"/>
        <v>25229.115471429435</v>
      </c>
      <c r="AE2198" s="16">
        <f t="shared" si="1070"/>
        <v>350708.07459898113</v>
      </c>
      <c r="AF2198" s="16">
        <f t="shared" si="1094"/>
        <v>174571.65624697393</v>
      </c>
      <c r="AG2198" s="16">
        <f t="shared" si="1071"/>
        <v>22000</v>
      </c>
      <c r="AH2198" s="16">
        <f t="shared" si="1095"/>
        <v>380033.8759430924</v>
      </c>
      <c r="AI2198" s="16">
        <f t="shared" si="1096"/>
        <v>25243.961315312321</v>
      </c>
      <c r="AJ2198" s="16">
        <f t="shared" si="1072"/>
        <v>354789.91462778009</v>
      </c>
      <c r="AK2198" s="16">
        <f t="shared" si="1097"/>
        <v>175917.40441848917</v>
      </c>
      <c r="AL2198" s="16">
        <f t="shared" si="1073"/>
        <v>22000</v>
      </c>
      <c r="AM2198" s="16">
        <f t="shared" si="1098"/>
        <v>377983.15519476577</v>
      </c>
      <c r="AN2198" s="16">
        <f t="shared" si="1099"/>
        <v>25236.54183782401</v>
      </c>
      <c r="AO2198" s="16">
        <f t="shared" si="1074"/>
        <v>352746.61335694179</v>
      </c>
      <c r="AP2198" s="16">
        <f t="shared" si="1100"/>
        <v>175245.06203019081</v>
      </c>
      <c r="AQ2198" s="16">
        <f t="shared" si="1075"/>
        <v>22000</v>
      </c>
      <c r="AR2198" s="16">
        <f t="shared" si="1101"/>
        <v>375937.19007041055</v>
      </c>
      <c r="AS2198" s="16">
        <f t="shared" si="1102"/>
        <v>25229.115471429435</v>
      </c>
      <c r="AT2198" s="16">
        <f t="shared" si="1076"/>
        <v>350708.07459898113</v>
      </c>
      <c r="AU2198" s="16">
        <f t="shared" si="1103"/>
        <v>174571.65624697393</v>
      </c>
    </row>
    <row r="2199" spans="1:47">
      <c r="B2199" s="13">
        <v>3</v>
      </c>
      <c r="C2199" s="16">
        <f t="shared" si="1059"/>
        <v>22000</v>
      </c>
      <c r="D2199" s="16">
        <f t="shared" si="1077"/>
        <v>464475.10707096511</v>
      </c>
      <c r="E2199" s="16">
        <f t="shared" si="1078"/>
        <v>25736.825668100879</v>
      </c>
      <c r="F2199" s="16">
        <f t="shared" si="1060"/>
        <v>438738.28140286426</v>
      </c>
      <c r="G2199" s="16">
        <f t="shared" si="1079"/>
        <v>189931.77386711523</v>
      </c>
      <c r="H2199" s="16">
        <f t="shared" si="1061"/>
        <v>22000</v>
      </c>
      <c r="I2199" s="16">
        <f t="shared" si="1080"/>
        <v>319607.80733410956</v>
      </c>
      <c r="J2199" s="16">
        <f t="shared" si="1081"/>
        <v>25261.981963794646</v>
      </c>
      <c r="K2199" s="16">
        <f t="shared" si="1062"/>
        <v>294345.82537031494</v>
      </c>
      <c r="L2199" s="16">
        <f t="shared" si="1082"/>
        <v>145257.07889608043</v>
      </c>
      <c r="M2199" s="16">
        <f t="shared" si="1063"/>
        <v>22000</v>
      </c>
      <c r="N2199" s="16">
        <f t="shared" si="1083"/>
        <v>388133.40766110929</v>
      </c>
      <c r="O2199" s="16">
        <f t="shared" si="1084"/>
        <v>25499.862439383323</v>
      </c>
      <c r="P2199" s="16">
        <f t="shared" si="1064"/>
        <v>362633.54522172594</v>
      </c>
      <c r="Q2199" s="16">
        <f t="shared" si="1085"/>
        <v>167847.57845116267</v>
      </c>
      <c r="R2199" s="16">
        <f t="shared" si="1065"/>
        <v>22000</v>
      </c>
      <c r="S2199" s="16">
        <f t="shared" si="1086"/>
        <v>352173.60645128711</v>
      </c>
      <c r="T2199" s="16">
        <f t="shared" si="1087"/>
        <v>25378.224638499541</v>
      </c>
      <c r="U2199" s="16">
        <f t="shared" si="1066"/>
        <v>326795.38181278756</v>
      </c>
      <c r="V2199" s="16">
        <f t="shared" si="1088"/>
        <v>156355.2143488311</v>
      </c>
      <c r="W2199" s="16">
        <f t="shared" si="1067"/>
        <v>22000</v>
      </c>
      <c r="X2199" s="16">
        <f t="shared" si="1089"/>
        <v>368918.25906352437</v>
      </c>
      <c r="Y2199" s="16">
        <f t="shared" si="1090"/>
        <v>25435.715346085242</v>
      </c>
      <c r="Z2199" s="16">
        <f t="shared" si="1068"/>
        <v>343482.54371743911</v>
      </c>
      <c r="AA2199" s="16">
        <f t="shared" si="1091"/>
        <v>161801.44998738435</v>
      </c>
      <c r="AB2199" s="16">
        <f t="shared" si="1069"/>
        <v>22000</v>
      </c>
      <c r="AC2199" s="16">
        <f t="shared" si="1092"/>
        <v>360506.85820327664</v>
      </c>
      <c r="AD2199" s="16">
        <f t="shared" si="1093"/>
        <v>25407.024377876998</v>
      </c>
      <c r="AE2199" s="16">
        <f t="shared" si="1070"/>
        <v>335099.83382539963</v>
      </c>
      <c r="AF2199" s="16">
        <f t="shared" si="1094"/>
        <v>159086.83508236124</v>
      </c>
      <c r="AG2199" s="16">
        <f t="shared" si="1071"/>
        <v>22000</v>
      </c>
      <c r="AH2199" s="16">
        <f t="shared" si="1095"/>
        <v>364702.74484248029</v>
      </c>
      <c r="AI2199" s="16">
        <f t="shared" si="1096"/>
        <v>25421.383583316627</v>
      </c>
      <c r="AJ2199" s="16">
        <f t="shared" si="1072"/>
        <v>339281.36125916365</v>
      </c>
      <c r="AK2199" s="16">
        <f t="shared" si="1097"/>
        <v>160446.26319932687</v>
      </c>
      <c r="AL2199" s="16">
        <f t="shared" si="1073"/>
        <v>22000</v>
      </c>
      <c r="AM2199" s="16">
        <f t="shared" si="1098"/>
        <v>362602.35373413475</v>
      </c>
      <c r="AN2199" s="16">
        <f t="shared" si="1099"/>
        <v>25414.207395644156</v>
      </c>
      <c r="AO2199" s="16">
        <f t="shared" si="1074"/>
        <v>337188.14633849059</v>
      </c>
      <c r="AP2199" s="16">
        <f t="shared" si="1100"/>
        <v>159767.07994202973</v>
      </c>
      <c r="AQ2199" s="16">
        <f t="shared" si="1075"/>
        <v>22000</v>
      </c>
      <c r="AR2199" s="16">
        <f t="shared" si="1101"/>
        <v>360506.85820327664</v>
      </c>
      <c r="AS2199" s="16">
        <f t="shared" si="1102"/>
        <v>25407.024377876998</v>
      </c>
      <c r="AT2199" s="16">
        <f t="shared" si="1076"/>
        <v>335099.83382539963</v>
      </c>
      <c r="AU2199" s="16">
        <f t="shared" si="1103"/>
        <v>159086.83508236124</v>
      </c>
    </row>
    <row r="2200" spans="1:47">
      <c r="B2200" s="13">
        <v>4</v>
      </c>
      <c r="C2200" s="16">
        <f t="shared" si="1059"/>
        <v>22000</v>
      </c>
      <c r="D2200" s="16">
        <f t="shared" si="1077"/>
        <v>450996.62898526032</v>
      </c>
      <c r="E2200" s="16">
        <f t="shared" si="1078"/>
        <v>25897.713198970192</v>
      </c>
      <c r="F2200" s="16">
        <f t="shared" si="1060"/>
        <v>425098.91578629013</v>
      </c>
      <c r="G2200" s="16">
        <f t="shared" si="1079"/>
        <v>175514.96596036162</v>
      </c>
      <c r="H2200" s="16">
        <f t="shared" si="1061"/>
        <v>22000</v>
      </c>
      <c r="I2200" s="16">
        <f t="shared" si="1080"/>
        <v>302569.84773116157</v>
      </c>
      <c r="J2200" s="16">
        <f t="shared" si="1081"/>
        <v>25438.812627506231</v>
      </c>
      <c r="K2200" s="16">
        <f t="shared" si="1062"/>
        <v>277131.03510365536</v>
      </c>
      <c r="L2200" s="16">
        <f t="shared" si="1082"/>
        <v>130435.75360986244</v>
      </c>
      <c r="M2200" s="16">
        <f t="shared" si="1063"/>
        <v>22000</v>
      </c>
      <c r="N2200" s="16">
        <f t="shared" si="1083"/>
        <v>372765.52647522098</v>
      </c>
      <c r="O2200" s="16">
        <f t="shared" si="1084"/>
        <v>25668.791457458046</v>
      </c>
      <c r="P2200" s="16">
        <f t="shared" si="1064"/>
        <v>347096.73501776293</v>
      </c>
      <c r="Q2200" s="16">
        <f t="shared" si="1085"/>
        <v>153225.02291033656</v>
      </c>
      <c r="R2200" s="16">
        <f t="shared" si="1065"/>
        <v>22000</v>
      </c>
      <c r="S2200" s="16">
        <f t="shared" si="1086"/>
        <v>335926.04478063685</v>
      </c>
      <c r="T2200" s="16">
        <f t="shared" si="1087"/>
        <v>25551.215497404679</v>
      </c>
      <c r="U2200" s="16">
        <f t="shared" si="1066"/>
        <v>310374.82928323216</v>
      </c>
      <c r="V2200" s="16">
        <f t="shared" si="1088"/>
        <v>141629.92156401038</v>
      </c>
      <c r="W2200" s="16">
        <f t="shared" si="1067"/>
        <v>22000</v>
      </c>
      <c r="X2200" s="16">
        <f t="shared" si="1089"/>
        <v>353079.44598890434</v>
      </c>
      <c r="Y2200" s="16">
        <f t="shared" si="1090"/>
        <v>25606.792006156655</v>
      </c>
      <c r="Z2200" s="16">
        <f t="shared" si="1068"/>
        <v>327472.6539827477</v>
      </c>
      <c r="AA2200" s="16">
        <f t="shared" si="1091"/>
        <v>147124.4460078275</v>
      </c>
      <c r="AB2200" s="16">
        <f t="shared" si="1069"/>
        <v>22000</v>
      </c>
      <c r="AC2200" s="16">
        <f t="shared" si="1092"/>
        <v>344462.52318248129</v>
      </c>
      <c r="AD2200" s="16">
        <f t="shared" si="1093"/>
        <v>25579.057577763957</v>
      </c>
      <c r="AE2200" s="16">
        <f t="shared" si="1070"/>
        <v>318883.46560471732</v>
      </c>
      <c r="AF2200" s="16">
        <f t="shared" si="1094"/>
        <v>144385.67016952959</v>
      </c>
      <c r="AG2200" s="16">
        <f t="shared" si="1071"/>
        <v>22000</v>
      </c>
      <c r="AH2200" s="16">
        <f t="shared" si="1095"/>
        <v>348760.88249274465</v>
      </c>
      <c r="AI2200" s="16">
        <f t="shared" si="1096"/>
        <v>25592.938367434395</v>
      </c>
      <c r="AJ2200" s="16">
        <f t="shared" si="1072"/>
        <v>323167.94412531029</v>
      </c>
      <c r="AK2200" s="16">
        <f t="shared" si="1097"/>
        <v>145757.17505175882</v>
      </c>
      <c r="AL2200" s="16">
        <f t="shared" si="1073"/>
        <v>22000</v>
      </c>
      <c r="AM2200" s="16">
        <f t="shared" si="1098"/>
        <v>346609.18314718804</v>
      </c>
      <c r="AN2200" s="16">
        <f t="shared" si="1099"/>
        <v>25586.00135191669</v>
      </c>
      <c r="AO2200" s="16">
        <f t="shared" si="1074"/>
        <v>321023.18179527135</v>
      </c>
      <c r="AP2200" s="16">
        <f t="shared" si="1100"/>
        <v>145071.9524334317</v>
      </c>
      <c r="AQ2200" s="16">
        <f t="shared" si="1075"/>
        <v>22000</v>
      </c>
      <c r="AR2200" s="16">
        <f t="shared" si="1101"/>
        <v>344462.52318248129</v>
      </c>
      <c r="AS2200" s="16">
        <f t="shared" si="1102"/>
        <v>25579.057577763957</v>
      </c>
      <c r="AT2200" s="16">
        <f t="shared" si="1076"/>
        <v>318883.46560471732</v>
      </c>
      <c r="AU2200" s="16">
        <f t="shared" si="1103"/>
        <v>144385.67016952959</v>
      </c>
    </row>
    <row r="2201" spans="1:47">
      <c r="B2201" s="13">
        <v>5</v>
      </c>
      <c r="C2201" s="16">
        <f t="shared" si="1059"/>
        <v>22000</v>
      </c>
      <c r="D2201" s="16">
        <f t="shared" si="1077"/>
        <v>436976.17949335906</v>
      </c>
      <c r="E2201" s="16">
        <f t="shared" si="1078"/>
        <v>26053.044129224476</v>
      </c>
      <c r="F2201" s="16">
        <f t="shared" si="1060"/>
        <v>410923.13536413456</v>
      </c>
      <c r="G2201" s="16">
        <f t="shared" si="1079"/>
        <v>161814.26774253443</v>
      </c>
      <c r="H2201" s="16">
        <f t="shared" si="1061"/>
        <v>22000</v>
      </c>
      <c r="I2201" s="16">
        <f t="shared" si="1080"/>
        <v>284874.07622445148</v>
      </c>
      <c r="J2201" s="16">
        <f t="shared" si="1081"/>
        <v>25609.785876983035</v>
      </c>
      <c r="K2201" s="16">
        <f t="shared" si="1062"/>
        <v>259264.29034746846</v>
      </c>
      <c r="L2201" s="16">
        <f t="shared" si="1082"/>
        <v>116382.11722297013</v>
      </c>
      <c r="M2201" s="16">
        <f t="shared" si="1063"/>
        <v>22000</v>
      </c>
      <c r="N2201" s="16">
        <f t="shared" si="1083"/>
        <v>356794.61779415928</v>
      </c>
      <c r="O2201" s="16">
        <f t="shared" si="1084"/>
        <v>25832.005153983013</v>
      </c>
      <c r="P2201" s="16">
        <f t="shared" si="1064"/>
        <v>330962.61264017626</v>
      </c>
      <c r="Q2201" s="16">
        <f t="shared" si="1085"/>
        <v>139344.60697826144</v>
      </c>
      <c r="R2201" s="16">
        <f t="shared" si="1065"/>
        <v>22000</v>
      </c>
      <c r="S2201" s="16">
        <f t="shared" si="1086"/>
        <v>319046.70201340568</v>
      </c>
      <c r="T2201" s="16">
        <f t="shared" si="1087"/>
        <v>25718.416239560509</v>
      </c>
      <c r="U2201" s="16">
        <f t="shared" si="1066"/>
        <v>293328.28577384516</v>
      </c>
      <c r="V2201" s="16">
        <f t="shared" si="1088"/>
        <v>127659.90808415337</v>
      </c>
      <c r="W2201" s="16">
        <f t="shared" si="1067"/>
        <v>22000</v>
      </c>
      <c r="X2201" s="16">
        <f t="shared" si="1089"/>
        <v>336622.23993502569</v>
      </c>
      <c r="Y2201" s="16">
        <f t="shared" si="1090"/>
        <v>25772.113340421278</v>
      </c>
      <c r="Z2201" s="16">
        <f t="shared" si="1068"/>
        <v>310850.1265946044</v>
      </c>
      <c r="AA2201" s="16">
        <f t="shared" si="1091"/>
        <v>133196.5302939174</v>
      </c>
      <c r="AB2201" s="16">
        <f t="shared" si="1069"/>
        <v>22000</v>
      </c>
      <c r="AC2201" s="16">
        <f t="shared" si="1092"/>
        <v>327793.06963371311</v>
      </c>
      <c r="AD2201" s="16">
        <f t="shared" si="1093"/>
        <v>25745.317964095146</v>
      </c>
      <c r="AE2201" s="16">
        <f t="shared" si="1070"/>
        <v>302047.75166961795</v>
      </c>
      <c r="AF2201" s="16">
        <f t="shared" si="1094"/>
        <v>130436.68754716479</v>
      </c>
      <c r="AG2201" s="16">
        <f t="shared" si="1071"/>
        <v>22000</v>
      </c>
      <c r="AH2201" s="16">
        <f t="shared" si="1095"/>
        <v>332197.25648417149</v>
      </c>
      <c r="AI2201" s="16">
        <f t="shared" si="1096"/>
        <v>25758.729059018598</v>
      </c>
      <c r="AJ2201" s="16">
        <f t="shared" si="1072"/>
        <v>306438.52742515289</v>
      </c>
      <c r="AK2201" s="16">
        <f t="shared" si="1097"/>
        <v>131818.72178405375</v>
      </c>
      <c r="AL2201" s="16">
        <f t="shared" si="1073"/>
        <v>22000</v>
      </c>
      <c r="AM2201" s="16">
        <f t="shared" si="1098"/>
        <v>329992.56949463126</v>
      </c>
      <c r="AN2201" s="16">
        <f t="shared" si="1099"/>
        <v>25752.026849404367</v>
      </c>
      <c r="AO2201" s="16">
        <f t="shared" si="1074"/>
        <v>304240.54264522687</v>
      </c>
      <c r="AP2201" s="16">
        <f t="shared" si="1100"/>
        <v>131128.2334134671</v>
      </c>
      <c r="AQ2201" s="16">
        <f t="shared" si="1075"/>
        <v>22000</v>
      </c>
      <c r="AR2201" s="16">
        <f t="shared" si="1101"/>
        <v>327793.06963371311</v>
      </c>
      <c r="AS2201" s="16">
        <f t="shared" si="1102"/>
        <v>25745.317964095146</v>
      </c>
      <c r="AT2201" s="16">
        <f t="shared" si="1076"/>
        <v>302047.75166961795</v>
      </c>
      <c r="AU2201" s="16">
        <f t="shared" si="1103"/>
        <v>130436.68754716479</v>
      </c>
    </row>
    <row r="2202" spans="1:47">
      <c r="B2202" s="13">
        <v>6</v>
      </c>
      <c r="C2202" s="16">
        <f t="shared" si="1059"/>
        <v>22000</v>
      </c>
      <c r="D2202" s="16">
        <f t="shared" si="1077"/>
        <v>422404.3277662085</v>
      </c>
      <c r="E2202" s="16">
        <f t="shared" si="1078"/>
        <v>26202.936161243317</v>
      </c>
      <c r="F2202" s="16">
        <f t="shared" si="1060"/>
        <v>396201.3916049652</v>
      </c>
      <c r="G2202" s="16">
        <f t="shared" si="1079"/>
        <v>148800.46143430998</v>
      </c>
      <c r="H2202" s="16">
        <f t="shared" si="1061"/>
        <v>22000</v>
      </c>
      <c r="I2202" s="16">
        <f t="shared" si="1080"/>
        <v>266508.13461977674</v>
      </c>
      <c r="J2202" s="16">
        <f t="shared" si="1081"/>
        <v>25775.005703452825</v>
      </c>
      <c r="K2202" s="16">
        <f t="shared" si="1062"/>
        <v>240733.12891632391</v>
      </c>
      <c r="L2202" s="16">
        <f t="shared" si="1082"/>
        <v>103065.0629657893</v>
      </c>
      <c r="M2202" s="16">
        <f t="shared" si="1063"/>
        <v>22000</v>
      </c>
      <c r="N2202" s="16">
        <f t="shared" si="1083"/>
        <v>340209.70803734282</v>
      </c>
      <c r="O2202" s="16">
        <f t="shared" si="1084"/>
        <v>25989.614906136074</v>
      </c>
      <c r="P2202" s="16">
        <f t="shared" si="1064"/>
        <v>314220.09313120676</v>
      </c>
      <c r="Q2202" s="16">
        <f t="shared" si="1085"/>
        <v>126176.14194905228</v>
      </c>
      <c r="R2202" s="16">
        <f t="shared" si="1065"/>
        <v>22000</v>
      </c>
      <c r="S2202" s="16">
        <f t="shared" si="1086"/>
        <v>301523.8780783664</v>
      </c>
      <c r="T2202" s="16">
        <f t="shared" si="1087"/>
        <v>25879.934590760269</v>
      </c>
      <c r="U2202" s="16">
        <f t="shared" si="1066"/>
        <v>275643.94348760613</v>
      </c>
      <c r="V2202" s="16">
        <f t="shared" si="1088"/>
        <v>114414.50866908928</v>
      </c>
      <c r="W2202" s="16">
        <f t="shared" si="1067"/>
        <v>22000</v>
      </c>
      <c r="X2202" s="16">
        <f t="shared" si="1089"/>
        <v>319535.27913165762</v>
      </c>
      <c r="Y2202" s="16">
        <f t="shared" si="1090"/>
        <v>25931.788833699753</v>
      </c>
      <c r="Z2202" s="16">
        <f t="shared" si="1068"/>
        <v>293603.49029795785</v>
      </c>
      <c r="AA2202" s="16">
        <f t="shared" si="1091"/>
        <v>119987.26098550655</v>
      </c>
      <c r="AB2202" s="16">
        <f t="shared" si="1069"/>
        <v>22000</v>
      </c>
      <c r="AC2202" s="16">
        <f t="shared" si="1092"/>
        <v>310486.9658512671</v>
      </c>
      <c r="AD2202" s="16">
        <f t="shared" si="1093"/>
        <v>25905.914151223809</v>
      </c>
      <c r="AE2202" s="16">
        <f t="shared" si="1070"/>
        <v>284581.05170004332</v>
      </c>
      <c r="AF2202" s="16">
        <f t="shared" si="1094"/>
        <v>117209.3334621737</v>
      </c>
      <c r="AG2202" s="16">
        <f t="shared" si="1071"/>
        <v>22000</v>
      </c>
      <c r="AH2202" s="16">
        <f t="shared" si="1095"/>
        <v>315000.41988141165</v>
      </c>
      <c r="AI2202" s="16">
        <f t="shared" si="1096"/>
        <v>25918.864709918689</v>
      </c>
      <c r="AJ2202" s="16">
        <f t="shared" si="1072"/>
        <v>289081.55517149298</v>
      </c>
      <c r="AK2202" s="16">
        <f t="shared" si="1097"/>
        <v>118600.40553994647</v>
      </c>
      <c r="AL2202" s="16">
        <f t="shared" si="1073"/>
        <v>22000</v>
      </c>
      <c r="AM2202" s="16">
        <f t="shared" si="1098"/>
        <v>312741.02340673452</v>
      </c>
      <c r="AN2202" s="16">
        <f t="shared" si="1099"/>
        <v>25912.392721774071</v>
      </c>
      <c r="AO2202" s="16">
        <f t="shared" si="1074"/>
        <v>286828.63068496046</v>
      </c>
      <c r="AP2202" s="16">
        <f t="shared" si="1100"/>
        <v>117905.39706491047</v>
      </c>
      <c r="AQ2202" s="16">
        <f t="shared" si="1075"/>
        <v>22000</v>
      </c>
      <c r="AR2202" s="16">
        <f t="shared" si="1101"/>
        <v>310486.9658512671</v>
      </c>
      <c r="AS2202" s="16">
        <f t="shared" si="1102"/>
        <v>25905.914151223809</v>
      </c>
      <c r="AT2202" s="16">
        <f t="shared" si="1076"/>
        <v>284581.05170004332</v>
      </c>
      <c r="AU2202" s="16">
        <f t="shared" si="1103"/>
        <v>117209.3334621737</v>
      </c>
    </row>
    <row r="2203" spans="1:47">
      <c r="B2203" s="13">
        <v>7</v>
      </c>
      <c r="C2203" s="16">
        <f t="shared" si="1059"/>
        <v>22000</v>
      </c>
      <c r="D2203" s="16">
        <f t="shared" si="1077"/>
        <v>407271.25848640793</v>
      </c>
      <c r="E2203" s="16">
        <f t="shared" si="1078"/>
        <v>26347.510669357594</v>
      </c>
      <c r="F2203" s="16">
        <f t="shared" si="1060"/>
        <v>380923.74781705032</v>
      </c>
      <c r="G2203" s="16">
        <f t="shared" si="1079"/>
        <v>136445.24083048722</v>
      </c>
      <c r="H2203" s="16">
        <f t="shared" si="1061"/>
        <v>22000</v>
      </c>
      <c r="I2203" s="16">
        <f t="shared" si="1080"/>
        <v>247459.21253824601</v>
      </c>
      <c r="J2203" s="16">
        <f t="shared" si="1081"/>
        <v>25934.581684821223</v>
      </c>
      <c r="K2203" s="16">
        <f t="shared" si="1062"/>
        <v>221524.63085342478</v>
      </c>
      <c r="L2203" s="16">
        <f t="shared" si="1082"/>
        <v>90454.399765734983</v>
      </c>
      <c r="M2203" s="16">
        <f t="shared" si="1063"/>
        <v>22000</v>
      </c>
      <c r="N2203" s="16">
        <f t="shared" si="1083"/>
        <v>322999.40253329265</v>
      </c>
      <c r="O2203" s="16">
        <f t="shared" si="1084"/>
        <v>26141.736709760866</v>
      </c>
      <c r="P2203" s="16">
        <f t="shared" si="1064"/>
        <v>296857.6658235318</v>
      </c>
      <c r="Q2203" s="16">
        <f t="shared" si="1085"/>
        <v>113690.35472087721</v>
      </c>
      <c r="R2203" s="16">
        <f t="shared" si="1065"/>
        <v>22000</v>
      </c>
      <c r="S2203" s="16">
        <f t="shared" si="1086"/>
        <v>283345.43526864983</v>
      </c>
      <c r="T2203" s="16">
        <f t="shared" si="1087"/>
        <v>26035.883388762635</v>
      </c>
      <c r="U2203" s="16">
        <f t="shared" si="1066"/>
        <v>257309.55187988721</v>
      </c>
      <c r="V2203" s="16">
        <f t="shared" si="1088"/>
        <v>101863.97421435732</v>
      </c>
      <c r="W2203" s="16">
        <f t="shared" si="1067"/>
        <v>22000</v>
      </c>
      <c r="X2203" s="16">
        <f t="shared" si="1089"/>
        <v>301806.77181688277</v>
      </c>
      <c r="Y2203" s="16">
        <f t="shared" si="1090"/>
        <v>26085.932849121524</v>
      </c>
      <c r="Z2203" s="16">
        <f t="shared" si="1068"/>
        <v>275720.83896776126</v>
      </c>
      <c r="AA2203" s="16">
        <f t="shared" si="1091"/>
        <v>107467.1122344707</v>
      </c>
      <c r="AB2203" s="16">
        <f t="shared" si="1069"/>
        <v>22000</v>
      </c>
      <c r="AC2203" s="16">
        <f t="shared" si="1092"/>
        <v>292532.24628454255</v>
      </c>
      <c r="AD2203" s="16">
        <f t="shared" si="1093"/>
        <v>26060.959748314137</v>
      </c>
      <c r="AE2203" s="16">
        <f t="shared" si="1070"/>
        <v>266471.28653622844</v>
      </c>
      <c r="AF2203" s="16">
        <f t="shared" si="1094"/>
        <v>104673.97026364111</v>
      </c>
      <c r="AG2203" s="16">
        <f t="shared" si="1071"/>
        <v>22000</v>
      </c>
      <c r="AH2203" s="16">
        <f t="shared" si="1095"/>
        <v>297158.49382298451</v>
      </c>
      <c r="AI2203" s="16">
        <f t="shared" si="1096"/>
        <v>26073.45930846121</v>
      </c>
      <c r="AJ2203" s="16">
        <f t="shared" si="1072"/>
        <v>271085.03451452329</v>
      </c>
      <c r="AK2203" s="16">
        <f t="shared" si="1097"/>
        <v>106072.64452732797</v>
      </c>
      <c r="AL2203" s="16">
        <f t="shared" si="1073"/>
        <v>22000</v>
      </c>
      <c r="AM2203" s="16">
        <f t="shared" si="1098"/>
        <v>294842.62262629822</v>
      </c>
      <c r="AN2203" s="16">
        <f t="shared" si="1099"/>
        <v>26067.21276831616</v>
      </c>
      <c r="AO2203" s="16">
        <f t="shared" si="1074"/>
        <v>268775.40985798207</v>
      </c>
      <c r="AP2203" s="16">
        <f t="shared" si="1100"/>
        <v>105373.83365547015</v>
      </c>
      <c r="AQ2203" s="16">
        <f t="shared" si="1075"/>
        <v>22000</v>
      </c>
      <c r="AR2203" s="16">
        <f t="shared" si="1101"/>
        <v>292532.24628454255</v>
      </c>
      <c r="AS2203" s="16">
        <f t="shared" si="1102"/>
        <v>26060.959748314137</v>
      </c>
      <c r="AT2203" s="16">
        <f t="shared" si="1076"/>
        <v>266471.28653622844</v>
      </c>
      <c r="AU2203" s="16">
        <f t="shared" si="1103"/>
        <v>104673.97026364111</v>
      </c>
    </row>
    <row r="2204" spans="1:47">
      <c r="B2204" s="13">
        <v>8</v>
      </c>
      <c r="C2204" s="16">
        <f t="shared" si="1059"/>
        <v>22000</v>
      </c>
      <c r="D2204" s="16">
        <f t="shared" si="1077"/>
        <v>391566.75733105873</v>
      </c>
      <c r="E2204" s="16">
        <f t="shared" si="1078"/>
        <v>26486.892071383161</v>
      </c>
      <c r="F2204" s="16">
        <f t="shared" si="1060"/>
        <v>365079.86525967554</v>
      </c>
      <c r="G2204" s="16">
        <f t="shared" si="1079"/>
        <v>124721.20191836431</v>
      </c>
      <c r="H2204" s="16">
        <f t="shared" si="1061"/>
        <v>22000</v>
      </c>
      <c r="I2204" s="16">
        <f t="shared" si="1080"/>
        <v>227714.02903946949</v>
      </c>
      <c r="J2204" s="16">
        <f t="shared" si="1081"/>
        <v>26088.628264738989</v>
      </c>
      <c r="K2204" s="16">
        <f t="shared" si="1062"/>
        <v>201625.40077473049</v>
      </c>
      <c r="L2204" s="16">
        <f t="shared" si="1082"/>
        <v>78520.847869524689</v>
      </c>
      <c r="M2204" s="16">
        <f t="shared" si="1063"/>
        <v>22000</v>
      </c>
      <c r="N2204" s="16">
        <f t="shared" si="1083"/>
        <v>305151.86900664127</v>
      </c>
      <c r="O2204" s="16">
        <f t="shared" si="1084"/>
        <v>26288.490502177901</v>
      </c>
      <c r="P2204" s="16">
        <f t="shared" si="1064"/>
        <v>278863.37850446336</v>
      </c>
      <c r="Q2204" s="16">
        <f t="shared" si="1085"/>
        <v>101858.88084102458</v>
      </c>
      <c r="R2204" s="16">
        <f t="shared" si="1065"/>
        <v>22000</v>
      </c>
      <c r="S2204" s="16">
        <f t="shared" si="1086"/>
        <v>264498.78075941122</v>
      </c>
      <c r="T2204" s="16">
        <f t="shared" si="1087"/>
        <v>26186.379883051268</v>
      </c>
      <c r="U2204" s="16">
        <f t="shared" si="1066"/>
        <v>238312.40087635996</v>
      </c>
      <c r="V2204" s="16">
        <f t="shared" si="1088"/>
        <v>89979.466098004676</v>
      </c>
      <c r="W2204" s="16">
        <f t="shared" si="1067"/>
        <v>22000</v>
      </c>
      <c r="X2204" s="16">
        <f t="shared" si="1089"/>
        <v>283424.4792085205</v>
      </c>
      <c r="Y2204" s="16">
        <f t="shared" si="1090"/>
        <v>26234.663938605561</v>
      </c>
      <c r="Z2204" s="16">
        <f t="shared" si="1068"/>
        <v>257189.81526991492</v>
      </c>
      <c r="AA2204" s="16">
        <f t="shared" si="1091"/>
        <v>95607.467931864609</v>
      </c>
      <c r="AB2204" s="16">
        <f t="shared" si="1069"/>
        <v>22000</v>
      </c>
      <c r="AC2204" s="16">
        <f t="shared" si="1092"/>
        <v>273916.4942820507</v>
      </c>
      <c r="AD2204" s="16">
        <f t="shared" si="1093"/>
        <v>26210.572664432075</v>
      </c>
      <c r="AE2204" s="16">
        <f t="shared" si="1070"/>
        <v>247705.92161761862</v>
      </c>
      <c r="AF2204" s="16">
        <f t="shared" si="1094"/>
        <v>92801.870438259532</v>
      </c>
      <c r="AG2204" s="16">
        <f t="shared" si="1071"/>
        <v>22000</v>
      </c>
      <c r="AH2204" s="16">
        <f t="shared" si="1095"/>
        <v>278659.15037885908</v>
      </c>
      <c r="AI2204" s="16">
        <f t="shared" si="1096"/>
        <v>26222.631087228325</v>
      </c>
      <c r="AJ2204" s="16">
        <f t="shared" si="1072"/>
        <v>252436.51929163074</v>
      </c>
      <c r="AK2204" s="16">
        <f t="shared" si="1097"/>
        <v>94206.766899148672</v>
      </c>
      <c r="AL2204" s="16">
        <f t="shared" si="1073"/>
        <v>22000</v>
      </c>
      <c r="AM2204" s="16">
        <f t="shared" si="1098"/>
        <v>276284.99480941414</v>
      </c>
      <c r="AN2204" s="16">
        <f t="shared" si="1099"/>
        <v>26216.605060377318</v>
      </c>
      <c r="AO2204" s="16">
        <f t="shared" si="1074"/>
        <v>250068.38974903681</v>
      </c>
      <c r="AP2204" s="16">
        <f t="shared" si="1100"/>
        <v>93504.843495857698</v>
      </c>
      <c r="AQ2204" s="16">
        <f t="shared" si="1075"/>
        <v>22000</v>
      </c>
      <c r="AR2204" s="16">
        <f t="shared" si="1101"/>
        <v>273916.4942820507</v>
      </c>
      <c r="AS2204" s="16">
        <f t="shared" si="1102"/>
        <v>26210.572664432075</v>
      </c>
      <c r="AT2204" s="16">
        <f t="shared" si="1076"/>
        <v>247705.92161761862</v>
      </c>
      <c r="AU2204" s="16">
        <f t="shared" si="1103"/>
        <v>92801.870438259532</v>
      </c>
    </row>
    <row r="2205" spans="1:47">
      <c r="B2205" s="13">
        <v>9</v>
      </c>
      <c r="C2205" s="16">
        <f t="shared" si="1059"/>
        <v>22000</v>
      </c>
      <c r="D2205" s="16">
        <f t="shared" si="1077"/>
        <v>375280.19669503084</v>
      </c>
      <c r="E2205" s="16">
        <f t="shared" si="1078"/>
        <v>26621.207235844344</v>
      </c>
      <c r="F2205" s="16">
        <f t="shared" si="1060"/>
        <v>348658.9894591865</v>
      </c>
      <c r="G2205" s="16">
        <f t="shared" si="1079"/>
        <v>113601.83202601635</v>
      </c>
      <c r="H2205" s="16">
        <f t="shared" si="1061"/>
        <v>22000</v>
      </c>
      <c r="I2205" s="16">
        <f t="shared" si="1080"/>
        <v>207258.81447237646</v>
      </c>
      <c r="J2205" s="16">
        <f t="shared" si="1081"/>
        <v>26237.264063669303</v>
      </c>
      <c r="K2205" s="16">
        <f t="shared" si="1062"/>
        <v>181021.55040870715</v>
      </c>
      <c r="L2205" s="16">
        <f t="shared" si="1082"/>
        <v>67236.032628927991</v>
      </c>
      <c r="M2205" s="16">
        <f t="shared" si="1063"/>
        <v>22000</v>
      </c>
      <c r="N2205" s="16">
        <f t="shared" si="1083"/>
        <v>286654.82129987807</v>
      </c>
      <c r="O2205" s="16">
        <f t="shared" si="1084"/>
        <v>26429.999519239216</v>
      </c>
      <c r="P2205" s="16">
        <f t="shared" si="1064"/>
        <v>260224.82178063886</v>
      </c>
      <c r="Q2205" s="16">
        <f t="shared" si="1085"/>
        <v>90654.255893300928</v>
      </c>
      <c r="R2205" s="16">
        <f t="shared" si="1065"/>
        <v>22000</v>
      </c>
      <c r="S2205" s="16">
        <f t="shared" si="1086"/>
        <v>244970.84935684546</v>
      </c>
      <c r="T2205" s="16">
        <f t="shared" si="1087"/>
        <v>26331.545067789222</v>
      </c>
      <c r="U2205" s="16">
        <f t="shared" si="1066"/>
        <v>218639.30428905622</v>
      </c>
      <c r="V2205" s="16">
        <f t="shared" si="1088"/>
        <v>78733.048776942829</v>
      </c>
      <c r="W2205" s="16">
        <f t="shared" si="1067"/>
        <v>22000</v>
      </c>
      <c r="X2205" s="16">
        <f t="shared" si="1089"/>
        <v>264375.69870855636</v>
      </c>
      <c r="Y2205" s="16">
        <f t="shared" si="1090"/>
        <v>26378.104187057415</v>
      </c>
      <c r="Z2205" s="16">
        <f t="shared" si="1068"/>
        <v>237997.59452149895</v>
      </c>
      <c r="AA2205" s="16">
        <f t="shared" si="1091"/>
        <v>84380.613728157186</v>
      </c>
      <c r="AB2205" s="16">
        <f t="shared" si="1069"/>
        <v>22000</v>
      </c>
      <c r="AC2205" s="16">
        <f t="shared" si="1092"/>
        <v>254626.82506761487</v>
      </c>
      <c r="AD2205" s="16">
        <f t="shared" si="1093"/>
        <v>26354.874447097951</v>
      </c>
      <c r="AE2205" s="16">
        <f t="shared" si="1070"/>
        <v>228271.95062051693</v>
      </c>
      <c r="AF2205" s="16">
        <f t="shared" si="1094"/>
        <v>81565.208917043594</v>
      </c>
      <c r="AG2205" s="16">
        <f t="shared" si="1071"/>
        <v>22000</v>
      </c>
      <c r="AH2205" s="16">
        <f t="shared" si="1095"/>
        <v>259489.59564063893</v>
      </c>
      <c r="AI2205" s="16">
        <f t="shared" si="1096"/>
        <v>26366.501864427057</v>
      </c>
      <c r="AJ2205" s="16">
        <f t="shared" si="1072"/>
        <v>233123.09377621187</v>
      </c>
      <c r="AK2205" s="16">
        <f t="shared" si="1097"/>
        <v>82975.002916495767</v>
      </c>
      <c r="AL2205" s="16">
        <f t="shared" si="1073"/>
        <v>22000</v>
      </c>
      <c r="AM2205" s="16">
        <f t="shared" si="1098"/>
        <v>257055.30055862491</v>
      </c>
      <c r="AN2205" s="16">
        <f t="shared" si="1099"/>
        <v>26360.691281320062</v>
      </c>
      <c r="AO2205" s="16">
        <f t="shared" si="1074"/>
        <v>230694.60927730484</v>
      </c>
      <c r="AP2205" s="16">
        <f t="shared" si="1100"/>
        <v>82270.629174584639</v>
      </c>
      <c r="AQ2205" s="16">
        <f t="shared" si="1075"/>
        <v>22000</v>
      </c>
      <c r="AR2205" s="16">
        <f t="shared" si="1101"/>
        <v>254626.82506761487</v>
      </c>
      <c r="AS2205" s="16">
        <f t="shared" si="1102"/>
        <v>26354.874447097951</v>
      </c>
      <c r="AT2205" s="16">
        <f t="shared" si="1076"/>
        <v>228271.95062051693</v>
      </c>
      <c r="AU2205" s="16">
        <f t="shared" si="1103"/>
        <v>81565.208917043594</v>
      </c>
    </row>
    <row r="2206" spans="1:47">
      <c r="B2206" s="13">
        <v>10</v>
      </c>
      <c r="C2206" s="16">
        <f t="shared" si="1059"/>
        <v>22000</v>
      </c>
      <c r="D2206" s="16">
        <f t="shared" si="1077"/>
        <v>358400.52162467618</v>
      </c>
      <c r="E2206" s="16">
        <f t="shared" si="1078"/>
        <v>26750.584925418891</v>
      </c>
      <c r="F2206" s="16">
        <f t="shared" si="1060"/>
        <v>331649.93669925729</v>
      </c>
      <c r="G2206" s="16">
        <f t="shared" si="1079"/>
        <v>103061.4976303704</v>
      </c>
      <c r="H2206" s="16">
        <f t="shared" si="1061"/>
        <v>22000</v>
      </c>
      <c r="I2206" s="16">
        <f t="shared" si="1080"/>
        <v>186079.29252712641</v>
      </c>
      <c r="J2206" s="16">
        <f t="shared" si="1081"/>
        <v>26380.611223698113</v>
      </c>
      <c r="K2206" s="16">
        <f t="shared" si="1062"/>
        <v>159698.68130342831</v>
      </c>
      <c r="L2206" s="16">
        <f t="shared" si="1082"/>
        <v>56572.47658015792</v>
      </c>
      <c r="M2206" s="16">
        <f t="shared" si="1063"/>
        <v>22000</v>
      </c>
      <c r="N2206" s="16">
        <f t="shared" si="1083"/>
        <v>267495.50330118992</v>
      </c>
      <c r="O2206" s="16">
        <f t="shared" si="1084"/>
        <v>26566.389687738512</v>
      </c>
      <c r="P2206" s="16">
        <f t="shared" si="1064"/>
        <v>240929.11361345142</v>
      </c>
      <c r="Q2206" s="16">
        <f t="shared" si="1085"/>
        <v>80049.905358916818</v>
      </c>
      <c r="R2206" s="16">
        <f t="shared" si="1065"/>
        <v>22000</v>
      </c>
      <c r="S2206" s="16">
        <f t="shared" si="1086"/>
        <v>224748.08645089247</v>
      </c>
      <c r="T2206" s="16">
        <f t="shared" si="1087"/>
        <v>26471.503049397405</v>
      </c>
      <c r="U2206" s="16">
        <f t="shared" si="1066"/>
        <v>198276.58340149507</v>
      </c>
      <c r="V2206" s="16">
        <f t="shared" si="1088"/>
        <v>68097.680763797951</v>
      </c>
      <c r="W2206" s="16">
        <f t="shared" si="1067"/>
        <v>22000</v>
      </c>
      <c r="X2206" s="16">
        <f t="shared" si="1089"/>
        <v>244647.24731242965</v>
      </c>
      <c r="Y2206" s="16">
        <f t="shared" si="1090"/>
        <v>26516.378591560297</v>
      </c>
      <c r="Z2206" s="16">
        <f t="shared" si="1068"/>
        <v>218130.86872086936</v>
      </c>
      <c r="AA2206" s="16">
        <f t="shared" si="1091"/>
        <v>73759.727477660199</v>
      </c>
      <c r="AB2206" s="16">
        <f t="shared" si="1069"/>
        <v>22000</v>
      </c>
      <c r="AC2206" s="16">
        <f t="shared" si="1092"/>
        <v>234649.86892085421</v>
      </c>
      <c r="AD2206" s="16">
        <f t="shared" si="1093"/>
        <v>26493.989655653913</v>
      </c>
      <c r="AE2206" s="16">
        <f t="shared" si="1070"/>
        <v>208155.87926520029</v>
      </c>
      <c r="AF2206" s="16">
        <f t="shared" si="1094"/>
        <v>70937.053784371165</v>
      </c>
      <c r="AG2206" s="16">
        <f t="shared" si="1071"/>
        <v>22000</v>
      </c>
      <c r="AH2206" s="16">
        <f t="shared" si="1095"/>
        <v>239636.55301631923</v>
      </c>
      <c r="AI2206" s="16">
        <f t="shared" si="1096"/>
        <v>26505.196420164331</v>
      </c>
      <c r="AJ2206" s="16">
        <f t="shared" si="1072"/>
        <v>213131.35659615489</v>
      </c>
      <c r="AK2206" s="16">
        <f t="shared" si="1097"/>
        <v>72350.475524926485</v>
      </c>
      <c r="AL2206" s="16">
        <f t="shared" si="1073"/>
        <v>22000</v>
      </c>
      <c r="AM2206" s="16">
        <f t="shared" si="1098"/>
        <v>237140.21666051276</v>
      </c>
      <c r="AN2206" s="16">
        <f t="shared" si="1099"/>
        <v>26499.596101342919</v>
      </c>
      <c r="AO2206" s="16">
        <f t="shared" si="1074"/>
        <v>210640.62055916985</v>
      </c>
      <c r="AP2206" s="16">
        <f t="shared" si="1100"/>
        <v>71644.286200549657</v>
      </c>
      <c r="AQ2206" s="16">
        <f t="shared" si="1075"/>
        <v>22000</v>
      </c>
      <c r="AR2206" s="16">
        <f t="shared" si="1101"/>
        <v>234649.86892085421</v>
      </c>
      <c r="AS2206" s="16">
        <f t="shared" si="1102"/>
        <v>26493.989655653913</v>
      </c>
      <c r="AT2206" s="16">
        <f t="shared" si="1076"/>
        <v>208155.87926520029</v>
      </c>
      <c r="AU2206" s="16">
        <f t="shared" si="1103"/>
        <v>70937.053784371165</v>
      </c>
    </row>
    <row r="2207" spans="1:47">
      <c r="B2207" s="13">
        <v>11</v>
      </c>
      <c r="C2207" s="16">
        <f t="shared" si="1059"/>
        <v>22000</v>
      </c>
      <c r="D2207" s="16">
        <f t="shared" si="1077"/>
        <v>340916.23593063455</v>
      </c>
      <c r="E2207" s="16">
        <f t="shared" si="1078"/>
        <v>26875.155276774745</v>
      </c>
      <c r="F2207" s="16">
        <f t="shared" si="1060"/>
        <v>314041.08065385983</v>
      </c>
      <c r="G2207" s="16">
        <f t="shared" si="1079"/>
        <v>93075.43095290201</v>
      </c>
      <c r="H2207" s="16">
        <f t="shared" si="1061"/>
        <v>22000</v>
      </c>
      <c r="I2207" s="16">
        <f t="shared" si="1080"/>
        <v>164160.66245904609</v>
      </c>
      <c r="J2207" s="16">
        <f t="shared" si="1081"/>
        <v>26518.794788357212</v>
      </c>
      <c r="K2207" s="16">
        <f t="shared" si="1062"/>
        <v>137641.86767068887</v>
      </c>
      <c r="L2207" s="16">
        <f t="shared" si="1082"/>
        <v>46503.589948059569</v>
      </c>
      <c r="M2207" s="16">
        <f t="shared" si="1063"/>
        <v>22000</v>
      </c>
      <c r="N2207" s="16">
        <f t="shared" si="1083"/>
        <v>247660.67304781126</v>
      </c>
      <c r="O2207" s="16">
        <f t="shared" si="1084"/>
        <v>26697.789053869496</v>
      </c>
      <c r="P2207" s="16">
        <f t="shared" si="1064"/>
        <v>220962.88399394177</v>
      </c>
      <c r="Q2207" s="16">
        <f t="shared" si="1085"/>
        <v>70020.133081379332</v>
      </c>
      <c r="R2207" s="16">
        <f t="shared" si="1065"/>
        <v>22000</v>
      </c>
      <c r="S2207" s="16">
        <f t="shared" si="1086"/>
        <v>203816.43114173284</v>
      </c>
      <c r="T2207" s="16">
        <f t="shared" si="1087"/>
        <v>26606.380449738735</v>
      </c>
      <c r="U2207" s="16">
        <f t="shared" si="1066"/>
        <v>177210.05069199411</v>
      </c>
      <c r="V2207" s="16">
        <f t="shared" si="1088"/>
        <v>58047.204115362481</v>
      </c>
      <c r="W2207" s="16">
        <f t="shared" si="1067"/>
        <v>22000</v>
      </c>
      <c r="X2207" s="16">
        <f t="shared" si="1089"/>
        <v>224225.44519293046</v>
      </c>
      <c r="Y2207" s="16">
        <f t="shared" si="1090"/>
        <v>26649.614476403669</v>
      </c>
      <c r="Z2207" s="16">
        <f t="shared" si="1068"/>
        <v>197575.83071652681</v>
      </c>
      <c r="AA2207" s="16">
        <f t="shared" si="1091"/>
        <v>63718.868238048148</v>
      </c>
      <c r="AB2207" s="16">
        <f t="shared" si="1069"/>
        <v>22000</v>
      </c>
      <c r="AC2207" s="16">
        <f t="shared" si="1092"/>
        <v>213971.75453187001</v>
      </c>
      <c r="AD2207" s="16">
        <f t="shared" si="1093"/>
        <v>26628.045270358387</v>
      </c>
      <c r="AE2207" s="16">
        <f t="shared" si="1070"/>
        <v>187343.70926151163</v>
      </c>
      <c r="AF2207" s="16">
        <f t="shared" si="1094"/>
        <v>60891.35552036843</v>
      </c>
      <c r="AG2207" s="16">
        <f t="shared" si="1071"/>
        <v>22000</v>
      </c>
      <c r="AH2207" s="16">
        <f t="shared" si="1095"/>
        <v>219086.24669945147</v>
      </c>
      <c r="AI2207" s="16">
        <f t="shared" si="1096"/>
        <v>26638.841908505612</v>
      </c>
      <c r="AJ2207" s="16">
        <f t="shared" si="1072"/>
        <v>192447.40479094585</v>
      </c>
      <c r="AK2207" s="16">
        <f t="shared" si="1097"/>
        <v>62307.189475018997</v>
      </c>
      <c r="AL2207" s="16">
        <f t="shared" si="1073"/>
        <v>22000</v>
      </c>
      <c r="AM2207" s="16">
        <f t="shared" si="1098"/>
        <v>216525.91949759304</v>
      </c>
      <c r="AN2207" s="16">
        <f t="shared" si="1099"/>
        <v>26633.446588056227</v>
      </c>
      <c r="AO2207" s="16">
        <f t="shared" si="1074"/>
        <v>189892.47290953682</v>
      </c>
      <c r="AP2207" s="16">
        <f t="shared" si="1100"/>
        <v>61599.792184406178</v>
      </c>
      <c r="AQ2207" s="16">
        <f t="shared" si="1075"/>
        <v>22000</v>
      </c>
      <c r="AR2207" s="16">
        <f t="shared" si="1101"/>
        <v>213971.75453187001</v>
      </c>
      <c r="AS2207" s="16">
        <f t="shared" si="1102"/>
        <v>26628.045270358387</v>
      </c>
      <c r="AT2207" s="16">
        <f t="shared" si="1076"/>
        <v>187343.70926151163</v>
      </c>
      <c r="AU2207" s="16">
        <f t="shared" si="1103"/>
        <v>60891.35552036843</v>
      </c>
    </row>
    <row r="2208" spans="1:47">
      <c r="B2208" s="13">
        <v>12</v>
      </c>
      <c r="C2208" s="16">
        <f t="shared" si="1059"/>
        <v>22000</v>
      </c>
      <c r="D2208" s="16">
        <f t="shared" si="1077"/>
        <v>322815.38844732865</v>
      </c>
      <c r="E2208" s="16">
        <f t="shared" si="1078"/>
        <v>26995.049316648168</v>
      </c>
      <c r="F2208" s="16">
        <f t="shared" si="1060"/>
        <v>295820.33913068048</v>
      </c>
      <c r="G2208" s="16">
        <f t="shared" si="1079"/>
        <v>83619.715467851318</v>
      </c>
      <c r="H2208" s="16">
        <f t="shared" si="1061"/>
        <v>22000</v>
      </c>
      <c r="I2208" s="16">
        <f t="shared" si="1080"/>
        <v>141487.58145340794</v>
      </c>
      <c r="J2208" s="16">
        <f t="shared" si="1081"/>
        <v>26651.942118296207</v>
      </c>
      <c r="K2208" s="16">
        <f t="shared" si="1062"/>
        <v>114835.63933511173</v>
      </c>
      <c r="L2208" s="16">
        <f t="shared" si="1082"/>
        <v>37003.659706013132</v>
      </c>
      <c r="M2208" s="16">
        <f t="shared" si="1063"/>
        <v>22000</v>
      </c>
      <c r="N2208" s="16">
        <f t="shared" si="1083"/>
        <v>227136.5869727325</v>
      </c>
      <c r="O2208" s="16">
        <f t="shared" si="1084"/>
        <v>26824.327248046888</v>
      </c>
      <c r="P2208" s="16">
        <f t="shared" si="1064"/>
        <v>200312.25972468563</v>
      </c>
      <c r="Q2208" s="16">
        <f t="shared" si="1085"/>
        <v>60540.108464228215</v>
      </c>
      <c r="R2208" s="16">
        <f t="shared" si="1065"/>
        <v>22000</v>
      </c>
      <c r="S2208" s="16">
        <f t="shared" si="1086"/>
        <v>182161.29950832843</v>
      </c>
      <c r="T2208" s="16">
        <f t="shared" si="1087"/>
        <v>26736.30584548293</v>
      </c>
      <c r="U2208" s="16">
        <f t="shared" si="1066"/>
        <v>155424.99366284552</v>
      </c>
      <c r="V2208" s="16">
        <f t="shared" si="1088"/>
        <v>48556.332562788899</v>
      </c>
      <c r="W2208" s="16">
        <f t="shared" si="1067"/>
        <v>22000</v>
      </c>
      <c r="X2208" s="16">
        <f t="shared" si="1089"/>
        <v>203096.09942674657</v>
      </c>
      <c r="Y2208" s="16">
        <f t="shared" si="1090"/>
        <v>26777.940944399412</v>
      </c>
      <c r="Z2208" s="16">
        <f t="shared" si="1068"/>
        <v>176318.15848234715</v>
      </c>
      <c r="AA2208" s="16">
        <f t="shared" si="1091"/>
        <v>54232.963954555365</v>
      </c>
      <c r="AB2208" s="16">
        <f t="shared" si="1069"/>
        <v>22000</v>
      </c>
      <c r="AC2208" s="16">
        <f t="shared" si="1092"/>
        <v>192578.09249827827</v>
      </c>
      <c r="AD2208" s="16">
        <f t="shared" si="1093"/>
        <v>26757.170137719251</v>
      </c>
      <c r="AE2208" s="16">
        <f t="shared" si="1070"/>
        <v>165820.92236055902</v>
      </c>
      <c r="AF2208" s="16">
        <f t="shared" si="1094"/>
        <v>51402.934906515977</v>
      </c>
      <c r="AG2208" s="16">
        <f t="shared" si="1071"/>
        <v>22000</v>
      </c>
      <c r="AH2208" s="16">
        <f t="shared" si="1095"/>
        <v>197824.38528080488</v>
      </c>
      <c r="AI2208" s="16">
        <f t="shared" si="1096"/>
        <v>26767.567305797918</v>
      </c>
      <c r="AJ2208" s="16">
        <f t="shared" si="1072"/>
        <v>171056.81797500697</v>
      </c>
      <c r="AK2208" s="16">
        <f t="shared" si="1097"/>
        <v>52820.019116875555</v>
      </c>
      <c r="AL2208" s="16">
        <f t="shared" si="1073"/>
        <v>22000</v>
      </c>
      <c r="AM2208" s="16">
        <f t="shared" si="1098"/>
        <v>195198.0686026293</v>
      </c>
      <c r="AN2208" s="16">
        <f t="shared" si="1099"/>
        <v>26762.37165330982</v>
      </c>
      <c r="AO2208" s="16">
        <f t="shared" si="1074"/>
        <v>168435.69694931948</v>
      </c>
      <c r="AP2208" s="16">
        <f t="shared" si="1100"/>
        <v>52111.994688517618</v>
      </c>
      <c r="AQ2208" s="16">
        <f t="shared" si="1075"/>
        <v>22000</v>
      </c>
      <c r="AR2208" s="16">
        <f t="shared" si="1101"/>
        <v>192578.09249827827</v>
      </c>
      <c r="AS2208" s="16">
        <f t="shared" si="1102"/>
        <v>26757.170137719251</v>
      </c>
      <c r="AT2208" s="16">
        <f t="shared" si="1076"/>
        <v>165820.92236055902</v>
      </c>
      <c r="AU2208" s="16">
        <f t="shared" si="1103"/>
        <v>51402.934906515977</v>
      </c>
    </row>
    <row r="2209" spans="2:47">
      <c r="B2209" s="13">
        <v>13</v>
      </c>
      <c r="C2209" s="16">
        <f t="shared" si="1059"/>
        <v>5888.6811378687707</v>
      </c>
      <c r="D2209" s="16">
        <f t="shared" si="1077"/>
        <v>304085.55940599169</v>
      </c>
      <c r="E2209" s="16">
        <f t="shared" si="1078"/>
        <v>7256.5678349052623</v>
      </c>
      <c r="F2209" s="16">
        <f t="shared" si="1060"/>
        <v>296828.9915710864</v>
      </c>
      <c r="G2209" s="16">
        <f t="shared" si="1079"/>
        <v>80023.774817505517</v>
      </c>
      <c r="H2209" s="16">
        <f t="shared" si="1061"/>
        <v>22000</v>
      </c>
      <c r="I2209" s="16">
        <f t="shared" si="1080"/>
        <v>118044.14709813475</v>
      </c>
      <c r="J2209" s="16">
        <f t="shared" si="1081"/>
        <v>26780.182343246666</v>
      </c>
      <c r="K2209" s="16">
        <f t="shared" si="1062"/>
        <v>91263.964754888089</v>
      </c>
      <c r="L2209" s="16">
        <f t="shared" si="1082"/>
        <v>28047.837321138559</v>
      </c>
      <c r="M2209" s="16">
        <f t="shared" si="1063"/>
        <v>22000</v>
      </c>
      <c r="N2209" s="16">
        <f t="shared" si="1083"/>
        <v>205908.98426139334</v>
      </c>
      <c r="O2209" s="16">
        <f t="shared" si="1084"/>
        <v>26946.134986067238</v>
      </c>
      <c r="P2209" s="16">
        <f t="shared" si="1064"/>
        <v>178962.84927532609</v>
      </c>
      <c r="Q2209" s="16">
        <f t="shared" si="1085"/>
        <v>51585.852527862342</v>
      </c>
      <c r="R2209" s="16">
        <f t="shared" si="1065"/>
        <v>22000</v>
      </c>
      <c r="S2209" s="16">
        <f t="shared" si="1086"/>
        <v>159767.56798578543</v>
      </c>
      <c r="T2209" s="16">
        <f t="shared" si="1087"/>
        <v>26861.409243860671</v>
      </c>
      <c r="U2209" s="16">
        <f t="shared" si="1066"/>
        <v>132906.15874192477</v>
      </c>
      <c r="V2209" s="16">
        <f t="shared" si="1088"/>
        <v>39600.638411696877</v>
      </c>
      <c r="W2209" s="16">
        <f t="shared" si="1067"/>
        <v>22000</v>
      </c>
      <c r="X2209" s="16">
        <f t="shared" si="1089"/>
        <v>181244.48783034392</v>
      </c>
      <c r="Y2209" s="16">
        <f t="shared" si="1090"/>
        <v>26901.488364583063</v>
      </c>
      <c r="Z2209" s="16">
        <f t="shared" si="1068"/>
        <v>154342.99946576086</v>
      </c>
      <c r="AA2209" s="16">
        <f t="shared" si="1091"/>
        <v>45277.797956168411</v>
      </c>
      <c r="AB2209" s="16">
        <f t="shared" si="1069"/>
        <v>22000</v>
      </c>
      <c r="AC2209" s="16">
        <f t="shared" si="1092"/>
        <v>170453.95893131307</v>
      </c>
      <c r="AD2209" s="16">
        <f t="shared" si="1093"/>
        <v>26881.494452218707</v>
      </c>
      <c r="AE2209" s="16">
        <f t="shared" si="1070"/>
        <v>143572.46447909437</v>
      </c>
      <c r="AF2209" s="16">
        <f t="shared" si="1094"/>
        <v>42447.469722232272</v>
      </c>
      <c r="AG2209" s="16">
        <f t="shared" si="1071"/>
        <v>22000</v>
      </c>
      <c r="AH2209" s="16">
        <f t="shared" si="1095"/>
        <v>175836.14546922865</v>
      </c>
      <c r="AI2209" s="16">
        <f t="shared" si="1096"/>
        <v>26891.502895382229</v>
      </c>
      <c r="AJ2209" s="16">
        <f t="shared" si="1072"/>
        <v>148944.64257384642</v>
      </c>
      <c r="AK2209" s="16">
        <f t="shared" si="1097"/>
        <v>43864.694996117993</v>
      </c>
      <c r="AL2209" s="16">
        <f t="shared" si="1073"/>
        <v>22000</v>
      </c>
      <c r="AM2209" s="16">
        <f t="shared" si="1098"/>
        <v>173141.79032208349</v>
      </c>
      <c r="AN2209" s="16">
        <f t="shared" si="1099"/>
        <v>26886.50153641147</v>
      </c>
      <c r="AO2209" s="16">
        <f t="shared" si="1074"/>
        <v>146255.28878567202</v>
      </c>
      <c r="AP2209" s="16">
        <f t="shared" si="1100"/>
        <v>43156.597873148814</v>
      </c>
      <c r="AQ2209" s="16">
        <f t="shared" si="1075"/>
        <v>22000</v>
      </c>
      <c r="AR2209" s="16">
        <f t="shared" si="1101"/>
        <v>170453.95893131307</v>
      </c>
      <c r="AS2209" s="16">
        <f t="shared" si="1102"/>
        <v>26881.494452218707</v>
      </c>
      <c r="AT2209" s="16">
        <f t="shared" si="1076"/>
        <v>143572.46447909437</v>
      </c>
      <c r="AU2209" s="16">
        <f t="shared" si="1103"/>
        <v>42447.469722232272</v>
      </c>
    </row>
    <row r="2210" spans="2:47">
      <c r="B2210" s="13">
        <v>14</v>
      </c>
      <c r="C2210" s="16">
        <f t="shared" si="1059"/>
        <v>518.24151715836103</v>
      </c>
      <c r="D2210" s="16">
        <f t="shared" si="1077"/>
        <v>305122.39359558257</v>
      </c>
      <c r="E2210" s="16">
        <f t="shared" si="1078"/>
        <v>641.23752821603171</v>
      </c>
      <c r="F2210" s="16">
        <f t="shared" si="1060"/>
        <v>304481.15606736654</v>
      </c>
      <c r="G2210" s="16">
        <f t="shared" si="1079"/>
        <v>78289.802814000519</v>
      </c>
      <c r="H2210" s="16">
        <f t="shared" si="1061"/>
        <v>22000</v>
      </c>
      <c r="I2210" s="16">
        <f t="shared" si="1080"/>
        <v>93813.879930139665</v>
      </c>
      <c r="J2210" s="16">
        <f t="shared" si="1081"/>
        <v>26903.645850370231</v>
      </c>
      <c r="K2210" s="16">
        <f t="shared" si="1062"/>
        <v>66910.234079769434</v>
      </c>
      <c r="L2210" s="16">
        <f t="shared" si="1082"/>
        <v>19612.125312104057</v>
      </c>
      <c r="M2210" s="16">
        <f t="shared" si="1063"/>
        <v>22000</v>
      </c>
      <c r="N2210" s="16">
        <f t="shared" si="1083"/>
        <v>183963.0712840787</v>
      </c>
      <c r="O2210" s="16">
        <f t="shared" si="1084"/>
        <v>27063.343606289058</v>
      </c>
      <c r="P2210" s="16">
        <f t="shared" si="1064"/>
        <v>156899.72767778963</v>
      </c>
      <c r="Q2210" s="16">
        <f t="shared" si="1085"/>
        <v>43134.222948333751</v>
      </c>
      <c r="R2210" s="16">
        <f t="shared" si="1065"/>
        <v>22000</v>
      </c>
      <c r="S2210" s="16">
        <f t="shared" si="1086"/>
        <v>136619.55681717413</v>
      </c>
      <c r="T2210" s="16">
        <f t="shared" si="1087"/>
        <v>26981.821594690729</v>
      </c>
      <c r="U2210" s="16">
        <f t="shared" si="1066"/>
        <v>109637.7352224834</v>
      </c>
      <c r="V2210" s="16">
        <f t="shared" si="1088"/>
        <v>31156.53833752764</v>
      </c>
      <c r="W2210" s="16">
        <f t="shared" si="1067"/>
        <v>22000</v>
      </c>
      <c r="X2210" s="16">
        <f t="shared" si="1089"/>
        <v>158655.34287083423</v>
      </c>
      <c r="Y2210" s="16">
        <f t="shared" si="1090"/>
        <v>27020.387896085511</v>
      </c>
      <c r="Z2210" s="16">
        <f t="shared" si="1068"/>
        <v>131634.95497474872</v>
      </c>
      <c r="AA2210" s="16">
        <f t="shared" si="1091"/>
        <v>36829.994388035702</v>
      </c>
      <c r="AB2210" s="16">
        <f t="shared" si="1069"/>
        <v>22000</v>
      </c>
      <c r="AC2210" s="16">
        <f t="shared" si="1092"/>
        <v>147583.87913664029</v>
      </c>
      <c r="AD2210" s="16">
        <f t="shared" si="1093"/>
        <v>27001.149274263607</v>
      </c>
      <c r="AE2210" s="16">
        <f t="shared" si="1070"/>
        <v>120582.72986237668</v>
      </c>
      <c r="AF2210" s="16">
        <f t="shared" si="1094"/>
        <v>34001.480357222696</v>
      </c>
      <c r="AG2210" s="16">
        <f t="shared" si="1071"/>
        <v>22000</v>
      </c>
      <c r="AH2210" s="16">
        <f t="shared" si="1095"/>
        <v>153106.1558873597</v>
      </c>
      <c r="AI2210" s="16">
        <f t="shared" si="1096"/>
        <v>27010.779788504831</v>
      </c>
      <c r="AJ2210" s="16">
        <f t="shared" si="1072"/>
        <v>126095.37609885486</v>
      </c>
      <c r="AK2210" s="16">
        <f t="shared" si="1097"/>
        <v>35417.789375883309</v>
      </c>
      <c r="AL2210" s="16">
        <f t="shared" si="1073"/>
        <v>22000</v>
      </c>
      <c r="AM2210" s="16">
        <f t="shared" si="1098"/>
        <v>150341.66155434368</v>
      </c>
      <c r="AN2210" s="16">
        <f t="shared" si="1099"/>
        <v>27005.967323557805</v>
      </c>
      <c r="AO2210" s="16">
        <f t="shared" si="1074"/>
        <v>123335.69423078587</v>
      </c>
      <c r="AP2210" s="16">
        <f t="shared" si="1100"/>
        <v>34710.148063542474</v>
      </c>
      <c r="AQ2210" s="16">
        <f t="shared" si="1075"/>
        <v>22000</v>
      </c>
      <c r="AR2210" s="16">
        <f t="shared" si="1101"/>
        <v>147583.87913664029</v>
      </c>
      <c r="AS2210" s="16">
        <f t="shared" si="1102"/>
        <v>27001.149274263607</v>
      </c>
      <c r="AT2210" s="16">
        <f t="shared" si="1076"/>
        <v>120582.72986237668</v>
      </c>
      <c r="AU2210" s="16">
        <f t="shared" si="1103"/>
        <v>34001.480357222696</v>
      </c>
    </row>
    <row r="2211" spans="2:47">
      <c r="B2211" s="13">
        <v>15</v>
      </c>
      <c r="C2211" s="16">
        <f t="shared" si="1059"/>
        <v>518.24151715836103</v>
      </c>
      <c r="D2211" s="16">
        <f t="shared" si="1077"/>
        <v>312988.35956788872</v>
      </c>
      <c r="E2211" s="16">
        <f t="shared" si="1078"/>
        <v>643.74990784586282</v>
      </c>
      <c r="F2211" s="16">
        <f t="shared" si="1060"/>
        <v>312344.60966004286</v>
      </c>
      <c r="G2211" s="16">
        <f t="shared" si="1079"/>
        <v>76596.840672276448</v>
      </c>
      <c r="H2211" s="16">
        <f t="shared" si="1061"/>
        <v>22000</v>
      </c>
      <c r="I2211" s="16">
        <f t="shared" si="1080"/>
        <v>68779.70601995819</v>
      </c>
      <c r="J2211" s="16">
        <f t="shared" si="1081"/>
        <v>27022.463808770699</v>
      </c>
      <c r="K2211" s="16">
        <f t="shared" si="1062"/>
        <v>41757.242211187491</v>
      </c>
      <c r="L2211" s="16">
        <f t="shared" si="1082"/>
        <v>11673.362743730666</v>
      </c>
      <c r="M2211" s="16">
        <f t="shared" si="1063"/>
        <v>22000</v>
      </c>
      <c r="N2211" s="16">
        <f t="shared" si="1083"/>
        <v>161283.50606910707</v>
      </c>
      <c r="O2211" s="16">
        <f t="shared" si="1084"/>
        <v>27176.084642253041</v>
      </c>
      <c r="P2211" s="16">
        <f t="shared" si="1064"/>
        <v>134107.42142685404</v>
      </c>
      <c r="Q2211" s="16">
        <f t="shared" si="1085"/>
        <v>35162.898196960872</v>
      </c>
      <c r="R2211" s="16">
        <f t="shared" si="1065"/>
        <v>22000</v>
      </c>
      <c r="S2211" s="16">
        <f t="shared" si="1086"/>
        <v>112701.01354459958</v>
      </c>
      <c r="T2211" s="16">
        <f t="shared" si="1087"/>
        <v>27097.674338277986</v>
      </c>
      <c r="U2211" s="16">
        <f t="shared" si="1066"/>
        <v>85603.339206321602</v>
      </c>
      <c r="V2211" s="16">
        <f t="shared" si="1088"/>
        <v>23201.278197899301</v>
      </c>
      <c r="W2211" s="16">
        <f t="shared" si="1067"/>
        <v>22000</v>
      </c>
      <c r="X2211" s="16">
        <f t="shared" si="1089"/>
        <v>135312.83561674319</v>
      </c>
      <c r="Y2211" s="16">
        <f t="shared" si="1090"/>
        <v>27134.771047687507</v>
      </c>
      <c r="Z2211" s="16">
        <f t="shared" si="1068"/>
        <v>108178.06456905568</v>
      </c>
      <c r="AA2211" s="16">
        <f t="shared" si="1091"/>
        <v>28867.002700520497</v>
      </c>
      <c r="AB2211" s="16">
        <f t="shared" si="1069"/>
        <v>22000</v>
      </c>
      <c r="AC2211" s="16">
        <f t="shared" si="1092"/>
        <v>123951.81133473149</v>
      </c>
      <c r="AD2211" s="16">
        <f t="shared" si="1093"/>
        <v>27116.266083915933</v>
      </c>
      <c r="AE2211" s="16">
        <f t="shared" si="1070"/>
        <v>96835.545250815558</v>
      </c>
      <c r="AF2211" s="16">
        <f t="shared" si="1094"/>
        <v>26042.314460692643</v>
      </c>
      <c r="AG2211" s="16">
        <f t="shared" si="1071"/>
        <v>22000</v>
      </c>
      <c r="AH2211" s="16">
        <f t="shared" si="1095"/>
        <v>129618.48090705687</v>
      </c>
      <c r="AI2211" s="16">
        <f t="shared" si="1096"/>
        <v>27125.52948096098</v>
      </c>
      <c r="AJ2211" s="16">
        <f t="shared" si="1072"/>
        <v>102492.9514260959</v>
      </c>
      <c r="AK2211" s="16">
        <f t="shared" si="1097"/>
        <v>27456.700805583641</v>
      </c>
      <c r="AL2211" s="16">
        <f t="shared" si="1073"/>
        <v>22000</v>
      </c>
      <c r="AM2211" s="16">
        <f t="shared" si="1098"/>
        <v>126781.69352759403</v>
      </c>
      <c r="AN2211" s="16">
        <f t="shared" si="1099"/>
        <v>27120.900503021661</v>
      </c>
      <c r="AO2211" s="16">
        <f t="shared" si="1074"/>
        <v>99660.793024572369</v>
      </c>
      <c r="AP2211" s="16">
        <f t="shared" si="1100"/>
        <v>26750.018358812486</v>
      </c>
      <c r="AQ2211" s="16">
        <f t="shared" si="1075"/>
        <v>22000</v>
      </c>
      <c r="AR2211" s="16">
        <f t="shared" si="1101"/>
        <v>123951.81133473149</v>
      </c>
      <c r="AS2211" s="16">
        <f t="shared" si="1102"/>
        <v>27116.266083915933</v>
      </c>
      <c r="AT2211" s="16">
        <f t="shared" si="1076"/>
        <v>96835.545250815558</v>
      </c>
      <c r="AU2211" s="16">
        <f t="shared" si="1103"/>
        <v>26042.314460692643</v>
      </c>
    </row>
    <row r="2212" spans="2:47">
      <c r="B2212" s="13">
        <v>16</v>
      </c>
      <c r="C2212" s="16">
        <f t="shared" si="1059"/>
        <v>518.24151715836103</v>
      </c>
      <c r="D2212" s="16">
        <f t="shared" si="1077"/>
        <v>321071.51805394451</v>
      </c>
      <c r="E2212" s="16">
        <f t="shared" si="1078"/>
        <v>646.16448718495803</v>
      </c>
      <c r="F2212" s="16">
        <f t="shared" si="1060"/>
        <v>320425.35356675956</v>
      </c>
      <c r="G2212" s="16">
        <f t="shared" si="1079"/>
        <v>74943.811380657557</v>
      </c>
      <c r="H2212" s="16">
        <f t="shared" si="1061"/>
        <v>22000</v>
      </c>
      <c r="I2212" s="16">
        <f t="shared" si="1080"/>
        <v>42923.939558568069</v>
      </c>
      <c r="J2212" s="16">
        <f t="shared" si="1081"/>
        <v>27136.767729678038</v>
      </c>
      <c r="K2212" s="16">
        <f t="shared" si="1062"/>
        <v>15787.17182889003</v>
      </c>
      <c r="L2212" s="16">
        <f t="shared" si="1082"/>
        <v>4209.2097787772382</v>
      </c>
      <c r="M2212" s="16">
        <f t="shared" si="1063"/>
        <v>4088.7849996004538</v>
      </c>
      <c r="N2212" s="16">
        <f t="shared" si="1083"/>
        <v>137854.38278152034</v>
      </c>
      <c r="O2212" s="16">
        <f t="shared" si="1084"/>
        <v>5070.9277774045904</v>
      </c>
      <c r="P2212" s="16">
        <f t="shared" si="1064"/>
        <v>132783.45500411576</v>
      </c>
      <c r="Q2212" s="16">
        <f t="shared" si="1085"/>
        <v>33205.335923411651</v>
      </c>
      <c r="R2212" s="16">
        <f t="shared" si="1065"/>
        <v>22000</v>
      </c>
      <c r="S2212" s="16">
        <f t="shared" si="1086"/>
        <v>87995.09650374623</v>
      </c>
      <c r="T2212" s="16">
        <f t="shared" si="1087"/>
        <v>27209.098988532478</v>
      </c>
      <c r="U2212" s="16">
        <f t="shared" si="1066"/>
        <v>60785.997515213749</v>
      </c>
      <c r="V2212" s="16">
        <f t="shared" si="1088"/>
        <v>15712.916979516775</v>
      </c>
      <c r="W2212" s="16">
        <f t="shared" si="1067"/>
        <v>18827.66484759533</v>
      </c>
      <c r="X2212" s="16">
        <f t="shared" si="1089"/>
        <v>111200.55969311511</v>
      </c>
      <c r="Y2212" s="16">
        <f t="shared" si="1090"/>
        <v>23316.153850434879</v>
      </c>
      <c r="Z2212" s="16">
        <f t="shared" si="1068"/>
        <v>87884.405842680222</v>
      </c>
      <c r="AA2212" s="16">
        <f t="shared" si="1091"/>
        <v>22366.929501741361</v>
      </c>
      <c r="AB2212" s="16">
        <f t="shared" si="1069"/>
        <v>22000</v>
      </c>
      <c r="AC2212" s="16">
        <f t="shared" si="1092"/>
        <v>99541.130385123353</v>
      </c>
      <c r="AD2212" s="16">
        <f t="shared" si="1093"/>
        <v>27226.976369716645</v>
      </c>
      <c r="AE2212" s="16">
        <f t="shared" si="1070"/>
        <v>72314.154015406704</v>
      </c>
      <c r="AF2212" s="16">
        <f t="shared" si="1094"/>
        <v>18548.130744232294</v>
      </c>
      <c r="AG2212" s="16">
        <f t="shared" si="1071"/>
        <v>22000</v>
      </c>
      <c r="AH2212" s="16">
        <f t="shared" si="1095"/>
        <v>105356.60448894101</v>
      </c>
      <c r="AI2212" s="16">
        <f t="shared" si="1096"/>
        <v>27235.883444765805</v>
      </c>
      <c r="AJ2212" s="16">
        <f t="shared" si="1072"/>
        <v>78120.72104417521</v>
      </c>
      <c r="AK2212" s="16">
        <f t="shared" si="1097"/>
        <v>19959.637852859891</v>
      </c>
      <c r="AL2212" s="16">
        <f t="shared" si="1073"/>
        <v>22000</v>
      </c>
      <c r="AM2212" s="16">
        <f t="shared" si="1098"/>
        <v>102445.31558167894</v>
      </c>
      <c r="AN2212" s="16">
        <f t="shared" si="1099"/>
        <v>27231.432555399922</v>
      </c>
      <c r="AO2212" s="16">
        <f t="shared" si="1074"/>
        <v>75213.883026279014</v>
      </c>
      <c r="AP2212" s="16">
        <f t="shared" si="1100"/>
        <v>19254.392399272961</v>
      </c>
      <c r="AQ2212" s="16">
        <f t="shared" si="1075"/>
        <v>22000</v>
      </c>
      <c r="AR2212" s="16">
        <f t="shared" si="1101"/>
        <v>99541.130385123353</v>
      </c>
      <c r="AS2212" s="16">
        <f t="shared" si="1102"/>
        <v>27226.976369716645</v>
      </c>
      <c r="AT2212" s="16">
        <f t="shared" si="1076"/>
        <v>72314.154015406704</v>
      </c>
      <c r="AU2212" s="16">
        <f t="shared" si="1103"/>
        <v>18548.130744232294</v>
      </c>
    </row>
    <row r="2213" spans="2:47">
      <c r="B2213" s="13">
        <v>17</v>
      </c>
      <c r="C2213" s="16">
        <f t="shared" si="1059"/>
        <v>518.24151715836103</v>
      </c>
      <c r="D2213" s="16">
        <f t="shared" si="1077"/>
        <v>329378.03794541478</v>
      </c>
      <c r="E2213" s="16">
        <f t="shared" si="1078"/>
        <v>648.48431546828351</v>
      </c>
      <c r="F2213" s="16">
        <f t="shared" si="1060"/>
        <v>328729.55362994649</v>
      </c>
      <c r="G2213" s="16">
        <f t="shared" si="1079"/>
        <v>73329.667553767475</v>
      </c>
      <c r="H2213" s="16">
        <f t="shared" si="1061"/>
        <v>22000</v>
      </c>
      <c r="I2213" s="16">
        <f t="shared" si="1080"/>
        <v>16228.265409789219</v>
      </c>
      <c r="J2213" s="16">
        <f t="shared" si="1081"/>
        <v>27246.689061577399</v>
      </c>
      <c r="K2213" s="16">
        <f t="shared" si="1062"/>
        <v>-8896.6890542738965</v>
      </c>
      <c r="L2213" s="16">
        <f t="shared" si="1082"/>
        <v>0</v>
      </c>
      <c r="M2213" s="16">
        <f t="shared" si="1063"/>
        <v>2460.4927268368579</v>
      </c>
      <c r="N2213" s="16">
        <f t="shared" si="1083"/>
        <v>136493.42473693079</v>
      </c>
      <c r="O2213" s="16">
        <f t="shared" si="1084"/>
        <v>3063.1667938064943</v>
      </c>
      <c r="P2213" s="16">
        <f t="shared" si="1064"/>
        <v>133430.25794312428</v>
      </c>
      <c r="Q2213" s="16">
        <f t="shared" si="1085"/>
        <v>31823.672853193726</v>
      </c>
      <c r="R2213" s="16">
        <f t="shared" si="1065"/>
        <v>12708.329965134546</v>
      </c>
      <c r="S2213" s="16">
        <f t="shared" si="1086"/>
        <v>62484.358285788818</v>
      </c>
      <c r="T2213" s="16">
        <f t="shared" si="1087"/>
        <v>15779.255588506236</v>
      </c>
      <c r="U2213" s="16">
        <f t="shared" si="1066"/>
        <v>46705.102697282578</v>
      </c>
      <c r="V2213" s="16">
        <f t="shared" si="1088"/>
        <v>11514.621361366626</v>
      </c>
      <c r="W2213" s="16">
        <f t="shared" si="1067"/>
        <v>2965.9890855719859</v>
      </c>
      <c r="X2213" s="16">
        <f t="shared" si="1089"/>
        <v>90339.896141924721</v>
      </c>
      <c r="Y2213" s="16">
        <f t="shared" si="1090"/>
        <v>3687.3329458904868</v>
      </c>
      <c r="Z2213" s="16">
        <f t="shared" si="1068"/>
        <v>86652.563196034229</v>
      </c>
      <c r="AA2213" s="16">
        <f t="shared" si="1091"/>
        <v>21033.329430014055</v>
      </c>
      <c r="AB2213" s="16">
        <f t="shared" si="1069"/>
        <v>6325.7523289299133</v>
      </c>
      <c r="AC2213" s="16">
        <f t="shared" si="1092"/>
        <v>74334.611478597173</v>
      </c>
      <c r="AD2213" s="16">
        <f t="shared" si="1093"/>
        <v>7859.2904492321586</v>
      </c>
      <c r="AE2213" s="16">
        <f t="shared" si="1070"/>
        <v>66475.321029365019</v>
      </c>
      <c r="AF2213" s="16">
        <f t="shared" si="1094"/>
        <v>16261.827288847209</v>
      </c>
      <c r="AG2213" s="16">
        <f t="shared" si="1071"/>
        <v>3078.4459401439431</v>
      </c>
      <c r="AH2213" s="16">
        <f t="shared" si="1095"/>
        <v>80303.413990149464</v>
      </c>
      <c r="AI2213" s="16">
        <f t="shared" si="1096"/>
        <v>3825.944773632189</v>
      </c>
      <c r="AJ2213" s="16">
        <f t="shared" si="1072"/>
        <v>76477.469216517275</v>
      </c>
      <c r="AK2213" s="16">
        <f t="shared" si="1097"/>
        <v>18635.96920847454</v>
      </c>
      <c r="AL2213" s="16">
        <f t="shared" si="1073"/>
        <v>4706.7848368107616</v>
      </c>
      <c r="AM2213" s="16">
        <f t="shared" si="1098"/>
        <v>77315.358918033249</v>
      </c>
      <c r="AN2213" s="16">
        <f t="shared" si="1099"/>
        <v>5848.756650599872</v>
      </c>
      <c r="AO2213" s="16">
        <f t="shared" si="1074"/>
        <v>71466.60226743338</v>
      </c>
      <c r="AP2213" s="16">
        <f t="shared" si="1100"/>
        <v>17448.857874977803</v>
      </c>
      <c r="AQ2213" s="16">
        <f t="shared" si="1075"/>
        <v>6325.7523289299133</v>
      </c>
      <c r="AR2213" s="16">
        <f t="shared" si="1101"/>
        <v>74334.611478597173</v>
      </c>
      <c r="AS2213" s="16">
        <f t="shared" si="1102"/>
        <v>7859.2904492321586</v>
      </c>
      <c r="AT2213" s="16">
        <f t="shared" si="1076"/>
        <v>66475.321029365019</v>
      </c>
      <c r="AU2213" s="16">
        <f t="shared" si="1103"/>
        <v>16261.827288847209</v>
      </c>
    </row>
    <row r="2214" spans="2:47">
      <c r="B2214" s="13">
        <v>18</v>
      </c>
      <c r="C2214" s="16">
        <f t="shared" si="1059"/>
        <v>518.24151715836103</v>
      </c>
      <c r="D2214" s="16">
        <f t="shared" si="1077"/>
        <v>337914.25735836721</v>
      </c>
      <c r="E2214" s="16">
        <f t="shared" si="1078"/>
        <v>650.71241150406354</v>
      </c>
      <c r="F2214" s="16">
        <f t="shared" si="1060"/>
        <v>337263.54494686314</v>
      </c>
      <c r="G2214" s="16">
        <f t="shared" si="1079"/>
        <v>71753.390766720171</v>
      </c>
      <c r="H2214" s="16">
        <f t="shared" si="1061"/>
        <v>19053.798479326233</v>
      </c>
      <c r="I2214" s="16">
        <f t="shared" si="1080"/>
        <v>-9163.5897259021131</v>
      </c>
      <c r="J2214" s="16">
        <f t="shared" si="1081"/>
        <v>0</v>
      </c>
      <c r="K2214" s="16">
        <f t="shared" si="1062"/>
        <v>-28217.388205228344</v>
      </c>
      <c r="L2214" s="16">
        <f t="shared" si="1082"/>
        <v>0</v>
      </c>
      <c r="M2214" s="16">
        <f t="shared" si="1063"/>
        <v>2460.4927268368579</v>
      </c>
      <c r="N2214" s="16">
        <f t="shared" si="1083"/>
        <v>137158.29935005517</v>
      </c>
      <c r="O2214" s="16">
        <f t="shared" si="1084"/>
        <v>3074.3646914694091</v>
      </c>
      <c r="P2214" s="16">
        <f t="shared" si="1064"/>
        <v>134083.93465858576</v>
      </c>
      <c r="Q2214" s="16">
        <f t="shared" si="1085"/>
        <v>30500.347234844921</v>
      </c>
      <c r="R2214" s="16">
        <f t="shared" si="1065"/>
        <v>3416.6599302690934</v>
      </c>
      <c r="S2214" s="16">
        <f t="shared" si="1086"/>
        <v>48010.04326664465</v>
      </c>
      <c r="T2214" s="16">
        <f t="shared" si="1087"/>
        <v>4258.2746156384883</v>
      </c>
      <c r="U2214" s="16">
        <f t="shared" si="1066"/>
        <v>43751.768651006161</v>
      </c>
      <c r="V2214" s="16">
        <f t="shared" si="1088"/>
        <v>10287.57480866784</v>
      </c>
      <c r="W2214" s="16">
        <f t="shared" si="1067"/>
        <v>2965.9890855719859</v>
      </c>
      <c r="X2214" s="16">
        <f t="shared" si="1089"/>
        <v>89073.635811731423</v>
      </c>
      <c r="Y2214" s="16">
        <f t="shared" si="1090"/>
        <v>3701.0332110485238</v>
      </c>
      <c r="Z2214" s="16">
        <f t="shared" si="1068"/>
        <v>85372.602600682905</v>
      </c>
      <c r="AA2214" s="16">
        <f t="shared" si="1091"/>
        <v>19764.106871823438</v>
      </c>
      <c r="AB2214" s="16">
        <f t="shared" si="1069"/>
        <v>3190.9027947158975</v>
      </c>
      <c r="AC2214" s="16">
        <f t="shared" si="1092"/>
        <v>68332.641498925484</v>
      </c>
      <c r="AD2214" s="16">
        <f t="shared" si="1093"/>
        <v>3979.3025197720622</v>
      </c>
      <c r="AE2214" s="16">
        <f t="shared" si="1070"/>
        <v>64353.338979153421</v>
      </c>
      <c r="AF2214" s="16">
        <f t="shared" si="1094"/>
        <v>15014.540592065245</v>
      </c>
      <c r="AG2214" s="16">
        <f t="shared" si="1071"/>
        <v>3078.4459401439431</v>
      </c>
      <c r="AH2214" s="16">
        <f t="shared" si="1095"/>
        <v>78614.249706426781</v>
      </c>
      <c r="AI2214" s="16">
        <f t="shared" si="1096"/>
        <v>3840.2112701443402</v>
      </c>
      <c r="AJ2214" s="16">
        <f t="shared" si="1072"/>
        <v>74774.038436282441</v>
      </c>
      <c r="AK2214" s="16">
        <f t="shared" si="1097"/>
        <v>17378.063325664589</v>
      </c>
      <c r="AL2214" s="16">
        <f t="shared" si="1073"/>
        <v>3134.6743674299214</v>
      </c>
      <c r="AM2214" s="16">
        <f t="shared" si="1098"/>
        <v>73463.379134785471</v>
      </c>
      <c r="AN2214" s="16">
        <f t="shared" si="1099"/>
        <v>3909.767764384565</v>
      </c>
      <c r="AO2214" s="16">
        <f t="shared" si="1074"/>
        <v>69553.611370400904</v>
      </c>
      <c r="AP2214" s="16">
        <f t="shared" si="1100"/>
        <v>16196.292706292932</v>
      </c>
      <c r="AQ2214" s="16">
        <f t="shared" si="1075"/>
        <v>3190.9027947158975</v>
      </c>
      <c r="AR2214" s="16">
        <f t="shared" si="1101"/>
        <v>68332.641498925484</v>
      </c>
      <c r="AS2214" s="16">
        <f t="shared" si="1102"/>
        <v>3979.3025197720622</v>
      </c>
      <c r="AT2214" s="16">
        <f t="shared" si="1076"/>
        <v>64353.338979153421</v>
      </c>
      <c r="AU2214" s="16">
        <f t="shared" si="1103"/>
        <v>15014.540592065245</v>
      </c>
    </row>
    <row r="2215" spans="2:47">
      <c r="B2215" s="13">
        <v>19</v>
      </c>
      <c r="C2215" s="16">
        <f t="shared" si="1059"/>
        <v>518.24151715836103</v>
      </c>
      <c r="D2215" s="16">
        <f t="shared" si="1077"/>
        <v>346686.68839267851</v>
      </c>
      <c r="E2215" s="16">
        <f t="shared" si="1078"/>
        <v>652.85175770098829</v>
      </c>
      <c r="F2215" s="16">
        <f t="shared" si="1060"/>
        <v>346033.83663497755</v>
      </c>
      <c r="G2215" s="16">
        <f t="shared" si="1079"/>
        <v>70213.99088569991</v>
      </c>
      <c r="H2215" s="16">
        <f t="shared" si="1061"/>
        <v>4322.7908759573957</v>
      </c>
      <c r="I2215" s="16">
        <f t="shared" si="1080"/>
        <v>-29063.909851385197</v>
      </c>
      <c r="J2215" s="16">
        <f t="shared" si="1081"/>
        <v>0</v>
      </c>
      <c r="K2215" s="16">
        <f t="shared" si="1062"/>
        <v>-33386.700727342592</v>
      </c>
      <c r="L2215" s="16">
        <f t="shared" si="1082"/>
        <v>0</v>
      </c>
      <c r="M2215" s="16">
        <f t="shared" si="1063"/>
        <v>2460.4927268368579</v>
      </c>
      <c r="N2215" s="16">
        <f t="shared" si="1083"/>
        <v>137830.23979294667</v>
      </c>
      <c r="O2215" s="16">
        <f t="shared" si="1084"/>
        <v>3085.1211705511391</v>
      </c>
      <c r="P2215" s="16">
        <f t="shared" si="1064"/>
        <v>134745.11862239553</v>
      </c>
      <c r="Q2215" s="16">
        <f t="shared" si="1085"/>
        <v>29232.983485786819</v>
      </c>
      <c r="R2215" s="16">
        <f t="shared" si="1065"/>
        <v>3416.6599302690934</v>
      </c>
      <c r="S2215" s="16">
        <f t="shared" si="1086"/>
        <v>44974.193067115273</v>
      </c>
      <c r="T2215" s="16">
        <f t="shared" si="1087"/>
        <v>4273.6378833743147</v>
      </c>
      <c r="U2215" s="16">
        <f t="shared" si="1066"/>
        <v>40700.555183740958</v>
      </c>
      <c r="V2215" s="16">
        <f t="shared" si="1088"/>
        <v>9127.4568389198266</v>
      </c>
      <c r="W2215" s="16">
        <f t="shared" si="1067"/>
        <v>2965.9890855719859</v>
      </c>
      <c r="X2215" s="16">
        <f t="shared" si="1089"/>
        <v>87757.91311734599</v>
      </c>
      <c r="Y2215" s="16">
        <f t="shared" si="1090"/>
        <v>3714.1949531481541</v>
      </c>
      <c r="Z2215" s="16">
        <f t="shared" si="1068"/>
        <v>84043.718164197839</v>
      </c>
      <c r="AA2215" s="16">
        <f t="shared" si="1091"/>
        <v>18556.496856831607</v>
      </c>
      <c r="AB2215" s="16">
        <f t="shared" si="1069"/>
        <v>3190.9027947158975</v>
      </c>
      <c r="AC2215" s="16">
        <f t="shared" si="1092"/>
        <v>66151.371270230971</v>
      </c>
      <c r="AD2215" s="16">
        <f t="shared" si="1093"/>
        <v>3993.5563221919429</v>
      </c>
      <c r="AE2215" s="16">
        <f t="shared" si="1070"/>
        <v>62157.814948039028</v>
      </c>
      <c r="AF2215" s="16">
        <f t="shared" si="1094"/>
        <v>13831.483550690436</v>
      </c>
      <c r="AG2215" s="16">
        <f t="shared" si="1071"/>
        <v>3078.4459401439431</v>
      </c>
      <c r="AH2215" s="16">
        <f t="shared" si="1095"/>
        <v>76863.225070192173</v>
      </c>
      <c r="AI2215" s="16">
        <f t="shared" si="1096"/>
        <v>3853.9173448952024</v>
      </c>
      <c r="AJ2215" s="16">
        <f t="shared" si="1072"/>
        <v>73009.307725296967</v>
      </c>
      <c r="AK2215" s="16">
        <f t="shared" si="1097"/>
        <v>16183.066967388011</v>
      </c>
      <c r="AL2215" s="16">
        <f t="shared" si="1073"/>
        <v>3134.6743674299214</v>
      </c>
      <c r="AM2215" s="16">
        <f t="shared" si="1098"/>
        <v>71496.93927208992</v>
      </c>
      <c r="AN2215" s="16">
        <f t="shared" si="1099"/>
        <v>3923.7472780806779</v>
      </c>
      <c r="AO2215" s="16">
        <f t="shared" si="1074"/>
        <v>67573.191994009248</v>
      </c>
      <c r="AP2215" s="16">
        <f t="shared" si="1100"/>
        <v>15007.295331772031</v>
      </c>
      <c r="AQ2215" s="16">
        <f t="shared" si="1075"/>
        <v>3190.9027947158975</v>
      </c>
      <c r="AR2215" s="16">
        <f t="shared" si="1101"/>
        <v>66151.371270230971</v>
      </c>
      <c r="AS2215" s="16">
        <f t="shared" si="1102"/>
        <v>3993.5563221919429</v>
      </c>
      <c r="AT2215" s="16">
        <f t="shared" si="1076"/>
        <v>62157.814948039028</v>
      </c>
      <c r="AU2215" s="16">
        <f t="shared" si="1103"/>
        <v>13831.483550690436</v>
      </c>
    </row>
    <row r="2216" spans="2:47">
      <c r="B2216" s="13">
        <v>20</v>
      </c>
      <c r="C2216" s="16">
        <f t="shared" si="1059"/>
        <v>518.24151715836103</v>
      </c>
      <c r="D2216" s="16">
        <f t="shared" si="1077"/>
        <v>355702.02203055879</v>
      </c>
      <c r="E2216" s="16">
        <f t="shared" si="1078"/>
        <v>654.90529475104768</v>
      </c>
      <c r="F2216" s="16">
        <f t="shared" si="1060"/>
        <v>355047.11673580774</v>
      </c>
      <c r="G2216" s="16">
        <f t="shared" si="1079"/>
        <v>68710.505396830282</v>
      </c>
      <c r="H2216" s="16">
        <f t="shared" si="1061"/>
        <v>4322.7908759573957</v>
      </c>
      <c r="I2216" s="16">
        <f t="shared" si="1080"/>
        <v>-34388.301749162871</v>
      </c>
      <c r="J2216" s="16">
        <f t="shared" si="1081"/>
        <v>0</v>
      </c>
      <c r="K2216" s="16">
        <f t="shared" si="1062"/>
        <v>-38711.092625120269</v>
      </c>
      <c r="L2216" s="16">
        <f t="shared" si="1082"/>
        <v>0</v>
      </c>
      <c r="M2216" s="16">
        <f t="shared" si="1063"/>
        <v>2460.4927268368579</v>
      </c>
      <c r="N2216" s="16">
        <f t="shared" si="1083"/>
        <v>138509.89723670526</v>
      </c>
      <c r="O2216" s="16">
        <f t="shared" si="1084"/>
        <v>3095.4504653925978</v>
      </c>
      <c r="P2216" s="16">
        <f t="shared" si="1064"/>
        <v>135414.44677131268</v>
      </c>
      <c r="Q2216" s="16">
        <f t="shared" si="1085"/>
        <v>28019.292322240715</v>
      </c>
      <c r="R2216" s="16">
        <f t="shared" si="1065"/>
        <v>3416.6599302690934</v>
      </c>
      <c r="S2216" s="16">
        <f t="shared" si="1086"/>
        <v>41837.728695574682</v>
      </c>
      <c r="T2216" s="16">
        <f t="shared" si="1087"/>
        <v>4288.3941567124593</v>
      </c>
      <c r="U2216" s="16">
        <f t="shared" si="1066"/>
        <v>37549.334538862226</v>
      </c>
      <c r="V2216" s="16">
        <f t="shared" si="1088"/>
        <v>8031.2614020259489</v>
      </c>
      <c r="W2216" s="16">
        <f t="shared" si="1067"/>
        <v>2965.9890855719859</v>
      </c>
      <c r="X2216" s="16">
        <f t="shared" si="1089"/>
        <v>86391.89964970552</v>
      </c>
      <c r="Y2216" s="16">
        <f t="shared" si="1090"/>
        <v>3726.8354070619098</v>
      </c>
      <c r="Z2216" s="16">
        <f t="shared" si="1068"/>
        <v>82665.06424264361</v>
      </c>
      <c r="AA2216" s="16">
        <f t="shared" si="1091"/>
        <v>17407.836721078602</v>
      </c>
      <c r="AB2216" s="16">
        <f t="shared" si="1069"/>
        <v>3190.9027947158975</v>
      </c>
      <c r="AC2216" s="16">
        <f t="shared" si="1092"/>
        <v>63894.504297687243</v>
      </c>
      <c r="AD2216" s="16">
        <f t="shared" si="1093"/>
        <v>4007.2462725539117</v>
      </c>
      <c r="AE2216" s="16">
        <f t="shared" si="1070"/>
        <v>59887.258025133327</v>
      </c>
      <c r="AF2216" s="16">
        <f t="shared" si="1094"/>
        <v>12709.823416868441</v>
      </c>
      <c r="AG2216" s="16">
        <f t="shared" si="1071"/>
        <v>3078.4459401439431</v>
      </c>
      <c r="AH2216" s="16">
        <f t="shared" si="1095"/>
        <v>75049.187783141766</v>
      </c>
      <c r="AI2216" s="16">
        <f t="shared" si="1096"/>
        <v>3867.0809031128269</v>
      </c>
      <c r="AJ2216" s="16">
        <f t="shared" si="1072"/>
        <v>71182.106880028936</v>
      </c>
      <c r="AK2216" s="16">
        <f t="shared" si="1097"/>
        <v>15048.232804224854</v>
      </c>
      <c r="AL2216" s="16">
        <f t="shared" si="1073"/>
        <v>3134.6743674299214</v>
      </c>
      <c r="AM2216" s="16">
        <f t="shared" si="1098"/>
        <v>69461.186978321872</v>
      </c>
      <c r="AN2216" s="16">
        <f t="shared" si="1099"/>
        <v>3937.1736208773668</v>
      </c>
      <c r="AO2216" s="16">
        <f t="shared" si="1074"/>
        <v>65524.013357444506</v>
      </c>
      <c r="AP2216" s="16">
        <f t="shared" si="1100"/>
        <v>13879.075785369751</v>
      </c>
      <c r="AQ2216" s="16">
        <f t="shared" si="1075"/>
        <v>3190.9027947158975</v>
      </c>
      <c r="AR2216" s="16">
        <f t="shared" si="1101"/>
        <v>63894.504297687243</v>
      </c>
      <c r="AS2216" s="16">
        <f t="shared" si="1102"/>
        <v>4007.2462725539117</v>
      </c>
      <c r="AT2216" s="16">
        <f t="shared" si="1076"/>
        <v>59887.258025133327</v>
      </c>
      <c r="AU2216" s="16">
        <f t="shared" si="1103"/>
        <v>12709.823416868441</v>
      </c>
    </row>
    <row r="2217" spans="2:47">
      <c r="B2217" s="13">
        <v>21</v>
      </c>
      <c r="C2217" s="16">
        <f t="shared" si="1059"/>
        <v>518.24151715836103</v>
      </c>
      <c r="D2217" s="16">
        <f t="shared" si="1077"/>
        <v>364967.13317740621</v>
      </c>
      <c r="E2217" s="16">
        <f t="shared" si="1078"/>
        <v>656.87591693264949</v>
      </c>
      <c r="F2217" s="16">
        <f t="shared" si="1060"/>
        <v>364310.25726047356</v>
      </c>
      <c r="G2217" s="16">
        <f t="shared" si="1079"/>
        <v>67241.9987350968</v>
      </c>
      <c r="H2217" s="16">
        <f t="shared" si="1061"/>
        <v>4322.7908759573957</v>
      </c>
      <c r="I2217" s="16">
        <f t="shared" si="1080"/>
        <v>-39872.42540387388</v>
      </c>
      <c r="J2217" s="16">
        <f t="shared" si="1081"/>
        <v>0</v>
      </c>
      <c r="K2217" s="16">
        <f t="shared" si="1062"/>
        <v>-44195.216279831278</v>
      </c>
      <c r="L2217" s="16">
        <f t="shared" si="1082"/>
        <v>0</v>
      </c>
      <c r="M2217" s="16">
        <f t="shared" si="1063"/>
        <v>2460.4927268368579</v>
      </c>
      <c r="N2217" s="16">
        <f t="shared" si="1083"/>
        <v>139197.92641410316</v>
      </c>
      <c r="O2217" s="16">
        <f t="shared" si="1084"/>
        <v>3105.366622323636</v>
      </c>
      <c r="P2217" s="16">
        <f t="shared" si="1064"/>
        <v>136092.55979177952</v>
      </c>
      <c r="Q2217" s="16">
        <f t="shared" si="1085"/>
        <v>26857.068542478199</v>
      </c>
      <c r="R2217" s="16">
        <f t="shared" si="1065"/>
        <v>3416.6599302690934</v>
      </c>
      <c r="S2217" s="16">
        <f t="shared" si="1086"/>
        <v>38598.46294587804</v>
      </c>
      <c r="T2217" s="16">
        <f t="shared" si="1087"/>
        <v>4302.5631268195039</v>
      </c>
      <c r="U2217" s="16">
        <f t="shared" si="1066"/>
        <v>34295.899819058533</v>
      </c>
      <c r="V2217" s="16">
        <f t="shared" si="1088"/>
        <v>6996.0963352341123</v>
      </c>
      <c r="W2217" s="16">
        <f t="shared" si="1067"/>
        <v>2965.9890855719859</v>
      </c>
      <c r="X2217" s="16">
        <f t="shared" si="1089"/>
        <v>84974.726137583071</v>
      </c>
      <c r="Y2217" s="16">
        <f t="shared" si="1090"/>
        <v>3738.9715924457532</v>
      </c>
      <c r="Z2217" s="16">
        <f t="shared" si="1068"/>
        <v>81235.754545137315</v>
      </c>
      <c r="AA2217" s="16">
        <f t="shared" si="1091"/>
        <v>16315.563500446107</v>
      </c>
      <c r="AB2217" s="16">
        <f t="shared" si="1069"/>
        <v>3190.9027947158975</v>
      </c>
      <c r="AC2217" s="16">
        <f t="shared" si="1092"/>
        <v>61560.508014355553</v>
      </c>
      <c r="AD2217" s="16">
        <f t="shared" si="1093"/>
        <v>4020.3907215001582</v>
      </c>
      <c r="AE2217" s="16">
        <f t="shared" si="1070"/>
        <v>57540.117292855393</v>
      </c>
      <c r="AF2217" s="16">
        <f t="shared" si="1094"/>
        <v>11646.834191478181</v>
      </c>
      <c r="AG2217" s="16">
        <f t="shared" si="1071"/>
        <v>3078.4459401439431</v>
      </c>
      <c r="AH2217" s="16">
        <f t="shared" si="1095"/>
        <v>73170.934946256952</v>
      </c>
      <c r="AI2217" s="16">
        <f t="shared" si="1096"/>
        <v>3879.7196293482029</v>
      </c>
      <c r="AJ2217" s="16">
        <f t="shared" si="1072"/>
        <v>69291.215316908754</v>
      </c>
      <c r="AK2217" s="16">
        <f t="shared" si="1097"/>
        <v>13970.916721991662</v>
      </c>
      <c r="AL2217" s="16">
        <f t="shared" si="1073"/>
        <v>3134.6743674299214</v>
      </c>
      <c r="AM2217" s="16">
        <f t="shared" si="1098"/>
        <v>67354.754290651501</v>
      </c>
      <c r="AN2217" s="16">
        <f t="shared" si="1099"/>
        <v>3950.0648102233695</v>
      </c>
      <c r="AO2217" s="16">
        <f t="shared" si="1074"/>
        <v>63404.689480428133</v>
      </c>
      <c r="AP2217" s="16">
        <f t="shared" si="1100"/>
        <v>12808.949081189694</v>
      </c>
      <c r="AQ2217" s="16">
        <f t="shared" si="1075"/>
        <v>3190.9027947158975</v>
      </c>
      <c r="AR2217" s="16">
        <f t="shared" si="1101"/>
        <v>61560.508014355553</v>
      </c>
      <c r="AS2217" s="16">
        <f t="shared" si="1102"/>
        <v>4020.3907215001582</v>
      </c>
      <c r="AT2217" s="16">
        <f t="shared" si="1076"/>
        <v>57540.117292855393</v>
      </c>
      <c r="AU2217" s="16">
        <f t="shared" si="1103"/>
        <v>11646.834191478181</v>
      </c>
    </row>
    <row r="2218" spans="2:47">
      <c r="B2218" s="13">
        <v>22</v>
      </c>
      <c r="C2218" s="16">
        <f t="shared" si="1059"/>
        <v>518.24151715836103</v>
      </c>
      <c r="D2218" s="16">
        <f t="shared" si="1077"/>
        <v>374489.08584833122</v>
      </c>
      <c r="E2218" s="16">
        <f t="shared" si="1078"/>
        <v>658.76646799816751</v>
      </c>
      <c r="F2218" s="16">
        <f t="shared" si="1060"/>
        <v>373830.31938033307</v>
      </c>
      <c r="G2218" s="16">
        <f t="shared" si="1079"/>
        <v>65807.561614952676</v>
      </c>
      <c r="H2218" s="16">
        <f t="shared" si="1061"/>
        <v>4322.7908759573957</v>
      </c>
      <c r="I2218" s="16">
        <f t="shared" si="1080"/>
        <v>-45521.072768226215</v>
      </c>
      <c r="J2218" s="16">
        <f t="shared" si="1081"/>
        <v>0</v>
      </c>
      <c r="K2218" s="16">
        <f t="shared" si="1062"/>
        <v>-49843.863644183613</v>
      </c>
      <c r="L2218" s="16">
        <f t="shared" si="1082"/>
        <v>0</v>
      </c>
      <c r="M2218" s="16">
        <f t="shared" si="1063"/>
        <v>2460.4927268368579</v>
      </c>
      <c r="N2218" s="16">
        <f t="shared" si="1083"/>
        <v>139894.98591236182</v>
      </c>
      <c r="O2218" s="16">
        <f t="shared" si="1084"/>
        <v>3114.8834761686558</v>
      </c>
      <c r="P2218" s="16">
        <f t="shared" si="1064"/>
        <v>136780.10243619318</v>
      </c>
      <c r="Q2218" s="16">
        <f t="shared" si="1085"/>
        <v>25744.18878797994</v>
      </c>
      <c r="R2218" s="16">
        <f t="shared" si="1065"/>
        <v>3416.6599302690934</v>
      </c>
      <c r="S2218" s="16">
        <f t="shared" si="1086"/>
        <v>35254.127260003028</v>
      </c>
      <c r="T2218" s="16">
        <f t="shared" si="1087"/>
        <v>4316.1642135587817</v>
      </c>
      <c r="U2218" s="16">
        <f t="shared" si="1066"/>
        <v>30937.963046444245</v>
      </c>
      <c r="V2218" s="16">
        <f t="shared" si="1088"/>
        <v>6019.1803730213969</v>
      </c>
      <c r="W2218" s="16">
        <f t="shared" si="1067"/>
        <v>2965.9890855719859</v>
      </c>
      <c r="X2218" s="16">
        <f t="shared" si="1089"/>
        <v>83505.481527128446</v>
      </c>
      <c r="Y2218" s="16">
        <f t="shared" si="1090"/>
        <v>3750.6202840933661</v>
      </c>
      <c r="Z2218" s="16">
        <f t="shared" si="1068"/>
        <v>79754.861243035077</v>
      </c>
      <c r="AA2218" s="16">
        <f t="shared" si="1091"/>
        <v>15277.211292507891</v>
      </c>
      <c r="AB2218" s="16">
        <f t="shared" si="1069"/>
        <v>3190.9027947158975</v>
      </c>
      <c r="AC2218" s="16">
        <f t="shared" si="1092"/>
        <v>59147.788170017768</v>
      </c>
      <c r="AD2218" s="16">
        <f t="shared" si="1093"/>
        <v>4033.007761222234</v>
      </c>
      <c r="AE2218" s="16">
        <f t="shared" si="1070"/>
        <v>55114.78040879553</v>
      </c>
      <c r="AF2218" s="16">
        <f t="shared" si="1094"/>
        <v>10639.893809852498</v>
      </c>
      <c r="AG2218" s="16">
        <f t="shared" si="1071"/>
        <v>3078.4459401439431</v>
      </c>
      <c r="AH2218" s="16">
        <f t="shared" si="1095"/>
        <v>71227.211872863176</v>
      </c>
      <c r="AI2218" s="16">
        <f t="shared" si="1096"/>
        <v>3891.8509563967787</v>
      </c>
      <c r="AJ2218" s="16">
        <f t="shared" si="1072"/>
        <v>67335.360916466394</v>
      </c>
      <c r="AK2218" s="16">
        <f t="shared" si="1097"/>
        <v>12948.575095427999</v>
      </c>
      <c r="AL2218" s="16">
        <f t="shared" si="1073"/>
        <v>3134.6743674299214</v>
      </c>
      <c r="AM2218" s="16">
        <f t="shared" si="1098"/>
        <v>65176.216504511292</v>
      </c>
      <c r="AN2218" s="16">
        <f t="shared" si="1099"/>
        <v>3962.4386084394046</v>
      </c>
      <c r="AO2218" s="16">
        <f t="shared" si="1074"/>
        <v>61213.777896071886</v>
      </c>
      <c r="AP2218" s="16">
        <f t="shared" si="1100"/>
        <v>11794.332443154444</v>
      </c>
      <c r="AQ2218" s="16">
        <f t="shared" si="1075"/>
        <v>3190.9027947158975</v>
      </c>
      <c r="AR2218" s="16">
        <f t="shared" si="1101"/>
        <v>59147.788170017768</v>
      </c>
      <c r="AS2218" s="16">
        <f t="shared" si="1102"/>
        <v>4033.007761222234</v>
      </c>
      <c r="AT2218" s="16">
        <f t="shared" si="1076"/>
        <v>55114.78040879553</v>
      </c>
      <c r="AU2218" s="16">
        <f t="shared" si="1103"/>
        <v>10639.893809852498</v>
      </c>
    </row>
    <row r="2219" spans="2:47">
      <c r="B2219" s="13">
        <v>23</v>
      </c>
      <c r="C2219" s="16">
        <f t="shared" si="1059"/>
        <v>518.24151715836103</v>
      </c>
      <c r="D2219" s="16">
        <f t="shared" si="1077"/>
        <v>384275.13850381959</v>
      </c>
      <c r="E2219" s="16">
        <f t="shared" si="1078"/>
        <v>660.57973760993264</v>
      </c>
      <c r="F2219" s="16">
        <f t="shared" si="1060"/>
        <v>383614.55876620964</v>
      </c>
      <c r="G2219" s="16">
        <f t="shared" si="1079"/>
        <v>64406.310364105149</v>
      </c>
      <c r="H2219" s="16">
        <f t="shared" si="1061"/>
        <v>4322.7908759573957</v>
      </c>
      <c r="I2219" s="16">
        <f t="shared" si="1080"/>
        <v>-51339.179553509122</v>
      </c>
      <c r="J2219" s="16">
        <f t="shared" si="1081"/>
        <v>0</v>
      </c>
      <c r="K2219" s="16">
        <f t="shared" si="1062"/>
        <v>-55661.970429466521</v>
      </c>
      <c r="L2219" s="16">
        <f t="shared" si="1082"/>
        <v>0</v>
      </c>
      <c r="M2219" s="16">
        <f t="shared" si="1063"/>
        <v>2460.4927268368579</v>
      </c>
      <c r="N2219" s="16">
        <f t="shared" si="1083"/>
        <v>140601.73849826041</v>
      </c>
      <c r="O2219" s="16">
        <f t="shared" si="1084"/>
        <v>3124.0146295973732</v>
      </c>
      <c r="P2219" s="16">
        <f t="shared" si="1064"/>
        <v>137477.72386866304</v>
      </c>
      <c r="Q2219" s="16">
        <f t="shared" si="1085"/>
        <v>24678.609290874749</v>
      </c>
      <c r="R2219" s="16">
        <f t="shared" si="1065"/>
        <v>3416.6599302690934</v>
      </c>
      <c r="S2219" s="16">
        <f t="shared" si="1086"/>
        <v>31802.369733961899</v>
      </c>
      <c r="T2219" s="16">
        <f t="shared" si="1087"/>
        <v>4329.2165340775591</v>
      </c>
      <c r="U2219" s="16">
        <f t="shared" si="1066"/>
        <v>27473.153199884342</v>
      </c>
      <c r="V2219" s="16">
        <f t="shared" si="1088"/>
        <v>5097.8401279557465</v>
      </c>
      <c r="W2219" s="16">
        <f t="shared" si="1067"/>
        <v>2965.9890855719859</v>
      </c>
      <c r="X2219" s="16">
        <f t="shared" si="1089"/>
        <v>81983.212066165477</v>
      </c>
      <c r="Y2219" s="16">
        <f t="shared" si="1090"/>
        <v>3761.7979857962182</v>
      </c>
      <c r="Z2219" s="16">
        <f t="shared" si="1068"/>
        <v>78221.414080369257</v>
      </c>
      <c r="AA2219" s="16">
        <f t="shared" si="1091"/>
        <v>14290.408597169186</v>
      </c>
      <c r="AB2219" s="16">
        <f t="shared" si="1069"/>
        <v>3190.9027947158975</v>
      </c>
      <c r="AC2219" s="16">
        <f t="shared" si="1092"/>
        <v>56654.687373417284</v>
      </c>
      <c r="AD2219" s="16">
        <f t="shared" si="1093"/>
        <v>4045.1151967338333</v>
      </c>
      <c r="AE2219" s="16">
        <f t="shared" si="1070"/>
        <v>52609.572176683454</v>
      </c>
      <c r="AF2219" s="16">
        <f t="shared" si="1094"/>
        <v>9686.4813025218245</v>
      </c>
      <c r="AG2219" s="16">
        <f t="shared" si="1071"/>
        <v>3078.4459401439431</v>
      </c>
      <c r="AH2219" s="16">
        <f t="shared" si="1095"/>
        <v>69216.710900472463</v>
      </c>
      <c r="AI2219" s="16">
        <f t="shared" si="1096"/>
        <v>3903.4920378761385</v>
      </c>
      <c r="AJ2219" s="16">
        <f t="shared" si="1072"/>
        <v>65313.218862596324</v>
      </c>
      <c r="AK2219" s="16">
        <f t="shared" si="1097"/>
        <v>11978.76203882232</v>
      </c>
      <c r="AL2219" s="16">
        <f t="shared" si="1073"/>
        <v>3134.6743674299214</v>
      </c>
      <c r="AM2219" s="16">
        <f t="shared" si="1098"/>
        <v>62924.090850488137</v>
      </c>
      <c r="AN2219" s="16">
        <f t="shared" si="1099"/>
        <v>3974.3124946462244</v>
      </c>
      <c r="AO2219" s="16">
        <f t="shared" si="1074"/>
        <v>58949.778355841911</v>
      </c>
      <c r="AP2219" s="16">
        <f t="shared" si="1100"/>
        <v>10832.74251066531</v>
      </c>
      <c r="AQ2219" s="16">
        <f t="shared" si="1075"/>
        <v>3190.9027947158975</v>
      </c>
      <c r="AR2219" s="16">
        <f t="shared" si="1101"/>
        <v>56654.687373417284</v>
      </c>
      <c r="AS2219" s="16">
        <f t="shared" si="1102"/>
        <v>4045.1151967338333</v>
      </c>
      <c r="AT2219" s="16">
        <f t="shared" si="1076"/>
        <v>52609.572176683454</v>
      </c>
      <c r="AU2219" s="16">
        <f t="shared" si="1103"/>
        <v>9686.4813025218245</v>
      </c>
    </row>
    <row r="2220" spans="2:47">
      <c r="B2220" s="13">
        <v>24</v>
      </c>
      <c r="C2220" s="16">
        <f t="shared" si="1059"/>
        <v>518.24151715836103</v>
      </c>
      <c r="D2220" s="16">
        <f t="shared" si="1077"/>
        <v>394332.74953813752</v>
      </c>
      <c r="E2220" s="16">
        <f t="shared" si="1078"/>
        <v>662.31845828889357</v>
      </c>
      <c r="F2220" s="16">
        <f t="shared" si="1060"/>
        <v>393670.43107984861</v>
      </c>
      <c r="G2220" s="16">
        <f t="shared" si="1079"/>
        <v>63037.38626185053</v>
      </c>
      <c r="H2220" s="16">
        <f t="shared" si="1061"/>
        <v>4322.7908759573957</v>
      </c>
      <c r="I2220" s="16">
        <f t="shared" si="1080"/>
        <v>-57331.829542350519</v>
      </c>
      <c r="J2220" s="16">
        <f t="shared" si="1081"/>
        <v>0</v>
      </c>
      <c r="K2220" s="16">
        <f t="shared" si="1062"/>
        <v>-61654.620418307917</v>
      </c>
      <c r="L2220" s="16">
        <f t="shared" si="1082"/>
        <v>0</v>
      </c>
      <c r="M2220" s="16">
        <f t="shared" si="1063"/>
        <v>2460.4927268368579</v>
      </c>
      <c r="N2220" s="16">
        <f t="shared" si="1083"/>
        <v>141318.85147355348</v>
      </c>
      <c r="O2220" s="16">
        <f t="shared" si="1084"/>
        <v>3132.7734351499362</v>
      </c>
      <c r="P2220" s="16">
        <f t="shared" si="1064"/>
        <v>138186.07803840356</v>
      </c>
      <c r="Q2220" s="16">
        <f t="shared" si="1085"/>
        <v>23658.363615390383</v>
      </c>
      <c r="R2220" s="16">
        <f t="shared" si="1065"/>
        <v>3416.6599302690934</v>
      </c>
      <c r="S2220" s="16">
        <f t="shared" si="1086"/>
        <v>28240.753100289112</v>
      </c>
      <c r="T2220" s="16">
        <f t="shared" si="1087"/>
        <v>4341.738875273857</v>
      </c>
      <c r="U2220" s="16">
        <f t="shared" si="1066"/>
        <v>23899.014225015257</v>
      </c>
      <c r="V2220" s="16">
        <f t="shared" si="1088"/>
        <v>4229.5070539293156</v>
      </c>
      <c r="W2220" s="16">
        <f t="shared" si="1067"/>
        <v>2965.9890855719859</v>
      </c>
      <c r="X2220" s="16">
        <f t="shared" si="1089"/>
        <v>80406.920389774779</v>
      </c>
      <c r="Y2220" s="16">
        <f t="shared" si="1090"/>
        <v>3772.5209075038538</v>
      </c>
      <c r="Z2220" s="16">
        <f t="shared" si="1068"/>
        <v>76634.399482270921</v>
      </c>
      <c r="AA2220" s="16">
        <f t="shared" si="1091"/>
        <v>13352.875645719661</v>
      </c>
      <c r="AB2220" s="16">
        <f t="shared" si="1069"/>
        <v>3190.9027947158975</v>
      </c>
      <c r="AC2220" s="16">
        <f t="shared" si="1092"/>
        <v>54079.483623299995</v>
      </c>
      <c r="AD2220" s="16">
        <f t="shared" si="1093"/>
        <v>4056.7305207305008</v>
      </c>
      <c r="AE2220" s="16">
        <f t="shared" si="1070"/>
        <v>50022.753102569492</v>
      </c>
      <c r="AF2220" s="16">
        <f t="shared" si="1094"/>
        <v>8784.1739414794392</v>
      </c>
      <c r="AG2220" s="16">
        <f t="shared" si="1071"/>
        <v>3078.4459401439431</v>
      </c>
      <c r="AH2220" s="16">
        <f t="shared" si="1095"/>
        <v>67138.070197617271</v>
      </c>
      <c r="AI2220" s="16">
        <f t="shared" si="1096"/>
        <v>3914.6597242466269</v>
      </c>
      <c r="AJ2220" s="16">
        <f t="shared" si="1072"/>
        <v>63223.410473370648</v>
      </c>
      <c r="AK2220" s="16">
        <f t="shared" si="1097"/>
        <v>11059.126643636366</v>
      </c>
      <c r="AL2220" s="16">
        <f t="shared" si="1073"/>
        <v>3134.6743674299214</v>
      </c>
      <c r="AM2220" s="16">
        <f t="shared" si="1098"/>
        <v>60596.83516310413</v>
      </c>
      <c r="AN2220" s="16">
        <f t="shared" si="1099"/>
        <v>3985.7036402074446</v>
      </c>
      <c r="AO2220" s="16">
        <f t="shared" si="1074"/>
        <v>56611.131522896685</v>
      </c>
      <c r="AP2220" s="16">
        <f t="shared" si="1100"/>
        <v>9921.792530530045</v>
      </c>
      <c r="AQ2220" s="16">
        <f t="shared" si="1075"/>
        <v>3190.9027947158975</v>
      </c>
      <c r="AR2220" s="16">
        <f t="shared" si="1101"/>
        <v>54079.483623299995</v>
      </c>
      <c r="AS2220" s="16">
        <f t="shared" si="1102"/>
        <v>4056.7305207305008</v>
      </c>
      <c r="AT2220" s="16">
        <f t="shared" si="1076"/>
        <v>50022.753102569492</v>
      </c>
      <c r="AU2220" s="16">
        <f t="shared" si="1103"/>
        <v>8784.1739414794392</v>
      </c>
    </row>
    <row r="2221" spans="2:47">
      <c r="B2221" s="13">
        <v>25</v>
      </c>
      <c r="C2221" s="16">
        <f t="shared" si="1059"/>
        <v>518.24151715836103</v>
      </c>
      <c r="D2221" s="16">
        <f t="shared" si="1077"/>
        <v>404669.58292421961</v>
      </c>
      <c r="E2221" s="16">
        <f t="shared" si="1078"/>
        <v>663.98530284066896</v>
      </c>
      <c r="F2221" s="16">
        <f t="shared" si="1060"/>
        <v>404005.59762137895</v>
      </c>
      <c r="G2221" s="16">
        <f t="shared" si="1079"/>
        <v>61699.954883200873</v>
      </c>
      <c r="H2221" s="16">
        <f t="shared" si="1061"/>
        <v>4322.7908759573957</v>
      </c>
      <c r="I2221" s="16">
        <f t="shared" si="1080"/>
        <v>-63504.25903085716</v>
      </c>
      <c r="J2221" s="16">
        <f t="shared" si="1081"/>
        <v>0</v>
      </c>
      <c r="K2221" s="16">
        <f t="shared" si="1062"/>
        <v>-67827.049906814558</v>
      </c>
      <c r="L2221" s="16">
        <f t="shared" si="1082"/>
        <v>0</v>
      </c>
      <c r="M2221" s="16">
        <f t="shared" si="1063"/>
        <v>2460.4927268368579</v>
      </c>
      <c r="N2221" s="16">
        <f t="shared" si="1083"/>
        <v>142046.99705879655</v>
      </c>
      <c r="O2221" s="16">
        <f t="shared" si="1084"/>
        <v>3141.1729797659459</v>
      </c>
      <c r="P2221" s="16">
        <f t="shared" si="1064"/>
        <v>138905.8240790306</v>
      </c>
      <c r="Q2221" s="16">
        <f t="shared" si="1085"/>
        <v>22681.560400420214</v>
      </c>
      <c r="R2221" s="16">
        <f t="shared" si="1065"/>
        <v>3416.6599302690934</v>
      </c>
      <c r="S2221" s="16">
        <f t="shared" si="1086"/>
        <v>24566.752682462182</v>
      </c>
      <c r="T2221" s="16">
        <f t="shared" si="1087"/>
        <v>4353.7496699056373</v>
      </c>
      <c r="U2221" s="16">
        <f t="shared" si="1066"/>
        <v>20213.003012556546</v>
      </c>
      <c r="V2221" s="16">
        <f t="shared" si="1088"/>
        <v>3411.7144022726256</v>
      </c>
      <c r="W2221" s="16">
        <f t="shared" si="1067"/>
        <v>2965.9890855719859</v>
      </c>
      <c r="X2221" s="16">
        <f t="shared" si="1089"/>
        <v>78775.564603805586</v>
      </c>
      <c r="Y2221" s="16">
        <f t="shared" si="1090"/>
        <v>3782.8049455785581</v>
      </c>
      <c r="Z2221" s="16">
        <f t="shared" si="1068"/>
        <v>74992.759658227034</v>
      </c>
      <c r="AA2221" s="16">
        <f t="shared" si="1091"/>
        <v>12462.421727161609</v>
      </c>
      <c r="AB2221" s="16">
        <f t="shared" si="1069"/>
        <v>3190.9027947158975</v>
      </c>
      <c r="AC2221" s="16">
        <f t="shared" si="1092"/>
        <v>51420.388824255286</v>
      </c>
      <c r="AD2221" s="16">
        <f t="shared" si="1093"/>
        <v>4067.8708918147117</v>
      </c>
      <c r="AE2221" s="16">
        <f t="shared" si="1070"/>
        <v>47352.517932440576</v>
      </c>
      <c r="AF2221" s="16">
        <f t="shared" si="1094"/>
        <v>7930.6443816426963</v>
      </c>
      <c r="AG2221" s="16">
        <f t="shared" si="1071"/>
        <v>3078.4459401439431</v>
      </c>
      <c r="AH2221" s="16">
        <f t="shared" si="1095"/>
        <v>64989.872561996628</v>
      </c>
      <c r="AI2221" s="16">
        <f t="shared" si="1096"/>
        <v>3925.3705420612118</v>
      </c>
      <c r="AJ2221" s="16">
        <f t="shared" si="1072"/>
        <v>61064.502019935419</v>
      </c>
      <c r="AK2221" s="16">
        <f t="shared" si="1097"/>
        <v>10187.410212393697</v>
      </c>
      <c r="AL2221" s="16">
        <f t="shared" si="1073"/>
        <v>3134.6743674299214</v>
      </c>
      <c r="AM2221" s="16">
        <f t="shared" si="1098"/>
        <v>58192.846537646416</v>
      </c>
      <c r="AN2221" s="16">
        <f t="shared" si="1099"/>
        <v>3996.628887469521</v>
      </c>
      <c r="AO2221" s="16">
        <f t="shared" si="1074"/>
        <v>54196.217650176892</v>
      </c>
      <c r="AP2221" s="16">
        <f t="shared" si="1100"/>
        <v>9059.1895446279632</v>
      </c>
      <c r="AQ2221" s="16">
        <f t="shared" si="1075"/>
        <v>3190.9027947158975</v>
      </c>
      <c r="AR2221" s="16">
        <f t="shared" si="1101"/>
        <v>51420.388824255286</v>
      </c>
      <c r="AS2221" s="16">
        <f t="shared" si="1102"/>
        <v>4067.8708918147117</v>
      </c>
      <c r="AT2221" s="16">
        <f t="shared" si="1076"/>
        <v>47352.517932440576</v>
      </c>
      <c r="AU2221" s="16">
        <f t="shared" si="1103"/>
        <v>7930.6443816426963</v>
      </c>
    </row>
    <row r="2222" spans="2:47">
      <c r="B2222" s="13">
        <v>26</v>
      </c>
      <c r="C2222" s="16">
        <f t="shared" si="1059"/>
        <v>518.24151715836103</v>
      </c>
      <c r="D2222" s="16">
        <f t="shared" si="1077"/>
        <v>415293.51401892031</v>
      </c>
      <c r="E2222" s="16">
        <f t="shared" si="1078"/>
        <v>665.58288222446015</v>
      </c>
      <c r="F2222" s="16">
        <f t="shared" si="1060"/>
        <v>414627.93113669584</v>
      </c>
      <c r="G2222" s="16">
        <f t="shared" si="1079"/>
        <v>60393.205449924462</v>
      </c>
      <c r="H2222" s="16">
        <f t="shared" si="1061"/>
        <v>4322.7908759573957</v>
      </c>
      <c r="I2222" s="16">
        <f t="shared" si="1080"/>
        <v>-69861.861404019</v>
      </c>
      <c r="J2222" s="16">
        <f t="shared" si="1081"/>
        <v>0</v>
      </c>
      <c r="K2222" s="16">
        <f t="shared" si="1062"/>
        <v>-74184.652279976392</v>
      </c>
      <c r="L2222" s="16">
        <f t="shared" si="1082"/>
        <v>0</v>
      </c>
      <c r="M2222" s="16">
        <f t="shared" si="1063"/>
        <v>2460.4927268368579</v>
      </c>
      <c r="N2222" s="16">
        <f t="shared" si="1083"/>
        <v>142786.85280379871</v>
      </c>
      <c r="O2222" s="16">
        <f t="shared" si="1084"/>
        <v>3149.2260716487731</v>
      </c>
      <c r="P2222" s="16">
        <f t="shared" si="1064"/>
        <v>139637.62673214995</v>
      </c>
      <c r="Q2222" s="16">
        <f t="shared" si="1085"/>
        <v>21746.381109700185</v>
      </c>
      <c r="R2222" s="16">
        <f t="shared" si="1065"/>
        <v>3416.6599302690934</v>
      </c>
      <c r="S2222" s="16">
        <f t="shared" si="1086"/>
        <v>20777.754316727376</v>
      </c>
      <c r="T2222" s="16">
        <f t="shared" si="1087"/>
        <v>4365.2669761062634</v>
      </c>
      <c r="U2222" s="16">
        <f t="shared" si="1066"/>
        <v>16412.487340621112</v>
      </c>
      <c r="V2222" s="16">
        <f t="shared" si="1088"/>
        <v>2642.0941803937567</v>
      </c>
      <c r="W2222" s="16">
        <f t="shared" si="1067"/>
        <v>2965.9890855719859</v>
      </c>
      <c r="X2222" s="16">
        <f t="shared" si="1089"/>
        <v>77088.057363077896</v>
      </c>
      <c r="Y2222" s="16">
        <f t="shared" si="1090"/>
        <v>3792.6656659401392</v>
      </c>
      <c r="Z2222" s="16">
        <f t="shared" si="1068"/>
        <v>73295.391697137762</v>
      </c>
      <c r="AA2222" s="16">
        <f t="shared" si="1091"/>
        <v>11616.94251993113</v>
      </c>
      <c r="AB2222" s="16">
        <f t="shared" si="1069"/>
        <v>3190.9027947158975</v>
      </c>
      <c r="AC2222" s="16">
        <f t="shared" si="1092"/>
        <v>48675.547283472974</v>
      </c>
      <c r="AD2222" s="16">
        <f t="shared" si="1093"/>
        <v>4078.5531158661774</v>
      </c>
      <c r="AE2222" s="16">
        <f t="shared" si="1070"/>
        <v>44596.994167606797</v>
      </c>
      <c r="AF2222" s="16">
        <f t="shared" si="1094"/>
        <v>7123.6578063807501</v>
      </c>
      <c r="AG2222" s="16">
        <f t="shared" si="1071"/>
        <v>3078.4459401439431</v>
      </c>
      <c r="AH2222" s="16">
        <f t="shared" si="1095"/>
        <v>62770.644206372417</v>
      </c>
      <c r="AI2222" s="16">
        <f t="shared" si="1096"/>
        <v>3935.6406762323772</v>
      </c>
      <c r="AJ2222" s="16">
        <f t="shared" si="1072"/>
        <v>58835.003530140042</v>
      </c>
      <c r="AK2222" s="16">
        <f t="shared" si="1097"/>
        <v>9361.4434973241987</v>
      </c>
      <c r="AL2222" s="16">
        <f t="shared" si="1073"/>
        <v>3134.6743674299214</v>
      </c>
      <c r="AM2222" s="16">
        <f t="shared" si="1098"/>
        <v>55710.459971322838</v>
      </c>
      <c r="AN2222" s="16">
        <f t="shared" si="1099"/>
        <v>4007.1047315826959</v>
      </c>
      <c r="AO2222" s="16">
        <f t="shared" si="1074"/>
        <v>51703.355239740144</v>
      </c>
      <c r="AP2222" s="16">
        <f t="shared" si="1100"/>
        <v>8242.7315819930009</v>
      </c>
      <c r="AQ2222" s="16">
        <f t="shared" si="1075"/>
        <v>3190.9027947158975</v>
      </c>
      <c r="AR2222" s="16">
        <f t="shared" si="1101"/>
        <v>48675.547283472974</v>
      </c>
      <c r="AS2222" s="16">
        <f t="shared" si="1102"/>
        <v>4078.5531158661774</v>
      </c>
      <c r="AT2222" s="16">
        <f t="shared" si="1076"/>
        <v>44596.994167606797</v>
      </c>
      <c r="AU2222" s="16">
        <f t="shared" si="1103"/>
        <v>7123.6578063807501</v>
      </c>
    </row>
    <row r="2223" spans="2:47">
      <c r="B2223" s="13">
        <v>27</v>
      </c>
      <c r="C2223" s="16">
        <f t="shared" si="1059"/>
        <v>518.24151715836103</v>
      </c>
      <c r="D2223" s="16">
        <f t="shared" si="1077"/>
        <v>426212.63553265511</v>
      </c>
      <c r="E2223" s="16">
        <f t="shared" si="1078"/>
        <v>667.11374383123905</v>
      </c>
      <c r="F2223" s="16">
        <f t="shared" si="1060"/>
        <v>425545.52178882388</v>
      </c>
      <c r="G2223" s="16">
        <f t="shared" si="1079"/>
        <v>59116.350189506469</v>
      </c>
      <c r="H2223" s="16">
        <f t="shared" si="1061"/>
        <v>4322.7908759573957</v>
      </c>
      <c r="I2223" s="16">
        <f t="shared" si="1080"/>
        <v>-76410.191848375689</v>
      </c>
      <c r="J2223" s="16">
        <f t="shared" si="1081"/>
        <v>0</v>
      </c>
      <c r="K2223" s="16">
        <f t="shared" si="1062"/>
        <v>-80732.98272433308</v>
      </c>
      <c r="L2223" s="16">
        <f t="shared" si="1082"/>
        <v>0</v>
      </c>
      <c r="M2223" s="16">
        <f t="shared" si="1063"/>
        <v>2460.4927268368579</v>
      </c>
      <c r="N2223" s="16">
        <f t="shared" si="1083"/>
        <v>143539.10202304623</v>
      </c>
      <c r="O2223" s="16">
        <f t="shared" si="1084"/>
        <v>3156.9452292996357</v>
      </c>
      <c r="P2223" s="16">
        <f t="shared" si="1064"/>
        <v>140382.1567937466</v>
      </c>
      <c r="Q2223" s="16">
        <f t="shared" si="1085"/>
        <v>20851.077795501209</v>
      </c>
      <c r="R2223" s="16">
        <f t="shared" si="1065"/>
        <v>3416.6599302690934</v>
      </c>
      <c r="S2223" s="16">
        <f t="shared" si="1086"/>
        <v>16871.052236918065</v>
      </c>
      <c r="T2223" s="16">
        <f t="shared" si="1087"/>
        <v>4376.3084600731809</v>
      </c>
      <c r="U2223" s="16">
        <f t="shared" si="1066"/>
        <v>12494.743776844884</v>
      </c>
      <c r="V2223" s="16">
        <f t="shared" si="1088"/>
        <v>1918.3741217475006</v>
      </c>
      <c r="W2223" s="16">
        <f t="shared" si="1067"/>
        <v>2965.9890855719859</v>
      </c>
      <c r="X2223" s="16">
        <f t="shared" si="1089"/>
        <v>75343.264941155794</v>
      </c>
      <c r="Y2223" s="16">
        <f t="shared" si="1090"/>
        <v>3802.1182898997508</v>
      </c>
      <c r="Z2223" s="16">
        <f t="shared" si="1068"/>
        <v>71541.146651256044</v>
      </c>
      <c r="AA2223" s="16">
        <f t="shared" si="1091"/>
        <v>10814.417436409967</v>
      </c>
      <c r="AB2223" s="16">
        <f t="shared" si="1069"/>
        <v>3190.9027947158975</v>
      </c>
      <c r="AC2223" s="16">
        <f t="shared" si="1092"/>
        <v>45843.034184649732</v>
      </c>
      <c r="AD2223" s="16">
        <f t="shared" si="1093"/>
        <v>4088.7936303403744</v>
      </c>
      <c r="AE2223" s="16">
        <f t="shared" si="1070"/>
        <v>41754.240554309356</v>
      </c>
      <c r="AF2223" s="16">
        <f t="shared" si="1094"/>
        <v>6361.0690851997542</v>
      </c>
      <c r="AG2223" s="16">
        <f t="shared" si="1071"/>
        <v>3078.4459401439431</v>
      </c>
      <c r="AH2223" s="16">
        <f t="shared" si="1095"/>
        <v>60478.853528772153</v>
      </c>
      <c r="AI2223" s="16">
        <f t="shared" si="1096"/>
        <v>3945.4859551070208</v>
      </c>
      <c r="AJ2223" s="16">
        <f t="shared" si="1072"/>
        <v>56533.367573665135</v>
      </c>
      <c r="AK2223" s="16">
        <f t="shared" si="1097"/>
        <v>8579.1439515065777</v>
      </c>
      <c r="AL2223" s="16">
        <f t="shared" si="1073"/>
        <v>3134.6743674299214</v>
      </c>
      <c r="AM2223" s="16">
        <f t="shared" si="1098"/>
        <v>53147.946985138486</v>
      </c>
      <c r="AN2223" s="16">
        <f t="shared" si="1099"/>
        <v>4017.147305189897</v>
      </c>
      <c r="AO2223" s="16">
        <f t="shared" si="1074"/>
        <v>49130.799679948592</v>
      </c>
      <c r="AP2223" s="16">
        <f t="shared" si="1100"/>
        <v>7470.3048632307055</v>
      </c>
      <c r="AQ2223" s="16">
        <f t="shared" si="1075"/>
        <v>3190.9027947158975</v>
      </c>
      <c r="AR2223" s="16">
        <f t="shared" si="1101"/>
        <v>45843.034184649732</v>
      </c>
      <c r="AS2223" s="16">
        <f t="shared" si="1102"/>
        <v>4088.7936303403744</v>
      </c>
      <c r="AT2223" s="16">
        <f t="shared" si="1076"/>
        <v>41754.240554309356</v>
      </c>
      <c r="AU2223" s="16">
        <f t="shared" si="1103"/>
        <v>6361.0690851997542</v>
      </c>
    </row>
    <row r="2224" spans="2:47">
      <c r="B2224" s="13">
        <v>28</v>
      </c>
      <c r="C2224" s="16">
        <f t="shared" si="1059"/>
        <v>518.24151715836103</v>
      </c>
      <c r="D2224" s="16">
        <f t="shared" si="1077"/>
        <v>437435.26366760366</v>
      </c>
      <c r="E2224" s="16">
        <f t="shared" si="1078"/>
        <v>668.58037013873286</v>
      </c>
      <c r="F2224" s="16">
        <f t="shared" si="1060"/>
        <v>436766.68329746492</v>
      </c>
      <c r="G2224" s="16">
        <f t="shared" si="1079"/>
        <v>57868.62370292603</v>
      </c>
      <c r="H2224" s="16">
        <f t="shared" si="1061"/>
        <v>4322.7908759573957</v>
      </c>
      <c r="I2224" s="16">
        <f t="shared" si="1080"/>
        <v>-83154.972206063074</v>
      </c>
      <c r="J2224" s="16">
        <f t="shared" si="1081"/>
        <v>0</v>
      </c>
      <c r="K2224" s="16">
        <f t="shared" si="1062"/>
        <v>-87477.763082020465</v>
      </c>
      <c r="L2224" s="16">
        <f t="shared" si="1082"/>
        <v>0</v>
      </c>
      <c r="M2224" s="16">
        <f t="shared" si="1063"/>
        <v>2460.4927268368579</v>
      </c>
      <c r="N2224" s="16">
        <f t="shared" si="1083"/>
        <v>144304.43425456388</v>
      </c>
      <c r="O2224" s="16">
        <f t="shared" si="1084"/>
        <v>3164.3426725600125</v>
      </c>
      <c r="P2224" s="16">
        <f t="shared" si="1064"/>
        <v>141140.09158200386</v>
      </c>
      <c r="Q2224" s="16">
        <f t="shared" si="1085"/>
        <v>19993.970881175963</v>
      </c>
      <c r="R2224" s="16">
        <f t="shared" si="1065"/>
        <v>3416.6599302690934</v>
      </c>
      <c r="S2224" s="16">
        <f t="shared" si="1086"/>
        <v>12843.846917969931</v>
      </c>
      <c r="T2224" s="16">
        <f t="shared" si="1087"/>
        <v>4386.8913817015609</v>
      </c>
      <c r="U2224" s="16">
        <f t="shared" si="1066"/>
        <v>8456.9555362683714</v>
      </c>
      <c r="V2224" s="16">
        <f t="shared" si="1088"/>
        <v>1238.3746751297574</v>
      </c>
      <c r="W2224" s="16">
        <f t="shared" si="1067"/>
        <v>2965.9890855719859</v>
      </c>
      <c r="X2224" s="16">
        <f t="shared" si="1089"/>
        <v>73540.006288692137</v>
      </c>
      <c r="Y2224" s="16">
        <f t="shared" si="1090"/>
        <v>3811.1776824861963</v>
      </c>
      <c r="Z2224" s="16">
        <f t="shared" si="1068"/>
        <v>69728.828606205934</v>
      </c>
      <c r="AA2224" s="16">
        <f t="shared" si="1091"/>
        <v>10052.906986932092</v>
      </c>
      <c r="AB2224" s="16">
        <f t="shared" si="1069"/>
        <v>3190.9027947158975</v>
      </c>
      <c r="AC2224" s="16">
        <f t="shared" si="1092"/>
        <v>42920.854035396762</v>
      </c>
      <c r="AD2224" s="16">
        <f t="shared" si="1093"/>
        <v>4098.6084912829492</v>
      </c>
      <c r="AE2224" s="16">
        <f t="shared" si="1070"/>
        <v>38822.245544113815</v>
      </c>
      <c r="AF2224" s="16">
        <f t="shared" si="1094"/>
        <v>5640.8199509254182</v>
      </c>
      <c r="AG2224" s="16">
        <f t="shared" si="1071"/>
        <v>3078.4459401439431</v>
      </c>
      <c r="AH2224" s="16">
        <f t="shared" si="1095"/>
        <v>58112.90986367334</v>
      </c>
      <c r="AI2224" s="16">
        <f t="shared" si="1096"/>
        <v>3954.9218381449118</v>
      </c>
      <c r="AJ2224" s="16">
        <f t="shared" si="1072"/>
        <v>54157.98802552843</v>
      </c>
      <c r="AK2224" s="16">
        <f t="shared" si="1097"/>
        <v>7838.5129995286652</v>
      </c>
      <c r="AL2224" s="16">
        <f t="shared" si="1073"/>
        <v>3134.6743674299214</v>
      </c>
      <c r="AM2224" s="16">
        <f t="shared" si="1098"/>
        <v>50503.51422300635</v>
      </c>
      <c r="AN2224" s="16">
        <f t="shared" si="1099"/>
        <v>4026.7723657752044</v>
      </c>
      <c r="AO2224" s="16">
        <f t="shared" si="1074"/>
        <v>46476.741857231144</v>
      </c>
      <c r="AP2224" s="16">
        <f t="shared" si="1100"/>
        <v>6739.8810244483902</v>
      </c>
      <c r="AQ2224" s="16">
        <f t="shared" si="1075"/>
        <v>3190.9027947158975</v>
      </c>
      <c r="AR2224" s="16">
        <f t="shared" si="1101"/>
        <v>42920.854035396762</v>
      </c>
      <c r="AS2224" s="16">
        <f t="shared" si="1102"/>
        <v>4098.6084912829492</v>
      </c>
      <c r="AT2224" s="16">
        <f t="shared" si="1076"/>
        <v>38822.245544113815</v>
      </c>
      <c r="AU2224" s="16">
        <f t="shared" si="1103"/>
        <v>5640.8199509254182</v>
      </c>
    </row>
    <row r="2225" spans="2:47">
      <c r="B2225" s="13">
        <v>29</v>
      </c>
      <c r="C2225" s="16">
        <f t="shared" si="1059"/>
        <v>518.24151715836103</v>
      </c>
      <c r="D2225" s="16">
        <f t="shared" si="1077"/>
        <v>448969.94442879607</v>
      </c>
      <c r="E2225" s="16">
        <f t="shared" si="1078"/>
        <v>669.98517771197066</v>
      </c>
      <c r="F2225" s="16">
        <f t="shared" si="1060"/>
        <v>448299.95925108407</v>
      </c>
      <c r="G2225" s="16">
        <f t="shared" si="1079"/>
        <v>56649.28234204097</v>
      </c>
      <c r="H2225" s="16">
        <f t="shared" si="1061"/>
        <v>4322.7908759573957</v>
      </c>
      <c r="I2225" s="16">
        <f t="shared" si="1080"/>
        <v>-90102.095974481083</v>
      </c>
      <c r="J2225" s="16">
        <f t="shared" si="1081"/>
        <v>0</v>
      </c>
      <c r="K2225" s="16">
        <f t="shared" si="1062"/>
        <v>-94424.886850438474</v>
      </c>
      <c r="L2225" s="16">
        <f t="shared" si="1082"/>
        <v>0</v>
      </c>
      <c r="M2225" s="16">
        <f t="shared" si="1063"/>
        <v>2460.4927268368579</v>
      </c>
      <c r="N2225" s="16">
        <f t="shared" si="1083"/>
        <v>145083.54574080504</v>
      </c>
      <c r="O2225" s="16">
        <f t="shared" si="1084"/>
        <v>3171.4303155059552</v>
      </c>
      <c r="P2225" s="16">
        <f t="shared" si="1064"/>
        <v>141912.1154252991</v>
      </c>
      <c r="Q2225" s="16">
        <f t="shared" si="1085"/>
        <v>19173.446967357839</v>
      </c>
      <c r="R2225" s="16">
        <f t="shared" si="1065"/>
        <v>3416.6599302690934</v>
      </c>
      <c r="S2225" s="16">
        <f t="shared" si="1086"/>
        <v>8693.2428739517109</v>
      </c>
      <c r="T2225" s="16">
        <f t="shared" si="1087"/>
        <v>4397.0325829407075</v>
      </c>
      <c r="U2225" s="16">
        <f t="shared" si="1066"/>
        <v>4296.2102910110034</v>
      </c>
      <c r="V2225" s="16">
        <f t="shared" si="1088"/>
        <v>600.00602051571286</v>
      </c>
      <c r="W2225" s="16">
        <f t="shared" si="1067"/>
        <v>2965.9890855719859</v>
      </c>
      <c r="X2225" s="16">
        <f t="shared" si="1089"/>
        <v>71677.052077463333</v>
      </c>
      <c r="Y2225" s="16">
        <f t="shared" si="1090"/>
        <v>3819.8583430738022</v>
      </c>
      <c r="Z2225" s="16">
        <f t="shared" si="1068"/>
        <v>67857.193734389526</v>
      </c>
      <c r="AA2225" s="16">
        <f t="shared" si="1091"/>
        <v>9330.5501693249298</v>
      </c>
      <c r="AB2225" s="16">
        <f t="shared" si="1069"/>
        <v>3190.9027947158975</v>
      </c>
      <c r="AC2225" s="16">
        <f t="shared" si="1092"/>
        <v>39906.939084616359</v>
      </c>
      <c r="AD2225" s="16">
        <f t="shared" si="1093"/>
        <v>4108.0133628535386</v>
      </c>
      <c r="AE2225" s="16">
        <f t="shared" si="1070"/>
        <v>35798.925721762818</v>
      </c>
      <c r="AF2225" s="16">
        <f t="shared" si="1094"/>
        <v>4960.9362030027542</v>
      </c>
      <c r="AG2225" s="16">
        <f t="shared" si="1071"/>
        <v>3078.4459401439431</v>
      </c>
      <c r="AH2225" s="16">
        <f t="shared" si="1095"/>
        <v>55671.162210961695</v>
      </c>
      <c r="AI2225" s="16">
        <f t="shared" si="1096"/>
        <v>3963.9634060020376</v>
      </c>
      <c r="AJ2225" s="16">
        <f t="shared" si="1072"/>
        <v>51707.198804959655</v>
      </c>
      <c r="AK2225" s="16">
        <f t="shared" si="1097"/>
        <v>7137.6333339932789</v>
      </c>
      <c r="AL2225" s="16">
        <f t="shared" si="1073"/>
        <v>3134.6743674299214</v>
      </c>
      <c r="AM2225" s="16">
        <f t="shared" si="1098"/>
        <v>47775.302024722187</v>
      </c>
      <c r="AN2225" s="16">
        <f t="shared" si="1099"/>
        <v>4035.9952854693156</v>
      </c>
      <c r="AO2225" s="16">
        <f t="shared" si="1074"/>
        <v>43739.306739252868</v>
      </c>
      <c r="AP2225" s="16">
        <f t="shared" si="1100"/>
        <v>6049.5143671717706</v>
      </c>
      <c r="AQ2225" s="16">
        <f t="shared" si="1075"/>
        <v>3190.9027947158975</v>
      </c>
      <c r="AR2225" s="16">
        <f t="shared" si="1101"/>
        <v>39906.939084616359</v>
      </c>
      <c r="AS2225" s="16">
        <f t="shared" si="1102"/>
        <v>4108.0133628535386</v>
      </c>
      <c r="AT2225" s="16">
        <f t="shared" si="1076"/>
        <v>35798.925721762818</v>
      </c>
      <c r="AU2225" s="16">
        <f t="shared" si="1103"/>
        <v>4960.9362030027542</v>
      </c>
    </row>
    <row r="2226" spans="2:47">
      <c r="B2226" s="13">
        <v>30</v>
      </c>
      <c r="C2226" s="16">
        <f t="shared" si="1059"/>
        <v>518.24151715836103</v>
      </c>
      <c r="D2226" s="16">
        <f t="shared" si="1077"/>
        <v>460825.46011255938</v>
      </c>
      <c r="E2226" s="16">
        <f t="shared" si="1078"/>
        <v>671.33051651949233</v>
      </c>
      <c r="F2226" s="16">
        <f t="shared" si="1060"/>
        <v>460154.12959603989</v>
      </c>
      <c r="G2226" s="16">
        <f t="shared" si="1079"/>
        <v>55457.603597272675</v>
      </c>
      <c r="H2226" s="16">
        <f t="shared" si="1061"/>
        <v>4322.7908759573957</v>
      </c>
      <c r="I2226" s="16">
        <f t="shared" si="1080"/>
        <v>-97257.633455951625</v>
      </c>
      <c r="J2226" s="16">
        <f t="shared" si="1081"/>
        <v>0</v>
      </c>
      <c r="K2226" s="16">
        <f t="shared" si="1062"/>
        <v>-101580.42433190902</v>
      </c>
      <c r="L2226" s="16">
        <f t="shared" si="1082"/>
        <v>0</v>
      </c>
      <c r="M2226" s="16">
        <f t="shared" si="1063"/>
        <v>2460.4927268368579</v>
      </c>
      <c r="N2226" s="16">
        <f t="shared" si="1083"/>
        <v>145877.13993028196</v>
      </c>
      <c r="O2226" s="16">
        <f t="shared" si="1084"/>
        <v>3178.2197610434941</v>
      </c>
      <c r="P2226" s="16">
        <f t="shared" si="1064"/>
        <v>142698.92016923847</v>
      </c>
      <c r="Q2226" s="16">
        <f t="shared" si="1085"/>
        <v>18387.956666094895</v>
      </c>
      <c r="R2226" s="16">
        <f t="shared" si="1065"/>
        <v>3416.6599302690934</v>
      </c>
      <c r="S2226" s="16">
        <f t="shared" si="1086"/>
        <v>4416.2464065418508</v>
      </c>
      <c r="T2226" s="16">
        <f t="shared" si="1087"/>
        <v>4406.7484786582536</v>
      </c>
      <c r="U2226" s="16">
        <f t="shared" si="1066"/>
        <v>9.4979278835971854</v>
      </c>
      <c r="V2226" s="16">
        <f t="shared" si="1088"/>
        <v>1.2651179189276802</v>
      </c>
      <c r="W2226" s="16">
        <f t="shared" si="1067"/>
        <v>2965.9890855719859</v>
      </c>
      <c r="X2226" s="16">
        <f t="shared" si="1089"/>
        <v>69753.123727328377</v>
      </c>
      <c r="Y2226" s="16">
        <f t="shared" si="1090"/>
        <v>3828.174398127469</v>
      </c>
      <c r="Z2226" s="16">
        <f t="shared" si="1068"/>
        <v>65924.949329200914</v>
      </c>
      <c r="AA2226" s="16">
        <f t="shared" si="1091"/>
        <v>8645.5618893922419</v>
      </c>
      <c r="AB2226" s="16">
        <f t="shared" si="1069"/>
        <v>3190.9027947158975</v>
      </c>
      <c r="AC2226" s="16">
        <f t="shared" si="1092"/>
        <v>36799.14770642887</v>
      </c>
      <c r="AD2226" s="16">
        <f t="shared" si="1093"/>
        <v>4117.023509159425</v>
      </c>
      <c r="AE2226" s="16">
        <f t="shared" si="1070"/>
        <v>32682.124197269444</v>
      </c>
      <c r="AF2226" s="16">
        <f t="shared" si="1094"/>
        <v>4319.5249428461266</v>
      </c>
      <c r="AG2226" s="16">
        <f t="shared" si="1071"/>
        <v>3078.4459401439431</v>
      </c>
      <c r="AH2226" s="16">
        <f t="shared" si="1095"/>
        <v>53151.897939570226</v>
      </c>
      <c r="AI2226" s="16">
        <f t="shared" si="1096"/>
        <v>3972.6253528268694</v>
      </c>
      <c r="AJ2226" s="16">
        <f t="shared" si="1072"/>
        <v>49179.272586743355</v>
      </c>
      <c r="AK2226" s="16">
        <f t="shared" si="1097"/>
        <v>6474.6662435376802</v>
      </c>
      <c r="AL2226" s="16">
        <f t="shared" si="1073"/>
        <v>3134.6743674299214</v>
      </c>
      <c r="AM2226" s="16">
        <f t="shared" si="1098"/>
        <v>44961.382969547594</v>
      </c>
      <c r="AN2226" s="16">
        <f t="shared" si="1099"/>
        <v>4044.8310431162417</v>
      </c>
      <c r="AO2226" s="16">
        <f t="shared" si="1074"/>
        <v>40916.551926431355</v>
      </c>
      <c r="AP2226" s="16">
        <f t="shared" si="1100"/>
        <v>5397.3391400481078</v>
      </c>
      <c r="AQ2226" s="16">
        <f t="shared" si="1075"/>
        <v>3190.9027947158975</v>
      </c>
      <c r="AR2226" s="16">
        <f t="shared" si="1101"/>
        <v>36799.14770642887</v>
      </c>
      <c r="AS2226" s="16">
        <f t="shared" si="1102"/>
        <v>4117.023509159425</v>
      </c>
      <c r="AT2226" s="16">
        <f t="shared" si="1076"/>
        <v>32682.124197269444</v>
      </c>
      <c r="AU2226" s="16">
        <f t="shared" si="1103"/>
        <v>4319.5249428461266</v>
      </c>
    </row>
    <row r="2227" spans="2:47">
      <c r="B2227" s="13">
        <v>31</v>
      </c>
      <c r="C2227" s="16">
        <f t="shared" si="1059"/>
        <v>518.24151715836103</v>
      </c>
      <c r="D2227" s="16">
        <f t="shared" si="1077"/>
        <v>473010.83597695327</v>
      </c>
      <c r="E2227" s="16">
        <f t="shared" si="1078"/>
        <v>672.61866953673393</v>
      </c>
      <c r="F2227" s="16">
        <f t="shared" si="1060"/>
        <v>472338.21730741655</v>
      </c>
      <c r="G2227" s="16">
        <f t="shared" si="1079"/>
        <v>54292.885496190487</v>
      </c>
      <c r="H2227" s="16">
        <f t="shared" si="1061"/>
        <v>4322.7908759573957</v>
      </c>
      <c r="I2227" s="16">
        <f t="shared" si="1080"/>
        <v>-104627.83706186629</v>
      </c>
      <c r="J2227" s="16">
        <f t="shared" si="1081"/>
        <v>0</v>
      </c>
      <c r="K2227" s="16">
        <f t="shared" si="1062"/>
        <v>-108950.62793782368</v>
      </c>
      <c r="L2227" s="16">
        <f t="shared" si="1082"/>
        <v>0</v>
      </c>
      <c r="M2227" s="16">
        <f t="shared" si="1063"/>
        <v>2460.4927268368579</v>
      </c>
      <c r="N2227" s="16">
        <f t="shared" si="1083"/>
        <v>146685.927998767</v>
      </c>
      <c r="O2227" s="16">
        <f t="shared" si="1084"/>
        <v>3184.7222970605189</v>
      </c>
      <c r="P2227" s="16">
        <f t="shared" si="1064"/>
        <v>143501.20570170649</v>
      </c>
      <c r="Q2227" s="16">
        <f t="shared" si="1085"/>
        <v>17636.012466714175</v>
      </c>
      <c r="R2227" s="16">
        <f t="shared" si="1065"/>
        <v>3416.6599302690934</v>
      </c>
      <c r="S2227" s="16">
        <f t="shared" si="1086"/>
        <v>9.7632999886648921</v>
      </c>
      <c r="T2227" s="16">
        <f t="shared" si="1087"/>
        <v>4416.0550498052544</v>
      </c>
      <c r="U2227" s="16">
        <f t="shared" si="1066"/>
        <v>-3409.1061576185602</v>
      </c>
      <c r="V2227" s="16">
        <f t="shared" si="1088"/>
        <v>0</v>
      </c>
      <c r="W2227" s="16">
        <f t="shared" si="1067"/>
        <v>2965.9890855719859</v>
      </c>
      <c r="X2227" s="16">
        <f t="shared" si="1089"/>
        <v>67766.892413458787</v>
      </c>
      <c r="Y2227" s="16">
        <f t="shared" si="1090"/>
        <v>3836.1395958877392</v>
      </c>
      <c r="Z2227" s="16">
        <f t="shared" si="1068"/>
        <v>63930.752817571047</v>
      </c>
      <c r="AA2227" s="16">
        <f t="shared" si="1091"/>
        <v>7996.2304171452633</v>
      </c>
      <c r="AB2227" s="16">
        <f t="shared" si="1069"/>
        <v>3190.9027947158975</v>
      </c>
      <c r="AC2227" s="16">
        <f t="shared" si="1092"/>
        <v>33595.262747341156</v>
      </c>
      <c r="AD2227" s="16">
        <f t="shared" si="1093"/>
        <v>4125.6537882070916</v>
      </c>
      <c r="AE2227" s="16">
        <f t="shared" si="1070"/>
        <v>29469.608959134064</v>
      </c>
      <c r="AF2227" s="16">
        <f t="shared" si="1094"/>
        <v>3714.7718465209014</v>
      </c>
      <c r="AG2227" s="16">
        <f t="shared" si="1071"/>
        <v>3078.4459401439431</v>
      </c>
      <c r="AH2227" s="16">
        <f t="shared" si="1095"/>
        <v>50553.341462816963</v>
      </c>
      <c r="AI2227" s="16">
        <f t="shared" si="1096"/>
        <v>3980.9219805850321</v>
      </c>
      <c r="AJ2227" s="16">
        <f t="shared" si="1072"/>
        <v>46572.419482231933</v>
      </c>
      <c r="AK2227" s="16">
        <f t="shared" si="1097"/>
        <v>5847.8489774086647</v>
      </c>
      <c r="AL2227" s="16">
        <f t="shared" si="1073"/>
        <v>3134.6743674299214</v>
      </c>
      <c r="AM2227" s="16">
        <f t="shared" si="1098"/>
        <v>42059.760387255847</v>
      </c>
      <c r="AN2227" s="16">
        <f t="shared" si="1099"/>
        <v>4053.2942184130179</v>
      </c>
      <c r="AO2227" s="16">
        <f t="shared" si="1074"/>
        <v>38006.466168842831</v>
      </c>
      <c r="AP2227" s="16">
        <f t="shared" si="1100"/>
        <v>4781.5668574970605</v>
      </c>
      <c r="AQ2227" s="16">
        <f t="shared" si="1075"/>
        <v>3190.9027947158975</v>
      </c>
      <c r="AR2227" s="16">
        <f t="shared" si="1101"/>
        <v>33595.262747341156</v>
      </c>
      <c r="AS2227" s="16">
        <f t="shared" si="1102"/>
        <v>4125.6537882070916</v>
      </c>
      <c r="AT2227" s="16">
        <f t="shared" si="1076"/>
        <v>29469.608959134064</v>
      </c>
      <c r="AU2227" s="16">
        <f t="shared" si="1103"/>
        <v>3714.7718465209014</v>
      </c>
    </row>
    <row r="2228" spans="2:47">
      <c r="B2228" s="13">
        <v>32</v>
      </c>
      <c r="C2228" s="16">
        <f t="shared" ref="C2228:C2249" si="1104">IF($C$2189-12*$B2228&lt;=0,0,($C$2192*MIN(12,$C$2189-12*$B2228)-$C$2188*(MIN(12,$C$2189-12*$B2228)-MAX(0,MIN(12,$C$2189-12*$B2228,$C$2190-12*$B2228))))/12)</f>
        <v>518.24151715836103</v>
      </c>
      <c r="D2228" s="16">
        <f t="shared" si="1077"/>
        <v>485535.3470989858</v>
      </c>
      <c r="E2228" s="16">
        <f t="shared" si="1078"/>
        <v>673.85185260955916</v>
      </c>
      <c r="F2228" s="16">
        <f t="shared" ref="F2228:F2259" si="1105">IF(E2228&gt;0,IF(E2228&lt;=D2228,D2228-E2228,C2228*(D2228/E2228-1)),D2228-C2228)</f>
        <v>484861.49524637626</v>
      </c>
      <c r="G2228" s="16">
        <f t="shared" si="1079"/>
        <v>53154.446013507688</v>
      </c>
      <c r="H2228" s="16">
        <f t="shared" ref="H2228:H2249" si="1106">IF($H$2189-12*$B2228&lt;=0,0,($H$2192*MIN(12,$H$2189-12*$B2228)-$H$2188*(MIN(12,$H$2189-12*$B2228)-MAX(0,MIN(12,$H$2189-12*$B2228,$H$2190-12*$B2228))))/12)</f>
        <v>4322.7908759573957</v>
      </c>
      <c r="I2228" s="16">
        <f t="shared" si="1080"/>
        <v>-112219.14677595839</v>
      </c>
      <c r="J2228" s="16">
        <f t="shared" si="1081"/>
        <v>0</v>
      </c>
      <c r="K2228" s="16">
        <f t="shared" ref="K2228:K2259" si="1107">IF(J2228&gt;0,IF(J2228&lt;=I2228,I2228-J2228,H2228*(I2228/J2228-1)),I2228-H2228)</f>
        <v>-116541.93765191578</v>
      </c>
      <c r="L2228" s="16">
        <f t="shared" si="1082"/>
        <v>0</v>
      </c>
      <c r="M2228" s="16">
        <f t="shared" ref="M2228:M2249" si="1108">IF($M$2189-12*$B2228&lt;=0,0,($M$2192*MIN(12,$M$2189-12*$B2228)-$M$2188*(MIN(12,$M$2189-12*$B2228)-MAX(0,MIN(12,$M$2189-12*$B2228,$M$2190-12*$B2228))))/12)</f>
        <v>2460.4927268368579</v>
      </c>
      <c r="N2228" s="16">
        <f t="shared" si="1083"/>
        <v>147510.62938901217</v>
      </c>
      <c r="O2228" s="16">
        <f t="shared" si="1084"/>
        <v>3190.9488939970838</v>
      </c>
      <c r="P2228" s="16">
        <f t="shared" ref="P2228:P2259" si="1109">IF(O2228&gt;0,IF(O2228&lt;=N2228,N2228-O2228,M2228*(N2228/O2228-1)),N2228-M2228)</f>
        <v>144319.68049501508</v>
      </c>
      <c r="Q2228" s="16">
        <f t="shared" si="1085"/>
        <v>16916.186636752147</v>
      </c>
      <c r="R2228" s="16">
        <f t="shared" ref="R2228:R2249" si="1110">IF($R$2189-12*$B2228&lt;=0,0,($R$2192*MIN(12,$R$2189-12*$B2228)-$R$2188*(MIN(12,$R$2189-12*$B2228)-MAX(0,MIN(12,$R$2189-12*$B2228,$R$2190-12*$B2228))))/12)</f>
        <v>3416.6599302690934</v>
      </c>
      <c r="S2228" s="16">
        <f t="shared" si="1086"/>
        <v>-3511.379342347117</v>
      </c>
      <c r="T2228" s="16">
        <f t="shared" si="1087"/>
        <v>0</v>
      </c>
      <c r="U2228" s="16">
        <f t="shared" ref="U2228:U2259" si="1111">IF(T2228&gt;0,IF(T2228&lt;=S2228,S2228-T2228,R2228*(S2228/T2228-1)),S2228-R2228)</f>
        <v>-6928.0392726162099</v>
      </c>
      <c r="V2228" s="16">
        <f t="shared" si="1088"/>
        <v>0</v>
      </c>
      <c r="W2228" s="16">
        <f t="shared" ref="W2228:W2249" si="1112">IF($W$2189-12*$B2228&lt;=0,0,($W$2192*MIN(12,$W$2189-12*$B2228)-$W$2188*(MIN(12,$W$2189-12*$B2228)-MAX(0,MIN(12,$W$2189-12*$B2228,$W$2190-12*$B2228))))/12)</f>
        <v>2965.9890855719859</v>
      </c>
      <c r="X2228" s="16">
        <f t="shared" si="1089"/>
        <v>65716.978051293976</v>
      </c>
      <c r="Y2228" s="16">
        <f t="shared" si="1090"/>
        <v>3843.7673028264958</v>
      </c>
      <c r="Z2228" s="16">
        <f t="shared" ref="Z2228:Z2259" si="1113">IF(Y2228&gt;0,IF(Y2228&lt;=X2228,X2228-Y2228,W2228*(X2228/Y2228-1)),X2228-W2228)</f>
        <v>61873.210748467478</v>
      </c>
      <c r="AA2228" s="16">
        <f t="shared" si="1091"/>
        <v>7380.9148830218292</v>
      </c>
      <c r="AB2228" s="16">
        <f t="shared" ref="AB2228:AB2249" si="1114">IF($AB$2189-12*$B2228&lt;=0,0,($AB$2192*MIN(12,$AB$2189-12*$B2228)-$AB$2188*(MIN(12,$AB$2189-12*$B2228)-MAX(0,MIN(12,$AB$2189-12*$B2228,$AB$2190-12*$B2228))))/12)</f>
        <v>3190.9027947158975</v>
      </c>
      <c r="AC2228" s="16">
        <f t="shared" si="1092"/>
        <v>30292.98983345227</v>
      </c>
      <c r="AD2228" s="16">
        <f t="shared" si="1093"/>
        <v>4133.918647788063</v>
      </c>
      <c r="AE2228" s="16">
        <f t="shared" ref="AE2228:AE2259" si="1115">IF(AD2228&gt;0,IF(AD2228&lt;=AC2228,AC2228-AD2228,AB2228*(AC2228/AD2228-1)),AC2228-AB2228)</f>
        <v>26159.071185664208</v>
      </c>
      <c r="AF2228" s="16">
        <f t="shared" si="1094"/>
        <v>3144.93847942196</v>
      </c>
      <c r="AG2228" s="16">
        <f t="shared" ref="AG2228:AG2249" si="1116">IF($AG$2189-12*$B2228&lt;=0,0,($AG$2192*MIN(12,$AG$2189-12*$B2228)-$AG$2188*(MIN(12,$AG$2189-12*$B2228)-MAX(0,MIN(12,$AG$2189-12*$B2228,$AG$2190-12*$B2228))))/12)</f>
        <v>3078.4459401439431</v>
      </c>
      <c r="AH2228" s="16">
        <f t="shared" si="1095"/>
        <v>47873.65288256549</v>
      </c>
      <c r="AI2228" s="16">
        <f t="shared" si="1096"/>
        <v>3988.8671952358791</v>
      </c>
      <c r="AJ2228" s="16">
        <f t="shared" ref="AJ2228:AJ2259" si="1117">IF(AI2228&gt;0,IF(AI2228&lt;=AH2228,AH2228-AI2228,AG2228*(AH2228/AI2228-1)),AH2228-AG2228)</f>
        <v>43884.785687329611</v>
      </c>
      <c r="AK2228" s="16">
        <f t="shared" si="1097"/>
        <v>5255.4921510439672</v>
      </c>
      <c r="AL2228" s="16">
        <f t="shared" ref="AL2228:AL2249" si="1118">IF($AL$2189-12*$B2228&lt;=0,0,($AL$2192*MIN(12,$AL$2189-12*$B2228)-$AL$2188*(MIN(12,$AL$2189-12*$B2228)-MAX(0,MIN(12,$AL$2189-12*$B2228,$AL$2190-12*$B2228))))/12)</f>
        <v>3134.6743674299214</v>
      </c>
      <c r="AM2228" s="16">
        <f t="shared" si="1098"/>
        <v>39068.366833600303</v>
      </c>
      <c r="AN2228" s="16">
        <f t="shared" si="1099"/>
        <v>4061.3989879423684</v>
      </c>
      <c r="AO2228" s="16">
        <f t="shared" ref="AO2228:AO2259" si="1119">IF(AN2228&gt;0,IF(AN2228&lt;=AM2228,AM2228-AN2228,AL2228*(AM2228/AN2228-1)),AM2228-AL2228)</f>
        <v>35006.967845657935</v>
      </c>
      <c r="AP2228" s="16">
        <f t="shared" si="1100"/>
        <v>4200.483659866768</v>
      </c>
      <c r="AQ2228" s="16">
        <f t="shared" ref="AQ2228:AQ2249" si="1120">IF($AQ$2189-12*$B2228&lt;=0,0,($AQ$2192*MIN(12,$AQ$2189-12*$B2228)-$AQ$2188*(MIN(12,$AQ$2189-12*$B2228)-MAX(0,MIN(12,$AQ$2189-12*$B2228,$AQ$2190-12*$B2228))))/12)</f>
        <v>3190.9027947158975</v>
      </c>
      <c r="AR2228" s="16">
        <f t="shared" si="1101"/>
        <v>30292.98983345227</v>
      </c>
      <c r="AS2228" s="16">
        <f t="shared" si="1102"/>
        <v>4133.918647788063</v>
      </c>
      <c r="AT2228" s="16">
        <f t="shared" ref="AT2228:AT2259" si="1121">IF(AS2228&gt;0,IF(AS2228&lt;=AR2228,AR2228-AS2228,AQ2228*(AR2228/AS2228-1)),AR2228-AQ2228)</f>
        <v>26159.071185664208</v>
      </c>
      <c r="AU2228" s="16">
        <f t="shared" si="1103"/>
        <v>3144.93847942196</v>
      </c>
    </row>
    <row r="2229" spans="2:47">
      <c r="B2229" s="13">
        <v>33</v>
      </c>
      <c r="C2229" s="16">
        <f t="shared" si="1104"/>
        <v>518.24151715836103</v>
      </c>
      <c r="D2229" s="16">
        <f t="shared" ref="D2229:D2249" si="1122">IF($B2229&gt;$C$2191,F2228,F2228*$B$107*IF(F2228&gt;0,$B$106,1))</f>
        <v>498408.52542356006</v>
      </c>
      <c r="E2229" s="16">
        <f t="shared" ref="E2229:E2260" si="1123">IF(AND(C2229&gt;0,D2229&gt;0),C2229/(1-$B$105*MAX(0,1-G2228/D2229)),0)</f>
        <v>675.03221455239077</v>
      </c>
      <c r="F2229" s="16">
        <f t="shared" si="1105"/>
        <v>497733.49320900766</v>
      </c>
      <c r="G2229" s="16">
        <f t="shared" ref="G2229:G2260" si="1124">IF(E2229&gt;0,IF(E2229&lt;=D2229,G2228*(1-E2229/D2229),0),IF(AND(C2229&lt;0,F2229&gt;0),G2228-C2229,G2228))/$B$108</f>
        <v>52041.622492920083</v>
      </c>
      <c r="H2229" s="16">
        <f t="shared" si="1106"/>
        <v>4322.7908759573957</v>
      </c>
      <c r="I2229" s="16">
        <f t="shared" ref="I2229:I2249" si="1125">IF($B2229&gt;$H$2191,K2228,K2228*$B$107*IF(K2228&gt;0,$B$106,1))</f>
        <v>-120038.19578147326</v>
      </c>
      <c r="J2229" s="16">
        <f t="shared" ref="J2229:J2260" si="1126">IF(AND(H2229&gt;0,I2229&gt;0),H2229/(1-$B$105*MAX(0,1-L2228/I2229)),0)</f>
        <v>0</v>
      </c>
      <c r="K2229" s="16">
        <f t="shared" si="1107"/>
        <v>-124360.98665743065</v>
      </c>
      <c r="L2229" s="16">
        <f t="shared" ref="L2229:L2260" si="1127">IF(J2229&gt;0,IF(J2229&lt;=I2229,L2228*(1-J2229/I2229),0),IF(AND(H2229&lt;0,K2229&gt;0),L2228-H2229,L2228))/$B$108</f>
        <v>0</v>
      </c>
      <c r="M2229" s="16">
        <f t="shared" si="1108"/>
        <v>2460.4927268368579</v>
      </c>
      <c r="N2229" s="16">
        <f t="shared" ref="N2229:N2249" si="1128">IF($B2229&gt;$M$2191,P2228,P2228*$B$107*IF(P2228&gt;0,$B$106,1))</f>
        <v>148351.9723680458</v>
      </c>
      <c r="O2229" s="16">
        <f t="shared" ref="O2229:O2260" si="1129">IF(AND(M2229&gt;0,N2229&gt;0),M2229/(1-$B$105*MAX(0,1-Q2228/N2229)),0)</f>
        <v>3196.9102037029338</v>
      </c>
      <c r="P2229" s="16">
        <f t="shared" si="1109"/>
        <v>145155.06216434287</v>
      </c>
      <c r="Q2229" s="16">
        <f t="shared" ref="Q2229:Q2260" si="1130">IF(O2229&gt;0,IF(O2229&lt;=N2229,Q2228*(1-O2229/N2229),0),IF(AND(M2229&lt;0,P2229&gt;0),Q2228-M2229,Q2228))/$B$108</f>
        <v>16227.109160855473</v>
      </c>
      <c r="R2229" s="16">
        <f t="shared" si="1110"/>
        <v>3416.6599302690934</v>
      </c>
      <c r="S2229" s="16">
        <f t="shared" ref="S2229:S2249" si="1131">IF($B2229&gt;$R$2191,U2228,U2228*$B$107*IF(U2228&gt;0,$B$106,1))</f>
        <v>-7135.8804507946961</v>
      </c>
      <c r="T2229" s="16">
        <f t="shared" ref="T2229:T2260" si="1132">IF(AND(R2229&gt;0,S2229&gt;0),R2229/(1-$B$105*MAX(0,1-V2228/S2229)),0)</f>
        <v>0</v>
      </c>
      <c r="U2229" s="16">
        <f t="shared" si="1111"/>
        <v>-10552.540381063789</v>
      </c>
      <c r="V2229" s="16">
        <f t="shared" ref="V2229:V2260" si="1133">IF(T2229&gt;0,IF(T2229&lt;=S2229,V2228*(1-T2229/S2229),0),IF(AND(R2229&lt;0,U2229&gt;0),V2228-R2229,V2228))/$B$108</f>
        <v>0</v>
      </c>
      <c r="W2229" s="16">
        <f t="shared" si="1112"/>
        <v>2965.9890855719859</v>
      </c>
      <c r="X2229" s="16">
        <f t="shared" ref="X2229:X2249" si="1134">IF($B2229&gt;$W$2191,Z2228,Z2228*$B$107*IF(Z2228&gt;0,$B$106,1))</f>
        <v>63601.948256779659</v>
      </c>
      <c r="Y2229" s="16">
        <f t="shared" ref="Y2229:Y2260" si="1135">IF(AND(W2229&gt;0,X2229&gt;0),W2229/(1-$B$105*MAX(0,1-AA2228/X2229)),0)</f>
        <v>3851.0705017120245</v>
      </c>
      <c r="Z2229" s="16">
        <f t="shared" si="1113"/>
        <v>59750.877755067631</v>
      </c>
      <c r="AA2229" s="16">
        <f t="shared" ref="AA2229:AA2260" si="1136">IF(Y2229&gt;0,IF(Y2229&lt;=X2229,AA2228*(1-Y2229/X2229),0),IF(AND(W2229&lt;0,Z2229&gt;0),AA2228-W2229,AA2228))/$B$108</f>
        <v>6798.0428178001021</v>
      </c>
      <c r="AB2229" s="16">
        <f t="shared" si="1114"/>
        <v>3190.9027947158975</v>
      </c>
      <c r="AC2229" s="16">
        <f t="shared" ref="AC2229:AC2249" si="1137">IF($B2229&gt;$AB$2191,AE2228,AE2228*$B$107*IF(AE2228&gt;0,$B$106,1))</f>
        <v>26889.955634591668</v>
      </c>
      <c r="AD2229" s="16">
        <f t="shared" ref="AD2229:AD2260" si="1138">IF(AND(AB2229&gt;0,AC2229&gt;0),AB2229/(1-$B$105*MAX(0,1-AF2228/AC2229)),0)</f>
        <v>4141.8321231240616</v>
      </c>
      <c r="AE2229" s="16">
        <f t="shared" si="1115"/>
        <v>22748.123511467606</v>
      </c>
      <c r="AF2229" s="16">
        <f t="shared" ref="AF2229:AF2260" si="1139">IF(AD2229&gt;0,IF(AD2229&lt;=AC2229,AF2228*(1-AD2229/AC2229),0),IF(AND(AB2229&lt;0,AE2229&gt;0),AF2228-AB2229,AF2228))/$B$108</f>
        <v>2608.3596570347586</v>
      </c>
      <c r="AG2229" s="16">
        <f t="shared" si="1116"/>
        <v>3078.4459401439431</v>
      </c>
      <c r="AH2229" s="16">
        <f t="shared" ref="AH2229:AH2249" si="1140">IF($B2229&gt;$AG$2191,AJ2228,AJ2228*$B$107*IF(AJ2228&gt;0,$B$106,1))</f>
        <v>45110.926599433602</v>
      </c>
      <c r="AI2229" s="16">
        <f t="shared" ref="AI2229:AI2260" si="1141">IF(AND(AG2229&gt;0,AH2229&gt;0),AG2229/(1-$B$105*MAX(0,1-AK2228/AH2229)),0)</f>
        <v>3996.4745045929008</v>
      </c>
      <c r="AJ2229" s="16">
        <f t="shared" si="1117"/>
        <v>41114.452094840701</v>
      </c>
      <c r="AK2229" s="16">
        <f t="shared" ref="AK2229:AK2260" si="1142">IF(AI2229&gt;0,IF(AI2229&lt;=AH2229,AK2228*(1-AI2229/AH2229),0),IF(AND(AG2229&lt;0,AJ2229&gt;0),AK2228-AG2229,AK2228))/$B$108</f>
        <v>4695.9771965544296</v>
      </c>
      <c r="AL2229" s="16">
        <f t="shared" si="1118"/>
        <v>3134.6743674299214</v>
      </c>
      <c r="AM2229" s="16">
        <f t="shared" ref="AM2229:AM2249" si="1143">IF($B2229&gt;$AL$2191,AO2228,AO2228*$B$107*IF(AO2228&gt;0,$B$106,1))</f>
        <v>35985.062527265625</v>
      </c>
      <c r="AN2229" s="16">
        <f t="shared" ref="AN2229:AN2260" si="1144">IF(AND(AL2229&gt;0,AM2229&gt;0),AL2229/(1-$B$105*MAX(0,1-AP2228/AM2229)),0)</f>
        <v>4069.1591229268192</v>
      </c>
      <c r="AO2229" s="16">
        <f t="shared" si="1119"/>
        <v>31915.903404338806</v>
      </c>
      <c r="AP2229" s="16">
        <f t="shared" ref="AP2229:AP2260" si="1145">IF(AN2229&gt;0,IF(AN2229&lt;=AM2229,AP2228*(1-AN2229/AM2229),0),IF(AND(AL2229&lt;0,AO2229&gt;0),AP2228-AL2229,AP2228))/$B$108</f>
        <v>3652.4477190847829</v>
      </c>
      <c r="AQ2229" s="16">
        <f t="shared" si="1120"/>
        <v>3190.9027947158975</v>
      </c>
      <c r="AR2229" s="16">
        <f t="shared" ref="AR2229:AR2249" si="1146">IF($B2229&gt;$AQ$2191,AT2228,AT2228*$B$107*IF(AT2228&gt;0,$B$106,1))</f>
        <v>26889.955634591668</v>
      </c>
      <c r="AS2229" s="16">
        <f t="shared" ref="AS2229:AS2260" si="1147">IF(AND(AQ2229&gt;0,AR2229&gt;0),AQ2229/(1-$B$105*MAX(0,1-AU2228/AR2229)),0)</f>
        <v>4141.8321231240616</v>
      </c>
      <c r="AT2229" s="16">
        <f t="shared" si="1121"/>
        <v>22748.123511467606</v>
      </c>
      <c r="AU2229" s="16">
        <f t="shared" ref="AU2229:AU2260" si="1148">IF(AS2229&gt;0,IF(AS2229&lt;=AR2229,AU2228*(1-AS2229/AR2229),0),IF(AND(AQ2229&lt;0,AT2229&gt;0),AU2228-AQ2229,AU2228))/$B$108</f>
        <v>2608.3596570347586</v>
      </c>
    </row>
    <row r="2230" spans="2:47">
      <c r="B2230" s="13">
        <v>34</v>
      </c>
      <c r="C2230" s="16">
        <f t="shared" si="1104"/>
        <v>518.24151715836103</v>
      </c>
      <c r="D2230" s="16">
        <f t="shared" si="1122"/>
        <v>511640.16700926732</v>
      </c>
      <c r="E2230" s="16">
        <f t="shared" si="1123"/>
        <v>676.16183745689489</v>
      </c>
      <c r="F2230" s="16">
        <f t="shared" si="1105"/>
        <v>510964.00517181039</v>
      </c>
      <c r="G2230" s="16">
        <f t="shared" si="1124"/>
        <v>50953.771081142397</v>
      </c>
      <c r="H2230" s="16">
        <f t="shared" si="1106"/>
        <v>4322.7908759573957</v>
      </c>
      <c r="I2230" s="16">
        <f t="shared" si="1125"/>
        <v>-128091.81625715358</v>
      </c>
      <c r="J2230" s="16">
        <f t="shared" si="1126"/>
        <v>0</v>
      </c>
      <c r="K2230" s="16">
        <f t="shared" si="1107"/>
        <v>-132414.60713311099</v>
      </c>
      <c r="L2230" s="16">
        <f t="shared" si="1127"/>
        <v>0</v>
      </c>
      <c r="M2230" s="16">
        <f t="shared" si="1108"/>
        <v>2460.4927268368579</v>
      </c>
      <c r="N2230" s="16">
        <f t="shared" si="1128"/>
        <v>149210.69460121461</v>
      </c>
      <c r="O2230" s="16">
        <f t="shared" si="1129"/>
        <v>3202.6165594580502</v>
      </c>
      <c r="P2230" s="16">
        <f t="shared" si="1109"/>
        <v>146008.07804175655</v>
      </c>
      <c r="Q2230" s="16">
        <f t="shared" si="1130"/>
        <v>15567.465720152799</v>
      </c>
      <c r="R2230" s="16">
        <f t="shared" si="1110"/>
        <v>3416.6599302690934</v>
      </c>
      <c r="S2230" s="16">
        <f t="shared" si="1131"/>
        <v>-10869.116592495702</v>
      </c>
      <c r="T2230" s="16">
        <f t="shared" si="1132"/>
        <v>0</v>
      </c>
      <c r="U2230" s="16">
        <f t="shared" si="1111"/>
        <v>-14285.776522764796</v>
      </c>
      <c r="V2230" s="16">
        <f t="shared" si="1133"/>
        <v>0</v>
      </c>
      <c r="W2230" s="16">
        <f t="shared" si="1112"/>
        <v>2965.9890855719859</v>
      </c>
      <c r="X2230" s="16">
        <f t="shared" si="1134"/>
        <v>61420.317279544222</v>
      </c>
      <c r="Y2230" s="16">
        <f t="shared" si="1135"/>
        <v>3858.061791130589</v>
      </c>
      <c r="Z2230" s="16">
        <f t="shared" si="1113"/>
        <v>57562.255488413633</v>
      </c>
      <c r="AA2230" s="16">
        <f t="shared" si="1136"/>
        <v>6246.1077394143149</v>
      </c>
      <c r="AB2230" s="16">
        <f t="shared" si="1114"/>
        <v>3190.9027947158975</v>
      </c>
      <c r="AC2230" s="16">
        <f t="shared" si="1137"/>
        <v>23383.706082378008</v>
      </c>
      <c r="AD2230" s="16">
        <f t="shared" si="1138"/>
        <v>4149.4078361055354</v>
      </c>
      <c r="AE2230" s="16">
        <f t="shared" si="1115"/>
        <v>19234.298246272472</v>
      </c>
      <c r="AF2230" s="16">
        <f t="shared" si="1139"/>
        <v>2103.4408553214034</v>
      </c>
      <c r="AG2230" s="16">
        <f t="shared" si="1116"/>
        <v>3078.4459401439431</v>
      </c>
      <c r="AH2230" s="16">
        <f t="shared" si="1140"/>
        <v>42263.18988637055</v>
      </c>
      <c r="AI2230" s="16">
        <f t="shared" si="1141"/>
        <v>4003.7570177085845</v>
      </c>
      <c r="AJ2230" s="16">
        <f t="shared" si="1117"/>
        <v>38259.432868661963</v>
      </c>
      <c r="AK2230" s="16">
        <f t="shared" si="1142"/>
        <v>4167.7538614802461</v>
      </c>
      <c r="AL2230" s="16">
        <f t="shared" si="1118"/>
        <v>3134.6743674299214</v>
      </c>
      <c r="AM2230" s="16">
        <f t="shared" si="1143"/>
        <v>32807.633745456034</v>
      </c>
      <c r="AN2230" s="16">
        <f t="shared" si="1144"/>
        <v>4076.587988541602</v>
      </c>
      <c r="AO2230" s="16">
        <f t="shared" si="1119"/>
        <v>28731.045756914431</v>
      </c>
      <c r="AP2230" s="16">
        <f t="shared" si="1145"/>
        <v>3135.8866932613405</v>
      </c>
      <c r="AQ2230" s="16">
        <f t="shared" si="1120"/>
        <v>3190.9027947158975</v>
      </c>
      <c r="AR2230" s="16">
        <f t="shared" si="1146"/>
        <v>23383.706082378008</v>
      </c>
      <c r="AS2230" s="16">
        <f t="shared" si="1147"/>
        <v>4149.4078361055354</v>
      </c>
      <c r="AT2230" s="16">
        <f t="shared" si="1121"/>
        <v>19234.298246272472</v>
      </c>
      <c r="AU2230" s="16">
        <f t="shared" si="1148"/>
        <v>2103.4408553214034</v>
      </c>
    </row>
    <row r="2231" spans="2:47">
      <c r="B2231" s="13">
        <v>35</v>
      </c>
      <c r="C2231" s="16">
        <f t="shared" si="1104"/>
        <v>518.24151715836103</v>
      </c>
      <c r="D2231" s="16">
        <f t="shared" si="1122"/>
        <v>525240.33947631076</v>
      </c>
      <c r="E2231" s="16">
        <f t="shared" si="1123"/>
        <v>677.24273718864981</v>
      </c>
      <c r="F2231" s="16">
        <f t="shared" si="1105"/>
        <v>524563.09673912206</v>
      </c>
      <c r="G2231" s="16">
        <f t="shared" si="1124"/>
        <v>49890.266174427838</v>
      </c>
      <c r="H2231" s="16">
        <f t="shared" si="1106"/>
        <v>4322.7908759573957</v>
      </c>
      <c r="I2231" s="16">
        <f t="shared" si="1125"/>
        <v>-136387.04534710431</v>
      </c>
      <c r="J2231" s="16">
        <f t="shared" si="1126"/>
        <v>0</v>
      </c>
      <c r="K2231" s="16">
        <f t="shared" si="1107"/>
        <v>-140709.83622306172</v>
      </c>
      <c r="L2231" s="16">
        <f t="shared" si="1127"/>
        <v>0</v>
      </c>
      <c r="M2231" s="16">
        <f t="shared" si="1108"/>
        <v>2460.4927268368579</v>
      </c>
      <c r="N2231" s="16">
        <f t="shared" si="1128"/>
        <v>150087.54374224326</v>
      </c>
      <c r="O2231" s="16">
        <f t="shared" si="1129"/>
        <v>3208.0779770391009</v>
      </c>
      <c r="P2231" s="16">
        <f t="shared" si="1109"/>
        <v>146879.46576520416</v>
      </c>
      <c r="Q2231" s="16">
        <f t="shared" si="1130"/>
        <v>14935.99571422249</v>
      </c>
      <c r="R2231" s="16">
        <f t="shared" si="1110"/>
        <v>3416.6599302690934</v>
      </c>
      <c r="S2231" s="16">
        <f t="shared" si="1131"/>
        <v>-14714.349818447739</v>
      </c>
      <c r="T2231" s="16">
        <f t="shared" si="1132"/>
        <v>0</v>
      </c>
      <c r="U2231" s="16">
        <f t="shared" si="1111"/>
        <v>-18131.009748716831</v>
      </c>
      <c r="V2231" s="16">
        <f t="shared" si="1133"/>
        <v>0</v>
      </c>
      <c r="W2231" s="16">
        <f t="shared" si="1112"/>
        <v>2965.9890855719859</v>
      </c>
      <c r="X2231" s="16">
        <f t="shared" si="1134"/>
        <v>59170.544906759911</v>
      </c>
      <c r="Y2231" s="16">
        <f t="shared" si="1135"/>
        <v>3864.7533863201647</v>
      </c>
      <c r="Z2231" s="16">
        <f t="shared" si="1113"/>
        <v>55305.791520439743</v>
      </c>
      <c r="AA2231" s="16">
        <f t="shared" si="1136"/>
        <v>5723.6667894142456</v>
      </c>
      <c r="AB2231" s="16">
        <f t="shared" si="1114"/>
        <v>3190.9027947158975</v>
      </c>
      <c r="AC2231" s="16">
        <f t="shared" si="1137"/>
        <v>19771.704539273327</v>
      </c>
      <c r="AD2231" s="16">
        <f t="shared" si="1138"/>
        <v>4156.6589959667581</v>
      </c>
      <c r="AE2231" s="16">
        <f t="shared" si="1115"/>
        <v>15615.045543306569</v>
      </c>
      <c r="AF2231" s="16">
        <f t="shared" si="1139"/>
        <v>1628.6556737672249</v>
      </c>
      <c r="AG2231" s="16">
        <f t="shared" si="1116"/>
        <v>3078.4459401439431</v>
      </c>
      <c r="AH2231" s="16">
        <f t="shared" si="1140"/>
        <v>39328.401423012379</v>
      </c>
      <c r="AI2231" s="16">
        <f t="shared" si="1141"/>
        <v>4010.727445633172</v>
      </c>
      <c r="AJ2231" s="16">
        <f t="shared" si="1117"/>
        <v>35317.673977379207</v>
      </c>
      <c r="AK2231" s="16">
        <f t="shared" si="1142"/>
        <v>3669.3377587084024</v>
      </c>
      <c r="AL2231" s="16">
        <f t="shared" si="1118"/>
        <v>3134.6743674299214</v>
      </c>
      <c r="AM2231" s="16">
        <f t="shared" si="1143"/>
        <v>29533.791175362621</v>
      </c>
      <c r="AN2231" s="16">
        <f t="shared" si="1144"/>
        <v>4083.6985446326739</v>
      </c>
      <c r="AO2231" s="16">
        <f t="shared" si="1119"/>
        <v>25450.092630729949</v>
      </c>
      <c r="AP2231" s="16">
        <f t="shared" si="1145"/>
        <v>2649.2952332059049</v>
      </c>
      <c r="AQ2231" s="16">
        <f t="shared" si="1120"/>
        <v>3190.9027947158975</v>
      </c>
      <c r="AR2231" s="16">
        <f t="shared" si="1146"/>
        <v>19771.704539273327</v>
      </c>
      <c r="AS2231" s="16">
        <f t="shared" si="1147"/>
        <v>4156.6589959667581</v>
      </c>
      <c r="AT2231" s="16">
        <f t="shared" si="1121"/>
        <v>15615.045543306569</v>
      </c>
      <c r="AU2231" s="16">
        <f t="shared" si="1148"/>
        <v>1628.6556737672249</v>
      </c>
    </row>
    <row r="2232" spans="2:47">
      <c r="B2232" s="13">
        <v>36</v>
      </c>
      <c r="C2232" s="16">
        <f t="shared" si="1104"/>
        <v>518.24151715836103</v>
      </c>
      <c r="D2232" s="16">
        <f t="shared" si="1122"/>
        <v>539219.38966201316</v>
      </c>
      <c r="E2232" s="16">
        <f t="shared" si="1123"/>
        <v>678.27686405070494</v>
      </c>
      <c r="F2232" s="16">
        <f t="shared" si="1105"/>
        <v>538541.1127979625</v>
      </c>
      <c r="G2232" s="16">
        <f t="shared" si="1124"/>
        <v>48850.499877791844</v>
      </c>
      <c r="H2232" s="16">
        <f t="shared" si="1106"/>
        <v>4322.7908759573957</v>
      </c>
      <c r="I2232" s="16">
        <f t="shared" si="1125"/>
        <v>-144931.13130975357</v>
      </c>
      <c r="J2232" s="16">
        <f t="shared" si="1126"/>
        <v>0</v>
      </c>
      <c r="K2232" s="16">
        <f t="shared" si="1107"/>
        <v>-149253.92218571098</v>
      </c>
      <c r="L2232" s="16">
        <f t="shared" si="1127"/>
        <v>0</v>
      </c>
      <c r="M2232" s="16">
        <f t="shared" si="1108"/>
        <v>2460.4927268368579</v>
      </c>
      <c r="N2232" s="16">
        <f t="shared" si="1128"/>
        <v>150983.27803868396</v>
      </c>
      <c r="O2232" s="16">
        <f t="shared" si="1129"/>
        <v>3213.304156721762</v>
      </c>
      <c r="P2232" s="16">
        <f t="shared" si="1109"/>
        <v>147769.97388196219</v>
      </c>
      <c r="Q2232" s="16">
        <f t="shared" si="1130"/>
        <v>14331.490327432479</v>
      </c>
      <c r="R2232" s="16">
        <f t="shared" si="1110"/>
        <v>3416.6599302690934</v>
      </c>
      <c r="S2232" s="16">
        <f t="shared" si="1131"/>
        <v>-18674.940041178335</v>
      </c>
      <c r="T2232" s="16">
        <f t="shared" si="1132"/>
        <v>0</v>
      </c>
      <c r="U2232" s="16">
        <f t="shared" si="1111"/>
        <v>-22091.599971447427</v>
      </c>
      <c r="V2232" s="16">
        <f t="shared" si="1133"/>
        <v>0</v>
      </c>
      <c r="W2232" s="16">
        <f t="shared" si="1112"/>
        <v>2965.9890855719859</v>
      </c>
      <c r="X2232" s="16">
        <f t="shared" si="1134"/>
        <v>56851.035335520835</v>
      </c>
      <c r="Y2232" s="16">
        <f t="shared" si="1135"/>
        <v>3871.1571211805299</v>
      </c>
      <c r="Z2232" s="16">
        <f t="shared" si="1113"/>
        <v>52979.878214340308</v>
      </c>
      <c r="AA2232" s="16">
        <f t="shared" si="1136"/>
        <v>5229.3384213774889</v>
      </c>
      <c r="AB2232" s="16">
        <f t="shared" si="1114"/>
        <v>3190.9027947158975</v>
      </c>
      <c r="AC2232" s="16">
        <f t="shared" si="1137"/>
        <v>16051.329915786555</v>
      </c>
      <c r="AD2232" s="16">
        <f t="shared" si="1138"/>
        <v>4163.5984012498802</v>
      </c>
      <c r="AE2232" s="16">
        <f t="shared" si="1115"/>
        <v>11887.731514536674</v>
      </c>
      <c r="AF2232" s="16">
        <f t="shared" si="1139"/>
        <v>1182.5433536519338</v>
      </c>
      <c r="AG2232" s="16">
        <f t="shared" si="1116"/>
        <v>3078.4459401439431</v>
      </c>
      <c r="AH2232" s="16">
        <f t="shared" si="1140"/>
        <v>36304.449788307182</v>
      </c>
      <c r="AI2232" s="16">
        <f t="shared" si="1141"/>
        <v>4017.3981034056364</v>
      </c>
      <c r="AJ2232" s="16">
        <f t="shared" si="1117"/>
        <v>32287.051684901544</v>
      </c>
      <c r="AK2232" s="16">
        <f t="shared" si="1142"/>
        <v>3199.3079699864734</v>
      </c>
      <c r="AL2232" s="16">
        <f t="shared" si="1118"/>
        <v>3134.6743674299214</v>
      </c>
      <c r="AM2232" s="16">
        <f t="shared" si="1143"/>
        <v>26161.168218832543</v>
      </c>
      <c r="AN2232" s="16">
        <f t="shared" si="1144"/>
        <v>4090.5033476952149</v>
      </c>
      <c r="AO2232" s="16">
        <f t="shared" si="1119"/>
        <v>22070.664871137327</v>
      </c>
      <c r="AP2232" s="16">
        <f t="shared" si="1145"/>
        <v>2191.2325433562332</v>
      </c>
      <c r="AQ2232" s="16">
        <f t="shared" si="1120"/>
        <v>3190.9027947158975</v>
      </c>
      <c r="AR2232" s="16">
        <f t="shared" si="1146"/>
        <v>16051.329915786555</v>
      </c>
      <c r="AS2232" s="16">
        <f t="shared" si="1147"/>
        <v>4163.5984012498802</v>
      </c>
      <c r="AT2232" s="16">
        <f t="shared" si="1121"/>
        <v>11887.731514536674</v>
      </c>
      <c r="AU2232" s="16">
        <f t="shared" si="1148"/>
        <v>1182.5433536519338</v>
      </c>
    </row>
    <row r="2233" spans="2:47">
      <c r="B2233" s="13">
        <v>37</v>
      </c>
      <c r="C2233" s="16">
        <f t="shared" si="1104"/>
        <v>518.24151715836103</v>
      </c>
      <c r="D2233" s="16">
        <f t="shared" si="1122"/>
        <v>553587.95148953761</v>
      </c>
      <c r="E2233" s="16">
        <f t="shared" si="1123"/>
        <v>679.26610359437007</v>
      </c>
      <c r="F2233" s="16">
        <f t="shared" si="1105"/>
        <v>552908.68538594327</v>
      </c>
      <c r="G2233" s="16">
        <f t="shared" si="1124"/>
        <v>47833.881477101626</v>
      </c>
      <c r="H2233" s="16">
        <f t="shared" si="1106"/>
        <v>4322.7908759573957</v>
      </c>
      <c r="I2233" s="16">
        <f t="shared" si="1125"/>
        <v>-153731.53985128232</v>
      </c>
      <c r="J2233" s="16">
        <f t="shared" si="1126"/>
        <v>0</v>
      </c>
      <c r="K2233" s="16">
        <f t="shared" si="1107"/>
        <v>-158054.33072723972</v>
      </c>
      <c r="L2233" s="16">
        <f t="shared" si="1127"/>
        <v>0</v>
      </c>
      <c r="M2233" s="16">
        <f t="shared" si="1108"/>
        <v>2460.4927268368579</v>
      </c>
      <c r="N2233" s="16">
        <f t="shared" si="1128"/>
        <v>151898.66695222422</v>
      </c>
      <c r="O2233" s="16">
        <f t="shared" si="1129"/>
        <v>3218.3044861158892</v>
      </c>
      <c r="P2233" s="16">
        <f t="shared" si="1109"/>
        <v>148680.36246610832</v>
      </c>
      <c r="Q2233" s="16">
        <f t="shared" si="1130"/>
        <v>13752.790641106127</v>
      </c>
      <c r="R2233" s="16">
        <f t="shared" si="1110"/>
        <v>3416.6599302690934</v>
      </c>
      <c r="S2233" s="16">
        <f t="shared" si="1131"/>
        <v>-22754.34797059085</v>
      </c>
      <c r="T2233" s="16">
        <f t="shared" si="1132"/>
        <v>0</v>
      </c>
      <c r="U2233" s="16">
        <f t="shared" si="1111"/>
        <v>-26171.007900859942</v>
      </c>
      <c r="V2233" s="16">
        <f t="shared" si="1133"/>
        <v>0</v>
      </c>
      <c r="W2233" s="16">
        <f t="shared" si="1112"/>
        <v>2965.9890855719859</v>
      </c>
      <c r="X2233" s="16">
        <f t="shared" si="1134"/>
        <v>54460.136011648981</v>
      </c>
      <c r="Y2233" s="16">
        <f t="shared" si="1135"/>
        <v>3877.2844513324007</v>
      </c>
      <c r="Z2233" s="16">
        <f t="shared" si="1113"/>
        <v>50582.85156031658</v>
      </c>
      <c r="AA2233" s="16">
        <f t="shared" si="1136"/>
        <v>4761.8001431830235</v>
      </c>
      <c r="AB2233" s="16">
        <f t="shared" si="1114"/>
        <v>3190.9027947158975</v>
      </c>
      <c r="AC2233" s="16">
        <f t="shared" si="1137"/>
        <v>12219.874733052828</v>
      </c>
      <c r="AD2233" s="16">
        <f t="shared" si="1138"/>
        <v>4170.2384429194899</v>
      </c>
      <c r="AE2233" s="16">
        <f t="shared" si="1115"/>
        <v>8049.6362901333378</v>
      </c>
      <c r="AF2233" s="16">
        <f t="shared" si="1139"/>
        <v>763.70635367280556</v>
      </c>
      <c r="AG2233" s="16">
        <f t="shared" si="1116"/>
        <v>3078.4459401439431</v>
      </c>
      <c r="AH2233" s="16">
        <f t="shared" si="1140"/>
        <v>33189.151908977692</v>
      </c>
      <c r="AI2233" s="16">
        <f t="shared" si="1141"/>
        <v>4023.7809131440245</v>
      </c>
      <c r="AJ2233" s="16">
        <f t="shared" si="1117"/>
        <v>29165.370995833669</v>
      </c>
      <c r="AK2233" s="16">
        <f t="shared" si="1142"/>
        <v>2756.3047050494652</v>
      </c>
      <c r="AL2233" s="16">
        <f t="shared" si="1118"/>
        <v>3134.6743674299214</v>
      </c>
      <c r="AM2233" s="16">
        <f t="shared" si="1143"/>
        <v>22687.319247636904</v>
      </c>
      <c r="AN2233" s="16">
        <f t="shared" si="1144"/>
        <v>4097.0145539769537</v>
      </c>
      <c r="AO2233" s="16">
        <f t="shared" si="1119"/>
        <v>18590.304693659949</v>
      </c>
      <c r="AP2233" s="16">
        <f t="shared" si="1145"/>
        <v>1760.3199991917234</v>
      </c>
      <c r="AQ2233" s="16">
        <f t="shared" si="1120"/>
        <v>3190.9027947158975</v>
      </c>
      <c r="AR2233" s="16">
        <f t="shared" si="1146"/>
        <v>12219.874733052828</v>
      </c>
      <c r="AS2233" s="16">
        <f t="shared" si="1147"/>
        <v>4170.2384429194899</v>
      </c>
      <c r="AT2233" s="16">
        <f t="shared" si="1121"/>
        <v>8049.6362901333378</v>
      </c>
      <c r="AU2233" s="16">
        <f t="shared" si="1148"/>
        <v>763.70635367280556</v>
      </c>
    </row>
    <row r="2234" spans="2:47">
      <c r="B2234" s="13">
        <v>38</v>
      </c>
      <c r="C2234" s="16">
        <f t="shared" si="1104"/>
        <v>86.373586193059964</v>
      </c>
      <c r="D2234" s="16">
        <f t="shared" si="1122"/>
        <v>568356.95405562653</v>
      </c>
      <c r="E2234" s="16">
        <f t="shared" si="1123"/>
        <v>113.36871292649488</v>
      </c>
      <c r="F2234" s="16">
        <f t="shared" si="1105"/>
        <v>568243.58534270001</v>
      </c>
      <c r="G2234" s="16">
        <f t="shared" si="1124"/>
        <v>46886.608014400328</v>
      </c>
      <c r="H2234" s="16">
        <f t="shared" si="1106"/>
        <v>4322.7908759573957</v>
      </c>
      <c r="I2234" s="16">
        <f t="shared" si="1125"/>
        <v>-162795.96064905691</v>
      </c>
      <c r="J2234" s="16">
        <f t="shared" si="1126"/>
        <v>0</v>
      </c>
      <c r="K2234" s="16">
        <f t="shared" si="1107"/>
        <v>-167118.75152501432</v>
      </c>
      <c r="L2234" s="16">
        <f t="shared" si="1127"/>
        <v>0</v>
      </c>
      <c r="M2234" s="16">
        <f t="shared" si="1108"/>
        <v>2460.4927268368579</v>
      </c>
      <c r="N2234" s="16">
        <f t="shared" si="1128"/>
        <v>152834.49179341141</v>
      </c>
      <c r="O2234" s="16">
        <f t="shared" si="1129"/>
        <v>3223.0880437373999</v>
      </c>
      <c r="P2234" s="16">
        <f t="shared" si="1109"/>
        <v>149611.40374967401</v>
      </c>
      <c r="Q2234" s="16">
        <f t="shared" si="1130"/>
        <v>13198.785792671231</v>
      </c>
      <c r="R2234" s="16">
        <f t="shared" si="1110"/>
        <v>3416.6599302690934</v>
      </c>
      <c r="S2234" s="16">
        <f t="shared" si="1131"/>
        <v>-26956.13813788574</v>
      </c>
      <c r="T2234" s="16">
        <f t="shared" si="1132"/>
        <v>0</v>
      </c>
      <c r="U2234" s="16">
        <f t="shared" si="1111"/>
        <v>-30372.798068154832</v>
      </c>
      <c r="V2234" s="16">
        <f t="shared" si="1133"/>
        <v>0</v>
      </c>
      <c r="W2234" s="16">
        <f t="shared" si="1112"/>
        <v>2965.9890855719859</v>
      </c>
      <c r="X2234" s="16">
        <f t="shared" si="1134"/>
        <v>51996.136432911822</v>
      </c>
      <c r="Y2234" s="16">
        <f t="shared" si="1135"/>
        <v>3883.1464581066789</v>
      </c>
      <c r="Z2234" s="16">
        <f t="shared" si="1113"/>
        <v>48112.989974805147</v>
      </c>
      <c r="AA2234" s="16">
        <f t="shared" si="1136"/>
        <v>4319.7863146853042</v>
      </c>
      <c r="AB2234" s="16">
        <f t="shared" si="1114"/>
        <v>3190.9027947158975</v>
      </c>
      <c r="AC2234" s="16">
        <f t="shared" si="1137"/>
        <v>8274.5431280796638</v>
      </c>
      <c r="AD2234" s="16">
        <f t="shared" si="1138"/>
        <v>4176.5911084982245</v>
      </c>
      <c r="AE2234" s="16">
        <f t="shared" si="1115"/>
        <v>4097.9520195814393</v>
      </c>
      <c r="AF2234" s="16">
        <f t="shared" si="1139"/>
        <v>370.80798464448691</v>
      </c>
      <c r="AG2234" s="16">
        <f t="shared" si="1116"/>
        <v>3078.4459401439431</v>
      </c>
      <c r="AH2234" s="16">
        <f t="shared" si="1140"/>
        <v>29980.251461457261</v>
      </c>
      <c r="AI2234" s="16">
        <f t="shared" si="1141"/>
        <v>4029.8874081109975</v>
      </c>
      <c r="AJ2234" s="16">
        <f t="shared" si="1117"/>
        <v>25950.364053346264</v>
      </c>
      <c r="AK2234" s="16">
        <f t="shared" si="1142"/>
        <v>2339.0270179904069</v>
      </c>
      <c r="AL2234" s="16">
        <f t="shared" si="1118"/>
        <v>3134.6743674299214</v>
      </c>
      <c r="AM2234" s="16">
        <f t="shared" si="1143"/>
        <v>19109.717806800807</v>
      </c>
      <c r="AN2234" s="16">
        <f t="shared" si="1144"/>
        <v>4103.2439235795327</v>
      </c>
      <c r="AO2234" s="16">
        <f t="shared" si="1119"/>
        <v>15006.473883221275</v>
      </c>
      <c r="AP2234" s="16">
        <f t="shared" si="1145"/>
        <v>1355.2388228083721</v>
      </c>
      <c r="AQ2234" s="16">
        <f t="shared" si="1120"/>
        <v>3190.9027947158975</v>
      </c>
      <c r="AR2234" s="16">
        <f t="shared" si="1146"/>
        <v>8274.5431280796638</v>
      </c>
      <c r="AS2234" s="16">
        <f t="shared" si="1147"/>
        <v>4176.5911084982245</v>
      </c>
      <c r="AT2234" s="16">
        <f t="shared" si="1121"/>
        <v>4097.9520195814393</v>
      </c>
      <c r="AU2234" s="16">
        <f t="shared" si="1148"/>
        <v>370.80798464448691</v>
      </c>
    </row>
    <row r="2235" spans="2:47">
      <c r="B2235" s="13">
        <v>39</v>
      </c>
      <c r="C2235" s="16">
        <f t="shared" si="1104"/>
        <v>0</v>
      </c>
      <c r="D2235" s="16">
        <f t="shared" si="1122"/>
        <v>584120.31111717504</v>
      </c>
      <c r="E2235" s="16">
        <f t="shared" si="1123"/>
        <v>0</v>
      </c>
      <c r="F2235" s="16">
        <f t="shared" si="1105"/>
        <v>584120.31111717504</v>
      </c>
      <c r="G2235" s="16">
        <f t="shared" si="1124"/>
        <v>45967.262759216006</v>
      </c>
      <c r="H2235" s="16">
        <f t="shared" si="1106"/>
        <v>4322.7908759573957</v>
      </c>
      <c r="I2235" s="16">
        <f t="shared" si="1125"/>
        <v>-172132.31407076475</v>
      </c>
      <c r="J2235" s="16">
        <f t="shared" si="1126"/>
        <v>0</v>
      </c>
      <c r="K2235" s="16">
        <f t="shared" si="1107"/>
        <v>-176455.10494672216</v>
      </c>
      <c r="L2235" s="16">
        <f t="shared" si="1127"/>
        <v>0</v>
      </c>
      <c r="M2235" s="16">
        <f t="shared" si="1108"/>
        <v>2460.4927268368579</v>
      </c>
      <c r="N2235" s="16">
        <f t="shared" si="1128"/>
        <v>153791.5463704399</v>
      </c>
      <c r="O2235" s="16">
        <f t="shared" si="1129"/>
        <v>3227.6636032274532</v>
      </c>
      <c r="P2235" s="16">
        <f t="shared" si="1109"/>
        <v>150563.88276721246</v>
      </c>
      <c r="Q2235" s="16">
        <f t="shared" si="1130"/>
        <v>12668.41118267714</v>
      </c>
      <c r="R2235" s="16">
        <f t="shared" si="1110"/>
        <v>3416.6599302690934</v>
      </c>
      <c r="S2235" s="16">
        <f t="shared" si="1131"/>
        <v>-31283.982010199477</v>
      </c>
      <c r="T2235" s="16">
        <f t="shared" si="1132"/>
        <v>0</v>
      </c>
      <c r="U2235" s="16">
        <f t="shared" si="1111"/>
        <v>-34700.641940468573</v>
      </c>
      <c r="V2235" s="16">
        <f t="shared" si="1133"/>
        <v>0</v>
      </c>
      <c r="W2235" s="16">
        <f t="shared" si="1112"/>
        <v>2965.9890855719859</v>
      </c>
      <c r="X2235" s="16">
        <f t="shared" si="1134"/>
        <v>49457.266914701206</v>
      </c>
      <c r="Y2235" s="16">
        <f t="shared" si="1135"/>
        <v>3888.7538533530324</v>
      </c>
      <c r="Z2235" s="16">
        <f t="shared" si="1113"/>
        <v>45568.513061348174</v>
      </c>
      <c r="AA2235" s="16">
        <f t="shared" si="1136"/>
        <v>3902.0860019888282</v>
      </c>
      <c r="AB2235" s="16">
        <f t="shared" si="1114"/>
        <v>3190.9027947158975</v>
      </c>
      <c r="AC2235" s="16">
        <f t="shared" si="1137"/>
        <v>4212.4487990085445</v>
      </c>
      <c r="AD2235" s="16">
        <f t="shared" si="1138"/>
        <v>4182.6679871028664</v>
      </c>
      <c r="AE2235" s="16">
        <f t="shared" si="1115"/>
        <v>29.780811905678092</v>
      </c>
      <c r="AF2235" s="16">
        <f t="shared" si="1139"/>
        <v>2.5701046296769046</v>
      </c>
      <c r="AG2235" s="16">
        <f t="shared" si="1116"/>
        <v>3078.4459401439431</v>
      </c>
      <c r="AH2235" s="16">
        <f t="shared" si="1140"/>
        <v>26675.41722499676</v>
      </c>
      <c r="AI2235" s="16">
        <f t="shared" si="1141"/>
        <v>4035.728737638919</v>
      </c>
      <c r="AJ2235" s="16">
        <f t="shared" si="1117"/>
        <v>22639.688487357842</v>
      </c>
      <c r="AK2235" s="16">
        <f t="shared" si="1142"/>
        <v>1946.2305821506905</v>
      </c>
      <c r="AL2235" s="16">
        <f t="shared" si="1118"/>
        <v>3134.6743674299214</v>
      </c>
      <c r="AM2235" s="16">
        <f t="shared" si="1143"/>
        <v>15425.754763518478</v>
      </c>
      <c r="AN2235" s="16">
        <f t="shared" si="1144"/>
        <v>4109.2028254397865</v>
      </c>
      <c r="AO2235" s="16">
        <f t="shared" si="1119"/>
        <v>11316.551938078692</v>
      </c>
      <c r="AP2235" s="16">
        <f t="shared" si="1145"/>
        <v>974.72781797020161</v>
      </c>
      <c r="AQ2235" s="16">
        <f t="shared" si="1120"/>
        <v>3190.9027947158975</v>
      </c>
      <c r="AR2235" s="16">
        <f t="shared" si="1146"/>
        <v>4212.4487990085445</v>
      </c>
      <c r="AS2235" s="16">
        <f t="shared" si="1147"/>
        <v>4182.6679871028664</v>
      </c>
      <c r="AT2235" s="16">
        <f t="shared" si="1121"/>
        <v>29.780811905678092</v>
      </c>
      <c r="AU2235" s="16">
        <f t="shared" si="1148"/>
        <v>2.5701046296769046</v>
      </c>
    </row>
    <row r="2236" spans="2:47">
      <c r="B2236" s="13">
        <v>40</v>
      </c>
      <c r="C2236" s="16">
        <f t="shared" si="1104"/>
        <v>0</v>
      </c>
      <c r="D2236" s="16">
        <f t="shared" si="1122"/>
        <v>584120.31111717504</v>
      </c>
      <c r="E2236" s="16">
        <f t="shared" si="1123"/>
        <v>0</v>
      </c>
      <c r="F2236" s="16">
        <f t="shared" si="1105"/>
        <v>584120.31111717504</v>
      </c>
      <c r="G2236" s="16">
        <f t="shared" si="1124"/>
        <v>45065.943881584317</v>
      </c>
      <c r="H2236" s="16">
        <f t="shared" si="1106"/>
        <v>4322.7908759573957</v>
      </c>
      <c r="I2236" s="16">
        <f t="shared" si="1125"/>
        <v>-181748.75809512383</v>
      </c>
      <c r="J2236" s="16">
        <f t="shared" si="1126"/>
        <v>0</v>
      </c>
      <c r="K2236" s="16">
        <f t="shared" si="1107"/>
        <v>-186071.54897108124</v>
      </c>
      <c r="L2236" s="16">
        <f t="shared" si="1127"/>
        <v>0</v>
      </c>
      <c r="M2236" s="16">
        <f t="shared" si="1108"/>
        <v>2460.4927268368579</v>
      </c>
      <c r="N2236" s="16">
        <f t="shared" si="1128"/>
        <v>154770.63765172838</v>
      </c>
      <c r="O2236" s="16">
        <f t="shared" si="1129"/>
        <v>3232.0396381360156</v>
      </c>
      <c r="P2236" s="16">
        <f t="shared" si="1109"/>
        <v>151538.59801359236</v>
      </c>
      <c r="Q2236" s="16">
        <f t="shared" si="1130"/>
        <v>12160.646730316179</v>
      </c>
      <c r="R2236" s="16">
        <f t="shared" si="1110"/>
        <v>3416.6599302690934</v>
      </c>
      <c r="S2236" s="16">
        <f t="shared" si="1131"/>
        <v>-35741.661198682632</v>
      </c>
      <c r="T2236" s="16">
        <f t="shared" si="1132"/>
        <v>0</v>
      </c>
      <c r="U2236" s="16">
        <f t="shared" si="1111"/>
        <v>-39158.321128951728</v>
      </c>
      <c r="V2236" s="16">
        <f t="shared" si="1133"/>
        <v>0</v>
      </c>
      <c r="W2236" s="16">
        <f t="shared" si="1112"/>
        <v>2965.9890855719859</v>
      </c>
      <c r="X2236" s="16">
        <f t="shared" si="1134"/>
        <v>46841.697316282247</v>
      </c>
      <c r="Y2236" s="16">
        <f t="shared" si="1135"/>
        <v>3894.1169849649932</v>
      </c>
      <c r="Z2236" s="16">
        <f t="shared" si="1113"/>
        <v>42947.580331317251</v>
      </c>
      <c r="AA2236" s="16">
        <f t="shared" si="1136"/>
        <v>3507.5408892126857</v>
      </c>
      <c r="AB2236" s="16">
        <f t="shared" si="1114"/>
        <v>3190.9027947158975</v>
      </c>
      <c r="AC2236" s="16">
        <f t="shared" si="1137"/>
        <v>30.612887790322738</v>
      </c>
      <c r="AD2236" s="16">
        <f t="shared" si="1138"/>
        <v>4188.4802752689056</v>
      </c>
      <c r="AE2236" s="16">
        <f t="shared" si="1115"/>
        <v>-3167.5810305473428</v>
      </c>
      <c r="AF2236" s="16">
        <f t="shared" si="1139"/>
        <v>0</v>
      </c>
      <c r="AG2236" s="16">
        <f t="shared" si="1116"/>
        <v>3078.4459401439431</v>
      </c>
      <c r="AH2236" s="16">
        <f t="shared" si="1140"/>
        <v>23272.241383694622</v>
      </c>
      <c r="AI2236" s="16">
        <f t="shared" si="1141"/>
        <v>4041.3156728071049</v>
      </c>
      <c r="AJ2236" s="16">
        <f t="shared" si="1117"/>
        <v>19230.925710887517</v>
      </c>
      <c r="AK2236" s="16">
        <f t="shared" si="1142"/>
        <v>1576.7255244815001</v>
      </c>
      <c r="AL2236" s="16">
        <f t="shared" si="1118"/>
        <v>3134.6743674299214</v>
      </c>
      <c r="AM2236" s="16">
        <f t="shared" si="1143"/>
        <v>11632.73639922861</v>
      </c>
      <c r="AN2236" s="16">
        <f t="shared" si="1144"/>
        <v>4114.902243081262</v>
      </c>
      <c r="AO2236" s="16">
        <f t="shared" si="1119"/>
        <v>7517.834156147348</v>
      </c>
      <c r="AP2236" s="16">
        <f t="shared" si="1145"/>
        <v>617.58116562015448</v>
      </c>
      <c r="AQ2236" s="16">
        <f t="shared" si="1120"/>
        <v>3190.9027947158975</v>
      </c>
      <c r="AR2236" s="16">
        <f t="shared" si="1146"/>
        <v>30.612887790322738</v>
      </c>
      <c r="AS2236" s="16">
        <f t="shared" si="1147"/>
        <v>4188.4802752689056</v>
      </c>
      <c r="AT2236" s="16">
        <f t="shared" si="1121"/>
        <v>-3167.5810305473428</v>
      </c>
      <c r="AU2236" s="16">
        <f t="shared" si="1148"/>
        <v>0</v>
      </c>
    </row>
    <row r="2237" spans="2:47">
      <c r="B2237" s="13">
        <v>41</v>
      </c>
      <c r="C2237" s="16">
        <f t="shared" si="1104"/>
        <v>0</v>
      </c>
      <c r="D2237" s="16">
        <f t="shared" si="1122"/>
        <v>584120.31111717504</v>
      </c>
      <c r="E2237" s="16">
        <f t="shared" si="1123"/>
        <v>0</v>
      </c>
      <c r="F2237" s="16">
        <f t="shared" si="1105"/>
        <v>584120.31111717504</v>
      </c>
      <c r="G2237" s="16">
        <f t="shared" si="1124"/>
        <v>44182.297923121878</v>
      </c>
      <c r="H2237" s="16">
        <f t="shared" si="1106"/>
        <v>4322.7908759573957</v>
      </c>
      <c r="I2237" s="16">
        <f t="shared" si="1125"/>
        <v>-191653.69544021369</v>
      </c>
      <c r="J2237" s="16">
        <f t="shared" si="1126"/>
        <v>0</v>
      </c>
      <c r="K2237" s="16">
        <f t="shared" si="1107"/>
        <v>-195976.4863161711</v>
      </c>
      <c r="L2237" s="16">
        <f t="shared" si="1127"/>
        <v>0</v>
      </c>
      <c r="M2237" s="16">
        <f t="shared" si="1108"/>
        <v>0</v>
      </c>
      <c r="N2237" s="16">
        <f t="shared" si="1128"/>
        <v>155772.58644209214</v>
      </c>
      <c r="O2237" s="16">
        <f t="shared" si="1129"/>
        <v>0</v>
      </c>
      <c r="P2237" s="16">
        <f t="shared" si="1109"/>
        <v>155772.58644209214</v>
      </c>
      <c r="Q2237" s="16">
        <f t="shared" si="1130"/>
        <v>11922.202676780567</v>
      </c>
      <c r="R2237" s="16">
        <f t="shared" si="1110"/>
        <v>3416.6599302690934</v>
      </c>
      <c r="S2237" s="16">
        <f t="shared" si="1131"/>
        <v>-40333.07076282028</v>
      </c>
      <c r="T2237" s="16">
        <f t="shared" si="1132"/>
        <v>0</v>
      </c>
      <c r="U2237" s="16">
        <f t="shared" si="1111"/>
        <v>-43749.730693089376</v>
      </c>
      <c r="V2237" s="16">
        <f t="shared" si="1133"/>
        <v>0</v>
      </c>
      <c r="W2237" s="16">
        <f t="shared" si="1112"/>
        <v>2224.4918141789894</v>
      </c>
      <c r="X2237" s="16">
        <f t="shared" si="1134"/>
        <v>44147.535725774258</v>
      </c>
      <c r="Y2237" s="16">
        <f t="shared" si="1135"/>
        <v>2924.4343822698233</v>
      </c>
      <c r="Z2237" s="16">
        <f t="shared" si="1113"/>
        <v>41223.101343504437</v>
      </c>
      <c r="AA2237" s="16">
        <f t="shared" si="1136"/>
        <v>3210.9738306786508</v>
      </c>
      <c r="AB2237" s="16">
        <f t="shared" si="1114"/>
        <v>3190.9027947158975</v>
      </c>
      <c r="AC2237" s="16">
        <f t="shared" si="1137"/>
        <v>-3262.608461463763</v>
      </c>
      <c r="AD2237" s="16">
        <f t="shared" si="1138"/>
        <v>0</v>
      </c>
      <c r="AE2237" s="16">
        <f t="shared" si="1115"/>
        <v>-6453.5112561796604</v>
      </c>
      <c r="AF2237" s="16">
        <f t="shared" si="1139"/>
        <v>0</v>
      </c>
      <c r="AG2237" s="16">
        <f t="shared" si="1116"/>
        <v>2821.9087784652802</v>
      </c>
      <c r="AH2237" s="16">
        <f t="shared" si="1140"/>
        <v>19768.237775249716</v>
      </c>
      <c r="AI2237" s="16">
        <f t="shared" si="1141"/>
        <v>3709.437061707506</v>
      </c>
      <c r="AJ2237" s="16">
        <f t="shared" si="1117"/>
        <v>16058.80071354221</v>
      </c>
      <c r="AK2237" s="16">
        <f t="shared" si="1142"/>
        <v>1255.7439048396084</v>
      </c>
      <c r="AL2237" s="16">
        <f t="shared" si="1118"/>
        <v>3134.6743674299214</v>
      </c>
      <c r="AM2237" s="16">
        <f t="shared" si="1143"/>
        <v>7727.8824424701052</v>
      </c>
      <c r="AN2237" s="16">
        <f t="shared" si="1144"/>
        <v>4120.3527810344103</v>
      </c>
      <c r="AO2237" s="16">
        <f t="shared" si="1119"/>
        <v>3607.5296614356948</v>
      </c>
      <c r="AP2237" s="16">
        <f t="shared" si="1145"/>
        <v>282.64628053085323</v>
      </c>
      <c r="AQ2237" s="16">
        <f t="shared" si="1120"/>
        <v>3190.9027947158975</v>
      </c>
      <c r="AR2237" s="16">
        <f t="shared" si="1146"/>
        <v>-3262.608461463763</v>
      </c>
      <c r="AS2237" s="16">
        <f t="shared" si="1147"/>
        <v>0</v>
      </c>
      <c r="AT2237" s="16">
        <f t="shared" si="1121"/>
        <v>-6453.5112561796604</v>
      </c>
      <c r="AU2237" s="16">
        <f t="shared" si="1148"/>
        <v>0</v>
      </c>
    </row>
    <row r="2238" spans="2:47">
      <c r="B2238" s="13">
        <v>42</v>
      </c>
      <c r="C2238" s="16">
        <f t="shared" si="1104"/>
        <v>0</v>
      </c>
      <c r="D2238" s="16">
        <f t="shared" si="1122"/>
        <v>584120.31111717504</v>
      </c>
      <c r="E2238" s="16">
        <f t="shared" si="1123"/>
        <v>0</v>
      </c>
      <c r="F2238" s="16">
        <f t="shared" si="1105"/>
        <v>584120.31111717504</v>
      </c>
      <c r="G2238" s="16">
        <f t="shared" si="1124"/>
        <v>43315.97835600184</v>
      </c>
      <c r="H2238" s="16">
        <f t="shared" si="1106"/>
        <v>4322.7908759573957</v>
      </c>
      <c r="I2238" s="16">
        <f t="shared" si="1125"/>
        <v>-201855.78090565623</v>
      </c>
      <c r="J2238" s="16">
        <f t="shared" si="1126"/>
        <v>0</v>
      </c>
      <c r="K2238" s="16">
        <f t="shared" si="1107"/>
        <v>-206178.57178161363</v>
      </c>
      <c r="L2238" s="16">
        <f t="shared" si="1127"/>
        <v>0</v>
      </c>
      <c r="M2238" s="16">
        <f t="shared" si="1108"/>
        <v>0</v>
      </c>
      <c r="N2238" s="16">
        <f t="shared" si="1128"/>
        <v>155772.58644209214</v>
      </c>
      <c r="O2238" s="16">
        <f t="shared" si="1129"/>
        <v>0</v>
      </c>
      <c r="P2238" s="16">
        <f t="shared" si="1109"/>
        <v>155772.58644209214</v>
      </c>
      <c r="Q2238" s="16">
        <f t="shared" si="1130"/>
        <v>11688.433996843693</v>
      </c>
      <c r="R2238" s="16">
        <f t="shared" si="1110"/>
        <v>1423.608304278788</v>
      </c>
      <c r="S2238" s="16">
        <f t="shared" si="1131"/>
        <v>-45062.222613882055</v>
      </c>
      <c r="T2238" s="16">
        <f t="shared" si="1132"/>
        <v>0</v>
      </c>
      <c r="U2238" s="16">
        <f t="shared" si="1111"/>
        <v>-46485.830918160842</v>
      </c>
      <c r="V2238" s="16">
        <f t="shared" si="1133"/>
        <v>0</v>
      </c>
      <c r="W2238" s="16">
        <f t="shared" si="1112"/>
        <v>0</v>
      </c>
      <c r="X2238" s="16">
        <f t="shared" si="1134"/>
        <v>42374.874795041957</v>
      </c>
      <c r="Y2238" s="16">
        <f t="shared" si="1135"/>
        <v>0</v>
      </c>
      <c r="Z2238" s="16">
        <f t="shared" si="1113"/>
        <v>42374.874795041957</v>
      </c>
      <c r="AA2238" s="16">
        <f t="shared" si="1136"/>
        <v>3148.0135594888734</v>
      </c>
      <c r="AB2238" s="16">
        <f t="shared" si="1114"/>
        <v>265.90856622632481</v>
      </c>
      <c r="AC2238" s="16">
        <f t="shared" si="1137"/>
        <v>-6647.1165938650502</v>
      </c>
      <c r="AD2238" s="16">
        <f t="shared" si="1138"/>
        <v>0</v>
      </c>
      <c r="AE2238" s="16">
        <f t="shared" si="1115"/>
        <v>-6913.0251600913753</v>
      </c>
      <c r="AF2238" s="16">
        <f t="shared" si="1139"/>
        <v>0</v>
      </c>
      <c r="AG2238" s="16">
        <f t="shared" si="1116"/>
        <v>0</v>
      </c>
      <c r="AH2238" s="16">
        <f t="shared" si="1140"/>
        <v>16507.483605478581</v>
      </c>
      <c r="AI2238" s="16">
        <f t="shared" si="1141"/>
        <v>0</v>
      </c>
      <c r="AJ2238" s="16">
        <f t="shared" si="1117"/>
        <v>16507.483605478581</v>
      </c>
      <c r="AK2238" s="16">
        <f t="shared" si="1142"/>
        <v>1231.1214753329493</v>
      </c>
      <c r="AL2238" s="16">
        <f t="shared" si="1118"/>
        <v>0</v>
      </c>
      <c r="AM2238" s="16">
        <f t="shared" si="1143"/>
        <v>3708.3240401762082</v>
      </c>
      <c r="AN2238" s="16">
        <f t="shared" si="1144"/>
        <v>0</v>
      </c>
      <c r="AO2238" s="16">
        <f t="shared" si="1119"/>
        <v>3708.3240401762082</v>
      </c>
      <c r="AP2238" s="16">
        <f t="shared" si="1145"/>
        <v>277.10419659887572</v>
      </c>
      <c r="AQ2238" s="16">
        <f t="shared" si="1120"/>
        <v>265.90856622632481</v>
      </c>
      <c r="AR2238" s="16">
        <f t="shared" si="1146"/>
        <v>-6647.1165938650502</v>
      </c>
      <c r="AS2238" s="16">
        <f t="shared" si="1147"/>
        <v>0</v>
      </c>
      <c r="AT2238" s="16">
        <f t="shared" si="1121"/>
        <v>-6913.0251600913753</v>
      </c>
      <c r="AU2238" s="16">
        <f t="shared" si="1148"/>
        <v>0</v>
      </c>
    </row>
    <row r="2239" spans="2:47">
      <c r="B2239" s="13">
        <v>43</v>
      </c>
      <c r="C2239" s="16">
        <f t="shared" si="1104"/>
        <v>0</v>
      </c>
      <c r="D2239" s="16">
        <f t="shared" si="1122"/>
        <v>584120.31111717504</v>
      </c>
      <c r="E2239" s="16">
        <f t="shared" si="1123"/>
        <v>0</v>
      </c>
      <c r="F2239" s="16">
        <f t="shared" si="1105"/>
        <v>584120.31111717504</v>
      </c>
      <c r="G2239" s="16">
        <f t="shared" si="1124"/>
        <v>42466.645447060626</v>
      </c>
      <c r="H2239" s="16">
        <f t="shared" si="1106"/>
        <v>3242.093156968047</v>
      </c>
      <c r="I2239" s="16">
        <f t="shared" si="1125"/>
        <v>-212363.92893506205</v>
      </c>
      <c r="J2239" s="16">
        <f t="shared" si="1126"/>
        <v>0</v>
      </c>
      <c r="K2239" s="16">
        <f t="shared" si="1107"/>
        <v>-215606.02209203009</v>
      </c>
      <c r="L2239" s="16">
        <f t="shared" si="1127"/>
        <v>0</v>
      </c>
      <c r="M2239" s="16">
        <f t="shared" si="1108"/>
        <v>0</v>
      </c>
      <c r="N2239" s="16">
        <f t="shared" si="1128"/>
        <v>155772.58644209214</v>
      </c>
      <c r="O2239" s="16">
        <f t="shared" si="1129"/>
        <v>0</v>
      </c>
      <c r="P2239" s="16">
        <f t="shared" si="1109"/>
        <v>155772.58644209214</v>
      </c>
      <c r="Q2239" s="16">
        <f t="shared" si="1130"/>
        <v>11459.249016513424</v>
      </c>
      <c r="R2239" s="16">
        <f t="shared" si="1110"/>
        <v>0</v>
      </c>
      <c r="S2239" s="16">
        <f t="shared" si="1131"/>
        <v>-47880.405845705667</v>
      </c>
      <c r="T2239" s="16">
        <f t="shared" si="1132"/>
        <v>0</v>
      </c>
      <c r="U2239" s="16">
        <f t="shared" si="1111"/>
        <v>-47880.405845705667</v>
      </c>
      <c r="V2239" s="16">
        <f t="shared" si="1133"/>
        <v>0</v>
      </c>
      <c r="W2239" s="16">
        <f t="shared" si="1112"/>
        <v>0</v>
      </c>
      <c r="X2239" s="16">
        <f t="shared" si="1134"/>
        <v>42374.874795041957</v>
      </c>
      <c r="Y2239" s="16">
        <f t="shared" si="1135"/>
        <v>0</v>
      </c>
      <c r="Z2239" s="16">
        <f t="shared" si="1113"/>
        <v>42374.874795041957</v>
      </c>
      <c r="AA2239" s="16">
        <f t="shared" si="1136"/>
        <v>3086.2878034204641</v>
      </c>
      <c r="AB2239" s="16">
        <f t="shared" si="1114"/>
        <v>0</v>
      </c>
      <c r="AC2239" s="16">
        <f t="shared" si="1137"/>
        <v>-7120.4159148941171</v>
      </c>
      <c r="AD2239" s="16">
        <f t="shared" si="1138"/>
        <v>0</v>
      </c>
      <c r="AE2239" s="16">
        <f t="shared" si="1115"/>
        <v>-7120.4159148941171</v>
      </c>
      <c r="AF2239" s="16">
        <f t="shared" si="1139"/>
        <v>0</v>
      </c>
      <c r="AG2239" s="16">
        <f t="shared" si="1116"/>
        <v>0</v>
      </c>
      <c r="AH2239" s="16">
        <f t="shared" si="1140"/>
        <v>16507.483605478581</v>
      </c>
      <c r="AI2239" s="16">
        <f t="shared" si="1141"/>
        <v>0</v>
      </c>
      <c r="AJ2239" s="16">
        <f t="shared" si="1117"/>
        <v>16507.483605478581</v>
      </c>
      <c r="AK2239" s="16">
        <f t="shared" si="1142"/>
        <v>1206.981838561715</v>
      </c>
      <c r="AL2239" s="16">
        <f t="shared" si="1118"/>
        <v>0</v>
      </c>
      <c r="AM2239" s="16">
        <f t="shared" si="1143"/>
        <v>3708.3240401762082</v>
      </c>
      <c r="AN2239" s="16">
        <f t="shared" si="1144"/>
        <v>0</v>
      </c>
      <c r="AO2239" s="16">
        <f t="shared" si="1119"/>
        <v>3708.3240401762082</v>
      </c>
      <c r="AP2239" s="16">
        <f t="shared" si="1145"/>
        <v>271.67078097928993</v>
      </c>
      <c r="AQ2239" s="16">
        <f t="shared" si="1120"/>
        <v>0</v>
      </c>
      <c r="AR2239" s="16">
        <f t="shared" si="1146"/>
        <v>-7120.4159148941171</v>
      </c>
      <c r="AS2239" s="16">
        <f t="shared" si="1147"/>
        <v>0</v>
      </c>
      <c r="AT2239" s="16">
        <f t="shared" si="1121"/>
        <v>-7120.4159148941171</v>
      </c>
      <c r="AU2239" s="16">
        <f t="shared" si="1148"/>
        <v>0</v>
      </c>
    </row>
    <row r="2240" spans="2:47">
      <c r="B2240" s="13">
        <v>44</v>
      </c>
      <c r="C2240" s="16">
        <f t="shared" si="1104"/>
        <v>0</v>
      </c>
      <c r="D2240" s="16">
        <f t="shared" si="1122"/>
        <v>584120.31111717504</v>
      </c>
      <c r="E2240" s="16">
        <f t="shared" si="1123"/>
        <v>0</v>
      </c>
      <c r="F2240" s="16">
        <f t="shared" si="1105"/>
        <v>584120.31111717504</v>
      </c>
      <c r="G2240" s="16">
        <f t="shared" si="1124"/>
        <v>41633.96612456924</v>
      </c>
      <c r="H2240" s="16">
        <f t="shared" si="1106"/>
        <v>0</v>
      </c>
      <c r="I2240" s="16">
        <f t="shared" si="1125"/>
        <v>-222074.20275479101</v>
      </c>
      <c r="J2240" s="16">
        <f t="shared" si="1126"/>
        <v>0</v>
      </c>
      <c r="K2240" s="16">
        <f t="shared" si="1107"/>
        <v>-222074.20275479101</v>
      </c>
      <c r="L2240" s="16">
        <f t="shared" si="1127"/>
        <v>0</v>
      </c>
      <c r="M2240" s="16">
        <f t="shared" si="1108"/>
        <v>0</v>
      </c>
      <c r="N2240" s="16">
        <f t="shared" si="1128"/>
        <v>155772.58644209214</v>
      </c>
      <c r="O2240" s="16">
        <f t="shared" si="1129"/>
        <v>0</v>
      </c>
      <c r="P2240" s="16">
        <f t="shared" si="1109"/>
        <v>155772.58644209214</v>
      </c>
      <c r="Q2240" s="16">
        <f t="shared" si="1130"/>
        <v>11234.557859326886</v>
      </c>
      <c r="R2240" s="16">
        <f t="shared" si="1110"/>
        <v>0</v>
      </c>
      <c r="S2240" s="16">
        <f t="shared" si="1131"/>
        <v>-47880.405845705667</v>
      </c>
      <c r="T2240" s="16">
        <f t="shared" si="1132"/>
        <v>0</v>
      </c>
      <c r="U2240" s="16">
        <f t="shared" si="1111"/>
        <v>-47880.405845705667</v>
      </c>
      <c r="V2240" s="16">
        <f t="shared" si="1133"/>
        <v>0</v>
      </c>
      <c r="W2240" s="16">
        <f t="shared" si="1112"/>
        <v>0</v>
      </c>
      <c r="X2240" s="16">
        <f t="shared" si="1134"/>
        <v>42374.874795041957</v>
      </c>
      <c r="Y2240" s="16">
        <f t="shared" si="1135"/>
        <v>0</v>
      </c>
      <c r="Z2240" s="16">
        <f t="shared" si="1113"/>
        <v>42374.874795041957</v>
      </c>
      <c r="AA2240" s="16">
        <f t="shared" si="1136"/>
        <v>3025.7723562945725</v>
      </c>
      <c r="AB2240" s="16">
        <f t="shared" si="1114"/>
        <v>0</v>
      </c>
      <c r="AC2240" s="16">
        <f t="shared" si="1137"/>
        <v>-7120.4159148941171</v>
      </c>
      <c r="AD2240" s="16">
        <f t="shared" si="1138"/>
        <v>0</v>
      </c>
      <c r="AE2240" s="16">
        <f t="shared" si="1115"/>
        <v>-7120.4159148941171</v>
      </c>
      <c r="AF2240" s="16">
        <f t="shared" si="1139"/>
        <v>0</v>
      </c>
      <c r="AG2240" s="16">
        <f t="shared" si="1116"/>
        <v>0</v>
      </c>
      <c r="AH2240" s="16">
        <f t="shared" si="1140"/>
        <v>16507.483605478581</v>
      </c>
      <c r="AI2240" s="16">
        <f t="shared" si="1141"/>
        <v>0</v>
      </c>
      <c r="AJ2240" s="16">
        <f t="shared" si="1117"/>
        <v>16507.483605478581</v>
      </c>
      <c r="AK2240" s="16">
        <f t="shared" si="1142"/>
        <v>1183.3155280016813</v>
      </c>
      <c r="AL2240" s="16">
        <f t="shared" si="1118"/>
        <v>0</v>
      </c>
      <c r="AM2240" s="16">
        <f t="shared" si="1143"/>
        <v>3708.3240401762082</v>
      </c>
      <c r="AN2240" s="16">
        <f t="shared" si="1144"/>
        <v>0</v>
      </c>
      <c r="AO2240" s="16">
        <f t="shared" si="1119"/>
        <v>3708.3240401762082</v>
      </c>
      <c r="AP2240" s="16">
        <f t="shared" si="1145"/>
        <v>266.34390292087249</v>
      </c>
      <c r="AQ2240" s="16">
        <f t="shared" si="1120"/>
        <v>0</v>
      </c>
      <c r="AR2240" s="16">
        <f t="shared" si="1146"/>
        <v>-7120.4159148941171</v>
      </c>
      <c r="AS2240" s="16">
        <f t="shared" si="1147"/>
        <v>0</v>
      </c>
      <c r="AT2240" s="16">
        <f t="shared" si="1121"/>
        <v>-7120.4159148941171</v>
      </c>
      <c r="AU2240" s="16">
        <f t="shared" si="1148"/>
        <v>0</v>
      </c>
    </row>
    <row r="2241" spans="1:47">
      <c r="B2241" s="13">
        <v>45</v>
      </c>
      <c r="C2241" s="16">
        <f t="shared" si="1104"/>
        <v>0</v>
      </c>
      <c r="D2241" s="16">
        <f t="shared" si="1122"/>
        <v>584120.31111717504</v>
      </c>
      <c r="E2241" s="16">
        <f t="shared" si="1123"/>
        <v>0</v>
      </c>
      <c r="F2241" s="16">
        <f t="shared" si="1105"/>
        <v>584120.31111717504</v>
      </c>
      <c r="G2241" s="16">
        <f t="shared" si="1124"/>
        <v>40817.6138476169</v>
      </c>
      <c r="H2241" s="16">
        <f t="shared" si="1106"/>
        <v>0</v>
      </c>
      <c r="I2241" s="16">
        <f t="shared" si="1125"/>
        <v>-222074.20275479101</v>
      </c>
      <c r="J2241" s="16">
        <f t="shared" si="1126"/>
        <v>0</v>
      </c>
      <c r="K2241" s="16">
        <f t="shared" si="1107"/>
        <v>-222074.20275479101</v>
      </c>
      <c r="L2241" s="16">
        <f t="shared" si="1127"/>
        <v>0</v>
      </c>
      <c r="M2241" s="16">
        <f t="shared" si="1108"/>
        <v>0</v>
      </c>
      <c r="N2241" s="16">
        <f t="shared" si="1128"/>
        <v>155772.58644209214</v>
      </c>
      <c r="O2241" s="16">
        <f t="shared" si="1129"/>
        <v>0</v>
      </c>
      <c r="P2241" s="16">
        <f t="shared" si="1109"/>
        <v>155772.58644209214</v>
      </c>
      <c r="Q2241" s="16">
        <f t="shared" si="1130"/>
        <v>11014.27241110479</v>
      </c>
      <c r="R2241" s="16">
        <f t="shared" si="1110"/>
        <v>0</v>
      </c>
      <c r="S2241" s="16">
        <f t="shared" si="1131"/>
        <v>-47880.405845705667</v>
      </c>
      <c r="T2241" s="16">
        <f t="shared" si="1132"/>
        <v>0</v>
      </c>
      <c r="U2241" s="16">
        <f t="shared" si="1111"/>
        <v>-47880.405845705667</v>
      </c>
      <c r="V2241" s="16">
        <f t="shared" si="1133"/>
        <v>0</v>
      </c>
      <c r="W2241" s="16">
        <f t="shared" si="1112"/>
        <v>0</v>
      </c>
      <c r="X2241" s="16">
        <f t="shared" si="1134"/>
        <v>42374.874795041957</v>
      </c>
      <c r="Y2241" s="16">
        <f t="shared" si="1135"/>
        <v>0</v>
      </c>
      <c r="Z2241" s="16">
        <f t="shared" si="1113"/>
        <v>42374.874795041957</v>
      </c>
      <c r="AA2241" s="16">
        <f t="shared" si="1136"/>
        <v>2966.4434865633066</v>
      </c>
      <c r="AB2241" s="16">
        <f t="shared" si="1114"/>
        <v>0</v>
      </c>
      <c r="AC2241" s="16">
        <f t="shared" si="1137"/>
        <v>-7120.4159148941171</v>
      </c>
      <c r="AD2241" s="16">
        <f t="shared" si="1138"/>
        <v>0</v>
      </c>
      <c r="AE2241" s="16">
        <f t="shared" si="1115"/>
        <v>-7120.4159148941171</v>
      </c>
      <c r="AF2241" s="16">
        <f t="shared" si="1139"/>
        <v>0</v>
      </c>
      <c r="AG2241" s="16">
        <f t="shared" si="1116"/>
        <v>0</v>
      </c>
      <c r="AH2241" s="16">
        <f t="shared" si="1140"/>
        <v>16507.483605478581</v>
      </c>
      <c r="AI2241" s="16">
        <f t="shared" si="1141"/>
        <v>0</v>
      </c>
      <c r="AJ2241" s="16">
        <f t="shared" si="1117"/>
        <v>16507.483605478581</v>
      </c>
      <c r="AK2241" s="16">
        <f t="shared" si="1142"/>
        <v>1160.1132627467464</v>
      </c>
      <c r="AL2241" s="16">
        <f t="shared" si="1118"/>
        <v>0</v>
      </c>
      <c r="AM2241" s="16">
        <f t="shared" si="1143"/>
        <v>3708.3240401762082</v>
      </c>
      <c r="AN2241" s="16">
        <f t="shared" si="1144"/>
        <v>0</v>
      </c>
      <c r="AO2241" s="16">
        <f t="shared" si="1119"/>
        <v>3708.3240401762082</v>
      </c>
      <c r="AP2241" s="16">
        <f t="shared" si="1145"/>
        <v>261.12147345183575</v>
      </c>
      <c r="AQ2241" s="16">
        <f t="shared" si="1120"/>
        <v>0</v>
      </c>
      <c r="AR2241" s="16">
        <f t="shared" si="1146"/>
        <v>-7120.4159148941171</v>
      </c>
      <c r="AS2241" s="16">
        <f t="shared" si="1147"/>
        <v>0</v>
      </c>
      <c r="AT2241" s="16">
        <f t="shared" si="1121"/>
        <v>-7120.4159148941171</v>
      </c>
      <c r="AU2241" s="16">
        <f t="shared" si="1148"/>
        <v>0</v>
      </c>
    </row>
    <row r="2242" spans="1:47">
      <c r="B2242" s="13">
        <v>46</v>
      </c>
      <c r="C2242" s="16">
        <f t="shared" si="1104"/>
        <v>0</v>
      </c>
      <c r="D2242" s="16">
        <f t="shared" si="1122"/>
        <v>584120.31111717504</v>
      </c>
      <c r="E2242" s="16">
        <f t="shared" si="1123"/>
        <v>0</v>
      </c>
      <c r="F2242" s="16">
        <f t="shared" si="1105"/>
        <v>584120.31111717504</v>
      </c>
      <c r="G2242" s="16">
        <f t="shared" si="1124"/>
        <v>40017.268478055783</v>
      </c>
      <c r="H2242" s="16">
        <f t="shared" si="1106"/>
        <v>0</v>
      </c>
      <c r="I2242" s="16">
        <f t="shared" si="1125"/>
        <v>-222074.20275479101</v>
      </c>
      <c r="J2242" s="16">
        <f t="shared" si="1126"/>
        <v>0</v>
      </c>
      <c r="K2242" s="16">
        <f t="shared" si="1107"/>
        <v>-222074.20275479101</v>
      </c>
      <c r="L2242" s="16">
        <f t="shared" si="1127"/>
        <v>0</v>
      </c>
      <c r="M2242" s="16">
        <f t="shared" si="1108"/>
        <v>0</v>
      </c>
      <c r="N2242" s="16">
        <f t="shared" si="1128"/>
        <v>155772.58644209214</v>
      </c>
      <c r="O2242" s="16">
        <f t="shared" si="1129"/>
        <v>0</v>
      </c>
      <c r="P2242" s="16">
        <f t="shared" si="1109"/>
        <v>155772.58644209214</v>
      </c>
      <c r="Q2242" s="16">
        <f t="shared" si="1130"/>
        <v>10798.306285396853</v>
      </c>
      <c r="R2242" s="16">
        <f t="shared" si="1110"/>
        <v>0</v>
      </c>
      <c r="S2242" s="16">
        <f t="shared" si="1131"/>
        <v>-47880.405845705667</v>
      </c>
      <c r="T2242" s="16">
        <f t="shared" si="1132"/>
        <v>0</v>
      </c>
      <c r="U2242" s="16">
        <f t="shared" si="1111"/>
        <v>-47880.405845705667</v>
      </c>
      <c r="V2242" s="16">
        <f t="shared" si="1133"/>
        <v>0</v>
      </c>
      <c r="W2242" s="16">
        <f t="shared" si="1112"/>
        <v>0</v>
      </c>
      <c r="X2242" s="16">
        <f t="shared" si="1134"/>
        <v>42374.874795041957</v>
      </c>
      <c r="Y2242" s="16">
        <f t="shared" si="1135"/>
        <v>0</v>
      </c>
      <c r="Z2242" s="16">
        <f t="shared" si="1113"/>
        <v>42374.874795041957</v>
      </c>
      <c r="AA2242" s="16">
        <f t="shared" si="1136"/>
        <v>2908.2779280032419</v>
      </c>
      <c r="AB2242" s="16">
        <f t="shared" si="1114"/>
        <v>0</v>
      </c>
      <c r="AC2242" s="16">
        <f t="shared" si="1137"/>
        <v>-7120.4159148941171</v>
      </c>
      <c r="AD2242" s="16">
        <f t="shared" si="1138"/>
        <v>0</v>
      </c>
      <c r="AE2242" s="16">
        <f t="shared" si="1115"/>
        <v>-7120.4159148941171</v>
      </c>
      <c r="AF2242" s="16">
        <f t="shared" si="1139"/>
        <v>0</v>
      </c>
      <c r="AG2242" s="16">
        <f t="shared" si="1116"/>
        <v>0</v>
      </c>
      <c r="AH2242" s="16">
        <f t="shared" si="1140"/>
        <v>16507.483605478581</v>
      </c>
      <c r="AI2242" s="16">
        <f t="shared" si="1141"/>
        <v>0</v>
      </c>
      <c r="AJ2242" s="16">
        <f t="shared" si="1117"/>
        <v>16507.483605478581</v>
      </c>
      <c r="AK2242" s="16">
        <f t="shared" si="1142"/>
        <v>1137.3659438693592</v>
      </c>
      <c r="AL2242" s="16">
        <f t="shared" si="1118"/>
        <v>0</v>
      </c>
      <c r="AM2242" s="16">
        <f t="shared" si="1143"/>
        <v>3708.3240401762082</v>
      </c>
      <c r="AN2242" s="16">
        <f t="shared" si="1144"/>
        <v>0</v>
      </c>
      <c r="AO2242" s="16">
        <f t="shared" si="1119"/>
        <v>3708.3240401762082</v>
      </c>
      <c r="AP2242" s="16">
        <f t="shared" si="1145"/>
        <v>256.00144456062327</v>
      </c>
      <c r="AQ2242" s="16">
        <f t="shared" si="1120"/>
        <v>0</v>
      </c>
      <c r="AR2242" s="16">
        <f t="shared" si="1146"/>
        <v>-7120.4159148941171</v>
      </c>
      <c r="AS2242" s="16">
        <f t="shared" si="1147"/>
        <v>0</v>
      </c>
      <c r="AT2242" s="16">
        <f t="shared" si="1121"/>
        <v>-7120.4159148941171</v>
      </c>
      <c r="AU2242" s="16">
        <f t="shared" si="1148"/>
        <v>0</v>
      </c>
    </row>
    <row r="2243" spans="1:47">
      <c r="B2243" s="13">
        <v>47</v>
      </c>
      <c r="C2243" s="16">
        <f t="shared" si="1104"/>
        <v>0</v>
      </c>
      <c r="D2243" s="16">
        <f t="shared" si="1122"/>
        <v>584120.31111717504</v>
      </c>
      <c r="E2243" s="16">
        <f t="shared" si="1123"/>
        <v>0</v>
      </c>
      <c r="F2243" s="16">
        <f t="shared" si="1105"/>
        <v>584120.31111717504</v>
      </c>
      <c r="G2243" s="16">
        <f t="shared" si="1124"/>
        <v>39232.616154956646</v>
      </c>
      <c r="H2243" s="16">
        <f t="shared" si="1106"/>
        <v>0</v>
      </c>
      <c r="I2243" s="16">
        <f t="shared" si="1125"/>
        <v>-222074.20275479101</v>
      </c>
      <c r="J2243" s="16">
        <f t="shared" si="1126"/>
        <v>0</v>
      </c>
      <c r="K2243" s="16">
        <f t="shared" si="1107"/>
        <v>-222074.20275479101</v>
      </c>
      <c r="L2243" s="16">
        <f t="shared" si="1127"/>
        <v>0</v>
      </c>
      <c r="M2243" s="16">
        <f t="shared" si="1108"/>
        <v>0</v>
      </c>
      <c r="N2243" s="16">
        <f t="shared" si="1128"/>
        <v>155772.58644209214</v>
      </c>
      <c r="O2243" s="16">
        <f t="shared" si="1129"/>
        <v>0</v>
      </c>
      <c r="P2243" s="16">
        <f t="shared" si="1109"/>
        <v>155772.58644209214</v>
      </c>
      <c r="Q2243" s="16">
        <f t="shared" si="1130"/>
        <v>10586.574789604758</v>
      </c>
      <c r="R2243" s="16">
        <f t="shared" si="1110"/>
        <v>0</v>
      </c>
      <c r="S2243" s="16">
        <f t="shared" si="1131"/>
        <v>-47880.405845705667</v>
      </c>
      <c r="T2243" s="16">
        <f t="shared" si="1132"/>
        <v>0</v>
      </c>
      <c r="U2243" s="16">
        <f t="shared" si="1111"/>
        <v>-47880.405845705667</v>
      </c>
      <c r="V2243" s="16">
        <f t="shared" si="1133"/>
        <v>0</v>
      </c>
      <c r="W2243" s="16">
        <f t="shared" si="1112"/>
        <v>0</v>
      </c>
      <c r="X2243" s="16">
        <f t="shared" si="1134"/>
        <v>42374.874795041957</v>
      </c>
      <c r="Y2243" s="16">
        <f t="shared" si="1135"/>
        <v>0</v>
      </c>
      <c r="Z2243" s="16">
        <f t="shared" si="1113"/>
        <v>42374.874795041957</v>
      </c>
      <c r="AA2243" s="16">
        <f t="shared" si="1136"/>
        <v>2851.2528705914137</v>
      </c>
      <c r="AB2243" s="16">
        <f t="shared" si="1114"/>
        <v>0</v>
      </c>
      <c r="AC2243" s="16">
        <f t="shared" si="1137"/>
        <v>-7120.4159148941171</v>
      </c>
      <c r="AD2243" s="16">
        <f t="shared" si="1138"/>
        <v>0</v>
      </c>
      <c r="AE2243" s="16">
        <f t="shared" si="1115"/>
        <v>-7120.4159148941171</v>
      </c>
      <c r="AF2243" s="16">
        <f t="shared" si="1139"/>
        <v>0</v>
      </c>
      <c r="AG2243" s="16">
        <f t="shared" si="1116"/>
        <v>0</v>
      </c>
      <c r="AH2243" s="16">
        <f t="shared" si="1140"/>
        <v>16507.483605478581</v>
      </c>
      <c r="AI2243" s="16">
        <f t="shared" si="1141"/>
        <v>0</v>
      </c>
      <c r="AJ2243" s="16">
        <f t="shared" si="1117"/>
        <v>16507.483605478581</v>
      </c>
      <c r="AK2243" s="16">
        <f t="shared" si="1142"/>
        <v>1115.064650852313</v>
      </c>
      <c r="AL2243" s="16">
        <f t="shared" si="1118"/>
        <v>0</v>
      </c>
      <c r="AM2243" s="16">
        <f t="shared" si="1143"/>
        <v>3708.3240401762082</v>
      </c>
      <c r="AN2243" s="16">
        <f t="shared" si="1144"/>
        <v>0</v>
      </c>
      <c r="AO2243" s="16">
        <f t="shared" si="1119"/>
        <v>3708.3240401762082</v>
      </c>
      <c r="AP2243" s="16">
        <f t="shared" si="1145"/>
        <v>250.9818083927679</v>
      </c>
      <c r="AQ2243" s="16">
        <f t="shared" si="1120"/>
        <v>0</v>
      </c>
      <c r="AR2243" s="16">
        <f t="shared" si="1146"/>
        <v>-7120.4159148941171</v>
      </c>
      <c r="AS2243" s="16">
        <f t="shared" si="1147"/>
        <v>0</v>
      </c>
      <c r="AT2243" s="16">
        <f t="shared" si="1121"/>
        <v>-7120.4159148941171</v>
      </c>
      <c r="AU2243" s="16">
        <f t="shared" si="1148"/>
        <v>0</v>
      </c>
    </row>
    <row r="2244" spans="1:47">
      <c r="B2244" s="13">
        <v>48</v>
      </c>
      <c r="C2244" s="16">
        <f t="shared" si="1104"/>
        <v>0</v>
      </c>
      <c r="D2244" s="16">
        <f t="shared" si="1122"/>
        <v>584120.31111717504</v>
      </c>
      <c r="E2244" s="16">
        <f t="shared" si="1123"/>
        <v>0</v>
      </c>
      <c r="F2244" s="16">
        <f t="shared" si="1105"/>
        <v>584120.31111717504</v>
      </c>
      <c r="G2244" s="16">
        <f t="shared" si="1124"/>
        <v>38463.349171526126</v>
      </c>
      <c r="H2244" s="16">
        <f t="shared" si="1106"/>
        <v>0</v>
      </c>
      <c r="I2244" s="16">
        <f t="shared" si="1125"/>
        <v>-222074.20275479101</v>
      </c>
      <c r="J2244" s="16">
        <f t="shared" si="1126"/>
        <v>0</v>
      </c>
      <c r="K2244" s="16">
        <f t="shared" si="1107"/>
        <v>-222074.20275479101</v>
      </c>
      <c r="L2244" s="16">
        <f t="shared" si="1127"/>
        <v>0</v>
      </c>
      <c r="M2244" s="16">
        <f t="shared" si="1108"/>
        <v>0</v>
      </c>
      <c r="N2244" s="16">
        <f t="shared" si="1128"/>
        <v>155772.58644209214</v>
      </c>
      <c r="O2244" s="16">
        <f t="shared" si="1129"/>
        <v>0</v>
      </c>
      <c r="P2244" s="16">
        <f t="shared" si="1109"/>
        <v>155772.58644209214</v>
      </c>
      <c r="Q2244" s="16">
        <f t="shared" si="1130"/>
        <v>10378.994891769371</v>
      </c>
      <c r="R2244" s="16">
        <f t="shared" si="1110"/>
        <v>0</v>
      </c>
      <c r="S2244" s="16">
        <f t="shared" si="1131"/>
        <v>-47880.405845705667</v>
      </c>
      <c r="T2244" s="16">
        <f t="shared" si="1132"/>
        <v>0</v>
      </c>
      <c r="U2244" s="16">
        <f t="shared" si="1111"/>
        <v>-47880.405845705667</v>
      </c>
      <c r="V2244" s="16">
        <f t="shared" si="1133"/>
        <v>0</v>
      </c>
      <c r="W2244" s="16">
        <f t="shared" si="1112"/>
        <v>0</v>
      </c>
      <c r="X2244" s="16">
        <f t="shared" si="1134"/>
        <v>42374.874795041957</v>
      </c>
      <c r="Y2244" s="16">
        <f t="shared" si="1135"/>
        <v>0</v>
      </c>
      <c r="Z2244" s="16">
        <f t="shared" si="1113"/>
        <v>42374.874795041957</v>
      </c>
      <c r="AA2244" s="16">
        <f t="shared" si="1136"/>
        <v>2795.3459515602094</v>
      </c>
      <c r="AB2244" s="16">
        <f t="shared" si="1114"/>
        <v>0</v>
      </c>
      <c r="AC2244" s="16">
        <f t="shared" si="1137"/>
        <v>-7120.4159148941171</v>
      </c>
      <c r="AD2244" s="16">
        <f t="shared" si="1138"/>
        <v>0</v>
      </c>
      <c r="AE2244" s="16">
        <f t="shared" si="1115"/>
        <v>-7120.4159148941171</v>
      </c>
      <c r="AF2244" s="16">
        <f t="shared" si="1139"/>
        <v>0</v>
      </c>
      <c r="AG2244" s="16">
        <f t="shared" si="1116"/>
        <v>0</v>
      </c>
      <c r="AH2244" s="16">
        <f t="shared" si="1140"/>
        <v>16507.483605478581</v>
      </c>
      <c r="AI2244" s="16">
        <f t="shared" si="1141"/>
        <v>0</v>
      </c>
      <c r="AJ2244" s="16">
        <f t="shared" si="1117"/>
        <v>16507.483605478581</v>
      </c>
      <c r="AK2244" s="16">
        <f t="shared" si="1142"/>
        <v>1093.2006380905029</v>
      </c>
      <c r="AL2244" s="16">
        <f t="shared" si="1118"/>
        <v>0</v>
      </c>
      <c r="AM2244" s="16">
        <f t="shared" si="1143"/>
        <v>3708.3240401762082</v>
      </c>
      <c r="AN2244" s="16">
        <f t="shared" si="1144"/>
        <v>0</v>
      </c>
      <c r="AO2244" s="16">
        <f t="shared" si="1119"/>
        <v>3708.3240401762082</v>
      </c>
      <c r="AP2244" s="16">
        <f t="shared" si="1145"/>
        <v>246.06059646349794</v>
      </c>
      <c r="AQ2244" s="16">
        <f t="shared" si="1120"/>
        <v>0</v>
      </c>
      <c r="AR2244" s="16">
        <f t="shared" si="1146"/>
        <v>-7120.4159148941171</v>
      </c>
      <c r="AS2244" s="16">
        <f t="shared" si="1147"/>
        <v>0</v>
      </c>
      <c r="AT2244" s="16">
        <f t="shared" si="1121"/>
        <v>-7120.4159148941171</v>
      </c>
      <c r="AU2244" s="16">
        <f t="shared" si="1148"/>
        <v>0</v>
      </c>
    </row>
    <row r="2245" spans="1:47">
      <c r="B2245" s="13">
        <v>49</v>
      </c>
      <c r="C2245" s="16">
        <f t="shared" si="1104"/>
        <v>0</v>
      </c>
      <c r="D2245" s="16">
        <f t="shared" si="1122"/>
        <v>584120.31111717504</v>
      </c>
      <c r="E2245" s="16">
        <f t="shared" si="1123"/>
        <v>0</v>
      </c>
      <c r="F2245" s="16">
        <f t="shared" si="1105"/>
        <v>584120.31111717504</v>
      </c>
      <c r="G2245" s="16">
        <f t="shared" si="1124"/>
        <v>37709.165854437379</v>
      </c>
      <c r="H2245" s="16">
        <f t="shared" si="1106"/>
        <v>0</v>
      </c>
      <c r="I2245" s="16">
        <f t="shared" si="1125"/>
        <v>-222074.20275479101</v>
      </c>
      <c r="J2245" s="16">
        <f t="shared" si="1126"/>
        <v>0</v>
      </c>
      <c r="K2245" s="16">
        <f t="shared" si="1107"/>
        <v>-222074.20275479101</v>
      </c>
      <c r="L2245" s="16">
        <f t="shared" si="1127"/>
        <v>0</v>
      </c>
      <c r="M2245" s="16">
        <f t="shared" si="1108"/>
        <v>0</v>
      </c>
      <c r="N2245" s="16">
        <f t="shared" si="1128"/>
        <v>155772.58644209214</v>
      </c>
      <c r="O2245" s="16">
        <f t="shared" si="1129"/>
        <v>0</v>
      </c>
      <c r="P2245" s="16">
        <f t="shared" si="1109"/>
        <v>155772.58644209214</v>
      </c>
      <c r="Q2245" s="16">
        <f t="shared" si="1130"/>
        <v>10175.485188009186</v>
      </c>
      <c r="R2245" s="16">
        <f t="shared" si="1110"/>
        <v>0</v>
      </c>
      <c r="S2245" s="16">
        <f t="shared" si="1131"/>
        <v>-47880.405845705667</v>
      </c>
      <c r="T2245" s="16">
        <f t="shared" si="1132"/>
        <v>0</v>
      </c>
      <c r="U2245" s="16">
        <f t="shared" si="1111"/>
        <v>-47880.405845705667</v>
      </c>
      <c r="V2245" s="16">
        <f t="shared" si="1133"/>
        <v>0</v>
      </c>
      <c r="W2245" s="16">
        <f t="shared" si="1112"/>
        <v>0</v>
      </c>
      <c r="X2245" s="16">
        <f t="shared" si="1134"/>
        <v>42374.874795041957</v>
      </c>
      <c r="Y2245" s="16">
        <f t="shared" si="1135"/>
        <v>0</v>
      </c>
      <c r="Z2245" s="16">
        <f t="shared" si="1113"/>
        <v>42374.874795041957</v>
      </c>
      <c r="AA2245" s="16">
        <f t="shared" si="1136"/>
        <v>2740.5352466276563</v>
      </c>
      <c r="AB2245" s="16">
        <f t="shared" si="1114"/>
        <v>0</v>
      </c>
      <c r="AC2245" s="16">
        <f t="shared" si="1137"/>
        <v>-7120.4159148941171</v>
      </c>
      <c r="AD2245" s="16">
        <f t="shared" si="1138"/>
        <v>0</v>
      </c>
      <c r="AE2245" s="16">
        <f t="shared" si="1115"/>
        <v>-7120.4159148941171</v>
      </c>
      <c r="AF2245" s="16">
        <f t="shared" si="1139"/>
        <v>0</v>
      </c>
      <c r="AG2245" s="16">
        <f t="shared" si="1116"/>
        <v>0</v>
      </c>
      <c r="AH2245" s="16">
        <f t="shared" si="1140"/>
        <v>16507.483605478581</v>
      </c>
      <c r="AI2245" s="16">
        <f t="shared" si="1141"/>
        <v>0</v>
      </c>
      <c r="AJ2245" s="16">
        <f t="shared" si="1117"/>
        <v>16507.483605478581</v>
      </c>
      <c r="AK2245" s="16">
        <f t="shared" si="1142"/>
        <v>1071.7653314612774</v>
      </c>
      <c r="AL2245" s="16">
        <f t="shared" si="1118"/>
        <v>0</v>
      </c>
      <c r="AM2245" s="16">
        <f t="shared" si="1143"/>
        <v>3708.3240401762082</v>
      </c>
      <c r="AN2245" s="16">
        <f t="shared" si="1144"/>
        <v>0</v>
      </c>
      <c r="AO2245" s="16">
        <f t="shared" si="1119"/>
        <v>3708.3240401762082</v>
      </c>
      <c r="AP2245" s="16">
        <f t="shared" si="1145"/>
        <v>241.23587888578228</v>
      </c>
      <c r="AQ2245" s="16">
        <f t="shared" si="1120"/>
        <v>0</v>
      </c>
      <c r="AR2245" s="16">
        <f t="shared" si="1146"/>
        <v>-7120.4159148941171</v>
      </c>
      <c r="AS2245" s="16">
        <f t="shared" si="1147"/>
        <v>0</v>
      </c>
      <c r="AT2245" s="16">
        <f t="shared" si="1121"/>
        <v>-7120.4159148941171</v>
      </c>
      <c r="AU2245" s="16">
        <f t="shared" si="1148"/>
        <v>0</v>
      </c>
    </row>
    <row r="2246" spans="1:47">
      <c r="B2246" s="13">
        <v>50</v>
      </c>
      <c r="C2246" s="16">
        <f t="shared" si="1104"/>
        <v>0</v>
      </c>
      <c r="D2246" s="16">
        <f t="shared" si="1122"/>
        <v>584120.31111717504</v>
      </c>
      <c r="E2246" s="16">
        <f t="shared" si="1123"/>
        <v>0</v>
      </c>
      <c r="F2246" s="16">
        <f t="shared" si="1105"/>
        <v>584120.31111717504</v>
      </c>
      <c r="G2246" s="16">
        <f t="shared" si="1124"/>
        <v>36969.770445526839</v>
      </c>
      <c r="H2246" s="16">
        <f t="shared" si="1106"/>
        <v>0</v>
      </c>
      <c r="I2246" s="16">
        <f t="shared" si="1125"/>
        <v>-222074.20275479101</v>
      </c>
      <c r="J2246" s="16">
        <f t="shared" si="1126"/>
        <v>0</v>
      </c>
      <c r="K2246" s="16">
        <f t="shared" si="1107"/>
        <v>-222074.20275479101</v>
      </c>
      <c r="L2246" s="16">
        <f t="shared" si="1127"/>
        <v>0</v>
      </c>
      <c r="M2246" s="16">
        <f t="shared" si="1108"/>
        <v>0</v>
      </c>
      <c r="N2246" s="16">
        <f t="shared" si="1128"/>
        <v>155772.58644209214</v>
      </c>
      <c r="O2246" s="16">
        <f t="shared" si="1129"/>
        <v>0</v>
      </c>
      <c r="P2246" s="16">
        <f t="shared" si="1109"/>
        <v>155772.58644209214</v>
      </c>
      <c r="Q2246" s="16">
        <f t="shared" si="1130"/>
        <v>9975.9658705972415</v>
      </c>
      <c r="R2246" s="16">
        <f t="shared" si="1110"/>
        <v>0</v>
      </c>
      <c r="S2246" s="16">
        <f t="shared" si="1131"/>
        <v>-47880.405845705667</v>
      </c>
      <c r="T2246" s="16">
        <f t="shared" si="1132"/>
        <v>0</v>
      </c>
      <c r="U2246" s="16">
        <f t="shared" si="1111"/>
        <v>-47880.405845705667</v>
      </c>
      <c r="V2246" s="16">
        <f t="shared" si="1133"/>
        <v>0</v>
      </c>
      <c r="W2246" s="16">
        <f t="shared" si="1112"/>
        <v>0</v>
      </c>
      <c r="X2246" s="16">
        <f t="shared" si="1134"/>
        <v>42374.874795041957</v>
      </c>
      <c r="Y2246" s="16">
        <f t="shared" si="1135"/>
        <v>0</v>
      </c>
      <c r="Z2246" s="16">
        <f t="shared" si="1113"/>
        <v>42374.874795041957</v>
      </c>
      <c r="AA2246" s="16">
        <f t="shared" si="1136"/>
        <v>2686.799261399663</v>
      </c>
      <c r="AB2246" s="16">
        <f t="shared" si="1114"/>
        <v>0</v>
      </c>
      <c r="AC2246" s="16">
        <f t="shared" si="1137"/>
        <v>-7120.4159148941171</v>
      </c>
      <c r="AD2246" s="16">
        <f t="shared" si="1138"/>
        <v>0</v>
      </c>
      <c r="AE2246" s="16">
        <f t="shared" si="1115"/>
        <v>-7120.4159148941171</v>
      </c>
      <c r="AF2246" s="16">
        <f t="shared" si="1139"/>
        <v>0</v>
      </c>
      <c r="AG2246" s="16">
        <f t="shared" si="1116"/>
        <v>0</v>
      </c>
      <c r="AH2246" s="16">
        <f t="shared" si="1140"/>
        <v>16507.483605478581</v>
      </c>
      <c r="AI2246" s="16">
        <f t="shared" si="1141"/>
        <v>0</v>
      </c>
      <c r="AJ2246" s="16">
        <f t="shared" si="1117"/>
        <v>16507.483605478581</v>
      </c>
      <c r="AK2246" s="16">
        <f t="shared" si="1142"/>
        <v>1050.7503249620365</v>
      </c>
      <c r="AL2246" s="16">
        <f t="shared" si="1118"/>
        <v>0</v>
      </c>
      <c r="AM2246" s="16">
        <f t="shared" si="1143"/>
        <v>3708.3240401762082</v>
      </c>
      <c r="AN2246" s="16">
        <f t="shared" si="1144"/>
        <v>0</v>
      </c>
      <c r="AO2246" s="16">
        <f t="shared" si="1119"/>
        <v>3708.3240401762082</v>
      </c>
      <c r="AP2246" s="16">
        <f t="shared" si="1145"/>
        <v>236.50576361351204</v>
      </c>
      <c r="AQ2246" s="16">
        <f t="shared" si="1120"/>
        <v>0</v>
      </c>
      <c r="AR2246" s="16">
        <f t="shared" si="1146"/>
        <v>-7120.4159148941171</v>
      </c>
      <c r="AS2246" s="16">
        <f t="shared" si="1147"/>
        <v>0</v>
      </c>
      <c r="AT2246" s="16">
        <f t="shared" si="1121"/>
        <v>-7120.4159148941171</v>
      </c>
      <c r="AU2246" s="16">
        <f t="shared" si="1148"/>
        <v>0</v>
      </c>
    </row>
    <row r="2247" spans="1:47">
      <c r="B2247" s="13">
        <v>51</v>
      </c>
      <c r="C2247" s="16">
        <f t="shared" si="1104"/>
        <v>0</v>
      </c>
      <c r="D2247" s="16">
        <f t="shared" si="1122"/>
        <v>584120.31111717504</v>
      </c>
      <c r="E2247" s="16">
        <f t="shared" si="1123"/>
        <v>0</v>
      </c>
      <c r="F2247" s="16">
        <f t="shared" si="1105"/>
        <v>584120.31111717504</v>
      </c>
      <c r="G2247" s="16">
        <f t="shared" si="1124"/>
        <v>36244.872985810624</v>
      </c>
      <c r="H2247" s="16">
        <f t="shared" si="1106"/>
        <v>0</v>
      </c>
      <c r="I2247" s="16">
        <f t="shared" si="1125"/>
        <v>-222074.20275479101</v>
      </c>
      <c r="J2247" s="16">
        <f t="shared" si="1126"/>
        <v>0</v>
      </c>
      <c r="K2247" s="16">
        <f t="shared" si="1107"/>
        <v>-222074.20275479101</v>
      </c>
      <c r="L2247" s="16">
        <f t="shared" si="1127"/>
        <v>0</v>
      </c>
      <c r="M2247" s="16">
        <f t="shared" si="1108"/>
        <v>0</v>
      </c>
      <c r="N2247" s="16">
        <f t="shared" si="1128"/>
        <v>155772.58644209214</v>
      </c>
      <c r="O2247" s="16">
        <f t="shared" si="1129"/>
        <v>0</v>
      </c>
      <c r="P2247" s="16">
        <f t="shared" si="1109"/>
        <v>155772.58644209214</v>
      </c>
      <c r="Q2247" s="16">
        <f t="shared" si="1130"/>
        <v>9780.3586966639614</v>
      </c>
      <c r="R2247" s="16">
        <f t="shared" si="1110"/>
        <v>0</v>
      </c>
      <c r="S2247" s="16">
        <f t="shared" si="1131"/>
        <v>-47880.405845705667</v>
      </c>
      <c r="T2247" s="16">
        <f t="shared" si="1132"/>
        <v>0</v>
      </c>
      <c r="U2247" s="16">
        <f t="shared" si="1111"/>
        <v>-47880.405845705667</v>
      </c>
      <c r="V2247" s="16">
        <f t="shared" si="1133"/>
        <v>0</v>
      </c>
      <c r="W2247" s="16">
        <f t="shared" si="1112"/>
        <v>0</v>
      </c>
      <c r="X2247" s="16">
        <f t="shared" si="1134"/>
        <v>42374.874795041957</v>
      </c>
      <c r="Y2247" s="16">
        <f t="shared" si="1135"/>
        <v>0</v>
      </c>
      <c r="Z2247" s="16">
        <f t="shared" si="1113"/>
        <v>42374.874795041957</v>
      </c>
      <c r="AA2247" s="16">
        <f t="shared" si="1136"/>
        <v>2634.1169229408461</v>
      </c>
      <c r="AB2247" s="16">
        <f t="shared" si="1114"/>
        <v>0</v>
      </c>
      <c r="AC2247" s="16">
        <f t="shared" si="1137"/>
        <v>-7120.4159148941171</v>
      </c>
      <c r="AD2247" s="16">
        <f t="shared" si="1138"/>
        <v>0</v>
      </c>
      <c r="AE2247" s="16">
        <f t="shared" si="1115"/>
        <v>-7120.4159148941171</v>
      </c>
      <c r="AF2247" s="16">
        <f t="shared" si="1139"/>
        <v>0</v>
      </c>
      <c r="AG2247" s="16">
        <f t="shared" si="1116"/>
        <v>0</v>
      </c>
      <c r="AH2247" s="16">
        <f t="shared" si="1140"/>
        <v>16507.483605478581</v>
      </c>
      <c r="AI2247" s="16">
        <f t="shared" si="1141"/>
        <v>0</v>
      </c>
      <c r="AJ2247" s="16">
        <f t="shared" si="1117"/>
        <v>16507.483605478581</v>
      </c>
      <c r="AK2247" s="16">
        <f t="shared" si="1142"/>
        <v>1030.1473774137612</v>
      </c>
      <c r="AL2247" s="16">
        <f t="shared" si="1118"/>
        <v>0</v>
      </c>
      <c r="AM2247" s="16">
        <f t="shared" si="1143"/>
        <v>3708.3240401762082</v>
      </c>
      <c r="AN2247" s="16">
        <f t="shared" si="1144"/>
        <v>0</v>
      </c>
      <c r="AO2247" s="16">
        <f t="shared" si="1119"/>
        <v>3708.3240401762082</v>
      </c>
      <c r="AP2247" s="16">
        <f t="shared" si="1145"/>
        <v>231.86839569952161</v>
      </c>
      <c r="AQ2247" s="16">
        <f t="shared" si="1120"/>
        <v>0</v>
      </c>
      <c r="AR2247" s="16">
        <f t="shared" si="1146"/>
        <v>-7120.4159148941171</v>
      </c>
      <c r="AS2247" s="16">
        <f t="shared" si="1147"/>
        <v>0</v>
      </c>
      <c r="AT2247" s="16">
        <f t="shared" si="1121"/>
        <v>-7120.4159148941171</v>
      </c>
      <c r="AU2247" s="16">
        <f t="shared" si="1148"/>
        <v>0</v>
      </c>
    </row>
    <row r="2248" spans="1:47">
      <c r="B2248" s="13">
        <v>52</v>
      </c>
      <c r="C2248" s="16">
        <f t="shared" si="1104"/>
        <v>0</v>
      </c>
      <c r="D2248" s="16">
        <f t="shared" si="1122"/>
        <v>584120.31111717504</v>
      </c>
      <c r="E2248" s="16">
        <f t="shared" si="1123"/>
        <v>0</v>
      </c>
      <c r="F2248" s="16">
        <f t="shared" si="1105"/>
        <v>584120.31111717504</v>
      </c>
      <c r="G2248" s="16">
        <f t="shared" si="1124"/>
        <v>35534.189201775123</v>
      </c>
      <c r="H2248" s="16">
        <f t="shared" si="1106"/>
        <v>0</v>
      </c>
      <c r="I2248" s="16">
        <f t="shared" si="1125"/>
        <v>-222074.20275479101</v>
      </c>
      <c r="J2248" s="16">
        <f t="shared" si="1126"/>
        <v>0</v>
      </c>
      <c r="K2248" s="16">
        <f t="shared" si="1107"/>
        <v>-222074.20275479101</v>
      </c>
      <c r="L2248" s="16">
        <f t="shared" si="1127"/>
        <v>0</v>
      </c>
      <c r="M2248" s="16">
        <f t="shared" si="1108"/>
        <v>0</v>
      </c>
      <c r="N2248" s="16">
        <f t="shared" si="1128"/>
        <v>155772.58644209214</v>
      </c>
      <c r="O2248" s="16">
        <f t="shared" si="1129"/>
        <v>0</v>
      </c>
      <c r="P2248" s="16">
        <f t="shared" si="1109"/>
        <v>155772.58644209214</v>
      </c>
      <c r="Q2248" s="16">
        <f t="shared" si="1130"/>
        <v>9588.5869575136876</v>
      </c>
      <c r="R2248" s="16">
        <f t="shared" si="1110"/>
        <v>0</v>
      </c>
      <c r="S2248" s="16">
        <f t="shared" si="1131"/>
        <v>-47880.405845705667</v>
      </c>
      <c r="T2248" s="16">
        <f t="shared" si="1132"/>
        <v>0</v>
      </c>
      <c r="U2248" s="16">
        <f t="shared" si="1111"/>
        <v>-47880.405845705667</v>
      </c>
      <c r="V2248" s="16">
        <f t="shared" si="1133"/>
        <v>0</v>
      </c>
      <c r="W2248" s="16">
        <f t="shared" si="1112"/>
        <v>0</v>
      </c>
      <c r="X2248" s="16">
        <f t="shared" si="1134"/>
        <v>42374.874795041957</v>
      </c>
      <c r="Y2248" s="16">
        <f t="shared" si="1135"/>
        <v>0</v>
      </c>
      <c r="Z2248" s="16">
        <f t="shared" si="1113"/>
        <v>42374.874795041957</v>
      </c>
      <c r="AA2248" s="16">
        <f t="shared" si="1136"/>
        <v>2582.4675715106332</v>
      </c>
      <c r="AB2248" s="16">
        <f t="shared" si="1114"/>
        <v>0</v>
      </c>
      <c r="AC2248" s="16">
        <f t="shared" si="1137"/>
        <v>-7120.4159148941171</v>
      </c>
      <c r="AD2248" s="16">
        <f t="shared" si="1138"/>
        <v>0</v>
      </c>
      <c r="AE2248" s="16">
        <f t="shared" si="1115"/>
        <v>-7120.4159148941171</v>
      </c>
      <c r="AF2248" s="16">
        <f t="shared" si="1139"/>
        <v>0</v>
      </c>
      <c r="AG2248" s="16">
        <f t="shared" si="1116"/>
        <v>0</v>
      </c>
      <c r="AH2248" s="16">
        <f t="shared" si="1140"/>
        <v>16507.483605478581</v>
      </c>
      <c r="AI2248" s="16">
        <f t="shared" si="1141"/>
        <v>0</v>
      </c>
      <c r="AJ2248" s="16">
        <f t="shared" si="1117"/>
        <v>16507.483605478581</v>
      </c>
      <c r="AK2248" s="16">
        <f t="shared" si="1142"/>
        <v>1009.9484092291776</v>
      </c>
      <c r="AL2248" s="16">
        <f t="shared" si="1118"/>
        <v>0</v>
      </c>
      <c r="AM2248" s="16">
        <f t="shared" si="1143"/>
        <v>3708.3240401762082</v>
      </c>
      <c r="AN2248" s="16">
        <f t="shared" si="1144"/>
        <v>0</v>
      </c>
      <c r="AO2248" s="16">
        <f t="shared" si="1119"/>
        <v>3708.3240401762082</v>
      </c>
      <c r="AP2248" s="16">
        <f t="shared" si="1145"/>
        <v>227.32195656815844</v>
      </c>
      <c r="AQ2248" s="16">
        <f t="shared" si="1120"/>
        <v>0</v>
      </c>
      <c r="AR2248" s="16">
        <f t="shared" si="1146"/>
        <v>-7120.4159148941171</v>
      </c>
      <c r="AS2248" s="16">
        <f t="shared" si="1147"/>
        <v>0</v>
      </c>
      <c r="AT2248" s="16">
        <f t="shared" si="1121"/>
        <v>-7120.4159148941171</v>
      </c>
      <c r="AU2248" s="16">
        <f t="shared" si="1148"/>
        <v>0</v>
      </c>
    </row>
    <row r="2249" spans="1:47">
      <c r="B2249" s="13">
        <v>53</v>
      </c>
      <c r="C2249" s="16">
        <f t="shared" si="1104"/>
        <v>0</v>
      </c>
      <c r="D2249" s="16">
        <f t="shared" si="1122"/>
        <v>584120.31111717504</v>
      </c>
      <c r="E2249" s="16">
        <f t="shared" si="1123"/>
        <v>0</v>
      </c>
      <c r="F2249" s="16">
        <f t="shared" si="1105"/>
        <v>584120.31111717504</v>
      </c>
      <c r="G2249" s="16">
        <f t="shared" si="1124"/>
        <v>34837.440393897181</v>
      </c>
      <c r="H2249" s="16">
        <f t="shared" si="1106"/>
        <v>0</v>
      </c>
      <c r="I2249" s="16">
        <f t="shared" si="1125"/>
        <v>-222074.20275479101</v>
      </c>
      <c r="J2249" s="16">
        <f t="shared" si="1126"/>
        <v>0</v>
      </c>
      <c r="K2249" s="16">
        <f t="shared" si="1107"/>
        <v>-222074.20275479101</v>
      </c>
      <c r="L2249" s="16">
        <f t="shared" si="1127"/>
        <v>0</v>
      </c>
      <c r="M2249" s="16">
        <f t="shared" si="1108"/>
        <v>0</v>
      </c>
      <c r="N2249" s="16">
        <f t="shared" si="1128"/>
        <v>155772.58644209214</v>
      </c>
      <c r="O2249" s="16">
        <f t="shared" si="1129"/>
        <v>0</v>
      </c>
      <c r="P2249" s="16">
        <f t="shared" si="1109"/>
        <v>155772.58644209214</v>
      </c>
      <c r="Q2249" s="16">
        <f t="shared" si="1130"/>
        <v>9400.5754485428315</v>
      </c>
      <c r="R2249" s="16">
        <f t="shared" si="1110"/>
        <v>0</v>
      </c>
      <c r="S2249" s="16">
        <f t="shared" si="1131"/>
        <v>-47880.405845705667</v>
      </c>
      <c r="T2249" s="16">
        <f t="shared" si="1132"/>
        <v>0</v>
      </c>
      <c r="U2249" s="16">
        <f t="shared" si="1111"/>
        <v>-47880.405845705667</v>
      </c>
      <c r="V2249" s="16">
        <f t="shared" si="1133"/>
        <v>0</v>
      </c>
      <c r="W2249" s="16">
        <f t="shared" si="1112"/>
        <v>0</v>
      </c>
      <c r="X2249" s="16">
        <f t="shared" si="1134"/>
        <v>42374.874795041957</v>
      </c>
      <c r="Y2249" s="16">
        <f t="shared" si="1135"/>
        <v>0</v>
      </c>
      <c r="Z2249" s="16">
        <f t="shared" si="1113"/>
        <v>42374.874795041957</v>
      </c>
      <c r="AA2249" s="16">
        <f t="shared" si="1136"/>
        <v>2531.8309524614051</v>
      </c>
      <c r="AB2249" s="16">
        <f t="shared" si="1114"/>
        <v>0</v>
      </c>
      <c r="AC2249" s="16">
        <f t="shared" si="1137"/>
        <v>-7120.4159148941171</v>
      </c>
      <c r="AD2249" s="16">
        <f t="shared" si="1138"/>
        <v>0</v>
      </c>
      <c r="AE2249" s="16">
        <f t="shared" si="1115"/>
        <v>-7120.4159148941171</v>
      </c>
      <c r="AF2249" s="16">
        <f t="shared" si="1139"/>
        <v>0</v>
      </c>
      <c r="AG2249" s="16">
        <f t="shared" si="1116"/>
        <v>0</v>
      </c>
      <c r="AH2249" s="16">
        <f t="shared" si="1140"/>
        <v>16507.483605478581</v>
      </c>
      <c r="AI2249" s="16">
        <f t="shared" si="1141"/>
        <v>0</v>
      </c>
      <c r="AJ2249" s="16">
        <f t="shared" si="1117"/>
        <v>16507.483605478581</v>
      </c>
      <c r="AK2249" s="16">
        <f t="shared" si="1142"/>
        <v>990.14549924429173</v>
      </c>
      <c r="AL2249" s="16">
        <f t="shared" si="1118"/>
        <v>0</v>
      </c>
      <c r="AM2249" s="16">
        <f t="shared" si="1143"/>
        <v>3708.3240401762082</v>
      </c>
      <c r="AN2249" s="16">
        <f t="shared" si="1144"/>
        <v>0</v>
      </c>
      <c r="AO2249" s="16">
        <f t="shared" si="1119"/>
        <v>3708.3240401762082</v>
      </c>
      <c r="AP2249" s="16">
        <f t="shared" si="1145"/>
        <v>222.86466330211613</v>
      </c>
      <c r="AQ2249" s="16">
        <f t="shared" si="1120"/>
        <v>0</v>
      </c>
      <c r="AR2249" s="16">
        <f t="shared" si="1146"/>
        <v>-7120.4159148941171</v>
      </c>
      <c r="AS2249" s="16">
        <f t="shared" si="1147"/>
        <v>0</v>
      </c>
      <c r="AT2249" s="16">
        <f t="shared" si="1121"/>
        <v>-7120.4159148941171</v>
      </c>
      <c r="AU2249" s="16">
        <f t="shared" si="1148"/>
        <v>0</v>
      </c>
    </row>
    <row r="2251" spans="1:47">
      <c r="A2251" s="2" t="s">
        <v>483</v>
      </c>
      <c r="B2251" s="5" t="s">
        <v>429</v>
      </c>
      <c r="C2251" s="11">
        <f>IF($AQ$2270,$AQ$2254,$AQ$2253)</f>
        <v>24410</v>
      </c>
      <c r="D2251" s="5" t="s">
        <v>430</v>
      </c>
      <c r="E2251" s="11">
        <f>IF($B$129+780&lt;$B$133,2,IF($C$2251&lt;=$C$2252+1,-1,IF($C$2251&gt;=$B$129+781,1,0)))</f>
        <v>0</v>
      </c>
      <c r="F2251" s="5" t="s">
        <v>431</v>
      </c>
      <c r="G2251" s="9" t="str">
        <f>CHOOSE($E$2251+2,IF($C$2252+1&lt;$B$133,"già ora (prima di gennaio 2027)",IF($C$2252+1=$B$133,"già ora (da gennaio 2027)","prima dei 40 anni")),"dentro la scala","dopo i 65 anni (fuori scala)","fuori scala: i 65 anni cadono prima del 2027")</f>
        <v>dentro la scala</v>
      </c>
    </row>
    <row r="2252" spans="1:47">
      <c r="A2252" s="5" t="s">
        <v>432</v>
      </c>
      <c r="C2252" s="11">
        <f>MAX($B$129+478,$B$133-2)</f>
        <v>24322</v>
      </c>
      <c r="H2252" s="11">
        <f>IF($C$2270,$C$2252,$C$2254)</f>
        <v>24322</v>
      </c>
      <c r="M2252" s="11">
        <f>IF($H$2270,$H$2252,$H$2254)</f>
        <v>24389</v>
      </c>
      <c r="R2252" s="11">
        <f>IF($M$2270,$M$2252,$M$2254)</f>
        <v>24389</v>
      </c>
      <c r="W2252" s="11">
        <f>IF($R$2270,$R$2252,$R$2254)</f>
        <v>24405</v>
      </c>
      <c r="AB2252" s="11">
        <f>IF($W$2270,$W$2252,$W$2254)</f>
        <v>24405</v>
      </c>
      <c r="AG2252" s="11">
        <f>IF($AB$2270,$AB$2252,$AB$2254)</f>
        <v>24409</v>
      </c>
      <c r="AL2252" s="11">
        <f>IF($AG$2270,$AG$2252,$AG$2254)</f>
        <v>24409</v>
      </c>
      <c r="AQ2252" s="11">
        <f>IF($AL$2270,$AL$2252,$AL$2254)</f>
        <v>24409</v>
      </c>
    </row>
    <row r="2253" spans="1:47">
      <c r="A2253" s="5" t="s">
        <v>433</v>
      </c>
      <c r="C2253" s="11">
        <f>MAX($B$129+781,$C$2252+3)</f>
        <v>24591</v>
      </c>
      <c r="H2253" s="11">
        <f>IF($C$2270,$C$2254,$C$2253)</f>
        <v>24456</v>
      </c>
      <c r="M2253" s="11">
        <f>IF($H$2270,$H$2254,$H$2253)</f>
        <v>24456</v>
      </c>
      <c r="R2253" s="11">
        <f>IF($M$2270,$M$2254,$M$2253)</f>
        <v>24422</v>
      </c>
      <c r="W2253" s="11">
        <f>IF($R$2270,$R$2254,$R$2253)</f>
        <v>24422</v>
      </c>
      <c r="AB2253" s="11">
        <f>IF($W$2270,$W$2254,$W$2253)</f>
        <v>24413</v>
      </c>
      <c r="AG2253" s="11">
        <f>IF($AB$2270,$AB$2254,$AB$2253)</f>
        <v>24413</v>
      </c>
      <c r="AL2253" s="11">
        <f>IF($AG$2270,$AG$2254,$AG$2253)</f>
        <v>24411</v>
      </c>
      <c r="AQ2253" s="11">
        <f>IF($AL$2270,$AL$2254,$AL$2253)</f>
        <v>24410</v>
      </c>
    </row>
    <row r="2254" spans="1:47">
      <c r="A2254" s="5" t="s">
        <v>434</v>
      </c>
      <c r="C2254" s="11">
        <f>INT(($C$2252+$C$2253)/2)</f>
        <v>24456</v>
      </c>
      <c r="H2254" s="11">
        <f>INT(($H$2252+$H$2253)/2)</f>
        <v>24389</v>
      </c>
      <c r="M2254" s="11">
        <f>INT(($M$2252+$M$2253)/2)</f>
        <v>24422</v>
      </c>
      <c r="R2254" s="11">
        <f>INT(($R$2252+$R$2253)/2)</f>
        <v>24405</v>
      </c>
      <c r="W2254" s="11">
        <f>INT(($W$2252+$W$2253)/2)</f>
        <v>24413</v>
      </c>
      <c r="AB2254" s="11">
        <f>INT(($AB$2252+$AB$2253)/2)</f>
        <v>24409</v>
      </c>
      <c r="AG2254" s="11">
        <f>INT(($AG$2252+$AG$2253)/2)</f>
        <v>24411</v>
      </c>
      <c r="AL2254" s="11">
        <f>INT(($AL$2252+$AL$2253)/2)</f>
        <v>24410</v>
      </c>
      <c r="AQ2254" s="11">
        <f>INT(($AQ$2252+$AQ$2253)/2)</f>
        <v>24409</v>
      </c>
    </row>
    <row r="2255" spans="1:47">
      <c r="A2255" s="5" t="s">
        <v>397</v>
      </c>
      <c r="C2255" s="11">
        <f>MAX(0,$C$2254-$B$133)</f>
        <v>132</v>
      </c>
      <c r="H2255" s="11">
        <f>MAX(0,$H$2254-$B$133)</f>
        <v>65</v>
      </c>
      <c r="M2255" s="11">
        <f>MAX(0,$M$2254-$B$133)</f>
        <v>98</v>
      </c>
      <c r="R2255" s="11">
        <f>MAX(0,$R$2254-$B$133)</f>
        <v>81</v>
      </c>
      <c r="W2255" s="11">
        <f>MAX(0,$W$2254-$B$133)</f>
        <v>89</v>
      </c>
      <c r="AB2255" s="11">
        <f>MAX(0,$AB$2254-$B$133)</f>
        <v>85</v>
      </c>
      <c r="AG2255" s="11">
        <f>MAX(0,$AG$2254-$B$133)</f>
        <v>87</v>
      </c>
      <c r="AL2255" s="11">
        <f>MAX(0,$AL$2254-$B$133)</f>
        <v>86</v>
      </c>
      <c r="AQ2255" s="11">
        <f>MAX(0,$AQ$2254-$B$133)</f>
        <v>85</v>
      </c>
    </row>
    <row r="2256" spans="1:47">
      <c r="A2256" s="5" t="s">
        <v>398</v>
      </c>
      <c r="C2256" s="11">
        <f>INT($C$2254/12)</f>
        <v>2038</v>
      </c>
      <c r="H2256" s="11">
        <f>INT($H$2254/12)</f>
        <v>2032</v>
      </c>
      <c r="M2256" s="11">
        <f>INT($M$2254/12)</f>
        <v>2035</v>
      </c>
      <c r="R2256" s="11">
        <f>INT($R$2254/12)</f>
        <v>2033</v>
      </c>
      <c r="W2256" s="11">
        <f>INT($W$2254/12)</f>
        <v>2034</v>
      </c>
      <c r="AB2256" s="11">
        <f>INT($AB$2254/12)</f>
        <v>2034</v>
      </c>
      <c r="AG2256" s="11">
        <f>INT($AG$2254/12)</f>
        <v>2034</v>
      </c>
      <c r="AL2256" s="11">
        <f>INT($AL$2254/12)</f>
        <v>2034</v>
      </c>
      <c r="AQ2256" s="11">
        <f>INT($AQ$2254/12)</f>
        <v>2034</v>
      </c>
    </row>
    <row r="2257" spans="1:47">
      <c r="A2257" s="5" t="s">
        <v>399</v>
      </c>
      <c r="C2257" s="18">
        <f>MOD($C$2254,12)/12</f>
        <v>0</v>
      </c>
      <c r="H2257" s="18">
        <f>MOD($H$2254,12)/12</f>
        <v>0.41666666666666669</v>
      </c>
      <c r="M2257" s="18">
        <f>MOD($M$2254,12)/12</f>
        <v>0.16666666666666666</v>
      </c>
      <c r="R2257" s="18">
        <f>MOD($R$2254,12)/12</f>
        <v>0.75</v>
      </c>
      <c r="W2257" s="18">
        <f>MOD($W$2254,12)/12</f>
        <v>0.41666666666666669</v>
      </c>
      <c r="AB2257" s="18">
        <f>MOD($AB$2254,12)/12</f>
        <v>8.3333333333333329E-2</v>
      </c>
      <c r="AG2257" s="18">
        <f>MOD($AG$2254,12)/12</f>
        <v>0.25</v>
      </c>
      <c r="AL2257" s="18">
        <f>MOD($AL$2254,12)/12</f>
        <v>0.16666666666666666</v>
      </c>
      <c r="AQ2257" s="18">
        <f>MOD($AQ$2254,12)/12</f>
        <v>8.3333333333333329E-2</v>
      </c>
    </row>
    <row r="2258" spans="1:47">
      <c r="A2258" s="5" t="s">
        <v>400</v>
      </c>
      <c r="C2258" s="16">
        <f>INDEX($F$242:$F$734,$C$2255+1)</f>
        <v>501747.56644426525</v>
      </c>
      <c r="H2258" s="16">
        <f>INDEX($F$242:$F$734,$H$2255+1)</f>
        <v>366892.00699528563</v>
      </c>
      <c r="M2258" s="16">
        <f>INDEX($F$242:$F$734,$M$2255+1)</f>
        <v>430722.65995650442</v>
      </c>
      <c r="R2258" s="16">
        <f>INDEX($F$242:$F$734,$R$2255+1)</f>
        <v>397236.41553927236</v>
      </c>
      <c r="W2258" s="16">
        <f>INDEX($F$242:$F$734,$W$2255+1)</f>
        <v>412831.87325871823</v>
      </c>
      <c r="AB2258" s="16">
        <f>INDEX($F$242:$F$734,$AB$2255+1)</f>
        <v>404998.33124225767</v>
      </c>
      <c r="AG2258" s="16">
        <f>INDEX($F$242:$F$734,$AG$2255+1)</f>
        <v>408906.10779349535</v>
      </c>
      <c r="AL2258" s="16">
        <f>INDEX($F$242:$F$734,$AL$2255+1)</f>
        <v>406949.97606437927</v>
      </c>
      <c r="AQ2258" s="16">
        <f>INDEX($F$242:$F$734,$AQ$2255+1)</f>
        <v>404998.33124225767</v>
      </c>
    </row>
    <row r="2259" spans="1:47">
      <c r="A2259" s="5" t="s">
        <v>381</v>
      </c>
      <c r="C2259" s="16">
        <f>INDEX($J$242:$J$734,$C$2255+1)</f>
        <v>317528.88897084759</v>
      </c>
      <c r="H2259" s="16">
        <f>INDEX($J$242:$J$734,$H$2255+1)</f>
        <v>236976.85132283921</v>
      </c>
      <c r="M2259" s="16">
        <f>INDEX($J$242:$J$734,$M$2255+1)</f>
        <v>275539.29669364443</v>
      </c>
      <c r="R2259" s="16">
        <f>INDEX($J$242:$J$734,$R$2255+1)</f>
        <v>255411.62342116627</v>
      </c>
      <c r="W2259" s="16">
        <f>INDEX($J$242:$J$734,$W$2255+1)</f>
        <v>264813.15237092396</v>
      </c>
      <c r="AB2259" s="16">
        <f>INDEX($J$242:$J$734,$AB$2255+1)</f>
        <v>260096.87337122721</v>
      </c>
      <c r="AG2259" s="16">
        <f>INDEX($J$242:$J$734,$AG$2255+1)</f>
        <v>262451.12142813898</v>
      </c>
      <c r="AL2259" s="16">
        <f>INDEX($J$242:$J$734,$AL$2255+1)</f>
        <v>261273.02614371947</v>
      </c>
      <c r="AQ2259" s="16">
        <f>INDEX($J$242:$J$734,$AQ$2255+1)</f>
        <v>260096.87337122721</v>
      </c>
    </row>
    <row r="2260" spans="1:47">
      <c r="A2260" s="5" t="s">
        <v>132</v>
      </c>
      <c r="C2260" s="20">
        <f>MAX(0,1-$C$2259/($C$2258*INDEX($D$242:$D$734,$C$2255+1)))</f>
        <v>0.4910254352534551</v>
      </c>
      <c r="H2260" s="20">
        <f>MAX(0,1-$H$2259/($H$2258*INDEX($D$242:$D$734,$H$2255+1)))</f>
        <v>0.41979240348152347</v>
      </c>
      <c r="M2260" s="20">
        <f>MAX(0,1-$M$2259/($M$2258*INDEX($D$242:$D$734,$M$2255+1)))</f>
        <v>0.4558093329899926</v>
      </c>
      <c r="R2260" s="20">
        <f>MAX(0,1-$R$2259/($R$2258*INDEX($D$242:$D$734,$R$2255+1)))</f>
        <v>0.43747679342031121</v>
      </c>
      <c r="W2260" s="20">
        <f>MAX(0,1-$W$2259/($W$2258*INDEX($D$242:$D$734,$W$2255+1)))</f>
        <v>0.44616330907442292</v>
      </c>
      <c r="AB2260" s="20">
        <f>MAX(0,1-$AB$2259/($AB$2258*INDEX($D$242:$D$734,$AB$2255+1)))</f>
        <v>0.44183318251483694</v>
      </c>
      <c r="AG2260" s="20">
        <f>MAX(0,1-$AG$2259/($AG$2258*INDEX($D$242:$D$734,$AG$2255+1)))</f>
        <v>0.44400153842043955</v>
      </c>
      <c r="AL2260" s="20">
        <f>MAX(0,1-$AL$2259/($AL$2258*INDEX($D$242:$D$734,$AL$2255+1)))</f>
        <v>0.44291818245135217</v>
      </c>
      <c r="AQ2260" s="20">
        <f>MAX(0,1-$AQ$2259/($AQ$2258*INDEX($D$242:$D$734,$AQ$2255+1)))</f>
        <v>0.44183318251483694</v>
      </c>
    </row>
    <row r="2261" spans="1:47">
      <c r="A2261" s="5" t="s">
        <v>401</v>
      </c>
      <c r="C2261" s="16">
        <f>INDEX($AK$163:$AK$239,($C$2256-1)-2008)+INDEX($AG$163:$AG$239,$C$2256-2008)*$C$2257/INDEX($L$163:$L$239,$C$2256-2008)</f>
        <v>342502.92542072095</v>
      </c>
      <c r="H2261" s="16">
        <f>INDEX($AK$163:$AK$239,($H$2256-1)-2008)+INDEX($AG$163:$AG$239,$H$2256-2008)*$H$2257/INDEX($L$163:$L$239,$H$2256-2008)</f>
        <v>274570.330088688</v>
      </c>
      <c r="M2261" s="16">
        <f>INDEX($AK$163:$AK$239,($M$2256-1)-2008)+INDEX($AG$163:$AG$239,$M$2256-2008)*$M$2257/INDEX($L$163:$L$239,$M$2256-2008)</f>
        <v>308265.6512742553</v>
      </c>
      <c r="R2261" s="16">
        <f>INDEX($AK$163:$AK$239,($R$2256-1)-2008)+INDEX($AG$163:$AG$239,$R$2256-2008)*$R$2257/INDEX($L$163:$L$239,$R$2256-2008)</f>
        <v>290965.32745555323</v>
      </c>
      <c r="W2261" s="16">
        <f>INDEX($AK$163:$AK$239,($W$2256-1)-2008)+INDEX($AG$163:$AG$239,$W$2256-2008)*$W$2257/INDEX($L$163:$L$239,$W$2256-2008)</f>
        <v>299119.49915368395</v>
      </c>
      <c r="AB2261" s="16">
        <f>INDEX($AK$163:$AK$239,($AB$2256-1)-2008)+INDEX($AG$163:$AG$239,$AB$2256-2008)*$AB$2257/INDEX($L$163:$L$239,$AB$2256-2008)</f>
        <v>295050.04353390564</v>
      </c>
      <c r="AG2261" s="16">
        <f>INDEX($AK$163:$AK$239,($AG$2256-1)-2008)+INDEX($AG$163:$AG$239,$AG$2256-2008)*$AG$2257/INDEX($L$163:$L$239,$AG$2256-2008)</f>
        <v>297084.77134379483</v>
      </c>
      <c r="AL2261" s="16">
        <f>INDEX($AK$163:$AK$239,($AL$2256-1)-2008)+INDEX($AG$163:$AG$239,$AL$2256-2008)*$AL$2257/INDEX($L$163:$L$239,$AL$2256-2008)</f>
        <v>296067.4074388502</v>
      </c>
      <c r="AQ2261" s="16">
        <f>INDEX($AK$163:$AK$239,($AQ$2256-1)-2008)+INDEX($AG$163:$AG$239,$AQ$2256-2008)*$AQ$2257/INDEX($L$163:$L$239,$AQ$2256-2008)</f>
        <v>295050.04353390564</v>
      </c>
    </row>
    <row r="2262" spans="1:47">
      <c r="A2262" s="5" t="s">
        <v>402</v>
      </c>
      <c r="C2262" s="16">
        <f>$C$2261*$C$737*$J$152</f>
        <v>32008.666454572252</v>
      </c>
      <c r="H2262" s="16">
        <f>$H$2261*$C$737*$J$152</f>
        <v>25660.014738078258</v>
      </c>
      <c r="M2262" s="16">
        <f>$M$2261*$C$737*$J$152</f>
        <v>28809.016445388217</v>
      </c>
      <c r="R2262" s="16">
        <f>$R$2261*$C$737*$J$152</f>
        <v>27192.211876525911</v>
      </c>
      <c r="W2262" s="16">
        <f>$W$2261*$C$737*$J$152</f>
        <v>27954.261315310032</v>
      </c>
      <c r="AB2262" s="16">
        <f>$AB$2261*$C$737*$J$152</f>
        <v>27573.949680233738</v>
      </c>
      <c r="AG2262" s="16">
        <f>$AG$2261*$C$737*$J$152</f>
        <v>27764.105497771889</v>
      </c>
      <c r="AL2262" s="16">
        <f>$AL$2261*$C$737*$J$152</f>
        <v>27669.02758900281</v>
      </c>
      <c r="AQ2262" s="16">
        <f>$AQ$2261*$C$737*$J$152</f>
        <v>27573.949680233738</v>
      </c>
    </row>
    <row r="2263" spans="1:47">
      <c r="A2263" s="5" t="s">
        <v>403</v>
      </c>
      <c r="C2263" s="16">
        <f>MAX(0,IF($C$2262&lt;=28000,0.23*$C$2262,IF($C$2262&lt;=50000,6440+0.33*($C$2262-28000),13700+0.43*($C$2262-50000)))-(IF($C$2262&lt;=8500,1955,IF($C$2262&lt;=28000,700+1255*(28000-$C$2262)/19500,IF($C$2262&lt;=50000,700*(50000-$C$2262)/22000,0)))+IF(AND($C$2262&gt;25000,$C$2262&lt;=29000),50,0)))</f>
        <v>7190.4084081088695</v>
      </c>
      <c r="H2263" s="16">
        <f>MAX(0,IF($H$2262&lt;=28000,0.23*$H$2262,IF($H$2262&lt;=50000,6440+0.33*($H$2262-28000),13700+0.43*($H$2262-50000)))-(IF($H$2262&lt;=8500,1955,IF($H$2262&lt;=28000,700+1255*(28000-$H$2262)/19500,IF($H$2262&lt;=50000,700*(50000-$H$2262)/22000,0)))+IF(AND($H$2262&gt;25000,$H$2262&lt;=29000),50,0)))</f>
        <v>5001.2043382856009</v>
      </c>
      <c r="M2263" s="16">
        <f>MAX(0,IF($M$2262&lt;=28000,0.23*$M$2262,IF($M$2262&lt;=50000,6440+0.33*($M$2262-28000),13700+0.43*($M$2262-50000)))-(IF($M$2262&lt;=8500,1955,IF($M$2262&lt;=28000,700+1255*(28000-$M$2262)/19500,IF($M$2262&lt;=50000,700*(50000-$M$2262)/22000,0)))+IF(AND($M$2262&gt;25000,$M$2262&lt;=29000),50,0)))</f>
        <v>5982.7168593313727</v>
      </c>
      <c r="R2263" s="16">
        <f>MAX(0,IF($R$2262&lt;=28000,0.23*$R$2262,IF($R$2262&lt;=50000,6440+0.33*($R$2262-28000),13700+0.43*($R$2262-50000)))-(IF($R$2262&lt;=8500,1955,IF($R$2262&lt;=28000,700+1255*(28000-$R$2262)/19500,IF($R$2262&lt;=50000,700*(50000-$R$2262)/22000,0)))+IF(AND($R$2262&gt;25000,$R$2262&lt;=29000),50,0)))</f>
        <v>5452.2203164748071</v>
      </c>
      <c r="W2263" s="16">
        <f>MAX(0,IF($W$2262&lt;=28000,0.23*$W$2262,IF($W$2262&lt;=50000,6440+0.33*($W$2262-28000),13700+0.43*($W$2262-50000)))-(IF($W$2262&lt;=8500,1955,IF($W$2262&lt;=28000,700+1255*(28000-$W$2262)/19500,IF($W$2262&lt;=50000,700*(50000-$W$2262)/22000,0)))+IF(AND($W$2262&gt;25000,$W$2262&lt;=29000),50,0)))</f>
        <v>5676.5364076861324</v>
      </c>
      <c r="AB2263" s="16">
        <f>MAX(0,IF($AB$2262&lt;=28000,0.23*$AB$2262,IF($AB$2262&lt;=50000,6440+0.33*($AB$2262-28000),13700+0.43*($AB$2262-50000)))-(IF($AB$2262&lt;=8500,1955,IF($AB$2262&lt;=28000,700+1255*(28000-$AB$2262)/19500,IF($AB$2262&lt;=50000,700*(50000-$AB$2262)/22000,0)))+IF(AND($AB$2262&gt;25000,$AB$2262&lt;=29000),50,0)))</f>
        <v>5564.5882648482902</v>
      </c>
      <c r="AG2263" s="16">
        <f>MAX(0,IF($AG$2262&lt;=28000,0.23*$AG$2262,IF($AG$2262&lt;=50000,6440+0.33*($AG$2262-28000),13700+0.43*($AG$2262-50000)))-(IF($AG$2262&lt;=8500,1955,IF($AG$2262&lt;=28000,700+1255*(28000-$AG$2262)/19500,IF($AG$2262&lt;=50000,700*(50000-$AG$2262)/22000,0)))+IF(AND($AG$2262&gt;25000,$AG$2262&lt;=29000),50,0)))</f>
        <v>5620.5623362672122</v>
      </c>
      <c r="AL2263" s="16">
        <f>MAX(0,IF($AL$2262&lt;=28000,0.23*$AL$2262,IF($AL$2262&lt;=50000,6440+0.33*($AL$2262-28000),13700+0.43*($AL$2262-50000)))-(IF($AL$2262&lt;=8500,1955,IF($AL$2262&lt;=28000,700+1255*(28000-$AL$2262)/19500,IF($AL$2262&lt;=50000,700*(50000-$AL$2262)/22000,0)))+IF(AND($AL$2262&gt;25000,$AL$2262&lt;=29000),50,0)))</f>
        <v>5592.5753005577508</v>
      </c>
      <c r="AQ2263" s="16">
        <f>MAX(0,IF($AQ$2262&lt;=28000,0.23*$AQ$2262,IF($AQ$2262&lt;=50000,6440+0.33*($AQ$2262-28000),13700+0.43*($AQ$2262-50000)))-(IF($AQ$2262&lt;=8500,1955,IF($AQ$2262&lt;=28000,700+1255*(28000-$AQ$2262)/19500,IF($AQ$2262&lt;=50000,700*(50000-$AQ$2262)/22000,0)))+IF(AND($AQ$2262&gt;25000,$AQ$2262&lt;=29000),50,0)))</f>
        <v>5564.5882648482902</v>
      </c>
    </row>
    <row r="2264" spans="1:47">
      <c r="A2264" s="5" t="s">
        <v>404</v>
      </c>
      <c r="C2264" s="16">
        <f>$C$2262-$C$2263-IF($C$2263&gt;0,$B$111*$C$2262,0)</f>
        <v>24178.084717371938</v>
      </c>
      <c r="H2264" s="16">
        <f>$H$2262-$H$2263-IF($H$2263&gt;0,$B$111*$H$2262,0)</f>
        <v>20145.610105031094</v>
      </c>
      <c r="M2264" s="16">
        <f>$M$2262-$M$2263-IF($M$2263&gt;0,$B$111*$M$2262,0)</f>
        <v>22250.119257149079</v>
      </c>
      <c r="R2264" s="16">
        <f>$R$2262-$R$2263-IF($R$2263&gt;0,$B$111*$R$2262,0)</f>
        <v>21196.147322520588</v>
      </c>
      <c r="W2264" s="16">
        <f>$W$2262-$W$2263-IF($W$2263&gt;0,$B$111*$W$2262,0)</f>
        <v>21718.639681317698</v>
      </c>
      <c r="AB2264" s="16">
        <f>$AB$2262-$AB$2263-IF($AB$2263&gt;0,$B$111*$AB$2262,0)</f>
        <v>21457.882421780771</v>
      </c>
      <c r="AG2264" s="16">
        <f>$AG$2262-$AG$2263-IF($AG$2263&gt;0,$B$111*$AG$2262,0)</f>
        <v>21588.261051549238</v>
      </c>
      <c r="AL2264" s="16">
        <f>$AL$2262-$AL$2263-IF($AL$2263&gt;0,$B$111*$AL$2262,0)</f>
        <v>21523.071736665002</v>
      </c>
      <c r="AQ2264" s="16">
        <f>$AQ$2262-$AQ$2263-IF($AQ$2263&gt;0,$B$111*$AQ$2262,0)</f>
        <v>21457.882421780771</v>
      </c>
    </row>
    <row r="2265" spans="1:47">
      <c r="A2265" s="5" t="s">
        <v>405</v>
      </c>
      <c r="C2265" s="11">
        <f>$B$132-$C$2254</f>
        <v>458</v>
      </c>
      <c r="H2265" s="11">
        <f>$B$132-$H$2254</f>
        <v>525</v>
      </c>
      <c r="M2265" s="11">
        <f>$B$132-$M$2254</f>
        <v>492</v>
      </c>
      <c r="R2265" s="11">
        <f>$B$132-$R$2254</f>
        <v>509</v>
      </c>
      <c r="W2265" s="11">
        <f>$B$132-$W$2254</f>
        <v>501</v>
      </c>
      <c r="AB2265" s="11">
        <f>$B$132-$AB$2254</f>
        <v>505</v>
      </c>
      <c r="AG2265" s="11">
        <f>$B$132-$AG$2254</f>
        <v>503</v>
      </c>
      <c r="AL2265" s="11">
        <f>$B$132-$AL$2254</f>
        <v>504</v>
      </c>
      <c r="AQ2265" s="11">
        <f>$B$132-$AQ$2254</f>
        <v>505</v>
      </c>
    </row>
    <row r="2266" spans="1:47">
      <c r="A2266" s="5" t="s">
        <v>406</v>
      </c>
      <c r="C2266" s="11">
        <f>$B$134-$C$2254</f>
        <v>186</v>
      </c>
      <c r="H2266" s="11">
        <f>$B$134-$H$2254</f>
        <v>253</v>
      </c>
      <c r="M2266" s="11">
        <f>$B$134-$M$2254</f>
        <v>220</v>
      </c>
      <c r="R2266" s="11">
        <f>$B$134-$R$2254</f>
        <v>237</v>
      </c>
      <c r="W2266" s="11">
        <f>$B$134-$W$2254</f>
        <v>229</v>
      </c>
      <c r="AB2266" s="11">
        <f>$B$134-$AB$2254</f>
        <v>233</v>
      </c>
      <c r="AG2266" s="11">
        <f>$B$134-$AG$2254</f>
        <v>231</v>
      </c>
      <c r="AL2266" s="11">
        <f>$B$134-$AL$2254</f>
        <v>232</v>
      </c>
      <c r="AQ2266" s="11">
        <f>$B$134-$AQ$2254</f>
        <v>233</v>
      </c>
    </row>
    <row r="2267" spans="1:47">
      <c r="A2267" s="5" t="s">
        <v>133</v>
      </c>
      <c r="C2267" s="11">
        <f>ROUNDUP($C$2265/12,0)</f>
        <v>39</v>
      </c>
      <c r="H2267" s="11">
        <f>ROUNDUP($H$2265/12,0)</f>
        <v>44</v>
      </c>
      <c r="M2267" s="11">
        <f>ROUNDUP($M$2265/12,0)</f>
        <v>41</v>
      </c>
      <c r="R2267" s="11">
        <f>ROUNDUP($R$2265/12,0)</f>
        <v>43</v>
      </c>
      <c r="W2267" s="11">
        <f>ROUNDUP($W$2265/12,0)</f>
        <v>42</v>
      </c>
      <c r="AB2267" s="11">
        <f>ROUNDUP($AB$2265/12,0)</f>
        <v>43</v>
      </c>
      <c r="AG2267" s="11">
        <f>ROUNDUP($AG$2265/12,0)</f>
        <v>42</v>
      </c>
      <c r="AL2267" s="11">
        <f>ROUNDUP($AL$2265/12,0)</f>
        <v>42</v>
      </c>
      <c r="AQ2267" s="11">
        <f>ROUNDUP($AQ$2265/12,0)</f>
        <v>43</v>
      </c>
    </row>
    <row r="2268" spans="1:47">
      <c r="A2268" s="5" t="s">
        <v>407</v>
      </c>
      <c r="C2268" s="16">
        <f>$B$8</f>
        <v>22000</v>
      </c>
      <c r="H2268" s="16">
        <f>$B$8</f>
        <v>22000</v>
      </c>
      <c r="M2268" s="16">
        <f>$B$8</f>
        <v>22000</v>
      </c>
      <c r="R2268" s="16">
        <f>$B$8</f>
        <v>22000</v>
      </c>
      <c r="W2268" s="16">
        <f>$B$8</f>
        <v>22000</v>
      </c>
      <c r="AB2268" s="16">
        <f>$B$8</f>
        <v>22000</v>
      </c>
      <c r="AG2268" s="16">
        <f>$B$8</f>
        <v>22000</v>
      </c>
      <c r="AL2268" s="16">
        <f>$B$8</f>
        <v>22000</v>
      </c>
      <c r="AQ2268" s="16">
        <f>$B$8</f>
        <v>22000</v>
      </c>
    </row>
    <row r="2269" spans="1:47">
      <c r="A2269" s="5" t="s">
        <v>435</v>
      </c>
      <c r="C2269" s="16">
        <f>MIN($F$2272:$F$2325)</f>
        <v>252375.64733570602</v>
      </c>
      <c r="H2269" s="16">
        <f>MIN($K$2272:$K$2325)</f>
        <v>-222813.17215339371</v>
      </c>
      <c r="M2269" s="16">
        <f>MIN($P$2272:$P$2325)</f>
        <v>79726.336381172136</v>
      </c>
      <c r="R2269" s="16">
        <f>MIN($U$2272:$U$2325)</f>
        <v>-45749.92793087988</v>
      </c>
      <c r="W2269" s="16">
        <f>MIN($Z$2272:$Z$2325)</f>
        <v>31453.267625245779</v>
      </c>
      <c r="AB2269" s="16">
        <f>MIN($AE$2272:$AE$2325)</f>
        <v>-2653.2730976053272</v>
      </c>
      <c r="AG2269" s="16">
        <f>MIN($AJ$2272:$AJ$2325)</f>
        <v>20479.496990454471</v>
      </c>
      <c r="AL2269" s="16">
        <f>MIN($AO$2272:$AO$2325)</f>
        <v>9248.3944682777164</v>
      </c>
      <c r="AQ2269" s="16">
        <f>MIN($AT$2272:$AT$2325)</f>
        <v>-2653.2730976053272</v>
      </c>
    </row>
    <row r="2270" spans="1:47">
      <c r="A2270" s="5" t="s">
        <v>436</v>
      </c>
      <c r="C2270" s="31" t="b">
        <f>$C$2269&gt;=0</f>
        <v>1</v>
      </c>
      <c r="H2270" s="31" t="b">
        <f>$H$2269&gt;=0</f>
        <v>0</v>
      </c>
      <c r="M2270" s="31" t="b">
        <f>$M$2269&gt;=0</f>
        <v>1</v>
      </c>
      <c r="R2270" s="31" t="b">
        <f>$R$2269&gt;=0</f>
        <v>0</v>
      </c>
      <c r="W2270" s="31" t="b">
        <f>$W$2269&gt;=0</f>
        <v>1</v>
      </c>
      <c r="AB2270" s="31" t="b">
        <f>$AB$2269&gt;=0</f>
        <v>0</v>
      </c>
      <c r="AG2270" s="31" t="b">
        <f>$AG$2269&gt;=0</f>
        <v>1</v>
      </c>
      <c r="AL2270" s="31" t="b">
        <f>$AL$2269&gt;=0</f>
        <v>1</v>
      </c>
      <c r="AQ2270" s="31" t="b">
        <f>$AQ$2269&gt;=0</f>
        <v>0</v>
      </c>
    </row>
    <row r="2271" spans="1:47" ht="32.1" customHeight="1">
      <c r="B2271" s="12" t="s">
        <v>136</v>
      </c>
      <c r="C2271" s="12" t="s">
        <v>437</v>
      </c>
      <c r="D2271" s="12" t="s">
        <v>438</v>
      </c>
      <c r="E2271" s="12" t="s">
        <v>439</v>
      </c>
      <c r="F2271" s="12" t="s">
        <v>440</v>
      </c>
      <c r="G2271" s="12" t="s">
        <v>441</v>
      </c>
      <c r="H2271" s="12" t="s">
        <v>442</v>
      </c>
      <c r="I2271" s="12" t="s">
        <v>443</v>
      </c>
      <c r="J2271" s="12" t="s">
        <v>444</v>
      </c>
      <c r="K2271" s="12" t="s">
        <v>445</v>
      </c>
      <c r="L2271" s="12" t="s">
        <v>446</v>
      </c>
      <c r="M2271" s="12" t="s">
        <v>447</v>
      </c>
      <c r="N2271" s="12" t="s">
        <v>448</v>
      </c>
      <c r="O2271" s="12" t="s">
        <v>449</v>
      </c>
      <c r="P2271" s="12" t="s">
        <v>450</v>
      </c>
      <c r="Q2271" s="12" t="s">
        <v>451</v>
      </c>
      <c r="R2271" s="12" t="s">
        <v>452</v>
      </c>
      <c r="S2271" s="12" t="s">
        <v>453</v>
      </c>
      <c r="T2271" s="12" t="s">
        <v>454</v>
      </c>
      <c r="U2271" s="12" t="s">
        <v>455</v>
      </c>
      <c r="V2271" s="12" t="s">
        <v>456</v>
      </c>
      <c r="W2271" s="12" t="s">
        <v>457</v>
      </c>
      <c r="X2271" s="12" t="s">
        <v>458</v>
      </c>
      <c r="Y2271" s="12" t="s">
        <v>459</v>
      </c>
      <c r="Z2271" s="12" t="s">
        <v>460</v>
      </c>
      <c r="AA2271" s="12" t="s">
        <v>461</v>
      </c>
      <c r="AB2271" s="12" t="s">
        <v>462</v>
      </c>
      <c r="AC2271" s="12" t="s">
        <v>463</v>
      </c>
      <c r="AD2271" s="12" t="s">
        <v>464</v>
      </c>
      <c r="AE2271" s="12" t="s">
        <v>465</v>
      </c>
      <c r="AF2271" s="12" t="s">
        <v>466</v>
      </c>
      <c r="AG2271" s="12" t="s">
        <v>467</v>
      </c>
      <c r="AH2271" s="12" t="s">
        <v>468</v>
      </c>
      <c r="AI2271" s="12" t="s">
        <v>469</v>
      </c>
      <c r="AJ2271" s="12" t="s">
        <v>470</v>
      </c>
      <c r="AK2271" s="12" t="s">
        <v>471</v>
      </c>
      <c r="AL2271" s="12" t="s">
        <v>472</v>
      </c>
      <c r="AM2271" s="12" t="s">
        <v>473</v>
      </c>
      <c r="AN2271" s="12" t="s">
        <v>474</v>
      </c>
      <c r="AO2271" s="12" t="s">
        <v>475</v>
      </c>
      <c r="AP2271" s="12" t="s">
        <v>476</v>
      </c>
      <c r="AQ2271" s="12" t="s">
        <v>477</v>
      </c>
      <c r="AR2271" s="12" t="s">
        <v>478</v>
      </c>
      <c r="AS2271" s="12" t="s">
        <v>479</v>
      </c>
      <c r="AT2271" s="12" t="s">
        <v>480</v>
      </c>
      <c r="AU2271" s="12" t="s">
        <v>481</v>
      </c>
    </row>
    <row r="2272" spans="1:47">
      <c r="B2272" s="13">
        <v>0</v>
      </c>
      <c r="C2272" s="16">
        <f t="shared" ref="C2272:C2303" si="1149">IF($C$2265-12*$B2272&lt;=0,0,($C$2268*MIN(12,$C$2265-12*$B2272)-$C$2264*(MIN(12,$C$2265-12*$B2272)-MAX(0,MIN(12,$C$2265-12*$B2272,$C$2266-12*$B2272))))/12)</f>
        <v>22000</v>
      </c>
      <c r="D2272" s="16">
        <f>$C$2258</f>
        <v>501747.56644426525</v>
      </c>
      <c r="E2272" s="16">
        <f>IF(AND(C2272&gt;0,D2272&gt;0),C2272/(1-$B$105*MAX(0,1-$C$2258*(1-$C$2260)/D2272)),0)</f>
        <v>25219.715686731946</v>
      </c>
      <c r="F2272" s="16">
        <f t="shared" ref="F2272:F2303" si="1150">IF(E2272&gt;0,IF(E2272&lt;=D2272,D2272-E2272,C2272*(D2272/E2272-1)),D2272-C2272)</f>
        <v>476527.85075753328</v>
      </c>
      <c r="G2272" s="16">
        <f>IF(E2272&gt;0,IF(E2272&lt;=D2272,$C$2258*(1-$C$2260)*(1-E2272/D2272),0),IF(AND(C2272&lt;0,F2272&gt;0),$C$2258*(1-$C$2260)-C2272,$C$2258*(1-$C$2260)))/$B$108</f>
        <v>237784.85826364905</v>
      </c>
      <c r="H2272" s="16">
        <f t="shared" ref="H2272:H2303" si="1151">IF($H$2265-12*$B2272&lt;=0,0,($H$2268*MIN(12,$H$2265-12*$B2272)-$H$2264*(MIN(12,$H$2265-12*$B2272)-MAX(0,MIN(12,$H$2265-12*$B2272,$H$2266-12*$B2272))))/12)</f>
        <v>22000</v>
      </c>
      <c r="I2272" s="16">
        <f>$H$2258</f>
        <v>366892.00699528563</v>
      </c>
      <c r="J2272" s="16">
        <f>IF(AND(H2272&gt;0,I2272&gt;0),H2272/(1-$B$105*MAX(0,1-$H$2258*(1-$H$2260)/I2272)),0)</f>
        <v>24695.405324603034</v>
      </c>
      <c r="K2272" s="16">
        <f t="shared" ref="K2272:K2303" si="1152">IF(J2272&gt;0,IF(J2272&lt;=I2272,I2272-J2272,H2272*(I2272/J2272-1)),I2272-H2272)</f>
        <v>342196.6016706826</v>
      </c>
      <c r="L2272" s="16">
        <f>IF(J2272&gt;0,IF(J2272&lt;=I2272,$H$2258*(1-$H$2260)*(1-J2272/I2272),0),IF(AND(H2272&lt;0,K2272&gt;0),$H$2258*(1-$H$2260)-H2272,$H$2258*(1-$H$2260)))/$B$108</f>
        <v>194652.02724719336</v>
      </c>
      <c r="M2272" s="16">
        <f t="shared" ref="M2272:M2303" si="1153">IF($M$2265-12*$B2272&lt;=0,0,($M$2268*MIN(12,$M$2265-12*$B2272)-$M$2264*(MIN(12,$M$2265-12*$B2272)-MAX(0,MIN(12,$M$2265-12*$B2272,$M$2266-12*$B2272))))/12)</f>
        <v>22000</v>
      </c>
      <c r="N2272" s="16">
        <f>$M$2258</f>
        <v>430722.65995650442</v>
      </c>
      <c r="O2272" s="16">
        <f>IF(AND(M2272&gt;0,N2272&gt;0),M2272/(1-$B$105*MAX(0,1-$M$2258*(1-$M$2260)/N2272)),0)</f>
        <v>24957.754082761912</v>
      </c>
      <c r="P2272" s="16">
        <f t="shared" ref="P2272:P2303" si="1154">IF(O2272&gt;0,IF(O2272&lt;=N2272,N2272-O2272,M2272*(N2272/O2272-1)),N2272-M2272)</f>
        <v>405764.90587374248</v>
      </c>
      <c r="Q2272" s="16">
        <f>IF(O2272&gt;0,IF(O2272&lt;=N2272,$M$2258*(1-$M$2260)*(1-O2272/N2272),0),IF(AND(M2272&lt;0,P2272&gt;0),$M$2258*(1-$M$2260)-M2272,$M$2258*(1-$M$2260)))/$B$108</f>
        <v>216483.79880067136</v>
      </c>
      <c r="R2272" s="16">
        <f t="shared" ref="R2272:R2303" si="1155">IF($R$2265-12*$B2272&lt;=0,0,($R$2268*MIN(12,$R$2265-12*$B2272)-$R$2264*(MIN(12,$R$2265-12*$B2272)-MAX(0,MIN(12,$R$2265-12*$B2272,$R$2266-12*$B2272))))/12)</f>
        <v>22000</v>
      </c>
      <c r="S2272" s="16">
        <f>$R$2258</f>
        <v>397236.41553927236</v>
      </c>
      <c r="T2272" s="16">
        <f>IF(AND(R2272&gt;0,S2272&gt;0),R2272/(1-$B$105*MAX(0,1-$R$2258*(1-$R$2260)/S2272)),0)</f>
        <v>24823.526343608482</v>
      </c>
      <c r="U2272" s="16">
        <f t="shared" ref="U2272:U2303" si="1156">IF(T2272&gt;0,IF(T2272&lt;=S2272,S2272-T2272,R2272*(S2272/T2272-1)),S2272-R2272)</f>
        <v>372412.88919566385</v>
      </c>
      <c r="V2272" s="16">
        <f>IF(T2272&gt;0,IF(T2272&lt;=S2272,$R$2258*(1-$R$2260)*(1-T2272/S2272),0),IF(AND(R2272&lt;0,U2272&gt;0),$R$2258*(1-$R$2260)-R2272,$R$2258*(1-$R$2260)))/$B$108</f>
        <v>205383.22804112863</v>
      </c>
      <c r="W2272" s="16">
        <f t="shared" ref="W2272:W2303" si="1157">IF($W$2265-12*$B2272&lt;=0,0,($W$2268*MIN(12,$W$2265-12*$B2272)-$W$2264*(MIN(12,$W$2265-12*$B2272)-MAX(0,MIN(12,$W$2265-12*$B2272,$W$2266-12*$B2272))))/12)</f>
        <v>22000</v>
      </c>
      <c r="X2272" s="16">
        <f>$W$2258</f>
        <v>412831.87325871823</v>
      </c>
      <c r="Y2272" s="16">
        <f>IF(AND(W2272&gt;0,X2272&gt;0),W2272/(1-$B$105*MAX(0,1-$W$2258*(1-$W$2260)/X2272)),0)</f>
        <v>24886.947093702456</v>
      </c>
      <c r="Z2272" s="16">
        <f t="shared" ref="Z2272:Z2303" si="1158">IF(Y2272&gt;0,IF(Y2272&lt;=X2272,X2272-Y2272,W2272*(X2272/Y2272-1)),X2272-W2272)</f>
        <v>387944.92616501579</v>
      </c>
      <c r="AA2272" s="16">
        <f>IF(Y2272&gt;0,IF(Y2272&lt;=X2272,$W$2258*(1-$W$2260)*(1-Y2272/X2272),0),IF(AND(W2272&lt;0,Z2272&gt;0),$W$2258*(1-$W$2260)-W2272,$W$2258*(1-$W$2260)))/$B$108</f>
        <v>210645.22957705846</v>
      </c>
      <c r="AB2272" s="16">
        <f t="shared" ref="AB2272:AB2303" si="1159">IF($AB$2265-12*$B2272&lt;=0,0,($AB$2268*MIN(12,$AB$2265-12*$B2272)-$AB$2264*(MIN(12,$AB$2265-12*$B2272)-MAX(0,MIN(12,$AB$2265-12*$B2272,$AB$2266-12*$B2272))))/12)</f>
        <v>22000</v>
      </c>
      <c r="AC2272" s="16">
        <f>$AB$2258</f>
        <v>404998.33124225767</v>
      </c>
      <c r="AD2272" s="16">
        <f>IF(AND(AB2272&gt;0,AC2272&gt;0),AB2272/(1-$B$105*MAX(0,1-$AB$2258*(1-$AB$2260)/AC2272)),0)</f>
        <v>24855.292134829619</v>
      </c>
      <c r="AE2272" s="16">
        <f t="shared" ref="AE2272:AE2303" si="1160">IF(AD2272&gt;0,IF(AD2272&lt;=AC2272,AC2272-AD2272,AB2272*(AC2272/AD2272-1)),AC2272-AB2272)</f>
        <v>380143.03910742805</v>
      </c>
      <c r="AF2272" s="16">
        <f>IF(AD2272&gt;0,IF(AD2272&lt;=AC2272,$AB$2258*(1-$AB$2260)*(1-AD2272/AC2272),0),IF(AND(AB2272&lt;0,AE2272&gt;0),$AB$2258*(1-$AB$2260)-AB2272,$AB$2258*(1-$AB$2260)))/$B$108</f>
        <v>208022.77483110878</v>
      </c>
      <c r="AG2272" s="16">
        <f t="shared" ref="AG2272:AG2303" si="1161">IF($AG$2265-12*$B2272&lt;=0,0,($AG$2268*MIN(12,$AG$2265-12*$B2272)-$AG$2264*(MIN(12,$AG$2265-12*$B2272)-MAX(0,MIN(12,$AG$2265-12*$B2272,$AG$2266-12*$B2272))))/12)</f>
        <v>22000</v>
      </c>
      <c r="AH2272" s="16">
        <f>$AG$2258</f>
        <v>408906.10779349535</v>
      </c>
      <c r="AI2272" s="16">
        <f>IF(AND(AG2272&gt;0,AH2272&gt;0),AG2272/(1-$B$105*MAX(0,1-$AG$2258*(1-$AG$2260)/AH2272)),0)</f>
        <v>24871.133612403544</v>
      </c>
      <c r="AJ2272" s="16">
        <f t="shared" ref="AJ2272:AJ2303" si="1162">IF(AI2272&gt;0,IF(AI2272&lt;=AH2272,AH2272-AI2272,AG2272*(AH2272/AI2272-1)),AH2272-AG2272)</f>
        <v>384034.97418109182</v>
      </c>
      <c r="AK2272" s="16">
        <f>IF(AI2272&gt;0,IF(AI2272&lt;=AH2272,$AG$2258*(1-$AG$2260)*(1-AI2272/AH2272),0),IF(AND(AG2272&lt;0,AJ2272&gt;0),$AG$2258*(1-$AG$2260)-AG2272,$AG$2258*(1-$AG$2260)))/$B$108</f>
        <v>209336.13219356202</v>
      </c>
      <c r="AL2272" s="16">
        <f t="shared" ref="AL2272:AL2303" si="1163">IF($AL$2265-12*$B2272&lt;=0,0,($AL$2268*MIN(12,$AL$2265-12*$B2272)-$AL$2264*(MIN(12,$AL$2265-12*$B2272)-MAX(0,MIN(12,$AL$2265-12*$B2272,$AL$2266-12*$B2272))))/12)</f>
        <v>22000</v>
      </c>
      <c r="AM2272" s="16">
        <f>$AL$2258</f>
        <v>406949.97606437927</v>
      </c>
      <c r="AN2272" s="16">
        <f>IF(AND(AL2272&gt;0,AM2272&gt;0),AL2272/(1-$B$105*MAX(0,1-$AL$2258*(1-$AL$2260)/AM2272)),0)</f>
        <v>24863.216355498786</v>
      </c>
      <c r="AO2272" s="16">
        <f t="shared" ref="AO2272:AO2303" si="1164">IF(AN2272&gt;0,IF(AN2272&lt;=AM2272,AM2272-AN2272,AL2272*(AM2272/AN2272-1)),AM2272-AL2272)</f>
        <v>382086.75970888051</v>
      </c>
      <c r="AP2272" s="16">
        <f>IF(AN2272&gt;0,IF(AN2272&lt;=AM2272,$AL$2258*(1-$AL$2260)*(1-AN2272/AM2272),0),IF(AND(AL2272&lt;0,AO2272&gt;0),$AL$2258*(1-$AL$2260)-AL2272,$AL$2258*(1-$AL$2260)))/$B$108</f>
        <v>208679.98682342804</v>
      </c>
      <c r="AQ2272" s="16">
        <f t="shared" ref="AQ2272:AQ2303" si="1165">IF($AQ$2265-12*$B2272&lt;=0,0,($AQ$2268*MIN(12,$AQ$2265-12*$B2272)-$AQ$2264*(MIN(12,$AQ$2265-12*$B2272)-MAX(0,MIN(12,$AQ$2265-12*$B2272,$AQ$2266-12*$B2272))))/12)</f>
        <v>22000</v>
      </c>
      <c r="AR2272" s="16">
        <f>$AQ$2258</f>
        <v>404998.33124225767</v>
      </c>
      <c r="AS2272" s="16">
        <f>IF(AND(AQ2272&gt;0,AR2272&gt;0),AQ2272/(1-$B$105*MAX(0,1-$AQ$2258*(1-$AQ$2260)/AR2272)),0)</f>
        <v>24855.292134829619</v>
      </c>
      <c r="AT2272" s="16">
        <f t="shared" ref="AT2272:AT2303" si="1166">IF(AS2272&gt;0,IF(AS2272&lt;=AR2272,AR2272-AS2272,AQ2272*(AR2272/AS2272-1)),AR2272-AQ2272)</f>
        <v>380143.03910742805</v>
      </c>
      <c r="AU2272" s="16">
        <f>IF(AS2272&gt;0,IF(AS2272&lt;=AR2272,$AQ$2258*(1-$AQ$2260)*(1-AS2272/AR2272),0),IF(AND(AQ2272&lt;0,AT2272&gt;0),$AQ$2258*(1-$AQ$2260)-AQ2272,$AQ$2258*(1-$AQ$2260)))/$B$108</f>
        <v>208022.77483110878</v>
      </c>
    </row>
    <row r="2273" spans="2:47">
      <c r="B2273" s="13">
        <v>1</v>
      </c>
      <c r="C2273" s="16">
        <f t="shared" si="1149"/>
        <v>22000</v>
      </c>
      <c r="D2273" s="16">
        <f t="shared" ref="D2273:D2304" si="1167">IF($B2273&gt;$C$2267,F2272,F2272*$B$107*IF(F2272&gt;0,$B$106,1))</f>
        <v>489842.03890769876</v>
      </c>
      <c r="E2273" s="16">
        <f t="shared" ref="E2273:E2304" si="1168">IF(AND(C2273&gt;0,D2273&gt;0),C2273/(1-$B$105*MAX(0,1-G2272/D2273)),0)</f>
        <v>25397.932367466568</v>
      </c>
      <c r="F2273" s="16">
        <f t="shared" si="1150"/>
        <v>464444.1065402322</v>
      </c>
      <c r="G2273" s="16">
        <f t="shared" ref="G2273:G2304" si="1169">IF(E2273&gt;0,IF(E2273&lt;=D2273,G2272*(1-E2273/D2273),0),IF(AND(C2273&lt;0,F2273&gt;0),G2272-C2273,G2272))/$B$108</f>
        <v>221035.19268655361</v>
      </c>
      <c r="H2273" s="16">
        <f t="shared" si="1151"/>
        <v>22000</v>
      </c>
      <c r="I2273" s="16">
        <f t="shared" ref="I2273:I2304" si="1170">IF($B2273&gt;$H$2267,K2272,K2272*$B$107*IF(K2272&gt;0,$B$106,1))</f>
        <v>351757.57472136151</v>
      </c>
      <c r="J2273" s="16">
        <f t="shared" ref="J2273:J2304" si="1171">IF(AND(H2273&gt;0,I2273&gt;0),H2273/(1-$B$105*MAX(0,1-L2272/I2273)),0)</f>
        <v>24890.364893156519</v>
      </c>
      <c r="K2273" s="16">
        <f t="shared" si="1152"/>
        <v>326867.209828205</v>
      </c>
      <c r="L2273" s="16">
        <f t="shared" ref="L2273:L2304" si="1172">IF(J2273&gt;0,IF(J2273&lt;=I2273,L2272*(1-J2273/I2273),0),IF(AND(H2273&lt;0,K2273&gt;0),L2272-H2273,L2272))/$B$108</f>
        <v>177331.81412219492</v>
      </c>
      <c r="M2273" s="16">
        <f t="shared" si="1153"/>
        <v>22000</v>
      </c>
      <c r="N2273" s="16">
        <f t="shared" ref="N2273:N2304" si="1173">IF($B2273&gt;$M$2267,P2272,P2272*$B$107*IF(P2272&gt;0,$B$106,1))</f>
        <v>417101.97734385484</v>
      </c>
      <c r="O2273" s="16">
        <f t="shared" ref="O2273:O2304" si="1174">IF(AND(M2273&gt;0,N2273&gt;0),M2273/(1-$B$105*MAX(0,1-Q2272/N2273)),0)</f>
        <v>25144.44031297055</v>
      </c>
      <c r="P2273" s="16">
        <f t="shared" si="1154"/>
        <v>391957.5370308843</v>
      </c>
      <c r="Q2273" s="16">
        <f t="shared" ref="Q2273:Q2304" si="1175">IF(O2273&gt;0,IF(O2273&lt;=N2273,Q2272*(1-O2273/N2273),0),IF(AND(M2273&lt;0,P2273&gt;0),Q2272-M2273,Q2272))/$B$108</f>
        <v>199444.47028571932</v>
      </c>
      <c r="R2273" s="16">
        <f t="shared" si="1155"/>
        <v>22000</v>
      </c>
      <c r="S2273" s="16">
        <f t="shared" ref="S2273:S2304" si="1176">IF($B2273&gt;$R$2267,U2272,U2272*$B$107*IF(U2272&gt;0,$B$106,1))</f>
        <v>382818.10531979072</v>
      </c>
      <c r="T2273" s="16">
        <f t="shared" ref="T2273:T2304" si="1177">IF(AND(R2273&gt;0,S2273&gt;0),R2273/(1-$B$105*MAX(0,1-V2272/S2273)),0)</f>
        <v>25014.471645048608</v>
      </c>
      <c r="U2273" s="16">
        <f t="shared" si="1156"/>
        <v>357803.63367474213</v>
      </c>
      <c r="V2273" s="16">
        <f t="shared" ref="V2273:V2304" si="1178">IF(T2273&gt;0,IF(T2273&lt;=S2273,V2272*(1-T2273/S2273),0),IF(AND(R2273&lt;0,U2273&gt;0),V2272-R2273,V2272))/$B$108</f>
        <v>188198.9001056916</v>
      </c>
      <c r="W2273" s="16">
        <f t="shared" si="1157"/>
        <v>22000</v>
      </c>
      <c r="X2273" s="16">
        <f t="shared" ref="X2273:X2304" si="1179">IF($B2273&gt;$W$2267,Z2272,Z2272*$B$107*IF(Z2272&gt;0,$B$106,1))</f>
        <v>398784.10740206629</v>
      </c>
      <c r="Y2273" s="16">
        <f t="shared" ref="Y2273:Y2304" si="1180">IF(AND(W2273&gt;0,X2273&gt;0),W2273/(1-$B$105*MAX(0,1-AA2272/X2273)),0)</f>
        <v>25075.886859385606</v>
      </c>
      <c r="Z2273" s="16">
        <f t="shared" si="1158"/>
        <v>373708.2205426807</v>
      </c>
      <c r="AA2273" s="16">
        <f t="shared" ref="AA2273:AA2304" si="1181">IF(Y2273&gt;0,IF(Y2273&lt;=X2273,AA2272*(1-Y2273/X2273),0),IF(AND(W2273&lt;0,Z2273&gt;0),AA2272-W2273,AA2272))/$B$108</f>
        <v>193529.09489434594</v>
      </c>
      <c r="AB2273" s="16">
        <f t="shared" si="1159"/>
        <v>22000</v>
      </c>
      <c r="AC2273" s="16">
        <f t="shared" ref="AC2273:AC2304" si="1182">IF($B2273&gt;$AB$2267,AE2272,AE2272*$B$107*IF(AE2272&gt;0,$B$106,1))</f>
        <v>390764.23562008957</v>
      </c>
      <c r="AD2273" s="16">
        <f t="shared" ref="AD2273:AD2304" si="1183">IF(AND(AB2273&gt;0,AC2273&gt;0),AB2273/(1-$B$105*MAX(0,1-AF2272/AC2273)),0)</f>
        <v>25045.234442578672</v>
      </c>
      <c r="AE2273" s="16">
        <f t="shared" si="1160"/>
        <v>365719.00117751089</v>
      </c>
      <c r="AF2273" s="16">
        <f t="shared" ref="AF2273:AF2304" si="1184">IF(AD2273&gt;0,IF(AD2273&lt;=AC2273,AF2272*(1-AD2273/AC2273),0),IF(AND(AB2273&lt;0,AE2273&gt;0),AF2272-AB2273,AF2272))/$B$108</f>
        <v>190872.52995322962</v>
      </c>
      <c r="AG2273" s="16">
        <f t="shared" si="1161"/>
        <v>22000</v>
      </c>
      <c r="AH2273" s="16">
        <f t="shared" ref="AH2273:AH2304" si="1185">IF($B2273&gt;$AG$2267,AJ2272,AJ2272*$B$107*IF(AJ2272&gt;0,$B$106,1))</f>
        <v>394764.91135971149</v>
      </c>
      <c r="AI2273" s="16">
        <f t="shared" ref="AI2273:AI2304" si="1186">IF(AND(AG2273&gt;0,AH2273&gt;0),AG2273/(1-$B$105*MAX(0,1-AK2272/AH2273)),0)</f>
        <v>25060.574586074505</v>
      </c>
      <c r="AJ2273" s="16">
        <f t="shared" si="1162"/>
        <v>369704.33677363698</v>
      </c>
      <c r="AK2273" s="16">
        <f t="shared" ref="AK2273:AK2304" si="1187">IF(AI2273&gt;0,IF(AI2273&lt;=AH2273,AK2272*(1-AI2273/AH2273),0),IF(AND(AG2273&lt;0,AJ2273&gt;0),AK2272-AG2273,AK2272))/$B$108</f>
        <v>192202.93953250852</v>
      </c>
      <c r="AL2273" s="16">
        <f t="shared" si="1163"/>
        <v>22000</v>
      </c>
      <c r="AM2273" s="16">
        <f t="shared" ref="AM2273:AM2304" si="1188">IF($B2273&gt;$AL$2267,AO2272,AO2272*$B$107*IF(AO2272&gt;0,$B$106,1))</f>
        <v>392762.26377514662</v>
      </c>
      <c r="AN2273" s="16">
        <f t="shared" ref="AN2273:AN2304" si="1189">IF(AND(AL2273&gt;0,AM2273&gt;0),AL2273/(1-$B$105*MAX(0,1-AP2272/AM2273)),0)</f>
        <v>25052.907981261993</v>
      </c>
      <c r="AO2273" s="16">
        <f t="shared" si="1164"/>
        <v>367709.35579388461</v>
      </c>
      <c r="AP2273" s="16">
        <f t="shared" ref="AP2273:AP2304" si="1190">IF(AN2273&gt;0,IF(AN2273&lt;=AM2273,AP2272*(1-AN2273/AM2273),0),IF(AND(AL2273&lt;0,AO2273&gt;0),AP2272-AL2273,AP2272))/$B$108</f>
        <v>191538.26727083398</v>
      </c>
      <c r="AQ2273" s="16">
        <f t="shared" si="1165"/>
        <v>22000</v>
      </c>
      <c r="AR2273" s="16">
        <f t="shared" ref="AR2273:AR2304" si="1191">IF($B2273&gt;$AQ$2267,AT2272,AT2272*$B$107*IF(AT2272&gt;0,$B$106,1))</f>
        <v>390764.23562008957</v>
      </c>
      <c r="AS2273" s="16">
        <f t="shared" ref="AS2273:AS2304" si="1192">IF(AND(AQ2273&gt;0,AR2273&gt;0),AQ2273/(1-$B$105*MAX(0,1-AU2272/AR2273)),0)</f>
        <v>25045.234442578672</v>
      </c>
      <c r="AT2273" s="16">
        <f t="shared" si="1166"/>
        <v>365719.00117751089</v>
      </c>
      <c r="AU2273" s="16">
        <f t="shared" ref="AU2273:AU2304" si="1193">IF(AS2273&gt;0,IF(AS2273&lt;=AR2273,AU2272*(1-AS2273/AR2273),0),IF(AND(AQ2273&lt;0,AT2273&gt;0),AU2272-AQ2273,AU2272))/$B$108</f>
        <v>190872.52995322962</v>
      </c>
    </row>
    <row r="2274" spans="2:47">
      <c r="B2274" s="13">
        <v>2</v>
      </c>
      <c r="C2274" s="16">
        <f t="shared" si="1149"/>
        <v>22000</v>
      </c>
      <c r="D2274" s="16">
        <f t="shared" si="1167"/>
        <v>477420.67487696634</v>
      </c>
      <c r="E2274" s="16">
        <f t="shared" si="1168"/>
        <v>25570.26816941033</v>
      </c>
      <c r="F2274" s="16">
        <f t="shared" si="1150"/>
        <v>451850.40670755599</v>
      </c>
      <c r="G2274" s="16">
        <f t="shared" si="1169"/>
        <v>205094.82859678578</v>
      </c>
      <c r="H2274" s="16">
        <f t="shared" si="1151"/>
        <v>22000</v>
      </c>
      <c r="I2274" s="16">
        <f t="shared" si="1170"/>
        <v>335999.87967080501</v>
      </c>
      <c r="J2274" s="16">
        <f t="shared" si="1171"/>
        <v>25079.196231976304</v>
      </c>
      <c r="K2274" s="16">
        <f t="shared" si="1152"/>
        <v>310920.68343882868</v>
      </c>
      <c r="L2274" s="16">
        <f t="shared" si="1172"/>
        <v>160878.11796166343</v>
      </c>
      <c r="M2274" s="16">
        <f t="shared" si="1153"/>
        <v>22000</v>
      </c>
      <c r="N2274" s="16">
        <f t="shared" si="1173"/>
        <v>402908.83061552723</v>
      </c>
      <c r="O2274" s="16">
        <f t="shared" si="1174"/>
        <v>25325.112051107775</v>
      </c>
      <c r="P2274" s="16">
        <f t="shared" si="1154"/>
        <v>377583.71856441943</v>
      </c>
      <c r="Q2274" s="16">
        <f t="shared" si="1175"/>
        <v>183243.38307732571</v>
      </c>
      <c r="R2274" s="16">
        <f t="shared" si="1155"/>
        <v>22000</v>
      </c>
      <c r="S2274" s="16">
        <f t="shared" si="1176"/>
        <v>367800.66719961446</v>
      </c>
      <c r="T2274" s="16">
        <f t="shared" si="1177"/>
        <v>25199.341780536412</v>
      </c>
      <c r="U2274" s="16">
        <f t="shared" si="1156"/>
        <v>342601.32541907806</v>
      </c>
      <c r="V2274" s="16">
        <f t="shared" si="1178"/>
        <v>171867.37158777058</v>
      </c>
      <c r="W2274" s="16">
        <f t="shared" si="1157"/>
        <v>22000</v>
      </c>
      <c r="X2274" s="16">
        <f t="shared" si="1179"/>
        <v>384149.62822464318</v>
      </c>
      <c r="Y2274" s="16">
        <f t="shared" si="1180"/>
        <v>25258.779475178839</v>
      </c>
      <c r="Z2274" s="16">
        <f t="shared" si="1158"/>
        <v>358890.84874946432</v>
      </c>
      <c r="AA2274" s="16">
        <f t="shared" si="1181"/>
        <v>177258.90454058175</v>
      </c>
      <c r="AB2274" s="16">
        <f t="shared" si="1159"/>
        <v>22000</v>
      </c>
      <c r="AC2274" s="16">
        <f t="shared" si="1182"/>
        <v>375937.19007041055</v>
      </c>
      <c r="AD2274" s="16">
        <f t="shared" si="1183"/>
        <v>25229.115471429435</v>
      </c>
      <c r="AE2274" s="16">
        <f t="shared" si="1160"/>
        <v>350708.07459898113</v>
      </c>
      <c r="AF2274" s="16">
        <f t="shared" si="1184"/>
        <v>174571.65624697393</v>
      </c>
      <c r="AG2274" s="16">
        <f t="shared" si="1161"/>
        <v>22000</v>
      </c>
      <c r="AH2274" s="16">
        <f t="shared" si="1185"/>
        <v>380033.8759430924</v>
      </c>
      <c r="AI2274" s="16">
        <f t="shared" si="1186"/>
        <v>25243.961315312321</v>
      </c>
      <c r="AJ2274" s="16">
        <f t="shared" si="1162"/>
        <v>354789.91462778009</v>
      </c>
      <c r="AK2274" s="16">
        <f t="shared" si="1187"/>
        <v>175917.40441848917</v>
      </c>
      <c r="AL2274" s="16">
        <f t="shared" si="1163"/>
        <v>22000</v>
      </c>
      <c r="AM2274" s="16">
        <f t="shared" si="1188"/>
        <v>377983.15519476577</v>
      </c>
      <c r="AN2274" s="16">
        <f t="shared" si="1189"/>
        <v>25236.54183782401</v>
      </c>
      <c r="AO2274" s="16">
        <f t="shared" si="1164"/>
        <v>352746.61335694179</v>
      </c>
      <c r="AP2274" s="16">
        <f t="shared" si="1190"/>
        <v>175245.06203019081</v>
      </c>
      <c r="AQ2274" s="16">
        <f t="shared" si="1165"/>
        <v>22000</v>
      </c>
      <c r="AR2274" s="16">
        <f t="shared" si="1191"/>
        <v>375937.19007041055</v>
      </c>
      <c r="AS2274" s="16">
        <f t="shared" si="1192"/>
        <v>25229.115471429435</v>
      </c>
      <c r="AT2274" s="16">
        <f t="shared" si="1166"/>
        <v>350708.07459898113</v>
      </c>
      <c r="AU2274" s="16">
        <f t="shared" si="1193"/>
        <v>174571.65624697393</v>
      </c>
    </row>
    <row r="2275" spans="2:47">
      <c r="B2275" s="13">
        <v>3</v>
      </c>
      <c r="C2275" s="16">
        <f t="shared" si="1149"/>
        <v>22000</v>
      </c>
      <c r="D2275" s="16">
        <f t="shared" si="1167"/>
        <v>464475.10707096511</v>
      </c>
      <c r="E2275" s="16">
        <f t="shared" si="1168"/>
        <v>25736.825668100879</v>
      </c>
      <c r="F2275" s="16">
        <f t="shared" si="1150"/>
        <v>438738.28140286426</v>
      </c>
      <c r="G2275" s="16">
        <f t="shared" si="1169"/>
        <v>189931.77386711523</v>
      </c>
      <c r="H2275" s="16">
        <f t="shared" si="1151"/>
        <v>22000</v>
      </c>
      <c r="I2275" s="16">
        <f t="shared" si="1170"/>
        <v>319607.80733410956</v>
      </c>
      <c r="J2275" s="16">
        <f t="shared" si="1171"/>
        <v>25261.981963794646</v>
      </c>
      <c r="K2275" s="16">
        <f t="shared" si="1152"/>
        <v>294345.82537031494</v>
      </c>
      <c r="L2275" s="16">
        <f t="shared" si="1172"/>
        <v>145257.07889608043</v>
      </c>
      <c r="M2275" s="16">
        <f t="shared" si="1153"/>
        <v>22000</v>
      </c>
      <c r="N2275" s="16">
        <f t="shared" si="1173"/>
        <v>388133.40766110929</v>
      </c>
      <c r="O2275" s="16">
        <f t="shared" si="1174"/>
        <v>25499.862439383323</v>
      </c>
      <c r="P2275" s="16">
        <f t="shared" si="1154"/>
        <v>362633.54522172594</v>
      </c>
      <c r="Q2275" s="16">
        <f t="shared" si="1175"/>
        <v>167847.57845116267</v>
      </c>
      <c r="R2275" s="16">
        <f t="shared" si="1155"/>
        <v>22000</v>
      </c>
      <c r="S2275" s="16">
        <f t="shared" si="1176"/>
        <v>352173.60645128711</v>
      </c>
      <c r="T2275" s="16">
        <f t="shared" si="1177"/>
        <v>25378.224638499541</v>
      </c>
      <c r="U2275" s="16">
        <f t="shared" si="1156"/>
        <v>326795.38181278756</v>
      </c>
      <c r="V2275" s="16">
        <f t="shared" si="1178"/>
        <v>156355.2143488311</v>
      </c>
      <c r="W2275" s="16">
        <f t="shared" si="1157"/>
        <v>22000</v>
      </c>
      <c r="X2275" s="16">
        <f t="shared" si="1179"/>
        <v>368918.25906352437</v>
      </c>
      <c r="Y2275" s="16">
        <f t="shared" si="1180"/>
        <v>25435.715346085242</v>
      </c>
      <c r="Z2275" s="16">
        <f t="shared" si="1158"/>
        <v>343482.54371743911</v>
      </c>
      <c r="AA2275" s="16">
        <f t="shared" si="1181"/>
        <v>161801.44998738435</v>
      </c>
      <c r="AB2275" s="16">
        <f t="shared" si="1159"/>
        <v>22000</v>
      </c>
      <c r="AC2275" s="16">
        <f t="shared" si="1182"/>
        <v>360506.85820327664</v>
      </c>
      <c r="AD2275" s="16">
        <f t="shared" si="1183"/>
        <v>25407.024377876998</v>
      </c>
      <c r="AE2275" s="16">
        <f t="shared" si="1160"/>
        <v>335099.83382539963</v>
      </c>
      <c r="AF2275" s="16">
        <f t="shared" si="1184"/>
        <v>159086.83508236124</v>
      </c>
      <c r="AG2275" s="16">
        <f t="shared" si="1161"/>
        <v>22000</v>
      </c>
      <c r="AH2275" s="16">
        <f t="shared" si="1185"/>
        <v>364702.74484248029</v>
      </c>
      <c r="AI2275" s="16">
        <f t="shared" si="1186"/>
        <v>25421.383583316627</v>
      </c>
      <c r="AJ2275" s="16">
        <f t="shared" si="1162"/>
        <v>339281.36125916365</v>
      </c>
      <c r="AK2275" s="16">
        <f t="shared" si="1187"/>
        <v>160446.26319932687</v>
      </c>
      <c r="AL2275" s="16">
        <f t="shared" si="1163"/>
        <v>22000</v>
      </c>
      <c r="AM2275" s="16">
        <f t="shared" si="1188"/>
        <v>362602.35373413475</v>
      </c>
      <c r="AN2275" s="16">
        <f t="shared" si="1189"/>
        <v>25414.207395644156</v>
      </c>
      <c r="AO2275" s="16">
        <f t="shared" si="1164"/>
        <v>337188.14633849059</v>
      </c>
      <c r="AP2275" s="16">
        <f t="shared" si="1190"/>
        <v>159767.07994202973</v>
      </c>
      <c r="AQ2275" s="16">
        <f t="shared" si="1165"/>
        <v>22000</v>
      </c>
      <c r="AR2275" s="16">
        <f t="shared" si="1191"/>
        <v>360506.85820327664</v>
      </c>
      <c r="AS2275" s="16">
        <f t="shared" si="1192"/>
        <v>25407.024377876998</v>
      </c>
      <c r="AT2275" s="16">
        <f t="shared" si="1166"/>
        <v>335099.83382539963</v>
      </c>
      <c r="AU2275" s="16">
        <f t="shared" si="1193"/>
        <v>159086.83508236124</v>
      </c>
    </row>
    <row r="2276" spans="2:47">
      <c r="B2276" s="13">
        <v>4</v>
      </c>
      <c r="C2276" s="16">
        <f t="shared" si="1149"/>
        <v>22000</v>
      </c>
      <c r="D2276" s="16">
        <f t="shared" si="1167"/>
        <v>450996.62898526032</v>
      </c>
      <c r="E2276" s="16">
        <f t="shared" si="1168"/>
        <v>25897.713198970192</v>
      </c>
      <c r="F2276" s="16">
        <f t="shared" si="1150"/>
        <v>425098.91578629013</v>
      </c>
      <c r="G2276" s="16">
        <f t="shared" si="1169"/>
        <v>175514.96596036162</v>
      </c>
      <c r="H2276" s="16">
        <f t="shared" si="1151"/>
        <v>22000</v>
      </c>
      <c r="I2276" s="16">
        <f t="shared" si="1170"/>
        <v>302569.84773116157</v>
      </c>
      <c r="J2276" s="16">
        <f t="shared" si="1171"/>
        <v>25438.812627506231</v>
      </c>
      <c r="K2276" s="16">
        <f t="shared" si="1152"/>
        <v>277131.03510365536</v>
      </c>
      <c r="L2276" s="16">
        <f t="shared" si="1172"/>
        <v>130435.75360986244</v>
      </c>
      <c r="M2276" s="16">
        <f t="shared" si="1153"/>
        <v>22000</v>
      </c>
      <c r="N2276" s="16">
        <f t="shared" si="1173"/>
        <v>372765.52647522098</v>
      </c>
      <c r="O2276" s="16">
        <f t="shared" si="1174"/>
        <v>25668.791457458046</v>
      </c>
      <c r="P2276" s="16">
        <f t="shared" si="1154"/>
        <v>347096.73501776293</v>
      </c>
      <c r="Q2276" s="16">
        <f t="shared" si="1175"/>
        <v>153225.02291033656</v>
      </c>
      <c r="R2276" s="16">
        <f t="shared" si="1155"/>
        <v>22000</v>
      </c>
      <c r="S2276" s="16">
        <f t="shared" si="1176"/>
        <v>335926.04478063685</v>
      </c>
      <c r="T2276" s="16">
        <f t="shared" si="1177"/>
        <v>25551.215497404679</v>
      </c>
      <c r="U2276" s="16">
        <f t="shared" si="1156"/>
        <v>310374.82928323216</v>
      </c>
      <c r="V2276" s="16">
        <f t="shared" si="1178"/>
        <v>141629.92156401038</v>
      </c>
      <c r="W2276" s="16">
        <f t="shared" si="1157"/>
        <v>22000</v>
      </c>
      <c r="X2276" s="16">
        <f t="shared" si="1179"/>
        <v>353079.44598890434</v>
      </c>
      <c r="Y2276" s="16">
        <f t="shared" si="1180"/>
        <v>25606.792006156655</v>
      </c>
      <c r="Z2276" s="16">
        <f t="shared" si="1158"/>
        <v>327472.6539827477</v>
      </c>
      <c r="AA2276" s="16">
        <f t="shared" si="1181"/>
        <v>147124.4460078275</v>
      </c>
      <c r="AB2276" s="16">
        <f t="shared" si="1159"/>
        <v>22000</v>
      </c>
      <c r="AC2276" s="16">
        <f t="shared" si="1182"/>
        <v>344462.52318248129</v>
      </c>
      <c r="AD2276" s="16">
        <f t="shared" si="1183"/>
        <v>25579.057577763957</v>
      </c>
      <c r="AE2276" s="16">
        <f t="shared" si="1160"/>
        <v>318883.46560471732</v>
      </c>
      <c r="AF2276" s="16">
        <f t="shared" si="1184"/>
        <v>144385.67016952959</v>
      </c>
      <c r="AG2276" s="16">
        <f t="shared" si="1161"/>
        <v>22000</v>
      </c>
      <c r="AH2276" s="16">
        <f t="shared" si="1185"/>
        <v>348760.88249274465</v>
      </c>
      <c r="AI2276" s="16">
        <f t="shared" si="1186"/>
        <v>25592.938367434395</v>
      </c>
      <c r="AJ2276" s="16">
        <f t="shared" si="1162"/>
        <v>323167.94412531029</v>
      </c>
      <c r="AK2276" s="16">
        <f t="shared" si="1187"/>
        <v>145757.17505175882</v>
      </c>
      <c r="AL2276" s="16">
        <f t="shared" si="1163"/>
        <v>22000</v>
      </c>
      <c r="AM2276" s="16">
        <f t="shared" si="1188"/>
        <v>346609.18314718804</v>
      </c>
      <c r="AN2276" s="16">
        <f t="shared" si="1189"/>
        <v>25586.00135191669</v>
      </c>
      <c r="AO2276" s="16">
        <f t="shared" si="1164"/>
        <v>321023.18179527135</v>
      </c>
      <c r="AP2276" s="16">
        <f t="shared" si="1190"/>
        <v>145071.9524334317</v>
      </c>
      <c r="AQ2276" s="16">
        <f t="shared" si="1165"/>
        <v>22000</v>
      </c>
      <c r="AR2276" s="16">
        <f t="shared" si="1191"/>
        <v>344462.52318248129</v>
      </c>
      <c r="AS2276" s="16">
        <f t="shared" si="1192"/>
        <v>25579.057577763957</v>
      </c>
      <c r="AT2276" s="16">
        <f t="shared" si="1166"/>
        <v>318883.46560471732</v>
      </c>
      <c r="AU2276" s="16">
        <f t="shared" si="1193"/>
        <v>144385.67016952959</v>
      </c>
    </row>
    <row r="2277" spans="2:47">
      <c r="B2277" s="13">
        <v>5</v>
      </c>
      <c r="C2277" s="16">
        <f t="shared" si="1149"/>
        <v>22000</v>
      </c>
      <c r="D2277" s="16">
        <f t="shared" si="1167"/>
        <v>436976.17949335906</v>
      </c>
      <c r="E2277" s="16">
        <f t="shared" si="1168"/>
        <v>26053.044129224476</v>
      </c>
      <c r="F2277" s="16">
        <f t="shared" si="1150"/>
        <v>410923.13536413456</v>
      </c>
      <c r="G2277" s="16">
        <f t="shared" si="1169"/>
        <v>161814.26774253443</v>
      </c>
      <c r="H2277" s="16">
        <f t="shared" si="1151"/>
        <v>22000</v>
      </c>
      <c r="I2277" s="16">
        <f t="shared" si="1170"/>
        <v>284874.07622445148</v>
      </c>
      <c r="J2277" s="16">
        <f t="shared" si="1171"/>
        <v>25609.785876983035</v>
      </c>
      <c r="K2277" s="16">
        <f t="shared" si="1152"/>
        <v>259264.29034746846</v>
      </c>
      <c r="L2277" s="16">
        <f t="shared" si="1172"/>
        <v>116382.11722297013</v>
      </c>
      <c r="M2277" s="16">
        <f t="shared" si="1153"/>
        <v>22000</v>
      </c>
      <c r="N2277" s="16">
        <f t="shared" si="1173"/>
        <v>356794.61779415928</v>
      </c>
      <c r="O2277" s="16">
        <f t="shared" si="1174"/>
        <v>25832.005153983013</v>
      </c>
      <c r="P2277" s="16">
        <f t="shared" si="1154"/>
        <v>330962.61264017626</v>
      </c>
      <c r="Q2277" s="16">
        <f t="shared" si="1175"/>
        <v>139344.60697826144</v>
      </c>
      <c r="R2277" s="16">
        <f t="shared" si="1155"/>
        <v>22000</v>
      </c>
      <c r="S2277" s="16">
        <f t="shared" si="1176"/>
        <v>319046.70201340568</v>
      </c>
      <c r="T2277" s="16">
        <f t="shared" si="1177"/>
        <v>25718.416239560509</v>
      </c>
      <c r="U2277" s="16">
        <f t="shared" si="1156"/>
        <v>293328.28577384516</v>
      </c>
      <c r="V2277" s="16">
        <f t="shared" si="1178"/>
        <v>127659.90808415337</v>
      </c>
      <c r="W2277" s="16">
        <f t="shared" si="1157"/>
        <v>22000</v>
      </c>
      <c r="X2277" s="16">
        <f t="shared" si="1179"/>
        <v>336622.23993502569</v>
      </c>
      <c r="Y2277" s="16">
        <f t="shared" si="1180"/>
        <v>25772.113340421278</v>
      </c>
      <c r="Z2277" s="16">
        <f t="shared" si="1158"/>
        <v>310850.1265946044</v>
      </c>
      <c r="AA2277" s="16">
        <f t="shared" si="1181"/>
        <v>133196.5302939174</v>
      </c>
      <c r="AB2277" s="16">
        <f t="shared" si="1159"/>
        <v>22000</v>
      </c>
      <c r="AC2277" s="16">
        <f t="shared" si="1182"/>
        <v>327793.06963371311</v>
      </c>
      <c r="AD2277" s="16">
        <f t="shared" si="1183"/>
        <v>25745.317964095146</v>
      </c>
      <c r="AE2277" s="16">
        <f t="shared" si="1160"/>
        <v>302047.75166961795</v>
      </c>
      <c r="AF2277" s="16">
        <f t="shared" si="1184"/>
        <v>130436.68754716479</v>
      </c>
      <c r="AG2277" s="16">
        <f t="shared" si="1161"/>
        <v>22000</v>
      </c>
      <c r="AH2277" s="16">
        <f t="shared" si="1185"/>
        <v>332197.25648417149</v>
      </c>
      <c r="AI2277" s="16">
        <f t="shared" si="1186"/>
        <v>25758.729059018598</v>
      </c>
      <c r="AJ2277" s="16">
        <f t="shared" si="1162"/>
        <v>306438.52742515289</v>
      </c>
      <c r="AK2277" s="16">
        <f t="shared" si="1187"/>
        <v>131818.72178405375</v>
      </c>
      <c r="AL2277" s="16">
        <f t="shared" si="1163"/>
        <v>22000</v>
      </c>
      <c r="AM2277" s="16">
        <f t="shared" si="1188"/>
        <v>329992.56949463126</v>
      </c>
      <c r="AN2277" s="16">
        <f t="shared" si="1189"/>
        <v>25752.026849404367</v>
      </c>
      <c r="AO2277" s="16">
        <f t="shared" si="1164"/>
        <v>304240.54264522687</v>
      </c>
      <c r="AP2277" s="16">
        <f t="shared" si="1190"/>
        <v>131128.2334134671</v>
      </c>
      <c r="AQ2277" s="16">
        <f t="shared" si="1165"/>
        <v>22000</v>
      </c>
      <c r="AR2277" s="16">
        <f t="shared" si="1191"/>
        <v>327793.06963371311</v>
      </c>
      <c r="AS2277" s="16">
        <f t="shared" si="1192"/>
        <v>25745.317964095146</v>
      </c>
      <c r="AT2277" s="16">
        <f t="shared" si="1166"/>
        <v>302047.75166961795</v>
      </c>
      <c r="AU2277" s="16">
        <f t="shared" si="1193"/>
        <v>130436.68754716479</v>
      </c>
    </row>
    <row r="2278" spans="2:47">
      <c r="B2278" s="13">
        <v>6</v>
      </c>
      <c r="C2278" s="16">
        <f t="shared" si="1149"/>
        <v>22000</v>
      </c>
      <c r="D2278" s="16">
        <f t="shared" si="1167"/>
        <v>422404.3277662085</v>
      </c>
      <c r="E2278" s="16">
        <f t="shared" si="1168"/>
        <v>26202.936161243317</v>
      </c>
      <c r="F2278" s="16">
        <f t="shared" si="1150"/>
        <v>396201.3916049652</v>
      </c>
      <c r="G2278" s="16">
        <f t="shared" si="1169"/>
        <v>148800.46143430998</v>
      </c>
      <c r="H2278" s="16">
        <f t="shared" si="1151"/>
        <v>22000</v>
      </c>
      <c r="I2278" s="16">
        <f t="shared" si="1170"/>
        <v>266508.13461977674</v>
      </c>
      <c r="J2278" s="16">
        <f t="shared" si="1171"/>
        <v>25775.005703452825</v>
      </c>
      <c r="K2278" s="16">
        <f t="shared" si="1152"/>
        <v>240733.12891632391</v>
      </c>
      <c r="L2278" s="16">
        <f t="shared" si="1172"/>
        <v>103065.0629657893</v>
      </c>
      <c r="M2278" s="16">
        <f t="shared" si="1153"/>
        <v>22000</v>
      </c>
      <c r="N2278" s="16">
        <f t="shared" si="1173"/>
        <v>340209.70803734282</v>
      </c>
      <c r="O2278" s="16">
        <f t="shared" si="1174"/>
        <v>25989.614906136074</v>
      </c>
      <c r="P2278" s="16">
        <f t="shared" si="1154"/>
        <v>314220.09313120676</v>
      </c>
      <c r="Q2278" s="16">
        <f t="shared" si="1175"/>
        <v>126176.14194905228</v>
      </c>
      <c r="R2278" s="16">
        <f t="shared" si="1155"/>
        <v>22000</v>
      </c>
      <c r="S2278" s="16">
        <f t="shared" si="1176"/>
        <v>301523.8780783664</v>
      </c>
      <c r="T2278" s="16">
        <f t="shared" si="1177"/>
        <v>25879.934590760269</v>
      </c>
      <c r="U2278" s="16">
        <f t="shared" si="1156"/>
        <v>275643.94348760613</v>
      </c>
      <c r="V2278" s="16">
        <f t="shared" si="1178"/>
        <v>114414.50866908928</v>
      </c>
      <c r="W2278" s="16">
        <f t="shared" si="1157"/>
        <v>22000</v>
      </c>
      <c r="X2278" s="16">
        <f t="shared" si="1179"/>
        <v>319535.27913165762</v>
      </c>
      <c r="Y2278" s="16">
        <f t="shared" si="1180"/>
        <v>25931.788833699753</v>
      </c>
      <c r="Z2278" s="16">
        <f t="shared" si="1158"/>
        <v>293603.49029795785</v>
      </c>
      <c r="AA2278" s="16">
        <f t="shared" si="1181"/>
        <v>119987.26098550655</v>
      </c>
      <c r="AB2278" s="16">
        <f t="shared" si="1159"/>
        <v>22000</v>
      </c>
      <c r="AC2278" s="16">
        <f t="shared" si="1182"/>
        <v>310486.9658512671</v>
      </c>
      <c r="AD2278" s="16">
        <f t="shared" si="1183"/>
        <v>25905.914151223809</v>
      </c>
      <c r="AE2278" s="16">
        <f t="shared" si="1160"/>
        <v>284581.05170004332</v>
      </c>
      <c r="AF2278" s="16">
        <f t="shared" si="1184"/>
        <v>117209.3334621737</v>
      </c>
      <c r="AG2278" s="16">
        <f t="shared" si="1161"/>
        <v>22000</v>
      </c>
      <c r="AH2278" s="16">
        <f t="shared" si="1185"/>
        <v>315000.41988141165</v>
      </c>
      <c r="AI2278" s="16">
        <f t="shared" si="1186"/>
        <v>25918.864709918689</v>
      </c>
      <c r="AJ2278" s="16">
        <f t="shared" si="1162"/>
        <v>289081.55517149298</v>
      </c>
      <c r="AK2278" s="16">
        <f t="shared" si="1187"/>
        <v>118600.40553994647</v>
      </c>
      <c r="AL2278" s="16">
        <f t="shared" si="1163"/>
        <v>22000</v>
      </c>
      <c r="AM2278" s="16">
        <f t="shared" si="1188"/>
        <v>312741.02340673452</v>
      </c>
      <c r="AN2278" s="16">
        <f t="shared" si="1189"/>
        <v>25912.392721774071</v>
      </c>
      <c r="AO2278" s="16">
        <f t="shared" si="1164"/>
        <v>286828.63068496046</v>
      </c>
      <c r="AP2278" s="16">
        <f t="shared" si="1190"/>
        <v>117905.39706491047</v>
      </c>
      <c r="AQ2278" s="16">
        <f t="shared" si="1165"/>
        <v>22000</v>
      </c>
      <c r="AR2278" s="16">
        <f t="shared" si="1191"/>
        <v>310486.9658512671</v>
      </c>
      <c r="AS2278" s="16">
        <f t="shared" si="1192"/>
        <v>25905.914151223809</v>
      </c>
      <c r="AT2278" s="16">
        <f t="shared" si="1166"/>
        <v>284581.05170004332</v>
      </c>
      <c r="AU2278" s="16">
        <f t="shared" si="1193"/>
        <v>117209.3334621737</v>
      </c>
    </row>
    <row r="2279" spans="2:47">
      <c r="B2279" s="13">
        <v>7</v>
      </c>
      <c r="C2279" s="16">
        <f t="shared" si="1149"/>
        <v>22000</v>
      </c>
      <c r="D2279" s="16">
        <f t="shared" si="1167"/>
        <v>407271.25848640793</v>
      </c>
      <c r="E2279" s="16">
        <f t="shared" si="1168"/>
        <v>26347.510669357594</v>
      </c>
      <c r="F2279" s="16">
        <f t="shared" si="1150"/>
        <v>380923.74781705032</v>
      </c>
      <c r="G2279" s="16">
        <f t="shared" si="1169"/>
        <v>136445.24083048722</v>
      </c>
      <c r="H2279" s="16">
        <f t="shared" si="1151"/>
        <v>22000</v>
      </c>
      <c r="I2279" s="16">
        <f t="shared" si="1170"/>
        <v>247459.21253824601</v>
      </c>
      <c r="J2279" s="16">
        <f t="shared" si="1171"/>
        <v>25934.581684821223</v>
      </c>
      <c r="K2279" s="16">
        <f t="shared" si="1152"/>
        <v>221524.63085342478</v>
      </c>
      <c r="L2279" s="16">
        <f t="shared" si="1172"/>
        <v>90454.399765734983</v>
      </c>
      <c r="M2279" s="16">
        <f t="shared" si="1153"/>
        <v>22000</v>
      </c>
      <c r="N2279" s="16">
        <f t="shared" si="1173"/>
        <v>322999.40253329265</v>
      </c>
      <c r="O2279" s="16">
        <f t="shared" si="1174"/>
        <v>26141.736709760866</v>
      </c>
      <c r="P2279" s="16">
        <f t="shared" si="1154"/>
        <v>296857.6658235318</v>
      </c>
      <c r="Q2279" s="16">
        <f t="shared" si="1175"/>
        <v>113690.35472087721</v>
      </c>
      <c r="R2279" s="16">
        <f t="shared" si="1155"/>
        <v>22000</v>
      </c>
      <c r="S2279" s="16">
        <f t="shared" si="1176"/>
        <v>283345.43526864983</v>
      </c>
      <c r="T2279" s="16">
        <f t="shared" si="1177"/>
        <v>26035.883388762635</v>
      </c>
      <c r="U2279" s="16">
        <f t="shared" si="1156"/>
        <v>257309.55187988721</v>
      </c>
      <c r="V2279" s="16">
        <f t="shared" si="1178"/>
        <v>101863.97421435732</v>
      </c>
      <c r="W2279" s="16">
        <f t="shared" si="1157"/>
        <v>22000</v>
      </c>
      <c r="X2279" s="16">
        <f t="shared" si="1179"/>
        <v>301806.77181688277</v>
      </c>
      <c r="Y2279" s="16">
        <f t="shared" si="1180"/>
        <v>26085.932849121524</v>
      </c>
      <c r="Z2279" s="16">
        <f t="shared" si="1158"/>
        <v>275720.83896776126</v>
      </c>
      <c r="AA2279" s="16">
        <f t="shared" si="1181"/>
        <v>107467.1122344707</v>
      </c>
      <c r="AB2279" s="16">
        <f t="shared" si="1159"/>
        <v>22000</v>
      </c>
      <c r="AC2279" s="16">
        <f t="shared" si="1182"/>
        <v>292532.24628454255</v>
      </c>
      <c r="AD2279" s="16">
        <f t="shared" si="1183"/>
        <v>26060.959748314137</v>
      </c>
      <c r="AE2279" s="16">
        <f t="shared" si="1160"/>
        <v>266471.28653622844</v>
      </c>
      <c r="AF2279" s="16">
        <f t="shared" si="1184"/>
        <v>104673.97026364111</v>
      </c>
      <c r="AG2279" s="16">
        <f t="shared" si="1161"/>
        <v>22000</v>
      </c>
      <c r="AH2279" s="16">
        <f t="shared" si="1185"/>
        <v>297158.49382298451</v>
      </c>
      <c r="AI2279" s="16">
        <f t="shared" si="1186"/>
        <v>26073.45930846121</v>
      </c>
      <c r="AJ2279" s="16">
        <f t="shared" si="1162"/>
        <v>271085.03451452329</v>
      </c>
      <c r="AK2279" s="16">
        <f t="shared" si="1187"/>
        <v>106072.64452732797</v>
      </c>
      <c r="AL2279" s="16">
        <f t="shared" si="1163"/>
        <v>22000</v>
      </c>
      <c r="AM2279" s="16">
        <f t="shared" si="1188"/>
        <v>294842.62262629822</v>
      </c>
      <c r="AN2279" s="16">
        <f t="shared" si="1189"/>
        <v>26067.21276831616</v>
      </c>
      <c r="AO2279" s="16">
        <f t="shared" si="1164"/>
        <v>268775.40985798207</v>
      </c>
      <c r="AP2279" s="16">
        <f t="shared" si="1190"/>
        <v>105373.83365547015</v>
      </c>
      <c r="AQ2279" s="16">
        <f t="shared" si="1165"/>
        <v>22000</v>
      </c>
      <c r="AR2279" s="16">
        <f t="shared" si="1191"/>
        <v>292532.24628454255</v>
      </c>
      <c r="AS2279" s="16">
        <f t="shared" si="1192"/>
        <v>26060.959748314137</v>
      </c>
      <c r="AT2279" s="16">
        <f t="shared" si="1166"/>
        <v>266471.28653622844</v>
      </c>
      <c r="AU2279" s="16">
        <f t="shared" si="1193"/>
        <v>104673.97026364111</v>
      </c>
    </row>
    <row r="2280" spans="2:47">
      <c r="B2280" s="13">
        <v>8</v>
      </c>
      <c r="C2280" s="16">
        <f t="shared" si="1149"/>
        <v>22000</v>
      </c>
      <c r="D2280" s="16">
        <f t="shared" si="1167"/>
        <v>391566.75733105873</v>
      </c>
      <c r="E2280" s="16">
        <f t="shared" si="1168"/>
        <v>26486.892071383161</v>
      </c>
      <c r="F2280" s="16">
        <f t="shared" si="1150"/>
        <v>365079.86525967554</v>
      </c>
      <c r="G2280" s="16">
        <f t="shared" si="1169"/>
        <v>124721.20191836431</v>
      </c>
      <c r="H2280" s="16">
        <f t="shared" si="1151"/>
        <v>22000</v>
      </c>
      <c r="I2280" s="16">
        <f t="shared" si="1170"/>
        <v>227714.02903946949</v>
      </c>
      <c r="J2280" s="16">
        <f t="shared" si="1171"/>
        <v>26088.628264738989</v>
      </c>
      <c r="K2280" s="16">
        <f t="shared" si="1152"/>
        <v>201625.40077473049</v>
      </c>
      <c r="L2280" s="16">
        <f t="shared" si="1172"/>
        <v>78520.847869524689</v>
      </c>
      <c r="M2280" s="16">
        <f t="shared" si="1153"/>
        <v>22000</v>
      </c>
      <c r="N2280" s="16">
        <f t="shared" si="1173"/>
        <v>305151.86900664127</v>
      </c>
      <c r="O2280" s="16">
        <f t="shared" si="1174"/>
        <v>26288.490502177901</v>
      </c>
      <c r="P2280" s="16">
        <f t="shared" si="1154"/>
        <v>278863.37850446336</v>
      </c>
      <c r="Q2280" s="16">
        <f t="shared" si="1175"/>
        <v>101858.88084102458</v>
      </c>
      <c r="R2280" s="16">
        <f t="shared" si="1155"/>
        <v>22000</v>
      </c>
      <c r="S2280" s="16">
        <f t="shared" si="1176"/>
        <v>264498.78075941122</v>
      </c>
      <c r="T2280" s="16">
        <f t="shared" si="1177"/>
        <v>26186.379883051268</v>
      </c>
      <c r="U2280" s="16">
        <f t="shared" si="1156"/>
        <v>238312.40087635996</v>
      </c>
      <c r="V2280" s="16">
        <f t="shared" si="1178"/>
        <v>89979.466098004676</v>
      </c>
      <c r="W2280" s="16">
        <f t="shared" si="1157"/>
        <v>22000</v>
      </c>
      <c r="X2280" s="16">
        <f t="shared" si="1179"/>
        <v>283424.4792085205</v>
      </c>
      <c r="Y2280" s="16">
        <f t="shared" si="1180"/>
        <v>26234.663938605561</v>
      </c>
      <c r="Z2280" s="16">
        <f t="shared" si="1158"/>
        <v>257189.81526991492</v>
      </c>
      <c r="AA2280" s="16">
        <f t="shared" si="1181"/>
        <v>95607.467931864609</v>
      </c>
      <c r="AB2280" s="16">
        <f t="shared" si="1159"/>
        <v>22000</v>
      </c>
      <c r="AC2280" s="16">
        <f t="shared" si="1182"/>
        <v>273916.4942820507</v>
      </c>
      <c r="AD2280" s="16">
        <f t="shared" si="1183"/>
        <v>26210.572664432075</v>
      </c>
      <c r="AE2280" s="16">
        <f t="shared" si="1160"/>
        <v>247705.92161761862</v>
      </c>
      <c r="AF2280" s="16">
        <f t="shared" si="1184"/>
        <v>92801.870438259532</v>
      </c>
      <c r="AG2280" s="16">
        <f t="shared" si="1161"/>
        <v>22000</v>
      </c>
      <c r="AH2280" s="16">
        <f t="shared" si="1185"/>
        <v>278659.15037885908</v>
      </c>
      <c r="AI2280" s="16">
        <f t="shared" si="1186"/>
        <v>26222.631087228325</v>
      </c>
      <c r="AJ2280" s="16">
        <f t="shared" si="1162"/>
        <v>252436.51929163074</v>
      </c>
      <c r="AK2280" s="16">
        <f t="shared" si="1187"/>
        <v>94206.766899148672</v>
      </c>
      <c r="AL2280" s="16">
        <f t="shared" si="1163"/>
        <v>22000</v>
      </c>
      <c r="AM2280" s="16">
        <f t="shared" si="1188"/>
        <v>276284.99480941414</v>
      </c>
      <c r="AN2280" s="16">
        <f t="shared" si="1189"/>
        <v>26216.605060377318</v>
      </c>
      <c r="AO2280" s="16">
        <f t="shared" si="1164"/>
        <v>250068.38974903681</v>
      </c>
      <c r="AP2280" s="16">
        <f t="shared" si="1190"/>
        <v>93504.843495857698</v>
      </c>
      <c r="AQ2280" s="16">
        <f t="shared" si="1165"/>
        <v>22000</v>
      </c>
      <c r="AR2280" s="16">
        <f t="shared" si="1191"/>
        <v>273916.4942820507</v>
      </c>
      <c r="AS2280" s="16">
        <f t="shared" si="1192"/>
        <v>26210.572664432075</v>
      </c>
      <c r="AT2280" s="16">
        <f t="shared" si="1166"/>
        <v>247705.92161761862</v>
      </c>
      <c r="AU2280" s="16">
        <f t="shared" si="1193"/>
        <v>92801.870438259532</v>
      </c>
    </row>
    <row r="2281" spans="2:47">
      <c r="B2281" s="13">
        <v>9</v>
      </c>
      <c r="C2281" s="16">
        <f t="shared" si="1149"/>
        <v>22000</v>
      </c>
      <c r="D2281" s="16">
        <f t="shared" si="1167"/>
        <v>375280.19669503084</v>
      </c>
      <c r="E2281" s="16">
        <f t="shared" si="1168"/>
        <v>26621.207235844344</v>
      </c>
      <c r="F2281" s="16">
        <f t="shared" si="1150"/>
        <v>348658.9894591865</v>
      </c>
      <c r="G2281" s="16">
        <f t="shared" si="1169"/>
        <v>113601.83202601635</v>
      </c>
      <c r="H2281" s="16">
        <f t="shared" si="1151"/>
        <v>22000</v>
      </c>
      <c r="I2281" s="16">
        <f t="shared" si="1170"/>
        <v>207258.81447237646</v>
      </c>
      <c r="J2281" s="16">
        <f t="shared" si="1171"/>
        <v>26237.264063669303</v>
      </c>
      <c r="K2281" s="16">
        <f t="shared" si="1152"/>
        <v>181021.55040870715</v>
      </c>
      <c r="L2281" s="16">
        <f t="shared" si="1172"/>
        <v>67236.032628927991</v>
      </c>
      <c r="M2281" s="16">
        <f t="shared" si="1153"/>
        <v>22000</v>
      </c>
      <c r="N2281" s="16">
        <f t="shared" si="1173"/>
        <v>286654.82129987807</v>
      </c>
      <c r="O2281" s="16">
        <f t="shared" si="1174"/>
        <v>26429.999519239216</v>
      </c>
      <c r="P2281" s="16">
        <f t="shared" si="1154"/>
        <v>260224.82178063886</v>
      </c>
      <c r="Q2281" s="16">
        <f t="shared" si="1175"/>
        <v>90654.255893300928</v>
      </c>
      <c r="R2281" s="16">
        <f t="shared" si="1155"/>
        <v>22000</v>
      </c>
      <c r="S2281" s="16">
        <f t="shared" si="1176"/>
        <v>244970.84935684546</v>
      </c>
      <c r="T2281" s="16">
        <f t="shared" si="1177"/>
        <v>26331.545067789222</v>
      </c>
      <c r="U2281" s="16">
        <f t="shared" si="1156"/>
        <v>218639.30428905622</v>
      </c>
      <c r="V2281" s="16">
        <f t="shared" si="1178"/>
        <v>78733.048776942829</v>
      </c>
      <c r="W2281" s="16">
        <f t="shared" si="1157"/>
        <v>22000</v>
      </c>
      <c r="X2281" s="16">
        <f t="shared" si="1179"/>
        <v>264375.69870855636</v>
      </c>
      <c r="Y2281" s="16">
        <f t="shared" si="1180"/>
        <v>26378.104187057415</v>
      </c>
      <c r="Z2281" s="16">
        <f t="shared" si="1158"/>
        <v>237997.59452149895</v>
      </c>
      <c r="AA2281" s="16">
        <f t="shared" si="1181"/>
        <v>84380.613728157186</v>
      </c>
      <c r="AB2281" s="16">
        <f t="shared" si="1159"/>
        <v>22000</v>
      </c>
      <c r="AC2281" s="16">
        <f t="shared" si="1182"/>
        <v>254626.82506761487</v>
      </c>
      <c r="AD2281" s="16">
        <f t="shared" si="1183"/>
        <v>26354.874447097951</v>
      </c>
      <c r="AE2281" s="16">
        <f t="shared" si="1160"/>
        <v>228271.95062051693</v>
      </c>
      <c r="AF2281" s="16">
        <f t="shared" si="1184"/>
        <v>81565.208917043594</v>
      </c>
      <c r="AG2281" s="16">
        <f t="shared" si="1161"/>
        <v>22000</v>
      </c>
      <c r="AH2281" s="16">
        <f t="shared" si="1185"/>
        <v>259489.59564063893</v>
      </c>
      <c r="AI2281" s="16">
        <f t="shared" si="1186"/>
        <v>26366.501864427057</v>
      </c>
      <c r="AJ2281" s="16">
        <f t="shared" si="1162"/>
        <v>233123.09377621187</v>
      </c>
      <c r="AK2281" s="16">
        <f t="shared" si="1187"/>
        <v>82975.002916495767</v>
      </c>
      <c r="AL2281" s="16">
        <f t="shared" si="1163"/>
        <v>22000</v>
      </c>
      <c r="AM2281" s="16">
        <f t="shared" si="1188"/>
        <v>257055.30055862491</v>
      </c>
      <c r="AN2281" s="16">
        <f t="shared" si="1189"/>
        <v>26360.691281320062</v>
      </c>
      <c r="AO2281" s="16">
        <f t="shared" si="1164"/>
        <v>230694.60927730484</v>
      </c>
      <c r="AP2281" s="16">
        <f t="shared" si="1190"/>
        <v>82270.629174584639</v>
      </c>
      <c r="AQ2281" s="16">
        <f t="shared" si="1165"/>
        <v>22000</v>
      </c>
      <c r="AR2281" s="16">
        <f t="shared" si="1191"/>
        <v>254626.82506761487</v>
      </c>
      <c r="AS2281" s="16">
        <f t="shared" si="1192"/>
        <v>26354.874447097951</v>
      </c>
      <c r="AT2281" s="16">
        <f t="shared" si="1166"/>
        <v>228271.95062051693</v>
      </c>
      <c r="AU2281" s="16">
        <f t="shared" si="1193"/>
        <v>81565.208917043594</v>
      </c>
    </row>
    <row r="2282" spans="2:47">
      <c r="B2282" s="13">
        <v>10</v>
      </c>
      <c r="C2282" s="16">
        <f t="shared" si="1149"/>
        <v>22000</v>
      </c>
      <c r="D2282" s="16">
        <f t="shared" si="1167"/>
        <v>358400.52162467618</v>
      </c>
      <c r="E2282" s="16">
        <f t="shared" si="1168"/>
        <v>26750.584925418891</v>
      </c>
      <c r="F2282" s="16">
        <f t="shared" si="1150"/>
        <v>331649.93669925729</v>
      </c>
      <c r="G2282" s="16">
        <f t="shared" si="1169"/>
        <v>103061.4976303704</v>
      </c>
      <c r="H2282" s="16">
        <f t="shared" si="1151"/>
        <v>22000</v>
      </c>
      <c r="I2282" s="16">
        <f t="shared" si="1170"/>
        <v>186079.29252712641</v>
      </c>
      <c r="J2282" s="16">
        <f t="shared" si="1171"/>
        <v>26380.611223698113</v>
      </c>
      <c r="K2282" s="16">
        <f t="shared" si="1152"/>
        <v>159698.68130342831</v>
      </c>
      <c r="L2282" s="16">
        <f t="shared" si="1172"/>
        <v>56572.47658015792</v>
      </c>
      <c r="M2282" s="16">
        <f t="shared" si="1153"/>
        <v>22000</v>
      </c>
      <c r="N2282" s="16">
        <f t="shared" si="1173"/>
        <v>267495.50330118992</v>
      </c>
      <c r="O2282" s="16">
        <f t="shared" si="1174"/>
        <v>26566.389687738512</v>
      </c>
      <c r="P2282" s="16">
        <f t="shared" si="1154"/>
        <v>240929.11361345142</v>
      </c>
      <c r="Q2282" s="16">
        <f t="shared" si="1175"/>
        <v>80049.905358916818</v>
      </c>
      <c r="R2282" s="16">
        <f t="shared" si="1155"/>
        <v>22000</v>
      </c>
      <c r="S2282" s="16">
        <f t="shared" si="1176"/>
        <v>224748.08645089247</v>
      </c>
      <c r="T2282" s="16">
        <f t="shared" si="1177"/>
        <v>26471.503049397405</v>
      </c>
      <c r="U2282" s="16">
        <f t="shared" si="1156"/>
        <v>198276.58340149507</v>
      </c>
      <c r="V2282" s="16">
        <f t="shared" si="1178"/>
        <v>68097.680763797951</v>
      </c>
      <c r="W2282" s="16">
        <f t="shared" si="1157"/>
        <v>22000</v>
      </c>
      <c r="X2282" s="16">
        <f t="shared" si="1179"/>
        <v>244647.24731242965</v>
      </c>
      <c r="Y2282" s="16">
        <f t="shared" si="1180"/>
        <v>26516.378591560297</v>
      </c>
      <c r="Z2282" s="16">
        <f t="shared" si="1158"/>
        <v>218130.86872086936</v>
      </c>
      <c r="AA2282" s="16">
        <f t="shared" si="1181"/>
        <v>73759.727477660199</v>
      </c>
      <c r="AB2282" s="16">
        <f t="shared" si="1159"/>
        <v>22000</v>
      </c>
      <c r="AC2282" s="16">
        <f t="shared" si="1182"/>
        <v>234649.86892085421</v>
      </c>
      <c r="AD2282" s="16">
        <f t="shared" si="1183"/>
        <v>26493.989655653913</v>
      </c>
      <c r="AE2282" s="16">
        <f t="shared" si="1160"/>
        <v>208155.87926520029</v>
      </c>
      <c r="AF2282" s="16">
        <f t="shared" si="1184"/>
        <v>70937.053784371165</v>
      </c>
      <c r="AG2282" s="16">
        <f t="shared" si="1161"/>
        <v>22000</v>
      </c>
      <c r="AH2282" s="16">
        <f t="shared" si="1185"/>
        <v>239636.55301631923</v>
      </c>
      <c r="AI2282" s="16">
        <f t="shared" si="1186"/>
        <v>26505.196420164331</v>
      </c>
      <c r="AJ2282" s="16">
        <f t="shared" si="1162"/>
        <v>213131.35659615489</v>
      </c>
      <c r="AK2282" s="16">
        <f t="shared" si="1187"/>
        <v>72350.475524926485</v>
      </c>
      <c r="AL2282" s="16">
        <f t="shared" si="1163"/>
        <v>22000</v>
      </c>
      <c r="AM2282" s="16">
        <f t="shared" si="1188"/>
        <v>237140.21666051276</v>
      </c>
      <c r="AN2282" s="16">
        <f t="shared" si="1189"/>
        <v>26499.596101342919</v>
      </c>
      <c r="AO2282" s="16">
        <f t="shared" si="1164"/>
        <v>210640.62055916985</v>
      </c>
      <c r="AP2282" s="16">
        <f t="shared" si="1190"/>
        <v>71644.286200549657</v>
      </c>
      <c r="AQ2282" s="16">
        <f t="shared" si="1165"/>
        <v>22000</v>
      </c>
      <c r="AR2282" s="16">
        <f t="shared" si="1191"/>
        <v>234649.86892085421</v>
      </c>
      <c r="AS2282" s="16">
        <f t="shared" si="1192"/>
        <v>26493.989655653913</v>
      </c>
      <c r="AT2282" s="16">
        <f t="shared" si="1166"/>
        <v>208155.87926520029</v>
      </c>
      <c r="AU2282" s="16">
        <f t="shared" si="1193"/>
        <v>70937.053784371165</v>
      </c>
    </row>
    <row r="2283" spans="2:47">
      <c r="B2283" s="13">
        <v>11</v>
      </c>
      <c r="C2283" s="16">
        <f t="shared" si="1149"/>
        <v>22000</v>
      </c>
      <c r="D2283" s="16">
        <f t="shared" si="1167"/>
        <v>340916.23593063455</v>
      </c>
      <c r="E2283" s="16">
        <f t="shared" si="1168"/>
        <v>26875.155276774745</v>
      </c>
      <c r="F2283" s="16">
        <f t="shared" si="1150"/>
        <v>314041.08065385983</v>
      </c>
      <c r="G2283" s="16">
        <f t="shared" si="1169"/>
        <v>93075.43095290201</v>
      </c>
      <c r="H2283" s="16">
        <f t="shared" si="1151"/>
        <v>22000</v>
      </c>
      <c r="I2283" s="16">
        <f t="shared" si="1170"/>
        <v>164160.66245904609</v>
      </c>
      <c r="J2283" s="16">
        <f t="shared" si="1171"/>
        <v>26518.794788357212</v>
      </c>
      <c r="K2283" s="16">
        <f t="shared" si="1152"/>
        <v>137641.86767068887</v>
      </c>
      <c r="L2283" s="16">
        <f t="shared" si="1172"/>
        <v>46503.589948059569</v>
      </c>
      <c r="M2283" s="16">
        <f t="shared" si="1153"/>
        <v>22000</v>
      </c>
      <c r="N2283" s="16">
        <f t="shared" si="1173"/>
        <v>247660.67304781126</v>
      </c>
      <c r="O2283" s="16">
        <f t="shared" si="1174"/>
        <v>26697.789053869496</v>
      </c>
      <c r="P2283" s="16">
        <f t="shared" si="1154"/>
        <v>220962.88399394177</v>
      </c>
      <c r="Q2283" s="16">
        <f t="shared" si="1175"/>
        <v>70020.133081379332</v>
      </c>
      <c r="R2283" s="16">
        <f t="shared" si="1155"/>
        <v>22000</v>
      </c>
      <c r="S2283" s="16">
        <f t="shared" si="1176"/>
        <v>203816.43114173284</v>
      </c>
      <c r="T2283" s="16">
        <f t="shared" si="1177"/>
        <v>26606.380449738735</v>
      </c>
      <c r="U2283" s="16">
        <f t="shared" si="1156"/>
        <v>177210.05069199411</v>
      </c>
      <c r="V2283" s="16">
        <f t="shared" si="1178"/>
        <v>58047.204115362481</v>
      </c>
      <c r="W2283" s="16">
        <f t="shared" si="1157"/>
        <v>22000</v>
      </c>
      <c r="X2283" s="16">
        <f t="shared" si="1179"/>
        <v>224225.44519293046</v>
      </c>
      <c r="Y2283" s="16">
        <f t="shared" si="1180"/>
        <v>26649.614476403669</v>
      </c>
      <c r="Z2283" s="16">
        <f t="shared" si="1158"/>
        <v>197575.83071652681</v>
      </c>
      <c r="AA2283" s="16">
        <f t="shared" si="1181"/>
        <v>63718.868238048148</v>
      </c>
      <c r="AB2283" s="16">
        <f t="shared" si="1159"/>
        <v>22000</v>
      </c>
      <c r="AC2283" s="16">
        <f t="shared" si="1182"/>
        <v>213971.75453187001</v>
      </c>
      <c r="AD2283" s="16">
        <f t="shared" si="1183"/>
        <v>26628.045270358387</v>
      </c>
      <c r="AE2283" s="16">
        <f t="shared" si="1160"/>
        <v>187343.70926151163</v>
      </c>
      <c r="AF2283" s="16">
        <f t="shared" si="1184"/>
        <v>60891.35552036843</v>
      </c>
      <c r="AG2283" s="16">
        <f t="shared" si="1161"/>
        <v>22000</v>
      </c>
      <c r="AH2283" s="16">
        <f t="shared" si="1185"/>
        <v>219086.24669945147</v>
      </c>
      <c r="AI2283" s="16">
        <f t="shared" si="1186"/>
        <v>26638.841908505612</v>
      </c>
      <c r="AJ2283" s="16">
        <f t="shared" si="1162"/>
        <v>192447.40479094585</v>
      </c>
      <c r="AK2283" s="16">
        <f t="shared" si="1187"/>
        <v>62307.189475018997</v>
      </c>
      <c r="AL2283" s="16">
        <f t="shared" si="1163"/>
        <v>22000</v>
      </c>
      <c r="AM2283" s="16">
        <f t="shared" si="1188"/>
        <v>216525.91949759304</v>
      </c>
      <c r="AN2283" s="16">
        <f t="shared" si="1189"/>
        <v>26633.446588056227</v>
      </c>
      <c r="AO2283" s="16">
        <f t="shared" si="1164"/>
        <v>189892.47290953682</v>
      </c>
      <c r="AP2283" s="16">
        <f t="shared" si="1190"/>
        <v>61599.792184406178</v>
      </c>
      <c r="AQ2283" s="16">
        <f t="shared" si="1165"/>
        <v>22000</v>
      </c>
      <c r="AR2283" s="16">
        <f t="shared" si="1191"/>
        <v>213971.75453187001</v>
      </c>
      <c r="AS2283" s="16">
        <f t="shared" si="1192"/>
        <v>26628.045270358387</v>
      </c>
      <c r="AT2283" s="16">
        <f t="shared" si="1166"/>
        <v>187343.70926151163</v>
      </c>
      <c r="AU2283" s="16">
        <f t="shared" si="1193"/>
        <v>60891.35552036843</v>
      </c>
    </row>
    <row r="2284" spans="2:47">
      <c r="B2284" s="13">
        <v>12</v>
      </c>
      <c r="C2284" s="16">
        <f t="shared" si="1149"/>
        <v>22000</v>
      </c>
      <c r="D2284" s="16">
        <f t="shared" si="1167"/>
        <v>322815.38844732865</v>
      </c>
      <c r="E2284" s="16">
        <f t="shared" si="1168"/>
        <v>26995.049316648168</v>
      </c>
      <c r="F2284" s="16">
        <f t="shared" si="1150"/>
        <v>295820.33913068048</v>
      </c>
      <c r="G2284" s="16">
        <f t="shared" si="1169"/>
        <v>83619.715467851318</v>
      </c>
      <c r="H2284" s="16">
        <f t="shared" si="1151"/>
        <v>22000</v>
      </c>
      <c r="I2284" s="16">
        <f t="shared" si="1170"/>
        <v>141487.58145340794</v>
      </c>
      <c r="J2284" s="16">
        <f t="shared" si="1171"/>
        <v>26651.942118296207</v>
      </c>
      <c r="K2284" s="16">
        <f t="shared" si="1152"/>
        <v>114835.63933511173</v>
      </c>
      <c r="L2284" s="16">
        <f t="shared" si="1172"/>
        <v>37003.659706013132</v>
      </c>
      <c r="M2284" s="16">
        <f t="shared" si="1153"/>
        <v>22000</v>
      </c>
      <c r="N2284" s="16">
        <f t="shared" si="1173"/>
        <v>227136.5869727325</v>
      </c>
      <c r="O2284" s="16">
        <f t="shared" si="1174"/>
        <v>26824.327248046888</v>
      </c>
      <c r="P2284" s="16">
        <f t="shared" si="1154"/>
        <v>200312.25972468563</v>
      </c>
      <c r="Q2284" s="16">
        <f t="shared" si="1175"/>
        <v>60540.108464228215</v>
      </c>
      <c r="R2284" s="16">
        <f t="shared" si="1155"/>
        <v>22000</v>
      </c>
      <c r="S2284" s="16">
        <f t="shared" si="1176"/>
        <v>182161.29950832843</v>
      </c>
      <c r="T2284" s="16">
        <f t="shared" si="1177"/>
        <v>26736.30584548293</v>
      </c>
      <c r="U2284" s="16">
        <f t="shared" si="1156"/>
        <v>155424.99366284552</v>
      </c>
      <c r="V2284" s="16">
        <f t="shared" si="1178"/>
        <v>48556.332562788899</v>
      </c>
      <c r="W2284" s="16">
        <f t="shared" si="1157"/>
        <v>22000</v>
      </c>
      <c r="X2284" s="16">
        <f t="shared" si="1179"/>
        <v>203096.09942674657</v>
      </c>
      <c r="Y2284" s="16">
        <f t="shared" si="1180"/>
        <v>26777.940944399412</v>
      </c>
      <c r="Z2284" s="16">
        <f t="shared" si="1158"/>
        <v>176318.15848234715</v>
      </c>
      <c r="AA2284" s="16">
        <f t="shared" si="1181"/>
        <v>54232.963954555365</v>
      </c>
      <c r="AB2284" s="16">
        <f t="shared" si="1159"/>
        <v>22000</v>
      </c>
      <c r="AC2284" s="16">
        <f t="shared" si="1182"/>
        <v>192578.09249827827</v>
      </c>
      <c r="AD2284" s="16">
        <f t="shared" si="1183"/>
        <v>26757.170137719251</v>
      </c>
      <c r="AE2284" s="16">
        <f t="shared" si="1160"/>
        <v>165820.92236055902</v>
      </c>
      <c r="AF2284" s="16">
        <f t="shared" si="1184"/>
        <v>51402.934906515977</v>
      </c>
      <c r="AG2284" s="16">
        <f t="shared" si="1161"/>
        <v>22000</v>
      </c>
      <c r="AH2284" s="16">
        <f t="shared" si="1185"/>
        <v>197824.38528080488</v>
      </c>
      <c r="AI2284" s="16">
        <f t="shared" si="1186"/>
        <v>26767.567305797918</v>
      </c>
      <c r="AJ2284" s="16">
        <f t="shared" si="1162"/>
        <v>171056.81797500697</v>
      </c>
      <c r="AK2284" s="16">
        <f t="shared" si="1187"/>
        <v>52820.019116875555</v>
      </c>
      <c r="AL2284" s="16">
        <f t="shared" si="1163"/>
        <v>22000</v>
      </c>
      <c r="AM2284" s="16">
        <f t="shared" si="1188"/>
        <v>195198.0686026293</v>
      </c>
      <c r="AN2284" s="16">
        <f t="shared" si="1189"/>
        <v>26762.37165330982</v>
      </c>
      <c r="AO2284" s="16">
        <f t="shared" si="1164"/>
        <v>168435.69694931948</v>
      </c>
      <c r="AP2284" s="16">
        <f t="shared" si="1190"/>
        <v>52111.994688517618</v>
      </c>
      <c r="AQ2284" s="16">
        <f t="shared" si="1165"/>
        <v>22000</v>
      </c>
      <c r="AR2284" s="16">
        <f t="shared" si="1191"/>
        <v>192578.09249827827</v>
      </c>
      <c r="AS2284" s="16">
        <f t="shared" si="1192"/>
        <v>26757.170137719251</v>
      </c>
      <c r="AT2284" s="16">
        <f t="shared" si="1166"/>
        <v>165820.92236055902</v>
      </c>
      <c r="AU2284" s="16">
        <f t="shared" si="1193"/>
        <v>51402.934906515977</v>
      </c>
    </row>
    <row r="2285" spans="2:47">
      <c r="B2285" s="13">
        <v>13</v>
      </c>
      <c r="C2285" s="16">
        <f t="shared" si="1149"/>
        <v>22000</v>
      </c>
      <c r="D2285" s="16">
        <f t="shared" si="1167"/>
        <v>304085.55940599169</v>
      </c>
      <c r="E2285" s="16">
        <f t="shared" si="1168"/>
        <v>27110.398513731419</v>
      </c>
      <c r="F2285" s="16">
        <f t="shared" si="1150"/>
        <v>276975.16089226026</v>
      </c>
      <c r="G2285" s="16">
        <f t="shared" si="1169"/>
        <v>74671.270444202848</v>
      </c>
      <c r="H2285" s="16">
        <f t="shared" si="1151"/>
        <v>22000</v>
      </c>
      <c r="I2285" s="16">
        <f t="shared" si="1170"/>
        <v>118044.14709813475</v>
      </c>
      <c r="J2285" s="16">
        <f t="shared" si="1171"/>
        <v>26780.182343246666</v>
      </c>
      <c r="K2285" s="16">
        <f t="shared" si="1152"/>
        <v>91263.964754888089</v>
      </c>
      <c r="L2285" s="16">
        <f t="shared" si="1172"/>
        <v>28047.837321138559</v>
      </c>
      <c r="M2285" s="16">
        <f t="shared" si="1153"/>
        <v>22000</v>
      </c>
      <c r="N2285" s="16">
        <f t="shared" si="1173"/>
        <v>205908.98426139334</v>
      </c>
      <c r="O2285" s="16">
        <f t="shared" si="1174"/>
        <v>26946.134986067238</v>
      </c>
      <c r="P2285" s="16">
        <f t="shared" si="1154"/>
        <v>178962.84927532609</v>
      </c>
      <c r="Q2285" s="16">
        <f t="shared" si="1175"/>
        <v>51585.852527862342</v>
      </c>
      <c r="R2285" s="16">
        <f t="shared" si="1155"/>
        <v>22000</v>
      </c>
      <c r="S2285" s="16">
        <f t="shared" si="1176"/>
        <v>159767.56798578543</v>
      </c>
      <c r="T2285" s="16">
        <f t="shared" si="1177"/>
        <v>26861.409243860671</v>
      </c>
      <c r="U2285" s="16">
        <f t="shared" si="1156"/>
        <v>132906.15874192477</v>
      </c>
      <c r="V2285" s="16">
        <f t="shared" si="1178"/>
        <v>39600.638411696877</v>
      </c>
      <c r="W2285" s="16">
        <f t="shared" si="1157"/>
        <v>22000</v>
      </c>
      <c r="X2285" s="16">
        <f t="shared" si="1179"/>
        <v>181244.48783034392</v>
      </c>
      <c r="Y2285" s="16">
        <f t="shared" si="1180"/>
        <v>26901.488364583063</v>
      </c>
      <c r="Z2285" s="16">
        <f t="shared" si="1158"/>
        <v>154342.99946576086</v>
      </c>
      <c r="AA2285" s="16">
        <f t="shared" si="1181"/>
        <v>45277.797956168411</v>
      </c>
      <c r="AB2285" s="16">
        <f t="shared" si="1159"/>
        <v>22000</v>
      </c>
      <c r="AC2285" s="16">
        <f t="shared" si="1182"/>
        <v>170453.95893131307</v>
      </c>
      <c r="AD2285" s="16">
        <f t="shared" si="1183"/>
        <v>26881.494452218707</v>
      </c>
      <c r="AE2285" s="16">
        <f t="shared" si="1160"/>
        <v>143572.46447909437</v>
      </c>
      <c r="AF2285" s="16">
        <f t="shared" si="1184"/>
        <v>42447.469722232272</v>
      </c>
      <c r="AG2285" s="16">
        <f t="shared" si="1161"/>
        <v>22000</v>
      </c>
      <c r="AH2285" s="16">
        <f t="shared" si="1185"/>
        <v>175836.14546922865</v>
      </c>
      <c r="AI2285" s="16">
        <f t="shared" si="1186"/>
        <v>26891.502895382229</v>
      </c>
      <c r="AJ2285" s="16">
        <f t="shared" si="1162"/>
        <v>148944.64257384642</v>
      </c>
      <c r="AK2285" s="16">
        <f t="shared" si="1187"/>
        <v>43864.694996117993</v>
      </c>
      <c r="AL2285" s="16">
        <f t="shared" si="1163"/>
        <v>22000</v>
      </c>
      <c r="AM2285" s="16">
        <f t="shared" si="1188"/>
        <v>173141.79032208349</v>
      </c>
      <c r="AN2285" s="16">
        <f t="shared" si="1189"/>
        <v>26886.50153641147</v>
      </c>
      <c r="AO2285" s="16">
        <f t="shared" si="1164"/>
        <v>146255.28878567202</v>
      </c>
      <c r="AP2285" s="16">
        <f t="shared" si="1190"/>
        <v>43156.597873148814</v>
      </c>
      <c r="AQ2285" s="16">
        <f t="shared" si="1165"/>
        <v>22000</v>
      </c>
      <c r="AR2285" s="16">
        <f t="shared" si="1191"/>
        <v>170453.95893131307</v>
      </c>
      <c r="AS2285" s="16">
        <f t="shared" si="1192"/>
        <v>26881.494452218707</v>
      </c>
      <c r="AT2285" s="16">
        <f t="shared" si="1166"/>
        <v>143572.46447909437</v>
      </c>
      <c r="AU2285" s="16">
        <f t="shared" si="1193"/>
        <v>42447.469722232272</v>
      </c>
    </row>
    <row r="2286" spans="2:47">
      <c r="B2286" s="13">
        <v>14</v>
      </c>
      <c r="C2286" s="16">
        <f t="shared" si="1149"/>
        <v>22000</v>
      </c>
      <c r="D2286" s="16">
        <f t="shared" si="1167"/>
        <v>284713.84688759001</v>
      </c>
      <c r="E2286" s="16">
        <f t="shared" si="1168"/>
        <v>27221.334365694787</v>
      </c>
      <c r="F2286" s="16">
        <f t="shared" si="1150"/>
        <v>257492.51252189523</v>
      </c>
      <c r="G2286" s="16">
        <f t="shared" si="1169"/>
        <v>66207.834638412067</v>
      </c>
      <c r="H2286" s="16">
        <f t="shared" si="1151"/>
        <v>22000</v>
      </c>
      <c r="I2286" s="16">
        <f t="shared" si="1170"/>
        <v>93813.879930139665</v>
      </c>
      <c r="J2286" s="16">
        <f t="shared" si="1171"/>
        <v>26903.645850370231</v>
      </c>
      <c r="K2286" s="16">
        <f t="shared" si="1152"/>
        <v>66910.234079769434</v>
      </c>
      <c r="L2286" s="16">
        <f t="shared" si="1172"/>
        <v>19612.125312104057</v>
      </c>
      <c r="M2286" s="16">
        <f t="shared" si="1153"/>
        <v>22000</v>
      </c>
      <c r="N2286" s="16">
        <f t="shared" si="1173"/>
        <v>183963.0712840787</v>
      </c>
      <c r="O2286" s="16">
        <f t="shared" si="1174"/>
        <v>27063.343606289058</v>
      </c>
      <c r="P2286" s="16">
        <f t="shared" si="1154"/>
        <v>156899.72767778963</v>
      </c>
      <c r="Q2286" s="16">
        <f t="shared" si="1175"/>
        <v>43134.222948333751</v>
      </c>
      <c r="R2286" s="16">
        <f t="shared" si="1155"/>
        <v>22000</v>
      </c>
      <c r="S2286" s="16">
        <f t="shared" si="1176"/>
        <v>136619.55681717413</v>
      </c>
      <c r="T2286" s="16">
        <f t="shared" si="1177"/>
        <v>26981.821594690729</v>
      </c>
      <c r="U2286" s="16">
        <f t="shared" si="1156"/>
        <v>109637.7352224834</v>
      </c>
      <c r="V2286" s="16">
        <f t="shared" si="1178"/>
        <v>31156.53833752764</v>
      </c>
      <c r="W2286" s="16">
        <f t="shared" si="1157"/>
        <v>22000</v>
      </c>
      <c r="X2286" s="16">
        <f t="shared" si="1179"/>
        <v>158655.34287083423</v>
      </c>
      <c r="Y2286" s="16">
        <f t="shared" si="1180"/>
        <v>27020.387896085511</v>
      </c>
      <c r="Z2286" s="16">
        <f t="shared" si="1158"/>
        <v>131634.95497474872</v>
      </c>
      <c r="AA2286" s="16">
        <f t="shared" si="1181"/>
        <v>36829.994388035702</v>
      </c>
      <c r="AB2286" s="16">
        <f t="shared" si="1159"/>
        <v>22000</v>
      </c>
      <c r="AC2286" s="16">
        <f t="shared" si="1182"/>
        <v>147583.87913664029</v>
      </c>
      <c r="AD2286" s="16">
        <f t="shared" si="1183"/>
        <v>27001.149274263607</v>
      </c>
      <c r="AE2286" s="16">
        <f t="shared" si="1160"/>
        <v>120582.72986237668</v>
      </c>
      <c r="AF2286" s="16">
        <f t="shared" si="1184"/>
        <v>34001.480357222696</v>
      </c>
      <c r="AG2286" s="16">
        <f t="shared" si="1161"/>
        <v>22000</v>
      </c>
      <c r="AH2286" s="16">
        <f t="shared" si="1185"/>
        <v>153106.1558873597</v>
      </c>
      <c r="AI2286" s="16">
        <f t="shared" si="1186"/>
        <v>27010.779788504831</v>
      </c>
      <c r="AJ2286" s="16">
        <f t="shared" si="1162"/>
        <v>126095.37609885486</v>
      </c>
      <c r="AK2286" s="16">
        <f t="shared" si="1187"/>
        <v>35417.789375883309</v>
      </c>
      <c r="AL2286" s="16">
        <f t="shared" si="1163"/>
        <v>22000</v>
      </c>
      <c r="AM2286" s="16">
        <f t="shared" si="1188"/>
        <v>150341.66155434368</v>
      </c>
      <c r="AN2286" s="16">
        <f t="shared" si="1189"/>
        <v>27005.967323557805</v>
      </c>
      <c r="AO2286" s="16">
        <f t="shared" si="1164"/>
        <v>123335.69423078587</v>
      </c>
      <c r="AP2286" s="16">
        <f t="shared" si="1190"/>
        <v>34710.148063542474</v>
      </c>
      <c r="AQ2286" s="16">
        <f t="shared" si="1165"/>
        <v>22000</v>
      </c>
      <c r="AR2286" s="16">
        <f t="shared" si="1191"/>
        <v>147583.87913664029</v>
      </c>
      <c r="AS2286" s="16">
        <f t="shared" si="1192"/>
        <v>27001.149274263607</v>
      </c>
      <c r="AT2286" s="16">
        <f t="shared" si="1166"/>
        <v>120582.72986237668</v>
      </c>
      <c r="AU2286" s="16">
        <f t="shared" si="1193"/>
        <v>34001.480357222696</v>
      </c>
    </row>
    <row r="2287" spans="2:47">
      <c r="B2287" s="13">
        <v>15</v>
      </c>
      <c r="C2287" s="16">
        <f t="shared" si="1149"/>
        <v>9910.9576413140312</v>
      </c>
      <c r="D2287" s="16">
        <f t="shared" si="1167"/>
        <v>264686.85332175699</v>
      </c>
      <c r="E2287" s="16">
        <f t="shared" si="1168"/>
        <v>12311.205986050983</v>
      </c>
      <c r="F2287" s="16">
        <f t="shared" si="1150"/>
        <v>252375.64733570602</v>
      </c>
      <c r="G2287" s="16">
        <f t="shared" si="1169"/>
        <v>61890.542210975989</v>
      </c>
      <c r="H2287" s="16">
        <f t="shared" si="1151"/>
        <v>22000</v>
      </c>
      <c r="I2287" s="16">
        <f t="shared" si="1170"/>
        <v>68779.70601995819</v>
      </c>
      <c r="J2287" s="16">
        <f t="shared" si="1171"/>
        <v>27022.463808770699</v>
      </c>
      <c r="K2287" s="16">
        <f t="shared" si="1152"/>
        <v>41757.242211187491</v>
      </c>
      <c r="L2287" s="16">
        <f t="shared" si="1172"/>
        <v>11673.362743730666</v>
      </c>
      <c r="M2287" s="16">
        <f t="shared" si="1153"/>
        <v>22000</v>
      </c>
      <c r="N2287" s="16">
        <f t="shared" si="1173"/>
        <v>161283.50606910707</v>
      </c>
      <c r="O2287" s="16">
        <f t="shared" si="1174"/>
        <v>27176.084642253041</v>
      </c>
      <c r="P2287" s="16">
        <f t="shared" si="1154"/>
        <v>134107.42142685404</v>
      </c>
      <c r="Q2287" s="16">
        <f t="shared" si="1175"/>
        <v>35162.898196960872</v>
      </c>
      <c r="R2287" s="16">
        <f t="shared" si="1155"/>
        <v>22000</v>
      </c>
      <c r="S2287" s="16">
        <f t="shared" si="1176"/>
        <v>112701.01354459958</v>
      </c>
      <c r="T2287" s="16">
        <f t="shared" si="1177"/>
        <v>27097.674338277986</v>
      </c>
      <c r="U2287" s="16">
        <f t="shared" si="1156"/>
        <v>85603.339206321602</v>
      </c>
      <c r="V2287" s="16">
        <f t="shared" si="1178"/>
        <v>23201.278197899301</v>
      </c>
      <c r="W2287" s="16">
        <f t="shared" si="1157"/>
        <v>22000</v>
      </c>
      <c r="X2287" s="16">
        <f t="shared" si="1179"/>
        <v>135312.83561674319</v>
      </c>
      <c r="Y2287" s="16">
        <f t="shared" si="1180"/>
        <v>27134.771047687507</v>
      </c>
      <c r="Z2287" s="16">
        <f t="shared" si="1158"/>
        <v>108178.06456905568</v>
      </c>
      <c r="AA2287" s="16">
        <f t="shared" si="1181"/>
        <v>28867.002700520497</v>
      </c>
      <c r="AB2287" s="16">
        <f t="shared" si="1159"/>
        <v>22000</v>
      </c>
      <c r="AC2287" s="16">
        <f t="shared" si="1182"/>
        <v>123951.81133473149</v>
      </c>
      <c r="AD2287" s="16">
        <f t="shared" si="1183"/>
        <v>27116.266083915933</v>
      </c>
      <c r="AE2287" s="16">
        <f t="shared" si="1160"/>
        <v>96835.545250815558</v>
      </c>
      <c r="AF2287" s="16">
        <f t="shared" si="1184"/>
        <v>26042.314460692643</v>
      </c>
      <c r="AG2287" s="16">
        <f t="shared" si="1161"/>
        <v>22000</v>
      </c>
      <c r="AH2287" s="16">
        <f t="shared" si="1185"/>
        <v>129618.48090705687</v>
      </c>
      <c r="AI2287" s="16">
        <f t="shared" si="1186"/>
        <v>27125.52948096098</v>
      </c>
      <c r="AJ2287" s="16">
        <f t="shared" si="1162"/>
        <v>102492.9514260959</v>
      </c>
      <c r="AK2287" s="16">
        <f t="shared" si="1187"/>
        <v>27456.700805583641</v>
      </c>
      <c r="AL2287" s="16">
        <f t="shared" si="1163"/>
        <v>22000</v>
      </c>
      <c r="AM2287" s="16">
        <f t="shared" si="1188"/>
        <v>126781.69352759403</v>
      </c>
      <c r="AN2287" s="16">
        <f t="shared" si="1189"/>
        <v>27120.900503021661</v>
      </c>
      <c r="AO2287" s="16">
        <f t="shared" si="1164"/>
        <v>99660.793024572369</v>
      </c>
      <c r="AP2287" s="16">
        <f t="shared" si="1190"/>
        <v>26750.018358812486</v>
      </c>
      <c r="AQ2287" s="16">
        <f t="shared" si="1165"/>
        <v>22000</v>
      </c>
      <c r="AR2287" s="16">
        <f t="shared" si="1191"/>
        <v>123951.81133473149</v>
      </c>
      <c r="AS2287" s="16">
        <f t="shared" si="1192"/>
        <v>27116.266083915933</v>
      </c>
      <c r="AT2287" s="16">
        <f t="shared" si="1166"/>
        <v>96835.545250815558</v>
      </c>
      <c r="AU2287" s="16">
        <f t="shared" si="1193"/>
        <v>26042.314460692643</v>
      </c>
    </row>
    <row r="2288" spans="2:47">
      <c r="B2288" s="13">
        <v>16</v>
      </c>
      <c r="C2288" s="16">
        <f t="shared" si="1149"/>
        <v>-2178.0847173719376</v>
      </c>
      <c r="D2288" s="16">
        <f t="shared" si="1167"/>
        <v>259427.02292226563</v>
      </c>
      <c r="E2288" s="16">
        <f t="shared" si="1168"/>
        <v>0</v>
      </c>
      <c r="F2288" s="16">
        <f t="shared" si="1150"/>
        <v>261605.10763963757</v>
      </c>
      <c r="G2288" s="16">
        <f t="shared" si="1169"/>
        <v>62812.379341517575</v>
      </c>
      <c r="H2288" s="16">
        <f t="shared" si="1151"/>
        <v>22000</v>
      </c>
      <c r="I2288" s="16">
        <f t="shared" si="1170"/>
        <v>42923.939558568069</v>
      </c>
      <c r="J2288" s="16">
        <f t="shared" si="1171"/>
        <v>27136.767729678038</v>
      </c>
      <c r="K2288" s="16">
        <f t="shared" si="1152"/>
        <v>15787.17182889003</v>
      </c>
      <c r="L2288" s="16">
        <f t="shared" si="1172"/>
        <v>4209.2097787772382</v>
      </c>
      <c r="M2288" s="16">
        <f t="shared" si="1153"/>
        <v>22000</v>
      </c>
      <c r="N2288" s="16">
        <f t="shared" si="1173"/>
        <v>137854.38278152034</v>
      </c>
      <c r="O2288" s="16">
        <f t="shared" si="1174"/>
        <v>27284.489429941266</v>
      </c>
      <c r="P2288" s="16">
        <f t="shared" si="1154"/>
        <v>110569.89335157907</v>
      </c>
      <c r="Q2288" s="16">
        <f t="shared" si="1175"/>
        <v>27650.360895046611</v>
      </c>
      <c r="R2288" s="16">
        <f t="shared" si="1155"/>
        <v>22000</v>
      </c>
      <c r="S2288" s="16">
        <f t="shared" si="1176"/>
        <v>87995.09650374623</v>
      </c>
      <c r="T2288" s="16">
        <f t="shared" si="1177"/>
        <v>27209.098988532478</v>
      </c>
      <c r="U2288" s="16">
        <f t="shared" si="1156"/>
        <v>60785.997515213749</v>
      </c>
      <c r="V2288" s="16">
        <f t="shared" si="1178"/>
        <v>15712.916979516775</v>
      </c>
      <c r="W2288" s="16">
        <f t="shared" si="1157"/>
        <v>22000</v>
      </c>
      <c r="X2288" s="16">
        <f t="shared" si="1179"/>
        <v>111200.55969311511</v>
      </c>
      <c r="Y2288" s="16">
        <f t="shared" si="1180"/>
        <v>27244.769272333953</v>
      </c>
      <c r="Z2288" s="16">
        <f t="shared" si="1158"/>
        <v>83955.790420781152</v>
      </c>
      <c r="AA2288" s="16">
        <f t="shared" si="1181"/>
        <v>21367.081310944395</v>
      </c>
      <c r="AB2288" s="16">
        <f t="shared" si="1159"/>
        <v>22000</v>
      </c>
      <c r="AC2288" s="16">
        <f t="shared" si="1182"/>
        <v>99541.130385123353</v>
      </c>
      <c r="AD2288" s="16">
        <f t="shared" si="1183"/>
        <v>27226.976369716645</v>
      </c>
      <c r="AE2288" s="16">
        <f t="shared" si="1160"/>
        <v>72314.154015406704</v>
      </c>
      <c r="AF2288" s="16">
        <f t="shared" si="1184"/>
        <v>18548.130744232294</v>
      </c>
      <c r="AG2288" s="16">
        <f t="shared" si="1161"/>
        <v>22000</v>
      </c>
      <c r="AH2288" s="16">
        <f t="shared" si="1185"/>
        <v>105356.60448894101</v>
      </c>
      <c r="AI2288" s="16">
        <f t="shared" si="1186"/>
        <v>27235.883444765805</v>
      </c>
      <c r="AJ2288" s="16">
        <f t="shared" si="1162"/>
        <v>78120.72104417521</v>
      </c>
      <c r="AK2288" s="16">
        <f t="shared" si="1187"/>
        <v>19959.637852859891</v>
      </c>
      <c r="AL2288" s="16">
        <f t="shared" si="1163"/>
        <v>22000</v>
      </c>
      <c r="AM2288" s="16">
        <f t="shared" si="1188"/>
        <v>102445.31558167894</v>
      </c>
      <c r="AN2288" s="16">
        <f t="shared" si="1189"/>
        <v>27231.432555399922</v>
      </c>
      <c r="AO2288" s="16">
        <f t="shared" si="1164"/>
        <v>75213.883026279014</v>
      </c>
      <c r="AP2288" s="16">
        <f t="shared" si="1190"/>
        <v>19254.392399272961</v>
      </c>
      <c r="AQ2288" s="16">
        <f t="shared" si="1165"/>
        <v>22000</v>
      </c>
      <c r="AR2288" s="16">
        <f t="shared" si="1191"/>
        <v>99541.130385123353</v>
      </c>
      <c r="AS2288" s="16">
        <f t="shared" si="1192"/>
        <v>27226.976369716645</v>
      </c>
      <c r="AT2288" s="16">
        <f t="shared" si="1166"/>
        <v>72314.154015406704</v>
      </c>
      <c r="AU2288" s="16">
        <f t="shared" si="1193"/>
        <v>18548.130744232294</v>
      </c>
    </row>
    <row r="2289" spans="2:47">
      <c r="B2289" s="13">
        <v>17</v>
      </c>
      <c r="C2289" s="16">
        <f t="shared" si="1149"/>
        <v>-2178.0847173719376</v>
      </c>
      <c r="D2289" s="16">
        <f t="shared" si="1167"/>
        <v>268914.35434708907</v>
      </c>
      <c r="E2289" s="16">
        <f t="shared" si="1168"/>
        <v>0</v>
      </c>
      <c r="F2289" s="16">
        <f t="shared" si="1150"/>
        <v>271092.43906446104</v>
      </c>
      <c r="G2289" s="16">
        <f t="shared" si="1169"/>
        <v>63716.141234205403</v>
      </c>
      <c r="H2289" s="16">
        <f t="shared" si="1151"/>
        <v>22000</v>
      </c>
      <c r="I2289" s="16">
        <f t="shared" si="1170"/>
        <v>16228.265409789219</v>
      </c>
      <c r="J2289" s="16">
        <f t="shared" si="1171"/>
        <v>27246.689061577399</v>
      </c>
      <c r="K2289" s="16">
        <f t="shared" si="1152"/>
        <v>-8896.6890542738965</v>
      </c>
      <c r="L2289" s="16">
        <f t="shared" si="1172"/>
        <v>0</v>
      </c>
      <c r="M2289" s="16">
        <f t="shared" si="1153"/>
        <v>22000</v>
      </c>
      <c r="N2289" s="16">
        <f t="shared" si="1173"/>
        <v>113659.21617182219</v>
      </c>
      <c r="O2289" s="16">
        <f t="shared" si="1174"/>
        <v>27388.688748687011</v>
      </c>
      <c r="P2289" s="16">
        <f t="shared" si="1154"/>
        <v>86270.52742313518</v>
      </c>
      <c r="Q2289" s="16">
        <f t="shared" si="1175"/>
        <v>20575.880492988334</v>
      </c>
      <c r="R2289" s="16">
        <f t="shared" si="1155"/>
        <v>22000</v>
      </c>
      <c r="S2289" s="16">
        <f t="shared" si="1176"/>
        <v>62484.358285788818</v>
      </c>
      <c r="T2289" s="16">
        <f t="shared" si="1177"/>
        <v>27316.226750448706</v>
      </c>
      <c r="U2289" s="16">
        <f t="shared" si="1156"/>
        <v>35168.131535340115</v>
      </c>
      <c r="V2289" s="16">
        <f t="shared" si="1178"/>
        <v>8670.3099924826693</v>
      </c>
      <c r="W2289" s="16">
        <f t="shared" si="1157"/>
        <v>22000</v>
      </c>
      <c r="X2289" s="16">
        <f t="shared" si="1179"/>
        <v>86301.515205137781</v>
      </c>
      <c r="Y2289" s="16">
        <f t="shared" si="1180"/>
        <v>27350.513595685265</v>
      </c>
      <c r="Z2289" s="16">
        <f t="shared" si="1158"/>
        <v>58951.00160945252</v>
      </c>
      <c r="AA2289" s="16">
        <f t="shared" si="1181"/>
        <v>14309.280549218089</v>
      </c>
      <c r="AB2289" s="16">
        <f t="shared" si="1159"/>
        <v>22000</v>
      </c>
      <c r="AC2289" s="16">
        <f t="shared" si="1182"/>
        <v>74334.611478597173</v>
      </c>
      <c r="AD2289" s="16">
        <f t="shared" si="1183"/>
        <v>27333.411251710608</v>
      </c>
      <c r="AE2289" s="16">
        <f t="shared" si="1160"/>
        <v>47001.200226886562</v>
      </c>
      <c r="AF2289" s="16">
        <f t="shared" si="1184"/>
        <v>11497.882050400631</v>
      </c>
      <c r="AG2289" s="16">
        <f t="shared" si="1161"/>
        <v>22000</v>
      </c>
      <c r="AH2289" s="16">
        <f t="shared" si="1185"/>
        <v>80303.413990149464</v>
      </c>
      <c r="AI2289" s="16">
        <f t="shared" si="1186"/>
        <v>27341.972753944956</v>
      </c>
      <c r="AJ2289" s="16">
        <f t="shared" si="1162"/>
        <v>52961.441236204511</v>
      </c>
      <c r="AK2289" s="16">
        <f t="shared" si="1187"/>
        <v>12905.602110342526</v>
      </c>
      <c r="AL2289" s="16">
        <f t="shared" si="1163"/>
        <v>22000</v>
      </c>
      <c r="AM2289" s="16">
        <f t="shared" si="1188"/>
        <v>77315.358918033249</v>
      </c>
      <c r="AN2289" s="16">
        <f t="shared" si="1189"/>
        <v>27337.694578021885</v>
      </c>
      <c r="AO2289" s="16">
        <f t="shared" si="1164"/>
        <v>49977.664340011368</v>
      </c>
      <c r="AP2289" s="16">
        <f t="shared" si="1190"/>
        <v>12202.247404024001</v>
      </c>
      <c r="AQ2289" s="16">
        <f t="shared" si="1165"/>
        <v>22000</v>
      </c>
      <c r="AR2289" s="16">
        <f t="shared" si="1191"/>
        <v>74334.611478597173</v>
      </c>
      <c r="AS2289" s="16">
        <f t="shared" si="1192"/>
        <v>27333.411251710608</v>
      </c>
      <c r="AT2289" s="16">
        <f t="shared" si="1166"/>
        <v>47001.200226886562</v>
      </c>
      <c r="AU2289" s="16">
        <f t="shared" si="1193"/>
        <v>11497.882050400631</v>
      </c>
    </row>
    <row r="2290" spans="2:47">
      <c r="B2290" s="13">
        <v>18</v>
      </c>
      <c r="C2290" s="16">
        <f t="shared" si="1149"/>
        <v>-2178.0847173719376</v>
      </c>
      <c r="D2290" s="16">
        <f t="shared" si="1167"/>
        <v>278666.76181192207</v>
      </c>
      <c r="E2290" s="16">
        <f t="shared" si="1168"/>
        <v>0</v>
      </c>
      <c r="F2290" s="16">
        <f t="shared" si="1150"/>
        <v>280844.84652929404</v>
      </c>
      <c r="G2290" s="16">
        <f t="shared" si="1169"/>
        <v>64602.18230546797</v>
      </c>
      <c r="H2290" s="16">
        <f t="shared" si="1151"/>
        <v>22000</v>
      </c>
      <c r="I2290" s="16">
        <f t="shared" si="1170"/>
        <v>-9163.5897259021131</v>
      </c>
      <c r="J2290" s="16">
        <f t="shared" si="1171"/>
        <v>0</v>
      </c>
      <c r="K2290" s="16">
        <f t="shared" si="1152"/>
        <v>-31163.589725902115</v>
      </c>
      <c r="L2290" s="16">
        <f t="shared" si="1172"/>
        <v>0</v>
      </c>
      <c r="M2290" s="16">
        <f t="shared" si="1153"/>
        <v>7166.5871619006139</v>
      </c>
      <c r="N2290" s="16">
        <f t="shared" si="1173"/>
        <v>88680.925959337575</v>
      </c>
      <c r="O2290" s="16">
        <f t="shared" si="1174"/>
        <v>8954.5895781654453</v>
      </c>
      <c r="P2290" s="16">
        <f t="shared" si="1154"/>
        <v>79726.336381172136</v>
      </c>
      <c r="Q2290" s="16">
        <f t="shared" si="1175"/>
        <v>18135.513024580629</v>
      </c>
      <c r="R2290" s="16">
        <f t="shared" si="1155"/>
        <v>22000</v>
      </c>
      <c r="S2290" s="16">
        <f t="shared" si="1176"/>
        <v>36150.729130437518</v>
      </c>
      <c r="T2290" s="16">
        <f t="shared" si="1177"/>
        <v>27419.188170907142</v>
      </c>
      <c r="U2290" s="16">
        <f t="shared" si="1156"/>
        <v>8731.5409595303754</v>
      </c>
      <c r="V2290" s="16">
        <f t="shared" si="1178"/>
        <v>2053.0914197465318</v>
      </c>
      <c r="W2290" s="16">
        <f t="shared" si="1157"/>
        <v>22000</v>
      </c>
      <c r="X2290" s="16">
        <f t="shared" si="1179"/>
        <v>60598.092594420625</v>
      </c>
      <c r="Y2290" s="16">
        <f t="shared" si="1180"/>
        <v>27452.134277616631</v>
      </c>
      <c r="Z2290" s="16">
        <f t="shared" si="1158"/>
        <v>33145.958316803997</v>
      </c>
      <c r="AA2290" s="16">
        <f t="shared" si="1181"/>
        <v>7673.4249933371375</v>
      </c>
      <c r="AB2290" s="16">
        <f t="shared" si="1159"/>
        <v>22000</v>
      </c>
      <c r="AC2290" s="16">
        <f t="shared" si="1182"/>
        <v>48314.413761225776</v>
      </c>
      <c r="AD2290" s="16">
        <f t="shared" si="1183"/>
        <v>27435.701137608587</v>
      </c>
      <c r="AE2290" s="16">
        <f t="shared" si="1160"/>
        <v>20878.71262361719</v>
      </c>
      <c r="AF2290" s="16">
        <f t="shared" si="1184"/>
        <v>4871.2977938707318</v>
      </c>
      <c r="AG2290" s="16">
        <f t="shared" si="1161"/>
        <v>22000</v>
      </c>
      <c r="AH2290" s="16">
        <f t="shared" si="1185"/>
        <v>54441.183904344063</v>
      </c>
      <c r="AI2290" s="16">
        <f t="shared" si="1186"/>
        <v>27443.927743368175</v>
      </c>
      <c r="AJ2290" s="16">
        <f t="shared" si="1162"/>
        <v>26997.256160975889</v>
      </c>
      <c r="AK2290" s="16">
        <f t="shared" si="1187"/>
        <v>6274.3705836406716</v>
      </c>
      <c r="AL2290" s="16">
        <f t="shared" si="1163"/>
        <v>22000</v>
      </c>
      <c r="AM2290" s="16">
        <f t="shared" si="1188"/>
        <v>51374.040281671289</v>
      </c>
      <c r="AN2290" s="16">
        <f t="shared" si="1189"/>
        <v>27439.816942447811</v>
      </c>
      <c r="AO2290" s="16">
        <f t="shared" si="1164"/>
        <v>23934.223339223478</v>
      </c>
      <c r="AP2290" s="16">
        <f t="shared" si="1190"/>
        <v>5573.3365854359799</v>
      </c>
      <c r="AQ2290" s="16">
        <f t="shared" si="1165"/>
        <v>22000</v>
      </c>
      <c r="AR2290" s="16">
        <f t="shared" si="1191"/>
        <v>48314.413761225776</v>
      </c>
      <c r="AS2290" s="16">
        <f t="shared" si="1192"/>
        <v>27435.701137608587</v>
      </c>
      <c r="AT2290" s="16">
        <f t="shared" si="1166"/>
        <v>20878.71262361719</v>
      </c>
      <c r="AU2290" s="16">
        <f t="shared" si="1193"/>
        <v>4871.2977938707318</v>
      </c>
    </row>
    <row r="2291" spans="2:47">
      <c r="B2291" s="13">
        <v>19</v>
      </c>
      <c r="C2291" s="16">
        <f t="shared" si="1149"/>
        <v>-2178.0847173719376</v>
      </c>
      <c r="D2291" s="16">
        <f t="shared" si="1167"/>
        <v>288691.65154132253</v>
      </c>
      <c r="E2291" s="16">
        <f t="shared" si="1168"/>
        <v>0</v>
      </c>
      <c r="F2291" s="16">
        <f t="shared" si="1150"/>
        <v>290869.73625869444</v>
      </c>
      <c r="G2291" s="16">
        <f t="shared" si="1169"/>
        <v>65470.850022392064</v>
      </c>
      <c r="H2291" s="16">
        <f t="shared" si="1151"/>
        <v>22000</v>
      </c>
      <c r="I2291" s="16">
        <f t="shared" si="1170"/>
        <v>-32098.49741767918</v>
      </c>
      <c r="J2291" s="16">
        <f t="shared" si="1171"/>
        <v>0</v>
      </c>
      <c r="K2291" s="16">
        <f t="shared" si="1152"/>
        <v>-54098.49741767918</v>
      </c>
      <c r="L2291" s="16">
        <f t="shared" si="1172"/>
        <v>0</v>
      </c>
      <c r="M2291" s="16">
        <f t="shared" si="1153"/>
        <v>-250.11925714907798</v>
      </c>
      <c r="N2291" s="16">
        <f t="shared" si="1173"/>
        <v>81953.890219662091</v>
      </c>
      <c r="O2291" s="16">
        <f t="shared" si="1174"/>
        <v>0</v>
      </c>
      <c r="P2291" s="16">
        <f t="shared" si="1154"/>
        <v>82204.009476811174</v>
      </c>
      <c r="Q2291" s="16">
        <f t="shared" si="1175"/>
        <v>18025.1296879703</v>
      </c>
      <c r="R2291" s="16">
        <f t="shared" si="1155"/>
        <v>16700.96316936985</v>
      </c>
      <c r="S2291" s="16">
        <f t="shared" si="1176"/>
        <v>8975.5002139396547</v>
      </c>
      <c r="T2291" s="16">
        <f t="shared" si="1177"/>
        <v>20889.954032925016</v>
      </c>
      <c r="U2291" s="16">
        <f t="shared" si="1156"/>
        <v>-9525.2892419204072</v>
      </c>
      <c r="V2291" s="16">
        <f t="shared" si="1178"/>
        <v>0</v>
      </c>
      <c r="W2291" s="16">
        <f t="shared" si="1157"/>
        <v>2091.24695879211</v>
      </c>
      <c r="X2291" s="16">
        <f t="shared" si="1179"/>
        <v>34072.056392175502</v>
      </c>
      <c r="Y2291" s="16">
        <f t="shared" si="1180"/>
        <v>2618.7887669297243</v>
      </c>
      <c r="Z2291" s="16">
        <f t="shared" si="1158"/>
        <v>31453.267625245779</v>
      </c>
      <c r="AA2291" s="16">
        <f t="shared" si="1181"/>
        <v>6944.7482164537769</v>
      </c>
      <c r="AB2291" s="16">
        <f t="shared" si="1159"/>
        <v>9482.9019206278845</v>
      </c>
      <c r="AC2291" s="16">
        <f t="shared" si="1182"/>
        <v>21462.063854321055</v>
      </c>
      <c r="AD2291" s="16">
        <f t="shared" si="1183"/>
        <v>11868.272195744341</v>
      </c>
      <c r="AE2291" s="16">
        <f t="shared" si="1160"/>
        <v>9593.7916585767143</v>
      </c>
      <c r="AF2291" s="16">
        <f t="shared" si="1184"/>
        <v>2134.830055163342</v>
      </c>
      <c r="AG2291" s="16">
        <f t="shared" si="1161"/>
        <v>5808.8042113380725</v>
      </c>
      <c r="AH2291" s="16">
        <f t="shared" si="1185"/>
        <v>27751.559498113555</v>
      </c>
      <c r="AI2291" s="16">
        <f t="shared" si="1186"/>
        <v>7272.0625076590859</v>
      </c>
      <c r="AJ2291" s="16">
        <f t="shared" si="1162"/>
        <v>20479.496990454471</v>
      </c>
      <c r="AK2291" s="16">
        <f t="shared" si="1187"/>
        <v>4539.4358826403704</v>
      </c>
      <c r="AL2291" s="16">
        <f t="shared" si="1163"/>
        <v>7651.2855088899987</v>
      </c>
      <c r="AM2291" s="16">
        <f t="shared" si="1188"/>
        <v>24602.945539321383</v>
      </c>
      <c r="AN2291" s="16">
        <f t="shared" si="1189"/>
        <v>9577.2980444982149</v>
      </c>
      <c r="AO2291" s="16">
        <f t="shared" si="1164"/>
        <v>15025.647494823168</v>
      </c>
      <c r="AP2291" s="16">
        <f t="shared" si="1190"/>
        <v>3337.0382965763001</v>
      </c>
      <c r="AQ2291" s="16">
        <f t="shared" si="1165"/>
        <v>9482.9019206278845</v>
      </c>
      <c r="AR2291" s="16">
        <f t="shared" si="1191"/>
        <v>21462.063854321055</v>
      </c>
      <c r="AS2291" s="16">
        <f t="shared" si="1192"/>
        <v>11868.272195744341</v>
      </c>
      <c r="AT2291" s="16">
        <f t="shared" si="1166"/>
        <v>9593.7916585767143</v>
      </c>
      <c r="AU2291" s="16">
        <f t="shared" si="1193"/>
        <v>2134.830055163342</v>
      </c>
    </row>
    <row r="2292" spans="2:47">
      <c r="B2292" s="13">
        <v>20</v>
      </c>
      <c r="C2292" s="16">
        <f t="shared" si="1149"/>
        <v>-2178.0847173719376</v>
      </c>
      <c r="D2292" s="16">
        <f t="shared" si="1167"/>
        <v>298996.63668976241</v>
      </c>
      <c r="E2292" s="16">
        <f t="shared" si="1168"/>
        <v>0</v>
      </c>
      <c r="F2292" s="16">
        <f t="shared" si="1150"/>
        <v>301174.72140713432</v>
      </c>
      <c r="G2292" s="16">
        <f t="shared" si="1169"/>
        <v>66322.485038984305</v>
      </c>
      <c r="H2292" s="16">
        <f t="shared" si="1151"/>
        <v>22000</v>
      </c>
      <c r="I2292" s="16">
        <f t="shared" si="1170"/>
        <v>-55721.452340209558</v>
      </c>
      <c r="J2292" s="16">
        <f t="shared" si="1171"/>
        <v>0</v>
      </c>
      <c r="K2292" s="16">
        <f t="shared" si="1152"/>
        <v>-77721.452340209566</v>
      </c>
      <c r="L2292" s="16">
        <f t="shared" si="1172"/>
        <v>0</v>
      </c>
      <c r="M2292" s="16">
        <f t="shared" si="1153"/>
        <v>-250.11925714907798</v>
      </c>
      <c r="N2292" s="16">
        <f t="shared" si="1173"/>
        <v>84500.789501593288</v>
      </c>
      <c r="O2292" s="16">
        <f t="shared" si="1174"/>
        <v>0</v>
      </c>
      <c r="P2292" s="16">
        <f t="shared" si="1154"/>
        <v>84750.908758742371</v>
      </c>
      <c r="Q2292" s="16">
        <f t="shared" si="1175"/>
        <v>17916.910730509197</v>
      </c>
      <c r="R2292" s="16">
        <f t="shared" si="1155"/>
        <v>803.85267747941054</v>
      </c>
      <c r="S2292" s="16">
        <f t="shared" si="1176"/>
        <v>-9811.0479191780196</v>
      </c>
      <c r="T2292" s="16">
        <f t="shared" si="1177"/>
        <v>0</v>
      </c>
      <c r="U2292" s="16">
        <f t="shared" si="1156"/>
        <v>-10614.90059665743</v>
      </c>
      <c r="V2292" s="16">
        <f t="shared" si="1178"/>
        <v>0</v>
      </c>
      <c r="W2292" s="16">
        <f t="shared" si="1157"/>
        <v>281.36031868230202</v>
      </c>
      <c r="X2292" s="16">
        <f t="shared" si="1179"/>
        <v>32332.071922695144</v>
      </c>
      <c r="Y2292" s="16">
        <f t="shared" si="1180"/>
        <v>353.53589226212819</v>
      </c>
      <c r="Z2292" s="16">
        <f t="shared" si="1158"/>
        <v>31978.536030433017</v>
      </c>
      <c r="AA2292" s="16">
        <f t="shared" si="1181"/>
        <v>6734.1281216804482</v>
      </c>
      <c r="AB2292" s="16">
        <f t="shared" si="1159"/>
        <v>542.11757821922947</v>
      </c>
      <c r="AC2292" s="16">
        <f t="shared" si="1182"/>
        <v>9861.8421975173496</v>
      </c>
      <c r="AD2292" s="16">
        <f t="shared" si="1183"/>
        <v>680.81003539262645</v>
      </c>
      <c r="AE2292" s="16">
        <f t="shared" si="1160"/>
        <v>9181.032162124724</v>
      </c>
      <c r="AF2292" s="16">
        <f t="shared" si="1184"/>
        <v>1948.4828895693176</v>
      </c>
      <c r="AG2292" s="16">
        <f t="shared" si="1161"/>
        <v>411.7389484507633</v>
      </c>
      <c r="AH2292" s="16">
        <f t="shared" si="1185"/>
        <v>21051.694136367769</v>
      </c>
      <c r="AI2292" s="16">
        <f t="shared" si="1186"/>
        <v>517.21805598679884</v>
      </c>
      <c r="AJ2292" s="16">
        <f t="shared" si="1162"/>
        <v>20534.47608038097</v>
      </c>
      <c r="AK2292" s="16">
        <f t="shared" si="1187"/>
        <v>4341.0850017570292</v>
      </c>
      <c r="AL2292" s="16">
        <f t="shared" si="1163"/>
        <v>476.9282633349988</v>
      </c>
      <c r="AM2292" s="16">
        <f t="shared" si="1188"/>
        <v>15445.464085828527</v>
      </c>
      <c r="AN2292" s="16">
        <f t="shared" si="1189"/>
        <v>599.0253395898834</v>
      </c>
      <c r="AO2292" s="16">
        <f t="shared" si="1164"/>
        <v>14846.438746238644</v>
      </c>
      <c r="AP2292" s="16">
        <f t="shared" si="1190"/>
        <v>3144.7226435571379</v>
      </c>
      <c r="AQ2292" s="16">
        <f t="shared" si="1165"/>
        <v>542.11757821922947</v>
      </c>
      <c r="AR2292" s="16">
        <f t="shared" si="1191"/>
        <v>9861.8421975173496</v>
      </c>
      <c r="AS2292" s="16">
        <f t="shared" si="1192"/>
        <v>680.81003539262645</v>
      </c>
      <c r="AT2292" s="16">
        <f t="shared" si="1166"/>
        <v>9181.032162124724</v>
      </c>
      <c r="AU2292" s="16">
        <f t="shared" si="1193"/>
        <v>1948.4828895693176</v>
      </c>
    </row>
    <row r="2293" spans="2:47">
      <c r="B2293" s="13">
        <v>21</v>
      </c>
      <c r="C2293" s="16">
        <f t="shared" si="1149"/>
        <v>-2178.0847173719376</v>
      </c>
      <c r="D2293" s="16">
        <f t="shared" si="1167"/>
        <v>309589.5431232496</v>
      </c>
      <c r="E2293" s="16">
        <f t="shared" si="1168"/>
        <v>0</v>
      </c>
      <c r="F2293" s="16">
        <f t="shared" si="1150"/>
        <v>311767.62784062151</v>
      </c>
      <c r="G2293" s="16">
        <f t="shared" si="1169"/>
        <v>67157.421329761026</v>
      </c>
      <c r="H2293" s="16">
        <f t="shared" si="1151"/>
        <v>3533.1907370548311</v>
      </c>
      <c r="I2293" s="16">
        <f t="shared" si="1170"/>
        <v>-80053.095910415854</v>
      </c>
      <c r="J2293" s="16">
        <f t="shared" si="1171"/>
        <v>0</v>
      </c>
      <c r="K2293" s="16">
        <f t="shared" si="1152"/>
        <v>-83586.286647470683</v>
      </c>
      <c r="L2293" s="16">
        <f t="shared" si="1172"/>
        <v>0</v>
      </c>
      <c r="M2293" s="16">
        <f t="shared" si="1153"/>
        <v>-250.11925714907798</v>
      </c>
      <c r="N2293" s="16">
        <f t="shared" si="1173"/>
        <v>87118.849149461632</v>
      </c>
      <c r="O2293" s="16">
        <f t="shared" si="1174"/>
        <v>0</v>
      </c>
      <c r="P2293" s="16">
        <f t="shared" si="1154"/>
        <v>87368.968406610715</v>
      </c>
      <c r="Q2293" s="16">
        <f t="shared" si="1175"/>
        <v>17810.813713390467</v>
      </c>
      <c r="R2293" s="16">
        <f t="shared" si="1155"/>
        <v>803.85267747941054</v>
      </c>
      <c r="S2293" s="16">
        <f t="shared" si="1176"/>
        <v>-10933.347614557153</v>
      </c>
      <c r="T2293" s="16">
        <f t="shared" si="1177"/>
        <v>0</v>
      </c>
      <c r="U2293" s="16">
        <f t="shared" si="1156"/>
        <v>-11737.200292036563</v>
      </c>
      <c r="V2293" s="16">
        <f t="shared" si="1178"/>
        <v>0</v>
      </c>
      <c r="W2293" s="16">
        <f t="shared" si="1157"/>
        <v>281.36031868230202</v>
      </c>
      <c r="X2293" s="16">
        <f t="shared" si="1179"/>
        <v>32872.016327123318</v>
      </c>
      <c r="Y2293" s="16">
        <f t="shared" si="1180"/>
        <v>354.68715778896245</v>
      </c>
      <c r="Z2293" s="16">
        <f t="shared" si="1158"/>
        <v>32517.329169334356</v>
      </c>
      <c r="AA2293" s="16">
        <f t="shared" si="1181"/>
        <v>6530.8502628900706</v>
      </c>
      <c r="AB2293" s="16">
        <f t="shared" si="1159"/>
        <v>542.11757821922947</v>
      </c>
      <c r="AC2293" s="16">
        <f t="shared" si="1182"/>
        <v>9437.5502007344894</v>
      </c>
      <c r="AD2293" s="16">
        <f t="shared" si="1183"/>
        <v>683.04320803629514</v>
      </c>
      <c r="AE2293" s="16">
        <f t="shared" si="1160"/>
        <v>8754.5069926981942</v>
      </c>
      <c r="AF2293" s="16">
        <f t="shared" si="1184"/>
        <v>1772.0209163486104</v>
      </c>
      <c r="AG2293" s="16">
        <f t="shared" si="1161"/>
        <v>411.7389484507633</v>
      </c>
      <c r="AH2293" s="16">
        <f t="shared" si="1185"/>
        <v>21108.209342066813</v>
      </c>
      <c r="AI2293" s="16">
        <f t="shared" si="1186"/>
        <v>518.90847249925105</v>
      </c>
      <c r="AJ2293" s="16">
        <f t="shared" si="1162"/>
        <v>20589.300869567563</v>
      </c>
      <c r="AK2293" s="16">
        <f t="shared" si="1187"/>
        <v>4151.3402023209273</v>
      </c>
      <c r="AL2293" s="16">
        <f t="shared" si="1163"/>
        <v>476.9282633349988</v>
      </c>
      <c r="AM2293" s="16">
        <f t="shared" si="1188"/>
        <v>15261.248244808552</v>
      </c>
      <c r="AN2293" s="16">
        <f t="shared" si="1189"/>
        <v>600.98668288314309</v>
      </c>
      <c r="AO2293" s="16">
        <f t="shared" si="1164"/>
        <v>14660.261561925408</v>
      </c>
      <c r="AP2293" s="16">
        <f t="shared" si="1190"/>
        <v>2961.6507138890761</v>
      </c>
      <c r="AQ2293" s="16">
        <f t="shared" si="1165"/>
        <v>542.11757821922947</v>
      </c>
      <c r="AR2293" s="16">
        <f t="shared" si="1191"/>
        <v>9437.5502007344894</v>
      </c>
      <c r="AS2293" s="16">
        <f t="shared" si="1192"/>
        <v>683.04320803629514</v>
      </c>
      <c r="AT2293" s="16">
        <f t="shared" si="1166"/>
        <v>8754.5069926981942</v>
      </c>
      <c r="AU2293" s="16">
        <f t="shared" si="1193"/>
        <v>1772.0209163486104</v>
      </c>
    </row>
    <row r="2294" spans="2:47">
      <c r="B2294" s="13">
        <v>22</v>
      </c>
      <c r="C2294" s="16">
        <f t="shared" si="1149"/>
        <v>-2178.0847173719376</v>
      </c>
      <c r="D2294" s="16">
        <f t="shared" si="1167"/>
        <v>320478.41536248848</v>
      </c>
      <c r="E2294" s="16">
        <f t="shared" si="1168"/>
        <v>0</v>
      </c>
      <c r="F2294" s="16">
        <f t="shared" si="1150"/>
        <v>322656.50007986045</v>
      </c>
      <c r="G2294" s="16">
        <f t="shared" si="1169"/>
        <v>67975.986320718584</v>
      </c>
      <c r="H2294" s="16">
        <f t="shared" si="1151"/>
        <v>1854.3898949689076</v>
      </c>
      <c r="I2294" s="16">
        <f t="shared" si="1170"/>
        <v>-86093.875246894808</v>
      </c>
      <c r="J2294" s="16">
        <f t="shared" si="1171"/>
        <v>0</v>
      </c>
      <c r="K2294" s="16">
        <f t="shared" si="1152"/>
        <v>-87948.265141863711</v>
      </c>
      <c r="L2294" s="16">
        <f t="shared" si="1172"/>
        <v>0</v>
      </c>
      <c r="M2294" s="16">
        <f t="shared" si="1153"/>
        <v>-250.11925714907798</v>
      </c>
      <c r="N2294" s="16">
        <f t="shared" si="1173"/>
        <v>89810.057383891413</v>
      </c>
      <c r="O2294" s="16">
        <f t="shared" si="1174"/>
        <v>0</v>
      </c>
      <c r="P2294" s="16">
        <f t="shared" si="1154"/>
        <v>90060.176641040496</v>
      </c>
      <c r="Q2294" s="16">
        <f t="shared" si="1175"/>
        <v>17706.797029940732</v>
      </c>
      <c r="R2294" s="16">
        <f t="shared" si="1155"/>
        <v>803.85267747941054</v>
      </c>
      <c r="S2294" s="16">
        <f t="shared" si="1176"/>
        <v>-12089.31630079766</v>
      </c>
      <c r="T2294" s="16">
        <f t="shared" si="1177"/>
        <v>0</v>
      </c>
      <c r="U2294" s="16">
        <f t="shared" si="1156"/>
        <v>-12893.16897827707</v>
      </c>
      <c r="V2294" s="16">
        <f t="shared" si="1178"/>
        <v>0</v>
      </c>
      <c r="W2294" s="16">
        <f t="shared" si="1157"/>
        <v>281.36031868230202</v>
      </c>
      <c r="X2294" s="16">
        <f t="shared" si="1179"/>
        <v>33425.863346325561</v>
      </c>
      <c r="Y2294" s="16">
        <f t="shared" si="1180"/>
        <v>355.79217857617556</v>
      </c>
      <c r="Z2294" s="16">
        <f t="shared" si="1158"/>
        <v>33070.071167749382</v>
      </c>
      <c r="AA2294" s="16">
        <f t="shared" si="1181"/>
        <v>6334.6416358050001</v>
      </c>
      <c r="AB2294" s="16">
        <f t="shared" si="1159"/>
        <v>542.11757821922947</v>
      </c>
      <c r="AC2294" s="16">
        <f t="shared" si="1182"/>
        <v>8999.1079180741817</v>
      </c>
      <c r="AD2294" s="16">
        <f t="shared" si="1183"/>
        <v>685.18677663066114</v>
      </c>
      <c r="AE2294" s="16">
        <f t="shared" si="1160"/>
        <v>8313.9211414435213</v>
      </c>
      <c r="AF2294" s="16">
        <f t="shared" si="1184"/>
        <v>1605.0002818178675</v>
      </c>
      <c r="AG2294" s="16">
        <f t="shared" si="1161"/>
        <v>411.7389484507633</v>
      </c>
      <c r="AH2294" s="16">
        <f t="shared" si="1185"/>
        <v>21164.56593586328</v>
      </c>
      <c r="AI2294" s="16">
        <f t="shared" si="1186"/>
        <v>520.53102489725063</v>
      </c>
      <c r="AJ2294" s="16">
        <f t="shared" si="1162"/>
        <v>20644.034910966031</v>
      </c>
      <c r="AK2294" s="16">
        <f t="shared" si="1187"/>
        <v>3969.8433732150952</v>
      </c>
      <c r="AL2294" s="16">
        <f t="shared" si="1163"/>
        <v>476.9282633349988</v>
      </c>
      <c r="AM2294" s="16">
        <f t="shared" si="1188"/>
        <v>15069.869269965604</v>
      </c>
      <c r="AN2294" s="16">
        <f t="shared" si="1189"/>
        <v>602.86930716952781</v>
      </c>
      <c r="AO2294" s="16">
        <f t="shared" si="1164"/>
        <v>14466.999962796077</v>
      </c>
      <c r="AP2294" s="16">
        <f t="shared" si="1190"/>
        <v>2787.4216047572077</v>
      </c>
      <c r="AQ2294" s="16">
        <f t="shared" si="1165"/>
        <v>542.11757821922947</v>
      </c>
      <c r="AR2294" s="16">
        <f t="shared" si="1191"/>
        <v>8999.1079180741817</v>
      </c>
      <c r="AS2294" s="16">
        <f t="shared" si="1192"/>
        <v>685.18677663066114</v>
      </c>
      <c r="AT2294" s="16">
        <f t="shared" si="1166"/>
        <v>8313.9211414435213</v>
      </c>
      <c r="AU2294" s="16">
        <f t="shared" si="1193"/>
        <v>1605.0002818178675</v>
      </c>
    </row>
    <row r="2295" spans="2:47">
      <c r="B2295" s="13">
        <v>23</v>
      </c>
      <c r="C2295" s="16">
        <f t="shared" si="1149"/>
        <v>-2178.0847173719376</v>
      </c>
      <c r="D2295" s="16">
        <f t="shared" si="1167"/>
        <v>331671.52269209176</v>
      </c>
      <c r="E2295" s="16">
        <f t="shared" si="1168"/>
        <v>0</v>
      </c>
      <c r="F2295" s="16">
        <f t="shared" si="1150"/>
        <v>333849.60740946373</v>
      </c>
      <c r="G2295" s="16">
        <f t="shared" si="1169"/>
        <v>68778.501017735805</v>
      </c>
      <c r="H2295" s="16">
        <f t="shared" si="1151"/>
        <v>1854.3898949689076</v>
      </c>
      <c r="I2295" s="16">
        <f t="shared" si="1170"/>
        <v>-90586.713096119624</v>
      </c>
      <c r="J2295" s="16">
        <f t="shared" si="1171"/>
        <v>0</v>
      </c>
      <c r="K2295" s="16">
        <f t="shared" si="1152"/>
        <v>-92441.102991088526</v>
      </c>
      <c r="L2295" s="16">
        <f t="shared" si="1172"/>
        <v>0</v>
      </c>
      <c r="M2295" s="16">
        <f t="shared" si="1153"/>
        <v>-250.11925714907798</v>
      </c>
      <c r="N2295" s="16">
        <f t="shared" si="1173"/>
        <v>92576.457976391161</v>
      </c>
      <c r="O2295" s="16">
        <f t="shared" si="1174"/>
        <v>0</v>
      </c>
      <c r="P2295" s="16">
        <f t="shared" si="1154"/>
        <v>92826.577233540243</v>
      </c>
      <c r="Q2295" s="16">
        <f t="shared" si="1175"/>
        <v>17604.819889303737</v>
      </c>
      <c r="R2295" s="16">
        <f t="shared" si="1155"/>
        <v>803.85267747941054</v>
      </c>
      <c r="S2295" s="16">
        <f t="shared" si="1176"/>
        <v>-13279.964047625383</v>
      </c>
      <c r="T2295" s="16">
        <f t="shared" si="1177"/>
        <v>0</v>
      </c>
      <c r="U2295" s="16">
        <f t="shared" si="1156"/>
        <v>-14083.816725104793</v>
      </c>
      <c r="V2295" s="16">
        <f t="shared" si="1178"/>
        <v>0</v>
      </c>
      <c r="W2295" s="16">
        <f t="shared" si="1157"/>
        <v>281.36031868230202</v>
      </c>
      <c r="X2295" s="16">
        <f t="shared" si="1179"/>
        <v>33994.048956176302</v>
      </c>
      <c r="Y2295" s="16">
        <f t="shared" si="1180"/>
        <v>356.8525202101178</v>
      </c>
      <c r="Z2295" s="16">
        <f t="shared" si="1158"/>
        <v>33637.196435966187</v>
      </c>
      <c r="AA2295" s="16">
        <f t="shared" si="1181"/>
        <v>6145.2389577016793</v>
      </c>
      <c r="AB2295" s="16">
        <f t="shared" si="1159"/>
        <v>542.11757821922947</v>
      </c>
      <c r="AC2295" s="16">
        <f t="shared" si="1182"/>
        <v>8546.2120981354528</v>
      </c>
      <c r="AD2295" s="16">
        <f t="shared" si="1183"/>
        <v>687.24376615377128</v>
      </c>
      <c r="AE2295" s="16">
        <f t="shared" si="1160"/>
        <v>7858.9683319816813</v>
      </c>
      <c r="AF2295" s="16">
        <f t="shared" si="1184"/>
        <v>1446.9942760452745</v>
      </c>
      <c r="AG2295" s="16">
        <f t="shared" si="1161"/>
        <v>411.7389484507633</v>
      </c>
      <c r="AH2295" s="16">
        <f t="shared" si="1185"/>
        <v>21220.82924637842</v>
      </c>
      <c r="AI2295" s="16">
        <f t="shared" si="1186"/>
        <v>522.08800745934082</v>
      </c>
      <c r="AJ2295" s="16">
        <f t="shared" si="1162"/>
        <v>20698.741238919079</v>
      </c>
      <c r="AK2295" s="16">
        <f t="shared" si="1187"/>
        <v>3796.2498269422081</v>
      </c>
      <c r="AL2295" s="16">
        <f t="shared" si="1163"/>
        <v>476.9282633349988</v>
      </c>
      <c r="AM2295" s="16">
        <f t="shared" si="1188"/>
        <v>14871.2079417566</v>
      </c>
      <c r="AN2295" s="16">
        <f t="shared" si="1189"/>
        <v>604.67587182788463</v>
      </c>
      <c r="AO2295" s="16">
        <f t="shared" si="1164"/>
        <v>14266.532069928715</v>
      </c>
      <c r="AP2295" s="16">
        <f t="shared" si="1190"/>
        <v>2621.6496947756782</v>
      </c>
      <c r="AQ2295" s="16">
        <f t="shared" si="1165"/>
        <v>542.11757821922947</v>
      </c>
      <c r="AR2295" s="16">
        <f t="shared" si="1191"/>
        <v>8546.2120981354528</v>
      </c>
      <c r="AS2295" s="16">
        <f t="shared" si="1192"/>
        <v>687.24376615377128</v>
      </c>
      <c r="AT2295" s="16">
        <f t="shared" si="1166"/>
        <v>7858.9683319816813</v>
      </c>
      <c r="AU2295" s="16">
        <f t="shared" si="1193"/>
        <v>1446.9942760452745</v>
      </c>
    </row>
    <row r="2296" spans="2:47">
      <c r="B2296" s="13">
        <v>24</v>
      </c>
      <c r="C2296" s="16">
        <f t="shared" si="1149"/>
        <v>-2178.0847173719376</v>
      </c>
      <c r="D2296" s="16">
        <f t="shared" si="1167"/>
        <v>343177.36544048414</v>
      </c>
      <c r="E2296" s="16">
        <f t="shared" si="1168"/>
        <v>0</v>
      </c>
      <c r="F2296" s="16">
        <f t="shared" si="1150"/>
        <v>345355.4501578561</v>
      </c>
      <c r="G2296" s="16">
        <f t="shared" si="1169"/>
        <v>69565.280132458574</v>
      </c>
      <c r="H2296" s="16">
        <f t="shared" si="1151"/>
        <v>1854.3898949689076</v>
      </c>
      <c r="I2296" s="16">
        <f t="shared" si="1170"/>
        <v>-95214.336080821187</v>
      </c>
      <c r="J2296" s="16">
        <f t="shared" si="1171"/>
        <v>0</v>
      </c>
      <c r="K2296" s="16">
        <f t="shared" si="1152"/>
        <v>-97068.72597579009</v>
      </c>
      <c r="L2296" s="16">
        <f t="shared" si="1172"/>
        <v>0</v>
      </c>
      <c r="M2296" s="16">
        <f t="shared" si="1153"/>
        <v>-250.11925714907798</v>
      </c>
      <c r="N2296" s="16">
        <f t="shared" si="1173"/>
        <v>95420.151801445347</v>
      </c>
      <c r="O2296" s="16">
        <f t="shared" si="1174"/>
        <v>0</v>
      </c>
      <c r="P2296" s="16">
        <f t="shared" si="1154"/>
        <v>95670.27105859443</v>
      </c>
      <c r="Q2296" s="16">
        <f t="shared" si="1175"/>
        <v>17504.842300443936</v>
      </c>
      <c r="R2296" s="16">
        <f t="shared" si="1155"/>
        <v>803.85267747941054</v>
      </c>
      <c r="S2296" s="16">
        <f t="shared" si="1176"/>
        <v>-14506.331226857938</v>
      </c>
      <c r="T2296" s="16">
        <f t="shared" si="1177"/>
        <v>0</v>
      </c>
      <c r="U2296" s="16">
        <f t="shared" si="1156"/>
        <v>-15310.183904337347</v>
      </c>
      <c r="V2296" s="16">
        <f t="shared" si="1178"/>
        <v>0</v>
      </c>
      <c r="W2296" s="16">
        <f t="shared" si="1157"/>
        <v>281.36031868230202</v>
      </c>
      <c r="X2296" s="16">
        <f t="shared" si="1179"/>
        <v>34577.019704387087</v>
      </c>
      <c r="Y2296" s="16">
        <f t="shared" si="1180"/>
        <v>357.86972040264106</v>
      </c>
      <c r="Z2296" s="16">
        <f t="shared" si="1158"/>
        <v>34219.149983984447</v>
      </c>
      <c r="AA2296" s="16">
        <f t="shared" si="1181"/>
        <v>5962.3883990124023</v>
      </c>
      <c r="AB2296" s="16">
        <f t="shared" si="1159"/>
        <v>542.11757821922947</v>
      </c>
      <c r="AC2296" s="16">
        <f t="shared" si="1182"/>
        <v>8078.5479071772497</v>
      </c>
      <c r="AD2296" s="16">
        <f t="shared" si="1183"/>
        <v>689.21714852246419</v>
      </c>
      <c r="AE2296" s="16">
        <f t="shared" si="1160"/>
        <v>7389.3307586547853</v>
      </c>
      <c r="AF2296" s="16">
        <f t="shared" si="1184"/>
        <v>1297.5928486393866</v>
      </c>
      <c r="AG2296" s="16">
        <f t="shared" si="1161"/>
        <v>411.7389484507633</v>
      </c>
      <c r="AH2296" s="16">
        <f t="shared" si="1185"/>
        <v>21277.064069134478</v>
      </c>
      <c r="AI2296" s="16">
        <f t="shared" si="1186"/>
        <v>523.58167391709833</v>
      </c>
      <c r="AJ2296" s="16">
        <f t="shared" si="1162"/>
        <v>20753.482395217379</v>
      </c>
      <c r="AK2296" s="16">
        <f t="shared" si="1187"/>
        <v>3630.2279232762576</v>
      </c>
      <c r="AL2296" s="16">
        <f t="shared" si="1163"/>
        <v>476.9282633349988</v>
      </c>
      <c r="AM2296" s="16">
        <f t="shared" si="1188"/>
        <v>14665.138975962524</v>
      </c>
      <c r="AN2296" s="16">
        <f t="shared" si="1189"/>
        <v>606.40898941303362</v>
      </c>
      <c r="AO2296" s="16">
        <f t="shared" si="1164"/>
        <v>14058.72998654949</v>
      </c>
      <c r="AP2296" s="16">
        <f t="shared" si="1190"/>
        <v>2463.9642136965399</v>
      </c>
      <c r="AQ2296" s="16">
        <f t="shared" si="1165"/>
        <v>542.11757821922947</v>
      </c>
      <c r="AR2296" s="16">
        <f t="shared" si="1191"/>
        <v>8078.5479071772497</v>
      </c>
      <c r="AS2296" s="16">
        <f t="shared" si="1192"/>
        <v>689.21714852246419</v>
      </c>
      <c r="AT2296" s="16">
        <f t="shared" si="1166"/>
        <v>7389.3307586547853</v>
      </c>
      <c r="AU2296" s="16">
        <f t="shared" si="1193"/>
        <v>1297.5928486393866</v>
      </c>
    </row>
    <row r="2297" spans="2:47">
      <c r="B2297" s="13">
        <v>25</v>
      </c>
      <c r="C2297" s="16">
        <f t="shared" si="1149"/>
        <v>-2178.0847173719376</v>
      </c>
      <c r="D2297" s="16">
        <f t="shared" si="1167"/>
        <v>355004.68143526663</v>
      </c>
      <c r="E2297" s="16">
        <f t="shared" si="1168"/>
        <v>0</v>
      </c>
      <c r="F2297" s="16">
        <f t="shared" si="1150"/>
        <v>357182.76615263859</v>
      </c>
      <c r="G2297" s="16">
        <f t="shared" si="1169"/>
        <v>70336.632205716189</v>
      </c>
      <c r="H2297" s="16">
        <f t="shared" si="1151"/>
        <v>1854.3898949689076</v>
      </c>
      <c r="I2297" s="16">
        <f t="shared" si="1170"/>
        <v>-99980.787755063793</v>
      </c>
      <c r="J2297" s="16">
        <f t="shared" si="1171"/>
        <v>0</v>
      </c>
      <c r="K2297" s="16">
        <f t="shared" si="1152"/>
        <v>-101835.1776500327</v>
      </c>
      <c r="L2297" s="16">
        <f t="shared" si="1172"/>
        <v>0</v>
      </c>
      <c r="M2297" s="16">
        <f t="shared" si="1153"/>
        <v>-250.11925714907798</v>
      </c>
      <c r="N2297" s="16">
        <f t="shared" si="1173"/>
        <v>98343.298431971562</v>
      </c>
      <c r="O2297" s="16">
        <f t="shared" si="1174"/>
        <v>0</v>
      </c>
      <c r="P2297" s="16">
        <f t="shared" si="1154"/>
        <v>98593.417689120644</v>
      </c>
      <c r="Q2297" s="16">
        <f t="shared" si="1175"/>
        <v>17406.825056463738</v>
      </c>
      <c r="R2297" s="16">
        <f t="shared" si="1155"/>
        <v>803.85267747941054</v>
      </c>
      <c r="S2297" s="16">
        <f t="shared" si="1176"/>
        <v>-15769.489421467468</v>
      </c>
      <c r="T2297" s="16">
        <f t="shared" si="1177"/>
        <v>0</v>
      </c>
      <c r="U2297" s="16">
        <f t="shared" si="1156"/>
        <v>-16573.34209894688</v>
      </c>
      <c r="V2297" s="16">
        <f t="shared" si="1178"/>
        <v>0</v>
      </c>
      <c r="W2297" s="16">
        <f t="shared" si="1157"/>
        <v>281.36031868230202</v>
      </c>
      <c r="X2297" s="16">
        <f t="shared" si="1179"/>
        <v>35175.233034536977</v>
      </c>
      <c r="Y2297" s="16">
        <f t="shared" si="1180"/>
        <v>358.84528711801272</v>
      </c>
      <c r="Z2297" s="16">
        <f t="shared" si="1158"/>
        <v>34816.387747418965</v>
      </c>
      <c r="AA2297" s="16">
        <f t="shared" si="1181"/>
        <v>5785.8453149632423</v>
      </c>
      <c r="AB2297" s="16">
        <f t="shared" si="1159"/>
        <v>542.11757821922947</v>
      </c>
      <c r="AC2297" s="16">
        <f t="shared" si="1182"/>
        <v>7595.7886600516003</v>
      </c>
      <c r="AD2297" s="16">
        <f t="shared" si="1183"/>
        <v>691.10983889292515</v>
      </c>
      <c r="AE2297" s="16">
        <f t="shared" si="1160"/>
        <v>6904.6788211586754</v>
      </c>
      <c r="AF2297" s="16">
        <f t="shared" si="1184"/>
        <v>1156.4021237095612</v>
      </c>
      <c r="AG2297" s="16">
        <f t="shared" si="1161"/>
        <v>411.7389484507633</v>
      </c>
      <c r="AH2297" s="16">
        <f t="shared" si="1185"/>
        <v>21333.334693339752</v>
      </c>
      <c r="AI2297" s="16">
        <f t="shared" si="1186"/>
        <v>525.01423467982488</v>
      </c>
      <c r="AJ2297" s="16">
        <f t="shared" si="1162"/>
        <v>20808.320458659928</v>
      </c>
      <c r="AK2297" s="16">
        <f t="shared" si="1187"/>
        <v>3471.4586925495246</v>
      </c>
      <c r="AL2297" s="16">
        <f t="shared" si="1163"/>
        <v>476.9282633349988</v>
      </c>
      <c r="AM2297" s="16">
        <f t="shared" si="1188"/>
        <v>14451.530902373683</v>
      </c>
      <c r="AN2297" s="16">
        <f t="shared" si="1189"/>
        <v>608.07122242114031</v>
      </c>
      <c r="AO2297" s="16">
        <f t="shared" si="1164"/>
        <v>13843.459679952543</v>
      </c>
      <c r="AP2297" s="16">
        <f t="shared" si="1190"/>
        <v>2314.00881152996</v>
      </c>
      <c r="AQ2297" s="16">
        <f t="shared" si="1165"/>
        <v>542.11757821922947</v>
      </c>
      <c r="AR2297" s="16">
        <f t="shared" si="1191"/>
        <v>7595.7886600516003</v>
      </c>
      <c r="AS2297" s="16">
        <f t="shared" si="1192"/>
        <v>691.10983889292515</v>
      </c>
      <c r="AT2297" s="16">
        <f t="shared" si="1166"/>
        <v>6904.6788211586754</v>
      </c>
      <c r="AU2297" s="16">
        <f t="shared" si="1193"/>
        <v>1156.4021237095612</v>
      </c>
    </row>
    <row r="2298" spans="2:47">
      <c r="B2298" s="13">
        <v>26</v>
      </c>
      <c r="C2298" s="16">
        <f t="shared" si="1149"/>
        <v>-2178.0847173719376</v>
      </c>
      <c r="D2298" s="16">
        <f t="shared" si="1167"/>
        <v>367162.45263894333</v>
      </c>
      <c r="E2298" s="16">
        <f t="shared" si="1168"/>
        <v>0</v>
      </c>
      <c r="F2298" s="16">
        <f t="shared" si="1150"/>
        <v>369340.5373563153</v>
      </c>
      <c r="G2298" s="16">
        <f t="shared" si="1169"/>
        <v>71092.859728517768</v>
      </c>
      <c r="H2298" s="16">
        <f t="shared" si="1151"/>
        <v>1854.3898949689076</v>
      </c>
      <c r="I2298" s="16">
        <f t="shared" si="1170"/>
        <v>-104890.23297953368</v>
      </c>
      <c r="J2298" s="16">
        <f t="shared" si="1171"/>
        <v>0</v>
      </c>
      <c r="K2298" s="16">
        <f t="shared" si="1152"/>
        <v>-106744.62287450259</v>
      </c>
      <c r="L2298" s="16">
        <f t="shared" si="1172"/>
        <v>0</v>
      </c>
      <c r="M2298" s="16">
        <f t="shared" si="1153"/>
        <v>-250.11925714907798</v>
      </c>
      <c r="N2298" s="16">
        <f t="shared" si="1173"/>
        <v>101348.11777935468</v>
      </c>
      <c r="O2298" s="16">
        <f t="shared" si="1174"/>
        <v>0</v>
      </c>
      <c r="P2298" s="16">
        <f t="shared" si="1154"/>
        <v>101598.23703650376</v>
      </c>
      <c r="Q2298" s="16">
        <f t="shared" si="1175"/>
        <v>17310.729719228253</v>
      </c>
      <c r="R2298" s="16">
        <f t="shared" si="1155"/>
        <v>803.85267747941054</v>
      </c>
      <c r="S2298" s="16">
        <f t="shared" si="1176"/>
        <v>-17070.542361915286</v>
      </c>
      <c r="T2298" s="16">
        <f t="shared" si="1177"/>
        <v>0</v>
      </c>
      <c r="U2298" s="16">
        <f t="shared" si="1156"/>
        <v>-17874.395039394698</v>
      </c>
      <c r="V2298" s="16">
        <f t="shared" si="1178"/>
        <v>0</v>
      </c>
      <c r="W2298" s="16">
        <f t="shared" si="1157"/>
        <v>281.36031868230202</v>
      </c>
      <c r="X2298" s="16">
        <f t="shared" si="1179"/>
        <v>35789.157621081853</v>
      </c>
      <c r="Y2298" s="16">
        <f t="shared" si="1180"/>
        <v>359.78069697399218</v>
      </c>
      <c r="Z2298" s="16">
        <f t="shared" si="1158"/>
        <v>35429.376924107863</v>
      </c>
      <c r="AA2298" s="16">
        <f t="shared" si="1181"/>
        <v>5615.3739780124251</v>
      </c>
      <c r="AB2298" s="16">
        <f t="shared" si="1159"/>
        <v>542.11757821922947</v>
      </c>
      <c r="AC2298" s="16">
        <f t="shared" si="1182"/>
        <v>7097.595547421849</v>
      </c>
      <c r="AD2298" s="16">
        <f t="shared" si="1183"/>
        <v>692.9246924956002</v>
      </c>
      <c r="AE2298" s="16">
        <f t="shared" si="1160"/>
        <v>6404.6708549262485</v>
      </c>
      <c r="AF2298" s="16">
        <f t="shared" si="1184"/>
        <v>1023.0439155052815</v>
      </c>
      <c r="AG2298" s="16">
        <f t="shared" si="1161"/>
        <v>411.7389484507633</v>
      </c>
      <c r="AH2298" s="16">
        <f t="shared" si="1185"/>
        <v>21389.704932274886</v>
      </c>
      <c r="AI2298" s="16">
        <f t="shared" si="1186"/>
        <v>526.38785446276188</v>
      </c>
      <c r="AJ2298" s="16">
        <f t="shared" si="1162"/>
        <v>20863.317077812124</v>
      </c>
      <c r="AK2298" s="16">
        <f t="shared" si="1187"/>
        <v>3319.6354597079821</v>
      </c>
      <c r="AL2298" s="16">
        <f t="shared" si="1163"/>
        <v>476.9282633349988</v>
      </c>
      <c r="AM2298" s="16">
        <f t="shared" si="1188"/>
        <v>14230.245943410417</v>
      </c>
      <c r="AN2298" s="16">
        <f t="shared" si="1189"/>
        <v>609.6650805238437</v>
      </c>
      <c r="AO2298" s="16">
        <f t="shared" si="1164"/>
        <v>13620.580862886573</v>
      </c>
      <c r="AP2298" s="16">
        <f t="shared" si="1190"/>
        <v>2171.4411283953059</v>
      </c>
      <c r="AQ2298" s="16">
        <f t="shared" si="1165"/>
        <v>542.11757821922947</v>
      </c>
      <c r="AR2298" s="16">
        <f t="shared" si="1191"/>
        <v>7097.595547421849</v>
      </c>
      <c r="AS2298" s="16">
        <f t="shared" si="1192"/>
        <v>692.9246924956002</v>
      </c>
      <c r="AT2298" s="16">
        <f t="shared" si="1166"/>
        <v>6404.6708549262485</v>
      </c>
      <c r="AU2298" s="16">
        <f t="shared" si="1193"/>
        <v>1023.0439155052815</v>
      </c>
    </row>
    <row r="2299" spans="2:47">
      <c r="B2299" s="13">
        <v>27</v>
      </c>
      <c r="C2299" s="16">
        <f t="shared" si="1149"/>
        <v>-2178.0847173719376</v>
      </c>
      <c r="D2299" s="16">
        <f t="shared" si="1167"/>
        <v>379659.91197005077</v>
      </c>
      <c r="E2299" s="16">
        <f t="shared" si="1168"/>
        <v>0</v>
      </c>
      <c r="F2299" s="16">
        <f t="shared" si="1150"/>
        <v>381837.99668742274</v>
      </c>
      <c r="G2299" s="16">
        <f t="shared" si="1169"/>
        <v>71834.259260676175</v>
      </c>
      <c r="H2299" s="16">
        <f t="shared" si="1151"/>
        <v>1854.3898949689076</v>
      </c>
      <c r="I2299" s="16">
        <f t="shared" si="1170"/>
        <v>-109946.96156073766</v>
      </c>
      <c r="J2299" s="16">
        <f t="shared" si="1171"/>
        <v>0</v>
      </c>
      <c r="K2299" s="16">
        <f t="shared" si="1152"/>
        <v>-111801.35145570656</v>
      </c>
      <c r="L2299" s="16">
        <f t="shared" si="1172"/>
        <v>0</v>
      </c>
      <c r="M2299" s="16">
        <f t="shared" si="1153"/>
        <v>-250.11925714907798</v>
      </c>
      <c r="N2299" s="16">
        <f t="shared" si="1173"/>
        <v>104436.89177930368</v>
      </c>
      <c r="O2299" s="16">
        <f t="shared" si="1174"/>
        <v>0</v>
      </c>
      <c r="P2299" s="16">
        <f t="shared" si="1154"/>
        <v>104687.01103645276</v>
      </c>
      <c r="Q2299" s="16">
        <f t="shared" si="1175"/>
        <v>17216.518604291501</v>
      </c>
      <c r="R2299" s="16">
        <f t="shared" si="1155"/>
        <v>803.85267747941054</v>
      </c>
      <c r="S2299" s="16">
        <f t="shared" si="1176"/>
        <v>-18410.626890576539</v>
      </c>
      <c r="T2299" s="16">
        <f t="shared" si="1177"/>
        <v>0</v>
      </c>
      <c r="U2299" s="16">
        <f t="shared" si="1156"/>
        <v>-19214.479568055951</v>
      </c>
      <c r="V2299" s="16">
        <f t="shared" si="1178"/>
        <v>0</v>
      </c>
      <c r="W2299" s="16">
        <f t="shared" si="1157"/>
        <v>281.36031868230202</v>
      </c>
      <c r="X2299" s="16">
        <f t="shared" si="1179"/>
        <v>36419.273715367432</v>
      </c>
      <c r="Y2299" s="16">
        <f t="shared" si="1180"/>
        <v>360.67739389799567</v>
      </c>
      <c r="Z2299" s="16">
        <f t="shared" si="1158"/>
        <v>36058.596321469435</v>
      </c>
      <c r="AA2299" s="16">
        <f t="shared" si="1181"/>
        <v>5450.7473117852387</v>
      </c>
      <c r="AB2299" s="16">
        <f t="shared" si="1159"/>
        <v>542.11757821922947</v>
      </c>
      <c r="AC2299" s="16">
        <f t="shared" si="1182"/>
        <v>6583.617358612888</v>
      </c>
      <c r="AD2299" s="16">
        <f t="shared" si="1183"/>
        <v>694.66450196759786</v>
      </c>
      <c r="AE2299" s="16">
        <f t="shared" si="1160"/>
        <v>5888.95285664529</v>
      </c>
      <c r="AF2299" s="16">
        <f t="shared" si="1184"/>
        <v>897.15524610922387</v>
      </c>
      <c r="AG2299" s="16">
        <f t="shared" si="1161"/>
        <v>411.7389484507633</v>
      </c>
      <c r="AH2299" s="16">
        <f t="shared" si="1185"/>
        <v>21446.238156966192</v>
      </c>
      <c r="AI2299" s="16">
        <f t="shared" si="1186"/>
        <v>527.70465029087404</v>
      </c>
      <c r="AJ2299" s="16">
        <f t="shared" si="1162"/>
        <v>20918.533506675318</v>
      </c>
      <c r="AK2299" s="16">
        <f t="shared" si="1187"/>
        <v>3174.4634701680193</v>
      </c>
      <c r="AL2299" s="16">
        <f t="shared" si="1163"/>
        <v>476.9282633349988</v>
      </c>
      <c r="AM2299" s="16">
        <f t="shared" si="1188"/>
        <v>14001.139892195624</v>
      </c>
      <c r="AN2299" s="16">
        <f t="shared" si="1189"/>
        <v>611.193018238734</v>
      </c>
      <c r="AO2299" s="16">
        <f t="shared" si="1164"/>
        <v>13389.946873956891</v>
      </c>
      <c r="AP2299" s="16">
        <f t="shared" si="1190"/>
        <v>2035.9323663063499</v>
      </c>
      <c r="AQ2299" s="16">
        <f t="shared" si="1165"/>
        <v>542.11757821922947</v>
      </c>
      <c r="AR2299" s="16">
        <f t="shared" si="1191"/>
        <v>6583.617358612888</v>
      </c>
      <c r="AS2299" s="16">
        <f t="shared" si="1192"/>
        <v>694.66450196759786</v>
      </c>
      <c r="AT2299" s="16">
        <f t="shared" si="1166"/>
        <v>5888.95285664529</v>
      </c>
      <c r="AU2299" s="16">
        <f t="shared" si="1193"/>
        <v>897.15524610922387</v>
      </c>
    </row>
    <row r="2300" spans="2:47">
      <c r="B2300" s="13">
        <v>28</v>
      </c>
      <c r="C2300" s="16">
        <f t="shared" si="1149"/>
        <v>-2178.0847173719376</v>
      </c>
      <c r="D2300" s="16">
        <f t="shared" si="1167"/>
        <v>392506.55031486938</v>
      </c>
      <c r="E2300" s="16">
        <f t="shared" si="1168"/>
        <v>0</v>
      </c>
      <c r="F2300" s="16">
        <f t="shared" si="1150"/>
        <v>394684.63503224135</v>
      </c>
      <c r="G2300" s="16">
        <f t="shared" si="1169"/>
        <v>72561.121547105999</v>
      </c>
      <c r="H2300" s="16">
        <f t="shared" si="1151"/>
        <v>1854.3898949689076</v>
      </c>
      <c r="I2300" s="16">
        <f t="shared" si="1170"/>
        <v>-115155.39199937777</v>
      </c>
      <c r="J2300" s="16">
        <f t="shared" si="1171"/>
        <v>0</v>
      </c>
      <c r="K2300" s="16">
        <f t="shared" si="1152"/>
        <v>-117009.78189434667</v>
      </c>
      <c r="L2300" s="16">
        <f t="shared" si="1172"/>
        <v>0</v>
      </c>
      <c r="M2300" s="16">
        <f t="shared" si="1153"/>
        <v>-250.11925714907798</v>
      </c>
      <c r="N2300" s="16">
        <f t="shared" si="1173"/>
        <v>107611.96612481125</v>
      </c>
      <c r="O2300" s="16">
        <f t="shared" si="1174"/>
        <v>0</v>
      </c>
      <c r="P2300" s="16">
        <f t="shared" si="1154"/>
        <v>107862.08538196034</v>
      </c>
      <c r="Q2300" s="16">
        <f t="shared" si="1175"/>
        <v>17124.154766118216</v>
      </c>
      <c r="R2300" s="16">
        <f t="shared" si="1155"/>
        <v>803.85267747941054</v>
      </c>
      <c r="S2300" s="16">
        <f t="shared" si="1176"/>
        <v>-19790.913955097629</v>
      </c>
      <c r="T2300" s="16">
        <f t="shared" si="1177"/>
        <v>0</v>
      </c>
      <c r="U2300" s="16">
        <f t="shared" si="1156"/>
        <v>-20594.766632577041</v>
      </c>
      <c r="V2300" s="16">
        <f t="shared" si="1178"/>
        <v>0</v>
      </c>
      <c r="W2300" s="16">
        <f t="shared" si="1157"/>
        <v>281.36031868230202</v>
      </c>
      <c r="X2300" s="16">
        <f t="shared" si="1179"/>
        <v>37066.073502691288</v>
      </c>
      <c r="Y2300" s="16">
        <f t="shared" si="1180"/>
        <v>361.53678801970358</v>
      </c>
      <c r="Z2300" s="16">
        <f t="shared" si="1158"/>
        <v>36704.536714671587</v>
      </c>
      <c r="AA2300" s="16">
        <f t="shared" si="1181"/>
        <v>5291.7466271358999</v>
      </c>
      <c r="AB2300" s="16">
        <f t="shared" si="1159"/>
        <v>542.11757821922947</v>
      </c>
      <c r="AC2300" s="16">
        <f t="shared" si="1182"/>
        <v>6053.4901994599595</v>
      </c>
      <c r="AD2300" s="16">
        <f t="shared" si="1183"/>
        <v>696.33199514650585</v>
      </c>
      <c r="AE2300" s="16">
        <f t="shared" si="1160"/>
        <v>5357.158204313454</v>
      </c>
      <c r="AF2300" s="16">
        <f t="shared" si="1184"/>
        <v>778.38786643130868</v>
      </c>
      <c r="AG2300" s="16">
        <f t="shared" si="1161"/>
        <v>411.7389484507633</v>
      </c>
      <c r="AH2300" s="16">
        <f t="shared" si="1185"/>
        <v>21502.997332851824</v>
      </c>
      <c r="AI2300" s="16">
        <f t="shared" si="1186"/>
        <v>528.96668985085535</v>
      </c>
      <c r="AJ2300" s="16">
        <f t="shared" si="1162"/>
        <v>20974.03064300097</v>
      </c>
      <c r="AK2300" s="16">
        <f t="shared" si="1187"/>
        <v>3035.6595184108392</v>
      </c>
      <c r="AL2300" s="16">
        <f t="shared" si="1163"/>
        <v>476.9282633349988</v>
      </c>
      <c r="AM2300" s="16">
        <f t="shared" si="1188"/>
        <v>13764.061989615248</v>
      </c>
      <c r="AN2300" s="16">
        <f t="shared" si="1189"/>
        <v>612.65743300447207</v>
      </c>
      <c r="AO2300" s="16">
        <f t="shared" si="1164"/>
        <v>13151.404556610776</v>
      </c>
      <c r="AP2300" s="16">
        <f t="shared" si="1190"/>
        <v>1907.1668639817553</v>
      </c>
      <c r="AQ2300" s="16">
        <f t="shared" si="1165"/>
        <v>542.11757821922947</v>
      </c>
      <c r="AR2300" s="16">
        <f t="shared" si="1191"/>
        <v>6053.4901994599595</v>
      </c>
      <c r="AS2300" s="16">
        <f t="shared" si="1192"/>
        <v>696.33199514650585</v>
      </c>
      <c r="AT2300" s="16">
        <f t="shared" si="1166"/>
        <v>5357.158204313454</v>
      </c>
      <c r="AU2300" s="16">
        <f t="shared" si="1193"/>
        <v>778.38786643130868</v>
      </c>
    </row>
    <row r="2301" spans="2:47">
      <c r="B2301" s="13">
        <v>29</v>
      </c>
      <c r="C2301" s="16">
        <f t="shared" si="1149"/>
        <v>-2178.0847173719376</v>
      </c>
      <c r="D2301" s="16">
        <f t="shared" si="1167"/>
        <v>405712.12373504217</v>
      </c>
      <c r="E2301" s="16">
        <f t="shared" si="1168"/>
        <v>0</v>
      </c>
      <c r="F2301" s="16">
        <f t="shared" si="1150"/>
        <v>407890.20845241414</v>
      </c>
      <c r="G2301" s="16">
        <f t="shared" si="1169"/>
        <v>73273.731631841118</v>
      </c>
      <c r="H2301" s="16">
        <f t="shared" si="1151"/>
        <v>1854.3898949689076</v>
      </c>
      <c r="I2301" s="16">
        <f t="shared" si="1170"/>
        <v>-120520.07535117707</v>
      </c>
      <c r="J2301" s="16">
        <f t="shared" si="1171"/>
        <v>0</v>
      </c>
      <c r="K2301" s="16">
        <f t="shared" si="1152"/>
        <v>-122374.46524614598</v>
      </c>
      <c r="L2301" s="16">
        <f t="shared" si="1172"/>
        <v>0</v>
      </c>
      <c r="M2301" s="16">
        <f t="shared" si="1153"/>
        <v>-250.11925714907798</v>
      </c>
      <c r="N2301" s="16">
        <f t="shared" si="1173"/>
        <v>110875.75204753231</v>
      </c>
      <c r="O2301" s="16">
        <f t="shared" si="1174"/>
        <v>0</v>
      </c>
      <c r="P2301" s="16">
        <f t="shared" si="1154"/>
        <v>111125.87130468139</v>
      </c>
      <c r="Q2301" s="16">
        <f t="shared" si="1175"/>
        <v>17033.601983595388</v>
      </c>
      <c r="R2301" s="16">
        <f t="shared" si="1155"/>
        <v>803.85267747941054</v>
      </c>
      <c r="S2301" s="16">
        <f t="shared" si="1176"/>
        <v>-21212.609631554351</v>
      </c>
      <c r="T2301" s="16">
        <f t="shared" si="1177"/>
        <v>0</v>
      </c>
      <c r="U2301" s="16">
        <f t="shared" si="1156"/>
        <v>-22016.462309033763</v>
      </c>
      <c r="V2301" s="16">
        <f t="shared" si="1178"/>
        <v>0</v>
      </c>
      <c r="W2301" s="16">
        <f t="shared" si="1157"/>
        <v>281.36031868230202</v>
      </c>
      <c r="X2301" s="16">
        <f t="shared" si="1179"/>
        <v>37730.061470479515</v>
      </c>
      <c r="Y2301" s="16">
        <f t="shared" si="1180"/>
        <v>362.36025478199969</v>
      </c>
      <c r="Z2301" s="16">
        <f t="shared" si="1158"/>
        <v>37367.701215697518</v>
      </c>
      <c r="AA2301" s="16">
        <f t="shared" si="1181"/>
        <v>5138.1613609038905</v>
      </c>
      <c r="AB2301" s="16">
        <f t="shared" si="1159"/>
        <v>542.11757821922947</v>
      </c>
      <c r="AC2301" s="16">
        <f t="shared" si="1182"/>
        <v>5506.8372045419719</v>
      </c>
      <c r="AD2301" s="16">
        <f t="shared" si="1183"/>
        <v>697.92983329054277</v>
      </c>
      <c r="AE2301" s="16">
        <f t="shared" si="1160"/>
        <v>4808.9073712514291</v>
      </c>
      <c r="AF2301" s="16">
        <f t="shared" si="1184"/>
        <v>666.4077816286291</v>
      </c>
      <c r="AG2301" s="16">
        <f t="shared" si="1161"/>
        <v>411.7389484507633</v>
      </c>
      <c r="AH2301" s="16">
        <f t="shared" si="1185"/>
        <v>21560.045059166416</v>
      </c>
      <c r="AI2301" s="16">
        <f t="shared" si="1186"/>
        <v>530.17599016478744</v>
      </c>
      <c r="AJ2301" s="16">
        <f t="shared" si="1162"/>
        <v>21029.86906900163</v>
      </c>
      <c r="AK2301" s="16">
        <f t="shared" si="1187"/>
        <v>2902.951580158362</v>
      </c>
      <c r="AL2301" s="16">
        <f t="shared" si="1163"/>
        <v>476.9282633349988</v>
      </c>
      <c r="AM2301" s="16">
        <f t="shared" si="1188"/>
        <v>13518.854799922481</v>
      </c>
      <c r="AN2301" s="16">
        <f t="shared" si="1189"/>
        <v>614.06066362973058</v>
      </c>
      <c r="AO2301" s="16">
        <f t="shared" si="1164"/>
        <v>12904.79413629275</v>
      </c>
      <c r="AP2301" s="16">
        <f t="shared" si="1190"/>
        <v>1784.8416756646238</v>
      </c>
      <c r="AQ2301" s="16">
        <f t="shared" si="1165"/>
        <v>542.11757821922947</v>
      </c>
      <c r="AR2301" s="16">
        <f t="shared" si="1191"/>
        <v>5506.8372045419719</v>
      </c>
      <c r="AS2301" s="16">
        <f t="shared" si="1192"/>
        <v>697.92983329054277</v>
      </c>
      <c r="AT2301" s="16">
        <f t="shared" si="1166"/>
        <v>4808.9073712514291</v>
      </c>
      <c r="AU2301" s="16">
        <f t="shared" si="1193"/>
        <v>666.4077816286291</v>
      </c>
    </row>
    <row r="2302" spans="2:47">
      <c r="B2302" s="13">
        <v>30</v>
      </c>
      <c r="C2302" s="16">
        <f t="shared" si="1149"/>
        <v>-2178.0847173719376</v>
      </c>
      <c r="D2302" s="16">
        <f t="shared" si="1167"/>
        <v>419286.66087657458</v>
      </c>
      <c r="E2302" s="16">
        <f t="shared" si="1168"/>
        <v>0</v>
      </c>
      <c r="F2302" s="16">
        <f t="shared" si="1150"/>
        <v>421464.74559394654</v>
      </c>
      <c r="G2302" s="16">
        <f t="shared" si="1169"/>
        <v>73972.368969816715</v>
      </c>
      <c r="H2302" s="16">
        <f t="shared" si="1151"/>
        <v>1854.3898949689076</v>
      </c>
      <c r="I2302" s="16">
        <f t="shared" si="1170"/>
        <v>-126045.69920353036</v>
      </c>
      <c r="J2302" s="16">
        <f t="shared" si="1171"/>
        <v>0</v>
      </c>
      <c r="K2302" s="16">
        <f t="shared" si="1152"/>
        <v>-127900.08909849926</v>
      </c>
      <c r="L2302" s="16">
        <f t="shared" si="1172"/>
        <v>0</v>
      </c>
      <c r="M2302" s="16">
        <f t="shared" si="1153"/>
        <v>-250.11925714907798</v>
      </c>
      <c r="N2302" s="16">
        <f t="shared" si="1173"/>
        <v>114230.7281489342</v>
      </c>
      <c r="O2302" s="16">
        <f t="shared" si="1174"/>
        <v>0</v>
      </c>
      <c r="P2302" s="16">
        <f t="shared" si="1154"/>
        <v>114480.84740608328</v>
      </c>
      <c r="Q2302" s="16">
        <f t="shared" si="1175"/>
        <v>16944.824745827907</v>
      </c>
      <c r="R2302" s="16">
        <f t="shared" si="1155"/>
        <v>803.85267747941054</v>
      </c>
      <c r="S2302" s="16">
        <f t="shared" si="1176"/>
        <v>-22676.956178304776</v>
      </c>
      <c r="T2302" s="16">
        <f t="shared" si="1177"/>
        <v>0</v>
      </c>
      <c r="U2302" s="16">
        <f t="shared" si="1156"/>
        <v>-23480.808855784187</v>
      </c>
      <c r="V2302" s="16">
        <f t="shared" si="1178"/>
        <v>0</v>
      </c>
      <c r="W2302" s="16">
        <f t="shared" si="1157"/>
        <v>281.36031868230202</v>
      </c>
      <c r="X2302" s="16">
        <f t="shared" si="1179"/>
        <v>38411.754787664111</v>
      </c>
      <c r="Y2302" s="16">
        <f t="shared" si="1180"/>
        <v>363.14913425275068</v>
      </c>
      <c r="Z2302" s="16">
        <f t="shared" si="1158"/>
        <v>38048.60565341136</v>
      </c>
      <c r="AA2302" s="16">
        <f t="shared" si="1181"/>
        <v>4989.7888178723415</v>
      </c>
      <c r="AB2302" s="16">
        <f t="shared" si="1159"/>
        <v>542.11757821922947</v>
      </c>
      <c r="AC2302" s="16">
        <f t="shared" si="1182"/>
        <v>4943.2682432041938</v>
      </c>
      <c r="AD2302" s="16">
        <f t="shared" si="1183"/>
        <v>699.46060969113898</v>
      </c>
      <c r="AE2302" s="16">
        <f t="shared" si="1160"/>
        <v>4243.8076335130545</v>
      </c>
      <c r="AF2302" s="16">
        <f t="shared" si="1184"/>
        <v>560.89478195949084</v>
      </c>
      <c r="AG2302" s="16">
        <f t="shared" si="1161"/>
        <v>411.7389484507633</v>
      </c>
      <c r="AH2302" s="16">
        <f t="shared" si="1185"/>
        <v>21617.443610789534</v>
      </c>
      <c r="AI2302" s="16">
        <f t="shared" si="1186"/>
        <v>531.33451655977296</v>
      </c>
      <c r="AJ2302" s="16">
        <f t="shared" si="1162"/>
        <v>21086.10909422976</v>
      </c>
      <c r="AK2302" s="16">
        <f t="shared" si="1187"/>
        <v>2776.0784488862855</v>
      </c>
      <c r="AL2302" s="16">
        <f t="shared" si="1163"/>
        <v>476.9282633349988</v>
      </c>
      <c r="AM2302" s="16">
        <f t="shared" si="1188"/>
        <v>13265.354084460771</v>
      </c>
      <c r="AN2302" s="16">
        <f t="shared" si="1189"/>
        <v>615.40498908617428</v>
      </c>
      <c r="AO2302" s="16">
        <f t="shared" si="1164"/>
        <v>12649.949095374595</v>
      </c>
      <c r="AP2302" s="16">
        <f t="shared" si="1190"/>
        <v>1668.6661548324748</v>
      </c>
      <c r="AQ2302" s="16">
        <f t="shared" si="1165"/>
        <v>542.11757821922947</v>
      </c>
      <c r="AR2302" s="16">
        <f t="shared" si="1191"/>
        <v>4943.2682432041938</v>
      </c>
      <c r="AS2302" s="16">
        <f t="shared" si="1192"/>
        <v>699.46060969113898</v>
      </c>
      <c r="AT2302" s="16">
        <f t="shared" si="1166"/>
        <v>4243.8076335130545</v>
      </c>
      <c r="AU2302" s="16">
        <f t="shared" si="1193"/>
        <v>560.89478195949084</v>
      </c>
    </row>
    <row r="2303" spans="2:47">
      <c r="B2303" s="13">
        <v>31</v>
      </c>
      <c r="C2303" s="16">
        <f t="shared" si="1149"/>
        <v>-2178.0847173719376</v>
      </c>
      <c r="D2303" s="16">
        <f t="shared" si="1167"/>
        <v>433240.47058584139</v>
      </c>
      <c r="E2303" s="16">
        <f t="shared" si="1168"/>
        <v>0</v>
      </c>
      <c r="F2303" s="16">
        <f t="shared" si="1150"/>
        <v>435418.5553032133</v>
      </c>
      <c r="G2303" s="16">
        <f t="shared" si="1169"/>
        <v>74657.307536459455</v>
      </c>
      <c r="H2303" s="16">
        <f t="shared" si="1151"/>
        <v>1854.3898949689076</v>
      </c>
      <c r="I2303" s="16">
        <f t="shared" si="1170"/>
        <v>-131737.09177145423</v>
      </c>
      <c r="J2303" s="16">
        <f t="shared" si="1171"/>
        <v>0</v>
      </c>
      <c r="K2303" s="16">
        <f t="shared" si="1152"/>
        <v>-133591.48166642315</v>
      </c>
      <c r="L2303" s="16">
        <f t="shared" si="1172"/>
        <v>0</v>
      </c>
      <c r="M2303" s="16">
        <f t="shared" si="1153"/>
        <v>-250.11925714907798</v>
      </c>
      <c r="N2303" s="16">
        <f t="shared" si="1173"/>
        <v>117679.44228260925</v>
      </c>
      <c r="O2303" s="16">
        <f t="shared" si="1174"/>
        <v>0</v>
      </c>
      <c r="P2303" s="16">
        <f t="shared" si="1154"/>
        <v>117929.56153975833</v>
      </c>
      <c r="Q2303" s="16">
        <f t="shared" si="1175"/>
        <v>16857.788238212732</v>
      </c>
      <c r="R2303" s="16">
        <f t="shared" si="1155"/>
        <v>803.85267747941054</v>
      </c>
      <c r="S2303" s="16">
        <f t="shared" si="1176"/>
        <v>-24185.233121457713</v>
      </c>
      <c r="T2303" s="16">
        <f t="shared" si="1177"/>
        <v>0</v>
      </c>
      <c r="U2303" s="16">
        <f t="shared" si="1156"/>
        <v>-24989.085798937125</v>
      </c>
      <c r="V2303" s="16">
        <f t="shared" si="1178"/>
        <v>0</v>
      </c>
      <c r="W2303" s="16">
        <f t="shared" si="1157"/>
        <v>281.36031868230202</v>
      </c>
      <c r="X2303" s="16">
        <f t="shared" si="1179"/>
        <v>39111.683695367676</v>
      </c>
      <c r="Y2303" s="16">
        <f t="shared" si="1180"/>
        <v>363.90473062061966</v>
      </c>
      <c r="Z2303" s="16">
        <f t="shared" si="1158"/>
        <v>38747.778964747056</v>
      </c>
      <c r="AA2303" s="16">
        <f t="shared" si="1181"/>
        <v>4846.4339163792056</v>
      </c>
      <c r="AB2303" s="16">
        <f t="shared" si="1159"/>
        <v>542.11757821922947</v>
      </c>
      <c r="AC2303" s="16">
        <f t="shared" si="1182"/>
        <v>4362.3796187934095</v>
      </c>
      <c r="AD2303" s="16">
        <f t="shared" si="1183"/>
        <v>700.92684864533874</v>
      </c>
      <c r="AE2303" s="16">
        <f t="shared" si="1160"/>
        <v>3661.4527701480706</v>
      </c>
      <c r="AF2303" s="16">
        <f t="shared" si="1184"/>
        <v>461.54197996903764</v>
      </c>
      <c r="AG2303" s="16">
        <f t="shared" si="1161"/>
        <v>411.7389484507633</v>
      </c>
      <c r="AH2303" s="16">
        <f t="shared" si="1185"/>
        <v>21675.254982322542</v>
      </c>
      <c r="AI2303" s="16">
        <f t="shared" si="1186"/>
        <v>532.44418190886586</v>
      </c>
      <c r="AJ2303" s="16">
        <f t="shared" si="1162"/>
        <v>21142.810800413677</v>
      </c>
      <c r="AK2303" s="16">
        <f t="shared" si="1187"/>
        <v>2654.7893773462733</v>
      </c>
      <c r="AL2303" s="16">
        <f t="shared" si="1163"/>
        <v>476.9282633349988</v>
      </c>
      <c r="AM2303" s="16">
        <f t="shared" si="1188"/>
        <v>13003.388673099362</v>
      </c>
      <c r="AN2303" s="16">
        <f t="shared" si="1189"/>
        <v>616.69262761683933</v>
      </c>
      <c r="AO2303" s="16">
        <f t="shared" si="1164"/>
        <v>12386.696045482522</v>
      </c>
      <c r="AP2303" s="16">
        <f t="shared" si="1190"/>
        <v>1558.3615435818467</v>
      </c>
      <c r="AQ2303" s="16">
        <f t="shared" si="1165"/>
        <v>542.11757821922947</v>
      </c>
      <c r="AR2303" s="16">
        <f t="shared" si="1191"/>
        <v>4362.3796187934095</v>
      </c>
      <c r="AS2303" s="16">
        <f t="shared" si="1192"/>
        <v>700.92684864533874</v>
      </c>
      <c r="AT2303" s="16">
        <f t="shared" si="1166"/>
        <v>3661.4527701480706</v>
      </c>
      <c r="AU2303" s="16">
        <f t="shared" si="1193"/>
        <v>461.54197996903764</v>
      </c>
    </row>
    <row r="2304" spans="2:47">
      <c r="B2304" s="13">
        <v>32</v>
      </c>
      <c r="C2304" s="16">
        <f t="shared" ref="C2304:C2325" si="1194">IF($C$2265-12*$B2304&lt;=0,0,($C$2268*MIN(12,$C$2265-12*$B2304)-$C$2264*(MIN(12,$C$2265-12*$B2304)-MAX(0,MIN(12,$C$2265-12*$B2304,$C$2266-12*$B2304))))/12)</f>
        <v>-2178.0847173719376</v>
      </c>
      <c r="D2304" s="16">
        <f t="shared" si="1167"/>
        <v>447584.14973838505</v>
      </c>
      <c r="E2304" s="16">
        <f t="shared" si="1168"/>
        <v>0</v>
      </c>
      <c r="F2304" s="16">
        <f t="shared" ref="F2304:F2335" si="1195">IF(E2304&gt;0,IF(E2304&lt;=D2304,D2304-E2304,C2304*(D2304/E2304-1)),D2304-C2304)</f>
        <v>449762.23445575696</v>
      </c>
      <c r="G2304" s="16">
        <f t="shared" si="1169"/>
        <v>75328.81593512882</v>
      </c>
      <c r="H2304" s="16">
        <f t="shared" ref="H2304:H2325" si="1196">IF($H$2265-12*$B2304&lt;=0,0,($H$2268*MIN(12,$H$2265-12*$B2304)-$H$2264*(MIN(12,$H$2265-12*$B2304)-MAX(0,MIN(12,$H$2265-12*$B2304,$H$2266-12*$B2304))))/12)</f>
        <v>1854.3898949689076</v>
      </c>
      <c r="I2304" s="16">
        <f t="shared" si="1170"/>
        <v>-137599.22611641584</v>
      </c>
      <c r="J2304" s="16">
        <f t="shared" si="1171"/>
        <v>0</v>
      </c>
      <c r="K2304" s="16">
        <f t="shared" ref="K2304:K2335" si="1197">IF(J2304&gt;0,IF(J2304&lt;=I2304,I2304-J2304,H2304*(I2304/J2304-1)),I2304-H2304)</f>
        <v>-139453.61601138476</v>
      </c>
      <c r="L2304" s="16">
        <f t="shared" si="1172"/>
        <v>0</v>
      </c>
      <c r="M2304" s="16">
        <f t="shared" ref="M2304:M2325" si="1198">IF($M$2265-12*$B2304&lt;=0,0,($M$2268*MIN(12,$M$2265-12*$B2304)-$M$2264*(MIN(12,$M$2265-12*$B2304)-MAX(0,MIN(12,$M$2265-12*$B2304,$M$2266-12*$B2304))))/12)</f>
        <v>-250.11925714907798</v>
      </c>
      <c r="N2304" s="16">
        <f t="shared" si="1173"/>
        <v>121224.51348917918</v>
      </c>
      <c r="O2304" s="16">
        <f t="shared" si="1174"/>
        <v>0</v>
      </c>
      <c r="P2304" s="16">
        <f t="shared" ref="P2304:P2335" si="1199">IF(O2304&gt;0,IF(O2304&lt;=N2304,N2304-O2304,M2304*(N2304/O2304-1)),N2304-M2304)</f>
        <v>121474.63274632827</v>
      </c>
      <c r="Q2304" s="16">
        <f t="shared" si="1175"/>
        <v>16772.458328786088</v>
      </c>
      <c r="R2304" s="16">
        <f t="shared" ref="R2304:R2325" si="1200">IF($R$2265-12*$B2304&lt;=0,0,($R$2268*MIN(12,$R$2265-12*$B2304)-$R$2264*(MIN(12,$R$2265-12*$B2304)-MAX(0,MIN(12,$R$2265-12*$B2304,$R$2266-12*$B2304))))/12)</f>
        <v>803.85267747941054</v>
      </c>
      <c r="S2304" s="16">
        <f t="shared" si="1176"/>
        <v>-25738.758372905239</v>
      </c>
      <c r="T2304" s="16">
        <f t="shared" si="1177"/>
        <v>0</v>
      </c>
      <c r="U2304" s="16">
        <f t="shared" ref="U2304:U2335" si="1201">IF(T2304&gt;0,IF(T2304&lt;=S2304,S2304-T2304,R2304*(S2304/T2304-1)),S2304-R2304)</f>
        <v>-26542.61105038465</v>
      </c>
      <c r="V2304" s="16">
        <f t="shared" si="1178"/>
        <v>0</v>
      </c>
      <c r="W2304" s="16">
        <f t="shared" ref="W2304:W2325" si="1202">IF($W$2265-12*$B2304&lt;=0,0,($W$2268*MIN(12,$W$2265-12*$B2304)-$W$2264*(MIN(12,$W$2265-12*$B2304)-MAX(0,MIN(12,$W$2265-12*$B2304,$W$2266-12*$B2304))))/12)</f>
        <v>281.36031868230202</v>
      </c>
      <c r="X2304" s="16">
        <f t="shared" si="1179"/>
        <v>39830.391909022088</v>
      </c>
      <c r="Y2304" s="16">
        <f t="shared" si="1180"/>
        <v>364.6283118588459</v>
      </c>
      <c r="Z2304" s="16">
        <f t="shared" ref="Z2304:Z2335" si="1203">IF(Y2304&gt;0,IF(Y2304&lt;=X2304,X2304-Y2304,W2304*(X2304/Y2304-1)),X2304-W2304)</f>
        <v>39465.763597163241</v>
      </c>
      <c r="AA2304" s="16">
        <f t="shared" si="1181"/>
        <v>4707.9089379782708</v>
      </c>
      <c r="AB2304" s="16">
        <f t="shared" ref="AB2304:AB2325" si="1204">IF($AB$2265-12*$B2304&lt;=0,0,($AB$2268*MIN(12,$AB$2265-12*$B2304)-$AB$2264*(MIN(12,$AB$2265-12*$B2304)-MAX(0,MIN(12,$AB$2265-12*$B2304,$AB$2266-12*$B2304))))/12)</f>
        <v>542.11757821922947</v>
      </c>
      <c r="AC2304" s="16">
        <f t="shared" si="1182"/>
        <v>3763.7537605460079</v>
      </c>
      <c r="AD2304" s="16">
        <f t="shared" si="1183"/>
        <v>702.33100475682488</v>
      </c>
      <c r="AE2304" s="16">
        <f t="shared" ref="AE2304:AE2335" si="1205">IF(AD2304&gt;0,IF(AD2304&lt;=AC2304,AC2304-AD2304,AB2304*(AC2304/AD2304-1)),AC2304-AB2304)</f>
        <v>3061.4227557891832</v>
      </c>
      <c r="AF2304" s="16">
        <f t="shared" si="1184"/>
        <v>368.05535479928625</v>
      </c>
      <c r="AG2304" s="16">
        <f t="shared" ref="AG2304:AG2325" si="1206">IF($AG$2265-12*$B2304&lt;=0,0,($AG$2268*MIN(12,$AG$2265-12*$B2304)-$AG$2264*(MIN(12,$AG$2265-12*$B2304)-MAX(0,MIN(12,$AG$2265-12*$B2304,$AG$2266-12*$B2304))))/12)</f>
        <v>411.7389484507633</v>
      </c>
      <c r="AH2304" s="16">
        <f t="shared" si="1185"/>
        <v>21733.540934177236</v>
      </c>
      <c r="AI2304" s="16">
        <f t="shared" si="1186"/>
        <v>533.50684611969234</v>
      </c>
      <c r="AJ2304" s="16">
        <f t="shared" ref="AJ2304:AJ2335" si="1207">IF(AI2304&gt;0,IF(AI2304&lt;=AH2304,AH2304-AI2304,AG2304*(AH2304/AI2304-1)),AH2304-AG2304)</f>
        <v>21200.034088057542</v>
      </c>
      <c r="AK2304" s="16">
        <f t="shared" si="1187"/>
        <v>2538.8437246901967</v>
      </c>
      <c r="AL2304" s="16">
        <f t="shared" ref="AL2304:AL2325" si="1208">IF($AL$2265-12*$B2304&lt;=0,0,($AL$2268*MIN(12,$AL$2265-12*$B2304)-$AL$2264*(MIN(12,$AL$2265-12*$B2304)-MAX(0,MIN(12,$AL$2265-12*$B2304,$AL$2266-12*$B2304))))/12)</f>
        <v>476.9282633349988</v>
      </c>
      <c r="AM2304" s="16">
        <f t="shared" si="1188"/>
        <v>12732.780332993305</v>
      </c>
      <c r="AN2304" s="16">
        <f t="shared" si="1189"/>
        <v>617.92573613252</v>
      </c>
      <c r="AO2304" s="16">
        <f t="shared" ref="AO2304:AO2335" si="1209">IF(AN2304&gt;0,IF(AN2304&lt;=AM2304,AM2304-AN2304,AL2304*(AM2304/AN2304-1)),AM2304-AL2304)</f>
        <v>12114.854596860785</v>
      </c>
      <c r="AP2304" s="16">
        <f t="shared" si="1190"/>
        <v>1453.6605683798871</v>
      </c>
      <c r="AQ2304" s="16">
        <f t="shared" ref="AQ2304:AQ2325" si="1210">IF($AQ$2265-12*$B2304&lt;=0,0,($AQ$2268*MIN(12,$AQ$2265-12*$B2304)-$AQ$2264*(MIN(12,$AQ$2265-12*$B2304)-MAX(0,MIN(12,$AQ$2265-12*$B2304,$AQ$2266-12*$B2304))))/12)</f>
        <v>542.11757821922947</v>
      </c>
      <c r="AR2304" s="16">
        <f t="shared" si="1191"/>
        <v>3763.7537605460079</v>
      </c>
      <c r="AS2304" s="16">
        <f t="shared" si="1192"/>
        <v>702.33100475682488</v>
      </c>
      <c r="AT2304" s="16">
        <f t="shared" ref="AT2304:AT2335" si="1211">IF(AS2304&gt;0,IF(AS2304&lt;=AR2304,AR2304-AS2304,AQ2304*(AR2304/AS2304-1)),AR2304-AQ2304)</f>
        <v>3061.4227557891832</v>
      </c>
      <c r="AU2304" s="16">
        <f t="shared" si="1193"/>
        <v>368.05535479928625</v>
      </c>
    </row>
    <row r="2305" spans="2:47">
      <c r="B2305" s="13">
        <v>33</v>
      </c>
      <c r="C2305" s="16">
        <f t="shared" si="1194"/>
        <v>-2178.0847173719376</v>
      </c>
      <c r="D2305" s="16">
        <f t="shared" ref="D2305:D2325" si="1212">IF($B2305&gt;$C$2267,F2304,F2304*$B$107*IF(F2304&gt;0,$B$106,1))</f>
        <v>462328.5912864508</v>
      </c>
      <c r="E2305" s="16">
        <f t="shared" ref="E2305:E2336" si="1213">IF(AND(C2305&gt;0,D2305&gt;0),C2305/(1-$B$105*MAX(0,1-G2304/D2305)),0)</f>
        <v>0</v>
      </c>
      <c r="F2305" s="16">
        <f t="shared" si="1195"/>
        <v>464506.67600382271</v>
      </c>
      <c r="G2305" s="16">
        <f t="shared" ref="G2305:G2336" si="1214">IF(E2305&gt;0,IF(E2305&lt;=D2305,G2304*(1-E2305/D2305),0),IF(AND(C2305&lt;0,F2305&gt;0),G2304-C2305,G2304))/$B$108</f>
        <v>75987.157502451722</v>
      </c>
      <c r="H2305" s="16">
        <f t="shared" si="1196"/>
        <v>1854.3898949689076</v>
      </c>
      <c r="I2305" s="16">
        <f t="shared" ref="I2305:I2325" si="1215">IF($B2305&gt;$H$2267,K2304,K2304*$B$107*IF(K2304&gt;0,$B$106,1))</f>
        <v>-143637.22449172632</v>
      </c>
      <c r="J2305" s="16">
        <f t="shared" ref="J2305:J2336" si="1216">IF(AND(H2305&gt;0,I2305&gt;0),H2305/(1-$B$105*MAX(0,1-L2304/I2305)),0)</f>
        <v>0</v>
      </c>
      <c r="K2305" s="16">
        <f t="shared" si="1197"/>
        <v>-145491.61438669523</v>
      </c>
      <c r="L2305" s="16">
        <f t="shared" ref="L2305:L2336" si="1217">IF(J2305&gt;0,IF(J2305&lt;=I2305,L2304*(1-J2305/I2305),0),IF(AND(H2305&lt;0,K2305&gt;0),L2304-H2305,L2304))/$B$108</f>
        <v>0</v>
      </c>
      <c r="M2305" s="16">
        <f t="shared" si="1198"/>
        <v>-250.11925714907798</v>
      </c>
      <c r="N2305" s="16">
        <f t="shared" ref="N2305:N2325" si="1218">IF($B2305&gt;$M$2267,P2304,P2304*$B$107*IF(P2304&gt;0,$B$106,1))</f>
        <v>124868.63398526069</v>
      </c>
      <c r="O2305" s="16">
        <f t="shared" ref="O2305:O2336" si="1219">IF(AND(M2305&gt;0,N2305&gt;0),M2305/(1-$B$105*MAX(0,1-Q2304/N2305)),0)</f>
        <v>0</v>
      </c>
      <c r="P2305" s="16">
        <f t="shared" si="1199"/>
        <v>125118.75324240977</v>
      </c>
      <c r="Q2305" s="16">
        <f t="shared" ref="Q2305:Q2336" si="1220">IF(O2305&gt;0,IF(O2305&lt;=N2305,Q2304*(1-O2305/N2305),0),IF(AND(M2305&lt;0,P2305&gt;0),Q2304-M2305,Q2304))/$B$108</f>
        <v>16688.801554838399</v>
      </c>
      <c r="R2305" s="16">
        <f t="shared" si="1200"/>
        <v>803.85267747941054</v>
      </c>
      <c r="S2305" s="16">
        <f t="shared" ref="S2305:S2325" si="1221">IF($B2305&gt;$R$2267,U2304,U2304*$B$107*IF(U2304&gt;0,$B$106,1))</f>
        <v>-27338.889381896191</v>
      </c>
      <c r="T2305" s="16">
        <f t="shared" ref="T2305:T2336" si="1222">IF(AND(R2305&gt;0,S2305&gt;0),R2305/(1-$B$105*MAX(0,1-V2304/S2305)),0)</f>
        <v>0</v>
      </c>
      <c r="U2305" s="16">
        <f t="shared" si="1201"/>
        <v>-28142.742059375603</v>
      </c>
      <c r="V2305" s="16">
        <f t="shared" ref="V2305:V2336" si="1223">IF(T2305&gt;0,IF(T2305&lt;=S2305,V2304*(1-T2305/S2305),0),IF(AND(R2305&lt;0,U2305&gt;0),V2304-R2305,V2304))/$B$108</f>
        <v>0</v>
      </c>
      <c r="W2305" s="16">
        <f t="shared" si="1202"/>
        <v>281.36031868230202</v>
      </c>
      <c r="X2305" s="16">
        <f t="shared" ref="X2305:X2325" si="1224">IF($B2305&gt;$W$2267,Z2304,Z2304*$B$107*IF(Z2304&gt;0,$B$106,1))</f>
        <v>40568.437032067981</v>
      </c>
      <c r="Y2305" s="16">
        <f t="shared" ref="Y2305:Y2336" si="1225">IF(AND(W2305&gt;0,X2305&gt;0),W2305/(1-$B$105*MAX(0,1-AA2304/X2305)),0)</f>
        <v>365.32110954169252</v>
      </c>
      <c r="Z2305" s="16">
        <f t="shared" si="1203"/>
        <v>40203.115922526289</v>
      </c>
      <c r="AA2305" s="16">
        <f t="shared" ref="AA2305:AA2336" si="1226">IF(Y2305&gt;0,IF(Y2305&lt;=X2305,AA2304*(1-Y2305/X2305),0),IF(AND(W2305&lt;0,Z2305&gt;0),AA2304-W2305,AA2304))/$B$108</f>
        <v>4574.0332814966087</v>
      </c>
      <c r="AB2305" s="16">
        <f t="shared" si="1204"/>
        <v>542.11757821922947</v>
      </c>
      <c r="AC2305" s="16">
        <f t="shared" ref="AC2305:AC2325" si="1227">IF($B2305&gt;$AB$2267,AE2304,AE2304*$B$107*IF(AE2304&gt;0,$B$106,1))</f>
        <v>3146.958907585933</v>
      </c>
      <c r="AD2305" s="16">
        <f t="shared" ref="AD2305:AD2336" si="1228">IF(AND(AB2305&gt;0,AC2305&gt;0),AB2305/(1-$B$105*MAX(0,1-AF2304/AC2305)),0)</f>
        <v>703.67546253584385</v>
      </c>
      <c r="AE2305" s="16">
        <f t="shared" si="1205"/>
        <v>2443.2834450500891</v>
      </c>
      <c r="AF2305" s="16">
        <f t="shared" ref="AF2305:AF2336" si="1229">IF(AD2305&gt;0,IF(AD2305&lt;=AC2305,AF2304*(1-AD2305/AC2305),0),IF(AND(AB2305&lt;0,AE2305&gt;0),AF2304-AB2305,AF2304))/$B$108</f>
        <v>280.15330431790869</v>
      </c>
      <c r="AG2305" s="16">
        <f t="shared" si="1206"/>
        <v>411.7389484507633</v>
      </c>
      <c r="AH2305" s="16">
        <f t="shared" ref="AH2305:AH2325" si="1230">IF($B2305&gt;$AG$2267,AJ2304,AJ2304*$B$107*IF(AJ2304&gt;0,$B$106,1))</f>
        <v>21792.363040477871</v>
      </c>
      <c r="AI2305" s="16">
        <f t="shared" ref="AI2305:AI2336" si="1231">IF(AND(AG2305&gt;0,AH2305&gt;0),AG2305/(1-$B$105*MAX(0,1-AK2304/AH2305)),0)</f>
        <v>534.52431584828321</v>
      </c>
      <c r="AJ2305" s="16">
        <f t="shared" si="1207"/>
        <v>21257.838724629586</v>
      </c>
      <c r="AK2305" s="16">
        <f t="shared" ref="AK2305:AK2336" si="1232">IF(AI2305&gt;0,IF(AI2305&lt;=AH2305,AK2304*(1-AI2305/AH2305),0),IF(AND(AG2305&lt;0,AJ2305&gt;0),AK2304-AG2305,AK2304))/$B$108</f>
        <v>2428.0106097149974</v>
      </c>
      <c r="AL2305" s="16">
        <f t="shared" si="1208"/>
        <v>476.9282633349988</v>
      </c>
      <c r="AM2305" s="16">
        <f t="shared" ref="AM2305:AM2325" si="1233">IF($B2305&gt;$AL$2267,AO2304,AO2304*$B$107*IF(AO2304&gt;0,$B$106,1))</f>
        <v>12453.343634297076</v>
      </c>
      <c r="AN2305" s="16">
        <f t="shared" ref="AN2305:AN2336" si="1234">IF(AND(AL2305&gt;0,AM2305&gt;0),AL2305/(1-$B$105*MAX(0,1-AP2304/AM2305)),0)</f>
        <v>619.10640987006468</v>
      </c>
      <c r="AO2305" s="16">
        <f t="shared" si="1209"/>
        <v>11834.237224427012</v>
      </c>
      <c r="AP2305" s="16">
        <f t="shared" ref="AP2305:AP2336" si="1235">IF(AN2305&gt;0,IF(AN2305&lt;=AM2305,AP2304*(1-AN2305/AM2305),0),IF(AND(AL2305&lt;0,AO2305&gt;0),AP2304-AL2305,AP2304))/$B$108</f>
        <v>1354.3070427889129</v>
      </c>
      <c r="AQ2305" s="16">
        <f t="shared" si="1210"/>
        <v>542.11757821922947</v>
      </c>
      <c r="AR2305" s="16">
        <f t="shared" ref="AR2305:AR2325" si="1236">IF($B2305&gt;$AQ$2267,AT2304,AT2304*$B$107*IF(AT2304&gt;0,$B$106,1))</f>
        <v>3146.958907585933</v>
      </c>
      <c r="AS2305" s="16">
        <f t="shared" ref="AS2305:AS2336" si="1237">IF(AND(AQ2305&gt;0,AR2305&gt;0),AQ2305/(1-$B$105*MAX(0,1-AU2304/AR2305)),0)</f>
        <v>703.67546253584385</v>
      </c>
      <c r="AT2305" s="16">
        <f t="shared" si="1211"/>
        <v>2443.2834450500891</v>
      </c>
      <c r="AU2305" s="16">
        <f t="shared" ref="AU2305:AU2336" si="1238">IF(AS2305&gt;0,IF(AS2305&lt;=AR2305,AU2304*(1-AS2305/AR2305),0),IF(AND(AQ2305&lt;0,AT2305&gt;0),AU2304-AQ2305,AU2304))/$B$108</f>
        <v>280.15330431790869</v>
      </c>
    </row>
    <row r="2306" spans="2:47">
      <c r="B2306" s="13">
        <v>34</v>
      </c>
      <c r="C2306" s="16">
        <f t="shared" si="1194"/>
        <v>-2178.0847173719376</v>
      </c>
      <c r="D2306" s="16">
        <f t="shared" si="1212"/>
        <v>477484.99253136956</v>
      </c>
      <c r="E2306" s="16">
        <f t="shared" si="1213"/>
        <v>0</v>
      </c>
      <c r="F2306" s="16">
        <f t="shared" si="1195"/>
        <v>479663.07724874152</v>
      </c>
      <c r="G2306" s="16">
        <f t="shared" si="1214"/>
        <v>76632.590411591824</v>
      </c>
      <c r="H2306" s="16">
        <f t="shared" si="1196"/>
        <v>1854.3898949689076</v>
      </c>
      <c r="I2306" s="16">
        <f t="shared" si="1215"/>
        <v>-149856.3628182961</v>
      </c>
      <c r="J2306" s="16">
        <f t="shared" si="1216"/>
        <v>0</v>
      </c>
      <c r="K2306" s="16">
        <f t="shared" si="1197"/>
        <v>-151710.75271326501</v>
      </c>
      <c r="L2306" s="16">
        <f t="shared" si="1217"/>
        <v>0</v>
      </c>
      <c r="M2306" s="16">
        <f t="shared" si="1198"/>
        <v>-250.11925714907798</v>
      </c>
      <c r="N2306" s="16">
        <f t="shared" si="1218"/>
        <v>128614.5712080027</v>
      </c>
      <c r="O2306" s="16">
        <f t="shared" si="1219"/>
        <v>0</v>
      </c>
      <c r="P2306" s="16">
        <f t="shared" si="1199"/>
        <v>128864.69046515178</v>
      </c>
      <c r="Q2306" s="16">
        <f t="shared" si="1220"/>
        <v>16606.785109791646</v>
      </c>
      <c r="R2306" s="16">
        <f t="shared" si="1200"/>
        <v>803.85267747941054</v>
      </c>
      <c r="S2306" s="16">
        <f t="shared" si="1221"/>
        <v>-28987.02432115687</v>
      </c>
      <c r="T2306" s="16">
        <f t="shared" si="1222"/>
        <v>0</v>
      </c>
      <c r="U2306" s="16">
        <f t="shared" si="1201"/>
        <v>-29790.876998636282</v>
      </c>
      <c r="V2306" s="16">
        <f t="shared" si="1223"/>
        <v>0</v>
      </c>
      <c r="W2306" s="16">
        <f t="shared" si="1202"/>
        <v>281.36031868230202</v>
      </c>
      <c r="X2306" s="16">
        <f t="shared" si="1224"/>
        <v>41326.390981401681</v>
      </c>
      <c r="Y2306" s="16">
        <f t="shared" si="1225"/>
        <v>365.98431879906178</v>
      </c>
      <c r="Z2306" s="16">
        <f t="shared" si="1203"/>
        <v>40960.406662602618</v>
      </c>
      <c r="AA2306" s="16">
        <f t="shared" si="1226"/>
        <v>4444.6332217877898</v>
      </c>
      <c r="AB2306" s="16">
        <f t="shared" si="1204"/>
        <v>542.11757821922947</v>
      </c>
      <c r="AC2306" s="16">
        <f t="shared" si="1227"/>
        <v>2511.5487845047887</v>
      </c>
      <c r="AD2306" s="16">
        <f t="shared" si="1228"/>
        <v>704.96253626983582</v>
      </c>
      <c r="AE2306" s="16">
        <f t="shared" si="1205"/>
        <v>1806.586248234953</v>
      </c>
      <c r="AF2306" s="16">
        <f t="shared" si="1229"/>
        <v>197.56620566781785</v>
      </c>
      <c r="AG2306" s="16">
        <f t="shared" si="1206"/>
        <v>411.7389484507633</v>
      </c>
      <c r="AH2306" s="16">
        <f t="shared" si="1230"/>
        <v>21851.782738595739</v>
      </c>
      <c r="AI2306" s="16">
        <f t="shared" si="1231"/>
        <v>535.49834441679866</v>
      </c>
      <c r="AJ2306" s="16">
        <f t="shared" si="1207"/>
        <v>21316.28439417894</v>
      </c>
      <c r="AK2306" s="16">
        <f t="shared" si="1232"/>
        <v>2322.0685706771001</v>
      </c>
      <c r="AL2306" s="16">
        <f t="shared" si="1208"/>
        <v>476.9282633349988</v>
      </c>
      <c r="AM2306" s="16">
        <f t="shared" si="1233"/>
        <v>12164.885812477502</v>
      </c>
      <c r="AN2306" s="16">
        <f t="shared" si="1234"/>
        <v>620.23668228783822</v>
      </c>
      <c r="AO2306" s="16">
        <f t="shared" si="1209"/>
        <v>11544.649130189664</v>
      </c>
      <c r="AP2306" s="16">
        <f t="shared" si="1235"/>
        <v>1260.0554776889846</v>
      </c>
      <c r="AQ2306" s="16">
        <f t="shared" si="1210"/>
        <v>542.11757821922947</v>
      </c>
      <c r="AR2306" s="16">
        <f t="shared" si="1236"/>
        <v>2511.5487845047887</v>
      </c>
      <c r="AS2306" s="16">
        <f t="shared" si="1237"/>
        <v>704.96253626983582</v>
      </c>
      <c r="AT2306" s="16">
        <f t="shared" si="1211"/>
        <v>1806.586248234953</v>
      </c>
      <c r="AU2306" s="16">
        <f t="shared" si="1238"/>
        <v>197.56620566781785</v>
      </c>
    </row>
    <row r="2307" spans="2:47">
      <c r="B2307" s="13">
        <v>35</v>
      </c>
      <c r="C2307" s="16">
        <f t="shared" si="1194"/>
        <v>-2178.0847173719376</v>
      </c>
      <c r="D2307" s="16">
        <f t="shared" si="1212"/>
        <v>493064.86362707138</v>
      </c>
      <c r="E2307" s="16">
        <f t="shared" si="1213"/>
        <v>0</v>
      </c>
      <c r="F2307" s="16">
        <f t="shared" si="1195"/>
        <v>495242.94834444334</v>
      </c>
      <c r="G2307" s="16">
        <f t="shared" si="1214"/>
        <v>77265.367773493883</v>
      </c>
      <c r="H2307" s="16">
        <f t="shared" si="1196"/>
        <v>1854.3898949689076</v>
      </c>
      <c r="I2307" s="16">
        <f t="shared" si="1215"/>
        <v>-156262.07529466297</v>
      </c>
      <c r="J2307" s="16">
        <f t="shared" si="1216"/>
        <v>0</v>
      </c>
      <c r="K2307" s="16">
        <f t="shared" si="1197"/>
        <v>-158116.46518963188</v>
      </c>
      <c r="L2307" s="16">
        <f t="shared" si="1217"/>
        <v>0</v>
      </c>
      <c r="M2307" s="16">
        <f t="shared" si="1198"/>
        <v>-250.11925714907798</v>
      </c>
      <c r="N2307" s="16">
        <f t="shared" si="1218"/>
        <v>132465.16991674813</v>
      </c>
      <c r="O2307" s="16">
        <f t="shared" si="1219"/>
        <v>0</v>
      </c>
      <c r="P2307" s="16">
        <f t="shared" si="1199"/>
        <v>132715.28917389721</v>
      </c>
      <c r="Q2307" s="16">
        <f t="shared" si="1220"/>
        <v>16526.376830334044</v>
      </c>
      <c r="R2307" s="16">
        <f t="shared" si="1200"/>
        <v>803.85267747941054</v>
      </c>
      <c r="S2307" s="16">
        <f t="shared" si="1221"/>
        <v>-30684.603308595371</v>
      </c>
      <c r="T2307" s="16">
        <f t="shared" si="1222"/>
        <v>0</v>
      </c>
      <c r="U2307" s="16">
        <f t="shared" si="1201"/>
        <v>-31488.455986074783</v>
      </c>
      <c r="V2307" s="16">
        <f t="shared" si="1223"/>
        <v>0</v>
      </c>
      <c r="W2307" s="16">
        <f t="shared" si="1202"/>
        <v>281.36031868230202</v>
      </c>
      <c r="X2307" s="16">
        <f t="shared" si="1224"/>
        <v>42104.840424755734</v>
      </c>
      <c r="Y2307" s="16">
        <f t="shared" si="1225"/>
        <v>366.61909839558513</v>
      </c>
      <c r="Z2307" s="16">
        <f t="shared" si="1203"/>
        <v>41738.221326360152</v>
      </c>
      <c r="AA2307" s="16">
        <f t="shared" si="1226"/>
        <v>4319.5416734361097</v>
      </c>
      <c r="AB2307" s="16">
        <f t="shared" si="1204"/>
        <v>542.11757821922947</v>
      </c>
      <c r="AC2307" s="16">
        <f t="shared" si="1227"/>
        <v>1857.0622680106376</v>
      </c>
      <c r="AD2307" s="16">
        <f t="shared" si="1228"/>
        <v>706.19447013813044</v>
      </c>
      <c r="AE2307" s="16">
        <f t="shared" si="1205"/>
        <v>1150.8677978725073</v>
      </c>
      <c r="AF2307" s="16">
        <f t="shared" si="1229"/>
        <v>120.0359847534677</v>
      </c>
      <c r="AG2307" s="16">
        <f t="shared" si="1206"/>
        <v>411.7389484507633</v>
      </c>
      <c r="AH2307" s="16">
        <f t="shared" si="1230"/>
        <v>21911.861380152299</v>
      </c>
      <c r="AI2307" s="16">
        <f t="shared" si="1231"/>
        <v>536.43063191501187</v>
      </c>
      <c r="AJ2307" s="16">
        <f t="shared" si="1207"/>
        <v>21375.430748237286</v>
      </c>
      <c r="AK2307" s="16">
        <f t="shared" si="1232"/>
        <v>2220.8052320602997</v>
      </c>
      <c r="AL2307" s="16">
        <f t="shared" si="1208"/>
        <v>476.9282633349988</v>
      </c>
      <c r="AM2307" s="16">
        <f t="shared" si="1233"/>
        <v>11867.206626887162</v>
      </c>
      <c r="AN2307" s="16">
        <f t="shared" si="1234"/>
        <v>621.31852517496441</v>
      </c>
      <c r="AO2307" s="16">
        <f t="shared" si="1209"/>
        <v>11245.888101712198</v>
      </c>
      <c r="AP2307" s="16">
        <f t="shared" si="1235"/>
        <v>1170.6706994480046</v>
      </c>
      <c r="AQ2307" s="16">
        <f t="shared" si="1210"/>
        <v>542.11757821922947</v>
      </c>
      <c r="AR2307" s="16">
        <f t="shared" si="1236"/>
        <v>1857.0622680106376</v>
      </c>
      <c r="AS2307" s="16">
        <f t="shared" si="1237"/>
        <v>706.19447013813044</v>
      </c>
      <c r="AT2307" s="16">
        <f t="shared" si="1211"/>
        <v>1150.8677978725073</v>
      </c>
      <c r="AU2307" s="16">
        <f t="shared" si="1238"/>
        <v>120.0359847534677</v>
      </c>
    </row>
    <row r="2308" spans="2:47">
      <c r="B2308" s="13">
        <v>36</v>
      </c>
      <c r="C2308" s="16">
        <f t="shared" si="1194"/>
        <v>-2178.0847173719376</v>
      </c>
      <c r="D2308" s="16">
        <f t="shared" si="1212"/>
        <v>509080.0363211871</v>
      </c>
      <c r="E2308" s="16">
        <f t="shared" si="1213"/>
        <v>0</v>
      </c>
      <c r="F2308" s="16">
        <f t="shared" si="1195"/>
        <v>511258.12103855901</v>
      </c>
      <c r="G2308" s="16">
        <f t="shared" si="1214"/>
        <v>77885.737736142954</v>
      </c>
      <c r="H2308" s="16">
        <f t="shared" si="1196"/>
        <v>1854.3898949689076</v>
      </c>
      <c r="I2308" s="16">
        <f t="shared" si="1215"/>
        <v>-162859.95914532084</v>
      </c>
      <c r="J2308" s="16">
        <f t="shared" si="1216"/>
        <v>0</v>
      </c>
      <c r="K2308" s="16">
        <f t="shared" si="1197"/>
        <v>-164714.34904028976</v>
      </c>
      <c r="L2308" s="16">
        <f t="shared" si="1217"/>
        <v>0</v>
      </c>
      <c r="M2308" s="16">
        <f t="shared" si="1198"/>
        <v>-250.11925714907798</v>
      </c>
      <c r="N2308" s="16">
        <f t="shared" si="1218"/>
        <v>136423.3543534159</v>
      </c>
      <c r="O2308" s="16">
        <f t="shared" si="1219"/>
        <v>0</v>
      </c>
      <c r="P2308" s="16">
        <f t="shared" si="1199"/>
        <v>136673.47361056498</v>
      </c>
      <c r="Q2308" s="16">
        <f t="shared" si="1220"/>
        <v>16447.545183806982</v>
      </c>
      <c r="R2308" s="16">
        <f t="shared" si="1200"/>
        <v>803.85267747941054</v>
      </c>
      <c r="S2308" s="16">
        <f t="shared" si="1221"/>
        <v>-32433.109665657026</v>
      </c>
      <c r="T2308" s="16">
        <f t="shared" si="1222"/>
        <v>0</v>
      </c>
      <c r="U2308" s="16">
        <f t="shared" si="1201"/>
        <v>-33236.962343136438</v>
      </c>
      <c r="V2308" s="16">
        <f t="shared" si="1223"/>
        <v>0</v>
      </c>
      <c r="W2308" s="16">
        <f t="shared" si="1202"/>
        <v>281.36031868230202</v>
      </c>
      <c r="X2308" s="16">
        <f t="shared" si="1224"/>
        <v>42904.387230218657</v>
      </c>
      <c r="Y2308" s="16">
        <f t="shared" si="1225"/>
        <v>367.22657092130476</v>
      </c>
      <c r="Z2308" s="16">
        <f t="shared" si="1203"/>
        <v>42537.160659297355</v>
      </c>
      <c r="AA2308" s="16">
        <f t="shared" si="1226"/>
        <v>4198.5979596261386</v>
      </c>
      <c r="AB2308" s="16">
        <f t="shared" si="1204"/>
        <v>542.11757821922947</v>
      </c>
      <c r="AC2308" s="16">
        <f t="shared" si="1227"/>
        <v>1183.0230441450651</v>
      </c>
      <c r="AD2308" s="16">
        <f t="shared" si="1228"/>
        <v>707.37343854562869</v>
      </c>
      <c r="AE2308" s="16">
        <f t="shared" si="1205"/>
        <v>475.64960559943643</v>
      </c>
      <c r="AF2308" s="16">
        <f t="shared" si="1229"/>
        <v>47.315695099688647</v>
      </c>
      <c r="AG2308" s="16">
        <f t="shared" si="1206"/>
        <v>411.7389484507633</v>
      </c>
      <c r="AH2308" s="16">
        <f t="shared" si="1230"/>
        <v>21972.660283343037</v>
      </c>
      <c r="AI2308" s="16">
        <f t="shared" si="1231"/>
        <v>537.32282546660008</v>
      </c>
      <c r="AJ2308" s="16">
        <f t="shared" si="1207"/>
        <v>21435.337457876438</v>
      </c>
      <c r="AK2308" s="16">
        <f t="shared" si="1232"/>
        <v>2124.0169786206588</v>
      </c>
      <c r="AL2308" s="16">
        <f t="shared" si="1208"/>
        <v>476.9282633349988</v>
      </c>
      <c r="AM2308" s="16">
        <f t="shared" si="1233"/>
        <v>11560.098215274038</v>
      </c>
      <c r="AN2308" s="16">
        <f t="shared" si="1234"/>
        <v>622.35384895234779</v>
      </c>
      <c r="AO2308" s="16">
        <f t="shared" si="1209"/>
        <v>10937.744366321691</v>
      </c>
      <c r="AP2308" s="16">
        <f t="shared" si="1235"/>
        <v>1085.9274764186266</v>
      </c>
      <c r="AQ2308" s="16">
        <f t="shared" si="1210"/>
        <v>542.11757821922947</v>
      </c>
      <c r="AR2308" s="16">
        <f t="shared" si="1236"/>
        <v>1183.0230441450651</v>
      </c>
      <c r="AS2308" s="16">
        <f t="shared" si="1237"/>
        <v>707.37343854562869</v>
      </c>
      <c r="AT2308" s="16">
        <f t="shared" si="1211"/>
        <v>475.64960559943643</v>
      </c>
      <c r="AU2308" s="16">
        <f t="shared" si="1238"/>
        <v>47.315695099688647</v>
      </c>
    </row>
    <row r="2309" spans="2:47">
      <c r="B2309" s="13">
        <v>37</v>
      </c>
      <c r="C2309" s="16">
        <f t="shared" si="1194"/>
        <v>-2178.0847173719376</v>
      </c>
      <c r="D2309" s="16">
        <f t="shared" si="1212"/>
        <v>525542.67294037633</v>
      </c>
      <c r="E2309" s="16">
        <f t="shared" si="1213"/>
        <v>0</v>
      </c>
      <c r="F2309" s="16">
        <f t="shared" si="1195"/>
        <v>527720.7576577483</v>
      </c>
      <c r="G2309" s="16">
        <f t="shared" si="1214"/>
        <v>78493.943581877349</v>
      </c>
      <c r="H2309" s="16">
        <f t="shared" si="1196"/>
        <v>1854.3898949689076</v>
      </c>
      <c r="I2309" s="16">
        <f t="shared" si="1215"/>
        <v>-169655.77951149846</v>
      </c>
      <c r="J2309" s="16">
        <f t="shared" si="1216"/>
        <v>0</v>
      </c>
      <c r="K2309" s="16">
        <f t="shared" si="1197"/>
        <v>-171510.16940646738</v>
      </c>
      <c r="L2309" s="16">
        <f t="shared" si="1217"/>
        <v>0</v>
      </c>
      <c r="M2309" s="16">
        <f t="shared" si="1198"/>
        <v>-250.11925714907798</v>
      </c>
      <c r="N2309" s="16">
        <f t="shared" si="1218"/>
        <v>140492.13046324416</v>
      </c>
      <c r="O2309" s="16">
        <f t="shared" si="1219"/>
        <v>0</v>
      </c>
      <c r="P2309" s="16">
        <f t="shared" si="1199"/>
        <v>140742.24972039324</v>
      </c>
      <c r="Q2309" s="16">
        <f t="shared" si="1220"/>
        <v>16370.259255839275</v>
      </c>
      <c r="R2309" s="16">
        <f t="shared" si="1200"/>
        <v>803.85267747941054</v>
      </c>
      <c r="S2309" s="16">
        <f t="shared" si="1221"/>
        <v>-34234.071213430529</v>
      </c>
      <c r="T2309" s="16">
        <f t="shared" si="1222"/>
        <v>0</v>
      </c>
      <c r="U2309" s="16">
        <f t="shared" si="1201"/>
        <v>-35037.923890909937</v>
      </c>
      <c r="V2309" s="16">
        <f t="shared" si="1223"/>
        <v>0</v>
      </c>
      <c r="W2309" s="16">
        <f t="shared" si="1202"/>
        <v>281.36031868230202</v>
      </c>
      <c r="X2309" s="16">
        <f t="shared" si="1224"/>
        <v>43725.648928118128</v>
      </c>
      <c r="Y2309" s="16">
        <f t="shared" si="1225"/>
        <v>367.80782308187014</v>
      </c>
      <c r="Z2309" s="16">
        <f t="shared" si="1203"/>
        <v>43357.841105036256</v>
      </c>
      <c r="AA2309" s="16">
        <f t="shared" si="1226"/>
        <v>4081.647586353989</v>
      </c>
      <c r="AB2309" s="16">
        <f t="shared" si="1204"/>
        <v>542.11757821922947</v>
      </c>
      <c r="AC2309" s="16">
        <f t="shared" si="1227"/>
        <v>488.93925557988473</v>
      </c>
      <c r="AD2309" s="16">
        <f t="shared" si="1228"/>
        <v>708.50154665195043</v>
      </c>
      <c r="AE2309" s="16">
        <f t="shared" si="1205"/>
        <v>-168.00044836419571</v>
      </c>
      <c r="AF2309" s="16">
        <f t="shared" si="1229"/>
        <v>0</v>
      </c>
      <c r="AG2309" s="16">
        <f t="shared" si="1206"/>
        <v>411.7389484507633</v>
      </c>
      <c r="AH2309" s="16">
        <f t="shared" si="1230"/>
        <v>22034.240786449507</v>
      </c>
      <c r="AI2309" s="16">
        <f t="shared" si="1231"/>
        <v>538.17651964247455</v>
      </c>
      <c r="AJ2309" s="16">
        <f t="shared" si="1207"/>
        <v>21496.064266807032</v>
      </c>
      <c r="AK2309" s="16">
        <f t="shared" si="1232"/>
        <v>2031.5086369760152</v>
      </c>
      <c r="AL2309" s="16">
        <f t="shared" si="1208"/>
        <v>476.9282633349988</v>
      </c>
      <c r="AM2309" s="16">
        <f t="shared" si="1233"/>
        <v>11243.344943916718</v>
      </c>
      <c r="AN2309" s="16">
        <f t="shared" si="1234"/>
        <v>623.34450314483149</v>
      </c>
      <c r="AO2309" s="16">
        <f t="shared" si="1209"/>
        <v>10620.000440771886</v>
      </c>
      <c r="AP2309" s="16">
        <f t="shared" si="1235"/>
        <v>1005.6101540762421</v>
      </c>
      <c r="AQ2309" s="16">
        <f t="shared" si="1210"/>
        <v>542.11757821922947</v>
      </c>
      <c r="AR2309" s="16">
        <f t="shared" si="1236"/>
        <v>488.93925557988473</v>
      </c>
      <c r="AS2309" s="16">
        <f t="shared" si="1237"/>
        <v>708.50154665195043</v>
      </c>
      <c r="AT2309" s="16">
        <f t="shared" si="1211"/>
        <v>-168.00044836419571</v>
      </c>
      <c r="AU2309" s="16">
        <f t="shared" si="1238"/>
        <v>0</v>
      </c>
    </row>
    <row r="2310" spans="2:47">
      <c r="B2310" s="13">
        <v>38</v>
      </c>
      <c r="C2310" s="16">
        <f t="shared" si="1194"/>
        <v>-363.01411956198962</v>
      </c>
      <c r="D2310" s="16">
        <f t="shared" si="1212"/>
        <v>542465.27562670573</v>
      </c>
      <c r="E2310" s="16">
        <f t="shared" si="1213"/>
        <v>0</v>
      </c>
      <c r="F2310" s="16">
        <f t="shared" si="1195"/>
        <v>542828.28974626772</v>
      </c>
      <c r="G2310" s="16">
        <f t="shared" si="1214"/>
        <v>77310.742844548367</v>
      </c>
      <c r="H2310" s="16">
        <f t="shared" si="1196"/>
        <v>1854.3898949689076</v>
      </c>
      <c r="I2310" s="16">
        <f t="shared" si="1215"/>
        <v>-176655.47448866139</v>
      </c>
      <c r="J2310" s="16">
        <f t="shared" si="1216"/>
        <v>0</v>
      </c>
      <c r="K2310" s="16">
        <f t="shared" si="1197"/>
        <v>-178509.86438363031</v>
      </c>
      <c r="L2310" s="16">
        <f t="shared" si="1217"/>
        <v>0</v>
      </c>
      <c r="M2310" s="16">
        <f t="shared" si="1198"/>
        <v>-250.11925714907798</v>
      </c>
      <c r="N2310" s="16">
        <f t="shared" si="1218"/>
        <v>144674.58817758103</v>
      </c>
      <c r="O2310" s="16">
        <f t="shared" si="1219"/>
        <v>0</v>
      </c>
      <c r="P2310" s="16">
        <f t="shared" si="1199"/>
        <v>144924.70743473011</v>
      </c>
      <c r="Q2310" s="16">
        <f t="shared" si="1220"/>
        <v>16294.488738223876</v>
      </c>
      <c r="R2310" s="16">
        <f t="shared" si="1200"/>
        <v>803.85267747941054</v>
      </c>
      <c r="S2310" s="16">
        <f t="shared" si="1221"/>
        <v>-36089.061607637239</v>
      </c>
      <c r="T2310" s="16">
        <f t="shared" si="1222"/>
        <v>0</v>
      </c>
      <c r="U2310" s="16">
        <f t="shared" si="1201"/>
        <v>-36892.914285116647</v>
      </c>
      <c r="V2310" s="16">
        <f t="shared" si="1223"/>
        <v>0</v>
      </c>
      <c r="W2310" s="16">
        <f t="shared" si="1202"/>
        <v>281.36031868230202</v>
      </c>
      <c r="X2310" s="16">
        <f t="shared" si="1224"/>
        <v>44569.259185510971</v>
      </c>
      <c r="Y2310" s="16">
        <f t="shared" si="1225"/>
        <v>368.36390607696683</v>
      </c>
      <c r="Z2310" s="16">
        <f t="shared" si="1203"/>
        <v>44200.895279434008</v>
      </c>
      <c r="AA2310" s="16">
        <f t="shared" si="1226"/>
        <v>3968.5420221217591</v>
      </c>
      <c r="AB2310" s="16">
        <f t="shared" si="1204"/>
        <v>542.11757821922947</v>
      </c>
      <c r="AC2310" s="16">
        <f t="shared" si="1227"/>
        <v>-173.04046181512157</v>
      </c>
      <c r="AD2310" s="16">
        <f t="shared" si="1228"/>
        <v>0</v>
      </c>
      <c r="AE2310" s="16">
        <f t="shared" si="1205"/>
        <v>-715.15804003435107</v>
      </c>
      <c r="AF2310" s="16">
        <f t="shared" si="1229"/>
        <v>0</v>
      </c>
      <c r="AG2310" s="16">
        <f t="shared" si="1206"/>
        <v>411.7389484507633</v>
      </c>
      <c r="AH2310" s="16">
        <f t="shared" si="1230"/>
        <v>22096.664302421621</v>
      </c>
      <c r="AI2310" s="16">
        <f t="shared" si="1231"/>
        <v>538.99325700454233</v>
      </c>
      <c r="AJ2310" s="16">
        <f t="shared" si="1207"/>
        <v>21557.671045417079</v>
      </c>
      <c r="AK2310" s="16">
        <f t="shared" si="1232"/>
        <v>1943.0931649561157</v>
      </c>
      <c r="AL2310" s="16">
        <f t="shared" si="1208"/>
        <v>476.9282633349988</v>
      </c>
      <c r="AM2310" s="16">
        <f t="shared" si="1233"/>
        <v>10916.723253087053</v>
      </c>
      <c r="AN2310" s="16">
        <f t="shared" si="1234"/>
        <v>624.29227700520391</v>
      </c>
      <c r="AO2310" s="16">
        <f t="shared" si="1209"/>
        <v>10292.430976081849</v>
      </c>
      <c r="AP2310" s="16">
        <f t="shared" si="1235"/>
        <v>929.51229905231901</v>
      </c>
      <c r="AQ2310" s="16">
        <f t="shared" si="1210"/>
        <v>542.11757821922947</v>
      </c>
      <c r="AR2310" s="16">
        <f t="shared" si="1236"/>
        <v>-173.04046181512157</v>
      </c>
      <c r="AS2310" s="16">
        <f t="shared" si="1237"/>
        <v>0</v>
      </c>
      <c r="AT2310" s="16">
        <f t="shared" si="1211"/>
        <v>-715.15804003435107</v>
      </c>
      <c r="AU2310" s="16">
        <f t="shared" si="1238"/>
        <v>0</v>
      </c>
    </row>
    <row r="2311" spans="2:47">
      <c r="B2311" s="13">
        <v>39</v>
      </c>
      <c r="C2311" s="16">
        <f t="shared" si="1194"/>
        <v>0</v>
      </c>
      <c r="D2311" s="16">
        <f t="shared" si="1212"/>
        <v>557994.91216177843</v>
      </c>
      <c r="E2311" s="16">
        <f t="shared" si="1213"/>
        <v>0</v>
      </c>
      <c r="F2311" s="16">
        <f t="shared" si="1195"/>
        <v>557994.91216177843</v>
      </c>
      <c r="G2311" s="16">
        <f t="shared" si="1214"/>
        <v>75794.845926027803</v>
      </c>
      <c r="H2311" s="16">
        <f t="shared" si="1196"/>
        <v>1854.3898949689076</v>
      </c>
      <c r="I2311" s="16">
        <f t="shared" si="1215"/>
        <v>-183865.16031513922</v>
      </c>
      <c r="J2311" s="16">
        <f t="shared" si="1216"/>
        <v>0</v>
      </c>
      <c r="K2311" s="16">
        <f t="shared" si="1197"/>
        <v>-185719.55021010814</v>
      </c>
      <c r="L2311" s="16">
        <f t="shared" si="1217"/>
        <v>0</v>
      </c>
      <c r="M2311" s="16">
        <f t="shared" si="1198"/>
        <v>-250.11925714907798</v>
      </c>
      <c r="N2311" s="16">
        <f t="shared" si="1218"/>
        <v>148973.90376045645</v>
      </c>
      <c r="O2311" s="16">
        <f t="shared" si="1219"/>
        <v>0</v>
      </c>
      <c r="P2311" s="16">
        <f t="shared" si="1199"/>
        <v>149224.02301760553</v>
      </c>
      <c r="Q2311" s="16">
        <f t="shared" si="1220"/>
        <v>16220.203917032306</v>
      </c>
      <c r="R2311" s="16">
        <f t="shared" si="1200"/>
        <v>803.85267747941054</v>
      </c>
      <c r="S2311" s="16">
        <f t="shared" si="1221"/>
        <v>-37999.701713670147</v>
      </c>
      <c r="T2311" s="16">
        <f t="shared" si="1222"/>
        <v>0</v>
      </c>
      <c r="U2311" s="16">
        <f t="shared" si="1201"/>
        <v>-38803.554391149555</v>
      </c>
      <c r="V2311" s="16">
        <f t="shared" si="1223"/>
        <v>0</v>
      </c>
      <c r="W2311" s="16">
        <f t="shared" si="1202"/>
        <v>281.36031868230202</v>
      </c>
      <c r="X2311" s="16">
        <f t="shared" si="1224"/>
        <v>45435.868293541389</v>
      </c>
      <c r="Y2311" s="16">
        <f t="shared" si="1225"/>
        <v>368.8958360564688</v>
      </c>
      <c r="Z2311" s="16">
        <f t="shared" si="1203"/>
        <v>45066.972457484917</v>
      </c>
      <c r="AA2311" s="16">
        <f t="shared" si="1226"/>
        <v>3859.138483224518</v>
      </c>
      <c r="AB2311" s="16">
        <f t="shared" si="1204"/>
        <v>542.11757821922947</v>
      </c>
      <c r="AC2311" s="16">
        <f t="shared" si="1227"/>
        <v>-736.61278123538159</v>
      </c>
      <c r="AD2311" s="16">
        <f t="shared" si="1228"/>
        <v>0</v>
      </c>
      <c r="AE2311" s="16">
        <f t="shared" si="1205"/>
        <v>-1278.7303594546111</v>
      </c>
      <c r="AF2311" s="16">
        <f t="shared" si="1229"/>
        <v>0</v>
      </c>
      <c r="AG2311" s="16">
        <f t="shared" si="1206"/>
        <v>411.7389484507633</v>
      </c>
      <c r="AH2311" s="16">
        <f t="shared" si="1230"/>
        <v>22159.992374426034</v>
      </c>
      <c r="AI2311" s="16">
        <f t="shared" si="1231"/>
        <v>539.77452876443181</v>
      </c>
      <c r="AJ2311" s="16">
        <f t="shared" si="1207"/>
        <v>21620.217845661602</v>
      </c>
      <c r="AK2311" s="16">
        <f t="shared" si="1232"/>
        <v>1858.5913488819997</v>
      </c>
      <c r="AL2311" s="16">
        <f t="shared" si="1208"/>
        <v>476.9282633349988</v>
      </c>
      <c r="AM2311" s="16">
        <f t="shared" si="1233"/>
        <v>10580.001497553576</v>
      </c>
      <c r="AN2311" s="16">
        <f t="shared" si="1234"/>
        <v>625.19890027208089</v>
      </c>
      <c r="AO2311" s="16">
        <f t="shared" si="1209"/>
        <v>9954.8025972814958</v>
      </c>
      <c r="AP2311" s="16">
        <f t="shared" si="1235"/>
        <v>857.43635226223228</v>
      </c>
      <c r="AQ2311" s="16">
        <f t="shared" si="1210"/>
        <v>542.11757821922947</v>
      </c>
      <c r="AR2311" s="16">
        <f t="shared" si="1236"/>
        <v>-736.61278123538159</v>
      </c>
      <c r="AS2311" s="16">
        <f t="shared" si="1237"/>
        <v>0</v>
      </c>
      <c r="AT2311" s="16">
        <f t="shared" si="1211"/>
        <v>-1278.7303594546111</v>
      </c>
      <c r="AU2311" s="16">
        <f t="shared" si="1238"/>
        <v>0</v>
      </c>
    </row>
    <row r="2312" spans="2:47">
      <c r="B2312" s="13">
        <v>40</v>
      </c>
      <c r="C2312" s="16">
        <f t="shared" si="1194"/>
        <v>0</v>
      </c>
      <c r="D2312" s="16">
        <f t="shared" si="1212"/>
        <v>557994.91216177843</v>
      </c>
      <c r="E2312" s="16">
        <f t="shared" si="1213"/>
        <v>0</v>
      </c>
      <c r="F2312" s="16">
        <f t="shared" si="1195"/>
        <v>557994.91216177843</v>
      </c>
      <c r="G2312" s="16">
        <f t="shared" si="1214"/>
        <v>74308.672476497843</v>
      </c>
      <c r="H2312" s="16">
        <f t="shared" si="1196"/>
        <v>1854.3898949689076</v>
      </c>
      <c r="I2312" s="16">
        <f t="shared" si="1215"/>
        <v>-191291.13671641139</v>
      </c>
      <c r="J2312" s="16">
        <f t="shared" si="1216"/>
        <v>0</v>
      </c>
      <c r="K2312" s="16">
        <f t="shared" si="1197"/>
        <v>-193145.52661138031</v>
      </c>
      <c r="L2312" s="16">
        <f t="shared" si="1217"/>
        <v>0</v>
      </c>
      <c r="M2312" s="16">
        <f t="shared" si="1198"/>
        <v>-250.11925714907798</v>
      </c>
      <c r="N2312" s="16">
        <f t="shared" si="1218"/>
        <v>153393.34222071743</v>
      </c>
      <c r="O2312" s="16">
        <f t="shared" si="1219"/>
        <v>0</v>
      </c>
      <c r="P2312" s="16">
        <f t="shared" si="1199"/>
        <v>153643.46147786651</v>
      </c>
      <c r="Q2312" s="16">
        <f t="shared" si="1220"/>
        <v>16147.37566096214</v>
      </c>
      <c r="R2312" s="16">
        <f t="shared" si="1200"/>
        <v>803.85267747941054</v>
      </c>
      <c r="S2312" s="16">
        <f t="shared" si="1221"/>
        <v>-39967.661022884044</v>
      </c>
      <c r="T2312" s="16">
        <f t="shared" si="1222"/>
        <v>0</v>
      </c>
      <c r="U2312" s="16">
        <f t="shared" si="1201"/>
        <v>-40771.513700363452</v>
      </c>
      <c r="V2312" s="16">
        <f t="shared" si="1223"/>
        <v>0</v>
      </c>
      <c r="W2312" s="16">
        <f t="shared" si="1202"/>
        <v>281.36031868230202</v>
      </c>
      <c r="X2312" s="16">
        <f t="shared" si="1224"/>
        <v>46326.143667947043</v>
      </c>
      <c r="Y2312" s="16">
        <f t="shared" si="1225"/>
        <v>369.40459464456234</v>
      </c>
      <c r="Z2312" s="16">
        <f t="shared" si="1203"/>
        <v>45956.73907330248</v>
      </c>
      <c r="AA2312" s="16">
        <f t="shared" si="1226"/>
        <v>3753.2997247098369</v>
      </c>
      <c r="AB2312" s="16">
        <f t="shared" si="1204"/>
        <v>542.11757821922947</v>
      </c>
      <c r="AC2312" s="16">
        <f t="shared" si="1227"/>
        <v>-1317.0922702382495</v>
      </c>
      <c r="AD2312" s="16">
        <f t="shared" si="1228"/>
        <v>0</v>
      </c>
      <c r="AE2312" s="16">
        <f t="shared" si="1205"/>
        <v>-1859.209848457479</v>
      </c>
      <c r="AF2312" s="16">
        <f t="shared" si="1229"/>
        <v>0</v>
      </c>
      <c r="AG2312" s="16">
        <f t="shared" si="1206"/>
        <v>411.7389484507633</v>
      </c>
      <c r="AH2312" s="16">
        <f t="shared" si="1230"/>
        <v>22224.286732269386</v>
      </c>
      <c r="AI2312" s="16">
        <f t="shared" si="1231"/>
        <v>540.52177554281889</v>
      </c>
      <c r="AJ2312" s="16">
        <f t="shared" si="1207"/>
        <v>21683.764956726565</v>
      </c>
      <c r="AK2312" s="16">
        <f t="shared" si="1232"/>
        <v>1777.8315088998588</v>
      </c>
      <c r="AL2312" s="16">
        <f t="shared" si="1208"/>
        <v>476.9282633349988</v>
      </c>
      <c r="AM2312" s="16">
        <f t="shared" si="1233"/>
        <v>10232.93978184954</v>
      </c>
      <c r="AN2312" s="16">
        <f t="shared" si="1234"/>
        <v>626.06604404497568</v>
      </c>
      <c r="AO2312" s="16">
        <f t="shared" si="1209"/>
        <v>9606.8737378045644</v>
      </c>
      <c r="AP2312" s="16">
        <f t="shared" si="1235"/>
        <v>789.19329127625792</v>
      </c>
      <c r="AQ2312" s="16">
        <f t="shared" si="1210"/>
        <v>542.11757821922947</v>
      </c>
      <c r="AR2312" s="16">
        <f t="shared" si="1236"/>
        <v>-1317.0922702382495</v>
      </c>
      <c r="AS2312" s="16">
        <f t="shared" si="1237"/>
        <v>0</v>
      </c>
      <c r="AT2312" s="16">
        <f t="shared" si="1211"/>
        <v>-1859.209848457479</v>
      </c>
      <c r="AU2312" s="16">
        <f t="shared" si="1238"/>
        <v>0</v>
      </c>
    </row>
    <row r="2313" spans="2:47">
      <c r="B2313" s="13">
        <v>41</v>
      </c>
      <c r="C2313" s="16">
        <f t="shared" si="1194"/>
        <v>0</v>
      </c>
      <c r="D2313" s="16">
        <f t="shared" si="1212"/>
        <v>557994.91216177843</v>
      </c>
      <c r="E2313" s="16">
        <f t="shared" si="1213"/>
        <v>0</v>
      </c>
      <c r="F2313" s="16">
        <f t="shared" si="1195"/>
        <v>557994.91216177843</v>
      </c>
      <c r="G2313" s="16">
        <f t="shared" si="1214"/>
        <v>72851.639682841022</v>
      </c>
      <c r="H2313" s="16">
        <f t="shared" si="1196"/>
        <v>1854.3898949689076</v>
      </c>
      <c r="I2313" s="16">
        <f t="shared" si="1215"/>
        <v>-198939.89240972171</v>
      </c>
      <c r="J2313" s="16">
        <f t="shared" si="1216"/>
        <v>0</v>
      </c>
      <c r="K2313" s="16">
        <f t="shared" si="1197"/>
        <v>-200794.28230469063</v>
      </c>
      <c r="L2313" s="16">
        <f t="shared" si="1217"/>
        <v>0</v>
      </c>
      <c r="M2313" s="16">
        <f t="shared" si="1198"/>
        <v>0</v>
      </c>
      <c r="N2313" s="16">
        <f t="shared" si="1218"/>
        <v>157936.25979155811</v>
      </c>
      <c r="O2313" s="16">
        <f t="shared" si="1219"/>
        <v>0</v>
      </c>
      <c r="P2313" s="16">
        <f t="shared" si="1199"/>
        <v>157936.25979155811</v>
      </c>
      <c r="Q2313" s="16">
        <f t="shared" si="1220"/>
        <v>15830.760451923667</v>
      </c>
      <c r="R2313" s="16">
        <f t="shared" si="1200"/>
        <v>803.85267747941054</v>
      </c>
      <c r="S2313" s="16">
        <f t="shared" si="1221"/>
        <v>-41994.659111374356</v>
      </c>
      <c r="T2313" s="16">
        <f t="shared" si="1222"/>
        <v>0</v>
      </c>
      <c r="U2313" s="16">
        <f t="shared" si="1201"/>
        <v>-42798.511788853764</v>
      </c>
      <c r="V2313" s="16">
        <f t="shared" si="1223"/>
        <v>0</v>
      </c>
      <c r="W2313" s="16">
        <f t="shared" si="1202"/>
        <v>211.02023901172652</v>
      </c>
      <c r="X2313" s="16">
        <f t="shared" si="1224"/>
        <v>47240.770363010553</v>
      </c>
      <c r="Y2313" s="16">
        <f t="shared" si="1225"/>
        <v>277.41834714211001</v>
      </c>
      <c r="Z2313" s="16">
        <f t="shared" si="1203"/>
        <v>46963.352015868441</v>
      </c>
      <c r="AA2313" s="16">
        <f t="shared" si="1226"/>
        <v>3658.0967809124904</v>
      </c>
      <c r="AB2313" s="16">
        <f t="shared" si="1204"/>
        <v>542.11757821922947</v>
      </c>
      <c r="AC2313" s="16">
        <f t="shared" si="1227"/>
        <v>-1914.9861439112035</v>
      </c>
      <c r="AD2313" s="16">
        <f t="shared" si="1228"/>
        <v>0</v>
      </c>
      <c r="AE2313" s="16">
        <f t="shared" si="1205"/>
        <v>-2457.1037221304332</v>
      </c>
      <c r="AF2313" s="16">
        <f t="shared" si="1229"/>
        <v>0</v>
      </c>
      <c r="AG2313" s="16">
        <f t="shared" si="1206"/>
        <v>377.4273694131989</v>
      </c>
      <c r="AH2313" s="16">
        <f t="shared" si="1230"/>
        <v>22289.609349617505</v>
      </c>
      <c r="AI2313" s="16">
        <f t="shared" si="1231"/>
        <v>496.13335586471925</v>
      </c>
      <c r="AJ2313" s="16">
        <f t="shared" si="1207"/>
        <v>21793.475993752785</v>
      </c>
      <c r="AK2313" s="16">
        <f t="shared" si="1232"/>
        <v>1704.1761170462164</v>
      </c>
      <c r="AL2313" s="16">
        <f t="shared" si="1208"/>
        <v>476.9282633349988</v>
      </c>
      <c r="AM2313" s="16">
        <f t="shared" si="1233"/>
        <v>9875.2897900388234</v>
      </c>
      <c r="AN2313" s="16">
        <f t="shared" si="1234"/>
        <v>626.89532176110652</v>
      </c>
      <c r="AO2313" s="16">
        <f t="shared" si="1209"/>
        <v>9248.3944682777164</v>
      </c>
      <c r="AP2313" s="16">
        <f t="shared" si="1235"/>
        <v>724.60230203637673</v>
      </c>
      <c r="AQ2313" s="16">
        <f t="shared" si="1210"/>
        <v>542.11757821922947</v>
      </c>
      <c r="AR2313" s="16">
        <f t="shared" si="1236"/>
        <v>-1914.9861439112035</v>
      </c>
      <c r="AS2313" s="16">
        <f t="shared" si="1237"/>
        <v>0</v>
      </c>
      <c r="AT2313" s="16">
        <f t="shared" si="1211"/>
        <v>-2457.1037221304332</v>
      </c>
      <c r="AU2313" s="16">
        <f t="shared" si="1238"/>
        <v>0</v>
      </c>
    </row>
    <row r="2314" spans="2:47">
      <c r="B2314" s="13">
        <v>42</v>
      </c>
      <c r="C2314" s="16">
        <f t="shared" si="1194"/>
        <v>0</v>
      </c>
      <c r="D2314" s="16">
        <f t="shared" si="1212"/>
        <v>557994.91216177843</v>
      </c>
      <c r="E2314" s="16">
        <f t="shared" si="1213"/>
        <v>0</v>
      </c>
      <c r="F2314" s="16">
        <f t="shared" si="1195"/>
        <v>557994.91216177843</v>
      </c>
      <c r="G2314" s="16">
        <f t="shared" si="1214"/>
        <v>71423.176159648065</v>
      </c>
      <c r="H2314" s="16">
        <f t="shared" si="1196"/>
        <v>1854.3898949689076</v>
      </c>
      <c r="I2314" s="16">
        <f t="shared" si="1215"/>
        <v>-206818.11077383134</v>
      </c>
      <c r="J2314" s="16">
        <f t="shared" si="1216"/>
        <v>0</v>
      </c>
      <c r="K2314" s="16">
        <f t="shared" si="1197"/>
        <v>-208672.50066880026</v>
      </c>
      <c r="L2314" s="16">
        <f t="shared" si="1217"/>
        <v>0</v>
      </c>
      <c r="M2314" s="16">
        <f t="shared" si="1198"/>
        <v>0</v>
      </c>
      <c r="N2314" s="16">
        <f t="shared" si="1218"/>
        <v>157936.25979155811</v>
      </c>
      <c r="O2314" s="16">
        <f t="shared" si="1219"/>
        <v>0</v>
      </c>
      <c r="P2314" s="16">
        <f t="shared" si="1199"/>
        <v>157936.25979155811</v>
      </c>
      <c r="Q2314" s="16">
        <f t="shared" si="1220"/>
        <v>15520.353384238888</v>
      </c>
      <c r="R2314" s="16">
        <f t="shared" si="1200"/>
        <v>334.93861561642188</v>
      </c>
      <c r="S2314" s="16">
        <f t="shared" si="1221"/>
        <v>-44082.467142519381</v>
      </c>
      <c r="T2314" s="16">
        <f t="shared" si="1222"/>
        <v>0</v>
      </c>
      <c r="U2314" s="16">
        <f t="shared" si="1201"/>
        <v>-44417.405758135807</v>
      </c>
      <c r="V2314" s="16">
        <f t="shared" si="1223"/>
        <v>0</v>
      </c>
      <c r="W2314" s="16">
        <f t="shared" si="1202"/>
        <v>0</v>
      </c>
      <c r="X2314" s="16">
        <f t="shared" si="1224"/>
        <v>48275.508071191805</v>
      </c>
      <c r="Y2314" s="16">
        <f t="shared" si="1225"/>
        <v>0</v>
      </c>
      <c r="Z2314" s="16">
        <f t="shared" si="1203"/>
        <v>48275.508071191805</v>
      </c>
      <c r="AA2314" s="16">
        <f t="shared" si="1226"/>
        <v>3586.369393051461</v>
      </c>
      <c r="AB2314" s="16">
        <f t="shared" si="1204"/>
        <v>45.176464851602454</v>
      </c>
      <c r="AC2314" s="16">
        <f t="shared" si="1227"/>
        <v>-2530.8168337943462</v>
      </c>
      <c r="AD2314" s="16">
        <f t="shared" si="1228"/>
        <v>0</v>
      </c>
      <c r="AE2314" s="16">
        <f t="shared" si="1205"/>
        <v>-2575.9932986459485</v>
      </c>
      <c r="AF2314" s="16">
        <f t="shared" si="1229"/>
        <v>0</v>
      </c>
      <c r="AG2314" s="16">
        <f t="shared" si="1206"/>
        <v>0</v>
      </c>
      <c r="AH2314" s="16">
        <f t="shared" si="1230"/>
        <v>22402.385713018237</v>
      </c>
      <c r="AI2314" s="16">
        <f t="shared" si="1231"/>
        <v>0</v>
      </c>
      <c r="AJ2314" s="16">
        <f t="shared" si="1207"/>
        <v>22402.385713018237</v>
      </c>
      <c r="AK2314" s="16">
        <f t="shared" si="1232"/>
        <v>1670.760899064918</v>
      </c>
      <c r="AL2314" s="16">
        <f t="shared" si="1208"/>
        <v>0</v>
      </c>
      <c r="AM2314" s="16">
        <f t="shared" si="1233"/>
        <v>9506.7946097213953</v>
      </c>
      <c r="AN2314" s="16">
        <f t="shared" si="1234"/>
        <v>0</v>
      </c>
      <c r="AO2314" s="16">
        <f t="shared" si="1209"/>
        <v>9506.7946097213953</v>
      </c>
      <c r="AP2314" s="16">
        <f t="shared" si="1235"/>
        <v>710.3944137611536</v>
      </c>
      <c r="AQ2314" s="16">
        <f t="shared" si="1210"/>
        <v>45.176464851602454</v>
      </c>
      <c r="AR2314" s="16">
        <f t="shared" si="1236"/>
        <v>-2530.8168337943462</v>
      </c>
      <c r="AS2314" s="16">
        <f t="shared" si="1237"/>
        <v>0</v>
      </c>
      <c r="AT2314" s="16">
        <f t="shared" si="1211"/>
        <v>-2575.9932986459485</v>
      </c>
      <c r="AU2314" s="16">
        <f t="shared" si="1238"/>
        <v>0</v>
      </c>
    </row>
    <row r="2315" spans="2:47">
      <c r="B2315" s="13">
        <v>43</v>
      </c>
      <c r="C2315" s="16">
        <f t="shared" si="1194"/>
        <v>0</v>
      </c>
      <c r="D2315" s="16">
        <f t="shared" si="1212"/>
        <v>557994.91216177843</v>
      </c>
      <c r="E2315" s="16">
        <f t="shared" si="1213"/>
        <v>0</v>
      </c>
      <c r="F2315" s="16">
        <f t="shared" si="1195"/>
        <v>557994.91216177843</v>
      </c>
      <c r="G2315" s="16">
        <f t="shared" si="1214"/>
        <v>70022.721725145166</v>
      </c>
      <c r="H2315" s="16">
        <f t="shared" si="1196"/>
        <v>1390.7924212266807</v>
      </c>
      <c r="I2315" s="16">
        <f t="shared" si="1215"/>
        <v>-214932.67568886428</v>
      </c>
      <c r="J2315" s="16">
        <f t="shared" si="1216"/>
        <v>0</v>
      </c>
      <c r="K2315" s="16">
        <f t="shared" si="1197"/>
        <v>-216323.46811009097</v>
      </c>
      <c r="L2315" s="16">
        <f t="shared" si="1217"/>
        <v>0</v>
      </c>
      <c r="M2315" s="16">
        <f t="shared" si="1198"/>
        <v>0</v>
      </c>
      <c r="N2315" s="16">
        <f t="shared" si="1218"/>
        <v>157936.25979155811</v>
      </c>
      <c r="O2315" s="16">
        <f t="shared" si="1219"/>
        <v>0</v>
      </c>
      <c r="P2315" s="16">
        <f t="shared" si="1199"/>
        <v>157936.25979155811</v>
      </c>
      <c r="Q2315" s="16">
        <f t="shared" si="1220"/>
        <v>15216.032729645969</v>
      </c>
      <c r="R2315" s="16">
        <f t="shared" si="1200"/>
        <v>0</v>
      </c>
      <c r="S2315" s="16">
        <f t="shared" si="1221"/>
        <v>-45749.92793087988</v>
      </c>
      <c r="T2315" s="16">
        <f t="shared" si="1222"/>
        <v>0</v>
      </c>
      <c r="U2315" s="16">
        <f t="shared" si="1201"/>
        <v>-45749.92793087988</v>
      </c>
      <c r="V2315" s="16">
        <f t="shared" si="1223"/>
        <v>0</v>
      </c>
      <c r="W2315" s="16">
        <f t="shared" si="1202"/>
        <v>0</v>
      </c>
      <c r="X2315" s="16">
        <f t="shared" si="1224"/>
        <v>48275.508071191805</v>
      </c>
      <c r="Y2315" s="16">
        <f t="shared" si="1225"/>
        <v>0</v>
      </c>
      <c r="Z2315" s="16">
        <f t="shared" si="1203"/>
        <v>48275.508071191805</v>
      </c>
      <c r="AA2315" s="16">
        <f t="shared" si="1226"/>
        <v>3516.0484245602556</v>
      </c>
      <c r="AB2315" s="16">
        <f t="shared" si="1204"/>
        <v>0</v>
      </c>
      <c r="AC2315" s="16">
        <f t="shared" si="1227"/>
        <v>-2653.2730976053272</v>
      </c>
      <c r="AD2315" s="16">
        <f t="shared" si="1228"/>
        <v>0</v>
      </c>
      <c r="AE2315" s="16">
        <f t="shared" si="1205"/>
        <v>-2653.2730976053272</v>
      </c>
      <c r="AF2315" s="16">
        <f t="shared" si="1229"/>
        <v>0</v>
      </c>
      <c r="AG2315" s="16">
        <f t="shared" si="1206"/>
        <v>0</v>
      </c>
      <c r="AH2315" s="16">
        <f t="shared" si="1230"/>
        <v>22402.385713018237</v>
      </c>
      <c r="AI2315" s="16">
        <f t="shared" si="1231"/>
        <v>0</v>
      </c>
      <c r="AJ2315" s="16">
        <f t="shared" si="1207"/>
        <v>22402.385713018237</v>
      </c>
      <c r="AK2315" s="16">
        <f t="shared" si="1232"/>
        <v>1638.000881436194</v>
      </c>
      <c r="AL2315" s="16">
        <f t="shared" si="1208"/>
        <v>0</v>
      </c>
      <c r="AM2315" s="16">
        <f t="shared" si="1233"/>
        <v>9506.7946097213953</v>
      </c>
      <c r="AN2315" s="16">
        <f t="shared" si="1234"/>
        <v>0</v>
      </c>
      <c r="AO2315" s="16">
        <f t="shared" si="1209"/>
        <v>9506.7946097213953</v>
      </c>
      <c r="AP2315" s="16">
        <f t="shared" si="1235"/>
        <v>696.46511153054269</v>
      </c>
      <c r="AQ2315" s="16">
        <f t="shared" si="1210"/>
        <v>0</v>
      </c>
      <c r="AR2315" s="16">
        <f t="shared" si="1236"/>
        <v>-2653.2730976053272</v>
      </c>
      <c r="AS2315" s="16">
        <f t="shared" si="1237"/>
        <v>0</v>
      </c>
      <c r="AT2315" s="16">
        <f t="shared" si="1211"/>
        <v>-2653.2730976053272</v>
      </c>
      <c r="AU2315" s="16">
        <f t="shared" si="1238"/>
        <v>0</v>
      </c>
    </row>
    <row r="2316" spans="2:47">
      <c r="B2316" s="13">
        <v>44</v>
      </c>
      <c r="C2316" s="16">
        <f t="shared" si="1194"/>
        <v>0</v>
      </c>
      <c r="D2316" s="16">
        <f t="shared" si="1212"/>
        <v>557994.91216177843</v>
      </c>
      <c r="E2316" s="16">
        <f t="shared" si="1213"/>
        <v>0</v>
      </c>
      <c r="F2316" s="16">
        <f t="shared" si="1195"/>
        <v>557994.91216177843</v>
      </c>
      <c r="G2316" s="16">
        <f t="shared" si="1214"/>
        <v>68649.727181514871</v>
      </c>
      <c r="H2316" s="16">
        <f t="shared" si="1196"/>
        <v>0</v>
      </c>
      <c r="I2316" s="16">
        <f t="shared" si="1215"/>
        <v>-222813.17215339371</v>
      </c>
      <c r="J2316" s="16">
        <f t="shared" si="1216"/>
        <v>0</v>
      </c>
      <c r="K2316" s="16">
        <f t="shared" si="1197"/>
        <v>-222813.17215339371</v>
      </c>
      <c r="L2316" s="16">
        <f t="shared" si="1217"/>
        <v>0</v>
      </c>
      <c r="M2316" s="16">
        <f t="shared" si="1198"/>
        <v>0</v>
      </c>
      <c r="N2316" s="16">
        <f t="shared" si="1218"/>
        <v>157936.25979155811</v>
      </c>
      <c r="O2316" s="16">
        <f t="shared" si="1219"/>
        <v>0</v>
      </c>
      <c r="P2316" s="16">
        <f t="shared" si="1199"/>
        <v>157936.25979155811</v>
      </c>
      <c r="Q2316" s="16">
        <f t="shared" si="1220"/>
        <v>14917.679146711735</v>
      </c>
      <c r="R2316" s="16">
        <f t="shared" si="1200"/>
        <v>0</v>
      </c>
      <c r="S2316" s="16">
        <f t="shared" si="1221"/>
        <v>-45749.92793087988</v>
      </c>
      <c r="T2316" s="16">
        <f t="shared" si="1222"/>
        <v>0</v>
      </c>
      <c r="U2316" s="16">
        <f t="shared" si="1201"/>
        <v>-45749.92793087988</v>
      </c>
      <c r="V2316" s="16">
        <f t="shared" si="1223"/>
        <v>0</v>
      </c>
      <c r="W2316" s="16">
        <f t="shared" si="1202"/>
        <v>0</v>
      </c>
      <c r="X2316" s="16">
        <f t="shared" si="1224"/>
        <v>48275.508071191805</v>
      </c>
      <c r="Y2316" s="16">
        <f t="shared" si="1225"/>
        <v>0</v>
      </c>
      <c r="Z2316" s="16">
        <f t="shared" si="1203"/>
        <v>48275.508071191805</v>
      </c>
      <c r="AA2316" s="16">
        <f t="shared" si="1226"/>
        <v>3447.106298588486</v>
      </c>
      <c r="AB2316" s="16">
        <f t="shared" si="1204"/>
        <v>0</v>
      </c>
      <c r="AC2316" s="16">
        <f t="shared" si="1227"/>
        <v>-2653.2730976053272</v>
      </c>
      <c r="AD2316" s="16">
        <f t="shared" si="1228"/>
        <v>0</v>
      </c>
      <c r="AE2316" s="16">
        <f t="shared" si="1205"/>
        <v>-2653.2730976053272</v>
      </c>
      <c r="AF2316" s="16">
        <f t="shared" si="1229"/>
        <v>0</v>
      </c>
      <c r="AG2316" s="16">
        <f t="shared" si="1206"/>
        <v>0</v>
      </c>
      <c r="AH2316" s="16">
        <f t="shared" si="1230"/>
        <v>22402.385713018237</v>
      </c>
      <c r="AI2316" s="16">
        <f t="shared" si="1231"/>
        <v>0</v>
      </c>
      <c r="AJ2316" s="16">
        <f t="shared" si="1207"/>
        <v>22402.385713018237</v>
      </c>
      <c r="AK2316" s="16">
        <f t="shared" si="1232"/>
        <v>1605.8832170943078</v>
      </c>
      <c r="AL2316" s="16">
        <f t="shared" si="1208"/>
        <v>0</v>
      </c>
      <c r="AM2316" s="16">
        <f t="shared" si="1233"/>
        <v>9506.7946097213953</v>
      </c>
      <c r="AN2316" s="16">
        <f t="shared" si="1234"/>
        <v>0</v>
      </c>
      <c r="AO2316" s="16">
        <f t="shared" si="1209"/>
        <v>9506.7946097213953</v>
      </c>
      <c r="AP2316" s="16">
        <f t="shared" si="1235"/>
        <v>682.80893287308106</v>
      </c>
      <c r="AQ2316" s="16">
        <f t="shared" si="1210"/>
        <v>0</v>
      </c>
      <c r="AR2316" s="16">
        <f t="shared" si="1236"/>
        <v>-2653.2730976053272</v>
      </c>
      <c r="AS2316" s="16">
        <f t="shared" si="1237"/>
        <v>0</v>
      </c>
      <c r="AT2316" s="16">
        <f t="shared" si="1211"/>
        <v>-2653.2730976053272</v>
      </c>
      <c r="AU2316" s="16">
        <f t="shared" si="1238"/>
        <v>0</v>
      </c>
    </row>
    <row r="2317" spans="2:47">
      <c r="B2317" s="13">
        <v>45</v>
      </c>
      <c r="C2317" s="16">
        <f t="shared" si="1194"/>
        <v>0</v>
      </c>
      <c r="D2317" s="16">
        <f t="shared" si="1212"/>
        <v>557994.91216177843</v>
      </c>
      <c r="E2317" s="16">
        <f t="shared" si="1213"/>
        <v>0</v>
      </c>
      <c r="F2317" s="16">
        <f t="shared" si="1195"/>
        <v>557994.91216177843</v>
      </c>
      <c r="G2317" s="16">
        <f t="shared" si="1214"/>
        <v>67303.654099524385</v>
      </c>
      <c r="H2317" s="16">
        <f t="shared" si="1196"/>
        <v>0</v>
      </c>
      <c r="I2317" s="16">
        <f t="shared" si="1215"/>
        <v>-222813.17215339371</v>
      </c>
      <c r="J2317" s="16">
        <f t="shared" si="1216"/>
        <v>0</v>
      </c>
      <c r="K2317" s="16">
        <f t="shared" si="1197"/>
        <v>-222813.17215339371</v>
      </c>
      <c r="L2317" s="16">
        <f t="shared" si="1217"/>
        <v>0</v>
      </c>
      <c r="M2317" s="16">
        <f t="shared" si="1198"/>
        <v>0</v>
      </c>
      <c r="N2317" s="16">
        <f t="shared" si="1218"/>
        <v>157936.25979155811</v>
      </c>
      <c r="O2317" s="16">
        <f t="shared" si="1219"/>
        <v>0</v>
      </c>
      <c r="P2317" s="16">
        <f t="shared" si="1199"/>
        <v>157936.25979155811</v>
      </c>
      <c r="Q2317" s="16">
        <f t="shared" si="1220"/>
        <v>14625.175634031111</v>
      </c>
      <c r="R2317" s="16">
        <f t="shared" si="1200"/>
        <v>0</v>
      </c>
      <c r="S2317" s="16">
        <f t="shared" si="1221"/>
        <v>-45749.92793087988</v>
      </c>
      <c r="T2317" s="16">
        <f t="shared" si="1222"/>
        <v>0</v>
      </c>
      <c r="U2317" s="16">
        <f t="shared" si="1201"/>
        <v>-45749.92793087988</v>
      </c>
      <c r="V2317" s="16">
        <f t="shared" si="1223"/>
        <v>0</v>
      </c>
      <c r="W2317" s="16">
        <f t="shared" si="1202"/>
        <v>0</v>
      </c>
      <c r="X2317" s="16">
        <f t="shared" si="1224"/>
        <v>48275.508071191805</v>
      </c>
      <c r="Y2317" s="16">
        <f t="shared" si="1225"/>
        <v>0</v>
      </c>
      <c r="Z2317" s="16">
        <f t="shared" si="1203"/>
        <v>48275.508071191805</v>
      </c>
      <c r="AA2317" s="16">
        <f t="shared" si="1226"/>
        <v>3379.5159790083194</v>
      </c>
      <c r="AB2317" s="16">
        <f t="shared" si="1204"/>
        <v>0</v>
      </c>
      <c r="AC2317" s="16">
        <f t="shared" si="1227"/>
        <v>-2653.2730976053272</v>
      </c>
      <c r="AD2317" s="16">
        <f t="shared" si="1228"/>
        <v>0</v>
      </c>
      <c r="AE2317" s="16">
        <f t="shared" si="1205"/>
        <v>-2653.2730976053272</v>
      </c>
      <c r="AF2317" s="16">
        <f t="shared" si="1229"/>
        <v>0</v>
      </c>
      <c r="AG2317" s="16">
        <f t="shared" si="1206"/>
        <v>0</v>
      </c>
      <c r="AH2317" s="16">
        <f t="shared" si="1230"/>
        <v>22402.385713018237</v>
      </c>
      <c r="AI2317" s="16">
        <f t="shared" si="1231"/>
        <v>0</v>
      </c>
      <c r="AJ2317" s="16">
        <f t="shared" si="1207"/>
        <v>22402.385713018237</v>
      </c>
      <c r="AK2317" s="16">
        <f t="shared" si="1232"/>
        <v>1574.3953108767723</v>
      </c>
      <c r="AL2317" s="16">
        <f t="shared" si="1208"/>
        <v>0</v>
      </c>
      <c r="AM2317" s="16">
        <f t="shared" si="1233"/>
        <v>9506.7946097213953</v>
      </c>
      <c r="AN2317" s="16">
        <f t="shared" si="1234"/>
        <v>0</v>
      </c>
      <c r="AO2317" s="16">
        <f t="shared" si="1209"/>
        <v>9506.7946097213953</v>
      </c>
      <c r="AP2317" s="16">
        <f t="shared" si="1235"/>
        <v>669.42052242458931</v>
      </c>
      <c r="AQ2317" s="16">
        <f t="shared" si="1210"/>
        <v>0</v>
      </c>
      <c r="AR2317" s="16">
        <f t="shared" si="1236"/>
        <v>-2653.2730976053272</v>
      </c>
      <c r="AS2317" s="16">
        <f t="shared" si="1237"/>
        <v>0</v>
      </c>
      <c r="AT2317" s="16">
        <f t="shared" si="1211"/>
        <v>-2653.2730976053272</v>
      </c>
      <c r="AU2317" s="16">
        <f t="shared" si="1238"/>
        <v>0</v>
      </c>
    </row>
    <row r="2318" spans="2:47">
      <c r="B2318" s="13">
        <v>46</v>
      </c>
      <c r="C2318" s="16">
        <f t="shared" si="1194"/>
        <v>0</v>
      </c>
      <c r="D2318" s="16">
        <f t="shared" si="1212"/>
        <v>557994.91216177843</v>
      </c>
      <c r="E2318" s="16">
        <f t="shared" si="1213"/>
        <v>0</v>
      </c>
      <c r="F2318" s="16">
        <f t="shared" si="1195"/>
        <v>557994.91216177843</v>
      </c>
      <c r="G2318" s="16">
        <f t="shared" si="1214"/>
        <v>65983.974607376847</v>
      </c>
      <c r="H2318" s="16">
        <f t="shared" si="1196"/>
        <v>0</v>
      </c>
      <c r="I2318" s="16">
        <f t="shared" si="1215"/>
        <v>-222813.17215339371</v>
      </c>
      <c r="J2318" s="16">
        <f t="shared" si="1216"/>
        <v>0</v>
      </c>
      <c r="K2318" s="16">
        <f t="shared" si="1197"/>
        <v>-222813.17215339371</v>
      </c>
      <c r="L2318" s="16">
        <f t="shared" si="1217"/>
        <v>0</v>
      </c>
      <c r="M2318" s="16">
        <f t="shared" si="1198"/>
        <v>0</v>
      </c>
      <c r="N2318" s="16">
        <f t="shared" si="1218"/>
        <v>157936.25979155811</v>
      </c>
      <c r="O2318" s="16">
        <f t="shared" si="1219"/>
        <v>0</v>
      </c>
      <c r="P2318" s="16">
        <f t="shared" si="1199"/>
        <v>157936.25979155811</v>
      </c>
      <c r="Q2318" s="16">
        <f t="shared" si="1220"/>
        <v>14338.407484344227</v>
      </c>
      <c r="R2318" s="16">
        <f t="shared" si="1200"/>
        <v>0</v>
      </c>
      <c r="S2318" s="16">
        <f t="shared" si="1221"/>
        <v>-45749.92793087988</v>
      </c>
      <c r="T2318" s="16">
        <f t="shared" si="1222"/>
        <v>0</v>
      </c>
      <c r="U2318" s="16">
        <f t="shared" si="1201"/>
        <v>-45749.92793087988</v>
      </c>
      <c r="V2318" s="16">
        <f t="shared" si="1223"/>
        <v>0</v>
      </c>
      <c r="W2318" s="16">
        <f t="shared" si="1202"/>
        <v>0</v>
      </c>
      <c r="X2318" s="16">
        <f t="shared" si="1224"/>
        <v>48275.508071191805</v>
      </c>
      <c r="Y2318" s="16">
        <f t="shared" si="1225"/>
        <v>0</v>
      </c>
      <c r="Z2318" s="16">
        <f t="shared" si="1203"/>
        <v>48275.508071191805</v>
      </c>
      <c r="AA2318" s="16">
        <f t="shared" si="1226"/>
        <v>3313.2509598120778</v>
      </c>
      <c r="AB2318" s="16">
        <f t="shared" si="1204"/>
        <v>0</v>
      </c>
      <c r="AC2318" s="16">
        <f t="shared" si="1227"/>
        <v>-2653.2730976053272</v>
      </c>
      <c r="AD2318" s="16">
        <f t="shared" si="1228"/>
        <v>0</v>
      </c>
      <c r="AE2318" s="16">
        <f t="shared" si="1205"/>
        <v>-2653.2730976053272</v>
      </c>
      <c r="AF2318" s="16">
        <f t="shared" si="1229"/>
        <v>0</v>
      </c>
      <c r="AG2318" s="16">
        <f t="shared" si="1206"/>
        <v>0</v>
      </c>
      <c r="AH2318" s="16">
        <f t="shared" si="1230"/>
        <v>22402.385713018237</v>
      </c>
      <c r="AI2318" s="16">
        <f t="shared" si="1231"/>
        <v>0</v>
      </c>
      <c r="AJ2318" s="16">
        <f t="shared" si="1207"/>
        <v>22402.385713018237</v>
      </c>
      <c r="AK2318" s="16">
        <f t="shared" si="1232"/>
        <v>1543.5248145850708</v>
      </c>
      <c r="AL2318" s="16">
        <f t="shared" si="1208"/>
        <v>0</v>
      </c>
      <c r="AM2318" s="16">
        <f t="shared" si="1233"/>
        <v>9506.7946097213953</v>
      </c>
      <c r="AN2318" s="16">
        <f t="shared" si="1234"/>
        <v>0</v>
      </c>
      <c r="AO2318" s="16">
        <f t="shared" si="1209"/>
        <v>9506.7946097213953</v>
      </c>
      <c r="AP2318" s="16">
        <f t="shared" si="1235"/>
        <v>656.29462982802875</v>
      </c>
      <c r="AQ2318" s="16">
        <f t="shared" si="1210"/>
        <v>0</v>
      </c>
      <c r="AR2318" s="16">
        <f t="shared" si="1236"/>
        <v>-2653.2730976053272</v>
      </c>
      <c r="AS2318" s="16">
        <f t="shared" si="1237"/>
        <v>0</v>
      </c>
      <c r="AT2318" s="16">
        <f t="shared" si="1211"/>
        <v>-2653.2730976053272</v>
      </c>
      <c r="AU2318" s="16">
        <f t="shared" si="1238"/>
        <v>0</v>
      </c>
    </row>
    <row r="2319" spans="2:47">
      <c r="B2319" s="13">
        <v>47</v>
      </c>
      <c r="C2319" s="16">
        <f t="shared" si="1194"/>
        <v>0</v>
      </c>
      <c r="D2319" s="16">
        <f t="shared" si="1212"/>
        <v>557994.91216177843</v>
      </c>
      <c r="E2319" s="16">
        <f t="shared" si="1213"/>
        <v>0</v>
      </c>
      <c r="F2319" s="16">
        <f t="shared" si="1195"/>
        <v>557994.91216177843</v>
      </c>
      <c r="G2319" s="16">
        <f t="shared" si="1214"/>
        <v>64690.171183702791</v>
      </c>
      <c r="H2319" s="16">
        <f t="shared" si="1196"/>
        <v>0</v>
      </c>
      <c r="I2319" s="16">
        <f t="shared" si="1215"/>
        <v>-222813.17215339371</v>
      </c>
      <c r="J2319" s="16">
        <f t="shared" si="1216"/>
        <v>0</v>
      </c>
      <c r="K2319" s="16">
        <f t="shared" si="1197"/>
        <v>-222813.17215339371</v>
      </c>
      <c r="L2319" s="16">
        <f t="shared" si="1217"/>
        <v>0</v>
      </c>
      <c r="M2319" s="16">
        <f t="shared" si="1198"/>
        <v>0</v>
      </c>
      <c r="N2319" s="16">
        <f t="shared" si="1218"/>
        <v>157936.25979155811</v>
      </c>
      <c r="O2319" s="16">
        <f t="shared" si="1219"/>
        <v>0</v>
      </c>
      <c r="P2319" s="16">
        <f t="shared" si="1199"/>
        <v>157936.25979155811</v>
      </c>
      <c r="Q2319" s="16">
        <f t="shared" si="1220"/>
        <v>14057.262239553163</v>
      </c>
      <c r="R2319" s="16">
        <f t="shared" si="1200"/>
        <v>0</v>
      </c>
      <c r="S2319" s="16">
        <f t="shared" si="1221"/>
        <v>-45749.92793087988</v>
      </c>
      <c r="T2319" s="16">
        <f t="shared" si="1222"/>
        <v>0</v>
      </c>
      <c r="U2319" s="16">
        <f t="shared" si="1201"/>
        <v>-45749.92793087988</v>
      </c>
      <c r="V2319" s="16">
        <f t="shared" si="1223"/>
        <v>0</v>
      </c>
      <c r="W2319" s="16">
        <f t="shared" si="1202"/>
        <v>0</v>
      </c>
      <c r="X2319" s="16">
        <f t="shared" si="1224"/>
        <v>48275.508071191805</v>
      </c>
      <c r="Y2319" s="16">
        <f t="shared" si="1225"/>
        <v>0</v>
      </c>
      <c r="Z2319" s="16">
        <f t="shared" si="1203"/>
        <v>48275.508071191805</v>
      </c>
      <c r="AA2319" s="16">
        <f t="shared" si="1226"/>
        <v>3248.2852547177231</v>
      </c>
      <c r="AB2319" s="16">
        <f t="shared" si="1204"/>
        <v>0</v>
      </c>
      <c r="AC2319" s="16">
        <f t="shared" si="1227"/>
        <v>-2653.2730976053272</v>
      </c>
      <c r="AD2319" s="16">
        <f t="shared" si="1228"/>
        <v>0</v>
      </c>
      <c r="AE2319" s="16">
        <f t="shared" si="1205"/>
        <v>-2653.2730976053272</v>
      </c>
      <c r="AF2319" s="16">
        <f t="shared" si="1229"/>
        <v>0</v>
      </c>
      <c r="AG2319" s="16">
        <f t="shared" si="1206"/>
        <v>0</v>
      </c>
      <c r="AH2319" s="16">
        <f t="shared" si="1230"/>
        <v>22402.385713018237</v>
      </c>
      <c r="AI2319" s="16">
        <f t="shared" si="1231"/>
        <v>0</v>
      </c>
      <c r="AJ2319" s="16">
        <f t="shared" si="1207"/>
        <v>22402.385713018237</v>
      </c>
      <c r="AK2319" s="16">
        <f t="shared" si="1232"/>
        <v>1513.2596221422261</v>
      </c>
      <c r="AL2319" s="16">
        <f t="shared" si="1208"/>
        <v>0</v>
      </c>
      <c r="AM2319" s="16">
        <f t="shared" si="1233"/>
        <v>9506.7946097213953</v>
      </c>
      <c r="AN2319" s="16">
        <f t="shared" si="1234"/>
        <v>0</v>
      </c>
      <c r="AO2319" s="16">
        <f t="shared" si="1209"/>
        <v>9506.7946097213953</v>
      </c>
      <c r="AP2319" s="16">
        <f t="shared" si="1235"/>
        <v>643.426107674538</v>
      </c>
      <c r="AQ2319" s="16">
        <f t="shared" si="1210"/>
        <v>0</v>
      </c>
      <c r="AR2319" s="16">
        <f t="shared" si="1236"/>
        <v>-2653.2730976053272</v>
      </c>
      <c r="AS2319" s="16">
        <f t="shared" si="1237"/>
        <v>0</v>
      </c>
      <c r="AT2319" s="16">
        <f t="shared" si="1211"/>
        <v>-2653.2730976053272</v>
      </c>
      <c r="AU2319" s="16">
        <f t="shared" si="1238"/>
        <v>0</v>
      </c>
    </row>
    <row r="2320" spans="2:47">
      <c r="B2320" s="13">
        <v>48</v>
      </c>
      <c r="C2320" s="16">
        <f t="shared" si="1194"/>
        <v>0</v>
      </c>
      <c r="D2320" s="16">
        <f t="shared" si="1212"/>
        <v>557994.91216177843</v>
      </c>
      <c r="E2320" s="16">
        <f t="shared" si="1213"/>
        <v>0</v>
      </c>
      <c r="F2320" s="16">
        <f t="shared" si="1195"/>
        <v>557994.91216177843</v>
      </c>
      <c r="G2320" s="16">
        <f t="shared" si="1214"/>
        <v>63421.736454610575</v>
      </c>
      <c r="H2320" s="16">
        <f t="shared" si="1196"/>
        <v>0</v>
      </c>
      <c r="I2320" s="16">
        <f t="shared" si="1215"/>
        <v>-222813.17215339371</v>
      </c>
      <c r="J2320" s="16">
        <f t="shared" si="1216"/>
        <v>0</v>
      </c>
      <c r="K2320" s="16">
        <f t="shared" si="1197"/>
        <v>-222813.17215339371</v>
      </c>
      <c r="L2320" s="16">
        <f t="shared" si="1217"/>
        <v>0</v>
      </c>
      <c r="M2320" s="16">
        <f t="shared" si="1198"/>
        <v>0</v>
      </c>
      <c r="N2320" s="16">
        <f t="shared" si="1218"/>
        <v>157936.25979155811</v>
      </c>
      <c r="O2320" s="16">
        <f t="shared" si="1219"/>
        <v>0</v>
      </c>
      <c r="P2320" s="16">
        <f t="shared" si="1199"/>
        <v>157936.25979155811</v>
      </c>
      <c r="Q2320" s="16">
        <f t="shared" si="1220"/>
        <v>13781.629646620748</v>
      </c>
      <c r="R2320" s="16">
        <f t="shared" si="1200"/>
        <v>0</v>
      </c>
      <c r="S2320" s="16">
        <f t="shared" si="1221"/>
        <v>-45749.92793087988</v>
      </c>
      <c r="T2320" s="16">
        <f t="shared" si="1222"/>
        <v>0</v>
      </c>
      <c r="U2320" s="16">
        <f t="shared" si="1201"/>
        <v>-45749.92793087988</v>
      </c>
      <c r="V2320" s="16">
        <f t="shared" si="1223"/>
        <v>0</v>
      </c>
      <c r="W2320" s="16">
        <f t="shared" si="1202"/>
        <v>0</v>
      </c>
      <c r="X2320" s="16">
        <f t="shared" si="1224"/>
        <v>48275.508071191805</v>
      </c>
      <c r="Y2320" s="16">
        <f t="shared" si="1225"/>
        <v>0</v>
      </c>
      <c r="Z2320" s="16">
        <f t="shared" si="1203"/>
        <v>48275.508071191805</v>
      </c>
      <c r="AA2320" s="16">
        <f t="shared" si="1226"/>
        <v>3184.5933869781597</v>
      </c>
      <c r="AB2320" s="16">
        <f t="shared" si="1204"/>
        <v>0</v>
      </c>
      <c r="AC2320" s="16">
        <f t="shared" si="1227"/>
        <v>-2653.2730976053272</v>
      </c>
      <c r="AD2320" s="16">
        <f t="shared" si="1228"/>
        <v>0</v>
      </c>
      <c r="AE2320" s="16">
        <f t="shared" si="1205"/>
        <v>-2653.2730976053272</v>
      </c>
      <c r="AF2320" s="16">
        <f t="shared" si="1229"/>
        <v>0</v>
      </c>
      <c r="AG2320" s="16">
        <f t="shared" si="1206"/>
        <v>0</v>
      </c>
      <c r="AH2320" s="16">
        <f t="shared" si="1230"/>
        <v>22402.385713018237</v>
      </c>
      <c r="AI2320" s="16">
        <f t="shared" si="1231"/>
        <v>0</v>
      </c>
      <c r="AJ2320" s="16">
        <f t="shared" si="1207"/>
        <v>22402.385713018237</v>
      </c>
      <c r="AK2320" s="16">
        <f t="shared" si="1232"/>
        <v>1483.5878648453197</v>
      </c>
      <c r="AL2320" s="16">
        <f t="shared" si="1208"/>
        <v>0</v>
      </c>
      <c r="AM2320" s="16">
        <f t="shared" si="1233"/>
        <v>9506.7946097213953</v>
      </c>
      <c r="AN2320" s="16">
        <f t="shared" si="1234"/>
        <v>0</v>
      </c>
      <c r="AO2320" s="16">
        <f t="shared" si="1209"/>
        <v>9506.7946097213953</v>
      </c>
      <c r="AP2320" s="16">
        <f t="shared" si="1235"/>
        <v>630.80990948484111</v>
      </c>
      <c r="AQ2320" s="16">
        <f t="shared" si="1210"/>
        <v>0</v>
      </c>
      <c r="AR2320" s="16">
        <f t="shared" si="1236"/>
        <v>-2653.2730976053272</v>
      </c>
      <c r="AS2320" s="16">
        <f t="shared" si="1237"/>
        <v>0</v>
      </c>
      <c r="AT2320" s="16">
        <f t="shared" si="1211"/>
        <v>-2653.2730976053272</v>
      </c>
      <c r="AU2320" s="16">
        <f t="shared" si="1238"/>
        <v>0</v>
      </c>
    </row>
    <row r="2321" spans="1:47">
      <c r="B2321" s="13">
        <v>49</v>
      </c>
      <c r="C2321" s="16">
        <f t="shared" si="1194"/>
        <v>0</v>
      </c>
      <c r="D2321" s="16">
        <f t="shared" si="1212"/>
        <v>557994.91216177843</v>
      </c>
      <c r="E2321" s="16">
        <f t="shared" si="1213"/>
        <v>0</v>
      </c>
      <c r="F2321" s="16">
        <f t="shared" si="1195"/>
        <v>557994.91216177843</v>
      </c>
      <c r="G2321" s="16">
        <f t="shared" si="1214"/>
        <v>62178.172994716246</v>
      </c>
      <c r="H2321" s="16">
        <f t="shared" si="1196"/>
        <v>0</v>
      </c>
      <c r="I2321" s="16">
        <f t="shared" si="1215"/>
        <v>-222813.17215339371</v>
      </c>
      <c r="J2321" s="16">
        <f t="shared" si="1216"/>
        <v>0</v>
      </c>
      <c r="K2321" s="16">
        <f t="shared" si="1197"/>
        <v>-222813.17215339371</v>
      </c>
      <c r="L2321" s="16">
        <f t="shared" si="1217"/>
        <v>0</v>
      </c>
      <c r="M2321" s="16">
        <f t="shared" si="1198"/>
        <v>0</v>
      </c>
      <c r="N2321" s="16">
        <f t="shared" si="1218"/>
        <v>157936.25979155811</v>
      </c>
      <c r="O2321" s="16">
        <f t="shared" si="1219"/>
        <v>0</v>
      </c>
      <c r="P2321" s="16">
        <f t="shared" si="1199"/>
        <v>157936.25979155811</v>
      </c>
      <c r="Q2321" s="16">
        <f t="shared" si="1220"/>
        <v>13511.401614334067</v>
      </c>
      <c r="R2321" s="16">
        <f t="shared" si="1200"/>
        <v>0</v>
      </c>
      <c r="S2321" s="16">
        <f t="shared" si="1221"/>
        <v>-45749.92793087988</v>
      </c>
      <c r="T2321" s="16">
        <f t="shared" si="1222"/>
        <v>0</v>
      </c>
      <c r="U2321" s="16">
        <f t="shared" si="1201"/>
        <v>-45749.92793087988</v>
      </c>
      <c r="V2321" s="16">
        <f t="shared" si="1223"/>
        <v>0</v>
      </c>
      <c r="W2321" s="16">
        <f t="shared" si="1202"/>
        <v>0</v>
      </c>
      <c r="X2321" s="16">
        <f t="shared" si="1224"/>
        <v>48275.508071191805</v>
      </c>
      <c r="Y2321" s="16">
        <f t="shared" si="1225"/>
        <v>0</v>
      </c>
      <c r="Z2321" s="16">
        <f t="shared" si="1203"/>
        <v>48275.508071191805</v>
      </c>
      <c r="AA2321" s="16">
        <f t="shared" si="1226"/>
        <v>3122.1503793903526</v>
      </c>
      <c r="AB2321" s="16">
        <f t="shared" si="1204"/>
        <v>0</v>
      </c>
      <c r="AC2321" s="16">
        <f t="shared" si="1227"/>
        <v>-2653.2730976053272</v>
      </c>
      <c r="AD2321" s="16">
        <f t="shared" si="1228"/>
        <v>0</v>
      </c>
      <c r="AE2321" s="16">
        <f t="shared" si="1205"/>
        <v>-2653.2730976053272</v>
      </c>
      <c r="AF2321" s="16">
        <f t="shared" si="1229"/>
        <v>0</v>
      </c>
      <c r="AG2321" s="16">
        <f t="shared" si="1206"/>
        <v>0</v>
      </c>
      <c r="AH2321" s="16">
        <f t="shared" si="1230"/>
        <v>22402.385713018237</v>
      </c>
      <c r="AI2321" s="16">
        <f t="shared" si="1231"/>
        <v>0</v>
      </c>
      <c r="AJ2321" s="16">
        <f t="shared" si="1207"/>
        <v>22402.385713018237</v>
      </c>
      <c r="AK2321" s="16">
        <f t="shared" si="1232"/>
        <v>1454.4979067110978</v>
      </c>
      <c r="AL2321" s="16">
        <f t="shared" si="1208"/>
        <v>0</v>
      </c>
      <c r="AM2321" s="16">
        <f t="shared" si="1233"/>
        <v>9506.7946097213953</v>
      </c>
      <c r="AN2321" s="16">
        <f t="shared" si="1234"/>
        <v>0</v>
      </c>
      <c r="AO2321" s="16">
        <f t="shared" si="1209"/>
        <v>9506.7946097213953</v>
      </c>
      <c r="AP2321" s="16">
        <f t="shared" si="1235"/>
        <v>618.4410877302364</v>
      </c>
      <c r="AQ2321" s="16">
        <f t="shared" si="1210"/>
        <v>0</v>
      </c>
      <c r="AR2321" s="16">
        <f t="shared" si="1236"/>
        <v>-2653.2730976053272</v>
      </c>
      <c r="AS2321" s="16">
        <f t="shared" si="1237"/>
        <v>0</v>
      </c>
      <c r="AT2321" s="16">
        <f t="shared" si="1211"/>
        <v>-2653.2730976053272</v>
      </c>
      <c r="AU2321" s="16">
        <f t="shared" si="1238"/>
        <v>0</v>
      </c>
    </row>
    <row r="2322" spans="1:47">
      <c r="B2322" s="13">
        <v>50</v>
      </c>
      <c r="C2322" s="16">
        <f t="shared" si="1194"/>
        <v>0</v>
      </c>
      <c r="D2322" s="16">
        <f t="shared" si="1212"/>
        <v>557994.91216177843</v>
      </c>
      <c r="E2322" s="16">
        <f t="shared" si="1213"/>
        <v>0</v>
      </c>
      <c r="F2322" s="16">
        <f t="shared" si="1195"/>
        <v>557994.91216177843</v>
      </c>
      <c r="G2322" s="16">
        <f t="shared" si="1214"/>
        <v>60958.993132074749</v>
      </c>
      <c r="H2322" s="16">
        <f t="shared" si="1196"/>
        <v>0</v>
      </c>
      <c r="I2322" s="16">
        <f t="shared" si="1215"/>
        <v>-222813.17215339371</v>
      </c>
      <c r="J2322" s="16">
        <f t="shared" si="1216"/>
        <v>0</v>
      </c>
      <c r="K2322" s="16">
        <f t="shared" si="1197"/>
        <v>-222813.17215339371</v>
      </c>
      <c r="L2322" s="16">
        <f t="shared" si="1217"/>
        <v>0</v>
      </c>
      <c r="M2322" s="16">
        <f t="shared" si="1198"/>
        <v>0</v>
      </c>
      <c r="N2322" s="16">
        <f t="shared" si="1218"/>
        <v>157936.25979155811</v>
      </c>
      <c r="O2322" s="16">
        <f t="shared" si="1219"/>
        <v>0</v>
      </c>
      <c r="P2322" s="16">
        <f t="shared" si="1199"/>
        <v>157936.25979155811</v>
      </c>
      <c r="Q2322" s="16">
        <f t="shared" si="1220"/>
        <v>13246.472170915751</v>
      </c>
      <c r="R2322" s="16">
        <f t="shared" si="1200"/>
        <v>0</v>
      </c>
      <c r="S2322" s="16">
        <f t="shared" si="1221"/>
        <v>-45749.92793087988</v>
      </c>
      <c r="T2322" s="16">
        <f t="shared" si="1222"/>
        <v>0</v>
      </c>
      <c r="U2322" s="16">
        <f t="shared" si="1201"/>
        <v>-45749.92793087988</v>
      </c>
      <c r="V2322" s="16">
        <f t="shared" si="1223"/>
        <v>0</v>
      </c>
      <c r="W2322" s="16">
        <f t="shared" si="1202"/>
        <v>0</v>
      </c>
      <c r="X2322" s="16">
        <f t="shared" si="1224"/>
        <v>48275.508071191805</v>
      </c>
      <c r="Y2322" s="16">
        <f t="shared" si="1225"/>
        <v>0</v>
      </c>
      <c r="Z2322" s="16">
        <f t="shared" si="1203"/>
        <v>48275.508071191805</v>
      </c>
      <c r="AA2322" s="16">
        <f t="shared" si="1226"/>
        <v>3060.9317445003458</v>
      </c>
      <c r="AB2322" s="16">
        <f t="shared" si="1204"/>
        <v>0</v>
      </c>
      <c r="AC2322" s="16">
        <f t="shared" si="1227"/>
        <v>-2653.2730976053272</v>
      </c>
      <c r="AD2322" s="16">
        <f t="shared" si="1228"/>
        <v>0</v>
      </c>
      <c r="AE2322" s="16">
        <f t="shared" si="1205"/>
        <v>-2653.2730976053272</v>
      </c>
      <c r="AF2322" s="16">
        <f t="shared" si="1229"/>
        <v>0</v>
      </c>
      <c r="AG2322" s="16">
        <f t="shared" si="1206"/>
        <v>0</v>
      </c>
      <c r="AH2322" s="16">
        <f t="shared" si="1230"/>
        <v>22402.385713018237</v>
      </c>
      <c r="AI2322" s="16">
        <f t="shared" si="1231"/>
        <v>0</v>
      </c>
      <c r="AJ2322" s="16">
        <f t="shared" si="1207"/>
        <v>22402.385713018237</v>
      </c>
      <c r="AK2322" s="16">
        <f t="shared" si="1232"/>
        <v>1425.978339912841</v>
      </c>
      <c r="AL2322" s="16">
        <f t="shared" si="1208"/>
        <v>0</v>
      </c>
      <c r="AM2322" s="16">
        <f t="shared" si="1233"/>
        <v>9506.7946097213953</v>
      </c>
      <c r="AN2322" s="16">
        <f t="shared" si="1234"/>
        <v>0</v>
      </c>
      <c r="AO2322" s="16">
        <f t="shared" si="1209"/>
        <v>9506.7946097213953</v>
      </c>
      <c r="AP2322" s="16">
        <f t="shared" si="1235"/>
        <v>606.3147918923886</v>
      </c>
      <c r="AQ2322" s="16">
        <f t="shared" si="1210"/>
        <v>0</v>
      </c>
      <c r="AR2322" s="16">
        <f t="shared" si="1236"/>
        <v>-2653.2730976053272</v>
      </c>
      <c r="AS2322" s="16">
        <f t="shared" si="1237"/>
        <v>0</v>
      </c>
      <c r="AT2322" s="16">
        <f t="shared" si="1211"/>
        <v>-2653.2730976053272</v>
      </c>
      <c r="AU2322" s="16">
        <f t="shared" si="1238"/>
        <v>0</v>
      </c>
    </row>
    <row r="2323" spans="1:47">
      <c r="B2323" s="13">
        <v>51</v>
      </c>
      <c r="C2323" s="16">
        <f t="shared" si="1194"/>
        <v>0</v>
      </c>
      <c r="D2323" s="16">
        <f t="shared" si="1212"/>
        <v>557994.91216177843</v>
      </c>
      <c r="E2323" s="16">
        <f t="shared" si="1213"/>
        <v>0</v>
      </c>
      <c r="F2323" s="16">
        <f t="shared" si="1195"/>
        <v>557994.91216177843</v>
      </c>
      <c r="G2323" s="16">
        <f t="shared" si="1214"/>
        <v>59763.718756936025</v>
      </c>
      <c r="H2323" s="16">
        <f t="shared" si="1196"/>
        <v>0</v>
      </c>
      <c r="I2323" s="16">
        <f t="shared" si="1215"/>
        <v>-222813.17215339371</v>
      </c>
      <c r="J2323" s="16">
        <f t="shared" si="1216"/>
        <v>0</v>
      </c>
      <c r="K2323" s="16">
        <f t="shared" si="1197"/>
        <v>-222813.17215339371</v>
      </c>
      <c r="L2323" s="16">
        <f t="shared" si="1217"/>
        <v>0</v>
      </c>
      <c r="M2323" s="16">
        <f t="shared" si="1198"/>
        <v>0</v>
      </c>
      <c r="N2323" s="16">
        <f t="shared" si="1218"/>
        <v>157936.25979155811</v>
      </c>
      <c r="O2323" s="16">
        <f t="shared" si="1219"/>
        <v>0</v>
      </c>
      <c r="P2323" s="16">
        <f t="shared" si="1199"/>
        <v>157936.25979155811</v>
      </c>
      <c r="Q2323" s="16">
        <f t="shared" si="1220"/>
        <v>12986.737422466422</v>
      </c>
      <c r="R2323" s="16">
        <f t="shared" si="1200"/>
        <v>0</v>
      </c>
      <c r="S2323" s="16">
        <f t="shared" si="1221"/>
        <v>-45749.92793087988</v>
      </c>
      <c r="T2323" s="16">
        <f t="shared" si="1222"/>
        <v>0</v>
      </c>
      <c r="U2323" s="16">
        <f t="shared" si="1201"/>
        <v>-45749.92793087988</v>
      </c>
      <c r="V2323" s="16">
        <f t="shared" si="1223"/>
        <v>0</v>
      </c>
      <c r="W2323" s="16">
        <f t="shared" si="1202"/>
        <v>0</v>
      </c>
      <c r="X2323" s="16">
        <f t="shared" si="1224"/>
        <v>48275.508071191805</v>
      </c>
      <c r="Y2323" s="16">
        <f t="shared" si="1225"/>
        <v>0</v>
      </c>
      <c r="Z2323" s="16">
        <f t="shared" si="1203"/>
        <v>48275.508071191805</v>
      </c>
      <c r="AA2323" s="16">
        <f t="shared" si="1226"/>
        <v>3000.9134750003391</v>
      </c>
      <c r="AB2323" s="16">
        <f t="shared" si="1204"/>
        <v>0</v>
      </c>
      <c r="AC2323" s="16">
        <f t="shared" si="1227"/>
        <v>-2653.2730976053272</v>
      </c>
      <c r="AD2323" s="16">
        <f t="shared" si="1228"/>
        <v>0</v>
      </c>
      <c r="AE2323" s="16">
        <f t="shared" si="1205"/>
        <v>-2653.2730976053272</v>
      </c>
      <c r="AF2323" s="16">
        <f t="shared" si="1229"/>
        <v>0</v>
      </c>
      <c r="AG2323" s="16">
        <f t="shared" si="1206"/>
        <v>0</v>
      </c>
      <c r="AH2323" s="16">
        <f t="shared" si="1230"/>
        <v>22402.385713018237</v>
      </c>
      <c r="AI2323" s="16">
        <f t="shared" si="1231"/>
        <v>0</v>
      </c>
      <c r="AJ2323" s="16">
        <f t="shared" si="1207"/>
        <v>22402.385713018237</v>
      </c>
      <c r="AK2323" s="16">
        <f t="shared" si="1232"/>
        <v>1398.0179803067067</v>
      </c>
      <c r="AL2323" s="16">
        <f t="shared" si="1208"/>
        <v>0</v>
      </c>
      <c r="AM2323" s="16">
        <f t="shared" si="1233"/>
        <v>9506.7946097213953</v>
      </c>
      <c r="AN2323" s="16">
        <f t="shared" si="1234"/>
        <v>0</v>
      </c>
      <c r="AO2323" s="16">
        <f t="shared" si="1209"/>
        <v>9506.7946097213953</v>
      </c>
      <c r="AP2323" s="16">
        <f t="shared" si="1235"/>
        <v>594.42626656116533</v>
      </c>
      <c r="AQ2323" s="16">
        <f t="shared" si="1210"/>
        <v>0</v>
      </c>
      <c r="AR2323" s="16">
        <f t="shared" si="1236"/>
        <v>-2653.2730976053272</v>
      </c>
      <c r="AS2323" s="16">
        <f t="shared" si="1237"/>
        <v>0</v>
      </c>
      <c r="AT2323" s="16">
        <f t="shared" si="1211"/>
        <v>-2653.2730976053272</v>
      </c>
      <c r="AU2323" s="16">
        <f t="shared" si="1238"/>
        <v>0</v>
      </c>
    </row>
    <row r="2324" spans="1:47">
      <c r="B2324" s="13">
        <v>52</v>
      </c>
      <c r="C2324" s="16">
        <f t="shared" si="1194"/>
        <v>0</v>
      </c>
      <c r="D2324" s="16">
        <f t="shared" si="1212"/>
        <v>557994.91216177843</v>
      </c>
      <c r="E2324" s="16">
        <f t="shared" si="1213"/>
        <v>0</v>
      </c>
      <c r="F2324" s="16">
        <f t="shared" si="1195"/>
        <v>557994.91216177843</v>
      </c>
      <c r="G2324" s="16">
        <f t="shared" si="1214"/>
        <v>58591.881134251002</v>
      </c>
      <c r="H2324" s="16">
        <f t="shared" si="1196"/>
        <v>0</v>
      </c>
      <c r="I2324" s="16">
        <f t="shared" si="1215"/>
        <v>-222813.17215339371</v>
      </c>
      <c r="J2324" s="16">
        <f t="shared" si="1216"/>
        <v>0</v>
      </c>
      <c r="K2324" s="16">
        <f t="shared" si="1197"/>
        <v>-222813.17215339371</v>
      </c>
      <c r="L2324" s="16">
        <f t="shared" si="1217"/>
        <v>0</v>
      </c>
      <c r="M2324" s="16">
        <f t="shared" si="1198"/>
        <v>0</v>
      </c>
      <c r="N2324" s="16">
        <f t="shared" si="1218"/>
        <v>157936.25979155811</v>
      </c>
      <c r="O2324" s="16">
        <f t="shared" si="1219"/>
        <v>0</v>
      </c>
      <c r="P2324" s="16">
        <f t="shared" si="1199"/>
        <v>157936.25979155811</v>
      </c>
      <c r="Q2324" s="16">
        <f t="shared" si="1220"/>
        <v>12732.095512221982</v>
      </c>
      <c r="R2324" s="16">
        <f t="shared" si="1200"/>
        <v>0</v>
      </c>
      <c r="S2324" s="16">
        <f t="shared" si="1221"/>
        <v>-45749.92793087988</v>
      </c>
      <c r="T2324" s="16">
        <f t="shared" si="1222"/>
        <v>0</v>
      </c>
      <c r="U2324" s="16">
        <f t="shared" si="1201"/>
        <v>-45749.92793087988</v>
      </c>
      <c r="V2324" s="16">
        <f t="shared" si="1223"/>
        <v>0</v>
      </c>
      <c r="W2324" s="16">
        <f t="shared" si="1202"/>
        <v>0</v>
      </c>
      <c r="X2324" s="16">
        <f t="shared" si="1224"/>
        <v>48275.508071191805</v>
      </c>
      <c r="Y2324" s="16">
        <f t="shared" si="1225"/>
        <v>0</v>
      </c>
      <c r="Z2324" s="16">
        <f t="shared" si="1203"/>
        <v>48275.508071191805</v>
      </c>
      <c r="AA2324" s="16">
        <f t="shared" si="1226"/>
        <v>2942.0720343140579</v>
      </c>
      <c r="AB2324" s="16">
        <f t="shared" si="1204"/>
        <v>0</v>
      </c>
      <c r="AC2324" s="16">
        <f t="shared" si="1227"/>
        <v>-2653.2730976053272</v>
      </c>
      <c r="AD2324" s="16">
        <f t="shared" si="1228"/>
        <v>0</v>
      </c>
      <c r="AE2324" s="16">
        <f t="shared" si="1205"/>
        <v>-2653.2730976053272</v>
      </c>
      <c r="AF2324" s="16">
        <f t="shared" si="1229"/>
        <v>0</v>
      </c>
      <c r="AG2324" s="16">
        <f t="shared" si="1206"/>
        <v>0</v>
      </c>
      <c r="AH2324" s="16">
        <f t="shared" si="1230"/>
        <v>22402.385713018237</v>
      </c>
      <c r="AI2324" s="16">
        <f t="shared" si="1231"/>
        <v>0</v>
      </c>
      <c r="AJ2324" s="16">
        <f t="shared" si="1207"/>
        <v>22402.385713018237</v>
      </c>
      <c r="AK2324" s="16">
        <f t="shared" si="1232"/>
        <v>1370.6058630457908</v>
      </c>
      <c r="AL2324" s="16">
        <f t="shared" si="1208"/>
        <v>0</v>
      </c>
      <c r="AM2324" s="16">
        <f t="shared" si="1233"/>
        <v>9506.7946097213953</v>
      </c>
      <c r="AN2324" s="16">
        <f t="shared" si="1234"/>
        <v>0</v>
      </c>
      <c r="AO2324" s="16">
        <f t="shared" si="1209"/>
        <v>9506.7946097213953</v>
      </c>
      <c r="AP2324" s="16">
        <f t="shared" si="1235"/>
        <v>582.77084956976989</v>
      </c>
      <c r="AQ2324" s="16">
        <f t="shared" si="1210"/>
        <v>0</v>
      </c>
      <c r="AR2324" s="16">
        <f t="shared" si="1236"/>
        <v>-2653.2730976053272</v>
      </c>
      <c r="AS2324" s="16">
        <f t="shared" si="1237"/>
        <v>0</v>
      </c>
      <c r="AT2324" s="16">
        <f t="shared" si="1211"/>
        <v>-2653.2730976053272</v>
      </c>
      <c r="AU2324" s="16">
        <f t="shared" si="1238"/>
        <v>0</v>
      </c>
    </row>
    <row r="2325" spans="1:47">
      <c r="B2325" s="13">
        <v>53</v>
      </c>
      <c r="C2325" s="16">
        <f t="shared" si="1194"/>
        <v>0</v>
      </c>
      <c r="D2325" s="16">
        <f t="shared" si="1212"/>
        <v>557994.91216177843</v>
      </c>
      <c r="E2325" s="16">
        <f t="shared" si="1213"/>
        <v>0</v>
      </c>
      <c r="F2325" s="16">
        <f t="shared" si="1195"/>
        <v>557994.91216177843</v>
      </c>
      <c r="G2325" s="16">
        <f t="shared" si="1214"/>
        <v>57443.020719853921</v>
      </c>
      <c r="H2325" s="16">
        <f t="shared" si="1196"/>
        <v>0</v>
      </c>
      <c r="I2325" s="16">
        <f t="shared" si="1215"/>
        <v>-222813.17215339371</v>
      </c>
      <c r="J2325" s="16">
        <f t="shared" si="1216"/>
        <v>0</v>
      </c>
      <c r="K2325" s="16">
        <f t="shared" si="1197"/>
        <v>-222813.17215339371</v>
      </c>
      <c r="L2325" s="16">
        <f t="shared" si="1217"/>
        <v>0</v>
      </c>
      <c r="M2325" s="16">
        <f t="shared" si="1198"/>
        <v>0</v>
      </c>
      <c r="N2325" s="16">
        <f t="shared" si="1218"/>
        <v>157936.25979155811</v>
      </c>
      <c r="O2325" s="16">
        <f t="shared" si="1219"/>
        <v>0</v>
      </c>
      <c r="P2325" s="16">
        <f t="shared" si="1199"/>
        <v>157936.25979155811</v>
      </c>
      <c r="Q2325" s="16">
        <f t="shared" si="1220"/>
        <v>12482.446580609787</v>
      </c>
      <c r="R2325" s="16">
        <f t="shared" si="1200"/>
        <v>0</v>
      </c>
      <c r="S2325" s="16">
        <f t="shared" si="1221"/>
        <v>-45749.92793087988</v>
      </c>
      <c r="T2325" s="16">
        <f t="shared" si="1222"/>
        <v>0</v>
      </c>
      <c r="U2325" s="16">
        <f t="shared" si="1201"/>
        <v>-45749.92793087988</v>
      </c>
      <c r="V2325" s="16">
        <f t="shared" si="1223"/>
        <v>0</v>
      </c>
      <c r="W2325" s="16">
        <f t="shared" si="1202"/>
        <v>0</v>
      </c>
      <c r="X2325" s="16">
        <f t="shared" si="1224"/>
        <v>48275.508071191805</v>
      </c>
      <c r="Y2325" s="16">
        <f t="shared" si="1225"/>
        <v>0</v>
      </c>
      <c r="Z2325" s="16">
        <f t="shared" si="1203"/>
        <v>48275.508071191805</v>
      </c>
      <c r="AA2325" s="16">
        <f t="shared" si="1226"/>
        <v>2884.3843473667234</v>
      </c>
      <c r="AB2325" s="16">
        <f t="shared" si="1204"/>
        <v>0</v>
      </c>
      <c r="AC2325" s="16">
        <f t="shared" si="1227"/>
        <v>-2653.2730976053272</v>
      </c>
      <c r="AD2325" s="16">
        <f t="shared" si="1228"/>
        <v>0</v>
      </c>
      <c r="AE2325" s="16">
        <f t="shared" si="1205"/>
        <v>-2653.2730976053272</v>
      </c>
      <c r="AF2325" s="16">
        <f t="shared" si="1229"/>
        <v>0</v>
      </c>
      <c r="AG2325" s="16">
        <f t="shared" si="1206"/>
        <v>0</v>
      </c>
      <c r="AH2325" s="16">
        <f t="shared" si="1230"/>
        <v>22402.385713018237</v>
      </c>
      <c r="AI2325" s="16">
        <f t="shared" si="1231"/>
        <v>0</v>
      </c>
      <c r="AJ2325" s="16">
        <f t="shared" si="1207"/>
        <v>22402.385713018237</v>
      </c>
      <c r="AK2325" s="16">
        <f t="shared" si="1232"/>
        <v>1343.731238280187</v>
      </c>
      <c r="AL2325" s="16">
        <f t="shared" si="1208"/>
        <v>0</v>
      </c>
      <c r="AM2325" s="16">
        <f t="shared" si="1233"/>
        <v>9506.7946097213953</v>
      </c>
      <c r="AN2325" s="16">
        <f t="shared" si="1234"/>
        <v>0</v>
      </c>
      <c r="AO2325" s="16">
        <f t="shared" si="1209"/>
        <v>9506.7946097213953</v>
      </c>
      <c r="AP2325" s="16">
        <f t="shared" si="1235"/>
        <v>571.34397016644107</v>
      </c>
      <c r="AQ2325" s="16">
        <f t="shared" si="1210"/>
        <v>0</v>
      </c>
      <c r="AR2325" s="16">
        <f t="shared" si="1236"/>
        <v>-2653.2730976053272</v>
      </c>
      <c r="AS2325" s="16">
        <f t="shared" si="1237"/>
        <v>0</v>
      </c>
      <c r="AT2325" s="16">
        <f t="shared" si="1211"/>
        <v>-2653.2730976053272</v>
      </c>
      <c r="AU2325" s="16">
        <f t="shared" si="1238"/>
        <v>0</v>
      </c>
    </row>
    <row r="2327" spans="1:47">
      <c r="A2327" s="2" t="s">
        <v>484</v>
      </c>
      <c r="B2327" s="5" t="s">
        <v>429</v>
      </c>
      <c r="C2327" s="11">
        <f>IF($AQ$2346,$AQ$2330,$AQ$2329)</f>
        <v>24414</v>
      </c>
      <c r="D2327" s="5" t="s">
        <v>430</v>
      </c>
      <c r="E2327" s="11">
        <f>IF($B$129+780&lt;$B$133,2,IF($C$2327&lt;=$C$2328+1,-1,IF($C$2327&gt;=$B$129+781,1,0)))</f>
        <v>0</v>
      </c>
      <c r="F2327" s="5" t="s">
        <v>431</v>
      </c>
      <c r="G2327" s="9" t="str">
        <f>CHOOSE($E$2327+2,IF($C$2328+1&lt;$B$133,"già ora (prima di gennaio 2027)",IF($C$2328+1=$B$133,"già ora (da gennaio 2027)","prima dei 40 anni")),"dentro la scala","dopo i 65 anni (fuori scala)","fuori scala: i 65 anni cadono prima del 2027")</f>
        <v>dentro la scala</v>
      </c>
    </row>
    <row r="2328" spans="1:47">
      <c r="A2328" s="5" t="s">
        <v>432</v>
      </c>
      <c r="C2328" s="11">
        <f>MAX($B$129+478,$B$133-2)</f>
        <v>24322</v>
      </c>
      <c r="H2328" s="11">
        <f>IF($C$2346,$C$2328,$C$2330)</f>
        <v>24322</v>
      </c>
      <c r="M2328" s="11">
        <f>IF($H$2346,$H$2328,$H$2330)</f>
        <v>24389</v>
      </c>
      <c r="R2328" s="11">
        <f>IF($M$2346,$M$2328,$M$2330)</f>
        <v>24389</v>
      </c>
      <c r="W2328" s="11">
        <f>IF($R$2346,$R$2328,$R$2330)</f>
        <v>24405</v>
      </c>
      <c r="AB2328" s="11">
        <f>IF($W$2346,$W$2328,$W$2330)</f>
        <v>24413</v>
      </c>
      <c r="AG2328" s="11">
        <f>IF($AB$2346,$AB$2328,$AB$2330)</f>
        <v>24413</v>
      </c>
      <c r="AL2328" s="11">
        <f>IF($AG$2346,$AG$2328,$AG$2330)</f>
        <v>24413</v>
      </c>
      <c r="AQ2328" s="11">
        <f>IF($AL$2346,$AL$2328,$AL$2330)</f>
        <v>24413</v>
      </c>
    </row>
    <row r="2329" spans="1:47">
      <c r="A2329" s="5" t="s">
        <v>433</v>
      </c>
      <c r="C2329" s="11">
        <f>MAX($B$129+781,$C$2328+3)</f>
        <v>24591</v>
      </c>
      <c r="H2329" s="11">
        <f>IF($C$2346,$C$2330,$C$2329)</f>
        <v>24456</v>
      </c>
      <c r="M2329" s="11">
        <f>IF($H$2346,$H$2330,$H$2329)</f>
        <v>24456</v>
      </c>
      <c r="R2329" s="11">
        <f>IF($M$2346,$M$2330,$M$2329)</f>
        <v>24422</v>
      </c>
      <c r="W2329" s="11">
        <f>IF($R$2346,$R$2330,$R$2329)</f>
        <v>24422</v>
      </c>
      <c r="AB2329" s="11">
        <f>IF($W$2346,$W$2330,$W$2329)</f>
        <v>24422</v>
      </c>
      <c r="AG2329" s="11">
        <f>IF($AB$2346,$AB$2330,$AB$2329)</f>
        <v>24417</v>
      </c>
      <c r="AL2329" s="11">
        <f>IF($AG$2346,$AG$2330,$AG$2329)</f>
        <v>24415</v>
      </c>
      <c r="AQ2329" s="11">
        <f>IF($AL$2346,$AL$2330,$AL$2329)</f>
        <v>24414</v>
      </c>
    </row>
    <row r="2330" spans="1:47">
      <c r="A2330" s="5" t="s">
        <v>434</v>
      </c>
      <c r="C2330" s="11">
        <f>INT(($C$2328+$C$2329)/2)</f>
        <v>24456</v>
      </c>
      <c r="H2330" s="11">
        <f>INT(($H$2328+$H$2329)/2)</f>
        <v>24389</v>
      </c>
      <c r="M2330" s="11">
        <f>INT(($M$2328+$M$2329)/2)</f>
        <v>24422</v>
      </c>
      <c r="R2330" s="11">
        <f>INT(($R$2328+$R$2329)/2)</f>
        <v>24405</v>
      </c>
      <c r="W2330" s="11">
        <f>INT(($W$2328+$W$2329)/2)</f>
        <v>24413</v>
      </c>
      <c r="AB2330" s="11">
        <f>INT(($AB$2328+$AB$2329)/2)</f>
        <v>24417</v>
      </c>
      <c r="AG2330" s="11">
        <f>INT(($AG$2328+$AG$2329)/2)</f>
        <v>24415</v>
      </c>
      <c r="AL2330" s="11">
        <f>INT(($AL$2328+$AL$2329)/2)</f>
        <v>24414</v>
      </c>
      <c r="AQ2330" s="11">
        <f>INT(($AQ$2328+$AQ$2329)/2)</f>
        <v>24413</v>
      </c>
    </row>
    <row r="2331" spans="1:47">
      <c r="A2331" s="5" t="s">
        <v>397</v>
      </c>
      <c r="C2331" s="11">
        <f>MAX(0,$C$2330-$B$133)</f>
        <v>132</v>
      </c>
      <c r="H2331" s="11">
        <f>MAX(0,$H$2330-$B$133)</f>
        <v>65</v>
      </c>
      <c r="M2331" s="11">
        <f>MAX(0,$M$2330-$B$133)</f>
        <v>98</v>
      </c>
      <c r="R2331" s="11">
        <f>MAX(0,$R$2330-$B$133)</f>
        <v>81</v>
      </c>
      <c r="W2331" s="11">
        <f>MAX(0,$W$2330-$B$133)</f>
        <v>89</v>
      </c>
      <c r="AB2331" s="11">
        <f>MAX(0,$AB$2330-$B$133)</f>
        <v>93</v>
      </c>
      <c r="AG2331" s="11">
        <f>MAX(0,$AG$2330-$B$133)</f>
        <v>91</v>
      </c>
      <c r="AL2331" s="11">
        <f>MAX(0,$AL$2330-$B$133)</f>
        <v>90</v>
      </c>
      <c r="AQ2331" s="11">
        <f>MAX(0,$AQ$2330-$B$133)</f>
        <v>89</v>
      </c>
    </row>
    <row r="2332" spans="1:47">
      <c r="A2332" s="5" t="s">
        <v>398</v>
      </c>
      <c r="C2332" s="11">
        <f>INT($C$2330/12)</f>
        <v>2038</v>
      </c>
      <c r="H2332" s="11">
        <f>INT($H$2330/12)</f>
        <v>2032</v>
      </c>
      <c r="M2332" s="11">
        <f>INT($M$2330/12)</f>
        <v>2035</v>
      </c>
      <c r="R2332" s="11">
        <f>INT($R$2330/12)</f>
        <v>2033</v>
      </c>
      <c r="W2332" s="11">
        <f>INT($W$2330/12)</f>
        <v>2034</v>
      </c>
      <c r="AB2332" s="11">
        <f>INT($AB$2330/12)</f>
        <v>2034</v>
      </c>
      <c r="AG2332" s="11">
        <f>INT($AG$2330/12)</f>
        <v>2034</v>
      </c>
      <c r="AL2332" s="11">
        <f>INT($AL$2330/12)</f>
        <v>2034</v>
      </c>
      <c r="AQ2332" s="11">
        <f>INT($AQ$2330/12)</f>
        <v>2034</v>
      </c>
    </row>
    <row r="2333" spans="1:47">
      <c r="A2333" s="5" t="s">
        <v>399</v>
      </c>
      <c r="C2333" s="18">
        <f>MOD($C$2330,12)/12</f>
        <v>0</v>
      </c>
      <c r="H2333" s="18">
        <f>MOD($H$2330,12)/12</f>
        <v>0.41666666666666669</v>
      </c>
      <c r="M2333" s="18">
        <f>MOD($M$2330,12)/12</f>
        <v>0.16666666666666666</v>
      </c>
      <c r="R2333" s="18">
        <f>MOD($R$2330,12)/12</f>
        <v>0.75</v>
      </c>
      <c r="W2333" s="18">
        <f>MOD($W$2330,12)/12</f>
        <v>0.41666666666666669</v>
      </c>
      <c r="AB2333" s="18">
        <f>MOD($AB$2330,12)/12</f>
        <v>0.75</v>
      </c>
      <c r="AG2333" s="18">
        <f>MOD($AG$2330,12)/12</f>
        <v>0.58333333333333337</v>
      </c>
      <c r="AL2333" s="18">
        <f>MOD($AL$2330,12)/12</f>
        <v>0.5</v>
      </c>
      <c r="AQ2333" s="18">
        <f>MOD($AQ$2330,12)/12</f>
        <v>0.41666666666666669</v>
      </c>
    </row>
    <row r="2334" spans="1:47">
      <c r="A2334" s="5" t="s">
        <v>400</v>
      </c>
      <c r="C2334" s="16">
        <f>INDEX($F$242:$F$734,$C$2331+1)</f>
        <v>501747.56644426525</v>
      </c>
      <c r="H2334" s="16">
        <f>INDEX($F$242:$F$734,$H$2331+1)</f>
        <v>366892.00699528563</v>
      </c>
      <c r="M2334" s="16">
        <f>INDEX($F$242:$F$734,$M$2331+1)</f>
        <v>430722.65995650442</v>
      </c>
      <c r="R2334" s="16">
        <f>INDEX($F$242:$F$734,$R$2331+1)</f>
        <v>397236.41553927236</v>
      </c>
      <c r="W2334" s="16">
        <f>INDEX($F$242:$F$734,$W$2331+1)</f>
        <v>412831.87325871823</v>
      </c>
      <c r="AB2334" s="16">
        <f>INDEX($F$242:$F$734,$AB$2331+1)</f>
        <v>420737.70255032601</v>
      </c>
      <c r="AG2334" s="16">
        <f>INDEX($F$242:$F$734,$AG$2331+1)</f>
        <v>416775.71044742735</v>
      </c>
      <c r="AL2334" s="16">
        <f>INDEX($F$242:$F$734,$AL$2331+1)</f>
        <v>414801.52769717301</v>
      </c>
      <c r="AQ2334" s="16">
        <f>INDEX($F$242:$F$734,$AQ$2331+1)</f>
        <v>412831.87325871823</v>
      </c>
    </row>
    <row r="2335" spans="1:47">
      <c r="A2335" s="5" t="s">
        <v>381</v>
      </c>
      <c r="C2335" s="16">
        <f>INDEX($J$242:$J$734,$C$2331+1)</f>
        <v>317528.88897084759</v>
      </c>
      <c r="H2335" s="16">
        <f>INDEX($J$242:$J$734,$H$2331+1)</f>
        <v>236976.85132283921</v>
      </c>
      <c r="M2335" s="16">
        <f>INDEX($J$242:$J$734,$M$2331+1)</f>
        <v>275539.29669364443</v>
      </c>
      <c r="R2335" s="16">
        <f>INDEX($J$242:$J$734,$R$2331+1)</f>
        <v>255411.62342116627</v>
      </c>
      <c r="W2335" s="16">
        <f>INDEX($J$242:$J$734,$W$2331+1)</f>
        <v>264813.15237092396</v>
      </c>
      <c r="AB2335" s="16">
        <f>INDEX($J$242:$J$734,$AB$2331+1)</f>
        <v>269560.66591664014</v>
      </c>
      <c r="AG2335" s="16">
        <f>INDEX($J$242:$J$734,$AG$2331+1)</f>
        <v>267182.99192894914</v>
      </c>
      <c r="AL2335" s="16">
        <f>INDEX($J$242:$J$734,$AL$2331+1)</f>
        <v>265997.09446162678</v>
      </c>
      <c r="AQ2335" s="16">
        <f>INDEX($J$242:$J$734,$AQ$2331+1)</f>
        <v>264813.15237092396</v>
      </c>
    </row>
    <row r="2336" spans="1:47">
      <c r="A2336" s="5" t="s">
        <v>132</v>
      </c>
      <c r="C2336" s="20">
        <f>MAX(0,1-$C$2335/($C$2334*INDEX($D$242:$D$734,$C$2331+1)))</f>
        <v>0.4910254352534551</v>
      </c>
      <c r="H2336" s="20">
        <f>MAX(0,1-$H$2335/($H$2334*INDEX($D$242:$D$734,$H$2331+1)))</f>
        <v>0.41979240348152347</v>
      </c>
      <c r="M2336" s="20">
        <f>MAX(0,1-$M$2335/($M$2334*INDEX($D$242:$D$734,$M$2331+1)))</f>
        <v>0.4558093329899926</v>
      </c>
      <c r="R2336" s="20">
        <f>MAX(0,1-$R$2335/($R$2334*INDEX($D$242:$D$734,$R$2331+1)))</f>
        <v>0.43747679342031121</v>
      </c>
      <c r="W2336" s="20">
        <f>MAX(0,1-$W$2335/($W$2334*INDEX($D$242:$D$734,$W$2331+1)))</f>
        <v>0.44616330907442292</v>
      </c>
      <c r="AB2336" s="20">
        <f>MAX(0,1-$AB$2335/($AB$2334*INDEX($D$242:$D$734,$AB$2331+1)))</f>
        <v>0.45046702414301487</v>
      </c>
      <c r="AG2336" s="20">
        <f>MAX(0,1-$AG$2335/($AG$2334*INDEX($D$242:$D$734,$AG$2331+1)))</f>
        <v>0.44831847653526735</v>
      </c>
      <c r="AL2336" s="20">
        <f>MAX(0,1-$AL$2335/($AL$2334*INDEX($D$242:$D$734,$AL$2331+1)))</f>
        <v>0.44724171927470846</v>
      </c>
      <c r="AQ2336" s="20">
        <f>MAX(0,1-$AQ$2335/($AQ$2334*INDEX($D$242:$D$734,$AQ$2331+1)))</f>
        <v>0.44616330907442292</v>
      </c>
    </row>
    <row r="2337" spans="1:47">
      <c r="A2337" s="5" t="s">
        <v>401</v>
      </c>
      <c r="C2337" s="16">
        <f>INDEX($AK$163:$AK$239,($C$2332-1)-2008)+INDEX($AG$163:$AG$239,$C$2332-2008)*$C$2333/INDEX($L$163:$L$239,$C$2332-2008)</f>
        <v>342502.92542072095</v>
      </c>
      <c r="H2337" s="16">
        <f>INDEX($AK$163:$AK$239,($H$2332-1)-2008)+INDEX($AG$163:$AG$239,$H$2332-2008)*$H$2333/INDEX($L$163:$L$239,$H$2332-2008)</f>
        <v>274570.330088688</v>
      </c>
      <c r="M2337" s="16">
        <f>INDEX($AK$163:$AK$239,($M$2332-1)-2008)+INDEX($AG$163:$AG$239,$M$2332-2008)*$M$2333/INDEX($L$163:$L$239,$M$2332-2008)</f>
        <v>308265.6512742553</v>
      </c>
      <c r="R2337" s="16">
        <f>INDEX($AK$163:$AK$239,($R$2332-1)-2008)+INDEX($AG$163:$AG$239,$R$2332-2008)*$R$2333/INDEX($L$163:$L$239,$R$2332-2008)</f>
        <v>290965.32745555323</v>
      </c>
      <c r="W2337" s="16">
        <f>INDEX($AK$163:$AK$239,($W$2332-1)-2008)+INDEX($AG$163:$AG$239,$W$2332-2008)*$W$2333/INDEX($L$163:$L$239,$W$2332-2008)</f>
        <v>299119.49915368395</v>
      </c>
      <c r="AB2337" s="16">
        <f>INDEX($AK$163:$AK$239,($AB$2332-1)-2008)+INDEX($AG$163:$AG$239,$AB$2332-2008)*$AB$2333/INDEX($L$163:$L$239,$AB$2332-2008)</f>
        <v>303188.95477346226</v>
      </c>
      <c r="AG2337" s="16">
        <f>INDEX($AK$163:$AK$239,($AG$2332-1)-2008)+INDEX($AG$163:$AG$239,$AG$2332-2008)*$AG$2333/INDEX($L$163:$L$239,$AG$2332-2008)</f>
        <v>301154.22696357308</v>
      </c>
      <c r="AL2337" s="16">
        <f>INDEX($AK$163:$AK$239,($AL$2332-1)-2008)+INDEX($AG$163:$AG$239,$AL$2332-2008)*$AL$2333/INDEX($L$163:$L$239,$AL$2332-2008)</f>
        <v>300136.86305862851</v>
      </c>
      <c r="AQ2337" s="16">
        <f>INDEX($AK$163:$AK$239,($AQ$2332-1)-2008)+INDEX($AG$163:$AG$239,$AQ$2332-2008)*$AQ$2333/INDEX($L$163:$L$239,$AQ$2332-2008)</f>
        <v>299119.49915368395</v>
      </c>
    </row>
    <row r="2338" spans="1:47">
      <c r="A2338" s="5" t="s">
        <v>402</v>
      </c>
      <c r="C2338" s="16">
        <f>$C$2337*$C$737*$J$153</f>
        <v>29891.062168776814</v>
      </c>
      <c r="H2338" s="16">
        <f>$H$2337*$C$737*$J$153</f>
        <v>23962.419580215414</v>
      </c>
      <c r="M2338" s="16">
        <f>$M$2337*$C$737*$J$153</f>
        <v>26903.092098902642</v>
      </c>
      <c r="R2338" s="16">
        <f>$R$2337*$C$737*$J$153</f>
        <v>25393.250820409699</v>
      </c>
      <c r="W2338" s="16">
        <f>$W$2337*$C$737*$J$153</f>
        <v>26104.885189267443</v>
      </c>
      <c r="AB2338" s="16">
        <f>$AB$2337*$C$737*$J$153</f>
        <v>26460.036465054221</v>
      </c>
      <c r="AG2338" s="16">
        <f>$AG$2337*$C$737*$J$153</f>
        <v>26282.46082716083</v>
      </c>
      <c r="AL2338" s="16">
        <f>$AL$2337*$C$737*$J$153</f>
        <v>26193.673008214133</v>
      </c>
      <c r="AQ2338" s="16">
        <f>$AQ$2337*$C$737*$J$153</f>
        <v>26104.885189267443</v>
      </c>
    </row>
    <row r="2339" spans="1:47">
      <c r="A2339" s="5" t="s">
        <v>403</v>
      </c>
      <c r="C2339" s="16">
        <f>MAX(0,IF($C$2338&lt;=28000,0.23*$C$2338,IF($C$2338&lt;=50000,6440+0.33*($C$2338-28000),13700+0.43*($C$2338-50000)))-(IF($C$2338&lt;=8500,1955,IF($C$2338&lt;=28000,700+1255*(28000-$C$2338)/19500,IF($C$2338&lt;=50000,700*(50000-$C$2338)/22000,0)))+IF(AND($C$2338&gt;25000,$C$2338&lt;=29000),50,0)))</f>
        <v>6424.2206756119749</v>
      </c>
      <c r="H2339" s="16">
        <f>MAX(0,IF($H$2338&lt;=28000,0.23*$H$2338,IF($H$2338&lt;=50000,6440+0.33*($H$2338-28000),13700+0.43*($H$2338-50000)))-(IF($H$2338&lt;=8500,1955,IF($H$2338&lt;=28000,700+1255*(28000-$H$2338)/19500,IF($H$2338&lt;=50000,700*(50000-$H$2338)/22000,0)))+IF(AND($H$2338&gt;25000,$H$2338&lt;=29000),50,0)))</f>
        <v>4551.5019687403319</v>
      </c>
      <c r="M2339" s="16">
        <f>MAX(0,IF($M$2338&lt;=28000,0.23*$M$2338,IF($M$2338&lt;=50000,6440+0.33*($M$2338-28000),13700+0.43*($M$2338-50000)))-(IF($M$2338&lt;=8500,1955,IF($M$2338&lt;=28000,700+1255*(28000-$M$2338)/19500,IF($M$2338&lt;=50000,700*(50000-$M$2338)/22000,0)))+IF(AND($M$2338&gt;25000,$M$2338&lt;=29000),50,0)))</f>
        <v>5367.1153152667266</v>
      </c>
      <c r="R2339" s="16">
        <f>MAX(0,IF($R$2338&lt;=28000,0.23*$R$2338,IF($R$2338&lt;=50000,6440+0.33*($R$2338-28000),13700+0.43*($R$2338-50000)))-(IF($R$2338&lt;=8500,1955,IF($R$2338&lt;=28000,700+1255*(28000-$R$2338)/19500,IF($R$2338&lt;=50000,700*(50000-$R$2338)/22000,0)))+IF(AND($R$2338&gt;25000,$R$2338&lt;=29000),50,0)))</f>
        <v>4922.6799850847019</v>
      </c>
      <c r="W2339" s="16">
        <f>MAX(0,IF($W$2338&lt;=28000,0.23*$W$2338,IF($W$2338&lt;=50000,6440+0.33*($W$2338-28000),13700+0.43*($W$2338-50000)))-(IF($W$2338&lt;=8500,1955,IF($W$2338&lt;=28000,700+1255*(28000-$W$2338)/19500,IF($W$2338&lt;=50000,700*(50000-$W$2338)/22000,0)))+IF(AND($W$2338&gt;25000,$W$2338&lt;=29000),50,0)))</f>
        <v>5132.1559480202623</v>
      </c>
      <c r="AB2339" s="16">
        <f>MAX(0,IF($AB$2338&lt;=28000,0.23*$AB$2338,IF($AB$2338&lt;=50000,6440+0.33*($AB$2338-28000),13700+0.43*($AB$2338-50000)))-(IF($AB$2338&lt;=8500,1955,IF($AB$2338&lt;=28000,700+1255*(28000-$AB$2338)/19500,IF($AB$2338&lt;=50000,700*(50000-$AB$2338)/22000,0)))+IF(AND($AB$2338&gt;25000,$AB$2338&lt;=29000),50,0)))</f>
        <v>5236.6979133031409</v>
      </c>
      <c r="AG2339" s="16">
        <f>MAX(0,IF($AG$2338&lt;=28000,0.23*$AG$2338,IF($AG$2338&lt;=50000,6440+0.33*($AG$2338-28000),13700+0.43*($AG$2338-50000)))-(IF($AG$2338&lt;=8500,1955,IF($AG$2338&lt;=28000,700+1255*(28000-$AG$2338)/19500,IF($AG$2338&lt;=50000,700*(50000-$AG$2338)/22000,0)))+IF(AND($AG$2338&gt;25000,$AG$2338&lt;=29000),50,0)))</f>
        <v>5184.4269306617007</v>
      </c>
      <c r="AL2339" s="16">
        <f>MAX(0,IF($AL$2338&lt;=28000,0.23*$AL$2338,IF($AL$2338&lt;=50000,6440+0.33*($AL$2338-28000),13700+0.43*($AL$2338-50000)))-(IF($AL$2338&lt;=8500,1955,IF($AL$2338&lt;=28000,700+1255*(28000-$AL$2338)/19500,IF($AL$2338&lt;=50000,700*(50000-$AL$2338)/22000,0)))+IF(AND($AL$2338&gt;25000,$AL$2338&lt;=29000),50,0)))</f>
        <v>5158.291439340981</v>
      </c>
      <c r="AQ2339" s="16">
        <f>MAX(0,IF($AQ$2338&lt;=28000,0.23*$AQ$2338,IF($AQ$2338&lt;=50000,6440+0.33*($AQ$2338-28000),13700+0.43*($AQ$2338-50000)))-(IF($AQ$2338&lt;=8500,1955,IF($AQ$2338&lt;=28000,700+1255*(28000-$AQ$2338)/19500,IF($AQ$2338&lt;=50000,700*(50000-$AQ$2338)/22000,0)))+IF(AND($AQ$2338&gt;25000,$AQ$2338&lt;=29000),50,0)))</f>
        <v>5132.1559480202623</v>
      </c>
    </row>
    <row r="2340" spans="1:47">
      <c r="A2340" s="5" t="s">
        <v>404</v>
      </c>
      <c r="C2340" s="16">
        <f>$C$2338-$C$2339-IF($C$2339&gt;0,$B$111*$C$2338,0)</f>
        <v>22869.020249789304</v>
      </c>
      <c r="H2340" s="16">
        <f>$H$2338-$H$2339-IF($H$2339&gt;0,$B$111*$H$2338,0)</f>
        <v>18931.669219870771</v>
      </c>
      <c r="M2340" s="16">
        <f>$M$2338-$M$2339-IF($M$2339&gt;0,$B$111*$M$2338,0)</f>
        <v>20997.914941657866</v>
      </c>
      <c r="R2340" s="16">
        <f>$R$2338-$R$2339-IF($R$2339&gt;0,$B$111*$R$2338,0)</f>
        <v>19962.705818916802</v>
      </c>
      <c r="W2340" s="16">
        <f>$W$2338-$W$2339-IF($W$2339&gt;0,$B$111*$W$2338,0)</f>
        <v>20450.631537461832</v>
      </c>
      <c r="AB2340" s="16">
        <f>$AB$2338-$AB$2339-IF($AB$2339&gt;0,$B$111*$AB$2338,0)</f>
        <v>20694.137822449997</v>
      </c>
      <c r="AG2340" s="16">
        <f>$AG$2338-$AG$2339-IF($AG$2339&gt;0,$B$111*$AG$2338,0)</f>
        <v>20572.384679955914</v>
      </c>
      <c r="AL2340" s="16">
        <f>$AL$2338-$AL$2339-IF($AL$2339&gt;0,$B$111*$AL$2338,0)</f>
        <v>20511.508108708869</v>
      </c>
      <c r="AQ2340" s="16">
        <f>$AQ$2338-$AQ$2339-IF($AQ$2339&gt;0,$B$111*$AQ$2338,0)</f>
        <v>20450.631537461832</v>
      </c>
    </row>
    <row r="2341" spans="1:47">
      <c r="A2341" s="5" t="s">
        <v>405</v>
      </c>
      <c r="C2341" s="11">
        <f>$B$132-$C$2330</f>
        <v>458</v>
      </c>
      <c r="H2341" s="11">
        <f>$B$132-$H$2330</f>
        <v>525</v>
      </c>
      <c r="M2341" s="11">
        <f>$B$132-$M$2330</f>
        <v>492</v>
      </c>
      <c r="R2341" s="11">
        <f>$B$132-$R$2330</f>
        <v>509</v>
      </c>
      <c r="W2341" s="11">
        <f>$B$132-$W$2330</f>
        <v>501</v>
      </c>
      <c r="AB2341" s="11">
        <f>$B$132-$AB$2330</f>
        <v>497</v>
      </c>
      <c r="AG2341" s="11">
        <f>$B$132-$AG$2330</f>
        <v>499</v>
      </c>
      <c r="AL2341" s="11">
        <f>$B$132-$AL$2330</f>
        <v>500</v>
      </c>
      <c r="AQ2341" s="11">
        <f>$B$132-$AQ$2330</f>
        <v>501</v>
      </c>
    </row>
    <row r="2342" spans="1:47">
      <c r="A2342" s="5" t="s">
        <v>406</v>
      </c>
      <c r="C2342" s="11">
        <f>$B$134-$C$2330</f>
        <v>186</v>
      </c>
      <c r="H2342" s="11">
        <f>$B$134-$H$2330</f>
        <v>253</v>
      </c>
      <c r="M2342" s="11">
        <f>$B$134-$M$2330</f>
        <v>220</v>
      </c>
      <c r="R2342" s="11">
        <f>$B$134-$R$2330</f>
        <v>237</v>
      </c>
      <c r="W2342" s="11">
        <f>$B$134-$W$2330</f>
        <v>229</v>
      </c>
      <c r="AB2342" s="11">
        <f>$B$134-$AB$2330</f>
        <v>225</v>
      </c>
      <c r="AG2342" s="11">
        <f>$B$134-$AG$2330</f>
        <v>227</v>
      </c>
      <c r="AL2342" s="11">
        <f>$B$134-$AL$2330</f>
        <v>228</v>
      </c>
      <c r="AQ2342" s="11">
        <f>$B$134-$AQ$2330</f>
        <v>229</v>
      </c>
    </row>
    <row r="2343" spans="1:47">
      <c r="A2343" s="5" t="s">
        <v>133</v>
      </c>
      <c r="C2343" s="11">
        <f>ROUNDUP($C$2341/12,0)</f>
        <v>39</v>
      </c>
      <c r="H2343" s="11">
        <f>ROUNDUP($H$2341/12,0)</f>
        <v>44</v>
      </c>
      <c r="M2343" s="11">
        <f>ROUNDUP($M$2341/12,0)</f>
        <v>41</v>
      </c>
      <c r="R2343" s="11">
        <f>ROUNDUP($R$2341/12,0)</f>
        <v>43</v>
      </c>
      <c r="W2343" s="11">
        <f>ROUNDUP($W$2341/12,0)</f>
        <v>42</v>
      </c>
      <c r="AB2343" s="11">
        <f>ROUNDUP($AB$2341/12,0)</f>
        <v>42</v>
      </c>
      <c r="AG2343" s="11">
        <f>ROUNDUP($AG$2341/12,0)</f>
        <v>42</v>
      </c>
      <c r="AL2343" s="11">
        <f>ROUNDUP($AL$2341/12,0)</f>
        <v>42</v>
      </c>
      <c r="AQ2343" s="11">
        <f>ROUNDUP($AQ$2341/12,0)</f>
        <v>42</v>
      </c>
    </row>
    <row r="2344" spans="1:47">
      <c r="A2344" s="5" t="s">
        <v>407</v>
      </c>
      <c r="C2344" s="16">
        <f>$B$8</f>
        <v>22000</v>
      </c>
      <c r="H2344" s="16">
        <f>$B$8</f>
        <v>22000</v>
      </c>
      <c r="M2344" s="16">
        <f>$B$8</f>
        <v>22000</v>
      </c>
      <c r="R2344" s="16">
        <f>$B$8</f>
        <v>22000</v>
      </c>
      <c r="W2344" s="16">
        <f>$B$8</f>
        <v>22000</v>
      </c>
      <c r="AB2344" s="16">
        <f>$B$8</f>
        <v>22000</v>
      </c>
      <c r="AG2344" s="16">
        <f>$B$8</f>
        <v>22000</v>
      </c>
      <c r="AL2344" s="16">
        <f>$B$8</f>
        <v>22000</v>
      </c>
      <c r="AQ2344" s="16">
        <f>$B$8</f>
        <v>22000</v>
      </c>
    </row>
    <row r="2345" spans="1:47">
      <c r="A2345" s="5" t="s">
        <v>435</v>
      </c>
      <c r="C2345" s="16">
        <f>MIN($F$2348:$F$2401)</f>
        <v>251562.59965188536</v>
      </c>
      <c r="H2345" s="16">
        <f>MIN($K$2348:$K$2401)</f>
        <v>-262878.68977011339</v>
      </c>
      <c r="M2345" s="16">
        <f>MIN($P$2348:$P$2401)</f>
        <v>78683.25730137038</v>
      </c>
      <c r="R2345" s="16">
        <f>MIN($U$2348:$U$2401)</f>
        <v>-86865.263998179857</v>
      </c>
      <c r="W2345" s="16">
        <f>MIN($Z$2348:$Z$2401)</f>
        <v>-3110.7353518255354</v>
      </c>
      <c r="AB2345" s="16">
        <f>MIN($AE$2348:$AE$2401)</f>
        <v>45303.816784876748</v>
      </c>
      <c r="AG2345" s="16">
        <f>MIN($AJ$2348:$AJ$2401)</f>
        <v>20845.806253173134</v>
      </c>
      <c r="AL2345" s="16">
        <f>MIN($AO$2348:$AO$2401)</f>
        <v>8381.5134152806986</v>
      </c>
      <c r="AQ2345" s="16">
        <f>MIN($AT$2348:$AT$2401)</f>
        <v>-3110.7353518255354</v>
      </c>
    </row>
    <row r="2346" spans="1:47">
      <c r="A2346" s="5" t="s">
        <v>436</v>
      </c>
      <c r="C2346" s="31" t="b">
        <f>$C$2345&gt;=0</f>
        <v>1</v>
      </c>
      <c r="H2346" s="31" t="b">
        <f>$H$2345&gt;=0</f>
        <v>0</v>
      </c>
      <c r="M2346" s="31" t="b">
        <f>$M$2345&gt;=0</f>
        <v>1</v>
      </c>
      <c r="R2346" s="31" t="b">
        <f>$R$2345&gt;=0</f>
        <v>0</v>
      </c>
      <c r="W2346" s="31" t="b">
        <f>$W$2345&gt;=0</f>
        <v>0</v>
      </c>
      <c r="AB2346" s="31" t="b">
        <f>$AB$2345&gt;=0</f>
        <v>1</v>
      </c>
      <c r="AG2346" s="31" t="b">
        <f>$AG$2345&gt;=0</f>
        <v>1</v>
      </c>
      <c r="AL2346" s="31" t="b">
        <f>$AL$2345&gt;=0</f>
        <v>1</v>
      </c>
      <c r="AQ2346" s="31" t="b">
        <f>$AQ$2345&gt;=0</f>
        <v>0</v>
      </c>
    </row>
    <row r="2347" spans="1:47" ht="32.1" customHeight="1">
      <c r="B2347" s="12" t="s">
        <v>136</v>
      </c>
      <c r="C2347" s="12" t="s">
        <v>437</v>
      </c>
      <c r="D2347" s="12" t="s">
        <v>438</v>
      </c>
      <c r="E2347" s="12" t="s">
        <v>439</v>
      </c>
      <c r="F2347" s="12" t="s">
        <v>440</v>
      </c>
      <c r="G2347" s="12" t="s">
        <v>441</v>
      </c>
      <c r="H2347" s="12" t="s">
        <v>442</v>
      </c>
      <c r="I2347" s="12" t="s">
        <v>443</v>
      </c>
      <c r="J2347" s="12" t="s">
        <v>444</v>
      </c>
      <c r="K2347" s="12" t="s">
        <v>445</v>
      </c>
      <c r="L2347" s="12" t="s">
        <v>446</v>
      </c>
      <c r="M2347" s="12" t="s">
        <v>447</v>
      </c>
      <c r="N2347" s="12" t="s">
        <v>448</v>
      </c>
      <c r="O2347" s="12" t="s">
        <v>449</v>
      </c>
      <c r="P2347" s="12" t="s">
        <v>450</v>
      </c>
      <c r="Q2347" s="12" t="s">
        <v>451</v>
      </c>
      <c r="R2347" s="12" t="s">
        <v>452</v>
      </c>
      <c r="S2347" s="12" t="s">
        <v>453</v>
      </c>
      <c r="T2347" s="12" t="s">
        <v>454</v>
      </c>
      <c r="U2347" s="12" t="s">
        <v>455</v>
      </c>
      <c r="V2347" s="12" t="s">
        <v>456</v>
      </c>
      <c r="W2347" s="12" t="s">
        <v>457</v>
      </c>
      <c r="X2347" s="12" t="s">
        <v>458</v>
      </c>
      <c r="Y2347" s="12" t="s">
        <v>459</v>
      </c>
      <c r="Z2347" s="12" t="s">
        <v>460</v>
      </c>
      <c r="AA2347" s="12" t="s">
        <v>461</v>
      </c>
      <c r="AB2347" s="12" t="s">
        <v>462</v>
      </c>
      <c r="AC2347" s="12" t="s">
        <v>463</v>
      </c>
      <c r="AD2347" s="12" t="s">
        <v>464</v>
      </c>
      <c r="AE2347" s="12" t="s">
        <v>465</v>
      </c>
      <c r="AF2347" s="12" t="s">
        <v>466</v>
      </c>
      <c r="AG2347" s="12" t="s">
        <v>467</v>
      </c>
      <c r="AH2347" s="12" t="s">
        <v>468</v>
      </c>
      <c r="AI2347" s="12" t="s">
        <v>469</v>
      </c>
      <c r="AJ2347" s="12" t="s">
        <v>470</v>
      </c>
      <c r="AK2347" s="12" t="s">
        <v>471</v>
      </c>
      <c r="AL2347" s="12" t="s">
        <v>472</v>
      </c>
      <c r="AM2347" s="12" t="s">
        <v>473</v>
      </c>
      <c r="AN2347" s="12" t="s">
        <v>474</v>
      </c>
      <c r="AO2347" s="12" t="s">
        <v>475</v>
      </c>
      <c r="AP2347" s="12" t="s">
        <v>476</v>
      </c>
      <c r="AQ2347" s="12" t="s">
        <v>477</v>
      </c>
      <c r="AR2347" s="12" t="s">
        <v>478</v>
      </c>
      <c r="AS2347" s="12" t="s">
        <v>479</v>
      </c>
      <c r="AT2347" s="12" t="s">
        <v>480</v>
      </c>
      <c r="AU2347" s="12" t="s">
        <v>481</v>
      </c>
    </row>
    <row r="2348" spans="1:47">
      <c r="B2348" s="13">
        <v>0</v>
      </c>
      <c r="C2348" s="16">
        <f t="shared" ref="C2348:C2379" si="1239">IF($C$2341-12*$B2348&lt;=0,0,($C$2344*MIN(12,$C$2341-12*$B2348)-$C$2340*(MIN(12,$C$2341-12*$B2348)-MAX(0,MIN(12,$C$2341-12*$B2348,$C$2342-12*$B2348))))/12)</f>
        <v>22000</v>
      </c>
      <c r="D2348" s="16">
        <f>$C$2334</f>
        <v>501747.56644426525</v>
      </c>
      <c r="E2348" s="16">
        <f>IF(AND(C2348&gt;0,D2348&gt;0),C2348/(1-$B$105*MAX(0,1-$C$2334*(1-$C$2336)/D2348)),0)</f>
        <v>25219.715686731946</v>
      </c>
      <c r="F2348" s="16">
        <f t="shared" ref="F2348:F2379" si="1240">IF(E2348&gt;0,IF(E2348&lt;=D2348,D2348-E2348,C2348*(D2348/E2348-1)),D2348-C2348)</f>
        <v>476527.85075753328</v>
      </c>
      <c r="G2348" s="16">
        <f>IF(E2348&gt;0,IF(E2348&lt;=D2348,$C$2334*(1-$C$2336)*(1-E2348/D2348),0),IF(AND(C2348&lt;0,F2348&gt;0),$C$2334*(1-$C$2336)-C2348,$C$2334*(1-$C$2336)))/$B$108</f>
        <v>237784.85826364905</v>
      </c>
      <c r="H2348" s="16">
        <f t="shared" ref="H2348:H2379" si="1241">IF($H$2341-12*$B2348&lt;=0,0,($H$2344*MIN(12,$H$2341-12*$B2348)-$H$2340*(MIN(12,$H$2341-12*$B2348)-MAX(0,MIN(12,$H$2341-12*$B2348,$H$2342-12*$B2348))))/12)</f>
        <v>22000</v>
      </c>
      <c r="I2348" s="16">
        <f>$H$2334</f>
        <v>366892.00699528563</v>
      </c>
      <c r="J2348" s="16">
        <f>IF(AND(H2348&gt;0,I2348&gt;0),H2348/(1-$B$105*MAX(0,1-$H$2334*(1-$H$2336)/I2348)),0)</f>
        <v>24695.405324603034</v>
      </c>
      <c r="K2348" s="16">
        <f t="shared" ref="K2348:K2379" si="1242">IF(J2348&gt;0,IF(J2348&lt;=I2348,I2348-J2348,H2348*(I2348/J2348-1)),I2348-H2348)</f>
        <v>342196.6016706826</v>
      </c>
      <c r="L2348" s="16">
        <f>IF(J2348&gt;0,IF(J2348&lt;=I2348,$H$2334*(1-$H$2336)*(1-J2348/I2348),0),IF(AND(H2348&lt;0,K2348&gt;0),$H$2334*(1-$H$2336)-H2348,$H$2334*(1-$H$2336)))/$B$108</f>
        <v>194652.02724719336</v>
      </c>
      <c r="M2348" s="16">
        <f t="shared" ref="M2348:M2379" si="1243">IF($M$2341-12*$B2348&lt;=0,0,($M$2344*MIN(12,$M$2341-12*$B2348)-$M$2340*(MIN(12,$M$2341-12*$B2348)-MAX(0,MIN(12,$M$2341-12*$B2348,$M$2342-12*$B2348))))/12)</f>
        <v>22000</v>
      </c>
      <c r="N2348" s="16">
        <f>$M$2334</f>
        <v>430722.65995650442</v>
      </c>
      <c r="O2348" s="16">
        <f>IF(AND(M2348&gt;0,N2348&gt;0),M2348/(1-$B$105*MAX(0,1-$M$2334*(1-$M$2336)/N2348)),0)</f>
        <v>24957.754082761912</v>
      </c>
      <c r="P2348" s="16">
        <f t="shared" ref="P2348:P2379" si="1244">IF(O2348&gt;0,IF(O2348&lt;=N2348,N2348-O2348,M2348*(N2348/O2348-1)),N2348-M2348)</f>
        <v>405764.90587374248</v>
      </c>
      <c r="Q2348" s="16">
        <f>IF(O2348&gt;0,IF(O2348&lt;=N2348,$M$2334*(1-$M$2336)*(1-O2348/N2348),0),IF(AND(M2348&lt;0,P2348&gt;0),$M$2334*(1-$M$2336)-M2348,$M$2334*(1-$M$2336)))/$B$108</f>
        <v>216483.79880067136</v>
      </c>
      <c r="R2348" s="16">
        <f t="shared" ref="R2348:R2379" si="1245">IF($R$2341-12*$B2348&lt;=0,0,($R$2344*MIN(12,$R$2341-12*$B2348)-$R$2340*(MIN(12,$R$2341-12*$B2348)-MAX(0,MIN(12,$R$2341-12*$B2348,$R$2342-12*$B2348))))/12)</f>
        <v>22000</v>
      </c>
      <c r="S2348" s="16">
        <f>$R$2334</f>
        <v>397236.41553927236</v>
      </c>
      <c r="T2348" s="16">
        <f>IF(AND(R2348&gt;0,S2348&gt;0),R2348/(1-$B$105*MAX(0,1-$R$2334*(1-$R$2336)/S2348)),0)</f>
        <v>24823.526343608482</v>
      </c>
      <c r="U2348" s="16">
        <f t="shared" ref="U2348:U2379" si="1246">IF(T2348&gt;0,IF(T2348&lt;=S2348,S2348-T2348,R2348*(S2348/T2348-1)),S2348-R2348)</f>
        <v>372412.88919566385</v>
      </c>
      <c r="V2348" s="16">
        <f>IF(T2348&gt;0,IF(T2348&lt;=S2348,$R$2334*(1-$R$2336)*(1-T2348/S2348),0),IF(AND(R2348&lt;0,U2348&gt;0),$R$2334*(1-$R$2336)-R2348,$R$2334*(1-$R$2336)))/$B$108</f>
        <v>205383.22804112863</v>
      </c>
      <c r="W2348" s="16">
        <f t="shared" ref="W2348:W2379" si="1247">IF($W$2341-12*$B2348&lt;=0,0,($W$2344*MIN(12,$W$2341-12*$B2348)-$W$2340*(MIN(12,$W$2341-12*$B2348)-MAX(0,MIN(12,$W$2341-12*$B2348,$W$2342-12*$B2348))))/12)</f>
        <v>22000</v>
      </c>
      <c r="X2348" s="16">
        <f>$W$2334</f>
        <v>412831.87325871823</v>
      </c>
      <c r="Y2348" s="16">
        <f>IF(AND(W2348&gt;0,X2348&gt;0),W2348/(1-$B$105*MAX(0,1-$W$2334*(1-$W$2336)/X2348)),0)</f>
        <v>24886.947093702456</v>
      </c>
      <c r="Z2348" s="16">
        <f t="shared" ref="Z2348:Z2379" si="1248">IF(Y2348&gt;0,IF(Y2348&lt;=X2348,X2348-Y2348,W2348*(X2348/Y2348-1)),X2348-W2348)</f>
        <v>387944.92616501579</v>
      </c>
      <c r="AA2348" s="16">
        <f>IF(Y2348&gt;0,IF(Y2348&lt;=X2348,$W$2334*(1-$W$2336)*(1-Y2348/X2348),0),IF(AND(W2348&lt;0,Z2348&gt;0),$W$2334*(1-$W$2336)-W2348,$W$2334*(1-$W$2336)))/$B$108</f>
        <v>210645.22957705846</v>
      </c>
      <c r="AB2348" s="16">
        <f t="shared" ref="AB2348:AB2379" si="1249">IF($AB$2341-12*$B2348&lt;=0,0,($AB$2344*MIN(12,$AB$2341-12*$B2348)-$AB$2340*(MIN(12,$AB$2341-12*$B2348)-MAX(0,MIN(12,$AB$2341-12*$B2348,$AB$2342-12*$B2348))))/12)</f>
        <v>22000</v>
      </c>
      <c r="AC2348" s="16">
        <f>$AB$2334</f>
        <v>420737.70255032601</v>
      </c>
      <c r="AD2348" s="16">
        <f>IF(AND(AB2348&gt;0,AC2348&gt;0),AB2348/(1-$B$105*MAX(0,1-$AB$2334*(1-$AB$2336)/AC2348)),0)</f>
        <v>24918.488968684615</v>
      </c>
      <c r="AE2348" s="16">
        <f t="shared" ref="AE2348:AE2379" si="1250">IF(AD2348&gt;0,IF(AD2348&lt;=AC2348,AC2348-AD2348,AB2348*(AC2348/AD2348-1)),AC2348-AB2348)</f>
        <v>395819.21358164138</v>
      </c>
      <c r="AF2348" s="16">
        <f>IF(AD2348&gt;0,IF(AD2348&lt;=AC2348,$AB$2334*(1-$AB$2336)*(1-AD2348/AC2348),0),IF(AND(AB2348&lt;0,AE2348&gt;0),$AB$2334*(1-$AB$2336)-AB2348,$AB$2334*(1-$AB$2336)))/$B$108</f>
        <v>213250.69641263821</v>
      </c>
      <c r="AG2348" s="16">
        <f t="shared" ref="AG2348:AG2379" si="1251">IF($AG$2341-12*$B2348&lt;=0,0,($AG$2344*MIN(12,$AG$2341-12*$B2348)-$AG$2340*(MIN(12,$AG$2341-12*$B2348)-MAX(0,MIN(12,$AG$2341-12*$B2348,$AG$2342-12*$B2348))))/12)</f>
        <v>22000</v>
      </c>
      <c r="AH2348" s="16">
        <f>$AG$2334</f>
        <v>416775.71044742735</v>
      </c>
      <c r="AI2348" s="16">
        <f>IF(AND(AG2348&gt;0,AH2348&gt;0),AG2348/(1-$B$105*MAX(0,1-$AG$2334*(1-$AG$2336)/AH2348)),0)</f>
        <v>24902.73230185459</v>
      </c>
      <c r="AJ2348" s="16">
        <f t="shared" ref="AJ2348:AJ2379" si="1252">IF(AI2348&gt;0,IF(AI2348&lt;=AH2348,AH2348-AI2348,AG2348*(AH2348/AI2348-1)),AH2348-AG2348)</f>
        <v>391872.97814557276</v>
      </c>
      <c r="AK2348" s="16">
        <f>IF(AI2348&gt;0,IF(AI2348&lt;=AH2348,$AG$2334*(1-$AG$2336)*(1-AI2348/AH2348),0),IF(AND(AG2348&lt;0,AJ2348&gt;0),$AG$2334*(1-$AG$2336)-AG2348,$AG$2334*(1-$AG$2336)))/$B$108</f>
        <v>211950.07998824652</v>
      </c>
      <c r="AL2348" s="16">
        <f t="shared" ref="AL2348:AL2379" si="1253">IF($AL$2341-12*$B2348&lt;=0,0,($AL$2344*MIN(12,$AL$2341-12*$B2348)-$AL$2340*(MIN(12,$AL$2341-12*$B2348)-MAX(0,MIN(12,$AL$2341-12*$B2348,$AL$2342-12*$B2348))))/12)</f>
        <v>22000</v>
      </c>
      <c r="AM2348" s="16">
        <f>$AL$2334</f>
        <v>414801.52769717301</v>
      </c>
      <c r="AN2348" s="16">
        <f>IF(AND(AL2348&gt;0,AM2348&gt;0),AL2348/(1-$B$105*MAX(0,1-$AL$2334*(1-$AL$2336)/AM2348)),0)</f>
        <v>24894.84324888328</v>
      </c>
      <c r="AO2348" s="16">
        <f t="shared" ref="AO2348:AO2379" si="1254">IF(AN2348&gt;0,IF(AN2348&lt;=AM2348,AM2348-AN2348,AL2348*(AM2348/AN2348-1)),AM2348-AL2348)</f>
        <v>389906.68444828974</v>
      </c>
      <c r="AP2348" s="16">
        <f>IF(AN2348&gt;0,IF(AN2348&lt;=AM2348,$AL$2334*(1-$AL$2336)*(1-AN2348/AM2348),0),IF(AND(AL2348&lt;0,AO2348&gt;0),$AL$2334*(1-$AL$2336)-AL2348,$AL$2334*(1-$AL$2336)))/$B$108</f>
        <v>211298.1848420935</v>
      </c>
      <c r="AQ2348" s="16">
        <f t="shared" ref="AQ2348:AQ2379" si="1255">IF($AQ$2341-12*$B2348&lt;=0,0,($AQ$2344*MIN(12,$AQ$2341-12*$B2348)-$AQ$2340*(MIN(12,$AQ$2341-12*$B2348)-MAX(0,MIN(12,$AQ$2341-12*$B2348,$AQ$2342-12*$B2348))))/12)</f>
        <v>22000</v>
      </c>
      <c r="AR2348" s="16">
        <f>$AQ$2334</f>
        <v>412831.87325871823</v>
      </c>
      <c r="AS2348" s="16">
        <f>IF(AND(AQ2348&gt;0,AR2348&gt;0),AQ2348/(1-$B$105*MAX(0,1-$AQ$2334*(1-$AQ$2336)/AR2348)),0)</f>
        <v>24886.947093702456</v>
      </c>
      <c r="AT2348" s="16">
        <f t="shared" ref="AT2348:AT2379" si="1256">IF(AS2348&gt;0,IF(AS2348&lt;=AR2348,AR2348-AS2348,AQ2348*(AR2348/AS2348-1)),AR2348-AQ2348)</f>
        <v>387944.92616501579</v>
      </c>
      <c r="AU2348" s="16">
        <f>IF(AS2348&gt;0,IF(AS2348&lt;=AR2348,$AQ$2334*(1-$AQ$2336)*(1-AS2348/AR2348),0),IF(AND(AQ2348&lt;0,AT2348&gt;0),$AQ$2334*(1-$AQ$2336)-AQ2348,$AQ$2334*(1-$AQ$2336)))/$B$108</f>
        <v>210645.22957705846</v>
      </c>
    </row>
    <row r="2349" spans="1:47">
      <c r="B2349" s="13">
        <v>1</v>
      </c>
      <c r="C2349" s="16">
        <f t="shared" si="1239"/>
        <v>22000</v>
      </c>
      <c r="D2349" s="16">
        <f t="shared" ref="D2349:D2380" si="1257">IF($B2349&gt;$C$2343,F2348,F2348*$B$107*IF(F2348&gt;0,$B$106,1))</f>
        <v>489842.03890769876</v>
      </c>
      <c r="E2349" s="16">
        <f t="shared" ref="E2349:E2380" si="1258">IF(AND(C2349&gt;0,D2349&gt;0),C2349/(1-$B$105*MAX(0,1-G2348/D2349)),0)</f>
        <v>25397.932367466568</v>
      </c>
      <c r="F2349" s="16">
        <f t="shared" si="1240"/>
        <v>464444.1065402322</v>
      </c>
      <c r="G2349" s="16">
        <f t="shared" ref="G2349:G2380" si="1259">IF(E2349&gt;0,IF(E2349&lt;=D2349,G2348*(1-E2349/D2349),0),IF(AND(C2349&lt;0,F2349&gt;0),G2348-C2349,G2348))/$B$108</f>
        <v>221035.19268655361</v>
      </c>
      <c r="H2349" s="16">
        <f t="shared" si="1241"/>
        <v>22000</v>
      </c>
      <c r="I2349" s="16">
        <f t="shared" ref="I2349:I2380" si="1260">IF($B2349&gt;$H$2343,K2348,K2348*$B$107*IF(K2348&gt;0,$B$106,1))</f>
        <v>351757.57472136151</v>
      </c>
      <c r="J2349" s="16">
        <f t="shared" ref="J2349:J2380" si="1261">IF(AND(H2349&gt;0,I2349&gt;0),H2349/(1-$B$105*MAX(0,1-L2348/I2349)),0)</f>
        <v>24890.364893156519</v>
      </c>
      <c r="K2349" s="16">
        <f t="shared" si="1242"/>
        <v>326867.209828205</v>
      </c>
      <c r="L2349" s="16">
        <f t="shared" ref="L2349:L2380" si="1262">IF(J2349&gt;0,IF(J2349&lt;=I2349,L2348*(1-J2349/I2349),0),IF(AND(H2349&lt;0,K2349&gt;0),L2348-H2349,L2348))/$B$108</f>
        <v>177331.81412219492</v>
      </c>
      <c r="M2349" s="16">
        <f t="shared" si="1243"/>
        <v>22000</v>
      </c>
      <c r="N2349" s="16">
        <f t="shared" ref="N2349:N2380" si="1263">IF($B2349&gt;$M$2343,P2348,P2348*$B$107*IF(P2348&gt;0,$B$106,1))</f>
        <v>417101.97734385484</v>
      </c>
      <c r="O2349" s="16">
        <f t="shared" ref="O2349:O2380" si="1264">IF(AND(M2349&gt;0,N2349&gt;0),M2349/(1-$B$105*MAX(0,1-Q2348/N2349)),0)</f>
        <v>25144.44031297055</v>
      </c>
      <c r="P2349" s="16">
        <f t="shared" si="1244"/>
        <v>391957.5370308843</v>
      </c>
      <c r="Q2349" s="16">
        <f t="shared" ref="Q2349:Q2380" si="1265">IF(O2349&gt;0,IF(O2349&lt;=N2349,Q2348*(1-O2349/N2349),0),IF(AND(M2349&lt;0,P2349&gt;0),Q2348-M2349,Q2348))/$B$108</f>
        <v>199444.47028571932</v>
      </c>
      <c r="R2349" s="16">
        <f t="shared" si="1245"/>
        <v>22000</v>
      </c>
      <c r="S2349" s="16">
        <f t="shared" ref="S2349:S2380" si="1266">IF($B2349&gt;$R$2343,U2348,U2348*$B$107*IF(U2348&gt;0,$B$106,1))</f>
        <v>382818.10531979072</v>
      </c>
      <c r="T2349" s="16">
        <f t="shared" ref="T2349:T2380" si="1267">IF(AND(R2349&gt;0,S2349&gt;0),R2349/(1-$B$105*MAX(0,1-V2348/S2349)),0)</f>
        <v>25014.471645048608</v>
      </c>
      <c r="U2349" s="16">
        <f t="shared" si="1246"/>
        <v>357803.63367474213</v>
      </c>
      <c r="V2349" s="16">
        <f t="shared" ref="V2349:V2380" si="1268">IF(T2349&gt;0,IF(T2349&lt;=S2349,V2348*(1-T2349/S2349),0),IF(AND(R2349&lt;0,U2349&gt;0),V2348-R2349,V2348))/$B$108</f>
        <v>188198.9001056916</v>
      </c>
      <c r="W2349" s="16">
        <f t="shared" si="1247"/>
        <v>22000</v>
      </c>
      <c r="X2349" s="16">
        <f t="shared" ref="X2349:X2380" si="1269">IF($B2349&gt;$W$2343,Z2348,Z2348*$B$107*IF(Z2348&gt;0,$B$106,1))</f>
        <v>398784.10740206629</v>
      </c>
      <c r="Y2349" s="16">
        <f t="shared" ref="Y2349:Y2380" si="1270">IF(AND(W2349&gt;0,X2349&gt;0),W2349/(1-$B$105*MAX(0,1-AA2348/X2349)),0)</f>
        <v>25075.886859385606</v>
      </c>
      <c r="Z2349" s="16">
        <f t="shared" si="1248"/>
        <v>373708.2205426807</v>
      </c>
      <c r="AA2349" s="16">
        <f t="shared" ref="AA2349:AA2380" si="1271">IF(Y2349&gt;0,IF(Y2349&lt;=X2349,AA2348*(1-Y2349/X2349),0),IF(AND(W2349&lt;0,Z2349&gt;0),AA2348-W2349,AA2348))/$B$108</f>
        <v>193529.09489434594</v>
      </c>
      <c r="AB2349" s="16">
        <f t="shared" si="1249"/>
        <v>22000</v>
      </c>
      <c r="AC2349" s="16">
        <f t="shared" ref="AC2349:AC2380" si="1272">IF($B2349&gt;$AB$2343,AE2348,AE2348*$B$107*IF(AE2348&gt;0,$B$106,1))</f>
        <v>406878.40240911243</v>
      </c>
      <c r="AD2349" s="16">
        <f t="shared" ref="AD2349:AD2380" si="1273">IF(AND(AB2349&gt;0,AC2349&gt;0),AB2349/(1-$B$105*MAX(0,1-AF2348/AC2349)),0)</f>
        <v>25106.426747968035</v>
      </c>
      <c r="AE2349" s="16">
        <f t="shared" si="1250"/>
        <v>381771.97566114442</v>
      </c>
      <c r="AF2349" s="16">
        <f t="shared" ref="AF2349:AF2380" si="1274">IF(AD2349&gt;0,IF(AD2349&lt;=AC2349,AF2348*(1-AD2349/AC2349),0),IF(AND(AB2349&lt;0,AE2349&gt;0),AF2348-AB2349,AF2348))/$B$108</f>
        <v>196168.69102859081</v>
      </c>
      <c r="AG2349" s="16">
        <f t="shared" si="1251"/>
        <v>22000</v>
      </c>
      <c r="AH2349" s="16">
        <f t="shared" ref="AH2349:AH2380" si="1275">IF($B2349&gt;$AG$2343,AJ2348,AJ2348*$B$107*IF(AJ2348&gt;0,$B$106,1))</f>
        <v>402821.90915496007</v>
      </c>
      <c r="AI2349" s="16">
        <f t="shared" ref="AI2349:AI2380" si="1276">IF(AND(AG2349&gt;0,AH2349&gt;0),AG2349/(1-$B$105*MAX(0,1-AK2348/AH2349)),0)</f>
        <v>25091.170998524329</v>
      </c>
      <c r="AJ2349" s="16">
        <f t="shared" si="1252"/>
        <v>377730.73815643572</v>
      </c>
      <c r="AK2349" s="16">
        <f t="shared" ref="AK2349:AK2380" si="1277">IF(AI2349&gt;0,IF(AI2349&lt;=AH2349,AK2348*(1-AI2349/AH2349),0),IF(AND(AG2349&lt;0,AJ2349&gt;0),AK2348-AG2349,AK2348))/$B$108</f>
        <v>194851.00805374095</v>
      </c>
      <c r="AL2349" s="16">
        <f t="shared" si="1253"/>
        <v>22000</v>
      </c>
      <c r="AM2349" s="16">
        <f t="shared" ref="AM2349:AM2380" si="1278">IF($B2349&gt;$AL$2343,AO2348,AO2348*$B$107*IF(AO2348&gt;0,$B$106,1))</f>
        <v>400800.67721177498</v>
      </c>
      <c r="AN2349" s="16">
        <f t="shared" ref="AN2349:AN2380" si="1279">IF(AND(AL2349&gt;0,AM2349&gt;0),AL2349/(1-$B$105*MAX(0,1-AP2348/AM2349)),0)</f>
        <v>25083.532461891788</v>
      </c>
      <c r="AO2349" s="16">
        <f t="shared" si="1254"/>
        <v>375717.14474988321</v>
      </c>
      <c r="AP2349" s="16">
        <f t="shared" ref="AP2349:AP2380" si="1280">IF(AN2349&gt;0,IF(AN2349&lt;=AM2349,AP2348*(1-AN2349/AM2349),0),IF(AND(AL2349&lt;0,AO2349&gt;0),AP2348-AL2349,AP2348))/$B$108</f>
        <v>194190.58099828142</v>
      </c>
      <c r="AQ2349" s="16">
        <f t="shared" si="1255"/>
        <v>22000</v>
      </c>
      <c r="AR2349" s="16">
        <f t="shared" ref="AR2349:AR2380" si="1281">IF($B2349&gt;$AQ$2343,AT2348,AT2348*$B$107*IF(AT2348&gt;0,$B$106,1))</f>
        <v>398784.10740206629</v>
      </c>
      <c r="AS2349" s="16">
        <f t="shared" ref="AS2349:AS2380" si="1282">IF(AND(AQ2349&gt;0,AR2349&gt;0),AQ2349/(1-$B$105*MAX(0,1-AU2348/AR2349)),0)</f>
        <v>25075.886859385606</v>
      </c>
      <c r="AT2349" s="16">
        <f t="shared" si="1256"/>
        <v>373708.2205426807</v>
      </c>
      <c r="AU2349" s="16">
        <f t="shared" ref="AU2349:AU2380" si="1283">IF(AS2349&gt;0,IF(AS2349&lt;=AR2349,AU2348*(1-AS2349/AR2349),0),IF(AND(AQ2349&lt;0,AT2349&gt;0),AU2348-AQ2349,AU2348))/$B$108</f>
        <v>193529.09489434594</v>
      </c>
    </row>
    <row r="2350" spans="1:47">
      <c r="B2350" s="13">
        <v>2</v>
      </c>
      <c r="C2350" s="16">
        <f t="shared" si="1239"/>
        <v>22000</v>
      </c>
      <c r="D2350" s="16">
        <f t="shared" si="1257"/>
        <v>477420.67487696634</v>
      </c>
      <c r="E2350" s="16">
        <f t="shared" si="1258"/>
        <v>25570.26816941033</v>
      </c>
      <c r="F2350" s="16">
        <f t="shared" si="1240"/>
        <v>451850.40670755599</v>
      </c>
      <c r="G2350" s="16">
        <f t="shared" si="1259"/>
        <v>205094.82859678578</v>
      </c>
      <c r="H2350" s="16">
        <f t="shared" si="1241"/>
        <v>22000</v>
      </c>
      <c r="I2350" s="16">
        <f t="shared" si="1260"/>
        <v>335999.87967080501</v>
      </c>
      <c r="J2350" s="16">
        <f t="shared" si="1261"/>
        <v>25079.196231976304</v>
      </c>
      <c r="K2350" s="16">
        <f t="shared" si="1242"/>
        <v>310920.68343882868</v>
      </c>
      <c r="L2350" s="16">
        <f t="shared" si="1262"/>
        <v>160878.11796166343</v>
      </c>
      <c r="M2350" s="16">
        <f t="shared" si="1243"/>
        <v>22000</v>
      </c>
      <c r="N2350" s="16">
        <f t="shared" si="1263"/>
        <v>402908.83061552723</v>
      </c>
      <c r="O2350" s="16">
        <f t="shared" si="1264"/>
        <v>25325.112051107775</v>
      </c>
      <c r="P2350" s="16">
        <f t="shared" si="1244"/>
        <v>377583.71856441943</v>
      </c>
      <c r="Q2350" s="16">
        <f t="shared" si="1265"/>
        <v>183243.38307732571</v>
      </c>
      <c r="R2350" s="16">
        <f t="shared" si="1245"/>
        <v>22000</v>
      </c>
      <c r="S2350" s="16">
        <f t="shared" si="1266"/>
        <v>367800.66719961446</v>
      </c>
      <c r="T2350" s="16">
        <f t="shared" si="1267"/>
        <v>25199.341780536412</v>
      </c>
      <c r="U2350" s="16">
        <f t="shared" si="1246"/>
        <v>342601.32541907806</v>
      </c>
      <c r="V2350" s="16">
        <f t="shared" si="1268"/>
        <v>171867.37158777058</v>
      </c>
      <c r="W2350" s="16">
        <f t="shared" si="1247"/>
        <v>22000</v>
      </c>
      <c r="X2350" s="16">
        <f t="shared" si="1269"/>
        <v>384149.62822464318</v>
      </c>
      <c r="Y2350" s="16">
        <f t="shared" si="1270"/>
        <v>25258.779475178839</v>
      </c>
      <c r="Z2350" s="16">
        <f t="shared" si="1248"/>
        <v>358890.84874946432</v>
      </c>
      <c r="AA2350" s="16">
        <f t="shared" si="1271"/>
        <v>177258.90454058175</v>
      </c>
      <c r="AB2350" s="16">
        <f t="shared" si="1249"/>
        <v>22000</v>
      </c>
      <c r="AC2350" s="16">
        <f t="shared" si="1272"/>
        <v>392438.6846611168</v>
      </c>
      <c r="AD2350" s="16">
        <f t="shared" si="1273"/>
        <v>25288.331745030981</v>
      </c>
      <c r="AE2350" s="16">
        <f t="shared" si="1250"/>
        <v>367150.3529160858</v>
      </c>
      <c r="AF2350" s="16">
        <f t="shared" si="1274"/>
        <v>179929.2049726868</v>
      </c>
      <c r="AG2350" s="16">
        <f t="shared" si="1251"/>
        <v>22000</v>
      </c>
      <c r="AH2350" s="16">
        <f t="shared" si="1275"/>
        <v>388284.53498052654</v>
      </c>
      <c r="AI2350" s="16">
        <f t="shared" si="1276"/>
        <v>25273.569699513017</v>
      </c>
      <c r="AJ2350" s="16">
        <f t="shared" si="1252"/>
        <v>363010.96528101352</v>
      </c>
      <c r="AK2350" s="16">
        <f t="shared" si="1277"/>
        <v>178596.1676908457</v>
      </c>
      <c r="AL2350" s="16">
        <f t="shared" si="1253"/>
        <v>22000</v>
      </c>
      <c r="AM2350" s="16">
        <f t="shared" si="1278"/>
        <v>386214.68177419499</v>
      </c>
      <c r="AN2350" s="16">
        <f t="shared" si="1279"/>
        <v>25266.17809468244</v>
      </c>
      <c r="AO2350" s="16">
        <f t="shared" si="1254"/>
        <v>360948.50367951253</v>
      </c>
      <c r="AP2350" s="16">
        <f t="shared" si="1280"/>
        <v>177928.06504380913</v>
      </c>
      <c r="AQ2350" s="16">
        <f t="shared" si="1255"/>
        <v>22000</v>
      </c>
      <c r="AR2350" s="16">
        <f t="shared" si="1281"/>
        <v>384149.62822464318</v>
      </c>
      <c r="AS2350" s="16">
        <f t="shared" si="1282"/>
        <v>25258.779475178839</v>
      </c>
      <c r="AT2350" s="16">
        <f t="shared" si="1256"/>
        <v>358890.84874946432</v>
      </c>
      <c r="AU2350" s="16">
        <f t="shared" si="1283"/>
        <v>177258.90454058175</v>
      </c>
    </row>
    <row r="2351" spans="1:47">
      <c r="B2351" s="13">
        <v>3</v>
      </c>
      <c r="C2351" s="16">
        <f t="shared" si="1239"/>
        <v>22000</v>
      </c>
      <c r="D2351" s="16">
        <f t="shared" si="1257"/>
        <v>464475.10707096511</v>
      </c>
      <c r="E2351" s="16">
        <f t="shared" si="1258"/>
        <v>25736.825668100879</v>
      </c>
      <c r="F2351" s="16">
        <f t="shared" si="1240"/>
        <v>438738.28140286426</v>
      </c>
      <c r="G2351" s="16">
        <f t="shared" si="1259"/>
        <v>189931.77386711523</v>
      </c>
      <c r="H2351" s="16">
        <f t="shared" si="1241"/>
        <v>22000</v>
      </c>
      <c r="I2351" s="16">
        <f t="shared" si="1260"/>
        <v>319607.80733410956</v>
      </c>
      <c r="J2351" s="16">
        <f t="shared" si="1261"/>
        <v>25261.981963794646</v>
      </c>
      <c r="K2351" s="16">
        <f t="shared" si="1242"/>
        <v>294345.82537031494</v>
      </c>
      <c r="L2351" s="16">
        <f t="shared" si="1262"/>
        <v>145257.07889608043</v>
      </c>
      <c r="M2351" s="16">
        <f t="shared" si="1243"/>
        <v>22000</v>
      </c>
      <c r="N2351" s="16">
        <f t="shared" si="1263"/>
        <v>388133.40766110929</v>
      </c>
      <c r="O2351" s="16">
        <f t="shared" si="1264"/>
        <v>25499.862439383323</v>
      </c>
      <c r="P2351" s="16">
        <f t="shared" si="1244"/>
        <v>362633.54522172594</v>
      </c>
      <c r="Q2351" s="16">
        <f t="shared" si="1265"/>
        <v>167847.57845116267</v>
      </c>
      <c r="R2351" s="16">
        <f t="shared" si="1245"/>
        <v>22000</v>
      </c>
      <c r="S2351" s="16">
        <f t="shared" si="1266"/>
        <v>352173.60645128711</v>
      </c>
      <c r="T2351" s="16">
        <f t="shared" si="1267"/>
        <v>25378.224638499541</v>
      </c>
      <c r="U2351" s="16">
        <f t="shared" si="1246"/>
        <v>326795.38181278756</v>
      </c>
      <c r="V2351" s="16">
        <f t="shared" si="1268"/>
        <v>156355.2143488311</v>
      </c>
      <c r="W2351" s="16">
        <f t="shared" si="1247"/>
        <v>22000</v>
      </c>
      <c r="X2351" s="16">
        <f t="shared" si="1269"/>
        <v>368918.25906352437</v>
      </c>
      <c r="Y2351" s="16">
        <f t="shared" si="1270"/>
        <v>25435.715346085242</v>
      </c>
      <c r="Z2351" s="16">
        <f t="shared" si="1248"/>
        <v>343482.54371743911</v>
      </c>
      <c r="AA2351" s="16">
        <f t="shared" si="1271"/>
        <v>161801.44998738435</v>
      </c>
      <c r="AB2351" s="16">
        <f t="shared" si="1249"/>
        <v>22000</v>
      </c>
      <c r="AC2351" s="16">
        <f t="shared" si="1272"/>
        <v>377408.53377656126</v>
      </c>
      <c r="AD2351" s="16">
        <f t="shared" si="1273"/>
        <v>25464.295593739836</v>
      </c>
      <c r="AE2351" s="16">
        <f t="shared" si="1250"/>
        <v>351944.23818282143</v>
      </c>
      <c r="AF2351" s="16">
        <f t="shared" si="1274"/>
        <v>164499.14039316005</v>
      </c>
      <c r="AG2351" s="16">
        <f t="shared" si="1251"/>
        <v>22000</v>
      </c>
      <c r="AH2351" s="16">
        <f t="shared" si="1275"/>
        <v>373153.49165096506</v>
      </c>
      <c r="AI2351" s="16">
        <f t="shared" si="1276"/>
        <v>25450.019426715822</v>
      </c>
      <c r="AJ2351" s="16">
        <f t="shared" si="1252"/>
        <v>347703.47222424927</v>
      </c>
      <c r="AK2351" s="16">
        <f t="shared" si="1277"/>
        <v>163152.40563872395</v>
      </c>
      <c r="AL2351" s="16">
        <f t="shared" si="1253"/>
        <v>22000</v>
      </c>
      <c r="AM2351" s="16">
        <f t="shared" si="1278"/>
        <v>371033.40487231809</v>
      </c>
      <c r="AN2351" s="16">
        <f t="shared" si="1279"/>
        <v>25442.870861318901</v>
      </c>
      <c r="AO2351" s="16">
        <f t="shared" si="1254"/>
        <v>345590.5340109992</v>
      </c>
      <c r="AP2351" s="16">
        <f t="shared" si="1280"/>
        <v>162477.45606623817</v>
      </c>
      <c r="AQ2351" s="16">
        <f t="shared" si="1255"/>
        <v>22000</v>
      </c>
      <c r="AR2351" s="16">
        <f t="shared" si="1281"/>
        <v>368918.25906352437</v>
      </c>
      <c r="AS2351" s="16">
        <f t="shared" si="1282"/>
        <v>25435.715346085242</v>
      </c>
      <c r="AT2351" s="16">
        <f t="shared" si="1256"/>
        <v>343482.54371743911</v>
      </c>
      <c r="AU2351" s="16">
        <f t="shared" si="1283"/>
        <v>161801.44998738435</v>
      </c>
    </row>
    <row r="2352" spans="1:47">
      <c r="B2352" s="13">
        <v>4</v>
      </c>
      <c r="C2352" s="16">
        <f t="shared" si="1239"/>
        <v>22000</v>
      </c>
      <c r="D2352" s="16">
        <f t="shared" si="1257"/>
        <v>450996.62898526032</v>
      </c>
      <c r="E2352" s="16">
        <f t="shared" si="1258"/>
        <v>25897.713198970192</v>
      </c>
      <c r="F2352" s="16">
        <f t="shared" si="1240"/>
        <v>425098.91578629013</v>
      </c>
      <c r="G2352" s="16">
        <f t="shared" si="1259"/>
        <v>175514.96596036162</v>
      </c>
      <c r="H2352" s="16">
        <f t="shared" si="1241"/>
        <v>22000</v>
      </c>
      <c r="I2352" s="16">
        <f t="shared" si="1260"/>
        <v>302569.84773116157</v>
      </c>
      <c r="J2352" s="16">
        <f t="shared" si="1261"/>
        <v>25438.812627506231</v>
      </c>
      <c r="K2352" s="16">
        <f t="shared" si="1242"/>
        <v>277131.03510365536</v>
      </c>
      <c r="L2352" s="16">
        <f t="shared" si="1262"/>
        <v>130435.75360986244</v>
      </c>
      <c r="M2352" s="16">
        <f t="shared" si="1243"/>
        <v>22000</v>
      </c>
      <c r="N2352" s="16">
        <f t="shared" si="1263"/>
        <v>372765.52647522098</v>
      </c>
      <c r="O2352" s="16">
        <f t="shared" si="1264"/>
        <v>25668.791457458046</v>
      </c>
      <c r="P2352" s="16">
        <f t="shared" si="1244"/>
        <v>347096.73501776293</v>
      </c>
      <c r="Q2352" s="16">
        <f t="shared" si="1265"/>
        <v>153225.02291033656</v>
      </c>
      <c r="R2352" s="16">
        <f t="shared" si="1245"/>
        <v>22000</v>
      </c>
      <c r="S2352" s="16">
        <f t="shared" si="1266"/>
        <v>335926.04478063685</v>
      </c>
      <c r="T2352" s="16">
        <f t="shared" si="1267"/>
        <v>25551.215497404679</v>
      </c>
      <c r="U2352" s="16">
        <f t="shared" si="1246"/>
        <v>310374.82928323216</v>
      </c>
      <c r="V2352" s="16">
        <f t="shared" si="1268"/>
        <v>141629.92156401038</v>
      </c>
      <c r="W2352" s="16">
        <f t="shared" si="1247"/>
        <v>22000</v>
      </c>
      <c r="X2352" s="16">
        <f t="shared" si="1269"/>
        <v>353079.44598890434</v>
      </c>
      <c r="Y2352" s="16">
        <f t="shared" si="1270"/>
        <v>25606.792006156655</v>
      </c>
      <c r="Z2352" s="16">
        <f t="shared" si="1248"/>
        <v>327472.6539827477</v>
      </c>
      <c r="AA2352" s="16">
        <f t="shared" si="1271"/>
        <v>147124.4460078275</v>
      </c>
      <c r="AB2352" s="16">
        <f t="shared" si="1249"/>
        <v>22000</v>
      </c>
      <c r="AC2352" s="16">
        <f t="shared" si="1272"/>
        <v>361777.56019764947</v>
      </c>
      <c r="AD2352" s="16">
        <f t="shared" si="1273"/>
        <v>25634.416927130715</v>
      </c>
      <c r="AE2352" s="16">
        <f t="shared" si="1250"/>
        <v>336143.14327051875</v>
      </c>
      <c r="AF2352" s="16">
        <f t="shared" si="1274"/>
        <v>149846.32363611742</v>
      </c>
      <c r="AG2352" s="16">
        <f t="shared" si="1251"/>
        <v>22000</v>
      </c>
      <c r="AH2352" s="16">
        <f t="shared" si="1275"/>
        <v>357418.30723819486</v>
      </c>
      <c r="AI2352" s="16">
        <f t="shared" si="1276"/>
        <v>25620.618266083042</v>
      </c>
      <c r="AJ2352" s="16">
        <f t="shared" si="1252"/>
        <v>331797.68897211179</v>
      </c>
      <c r="AK2352" s="16">
        <f t="shared" si="1277"/>
        <v>148487.49239430498</v>
      </c>
      <c r="AL2352" s="16">
        <f t="shared" si="1253"/>
        <v>22000</v>
      </c>
      <c r="AM2352" s="16">
        <f t="shared" si="1278"/>
        <v>355246.33353126649</v>
      </c>
      <c r="AN2352" s="16">
        <f t="shared" si="1279"/>
        <v>25613.708572403448</v>
      </c>
      <c r="AO2352" s="16">
        <f t="shared" si="1254"/>
        <v>329632.62495886302</v>
      </c>
      <c r="AP2352" s="16">
        <f t="shared" si="1280"/>
        <v>147806.496684768</v>
      </c>
      <c r="AQ2352" s="16">
        <f t="shared" si="1255"/>
        <v>22000</v>
      </c>
      <c r="AR2352" s="16">
        <f t="shared" si="1281"/>
        <v>353079.44598890434</v>
      </c>
      <c r="AS2352" s="16">
        <f t="shared" si="1282"/>
        <v>25606.792006156655</v>
      </c>
      <c r="AT2352" s="16">
        <f t="shared" si="1256"/>
        <v>327472.6539827477</v>
      </c>
      <c r="AU2352" s="16">
        <f t="shared" si="1283"/>
        <v>147124.4460078275</v>
      </c>
    </row>
    <row r="2353" spans="2:47">
      <c r="B2353" s="13">
        <v>5</v>
      </c>
      <c r="C2353" s="16">
        <f t="shared" si="1239"/>
        <v>22000</v>
      </c>
      <c r="D2353" s="16">
        <f t="shared" si="1257"/>
        <v>436976.17949335906</v>
      </c>
      <c r="E2353" s="16">
        <f t="shared" si="1258"/>
        <v>26053.044129224476</v>
      </c>
      <c r="F2353" s="16">
        <f t="shared" si="1240"/>
        <v>410923.13536413456</v>
      </c>
      <c r="G2353" s="16">
        <f t="shared" si="1259"/>
        <v>161814.26774253443</v>
      </c>
      <c r="H2353" s="16">
        <f t="shared" si="1241"/>
        <v>22000</v>
      </c>
      <c r="I2353" s="16">
        <f t="shared" si="1260"/>
        <v>284874.07622445148</v>
      </c>
      <c r="J2353" s="16">
        <f t="shared" si="1261"/>
        <v>25609.785876983035</v>
      </c>
      <c r="K2353" s="16">
        <f t="shared" si="1242"/>
        <v>259264.29034746846</v>
      </c>
      <c r="L2353" s="16">
        <f t="shared" si="1262"/>
        <v>116382.11722297013</v>
      </c>
      <c r="M2353" s="16">
        <f t="shared" si="1243"/>
        <v>22000</v>
      </c>
      <c r="N2353" s="16">
        <f t="shared" si="1263"/>
        <v>356794.61779415928</v>
      </c>
      <c r="O2353" s="16">
        <f t="shared" si="1264"/>
        <v>25832.005153983013</v>
      </c>
      <c r="P2353" s="16">
        <f t="shared" si="1244"/>
        <v>330962.61264017626</v>
      </c>
      <c r="Q2353" s="16">
        <f t="shared" si="1265"/>
        <v>139344.60697826144</v>
      </c>
      <c r="R2353" s="16">
        <f t="shared" si="1245"/>
        <v>22000</v>
      </c>
      <c r="S2353" s="16">
        <f t="shared" si="1266"/>
        <v>319046.70201340568</v>
      </c>
      <c r="T2353" s="16">
        <f t="shared" si="1267"/>
        <v>25718.416239560509</v>
      </c>
      <c r="U2353" s="16">
        <f t="shared" si="1246"/>
        <v>293328.28577384516</v>
      </c>
      <c r="V2353" s="16">
        <f t="shared" si="1268"/>
        <v>127659.90808415337</v>
      </c>
      <c r="W2353" s="16">
        <f t="shared" si="1247"/>
        <v>22000</v>
      </c>
      <c r="X2353" s="16">
        <f t="shared" si="1269"/>
        <v>336622.23993502569</v>
      </c>
      <c r="Y2353" s="16">
        <f t="shared" si="1270"/>
        <v>25772.113340421278</v>
      </c>
      <c r="Z2353" s="16">
        <f t="shared" si="1248"/>
        <v>310850.1265946044</v>
      </c>
      <c r="AA2353" s="16">
        <f t="shared" si="1271"/>
        <v>133196.5302939174</v>
      </c>
      <c r="AB2353" s="16">
        <f t="shared" si="1249"/>
        <v>22000</v>
      </c>
      <c r="AC2353" s="16">
        <f t="shared" si="1272"/>
        <v>345534.98269349709</v>
      </c>
      <c r="AD2353" s="16">
        <f t="shared" si="1273"/>
        <v>25798.800603548756</v>
      </c>
      <c r="AE2353" s="16">
        <f t="shared" si="1250"/>
        <v>319736.18208994833</v>
      </c>
      <c r="AF2353" s="16">
        <f t="shared" si="1274"/>
        <v>135939.50449478356</v>
      </c>
      <c r="AG2353" s="16">
        <f t="shared" si="1251"/>
        <v>22000</v>
      </c>
      <c r="AH2353" s="16">
        <f t="shared" si="1275"/>
        <v>341068.11640199262</v>
      </c>
      <c r="AI2353" s="16">
        <f t="shared" si="1276"/>
        <v>25785.470591641322</v>
      </c>
      <c r="AJ2353" s="16">
        <f t="shared" si="1252"/>
        <v>315282.6458103513</v>
      </c>
      <c r="AK2353" s="16">
        <f t="shared" si="1277"/>
        <v>134570.12164530117</v>
      </c>
      <c r="AL2353" s="16">
        <f t="shared" si="1253"/>
        <v>22000</v>
      </c>
      <c r="AM2353" s="16">
        <f t="shared" si="1278"/>
        <v>338842.56050021364</v>
      </c>
      <c r="AN2353" s="16">
        <f t="shared" si="1279"/>
        <v>25778.795358048312</v>
      </c>
      <c r="AO2353" s="16">
        <f t="shared" si="1254"/>
        <v>313063.76514216536</v>
      </c>
      <c r="AP2353" s="16">
        <f t="shared" si="1280"/>
        <v>133883.85257539756</v>
      </c>
      <c r="AQ2353" s="16">
        <f t="shared" si="1255"/>
        <v>22000</v>
      </c>
      <c r="AR2353" s="16">
        <f t="shared" si="1281"/>
        <v>336622.23993502569</v>
      </c>
      <c r="AS2353" s="16">
        <f t="shared" si="1282"/>
        <v>25772.113340421278</v>
      </c>
      <c r="AT2353" s="16">
        <f t="shared" si="1256"/>
        <v>310850.1265946044</v>
      </c>
      <c r="AU2353" s="16">
        <f t="shared" si="1283"/>
        <v>133196.5302939174</v>
      </c>
    </row>
    <row r="2354" spans="2:47">
      <c r="B2354" s="13">
        <v>6</v>
      </c>
      <c r="C2354" s="16">
        <f t="shared" si="1239"/>
        <v>22000</v>
      </c>
      <c r="D2354" s="16">
        <f t="shared" si="1257"/>
        <v>422404.3277662085</v>
      </c>
      <c r="E2354" s="16">
        <f t="shared" si="1258"/>
        <v>26202.936161243317</v>
      </c>
      <c r="F2354" s="16">
        <f t="shared" si="1240"/>
        <v>396201.3916049652</v>
      </c>
      <c r="G2354" s="16">
        <f t="shared" si="1259"/>
        <v>148800.46143430998</v>
      </c>
      <c r="H2354" s="16">
        <f t="shared" si="1241"/>
        <v>22000</v>
      </c>
      <c r="I2354" s="16">
        <f t="shared" si="1260"/>
        <v>266508.13461977674</v>
      </c>
      <c r="J2354" s="16">
        <f t="shared" si="1261"/>
        <v>25775.005703452825</v>
      </c>
      <c r="K2354" s="16">
        <f t="shared" si="1242"/>
        <v>240733.12891632391</v>
      </c>
      <c r="L2354" s="16">
        <f t="shared" si="1262"/>
        <v>103065.0629657893</v>
      </c>
      <c r="M2354" s="16">
        <f t="shared" si="1243"/>
        <v>22000</v>
      </c>
      <c r="N2354" s="16">
        <f t="shared" si="1263"/>
        <v>340209.70803734282</v>
      </c>
      <c r="O2354" s="16">
        <f t="shared" si="1264"/>
        <v>25989.614906136074</v>
      </c>
      <c r="P2354" s="16">
        <f t="shared" si="1244"/>
        <v>314220.09313120676</v>
      </c>
      <c r="Q2354" s="16">
        <f t="shared" si="1265"/>
        <v>126176.14194905228</v>
      </c>
      <c r="R2354" s="16">
        <f t="shared" si="1245"/>
        <v>22000</v>
      </c>
      <c r="S2354" s="16">
        <f t="shared" si="1266"/>
        <v>301523.8780783664</v>
      </c>
      <c r="T2354" s="16">
        <f t="shared" si="1267"/>
        <v>25879.934590760269</v>
      </c>
      <c r="U2354" s="16">
        <f t="shared" si="1246"/>
        <v>275643.94348760613</v>
      </c>
      <c r="V2354" s="16">
        <f t="shared" si="1268"/>
        <v>114414.50866908928</v>
      </c>
      <c r="W2354" s="16">
        <f t="shared" si="1247"/>
        <v>22000</v>
      </c>
      <c r="X2354" s="16">
        <f t="shared" si="1269"/>
        <v>319535.27913165762</v>
      </c>
      <c r="Y2354" s="16">
        <f t="shared" si="1270"/>
        <v>25931.788833699753</v>
      </c>
      <c r="Z2354" s="16">
        <f t="shared" si="1248"/>
        <v>293603.49029795785</v>
      </c>
      <c r="AA2354" s="16">
        <f t="shared" si="1271"/>
        <v>119987.26098550655</v>
      </c>
      <c r="AB2354" s="16">
        <f t="shared" si="1249"/>
        <v>22000</v>
      </c>
      <c r="AC2354" s="16">
        <f t="shared" si="1272"/>
        <v>328669.61101754149</v>
      </c>
      <c r="AD2354" s="16">
        <f t="shared" si="1273"/>
        <v>25957.556960178019</v>
      </c>
      <c r="AE2354" s="16">
        <f t="shared" si="1250"/>
        <v>302712.05405736348</v>
      </c>
      <c r="AF2354" s="16">
        <f t="shared" si="1274"/>
        <v>122748.35339055602</v>
      </c>
      <c r="AG2354" s="16">
        <f t="shared" si="1251"/>
        <v>22000</v>
      </c>
      <c r="AH2354" s="16">
        <f t="shared" si="1275"/>
        <v>324091.6429342925</v>
      </c>
      <c r="AI2354" s="16">
        <f t="shared" si="1276"/>
        <v>25944.686316656356</v>
      </c>
      <c r="AJ2354" s="16">
        <f t="shared" si="1252"/>
        <v>298146.95661763614</v>
      </c>
      <c r="AK2354" s="16">
        <f t="shared" si="1277"/>
        <v>121369.90762482658</v>
      </c>
      <c r="AL2354" s="16">
        <f t="shared" si="1253"/>
        <v>22000</v>
      </c>
      <c r="AM2354" s="16">
        <f t="shared" si="1278"/>
        <v>321810.76674023748</v>
      </c>
      <c r="AN2354" s="16">
        <f t="shared" si="1279"/>
        <v>25938.24091786248</v>
      </c>
      <c r="AO2354" s="16">
        <f t="shared" si="1254"/>
        <v>295872.52582237497</v>
      </c>
      <c r="AP2354" s="16">
        <f t="shared" si="1280"/>
        <v>120679.10991260028</v>
      </c>
      <c r="AQ2354" s="16">
        <f t="shared" si="1255"/>
        <v>22000</v>
      </c>
      <c r="AR2354" s="16">
        <f t="shared" si="1281"/>
        <v>319535.27913165762</v>
      </c>
      <c r="AS2354" s="16">
        <f t="shared" si="1282"/>
        <v>25931.788833699753</v>
      </c>
      <c r="AT2354" s="16">
        <f t="shared" si="1256"/>
        <v>293603.49029795785</v>
      </c>
      <c r="AU2354" s="16">
        <f t="shared" si="1283"/>
        <v>119987.26098550655</v>
      </c>
    </row>
    <row r="2355" spans="2:47">
      <c r="B2355" s="13">
        <v>7</v>
      </c>
      <c r="C2355" s="16">
        <f t="shared" si="1239"/>
        <v>22000</v>
      </c>
      <c r="D2355" s="16">
        <f t="shared" si="1257"/>
        <v>407271.25848640793</v>
      </c>
      <c r="E2355" s="16">
        <f t="shared" si="1258"/>
        <v>26347.510669357594</v>
      </c>
      <c r="F2355" s="16">
        <f t="shared" si="1240"/>
        <v>380923.74781705032</v>
      </c>
      <c r="G2355" s="16">
        <f t="shared" si="1259"/>
        <v>136445.24083048722</v>
      </c>
      <c r="H2355" s="16">
        <f t="shared" si="1241"/>
        <v>22000</v>
      </c>
      <c r="I2355" s="16">
        <f t="shared" si="1260"/>
        <v>247459.21253824601</v>
      </c>
      <c r="J2355" s="16">
        <f t="shared" si="1261"/>
        <v>25934.581684821223</v>
      </c>
      <c r="K2355" s="16">
        <f t="shared" si="1242"/>
        <v>221524.63085342478</v>
      </c>
      <c r="L2355" s="16">
        <f t="shared" si="1262"/>
        <v>90454.399765734983</v>
      </c>
      <c r="M2355" s="16">
        <f t="shared" si="1243"/>
        <v>22000</v>
      </c>
      <c r="N2355" s="16">
        <f t="shared" si="1263"/>
        <v>322999.40253329265</v>
      </c>
      <c r="O2355" s="16">
        <f t="shared" si="1264"/>
        <v>26141.736709760866</v>
      </c>
      <c r="P2355" s="16">
        <f t="shared" si="1244"/>
        <v>296857.6658235318</v>
      </c>
      <c r="Q2355" s="16">
        <f t="shared" si="1265"/>
        <v>113690.35472087721</v>
      </c>
      <c r="R2355" s="16">
        <f t="shared" si="1245"/>
        <v>22000</v>
      </c>
      <c r="S2355" s="16">
        <f t="shared" si="1266"/>
        <v>283345.43526864983</v>
      </c>
      <c r="T2355" s="16">
        <f t="shared" si="1267"/>
        <v>26035.883388762635</v>
      </c>
      <c r="U2355" s="16">
        <f t="shared" si="1246"/>
        <v>257309.55187988721</v>
      </c>
      <c r="V2355" s="16">
        <f t="shared" si="1268"/>
        <v>101863.97421435732</v>
      </c>
      <c r="W2355" s="16">
        <f t="shared" si="1247"/>
        <v>22000</v>
      </c>
      <c r="X2355" s="16">
        <f t="shared" si="1269"/>
        <v>301806.77181688277</v>
      </c>
      <c r="Y2355" s="16">
        <f t="shared" si="1270"/>
        <v>26085.932849121524</v>
      </c>
      <c r="Z2355" s="16">
        <f t="shared" si="1248"/>
        <v>275720.83896776126</v>
      </c>
      <c r="AA2355" s="16">
        <f t="shared" si="1271"/>
        <v>107467.1122344707</v>
      </c>
      <c r="AB2355" s="16">
        <f t="shared" si="1249"/>
        <v>22000</v>
      </c>
      <c r="AC2355" s="16">
        <f t="shared" si="1272"/>
        <v>311169.82884772622</v>
      </c>
      <c r="AD2355" s="16">
        <f t="shared" si="1273"/>
        <v>26110.801096681436</v>
      </c>
      <c r="AE2355" s="16">
        <f t="shared" si="1250"/>
        <v>285059.02775104478</v>
      </c>
      <c r="AF2355" s="16">
        <f t="shared" si="1274"/>
        <v>110243.45661044052</v>
      </c>
      <c r="AG2355" s="16">
        <f t="shared" si="1251"/>
        <v>22000</v>
      </c>
      <c r="AH2355" s="16">
        <f t="shared" si="1275"/>
        <v>306477.18258553289</v>
      </c>
      <c r="AI2355" s="16">
        <f t="shared" si="1276"/>
        <v>26098.380174702408</v>
      </c>
      <c r="AJ2355" s="16">
        <f t="shared" si="1252"/>
        <v>280378.80241083051</v>
      </c>
      <c r="AK2355" s="16">
        <f t="shared" si="1277"/>
        <v>108857.3805118201</v>
      </c>
      <c r="AL2355" s="16">
        <f t="shared" si="1253"/>
        <v>22000</v>
      </c>
      <c r="AM2355" s="16">
        <f t="shared" si="1278"/>
        <v>304139.20419385214</v>
      </c>
      <c r="AN2355" s="16">
        <f t="shared" si="1279"/>
        <v>26092.159800742455</v>
      </c>
      <c r="AO2355" s="16">
        <f t="shared" si="1254"/>
        <v>278047.04439310968</v>
      </c>
      <c r="AP2355" s="16">
        <f t="shared" si="1280"/>
        <v>108162.77085152899</v>
      </c>
      <c r="AQ2355" s="16">
        <f t="shared" si="1255"/>
        <v>22000</v>
      </c>
      <c r="AR2355" s="16">
        <f t="shared" si="1281"/>
        <v>301806.77181688277</v>
      </c>
      <c r="AS2355" s="16">
        <f t="shared" si="1282"/>
        <v>26085.932849121524</v>
      </c>
      <c r="AT2355" s="16">
        <f t="shared" si="1256"/>
        <v>275720.83896776126</v>
      </c>
      <c r="AU2355" s="16">
        <f t="shared" si="1283"/>
        <v>107467.1122344707</v>
      </c>
    </row>
    <row r="2356" spans="2:47">
      <c r="B2356" s="13">
        <v>8</v>
      </c>
      <c r="C2356" s="16">
        <f t="shared" si="1239"/>
        <v>22000</v>
      </c>
      <c r="D2356" s="16">
        <f t="shared" si="1257"/>
        <v>391566.75733105873</v>
      </c>
      <c r="E2356" s="16">
        <f t="shared" si="1258"/>
        <v>26486.892071383161</v>
      </c>
      <c r="F2356" s="16">
        <f t="shared" si="1240"/>
        <v>365079.86525967554</v>
      </c>
      <c r="G2356" s="16">
        <f t="shared" si="1259"/>
        <v>124721.20191836431</v>
      </c>
      <c r="H2356" s="16">
        <f t="shared" si="1241"/>
        <v>22000</v>
      </c>
      <c r="I2356" s="16">
        <f t="shared" si="1260"/>
        <v>227714.02903946949</v>
      </c>
      <c r="J2356" s="16">
        <f t="shared" si="1261"/>
        <v>26088.628264738989</v>
      </c>
      <c r="K2356" s="16">
        <f t="shared" si="1242"/>
        <v>201625.40077473049</v>
      </c>
      <c r="L2356" s="16">
        <f t="shared" si="1262"/>
        <v>78520.847869524689</v>
      </c>
      <c r="M2356" s="16">
        <f t="shared" si="1243"/>
        <v>22000</v>
      </c>
      <c r="N2356" s="16">
        <f t="shared" si="1263"/>
        <v>305151.86900664127</v>
      </c>
      <c r="O2356" s="16">
        <f t="shared" si="1264"/>
        <v>26288.490502177901</v>
      </c>
      <c r="P2356" s="16">
        <f t="shared" si="1244"/>
        <v>278863.37850446336</v>
      </c>
      <c r="Q2356" s="16">
        <f t="shared" si="1265"/>
        <v>101858.88084102458</v>
      </c>
      <c r="R2356" s="16">
        <f t="shared" si="1245"/>
        <v>22000</v>
      </c>
      <c r="S2356" s="16">
        <f t="shared" si="1266"/>
        <v>264498.78075941122</v>
      </c>
      <c r="T2356" s="16">
        <f t="shared" si="1267"/>
        <v>26186.379883051268</v>
      </c>
      <c r="U2356" s="16">
        <f t="shared" si="1246"/>
        <v>238312.40087635996</v>
      </c>
      <c r="V2356" s="16">
        <f t="shared" si="1268"/>
        <v>89979.466098004676</v>
      </c>
      <c r="W2356" s="16">
        <f t="shared" si="1247"/>
        <v>22000</v>
      </c>
      <c r="X2356" s="16">
        <f t="shared" si="1269"/>
        <v>283424.4792085205</v>
      </c>
      <c r="Y2356" s="16">
        <f t="shared" si="1270"/>
        <v>26234.663938605561</v>
      </c>
      <c r="Z2356" s="16">
        <f t="shared" si="1248"/>
        <v>257189.81526991492</v>
      </c>
      <c r="AA2356" s="16">
        <f t="shared" si="1271"/>
        <v>95607.467931864609</v>
      </c>
      <c r="AB2356" s="16">
        <f t="shared" si="1249"/>
        <v>22000</v>
      </c>
      <c r="AC2356" s="16">
        <f t="shared" si="1272"/>
        <v>293023.57698640897</v>
      </c>
      <c r="AD2356" s="16">
        <f t="shared" si="1273"/>
        <v>26258.652191127927</v>
      </c>
      <c r="AE2356" s="16">
        <f t="shared" si="1250"/>
        <v>266764.92479528103</v>
      </c>
      <c r="AF2356" s="16">
        <f t="shared" si="1274"/>
        <v>98396.309729069384</v>
      </c>
      <c r="AG2356" s="16">
        <f t="shared" si="1251"/>
        <v>22000</v>
      </c>
      <c r="AH2356" s="16">
        <f t="shared" si="1275"/>
        <v>288212.58615018916</v>
      </c>
      <c r="AI2356" s="16">
        <f t="shared" si="1276"/>
        <v>26246.671032859354</v>
      </c>
      <c r="AJ2356" s="16">
        <f t="shared" si="1252"/>
        <v>261965.9151173298</v>
      </c>
      <c r="AK2356" s="16">
        <f t="shared" si="1277"/>
        <v>97003.980005238103</v>
      </c>
      <c r="AL2356" s="16">
        <f t="shared" si="1253"/>
        <v>22000</v>
      </c>
      <c r="AM2356" s="16">
        <f t="shared" si="1278"/>
        <v>285815.67881345318</v>
      </c>
      <c r="AN2356" s="16">
        <f t="shared" si="1279"/>
        <v>26240.670716709403</v>
      </c>
      <c r="AO2356" s="16">
        <f t="shared" si="1254"/>
        <v>259575.00809674378</v>
      </c>
      <c r="AP2356" s="16">
        <f t="shared" si="1280"/>
        <v>96306.247178591613</v>
      </c>
      <c r="AQ2356" s="16">
        <f t="shared" si="1255"/>
        <v>22000</v>
      </c>
      <c r="AR2356" s="16">
        <f t="shared" si="1281"/>
        <v>283424.4792085205</v>
      </c>
      <c r="AS2356" s="16">
        <f t="shared" si="1282"/>
        <v>26234.663938605561</v>
      </c>
      <c r="AT2356" s="16">
        <f t="shared" si="1256"/>
        <v>257189.81526991492</v>
      </c>
      <c r="AU2356" s="16">
        <f t="shared" si="1283"/>
        <v>95607.467931864609</v>
      </c>
    </row>
    <row r="2357" spans="2:47">
      <c r="B2357" s="13">
        <v>9</v>
      </c>
      <c r="C2357" s="16">
        <f t="shared" si="1239"/>
        <v>22000</v>
      </c>
      <c r="D2357" s="16">
        <f t="shared" si="1257"/>
        <v>375280.19669503084</v>
      </c>
      <c r="E2357" s="16">
        <f t="shared" si="1258"/>
        <v>26621.207235844344</v>
      </c>
      <c r="F2357" s="16">
        <f t="shared" si="1240"/>
        <v>348658.9894591865</v>
      </c>
      <c r="G2357" s="16">
        <f t="shared" si="1259"/>
        <v>113601.83202601635</v>
      </c>
      <c r="H2357" s="16">
        <f t="shared" si="1241"/>
        <v>22000</v>
      </c>
      <c r="I2357" s="16">
        <f t="shared" si="1260"/>
        <v>207258.81447237646</v>
      </c>
      <c r="J2357" s="16">
        <f t="shared" si="1261"/>
        <v>26237.264063669303</v>
      </c>
      <c r="K2357" s="16">
        <f t="shared" si="1242"/>
        <v>181021.55040870715</v>
      </c>
      <c r="L2357" s="16">
        <f t="shared" si="1262"/>
        <v>67236.032628927991</v>
      </c>
      <c r="M2357" s="16">
        <f t="shared" si="1243"/>
        <v>22000</v>
      </c>
      <c r="N2357" s="16">
        <f t="shared" si="1263"/>
        <v>286654.82129987807</v>
      </c>
      <c r="O2357" s="16">
        <f t="shared" si="1264"/>
        <v>26429.999519239216</v>
      </c>
      <c r="P2357" s="16">
        <f t="shared" si="1244"/>
        <v>260224.82178063886</v>
      </c>
      <c r="Q2357" s="16">
        <f t="shared" si="1265"/>
        <v>90654.255893300928</v>
      </c>
      <c r="R2357" s="16">
        <f t="shared" si="1245"/>
        <v>22000</v>
      </c>
      <c r="S2357" s="16">
        <f t="shared" si="1266"/>
        <v>244970.84935684546</v>
      </c>
      <c r="T2357" s="16">
        <f t="shared" si="1267"/>
        <v>26331.545067789222</v>
      </c>
      <c r="U2357" s="16">
        <f t="shared" si="1246"/>
        <v>218639.30428905622</v>
      </c>
      <c r="V2357" s="16">
        <f t="shared" si="1268"/>
        <v>78733.048776942829</v>
      </c>
      <c r="W2357" s="16">
        <f t="shared" si="1247"/>
        <v>22000</v>
      </c>
      <c r="X2357" s="16">
        <f t="shared" si="1269"/>
        <v>264375.69870855636</v>
      </c>
      <c r="Y2357" s="16">
        <f t="shared" si="1270"/>
        <v>26378.104187057415</v>
      </c>
      <c r="Z2357" s="16">
        <f t="shared" si="1248"/>
        <v>237997.59452149895</v>
      </c>
      <c r="AA2357" s="16">
        <f t="shared" si="1271"/>
        <v>84380.613728157186</v>
      </c>
      <c r="AB2357" s="16">
        <f t="shared" si="1249"/>
        <v>22000</v>
      </c>
      <c r="AC2357" s="16">
        <f t="shared" si="1272"/>
        <v>274218.33679406118</v>
      </c>
      <c r="AD2357" s="16">
        <f t="shared" si="1273"/>
        <v>26401.232849877881</v>
      </c>
      <c r="AE2357" s="16">
        <f t="shared" si="1250"/>
        <v>247817.1039441833</v>
      </c>
      <c r="AF2357" s="16">
        <f t="shared" si="1274"/>
        <v>87179.309345654867</v>
      </c>
      <c r="AG2357" s="16">
        <f t="shared" si="1251"/>
        <v>22000</v>
      </c>
      <c r="AH2357" s="16">
        <f t="shared" si="1275"/>
        <v>269285.24278570799</v>
      </c>
      <c r="AI2357" s="16">
        <f t="shared" si="1276"/>
        <v>26389.681238748573</v>
      </c>
      <c r="AJ2357" s="16">
        <f t="shared" si="1252"/>
        <v>242895.56154695942</v>
      </c>
      <c r="AK2357" s="16">
        <f t="shared" si="1277"/>
        <v>85782.047202246802</v>
      </c>
      <c r="AL2357" s="16">
        <f t="shared" si="1253"/>
        <v>22000</v>
      </c>
      <c r="AM2357" s="16">
        <f t="shared" si="1278"/>
        <v>266827.5338229668</v>
      </c>
      <c r="AN2357" s="16">
        <f t="shared" si="1279"/>
        <v>26383.895882524277</v>
      </c>
      <c r="AO2357" s="16">
        <f t="shared" si="1254"/>
        <v>240443.63794044251</v>
      </c>
      <c r="AP2357" s="16">
        <f t="shared" si="1280"/>
        <v>85081.852260564774</v>
      </c>
      <c r="AQ2357" s="16">
        <f t="shared" si="1255"/>
        <v>22000</v>
      </c>
      <c r="AR2357" s="16">
        <f t="shared" si="1281"/>
        <v>264375.69870855636</v>
      </c>
      <c r="AS2357" s="16">
        <f t="shared" si="1282"/>
        <v>26378.104187057415</v>
      </c>
      <c r="AT2357" s="16">
        <f t="shared" si="1256"/>
        <v>237997.59452149895</v>
      </c>
      <c r="AU2357" s="16">
        <f t="shared" si="1283"/>
        <v>84380.613728157186</v>
      </c>
    </row>
    <row r="2358" spans="2:47">
      <c r="B2358" s="13">
        <v>10</v>
      </c>
      <c r="C2358" s="16">
        <f t="shared" si="1239"/>
        <v>22000</v>
      </c>
      <c r="D2358" s="16">
        <f t="shared" si="1257"/>
        <v>358400.52162467618</v>
      </c>
      <c r="E2358" s="16">
        <f t="shared" si="1258"/>
        <v>26750.584925418891</v>
      </c>
      <c r="F2358" s="16">
        <f t="shared" si="1240"/>
        <v>331649.93669925729</v>
      </c>
      <c r="G2358" s="16">
        <f t="shared" si="1259"/>
        <v>103061.4976303704</v>
      </c>
      <c r="H2358" s="16">
        <f t="shared" si="1241"/>
        <v>22000</v>
      </c>
      <c r="I2358" s="16">
        <f t="shared" si="1260"/>
        <v>186079.29252712641</v>
      </c>
      <c r="J2358" s="16">
        <f t="shared" si="1261"/>
        <v>26380.611223698113</v>
      </c>
      <c r="K2358" s="16">
        <f t="shared" si="1242"/>
        <v>159698.68130342831</v>
      </c>
      <c r="L2358" s="16">
        <f t="shared" si="1262"/>
        <v>56572.47658015792</v>
      </c>
      <c r="M2358" s="16">
        <f t="shared" si="1243"/>
        <v>22000</v>
      </c>
      <c r="N2358" s="16">
        <f t="shared" si="1263"/>
        <v>267495.50330118992</v>
      </c>
      <c r="O2358" s="16">
        <f t="shared" si="1264"/>
        <v>26566.389687738512</v>
      </c>
      <c r="P2358" s="16">
        <f t="shared" si="1244"/>
        <v>240929.11361345142</v>
      </c>
      <c r="Q2358" s="16">
        <f t="shared" si="1265"/>
        <v>80049.905358916818</v>
      </c>
      <c r="R2358" s="16">
        <f t="shared" si="1245"/>
        <v>22000</v>
      </c>
      <c r="S2358" s="16">
        <f t="shared" si="1266"/>
        <v>224748.08645089247</v>
      </c>
      <c r="T2358" s="16">
        <f t="shared" si="1267"/>
        <v>26471.503049397405</v>
      </c>
      <c r="U2358" s="16">
        <f t="shared" si="1246"/>
        <v>198276.58340149507</v>
      </c>
      <c r="V2358" s="16">
        <f t="shared" si="1268"/>
        <v>68097.680763797951</v>
      </c>
      <c r="W2358" s="16">
        <f t="shared" si="1247"/>
        <v>22000</v>
      </c>
      <c r="X2358" s="16">
        <f t="shared" si="1269"/>
        <v>244647.24731242965</v>
      </c>
      <c r="Y2358" s="16">
        <f t="shared" si="1270"/>
        <v>26516.378591560297</v>
      </c>
      <c r="Z2358" s="16">
        <f t="shared" si="1248"/>
        <v>218130.86872086936</v>
      </c>
      <c r="AA2358" s="16">
        <f t="shared" si="1271"/>
        <v>73759.727477660199</v>
      </c>
      <c r="AB2358" s="16">
        <f t="shared" si="1249"/>
        <v>22000</v>
      </c>
      <c r="AC2358" s="16">
        <f t="shared" si="1272"/>
        <v>254741.11382838379</v>
      </c>
      <c r="AD2358" s="16">
        <f t="shared" si="1273"/>
        <v>26538.668492630422</v>
      </c>
      <c r="AE2358" s="16">
        <f t="shared" si="1250"/>
        <v>228202.44533575338</v>
      </c>
      <c r="AF2358" s="16">
        <f t="shared" si="1274"/>
        <v>76565.743267031576</v>
      </c>
      <c r="AG2358" s="16">
        <f t="shared" si="1251"/>
        <v>22000</v>
      </c>
      <c r="AH2358" s="16">
        <f t="shared" si="1275"/>
        <v>249682.06353658147</v>
      </c>
      <c r="AI2358" s="16">
        <f t="shared" si="1276"/>
        <v>26527.536002648158</v>
      </c>
      <c r="AJ2358" s="16">
        <f t="shared" si="1252"/>
        <v>223154.52753393332</v>
      </c>
      <c r="AK2358" s="16">
        <f t="shared" si="1277"/>
        <v>75164.814911552821</v>
      </c>
      <c r="AL2358" s="16">
        <f t="shared" si="1253"/>
        <v>22000</v>
      </c>
      <c r="AM2358" s="16">
        <f t="shared" si="1278"/>
        <v>247161.6331844985</v>
      </c>
      <c r="AN2358" s="16">
        <f t="shared" si="1279"/>
        <v>26521.960402339937</v>
      </c>
      <c r="AO2358" s="16">
        <f t="shared" si="1254"/>
        <v>220639.67278215857</v>
      </c>
      <c r="AP2358" s="16">
        <f t="shared" si="1280"/>
        <v>74462.791423372531</v>
      </c>
      <c r="AQ2358" s="16">
        <f t="shared" si="1255"/>
        <v>22000</v>
      </c>
      <c r="AR2358" s="16">
        <f t="shared" si="1281"/>
        <v>244647.24731242965</v>
      </c>
      <c r="AS2358" s="16">
        <f t="shared" si="1282"/>
        <v>26516.378591560297</v>
      </c>
      <c r="AT2358" s="16">
        <f t="shared" si="1256"/>
        <v>218130.86872086936</v>
      </c>
      <c r="AU2358" s="16">
        <f t="shared" si="1283"/>
        <v>73759.727477660199</v>
      </c>
    </row>
    <row r="2359" spans="2:47">
      <c r="B2359" s="13">
        <v>11</v>
      </c>
      <c r="C2359" s="16">
        <f t="shared" si="1239"/>
        <v>22000</v>
      </c>
      <c r="D2359" s="16">
        <f t="shared" si="1257"/>
        <v>340916.23593063455</v>
      </c>
      <c r="E2359" s="16">
        <f t="shared" si="1258"/>
        <v>26875.155276774745</v>
      </c>
      <c r="F2359" s="16">
        <f t="shared" si="1240"/>
        <v>314041.08065385983</v>
      </c>
      <c r="G2359" s="16">
        <f t="shared" si="1259"/>
        <v>93075.43095290201</v>
      </c>
      <c r="H2359" s="16">
        <f t="shared" si="1241"/>
        <v>22000</v>
      </c>
      <c r="I2359" s="16">
        <f t="shared" si="1260"/>
        <v>164160.66245904609</v>
      </c>
      <c r="J2359" s="16">
        <f t="shared" si="1261"/>
        <v>26518.794788357212</v>
      </c>
      <c r="K2359" s="16">
        <f t="shared" si="1242"/>
        <v>137641.86767068887</v>
      </c>
      <c r="L2359" s="16">
        <f t="shared" si="1262"/>
        <v>46503.589948059569</v>
      </c>
      <c r="M2359" s="16">
        <f t="shared" si="1243"/>
        <v>22000</v>
      </c>
      <c r="N2359" s="16">
        <f t="shared" si="1263"/>
        <v>247660.67304781126</v>
      </c>
      <c r="O2359" s="16">
        <f t="shared" si="1264"/>
        <v>26697.789053869496</v>
      </c>
      <c r="P2359" s="16">
        <f t="shared" si="1244"/>
        <v>220962.88399394177</v>
      </c>
      <c r="Q2359" s="16">
        <f t="shared" si="1265"/>
        <v>70020.133081379332</v>
      </c>
      <c r="R2359" s="16">
        <f t="shared" si="1245"/>
        <v>22000</v>
      </c>
      <c r="S2359" s="16">
        <f t="shared" si="1266"/>
        <v>203816.43114173284</v>
      </c>
      <c r="T2359" s="16">
        <f t="shared" si="1267"/>
        <v>26606.380449738735</v>
      </c>
      <c r="U2359" s="16">
        <f t="shared" si="1246"/>
        <v>177210.05069199411</v>
      </c>
      <c r="V2359" s="16">
        <f t="shared" si="1268"/>
        <v>58047.204115362481</v>
      </c>
      <c r="W2359" s="16">
        <f t="shared" si="1247"/>
        <v>22000</v>
      </c>
      <c r="X2359" s="16">
        <f t="shared" si="1269"/>
        <v>224225.44519293046</v>
      </c>
      <c r="Y2359" s="16">
        <f t="shared" si="1270"/>
        <v>26649.614476403669</v>
      </c>
      <c r="Z2359" s="16">
        <f t="shared" si="1248"/>
        <v>197575.83071652681</v>
      </c>
      <c r="AA2359" s="16">
        <f t="shared" si="1271"/>
        <v>63718.868238048148</v>
      </c>
      <c r="AB2359" s="16">
        <f t="shared" si="1249"/>
        <v>22000</v>
      </c>
      <c r="AC2359" s="16">
        <f t="shared" si="1272"/>
        <v>234578.42165843432</v>
      </c>
      <c r="AD2359" s="16">
        <f t="shared" si="1273"/>
        <v>26671.086773408249</v>
      </c>
      <c r="AE2359" s="16">
        <f t="shared" si="1250"/>
        <v>207907.33488502607</v>
      </c>
      <c r="AF2359" s="16">
        <f t="shared" si="1274"/>
        <v>66529.779267535123</v>
      </c>
      <c r="AG2359" s="16">
        <f t="shared" si="1251"/>
        <v>22000</v>
      </c>
      <c r="AH2359" s="16">
        <f t="shared" si="1275"/>
        <v>229389.46503323142</v>
      </c>
      <c r="AI2359" s="16">
        <f t="shared" si="1276"/>
        <v>26660.362815497043</v>
      </c>
      <c r="AJ2359" s="16">
        <f t="shared" si="1252"/>
        <v>202729.10221773438</v>
      </c>
      <c r="AK2359" s="16">
        <f t="shared" si="1277"/>
        <v>65126.39653269812</v>
      </c>
      <c r="AL2359" s="16">
        <f t="shared" si="1253"/>
        <v>22000</v>
      </c>
      <c r="AM2359" s="16">
        <f t="shared" si="1278"/>
        <v>226804.34523969208</v>
      </c>
      <c r="AN2359" s="16">
        <f t="shared" si="1279"/>
        <v>26654.99168421685</v>
      </c>
      <c r="AO2359" s="16">
        <f t="shared" si="1254"/>
        <v>200149.35355547522</v>
      </c>
      <c r="AP2359" s="16">
        <f t="shared" si="1280"/>
        <v>64423.150891392645</v>
      </c>
      <c r="AQ2359" s="16">
        <f t="shared" si="1255"/>
        <v>22000</v>
      </c>
      <c r="AR2359" s="16">
        <f t="shared" si="1281"/>
        <v>224225.44519293046</v>
      </c>
      <c r="AS2359" s="16">
        <f t="shared" si="1282"/>
        <v>26649.614476403669</v>
      </c>
      <c r="AT2359" s="16">
        <f t="shared" si="1256"/>
        <v>197575.83071652681</v>
      </c>
      <c r="AU2359" s="16">
        <f t="shared" si="1283"/>
        <v>63718.868238048148</v>
      </c>
    </row>
    <row r="2360" spans="2:47">
      <c r="B2360" s="13">
        <v>12</v>
      </c>
      <c r="C2360" s="16">
        <f t="shared" si="1239"/>
        <v>22000</v>
      </c>
      <c r="D2360" s="16">
        <f t="shared" si="1257"/>
        <v>322815.38844732865</v>
      </c>
      <c r="E2360" s="16">
        <f t="shared" si="1258"/>
        <v>26995.049316648168</v>
      </c>
      <c r="F2360" s="16">
        <f t="shared" si="1240"/>
        <v>295820.33913068048</v>
      </c>
      <c r="G2360" s="16">
        <f t="shared" si="1259"/>
        <v>83619.715467851318</v>
      </c>
      <c r="H2360" s="16">
        <f t="shared" si="1241"/>
        <v>22000</v>
      </c>
      <c r="I2360" s="16">
        <f t="shared" si="1260"/>
        <v>141487.58145340794</v>
      </c>
      <c r="J2360" s="16">
        <f t="shared" si="1261"/>
        <v>26651.942118296207</v>
      </c>
      <c r="K2360" s="16">
        <f t="shared" si="1242"/>
        <v>114835.63933511173</v>
      </c>
      <c r="L2360" s="16">
        <f t="shared" si="1262"/>
        <v>37003.659706013132</v>
      </c>
      <c r="M2360" s="16">
        <f t="shared" si="1243"/>
        <v>22000</v>
      </c>
      <c r="N2360" s="16">
        <f t="shared" si="1263"/>
        <v>227136.5869727325</v>
      </c>
      <c r="O2360" s="16">
        <f t="shared" si="1264"/>
        <v>26824.327248046888</v>
      </c>
      <c r="P2360" s="16">
        <f t="shared" si="1244"/>
        <v>200312.25972468563</v>
      </c>
      <c r="Q2360" s="16">
        <f t="shared" si="1265"/>
        <v>60540.108464228215</v>
      </c>
      <c r="R2360" s="16">
        <f t="shared" si="1245"/>
        <v>22000</v>
      </c>
      <c r="S2360" s="16">
        <f t="shared" si="1266"/>
        <v>182161.29950832843</v>
      </c>
      <c r="T2360" s="16">
        <f t="shared" si="1267"/>
        <v>26736.30584548293</v>
      </c>
      <c r="U2360" s="16">
        <f t="shared" si="1246"/>
        <v>155424.99366284552</v>
      </c>
      <c r="V2360" s="16">
        <f t="shared" si="1268"/>
        <v>48556.332562788899</v>
      </c>
      <c r="W2360" s="16">
        <f t="shared" si="1247"/>
        <v>22000</v>
      </c>
      <c r="X2360" s="16">
        <f t="shared" si="1269"/>
        <v>203096.09942674657</v>
      </c>
      <c r="Y2360" s="16">
        <f t="shared" si="1270"/>
        <v>26777.940944399412</v>
      </c>
      <c r="Z2360" s="16">
        <f t="shared" si="1248"/>
        <v>176318.15848234715</v>
      </c>
      <c r="AA2360" s="16">
        <f t="shared" si="1271"/>
        <v>54232.963954555365</v>
      </c>
      <c r="AB2360" s="16">
        <f t="shared" si="1249"/>
        <v>22000</v>
      </c>
      <c r="AC2360" s="16">
        <f t="shared" si="1272"/>
        <v>213716.26582171369</v>
      </c>
      <c r="AD2360" s="16">
        <f t="shared" si="1273"/>
        <v>26798.617037869313</v>
      </c>
      <c r="AE2360" s="16">
        <f t="shared" si="1250"/>
        <v>186917.64878384437</v>
      </c>
      <c r="AF2360" s="16">
        <f t="shared" si="1274"/>
        <v>57046.452554986514</v>
      </c>
      <c r="AG2360" s="16">
        <f t="shared" si="1251"/>
        <v>22000</v>
      </c>
      <c r="AH2360" s="16">
        <f t="shared" si="1275"/>
        <v>208393.35333369789</v>
      </c>
      <c r="AI2360" s="16">
        <f t="shared" si="1276"/>
        <v>26788.290903207406</v>
      </c>
      <c r="AJ2360" s="16">
        <f t="shared" si="1252"/>
        <v>181605.06243049048</v>
      </c>
      <c r="AK2360" s="16">
        <f t="shared" si="1277"/>
        <v>55641.773630750336</v>
      </c>
      <c r="AL2360" s="16">
        <f t="shared" si="1253"/>
        <v>22000</v>
      </c>
      <c r="AM2360" s="16">
        <f t="shared" si="1278"/>
        <v>205741.52649381521</v>
      </c>
      <c r="AN2360" s="16">
        <f t="shared" si="1279"/>
        <v>26783.118892937007</v>
      </c>
      <c r="AO2360" s="16">
        <f t="shared" si="1254"/>
        <v>178958.40760087821</v>
      </c>
      <c r="AP2360" s="16">
        <f t="shared" si="1280"/>
        <v>54937.885416800425</v>
      </c>
      <c r="AQ2360" s="16">
        <f t="shared" si="1255"/>
        <v>22000</v>
      </c>
      <c r="AR2360" s="16">
        <f t="shared" si="1281"/>
        <v>203096.09942674657</v>
      </c>
      <c r="AS2360" s="16">
        <f t="shared" si="1282"/>
        <v>26777.940944399412</v>
      </c>
      <c r="AT2360" s="16">
        <f t="shared" si="1256"/>
        <v>176318.15848234715</v>
      </c>
      <c r="AU2360" s="16">
        <f t="shared" si="1283"/>
        <v>54232.963954555365</v>
      </c>
    </row>
    <row r="2361" spans="2:47">
      <c r="B2361" s="13">
        <v>13</v>
      </c>
      <c r="C2361" s="16">
        <f t="shared" si="1239"/>
        <v>22000</v>
      </c>
      <c r="D2361" s="16">
        <f t="shared" si="1257"/>
        <v>304085.55940599169</v>
      </c>
      <c r="E2361" s="16">
        <f t="shared" si="1258"/>
        <v>27110.398513731419</v>
      </c>
      <c r="F2361" s="16">
        <f t="shared" si="1240"/>
        <v>276975.16089226026</v>
      </c>
      <c r="G2361" s="16">
        <f t="shared" si="1259"/>
        <v>74671.270444202848</v>
      </c>
      <c r="H2361" s="16">
        <f t="shared" si="1241"/>
        <v>22000</v>
      </c>
      <c r="I2361" s="16">
        <f t="shared" si="1260"/>
        <v>118044.14709813475</v>
      </c>
      <c r="J2361" s="16">
        <f t="shared" si="1261"/>
        <v>26780.182343246666</v>
      </c>
      <c r="K2361" s="16">
        <f t="shared" si="1242"/>
        <v>91263.964754888089</v>
      </c>
      <c r="L2361" s="16">
        <f t="shared" si="1262"/>
        <v>28047.837321138559</v>
      </c>
      <c r="M2361" s="16">
        <f t="shared" si="1243"/>
        <v>22000</v>
      </c>
      <c r="N2361" s="16">
        <f t="shared" si="1263"/>
        <v>205908.98426139334</v>
      </c>
      <c r="O2361" s="16">
        <f t="shared" si="1264"/>
        <v>26946.134986067238</v>
      </c>
      <c r="P2361" s="16">
        <f t="shared" si="1244"/>
        <v>178962.84927532609</v>
      </c>
      <c r="Q2361" s="16">
        <f t="shared" si="1265"/>
        <v>51585.852527862342</v>
      </c>
      <c r="R2361" s="16">
        <f t="shared" si="1245"/>
        <v>22000</v>
      </c>
      <c r="S2361" s="16">
        <f t="shared" si="1266"/>
        <v>159767.56798578543</v>
      </c>
      <c r="T2361" s="16">
        <f t="shared" si="1267"/>
        <v>26861.409243860671</v>
      </c>
      <c r="U2361" s="16">
        <f t="shared" si="1246"/>
        <v>132906.15874192477</v>
      </c>
      <c r="V2361" s="16">
        <f t="shared" si="1268"/>
        <v>39600.638411696877</v>
      </c>
      <c r="W2361" s="16">
        <f t="shared" si="1247"/>
        <v>22000</v>
      </c>
      <c r="X2361" s="16">
        <f t="shared" si="1269"/>
        <v>181244.48783034392</v>
      </c>
      <c r="Y2361" s="16">
        <f t="shared" si="1270"/>
        <v>26901.488364583063</v>
      </c>
      <c r="Z2361" s="16">
        <f t="shared" si="1248"/>
        <v>154342.99946576086</v>
      </c>
      <c r="AA2361" s="16">
        <f t="shared" si="1271"/>
        <v>45277.797956168411</v>
      </c>
      <c r="AB2361" s="16">
        <f t="shared" si="1249"/>
        <v>22000</v>
      </c>
      <c r="AC2361" s="16">
        <f t="shared" si="1272"/>
        <v>192140.12789086497</v>
      </c>
      <c r="AD2361" s="16">
        <f t="shared" si="1273"/>
        <v>26921.389816988594</v>
      </c>
      <c r="AE2361" s="16">
        <f t="shared" si="1250"/>
        <v>165218.73807387636</v>
      </c>
      <c r="AF2361" s="16">
        <f t="shared" si="1274"/>
        <v>48091.652069638214</v>
      </c>
      <c r="AG2361" s="16">
        <f t="shared" si="1251"/>
        <v>22000</v>
      </c>
      <c r="AH2361" s="16">
        <f t="shared" si="1275"/>
        <v>186679.10787479838</v>
      </c>
      <c r="AI2361" s="16">
        <f t="shared" si="1276"/>
        <v>26911.450717355794</v>
      </c>
      <c r="AJ2361" s="16">
        <f t="shared" si="1252"/>
        <v>159767.65715744259</v>
      </c>
      <c r="AK2361" s="16">
        <f t="shared" si="1277"/>
        <v>46686.782333478033</v>
      </c>
      <c r="AL2361" s="16">
        <f t="shared" si="1253"/>
        <v>22000</v>
      </c>
      <c r="AM2361" s="16">
        <f t="shared" si="1278"/>
        <v>183958.50550924678</v>
      </c>
      <c r="AN2361" s="16">
        <f t="shared" si="1279"/>
        <v>26906.472439199959</v>
      </c>
      <c r="AO2361" s="16">
        <f t="shared" si="1254"/>
        <v>157052.03307004683</v>
      </c>
      <c r="AP2361" s="16">
        <f t="shared" si="1280"/>
        <v>45982.804726154151</v>
      </c>
      <c r="AQ2361" s="16">
        <f t="shared" si="1255"/>
        <v>22000</v>
      </c>
      <c r="AR2361" s="16">
        <f t="shared" si="1281"/>
        <v>181244.48783034392</v>
      </c>
      <c r="AS2361" s="16">
        <f t="shared" si="1282"/>
        <v>26901.488364583063</v>
      </c>
      <c r="AT2361" s="16">
        <f t="shared" si="1256"/>
        <v>154342.99946576086</v>
      </c>
      <c r="AU2361" s="16">
        <f t="shared" si="1283"/>
        <v>45277.797956168411</v>
      </c>
    </row>
    <row r="2362" spans="2:47">
      <c r="B2362" s="13">
        <v>14</v>
      </c>
      <c r="C2362" s="16">
        <f t="shared" si="1239"/>
        <v>22000</v>
      </c>
      <c r="D2362" s="16">
        <f t="shared" si="1257"/>
        <v>284713.84688759001</v>
      </c>
      <c r="E2362" s="16">
        <f t="shared" si="1258"/>
        <v>27221.334365694787</v>
      </c>
      <c r="F2362" s="16">
        <f t="shared" si="1240"/>
        <v>257492.51252189523</v>
      </c>
      <c r="G2362" s="16">
        <f t="shared" si="1259"/>
        <v>66207.834638412067</v>
      </c>
      <c r="H2362" s="16">
        <f t="shared" si="1241"/>
        <v>22000</v>
      </c>
      <c r="I2362" s="16">
        <f t="shared" si="1260"/>
        <v>93813.879930139665</v>
      </c>
      <c r="J2362" s="16">
        <f t="shared" si="1261"/>
        <v>26903.645850370231</v>
      </c>
      <c r="K2362" s="16">
        <f t="shared" si="1242"/>
        <v>66910.234079769434</v>
      </c>
      <c r="L2362" s="16">
        <f t="shared" si="1262"/>
        <v>19612.125312104057</v>
      </c>
      <c r="M2362" s="16">
        <f t="shared" si="1243"/>
        <v>22000</v>
      </c>
      <c r="N2362" s="16">
        <f t="shared" si="1263"/>
        <v>183963.0712840787</v>
      </c>
      <c r="O2362" s="16">
        <f t="shared" si="1264"/>
        <v>27063.343606289058</v>
      </c>
      <c r="P2362" s="16">
        <f t="shared" si="1244"/>
        <v>156899.72767778963</v>
      </c>
      <c r="Q2362" s="16">
        <f t="shared" si="1265"/>
        <v>43134.222948333751</v>
      </c>
      <c r="R2362" s="16">
        <f t="shared" si="1245"/>
        <v>22000</v>
      </c>
      <c r="S2362" s="16">
        <f t="shared" si="1266"/>
        <v>136619.55681717413</v>
      </c>
      <c r="T2362" s="16">
        <f t="shared" si="1267"/>
        <v>26981.821594690729</v>
      </c>
      <c r="U2362" s="16">
        <f t="shared" si="1246"/>
        <v>109637.7352224834</v>
      </c>
      <c r="V2362" s="16">
        <f t="shared" si="1268"/>
        <v>31156.53833752764</v>
      </c>
      <c r="W2362" s="16">
        <f t="shared" si="1247"/>
        <v>22000</v>
      </c>
      <c r="X2362" s="16">
        <f t="shared" si="1269"/>
        <v>158655.34287083423</v>
      </c>
      <c r="Y2362" s="16">
        <f t="shared" si="1270"/>
        <v>27020.387896085511</v>
      </c>
      <c r="Z2362" s="16">
        <f t="shared" si="1248"/>
        <v>131634.95497474872</v>
      </c>
      <c r="AA2362" s="16">
        <f t="shared" si="1271"/>
        <v>36829.994388035702</v>
      </c>
      <c r="AB2362" s="16">
        <f t="shared" si="1249"/>
        <v>22000</v>
      </c>
      <c r="AC2362" s="16">
        <f t="shared" si="1272"/>
        <v>169834.94961566047</v>
      </c>
      <c r="AD2362" s="16">
        <f t="shared" si="1273"/>
        <v>27039.536356847795</v>
      </c>
      <c r="AE2362" s="16">
        <f t="shared" si="1250"/>
        <v>142795.41325881268</v>
      </c>
      <c r="AF2362" s="16">
        <f t="shared" si="1274"/>
        <v>39642.105739718332</v>
      </c>
      <c r="AG2362" s="16">
        <f t="shared" si="1251"/>
        <v>22000</v>
      </c>
      <c r="AH2362" s="16">
        <f t="shared" si="1275"/>
        <v>164231.56549842155</v>
      </c>
      <c r="AI2362" s="16">
        <f t="shared" si="1276"/>
        <v>27029.973462014335</v>
      </c>
      <c r="AJ2362" s="16">
        <f t="shared" si="1252"/>
        <v>137201.59203640721</v>
      </c>
      <c r="AK2362" s="16">
        <f t="shared" si="1277"/>
        <v>38238.098674943052</v>
      </c>
      <c r="AL2362" s="16">
        <f t="shared" si="1253"/>
        <v>22000</v>
      </c>
      <c r="AM2362" s="16">
        <f t="shared" si="1278"/>
        <v>161440.06687402393</v>
      </c>
      <c r="AN2362" s="16">
        <f t="shared" si="1279"/>
        <v>27025.183504974408</v>
      </c>
      <c r="AO2362" s="16">
        <f t="shared" si="1254"/>
        <v>134414.88336904952</v>
      </c>
      <c r="AP2362" s="16">
        <f t="shared" si="1280"/>
        <v>37534.558908299921</v>
      </c>
      <c r="AQ2362" s="16">
        <f t="shared" si="1255"/>
        <v>22000</v>
      </c>
      <c r="AR2362" s="16">
        <f t="shared" si="1281"/>
        <v>158655.34287083423</v>
      </c>
      <c r="AS2362" s="16">
        <f t="shared" si="1282"/>
        <v>27020.387896085511</v>
      </c>
      <c r="AT2362" s="16">
        <f t="shared" si="1256"/>
        <v>131634.95497474872</v>
      </c>
      <c r="AU2362" s="16">
        <f t="shared" si="1283"/>
        <v>36829.994388035702</v>
      </c>
    </row>
    <row r="2363" spans="2:47">
      <c r="B2363" s="13">
        <v>15</v>
      </c>
      <c r="C2363" s="16">
        <f t="shared" si="1239"/>
        <v>10565.489875105348</v>
      </c>
      <c r="D2363" s="16">
        <f t="shared" si="1257"/>
        <v>264686.85332175699</v>
      </c>
      <c r="E2363" s="16">
        <f t="shared" si="1258"/>
        <v>13124.253669871636</v>
      </c>
      <c r="F2363" s="16">
        <f t="shared" si="1240"/>
        <v>251562.59965188536</v>
      </c>
      <c r="G2363" s="16">
        <f t="shared" si="1259"/>
        <v>61691.157038411759</v>
      </c>
      <c r="H2363" s="16">
        <f t="shared" si="1241"/>
        <v>22000</v>
      </c>
      <c r="I2363" s="16">
        <f t="shared" si="1260"/>
        <v>68779.70601995819</v>
      </c>
      <c r="J2363" s="16">
        <f t="shared" si="1261"/>
        <v>27022.463808770699</v>
      </c>
      <c r="K2363" s="16">
        <f t="shared" si="1242"/>
        <v>41757.242211187491</v>
      </c>
      <c r="L2363" s="16">
        <f t="shared" si="1262"/>
        <v>11673.362743730666</v>
      </c>
      <c r="M2363" s="16">
        <f t="shared" si="1243"/>
        <v>22000</v>
      </c>
      <c r="N2363" s="16">
        <f t="shared" si="1263"/>
        <v>161283.50606910707</v>
      </c>
      <c r="O2363" s="16">
        <f t="shared" si="1264"/>
        <v>27176.084642253041</v>
      </c>
      <c r="P2363" s="16">
        <f t="shared" si="1244"/>
        <v>134107.42142685404</v>
      </c>
      <c r="Q2363" s="16">
        <f t="shared" si="1265"/>
        <v>35162.898196960872</v>
      </c>
      <c r="R2363" s="16">
        <f t="shared" si="1245"/>
        <v>22000</v>
      </c>
      <c r="S2363" s="16">
        <f t="shared" si="1266"/>
        <v>112701.01354459958</v>
      </c>
      <c r="T2363" s="16">
        <f t="shared" si="1267"/>
        <v>27097.674338277986</v>
      </c>
      <c r="U2363" s="16">
        <f t="shared" si="1246"/>
        <v>85603.339206321602</v>
      </c>
      <c r="V2363" s="16">
        <f t="shared" si="1268"/>
        <v>23201.278197899301</v>
      </c>
      <c r="W2363" s="16">
        <f t="shared" si="1247"/>
        <v>22000</v>
      </c>
      <c r="X2363" s="16">
        <f t="shared" si="1269"/>
        <v>135312.83561674319</v>
      </c>
      <c r="Y2363" s="16">
        <f t="shared" si="1270"/>
        <v>27134.771047687507</v>
      </c>
      <c r="Z2363" s="16">
        <f t="shared" si="1248"/>
        <v>108178.06456905568</v>
      </c>
      <c r="AA2363" s="16">
        <f t="shared" si="1271"/>
        <v>28867.002700520497</v>
      </c>
      <c r="AB2363" s="16">
        <f t="shared" si="1249"/>
        <v>22000</v>
      </c>
      <c r="AC2363" s="16">
        <f t="shared" si="1272"/>
        <v>146785.1171052639</v>
      </c>
      <c r="AD2363" s="16">
        <f t="shared" si="1273"/>
        <v>27153.18818400392</v>
      </c>
      <c r="AE2363" s="16">
        <f t="shared" si="1250"/>
        <v>119631.92892125997</v>
      </c>
      <c r="AF2363" s="16">
        <f t="shared" si="1274"/>
        <v>31675.364813309458</v>
      </c>
      <c r="AG2363" s="16">
        <f t="shared" si="1251"/>
        <v>22000</v>
      </c>
      <c r="AH2363" s="16">
        <f t="shared" si="1275"/>
        <v>141035.00451790442</v>
      </c>
      <c r="AI2363" s="16">
        <f t="shared" si="1276"/>
        <v>27143.990656213602</v>
      </c>
      <c r="AJ2363" s="16">
        <f t="shared" si="1252"/>
        <v>113891.01386169082</v>
      </c>
      <c r="AK2363" s="16">
        <f t="shared" si="1277"/>
        <v>30273.223005592976</v>
      </c>
      <c r="AL2363" s="16">
        <f t="shared" si="1253"/>
        <v>22000</v>
      </c>
      <c r="AM2363" s="16">
        <f t="shared" si="1278"/>
        <v>138170.43521038076</v>
      </c>
      <c r="AN2363" s="16">
        <f t="shared" si="1279"/>
        <v>27139.383604507206</v>
      </c>
      <c r="AO2363" s="16">
        <f t="shared" si="1254"/>
        <v>111031.05160587355</v>
      </c>
      <c r="AP2363" s="16">
        <f t="shared" si="1280"/>
        <v>29570.622863851102</v>
      </c>
      <c r="AQ2363" s="16">
        <f t="shared" si="1255"/>
        <v>22000</v>
      </c>
      <c r="AR2363" s="16">
        <f t="shared" si="1281"/>
        <v>135312.83561674319</v>
      </c>
      <c r="AS2363" s="16">
        <f t="shared" si="1282"/>
        <v>27134.771047687507</v>
      </c>
      <c r="AT2363" s="16">
        <f t="shared" si="1256"/>
        <v>108178.06456905568</v>
      </c>
      <c r="AU2363" s="16">
        <f t="shared" si="1283"/>
        <v>28867.002700520497</v>
      </c>
    </row>
    <row r="2364" spans="2:47">
      <c r="B2364" s="13">
        <v>16</v>
      </c>
      <c r="C2364" s="16">
        <f t="shared" si="1239"/>
        <v>-869.02024978930422</v>
      </c>
      <c r="D2364" s="16">
        <f t="shared" si="1257"/>
        <v>258591.25868615907</v>
      </c>
      <c r="E2364" s="16">
        <f t="shared" si="1258"/>
        <v>0</v>
      </c>
      <c r="F2364" s="16">
        <f t="shared" si="1240"/>
        <v>259460.27893594839</v>
      </c>
      <c r="G2364" s="16">
        <f t="shared" si="1259"/>
        <v>61333.50714529516</v>
      </c>
      <c r="H2364" s="16">
        <f t="shared" si="1241"/>
        <v>22000</v>
      </c>
      <c r="I2364" s="16">
        <f t="shared" si="1260"/>
        <v>42923.939558568069</v>
      </c>
      <c r="J2364" s="16">
        <f t="shared" si="1261"/>
        <v>27136.767729678038</v>
      </c>
      <c r="K2364" s="16">
        <f t="shared" si="1242"/>
        <v>15787.17182889003</v>
      </c>
      <c r="L2364" s="16">
        <f t="shared" si="1262"/>
        <v>4209.2097787772382</v>
      </c>
      <c r="M2364" s="16">
        <f t="shared" si="1243"/>
        <v>22000</v>
      </c>
      <c r="N2364" s="16">
        <f t="shared" si="1263"/>
        <v>137854.38278152034</v>
      </c>
      <c r="O2364" s="16">
        <f t="shared" si="1264"/>
        <v>27284.489429941266</v>
      </c>
      <c r="P2364" s="16">
        <f t="shared" si="1244"/>
        <v>110569.89335157907</v>
      </c>
      <c r="Q2364" s="16">
        <f t="shared" si="1265"/>
        <v>27650.360895046611</v>
      </c>
      <c r="R2364" s="16">
        <f t="shared" si="1245"/>
        <v>22000</v>
      </c>
      <c r="S2364" s="16">
        <f t="shared" si="1266"/>
        <v>87995.09650374623</v>
      </c>
      <c r="T2364" s="16">
        <f t="shared" si="1267"/>
        <v>27209.098988532478</v>
      </c>
      <c r="U2364" s="16">
        <f t="shared" si="1246"/>
        <v>60785.997515213749</v>
      </c>
      <c r="V2364" s="16">
        <f t="shared" si="1268"/>
        <v>15712.916979516775</v>
      </c>
      <c r="W2364" s="16">
        <f t="shared" si="1247"/>
        <v>22000</v>
      </c>
      <c r="X2364" s="16">
        <f t="shared" si="1269"/>
        <v>111200.55969311511</v>
      </c>
      <c r="Y2364" s="16">
        <f t="shared" si="1270"/>
        <v>27244.769272333953</v>
      </c>
      <c r="Z2364" s="16">
        <f t="shared" si="1248"/>
        <v>83955.790420781152</v>
      </c>
      <c r="AA2364" s="16">
        <f t="shared" si="1271"/>
        <v>21367.081310944395</v>
      </c>
      <c r="AB2364" s="16">
        <f t="shared" si="1249"/>
        <v>22000</v>
      </c>
      <c r="AC2364" s="16">
        <f t="shared" si="1272"/>
        <v>122974.44501531997</v>
      </c>
      <c r="AD2364" s="16">
        <f t="shared" si="1273"/>
        <v>27262.476705678553</v>
      </c>
      <c r="AE2364" s="16">
        <f t="shared" si="1250"/>
        <v>95711.968309641423</v>
      </c>
      <c r="AF2364" s="16">
        <f t="shared" si="1274"/>
        <v>24169.787381834794</v>
      </c>
      <c r="AG2364" s="16">
        <f t="shared" si="1251"/>
        <v>22000</v>
      </c>
      <c r="AH2364" s="16">
        <f t="shared" si="1275"/>
        <v>117073.12878898648</v>
      </c>
      <c r="AI2364" s="16">
        <f t="shared" si="1276"/>
        <v>27253.633731296402</v>
      </c>
      <c r="AJ2364" s="16">
        <f t="shared" si="1252"/>
        <v>89819.495057690074</v>
      </c>
      <c r="AK2364" s="16">
        <f t="shared" si="1277"/>
        <v>22770.463584515499</v>
      </c>
      <c r="AL2364" s="16">
        <f t="shared" si="1253"/>
        <v>22000</v>
      </c>
      <c r="AM2364" s="16">
        <f t="shared" si="1278"/>
        <v>114133.25918774166</v>
      </c>
      <c r="AN2364" s="16">
        <f t="shared" si="1279"/>
        <v>27249.204180257908</v>
      </c>
      <c r="AO2364" s="16">
        <f t="shared" si="1254"/>
        <v>86884.055007483752</v>
      </c>
      <c r="AP2364" s="16">
        <f t="shared" si="1280"/>
        <v>22069.279932097052</v>
      </c>
      <c r="AQ2364" s="16">
        <f t="shared" si="1255"/>
        <v>22000</v>
      </c>
      <c r="AR2364" s="16">
        <f t="shared" si="1281"/>
        <v>111200.55969311511</v>
      </c>
      <c r="AS2364" s="16">
        <f t="shared" si="1282"/>
        <v>27244.769272333953</v>
      </c>
      <c r="AT2364" s="16">
        <f t="shared" si="1256"/>
        <v>83955.790420781152</v>
      </c>
      <c r="AU2364" s="16">
        <f t="shared" si="1283"/>
        <v>21367.081310944395</v>
      </c>
    </row>
    <row r="2365" spans="2:47">
      <c r="B2365" s="13">
        <v>17</v>
      </c>
      <c r="C2365" s="16">
        <f t="shared" si="1239"/>
        <v>-869.02024978930422</v>
      </c>
      <c r="D2365" s="16">
        <f t="shared" si="1257"/>
        <v>266709.59912941878</v>
      </c>
      <c r="E2365" s="16">
        <f t="shared" si="1258"/>
        <v>0</v>
      </c>
      <c r="F2365" s="16">
        <f t="shared" si="1240"/>
        <v>267578.61937920807</v>
      </c>
      <c r="G2365" s="16">
        <f t="shared" si="1259"/>
        <v>60982.869995180845</v>
      </c>
      <c r="H2365" s="16">
        <f t="shared" si="1241"/>
        <v>22000</v>
      </c>
      <c r="I2365" s="16">
        <f t="shared" si="1260"/>
        <v>16228.265409789219</v>
      </c>
      <c r="J2365" s="16">
        <f t="shared" si="1261"/>
        <v>27246.689061577399</v>
      </c>
      <c r="K2365" s="16">
        <f t="shared" si="1242"/>
        <v>-8896.6890542738965</v>
      </c>
      <c r="L2365" s="16">
        <f t="shared" si="1262"/>
        <v>0</v>
      </c>
      <c r="M2365" s="16">
        <f t="shared" si="1243"/>
        <v>22000</v>
      </c>
      <c r="N2365" s="16">
        <f t="shared" si="1263"/>
        <v>113659.21617182219</v>
      </c>
      <c r="O2365" s="16">
        <f t="shared" si="1264"/>
        <v>27388.688748687011</v>
      </c>
      <c r="P2365" s="16">
        <f t="shared" si="1244"/>
        <v>86270.52742313518</v>
      </c>
      <c r="Q2365" s="16">
        <f t="shared" si="1265"/>
        <v>20575.880492988334</v>
      </c>
      <c r="R2365" s="16">
        <f t="shared" si="1245"/>
        <v>22000</v>
      </c>
      <c r="S2365" s="16">
        <f t="shared" si="1266"/>
        <v>62484.358285788818</v>
      </c>
      <c r="T2365" s="16">
        <f t="shared" si="1267"/>
        <v>27316.226750448706</v>
      </c>
      <c r="U2365" s="16">
        <f t="shared" si="1246"/>
        <v>35168.131535340115</v>
      </c>
      <c r="V2365" s="16">
        <f t="shared" si="1268"/>
        <v>8670.3099924826693</v>
      </c>
      <c r="W2365" s="16">
        <f t="shared" si="1247"/>
        <v>22000</v>
      </c>
      <c r="X2365" s="16">
        <f t="shared" si="1269"/>
        <v>86301.515205137781</v>
      </c>
      <c r="Y2365" s="16">
        <f t="shared" si="1270"/>
        <v>27350.513595685265</v>
      </c>
      <c r="Z2365" s="16">
        <f t="shared" si="1248"/>
        <v>58951.00160945252</v>
      </c>
      <c r="AA2365" s="16">
        <f t="shared" si="1271"/>
        <v>14309.280549218089</v>
      </c>
      <c r="AB2365" s="16">
        <f t="shared" si="1249"/>
        <v>22000</v>
      </c>
      <c r="AC2365" s="16">
        <f t="shared" si="1272"/>
        <v>98386.160704212802</v>
      </c>
      <c r="AD2365" s="16">
        <f t="shared" si="1273"/>
        <v>27367.532843815268</v>
      </c>
      <c r="AE2365" s="16">
        <f t="shared" si="1250"/>
        <v>71018.627860397537</v>
      </c>
      <c r="AF2365" s="16">
        <f t="shared" si="1274"/>
        <v>17104.521205506575</v>
      </c>
      <c r="AG2365" s="16">
        <f t="shared" si="1251"/>
        <v>22000</v>
      </c>
      <c r="AH2365" s="16">
        <f t="shared" si="1275"/>
        <v>92329.051749601931</v>
      </c>
      <c r="AI2365" s="16">
        <f t="shared" si="1276"/>
        <v>27359.0336622248</v>
      </c>
      <c r="AJ2365" s="16">
        <f t="shared" si="1252"/>
        <v>64970.018087377131</v>
      </c>
      <c r="AK2365" s="16">
        <f t="shared" si="1277"/>
        <v>15708.919464631901</v>
      </c>
      <c r="AL2365" s="16">
        <f t="shared" si="1253"/>
        <v>22000</v>
      </c>
      <c r="AM2365" s="16">
        <f t="shared" si="1278"/>
        <v>89311.595504392855</v>
      </c>
      <c r="AN2365" s="16">
        <f t="shared" si="1279"/>
        <v>27354.776232828586</v>
      </c>
      <c r="AO2365" s="16">
        <f t="shared" si="1254"/>
        <v>61956.819271564265</v>
      </c>
      <c r="AP2365" s="16">
        <f t="shared" si="1280"/>
        <v>15009.604806328756</v>
      </c>
      <c r="AQ2365" s="16">
        <f t="shared" si="1255"/>
        <v>22000</v>
      </c>
      <c r="AR2365" s="16">
        <f t="shared" si="1281"/>
        <v>86301.515205137781</v>
      </c>
      <c r="AS2365" s="16">
        <f t="shared" si="1282"/>
        <v>27350.513595685265</v>
      </c>
      <c r="AT2365" s="16">
        <f t="shared" si="1256"/>
        <v>58951.00160945252</v>
      </c>
      <c r="AU2365" s="16">
        <f t="shared" si="1283"/>
        <v>14309.280549218089</v>
      </c>
    </row>
    <row r="2366" spans="2:47">
      <c r="B2366" s="13">
        <v>18</v>
      </c>
      <c r="C2366" s="16">
        <f t="shared" si="1239"/>
        <v>-869.02024978930422</v>
      </c>
      <c r="D2366" s="16">
        <f t="shared" si="1257"/>
        <v>275054.76600466319</v>
      </c>
      <c r="E2366" s="16">
        <f t="shared" si="1258"/>
        <v>0</v>
      </c>
      <c r="F2366" s="16">
        <f t="shared" si="1240"/>
        <v>275923.78625445248</v>
      </c>
      <c r="G2366" s="16">
        <f t="shared" si="1259"/>
        <v>60639.108083304069</v>
      </c>
      <c r="H2366" s="16">
        <f t="shared" si="1241"/>
        <v>22000</v>
      </c>
      <c r="I2366" s="16">
        <f t="shared" si="1260"/>
        <v>-9163.5897259021131</v>
      </c>
      <c r="J2366" s="16">
        <f t="shared" si="1261"/>
        <v>0</v>
      </c>
      <c r="K2366" s="16">
        <f t="shared" si="1242"/>
        <v>-31163.589725902115</v>
      </c>
      <c r="L2366" s="16">
        <f t="shared" si="1262"/>
        <v>0</v>
      </c>
      <c r="M2366" s="16">
        <f t="shared" si="1243"/>
        <v>8001.3900388947559</v>
      </c>
      <c r="N2366" s="16">
        <f t="shared" si="1263"/>
        <v>88680.925959337575</v>
      </c>
      <c r="O2366" s="16">
        <f t="shared" si="1264"/>
        <v>9997.6686579671878</v>
      </c>
      <c r="P2366" s="16">
        <f t="shared" si="1244"/>
        <v>78683.25730137038</v>
      </c>
      <c r="Q2366" s="16">
        <f t="shared" si="1265"/>
        <v>17898.241689962029</v>
      </c>
      <c r="R2366" s="16">
        <f t="shared" si="1245"/>
        <v>22000</v>
      </c>
      <c r="S2366" s="16">
        <f t="shared" si="1266"/>
        <v>36150.729130437518</v>
      </c>
      <c r="T2366" s="16">
        <f t="shared" si="1267"/>
        <v>27419.188170907142</v>
      </c>
      <c r="U2366" s="16">
        <f t="shared" si="1246"/>
        <v>8731.5409595303754</v>
      </c>
      <c r="V2366" s="16">
        <f t="shared" si="1268"/>
        <v>2053.0914197465318</v>
      </c>
      <c r="W2366" s="16">
        <f t="shared" si="1247"/>
        <v>22000</v>
      </c>
      <c r="X2366" s="16">
        <f t="shared" si="1269"/>
        <v>60598.092594420625</v>
      </c>
      <c r="Y2366" s="16">
        <f t="shared" si="1270"/>
        <v>27452.134277616631</v>
      </c>
      <c r="Z2366" s="16">
        <f t="shared" si="1248"/>
        <v>33145.958316803997</v>
      </c>
      <c r="AA2366" s="16">
        <f t="shared" si="1271"/>
        <v>7673.4249933371375</v>
      </c>
      <c r="AB2366" s="16">
        <f t="shared" si="1249"/>
        <v>16826.465544387498</v>
      </c>
      <c r="AC2366" s="16">
        <f t="shared" si="1272"/>
        <v>73002.888322817045</v>
      </c>
      <c r="AD2366" s="16">
        <f t="shared" si="1273"/>
        <v>21008.979320265884</v>
      </c>
      <c r="AE2366" s="16">
        <f t="shared" si="1250"/>
        <v>51993.909002551161</v>
      </c>
      <c r="AF2366" s="16">
        <f t="shared" si="1274"/>
        <v>11943.267971496851</v>
      </c>
      <c r="AG2366" s="16">
        <f t="shared" si="1251"/>
        <v>20285.634610003672</v>
      </c>
      <c r="AH2366" s="16">
        <f t="shared" si="1275"/>
        <v>66785.280392738438</v>
      </c>
      <c r="AI2366" s="16">
        <f t="shared" si="1276"/>
        <v>25320.455936772782</v>
      </c>
      <c r="AJ2366" s="16">
        <f t="shared" si="1252"/>
        <v>41464.82445596566</v>
      </c>
      <c r="AK2366" s="16">
        <f t="shared" si="1277"/>
        <v>9561.9224887348464</v>
      </c>
      <c r="AL2366" s="16">
        <f t="shared" si="1253"/>
        <v>22000</v>
      </c>
      <c r="AM2366" s="16">
        <f t="shared" si="1278"/>
        <v>63687.892802011767</v>
      </c>
      <c r="AN2366" s="16">
        <f t="shared" si="1279"/>
        <v>27456.229983793641</v>
      </c>
      <c r="AO2366" s="16">
        <f t="shared" si="1254"/>
        <v>36231.66281821813</v>
      </c>
      <c r="AP2366" s="16">
        <f t="shared" si="1280"/>
        <v>8371.4458433362288</v>
      </c>
      <c r="AQ2366" s="16">
        <f t="shared" si="1255"/>
        <v>22000</v>
      </c>
      <c r="AR2366" s="16">
        <f t="shared" si="1281"/>
        <v>60598.092594420625</v>
      </c>
      <c r="AS2366" s="16">
        <f t="shared" si="1282"/>
        <v>27452.134277616631</v>
      </c>
      <c r="AT2366" s="16">
        <f t="shared" si="1256"/>
        <v>33145.958316803997</v>
      </c>
      <c r="AU2366" s="16">
        <f t="shared" si="1283"/>
        <v>7673.4249933371375</v>
      </c>
    </row>
    <row r="2367" spans="2:47">
      <c r="B2367" s="13">
        <v>19</v>
      </c>
      <c r="C2367" s="16">
        <f t="shared" si="1239"/>
        <v>-869.02024978930422</v>
      </c>
      <c r="D2367" s="16">
        <f t="shared" si="1257"/>
        <v>283633.09684240189</v>
      </c>
      <c r="E2367" s="16">
        <f t="shared" si="1258"/>
        <v>0</v>
      </c>
      <c r="F2367" s="16">
        <f t="shared" si="1240"/>
        <v>284502.11709219118</v>
      </c>
      <c r="G2367" s="16">
        <f t="shared" si="1259"/>
        <v>60302.086601071933</v>
      </c>
      <c r="H2367" s="16">
        <f t="shared" si="1241"/>
        <v>22000</v>
      </c>
      <c r="I2367" s="16">
        <f t="shared" si="1260"/>
        <v>-32098.49741767918</v>
      </c>
      <c r="J2367" s="16">
        <f t="shared" si="1261"/>
        <v>0</v>
      </c>
      <c r="K2367" s="16">
        <f t="shared" si="1242"/>
        <v>-54098.49741767918</v>
      </c>
      <c r="L2367" s="16">
        <f t="shared" si="1262"/>
        <v>0</v>
      </c>
      <c r="M2367" s="16">
        <f t="shared" si="1243"/>
        <v>1002.0850583421343</v>
      </c>
      <c r="N2367" s="16">
        <f t="shared" si="1263"/>
        <v>80881.667510370666</v>
      </c>
      <c r="O2367" s="16">
        <f t="shared" si="1264"/>
        <v>1256.4775317010219</v>
      </c>
      <c r="P2367" s="16">
        <f t="shared" si="1244"/>
        <v>79625.189978669645</v>
      </c>
      <c r="Q2367" s="16">
        <f t="shared" si="1265"/>
        <v>17274.702694218515</v>
      </c>
      <c r="R2367" s="16">
        <f t="shared" si="1245"/>
        <v>17009.3235452708</v>
      </c>
      <c r="S2367" s="16">
        <f t="shared" si="1266"/>
        <v>8975.5002139396547</v>
      </c>
      <c r="T2367" s="16">
        <f t="shared" si="1267"/>
        <v>21275.658379004919</v>
      </c>
      <c r="U2367" s="16">
        <f t="shared" si="1246"/>
        <v>-9833.6496178213565</v>
      </c>
      <c r="V2367" s="16">
        <f t="shared" si="1268"/>
        <v>0</v>
      </c>
      <c r="W2367" s="16">
        <f t="shared" si="1247"/>
        <v>3253.5877573266553</v>
      </c>
      <c r="X2367" s="16">
        <f t="shared" si="1269"/>
        <v>34072.056392175502</v>
      </c>
      <c r="Y2367" s="16">
        <f t="shared" si="1270"/>
        <v>4074.3437953537905</v>
      </c>
      <c r="Z2367" s="16">
        <f t="shared" si="1248"/>
        <v>29997.712596821711</v>
      </c>
      <c r="AA2367" s="16">
        <f t="shared" si="1271"/>
        <v>6623.3678337209867</v>
      </c>
      <c r="AB2367" s="16">
        <f t="shared" si="1249"/>
        <v>1305.8621775500021</v>
      </c>
      <c r="AC2367" s="16">
        <f t="shared" si="1272"/>
        <v>53446.61882008244</v>
      </c>
      <c r="AD2367" s="16">
        <f t="shared" si="1273"/>
        <v>1636.2136866164642</v>
      </c>
      <c r="AE2367" s="16">
        <f t="shared" si="1250"/>
        <v>51810.405133465974</v>
      </c>
      <c r="AF2367" s="16">
        <f t="shared" si="1274"/>
        <v>11350.624521626556</v>
      </c>
      <c r="AG2367" s="16">
        <f t="shared" si="1251"/>
        <v>1427.6153200440847</v>
      </c>
      <c r="AH2367" s="16">
        <f t="shared" si="1275"/>
        <v>42623.351651265344</v>
      </c>
      <c r="AI2367" s="16">
        <f t="shared" si="1276"/>
        <v>1788.2584461562908</v>
      </c>
      <c r="AJ2367" s="16">
        <f t="shared" si="1252"/>
        <v>40835.093205109057</v>
      </c>
      <c r="AK2367" s="16">
        <f t="shared" si="1277"/>
        <v>8981.1303815332976</v>
      </c>
      <c r="AL2367" s="16">
        <f t="shared" si="1253"/>
        <v>1488.4918912911307</v>
      </c>
      <c r="AM2367" s="16">
        <f t="shared" si="1278"/>
        <v>37243.975477359141</v>
      </c>
      <c r="AN2367" s="16">
        <f t="shared" si="1279"/>
        <v>1864.2477701297953</v>
      </c>
      <c r="AO2367" s="16">
        <f t="shared" si="1254"/>
        <v>35379.727707229344</v>
      </c>
      <c r="AP2367" s="16">
        <f t="shared" si="1280"/>
        <v>7796.4833253104725</v>
      </c>
      <c r="AQ2367" s="16">
        <f t="shared" si="1255"/>
        <v>3253.5877573266553</v>
      </c>
      <c r="AR2367" s="16">
        <f t="shared" si="1281"/>
        <v>34072.056392175502</v>
      </c>
      <c r="AS2367" s="16">
        <f t="shared" si="1282"/>
        <v>4074.3437953537905</v>
      </c>
      <c r="AT2367" s="16">
        <f t="shared" si="1256"/>
        <v>29997.712596821711</v>
      </c>
      <c r="AU2367" s="16">
        <f t="shared" si="1283"/>
        <v>6623.3678337209867</v>
      </c>
    </row>
    <row r="2368" spans="2:47">
      <c r="B2368" s="13">
        <v>20</v>
      </c>
      <c r="C2368" s="16">
        <f t="shared" si="1239"/>
        <v>-869.02024978930422</v>
      </c>
      <c r="D2368" s="16">
        <f t="shared" si="1257"/>
        <v>292451.106243747</v>
      </c>
      <c r="E2368" s="16">
        <f t="shared" si="1258"/>
        <v>0</v>
      </c>
      <c r="F2368" s="16">
        <f t="shared" si="1240"/>
        <v>293320.12649353629</v>
      </c>
      <c r="G2368" s="16">
        <f t="shared" si="1259"/>
        <v>59971.673383197289</v>
      </c>
      <c r="H2368" s="16">
        <f t="shared" si="1241"/>
        <v>22000</v>
      </c>
      <c r="I2368" s="16">
        <f t="shared" si="1260"/>
        <v>-55721.452340209558</v>
      </c>
      <c r="J2368" s="16">
        <f t="shared" si="1261"/>
        <v>0</v>
      </c>
      <c r="K2368" s="16">
        <f t="shared" si="1242"/>
        <v>-77721.452340209566</v>
      </c>
      <c r="L2368" s="16">
        <f t="shared" si="1262"/>
        <v>0</v>
      </c>
      <c r="M2368" s="16">
        <f t="shared" si="1243"/>
        <v>1002.0850583421343</v>
      </c>
      <c r="N2368" s="16">
        <f t="shared" si="1263"/>
        <v>81849.917786673672</v>
      </c>
      <c r="O2368" s="16">
        <f t="shared" si="1264"/>
        <v>1260.6843443897726</v>
      </c>
      <c r="P2368" s="16">
        <f t="shared" si="1244"/>
        <v>80589.233442283905</v>
      </c>
      <c r="Q2368" s="16">
        <f t="shared" si="1265"/>
        <v>16675.128420072066</v>
      </c>
      <c r="R2368" s="16">
        <f t="shared" si="1245"/>
        <v>2037.2941810831981</v>
      </c>
      <c r="S2368" s="16">
        <f t="shared" si="1266"/>
        <v>-10128.659106355997</v>
      </c>
      <c r="T2368" s="16">
        <f t="shared" si="1267"/>
        <v>0</v>
      </c>
      <c r="U2368" s="16">
        <f t="shared" si="1246"/>
        <v>-12165.953287439195</v>
      </c>
      <c r="V2368" s="16">
        <f t="shared" si="1268"/>
        <v>0</v>
      </c>
      <c r="W2368" s="16">
        <f t="shared" si="1247"/>
        <v>1549.3684625381673</v>
      </c>
      <c r="X2368" s="16">
        <f t="shared" si="1269"/>
        <v>30835.848686776913</v>
      </c>
      <c r="Y2368" s="16">
        <f t="shared" si="1270"/>
        <v>1946.8181028922309</v>
      </c>
      <c r="Z2368" s="16">
        <f t="shared" si="1248"/>
        <v>28889.030583884683</v>
      </c>
      <c r="AA2368" s="16">
        <f t="shared" si="1271"/>
        <v>6083.531562479413</v>
      </c>
      <c r="AB2368" s="16">
        <f t="shared" si="1249"/>
        <v>1305.8621775500021</v>
      </c>
      <c r="AC2368" s="16">
        <f t="shared" si="1272"/>
        <v>53257.987852895014</v>
      </c>
      <c r="AD2368" s="16">
        <f t="shared" si="1273"/>
        <v>1641.7419269010838</v>
      </c>
      <c r="AE2368" s="16">
        <f t="shared" si="1250"/>
        <v>51616.245925993928</v>
      </c>
      <c r="AF2368" s="16">
        <f t="shared" si="1274"/>
        <v>10785.027239742474</v>
      </c>
      <c r="AG2368" s="16">
        <f t="shared" si="1251"/>
        <v>1427.6153200440847</v>
      </c>
      <c r="AH2368" s="16">
        <f t="shared" si="1275"/>
        <v>41976.025709259804</v>
      </c>
      <c r="AI2368" s="16">
        <f t="shared" si="1276"/>
        <v>1794.3223678050415</v>
      </c>
      <c r="AJ2368" s="16">
        <f t="shared" si="1252"/>
        <v>40181.703341454762</v>
      </c>
      <c r="AK2368" s="16">
        <f t="shared" si="1277"/>
        <v>8428.6467998880216</v>
      </c>
      <c r="AL2368" s="16">
        <f t="shared" si="1253"/>
        <v>1488.4918912911307</v>
      </c>
      <c r="AM2368" s="16">
        <f t="shared" si="1278"/>
        <v>36368.237299369335</v>
      </c>
      <c r="AN2368" s="16">
        <f t="shared" si="1279"/>
        <v>1870.5808429940676</v>
      </c>
      <c r="AO2368" s="16">
        <f t="shared" si="1254"/>
        <v>34497.656456375269</v>
      </c>
      <c r="AP2368" s="16">
        <f t="shared" si="1280"/>
        <v>7250.4660524328883</v>
      </c>
      <c r="AQ2368" s="16">
        <f t="shared" si="1255"/>
        <v>1549.3684625381673</v>
      </c>
      <c r="AR2368" s="16">
        <f t="shared" si="1281"/>
        <v>30835.848686776913</v>
      </c>
      <c r="AS2368" s="16">
        <f t="shared" si="1282"/>
        <v>1946.8181028922309</v>
      </c>
      <c r="AT2368" s="16">
        <f t="shared" si="1256"/>
        <v>28889.030583884683</v>
      </c>
      <c r="AU2368" s="16">
        <f t="shared" si="1283"/>
        <v>6083.531562479413</v>
      </c>
    </row>
    <row r="2369" spans="2:47">
      <c r="B2369" s="13">
        <v>21</v>
      </c>
      <c r="C2369" s="16">
        <f t="shared" si="1239"/>
        <v>-869.02024978930422</v>
      </c>
      <c r="D2369" s="16">
        <f t="shared" si="1257"/>
        <v>301515.49082776572</v>
      </c>
      <c r="E2369" s="16">
        <f t="shared" si="1258"/>
        <v>0</v>
      </c>
      <c r="F2369" s="16">
        <f t="shared" si="1240"/>
        <v>302384.51107755501</v>
      </c>
      <c r="G2369" s="16">
        <f t="shared" si="1259"/>
        <v>59647.738855869211</v>
      </c>
      <c r="H2369" s="16">
        <f t="shared" si="1241"/>
        <v>4645.9698817851267</v>
      </c>
      <c r="I2369" s="16">
        <f t="shared" si="1260"/>
        <v>-80053.095910415854</v>
      </c>
      <c r="J2369" s="16">
        <f t="shared" si="1261"/>
        <v>0</v>
      </c>
      <c r="K2369" s="16">
        <f t="shared" si="1242"/>
        <v>-84699.065792200985</v>
      </c>
      <c r="L2369" s="16">
        <f t="shared" si="1262"/>
        <v>0</v>
      </c>
      <c r="M2369" s="16">
        <f t="shared" si="1243"/>
        <v>1002.0850583421343</v>
      </c>
      <c r="N2369" s="16">
        <f t="shared" si="1263"/>
        <v>82840.896624661313</v>
      </c>
      <c r="O2369" s="16">
        <f t="shared" si="1264"/>
        <v>1264.7228983706023</v>
      </c>
      <c r="P2369" s="16">
        <f t="shared" si="1244"/>
        <v>81576.173726290712</v>
      </c>
      <c r="Q2369" s="16">
        <f t="shared" si="1265"/>
        <v>16098.579470855386</v>
      </c>
      <c r="R2369" s="16">
        <f t="shared" si="1245"/>
        <v>2037.2941810831981</v>
      </c>
      <c r="S2369" s="16">
        <f t="shared" si="1266"/>
        <v>-12530.931886062372</v>
      </c>
      <c r="T2369" s="16">
        <f t="shared" si="1267"/>
        <v>0</v>
      </c>
      <c r="U2369" s="16">
        <f t="shared" si="1246"/>
        <v>-14568.22606714557</v>
      </c>
      <c r="V2369" s="16">
        <f t="shared" si="1268"/>
        <v>0</v>
      </c>
      <c r="W2369" s="16">
        <f t="shared" si="1247"/>
        <v>1549.3684625381673</v>
      </c>
      <c r="X2369" s="16">
        <f t="shared" si="1269"/>
        <v>29696.190098398423</v>
      </c>
      <c r="Y2369" s="16">
        <f t="shared" si="1270"/>
        <v>1953.1577832979046</v>
      </c>
      <c r="Z2369" s="16">
        <f t="shared" si="1248"/>
        <v>27743.032315100518</v>
      </c>
      <c r="AA2369" s="16">
        <f t="shared" si="1271"/>
        <v>5571.9702237817855</v>
      </c>
      <c r="AB2369" s="16">
        <f t="shared" si="1249"/>
        <v>1305.8621775500021</v>
      </c>
      <c r="AC2369" s="16">
        <f t="shared" si="1272"/>
        <v>53058.403837166203</v>
      </c>
      <c r="AD2369" s="16">
        <f t="shared" si="1273"/>
        <v>1647.0493727333455</v>
      </c>
      <c r="AE2369" s="16">
        <f t="shared" si="1250"/>
        <v>51411.354464432858</v>
      </c>
      <c r="AF2369" s="16">
        <f t="shared" si="1274"/>
        <v>10245.32971570783</v>
      </c>
      <c r="AG2369" s="16">
        <f t="shared" si="1251"/>
        <v>1427.6153200440847</v>
      </c>
      <c r="AH2369" s="16">
        <f t="shared" si="1275"/>
        <v>41304.380132815008</v>
      </c>
      <c r="AI2369" s="16">
        <f t="shared" si="1276"/>
        <v>1800.1442399507102</v>
      </c>
      <c r="AJ2369" s="16">
        <f t="shared" si="1252"/>
        <v>39504.235892864301</v>
      </c>
      <c r="AK2369" s="16">
        <f t="shared" si="1277"/>
        <v>7903.2412725879585</v>
      </c>
      <c r="AL2369" s="16">
        <f t="shared" si="1253"/>
        <v>1488.4918912911307</v>
      </c>
      <c r="AM2369" s="16">
        <f t="shared" si="1278"/>
        <v>35461.520977766391</v>
      </c>
      <c r="AN2369" s="16">
        <f t="shared" si="1279"/>
        <v>1876.6611959309171</v>
      </c>
      <c r="AO2369" s="16">
        <f t="shared" si="1254"/>
        <v>33584.859781835476</v>
      </c>
      <c r="AP2369" s="16">
        <f t="shared" si="1280"/>
        <v>6732.1212946089699</v>
      </c>
      <c r="AQ2369" s="16">
        <f t="shared" si="1255"/>
        <v>1549.3684625381673</v>
      </c>
      <c r="AR2369" s="16">
        <f t="shared" si="1281"/>
        <v>29696.190098398423</v>
      </c>
      <c r="AS2369" s="16">
        <f t="shared" si="1282"/>
        <v>1953.1577832979046</v>
      </c>
      <c r="AT2369" s="16">
        <f t="shared" si="1256"/>
        <v>27743.032315100518</v>
      </c>
      <c r="AU2369" s="16">
        <f t="shared" si="1283"/>
        <v>5571.9702237817855</v>
      </c>
    </row>
    <row r="2370" spans="2:47">
      <c r="B2370" s="13">
        <v>22</v>
      </c>
      <c r="C2370" s="16">
        <f t="shared" si="1239"/>
        <v>-869.02024978930422</v>
      </c>
      <c r="D2370" s="16">
        <f t="shared" si="1257"/>
        <v>310833.13431706192</v>
      </c>
      <c r="E2370" s="16">
        <f t="shared" si="1258"/>
        <v>0</v>
      </c>
      <c r="F2370" s="16">
        <f t="shared" si="1240"/>
        <v>311702.15456685121</v>
      </c>
      <c r="G2370" s="16">
        <f t="shared" si="1259"/>
        <v>59330.155985939717</v>
      </c>
      <c r="H2370" s="16">
        <f t="shared" si="1241"/>
        <v>3068.3307801292299</v>
      </c>
      <c r="I2370" s="16">
        <f t="shared" si="1260"/>
        <v>-87240.037765967019</v>
      </c>
      <c r="J2370" s="16">
        <f t="shared" si="1261"/>
        <v>0</v>
      </c>
      <c r="K2370" s="16">
        <f t="shared" si="1242"/>
        <v>-90308.368546096244</v>
      </c>
      <c r="L2370" s="16">
        <f t="shared" si="1262"/>
        <v>0</v>
      </c>
      <c r="M2370" s="16">
        <f t="shared" si="1243"/>
        <v>1002.0850583421343</v>
      </c>
      <c r="N2370" s="16">
        <f t="shared" si="1263"/>
        <v>83855.412020203279</v>
      </c>
      <c r="O2370" s="16">
        <f t="shared" si="1264"/>
        <v>1268.5988281534878</v>
      </c>
      <c r="P2370" s="16">
        <f t="shared" si="1244"/>
        <v>82586.813192049798</v>
      </c>
      <c r="Q2370" s="16">
        <f t="shared" si="1265"/>
        <v>15544.150591681173</v>
      </c>
      <c r="R2370" s="16">
        <f t="shared" si="1245"/>
        <v>2037.2941810831981</v>
      </c>
      <c r="S2370" s="16">
        <f t="shared" si="1266"/>
        <v>-15005.272849159937</v>
      </c>
      <c r="T2370" s="16">
        <f t="shared" si="1267"/>
        <v>0</v>
      </c>
      <c r="U2370" s="16">
        <f t="shared" si="1246"/>
        <v>-17042.567030243135</v>
      </c>
      <c r="V2370" s="16">
        <f t="shared" si="1268"/>
        <v>0</v>
      </c>
      <c r="W2370" s="16">
        <f t="shared" si="1247"/>
        <v>1549.3684625381673</v>
      </c>
      <c r="X2370" s="16">
        <f t="shared" si="1269"/>
        <v>28518.172637984429</v>
      </c>
      <c r="Y2370" s="16">
        <f t="shared" si="1270"/>
        <v>1959.2428075336438</v>
      </c>
      <c r="Z2370" s="16">
        <f t="shared" si="1248"/>
        <v>26558.929830450787</v>
      </c>
      <c r="AA2370" s="16">
        <f t="shared" si="1271"/>
        <v>5087.4188281296892</v>
      </c>
      <c r="AB2370" s="16">
        <f t="shared" si="1249"/>
        <v>1305.8621775500021</v>
      </c>
      <c r="AC2370" s="16">
        <f t="shared" si="1272"/>
        <v>52847.787708169111</v>
      </c>
      <c r="AD2370" s="16">
        <f t="shared" si="1273"/>
        <v>1652.1433907975475</v>
      </c>
      <c r="AE2370" s="16">
        <f t="shared" si="1250"/>
        <v>51195.644317371567</v>
      </c>
      <c r="AF2370" s="16">
        <f t="shared" si="1274"/>
        <v>9730.4285736207366</v>
      </c>
      <c r="AG2370" s="16">
        <f t="shared" si="1251"/>
        <v>1427.6153200440847</v>
      </c>
      <c r="AH2370" s="16">
        <f t="shared" si="1275"/>
        <v>40607.984243710933</v>
      </c>
      <c r="AI2370" s="16">
        <f t="shared" si="1276"/>
        <v>1805.7321264951772</v>
      </c>
      <c r="AJ2370" s="16">
        <f t="shared" si="1252"/>
        <v>38802.252117215758</v>
      </c>
      <c r="AK2370" s="16">
        <f t="shared" si="1277"/>
        <v>7403.7299563922161</v>
      </c>
      <c r="AL2370" s="16">
        <f t="shared" si="1253"/>
        <v>1488.4918912911307</v>
      </c>
      <c r="AM2370" s="16">
        <f t="shared" si="1278"/>
        <v>34523.220764139958</v>
      </c>
      <c r="AN2370" s="16">
        <f t="shared" si="1279"/>
        <v>1882.4972420786025</v>
      </c>
      <c r="AO2370" s="16">
        <f t="shared" si="1254"/>
        <v>32640.723522061355</v>
      </c>
      <c r="AP2370" s="16">
        <f t="shared" si="1280"/>
        <v>6240.2247528105854</v>
      </c>
      <c r="AQ2370" s="16">
        <f t="shared" si="1255"/>
        <v>1549.3684625381673</v>
      </c>
      <c r="AR2370" s="16">
        <f t="shared" si="1281"/>
        <v>28518.172637984429</v>
      </c>
      <c r="AS2370" s="16">
        <f t="shared" si="1282"/>
        <v>1959.2428075336438</v>
      </c>
      <c r="AT2370" s="16">
        <f t="shared" si="1256"/>
        <v>26558.929830450787</v>
      </c>
      <c r="AU2370" s="16">
        <f t="shared" si="1283"/>
        <v>5087.4188281296892</v>
      </c>
    </row>
    <row r="2371" spans="2:47">
      <c r="B2371" s="13">
        <v>23</v>
      </c>
      <c r="C2371" s="16">
        <f t="shared" si="1239"/>
        <v>-869.02024978930422</v>
      </c>
      <c r="D2371" s="16">
        <f t="shared" si="1257"/>
        <v>320411.11276544904</v>
      </c>
      <c r="E2371" s="16">
        <f t="shared" si="1258"/>
        <v>0</v>
      </c>
      <c r="F2371" s="16">
        <f t="shared" si="1240"/>
        <v>321280.13301523833</v>
      </c>
      <c r="G2371" s="16">
        <f t="shared" si="1259"/>
        <v>59018.800231106885</v>
      </c>
      <c r="H2371" s="16">
        <f t="shared" si="1241"/>
        <v>3068.3307801292299</v>
      </c>
      <c r="I2371" s="16">
        <f t="shared" si="1260"/>
        <v>-93017.619602479128</v>
      </c>
      <c r="J2371" s="16">
        <f t="shared" si="1261"/>
        <v>0</v>
      </c>
      <c r="K2371" s="16">
        <f t="shared" si="1242"/>
        <v>-96085.950382608353</v>
      </c>
      <c r="L2371" s="16">
        <f t="shared" si="1262"/>
        <v>0</v>
      </c>
      <c r="M2371" s="16">
        <f t="shared" si="1243"/>
        <v>1002.0850583421343</v>
      </c>
      <c r="N2371" s="16">
        <f t="shared" si="1263"/>
        <v>84894.288752635664</v>
      </c>
      <c r="O2371" s="16">
        <f t="shared" si="1264"/>
        <v>1272.31767369875</v>
      </c>
      <c r="P2371" s="16">
        <f t="shared" si="1244"/>
        <v>83621.971078936913</v>
      </c>
      <c r="Q2371" s="16">
        <f t="shared" si="1265"/>
        <v>15010.9697361691</v>
      </c>
      <c r="R2371" s="16">
        <f t="shared" si="1245"/>
        <v>2037.2941810831981</v>
      </c>
      <c r="S2371" s="16">
        <f t="shared" si="1266"/>
        <v>-17553.844041150431</v>
      </c>
      <c r="T2371" s="16">
        <f t="shared" si="1267"/>
        <v>0</v>
      </c>
      <c r="U2371" s="16">
        <f t="shared" si="1246"/>
        <v>-19591.138222233629</v>
      </c>
      <c r="V2371" s="16">
        <f t="shared" si="1268"/>
        <v>0</v>
      </c>
      <c r="W2371" s="16">
        <f t="shared" si="1247"/>
        <v>1549.3684625381673</v>
      </c>
      <c r="X2371" s="16">
        <f t="shared" si="1269"/>
        <v>27300.986329913583</v>
      </c>
      <c r="Y2371" s="16">
        <f t="shared" si="1270"/>
        <v>1965.0817968226818</v>
      </c>
      <c r="Z2371" s="16">
        <f t="shared" si="1248"/>
        <v>25335.904533090903</v>
      </c>
      <c r="AA2371" s="16">
        <f t="shared" si="1271"/>
        <v>4628.6612459439539</v>
      </c>
      <c r="AB2371" s="16">
        <f t="shared" si="1249"/>
        <v>1305.8621775500021</v>
      </c>
      <c r="AC2371" s="16">
        <f t="shared" si="1272"/>
        <v>52626.050619598929</v>
      </c>
      <c r="AD2371" s="16">
        <f t="shared" si="1273"/>
        <v>1657.0312267075124</v>
      </c>
      <c r="AE2371" s="16">
        <f t="shared" si="1250"/>
        <v>50969.019392891416</v>
      </c>
      <c r="AF2371" s="16">
        <f t="shared" si="1274"/>
        <v>9239.2622901770301</v>
      </c>
      <c r="AG2371" s="16">
        <f t="shared" si="1251"/>
        <v>1427.6153200440847</v>
      </c>
      <c r="AH2371" s="16">
        <f t="shared" si="1275"/>
        <v>39886.38704137077</v>
      </c>
      <c r="AI2371" s="16">
        <f t="shared" si="1276"/>
        <v>1811.0939599355113</v>
      </c>
      <c r="AJ2371" s="16">
        <f t="shared" si="1252"/>
        <v>38075.293081435259</v>
      </c>
      <c r="AK2371" s="16">
        <f t="shared" si="1277"/>
        <v>6928.974355091138</v>
      </c>
      <c r="AL2371" s="16">
        <f t="shared" si="1253"/>
        <v>1488.4918912911307</v>
      </c>
      <c r="AM2371" s="16">
        <f t="shared" si="1278"/>
        <v>33552.705337267755</v>
      </c>
      <c r="AN2371" s="16">
        <f t="shared" si="1279"/>
        <v>1888.0972580682896</v>
      </c>
      <c r="AO2371" s="16">
        <f t="shared" si="1254"/>
        <v>31664.608079199465</v>
      </c>
      <c r="AP2371" s="16">
        <f t="shared" si="1280"/>
        <v>5773.599228545082</v>
      </c>
      <c r="AQ2371" s="16">
        <f t="shared" si="1255"/>
        <v>1549.3684625381673</v>
      </c>
      <c r="AR2371" s="16">
        <f t="shared" si="1281"/>
        <v>27300.986329913583</v>
      </c>
      <c r="AS2371" s="16">
        <f t="shared" si="1282"/>
        <v>1965.0817968226818</v>
      </c>
      <c r="AT2371" s="16">
        <f t="shared" si="1256"/>
        <v>25335.904533090903</v>
      </c>
      <c r="AU2371" s="16">
        <f t="shared" si="1283"/>
        <v>4628.6612459439539</v>
      </c>
    </row>
    <row r="2372" spans="2:47">
      <c r="B2372" s="13">
        <v>24</v>
      </c>
      <c r="C2372" s="16">
        <f t="shared" si="1239"/>
        <v>-869.02024978930422</v>
      </c>
      <c r="D2372" s="16">
        <f t="shared" si="1257"/>
        <v>330256.69993168412</v>
      </c>
      <c r="E2372" s="16">
        <f t="shared" si="1258"/>
        <v>0</v>
      </c>
      <c r="F2372" s="16">
        <f t="shared" si="1240"/>
        <v>331125.72018147341</v>
      </c>
      <c r="G2372" s="16">
        <f t="shared" si="1259"/>
        <v>58713.549491074693</v>
      </c>
      <c r="H2372" s="16">
        <f t="shared" si="1241"/>
        <v>3068.3307801292299</v>
      </c>
      <c r="I2372" s="16">
        <f t="shared" si="1260"/>
        <v>-98968.528894086601</v>
      </c>
      <c r="J2372" s="16">
        <f t="shared" si="1261"/>
        <v>0</v>
      </c>
      <c r="K2372" s="16">
        <f t="shared" si="1242"/>
        <v>-102036.85967421583</v>
      </c>
      <c r="L2372" s="16">
        <f t="shared" si="1262"/>
        <v>0</v>
      </c>
      <c r="M2372" s="16">
        <f t="shared" si="1243"/>
        <v>1002.0850583421343</v>
      </c>
      <c r="N2372" s="16">
        <f t="shared" si="1263"/>
        <v>85958.368950882403</v>
      </c>
      <c r="O2372" s="16">
        <f t="shared" si="1264"/>
        <v>1275.8848730964214</v>
      </c>
      <c r="P2372" s="16">
        <f t="shared" si="1244"/>
        <v>84682.484077785979</v>
      </c>
      <c r="Q2372" s="16">
        <f t="shared" si="1265"/>
        <v>14498.197131045188</v>
      </c>
      <c r="R2372" s="16">
        <f t="shared" si="1245"/>
        <v>2037.2941810831981</v>
      </c>
      <c r="S2372" s="16">
        <f t="shared" si="1266"/>
        <v>-20178.872368900637</v>
      </c>
      <c r="T2372" s="16">
        <f t="shared" si="1267"/>
        <v>0</v>
      </c>
      <c r="U2372" s="16">
        <f t="shared" si="1246"/>
        <v>-22216.166549983835</v>
      </c>
      <c r="V2372" s="16">
        <f t="shared" si="1268"/>
        <v>0</v>
      </c>
      <c r="W2372" s="16">
        <f t="shared" si="1247"/>
        <v>1549.3684625381673</v>
      </c>
      <c r="X2372" s="16">
        <f t="shared" si="1269"/>
        <v>26043.789705745465</v>
      </c>
      <c r="Y2372" s="16">
        <f t="shared" si="1270"/>
        <v>1970.6832188915944</v>
      </c>
      <c r="Z2372" s="16">
        <f t="shared" si="1248"/>
        <v>24073.106486853871</v>
      </c>
      <c r="AA2372" s="16">
        <f t="shared" si="1271"/>
        <v>4194.5288212181022</v>
      </c>
      <c r="AB2372" s="16">
        <f t="shared" si="1249"/>
        <v>1305.8621775500021</v>
      </c>
      <c r="AC2372" s="16">
        <f t="shared" si="1272"/>
        <v>52393.093794728804</v>
      </c>
      <c r="AD2372" s="16">
        <f t="shared" si="1273"/>
        <v>1661.719995181385</v>
      </c>
      <c r="AE2372" s="16">
        <f t="shared" si="1250"/>
        <v>50731.373799547422</v>
      </c>
      <c r="AF2372" s="16">
        <f t="shared" si="1274"/>
        <v>8770.810008786766</v>
      </c>
      <c r="AG2372" s="16">
        <f t="shared" si="1251"/>
        <v>1427.6153200440847</v>
      </c>
      <c r="AH2372" s="16">
        <f t="shared" si="1275"/>
        <v>39139.11677013056</v>
      </c>
      <c r="AI2372" s="16">
        <f t="shared" si="1276"/>
        <v>1816.2375304969203</v>
      </c>
      <c r="AJ2372" s="16">
        <f t="shared" si="1252"/>
        <v>37322.879239633643</v>
      </c>
      <c r="AK2372" s="16">
        <f t="shared" si="1277"/>
        <v>6477.8800333609806</v>
      </c>
      <c r="AL2372" s="16">
        <f t="shared" si="1253"/>
        <v>1488.4918912911307</v>
      </c>
      <c r="AM2372" s="16">
        <f t="shared" si="1278"/>
        <v>32549.317228932297</v>
      </c>
      <c r="AN2372" s="16">
        <f t="shared" si="1279"/>
        <v>1893.469372627811</v>
      </c>
      <c r="AO2372" s="16">
        <f t="shared" si="1254"/>
        <v>30655.847856304485</v>
      </c>
      <c r="AP2372" s="16">
        <f t="shared" si="1280"/>
        <v>5331.1132876137654</v>
      </c>
      <c r="AQ2372" s="16">
        <f t="shared" si="1255"/>
        <v>1549.3684625381673</v>
      </c>
      <c r="AR2372" s="16">
        <f t="shared" si="1281"/>
        <v>26043.789705745465</v>
      </c>
      <c r="AS2372" s="16">
        <f t="shared" si="1282"/>
        <v>1970.6832188915944</v>
      </c>
      <c r="AT2372" s="16">
        <f t="shared" si="1256"/>
        <v>24073.106486853871</v>
      </c>
      <c r="AU2372" s="16">
        <f t="shared" si="1283"/>
        <v>4194.5288212181022</v>
      </c>
    </row>
    <row r="2373" spans="2:47">
      <c r="B2373" s="13">
        <v>25</v>
      </c>
      <c r="C2373" s="16">
        <f t="shared" si="1239"/>
        <v>-869.02024978930422</v>
      </c>
      <c r="D2373" s="16">
        <f t="shared" si="1257"/>
        <v>340377.37280334375</v>
      </c>
      <c r="E2373" s="16">
        <f t="shared" si="1258"/>
        <v>0</v>
      </c>
      <c r="F2373" s="16">
        <f t="shared" si="1240"/>
        <v>341246.39305313304</v>
      </c>
      <c r="G2373" s="16">
        <f t="shared" si="1259"/>
        <v>58414.284059670586</v>
      </c>
      <c r="H2373" s="16">
        <f t="shared" si="1241"/>
        <v>3068.3307801292299</v>
      </c>
      <c r="I2373" s="16">
        <f t="shared" si="1260"/>
        <v>-105097.9654644423</v>
      </c>
      <c r="J2373" s="16">
        <f t="shared" si="1261"/>
        <v>0</v>
      </c>
      <c r="K2373" s="16">
        <f t="shared" si="1242"/>
        <v>-108166.29624457152</v>
      </c>
      <c r="L2373" s="16">
        <f t="shared" si="1262"/>
        <v>0</v>
      </c>
      <c r="M2373" s="16">
        <f t="shared" si="1243"/>
        <v>1002.0850583421343</v>
      </c>
      <c r="N2373" s="16">
        <f t="shared" si="1263"/>
        <v>87048.512682919318</v>
      </c>
      <c r="O2373" s="16">
        <f t="shared" si="1264"/>
        <v>1279.3057562653801</v>
      </c>
      <c r="P2373" s="16">
        <f t="shared" si="1244"/>
        <v>85769.206926653933</v>
      </c>
      <c r="Q2373" s="16">
        <f t="shared" si="1265"/>
        <v>14005.024341500739</v>
      </c>
      <c r="R2373" s="16">
        <f t="shared" si="1245"/>
        <v>2037.2941810831981</v>
      </c>
      <c r="S2373" s="16">
        <f t="shared" si="1266"/>
        <v>-22882.65154648335</v>
      </c>
      <c r="T2373" s="16">
        <f t="shared" si="1267"/>
        <v>0</v>
      </c>
      <c r="U2373" s="16">
        <f t="shared" si="1246"/>
        <v>-24919.945727566548</v>
      </c>
      <c r="V2373" s="16">
        <f t="shared" si="1268"/>
        <v>0</v>
      </c>
      <c r="W2373" s="16">
        <f t="shared" si="1247"/>
        <v>1549.3684625381673</v>
      </c>
      <c r="X2373" s="16">
        <f t="shared" si="1269"/>
        <v>24745.709082096568</v>
      </c>
      <c r="Y2373" s="16">
        <f t="shared" si="1270"/>
        <v>1976.0553776557642</v>
      </c>
      <c r="Z2373" s="16">
        <f t="shared" si="1248"/>
        <v>22769.653704440803</v>
      </c>
      <c r="AA2373" s="16">
        <f t="shared" si="1271"/>
        <v>3783.8989835739253</v>
      </c>
      <c r="AB2373" s="16">
        <f t="shared" si="1249"/>
        <v>1305.8621775500021</v>
      </c>
      <c r="AC2373" s="16">
        <f t="shared" si="1272"/>
        <v>52148.808383506774</v>
      </c>
      <c r="AD2373" s="16">
        <f t="shared" si="1273"/>
        <v>1666.216671563938</v>
      </c>
      <c r="AE2373" s="16">
        <f t="shared" si="1250"/>
        <v>50482.591711942834</v>
      </c>
      <c r="AF2373" s="16">
        <f t="shared" si="1274"/>
        <v>8324.0903532875982</v>
      </c>
      <c r="AG2373" s="16">
        <f t="shared" si="1251"/>
        <v>1427.6153200440847</v>
      </c>
      <c r="AH2373" s="16">
        <f t="shared" si="1275"/>
        <v>38365.680485589008</v>
      </c>
      <c r="AI2373" s="16">
        <f t="shared" si="1276"/>
        <v>1821.1704767469782</v>
      </c>
      <c r="AJ2373" s="16">
        <f t="shared" si="1252"/>
        <v>36544.510008842029</v>
      </c>
      <c r="AK2373" s="16">
        <f t="shared" si="1277"/>
        <v>6049.3953296475638</v>
      </c>
      <c r="AL2373" s="16">
        <f t="shared" si="1253"/>
        <v>1488.4918912911307</v>
      </c>
      <c r="AM2373" s="16">
        <f t="shared" si="1278"/>
        <v>31512.372245409635</v>
      </c>
      <c r="AN2373" s="16">
        <f t="shared" si="1279"/>
        <v>1898.6215567341071</v>
      </c>
      <c r="AO2373" s="16">
        <f t="shared" si="1254"/>
        <v>29613.750688675529</v>
      </c>
      <c r="AP2373" s="16">
        <f t="shared" si="1280"/>
        <v>4911.6799225930899</v>
      </c>
      <c r="AQ2373" s="16">
        <f t="shared" si="1255"/>
        <v>1549.3684625381673</v>
      </c>
      <c r="AR2373" s="16">
        <f t="shared" si="1281"/>
        <v>24745.709082096568</v>
      </c>
      <c r="AS2373" s="16">
        <f t="shared" si="1282"/>
        <v>1976.0553776557642</v>
      </c>
      <c r="AT2373" s="16">
        <f t="shared" si="1256"/>
        <v>22769.653704440803</v>
      </c>
      <c r="AU2373" s="16">
        <f t="shared" si="1283"/>
        <v>3783.8989835739253</v>
      </c>
    </row>
    <row r="2374" spans="2:47">
      <c r="B2374" s="13">
        <v>26</v>
      </c>
      <c r="C2374" s="16">
        <f t="shared" si="1239"/>
        <v>-869.02024978930422</v>
      </c>
      <c r="D2374" s="16">
        <f t="shared" si="1257"/>
        <v>350780.81727503758</v>
      </c>
      <c r="E2374" s="16">
        <f t="shared" si="1258"/>
        <v>0</v>
      </c>
      <c r="F2374" s="16">
        <f t="shared" si="1240"/>
        <v>351649.83752482687</v>
      </c>
      <c r="G2374" s="16">
        <f t="shared" si="1259"/>
        <v>58120.886577901852</v>
      </c>
      <c r="H2374" s="16">
        <f t="shared" si="1241"/>
        <v>3068.3307801292299</v>
      </c>
      <c r="I2374" s="16">
        <f t="shared" si="1260"/>
        <v>-111411.28513190868</v>
      </c>
      <c r="J2374" s="16">
        <f t="shared" si="1261"/>
        <v>0</v>
      </c>
      <c r="K2374" s="16">
        <f t="shared" si="1242"/>
        <v>-114479.6159120379</v>
      </c>
      <c r="L2374" s="16">
        <f t="shared" si="1262"/>
        <v>0</v>
      </c>
      <c r="M2374" s="16">
        <f t="shared" si="1243"/>
        <v>1002.0850583421343</v>
      </c>
      <c r="N2374" s="16">
        <f t="shared" si="1263"/>
        <v>88165.598568184651</v>
      </c>
      <c r="O2374" s="16">
        <f t="shared" si="1264"/>
        <v>1282.5855396035784</v>
      </c>
      <c r="P2374" s="16">
        <f t="shared" si="1244"/>
        <v>86883.013028581074</v>
      </c>
      <c r="Q2374" s="16">
        <f t="shared" si="1265"/>
        <v>13530.673339949872</v>
      </c>
      <c r="R2374" s="16">
        <f t="shared" si="1245"/>
        <v>2037.2941810831981</v>
      </c>
      <c r="S2374" s="16">
        <f t="shared" si="1266"/>
        <v>-25667.544099393544</v>
      </c>
      <c r="T2374" s="16">
        <f t="shared" si="1267"/>
        <v>0</v>
      </c>
      <c r="U2374" s="16">
        <f t="shared" si="1246"/>
        <v>-27704.838280476743</v>
      </c>
      <c r="V2374" s="16">
        <f t="shared" si="1268"/>
        <v>0</v>
      </c>
      <c r="W2374" s="16">
        <f t="shared" si="1247"/>
        <v>1549.3684625381673</v>
      </c>
      <c r="X2374" s="16">
        <f t="shared" si="1269"/>
        <v>23405.83782894288</v>
      </c>
      <c r="Y2374" s="16">
        <f t="shared" si="1270"/>
        <v>1981.206404414582</v>
      </c>
      <c r="Z2374" s="16">
        <f t="shared" si="1248"/>
        <v>21424.631424528299</v>
      </c>
      <c r="AA2374" s="16">
        <f t="shared" si="1271"/>
        <v>3395.6938629632123</v>
      </c>
      <c r="AB2374" s="16">
        <f t="shared" si="1249"/>
        <v>1305.8621775500021</v>
      </c>
      <c r="AC2374" s="16">
        <f t="shared" si="1272"/>
        <v>51893.07532437452</v>
      </c>
      <c r="AD2374" s="16">
        <f t="shared" si="1273"/>
        <v>1670.5280846066378</v>
      </c>
      <c r="AE2374" s="16">
        <f t="shared" si="1250"/>
        <v>50222.547239767882</v>
      </c>
      <c r="AF2374" s="16">
        <f t="shared" si="1274"/>
        <v>7898.1602447725691</v>
      </c>
      <c r="AG2374" s="16">
        <f t="shared" si="1251"/>
        <v>1427.6153200440847</v>
      </c>
      <c r="AH2374" s="16">
        <f t="shared" si="1275"/>
        <v>37565.563618489075</v>
      </c>
      <c r="AI2374" s="16">
        <f t="shared" si="1276"/>
        <v>1825.9002775929143</v>
      </c>
      <c r="AJ2374" s="16">
        <f t="shared" si="1252"/>
        <v>35739.663340896164</v>
      </c>
      <c r="AK2374" s="16">
        <f t="shared" si="1277"/>
        <v>5642.5100719571592</v>
      </c>
      <c r="AL2374" s="16">
        <f t="shared" si="1253"/>
        <v>1488.4918912911307</v>
      </c>
      <c r="AM2374" s="16">
        <f t="shared" si="1278"/>
        <v>30441.158882917123</v>
      </c>
      <c r="AN2374" s="16">
        <f t="shared" si="1279"/>
        <v>1903.5616152118919</v>
      </c>
      <c r="AO2374" s="16">
        <f t="shared" si="1254"/>
        <v>28537.59726770523</v>
      </c>
      <c r="AP2374" s="16">
        <f t="shared" si="1280"/>
        <v>4514.255218099067</v>
      </c>
      <c r="AQ2374" s="16">
        <f t="shared" si="1255"/>
        <v>1549.3684625381673</v>
      </c>
      <c r="AR2374" s="16">
        <f t="shared" si="1281"/>
        <v>23405.83782894288</v>
      </c>
      <c r="AS2374" s="16">
        <f t="shared" si="1282"/>
        <v>1981.206404414582</v>
      </c>
      <c r="AT2374" s="16">
        <f t="shared" si="1256"/>
        <v>21424.631424528299</v>
      </c>
      <c r="AU2374" s="16">
        <f t="shared" si="1283"/>
        <v>3395.6938629632123</v>
      </c>
    </row>
    <row r="2375" spans="2:47">
      <c r="B2375" s="13">
        <v>27</v>
      </c>
      <c r="C2375" s="16">
        <f t="shared" si="1239"/>
        <v>-869.02024978930422</v>
      </c>
      <c r="D2375" s="16">
        <f t="shared" si="1257"/>
        <v>361474.93398527056</v>
      </c>
      <c r="E2375" s="16">
        <f t="shared" si="1258"/>
        <v>0</v>
      </c>
      <c r="F2375" s="16">
        <f t="shared" si="1240"/>
        <v>362343.95423505985</v>
      </c>
      <c r="G2375" s="16">
        <f t="shared" si="1259"/>
        <v>57833.241987932503</v>
      </c>
      <c r="H2375" s="16">
        <f t="shared" si="1241"/>
        <v>3068.3307801292299</v>
      </c>
      <c r="I2375" s="16">
        <f t="shared" si="1260"/>
        <v>-117914.00438939904</v>
      </c>
      <c r="J2375" s="16">
        <f t="shared" si="1261"/>
        <v>0</v>
      </c>
      <c r="K2375" s="16">
        <f t="shared" si="1242"/>
        <v>-120982.33516952826</v>
      </c>
      <c r="L2375" s="16">
        <f t="shared" si="1262"/>
        <v>0</v>
      </c>
      <c r="M2375" s="16">
        <f t="shared" si="1243"/>
        <v>1002.0850583421343</v>
      </c>
      <c r="N2375" s="16">
        <f t="shared" si="1263"/>
        <v>89310.524412599625</v>
      </c>
      <c r="O2375" s="16">
        <f t="shared" si="1264"/>
        <v>1285.7293215219509</v>
      </c>
      <c r="P2375" s="16">
        <f t="shared" si="1244"/>
        <v>88024.795091077671</v>
      </c>
      <c r="Q2375" s="16">
        <f t="shared" si="1265"/>
        <v>13074.395580584751</v>
      </c>
      <c r="R2375" s="16">
        <f t="shared" si="1245"/>
        <v>2037.2941810831981</v>
      </c>
      <c r="S2375" s="16">
        <f t="shared" si="1266"/>
        <v>-28535.983428891046</v>
      </c>
      <c r="T2375" s="16">
        <f t="shared" si="1267"/>
        <v>0</v>
      </c>
      <c r="U2375" s="16">
        <f t="shared" si="1246"/>
        <v>-30573.277609974244</v>
      </c>
      <c r="V2375" s="16">
        <f t="shared" si="1268"/>
        <v>0</v>
      </c>
      <c r="W2375" s="16">
        <f t="shared" si="1247"/>
        <v>1549.3684625381673</v>
      </c>
      <c r="X2375" s="16">
        <f t="shared" si="1269"/>
        <v>22023.235626529622</v>
      </c>
      <c r="Y2375" s="16">
        <f t="shared" si="1270"/>
        <v>1986.1442504513386</v>
      </c>
      <c r="Z2375" s="16">
        <f t="shared" si="1248"/>
        <v>20037.091376078282</v>
      </c>
      <c r="AA2375" s="16">
        <f t="shared" si="1271"/>
        <v>3028.8789108833271</v>
      </c>
      <c r="AB2375" s="16">
        <f t="shared" si="1249"/>
        <v>1305.8621775500021</v>
      </c>
      <c r="AC2375" s="16">
        <f t="shared" si="1272"/>
        <v>51625.765209647005</v>
      </c>
      <c r="AD2375" s="16">
        <f t="shared" si="1273"/>
        <v>1674.6609104172298</v>
      </c>
      <c r="AE2375" s="16">
        <f t="shared" si="1250"/>
        <v>49951.104299229773</v>
      </c>
      <c r="AF2375" s="16">
        <f t="shared" si="1274"/>
        <v>7492.1137247345996</v>
      </c>
      <c r="AG2375" s="16">
        <f t="shared" si="1251"/>
        <v>1427.6153200440847</v>
      </c>
      <c r="AH2375" s="16">
        <f t="shared" si="1275"/>
        <v>36738.229534640799</v>
      </c>
      <c r="AI2375" s="16">
        <f t="shared" si="1276"/>
        <v>1830.4342455653343</v>
      </c>
      <c r="AJ2375" s="16">
        <f t="shared" si="1252"/>
        <v>34907.795289075468</v>
      </c>
      <c r="AK2375" s="16">
        <f t="shared" si="1277"/>
        <v>5256.2543000871938</v>
      </c>
      <c r="AL2375" s="16">
        <f t="shared" si="1253"/>
        <v>1488.4918912911307</v>
      </c>
      <c r="AM2375" s="16">
        <f t="shared" si="1278"/>
        <v>29334.937735364914</v>
      </c>
      <c r="AN2375" s="16">
        <f t="shared" si="1279"/>
        <v>1908.297179677714</v>
      </c>
      <c r="AO2375" s="16">
        <f t="shared" si="1254"/>
        <v>27426.640555687201</v>
      </c>
      <c r="AP2375" s="16">
        <f t="shared" si="1280"/>
        <v>4137.8370225344461</v>
      </c>
      <c r="AQ2375" s="16">
        <f t="shared" si="1255"/>
        <v>1549.3684625381673</v>
      </c>
      <c r="AR2375" s="16">
        <f t="shared" si="1281"/>
        <v>22023.235626529622</v>
      </c>
      <c r="AS2375" s="16">
        <f t="shared" si="1282"/>
        <v>1986.1442504513386</v>
      </c>
      <c r="AT2375" s="16">
        <f t="shared" si="1256"/>
        <v>20037.091376078282</v>
      </c>
      <c r="AU2375" s="16">
        <f t="shared" si="1283"/>
        <v>3028.8789108833271</v>
      </c>
    </row>
    <row r="2376" spans="2:47">
      <c r="B2376" s="13">
        <v>28</v>
      </c>
      <c r="C2376" s="16">
        <f t="shared" si="1239"/>
        <v>-869.02024978930422</v>
      </c>
      <c r="D2376" s="16">
        <f t="shared" si="1257"/>
        <v>372467.84431638737</v>
      </c>
      <c r="E2376" s="16">
        <f t="shared" si="1258"/>
        <v>0</v>
      </c>
      <c r="F2376" s="16">
        <f t="shared" si="1240"/>
        <v>373336.86456617666</v>
      </c>
      <c r="G2376" s="16">
        <f t="shared" si="1259"/>
        <v>57551.237487962557</v>
      </c>
      <c r="H2376" s="16">
        <f t="shared" si="1241"/>
        <v>3068.3307801292299</v>
      </c>
      <c r="I2376" s="16">
        <f t="shared" si="1260"/>
        <v>-124611.80522461412</v>
      </c>
      <c r="J2376" s="16">
        <f t="shared" si="1261"/>
        <v>0</v>
      </c>
      <c r="K2376" s="16">
        <f t="shared" si="1242"/>
        <v>-127680.13600474334</v>
      </c>
      <c r="L2376" s="16">
        <f t="shared" si="1262"/>
        <v>0</v>
      </c>
      <c r="M2376" s="16">
        <f t="shared" si="1243"/>
        <v>1002.0850583421343</v>
      </c>
      <c r="N2376" s="16">
        <f t="shared" si="1263"/>
        <v>90484.207865922392</v>
      </c>
      <c r="O2376" s="16">
        <f t="shared" si="1264"/>
        <v>1288.7420787962576</v>
      </c>
      <c r="P2376" s="16">
        <f t="shared" si="1244"/>
        <v>89195.46578712613</v>
      </c>
      <c r="Q2376" s="16">
        <f t="shared" si="1265"/>
        <v>12635.471081897178</v>
      </c>
      <c r="R2376" s="16">
        <f t="shared" si="1245"/>
        <v>2037.2941810831981</v>
      </c>
      <c r="S2376" s="16">
        <f t="shared" si="1266"/>
        <v>-31490.475938273474</v>
      </c>
      <c r="T2376" s="16">
        <f t="shared" si="1267"/>
        <v>0</v>
      </c>
      <c r="U2376" s="16">
        <f t="shared" si="1246"/>
        <v>-33527.770119356675</v>
      </c>
      <c r="V2376" s="16">
        <f t="shared" si="1268"/>
        <v>0</v>
      </c>
      <c r="W2376" s="16">
        <f t="shared" si="1247"/>
        <v>1549.3684625381673</v>
      </c>
      <c r="X2376" s="16">
        <f t="shared" si="1269"/>
        <v>20596.92770912591</v>
      </c>
      <c r="Y2376" s="16">
        <f t="shared" si="1270"/>
        <v>1990.8766809351423</v>
      </c>
      <c r="Z2376" s="16">
        <f t="shared" si="1248"/>
        <v>18606.051028190766</v>
      </c>
      <c r="AA2376" s="16">
        <f t="shared" si="1271"/>
        <v>2682.4615316120025</v>
      </c>
      <c r="AB2376" s="16">
        <f t="shared" si="1249"/>
        <v>1305.8621775500021</v>
      </c>
      <c r="AC2376" s="16">
        <f t="shared" si="1272"/>
        <v>51346.738153350256</v>
      </c>
      <c r="AD2376" s="16">
        <f t="shared" si="1273"/>
        <v>1678.6216674926854</v>
      </c>
      <c r="AE2376" s="16">
        <f t="shared" si="1250"/>
        <v>49668.116485857572</v>
      </c>
      <c r="AF2376" s="16">
        <f t="shared" si="1274"/>
        <v>7105.0807874267757</v>
      </c>
      <c r="AG2376" s="16">
        <f t="shared" si="1251"/>
        <v>1427.6153200440847</v>
      </c>
      <c r="AH2376" s="16">
        <f t="shared" si="1275"/>
        <v>35883.119089452237</v>
      </c>
      <c r="AI2376" s="16">
        <f t="shared" si="1276"/>
        <v>1834.7795212939673</v>
      </c>
      <c r="AJ2376" s="16">
        <f t="shared" si="1252"/>
        <v>34048.33956815827</v>
      </c>
      <c r="AK2376" s="16">
        <f t="shared" si="1277"/>
        <v>4889.6969974966869</v>
      </c>
      <c r="AL2376" s="16">
        <f t="shared" si="1253"/>
        <v>1488.4918912911307</v>
      </c>
      <c r="AM2376" s="16">
        <f t="shared" si="1278"/>
        <v>28192.940892813102</v>
      </c>
      <c r="AN2376" s="16">
        <f t="shared" si="1279"/>
        <v>1912.8357027308803</v>
      </c>
      <c r="AO2376" s="16">
        <f t="shared" si="1254"/>
        <v>26280.10519008222</v>
      </c>
      <c r="AP2376" s="16">
        <f t="shared" si="1280"/>
        <v>3781.4636296707263</v>
      </c>
      <c r="AQ2376" s="16">
        <f t="shared" si="1255"/>
        <v>1549.3684625381673</v>
      </c>
      <c r="AR2376" s="16">
        <f t="shared" si="1281"/>
        <v>20596.92770912591</v>
      </c>
      <c r="AS2376" s="16">
        <f t="shared" si="1282"/>
        <v>1990.8766809351423</v>
      </c>
      <c r="AT2376" s="16">
        <f t="shared" si="1256"/>
        <v>18606.051028190766</v>
      </c>
      <c r="AU2376" s="16">
        <f t="shared" si="1283"/>
        <v>2682.4615316120025</v>
      </c>
    </row>
    <row r="2377" spans="2:47">
      <c r="B2377" s="13">
        <v>29</v>
      </c>
      <c r="C2377" s="16">
        <f t="shared" si="1239"/>
        <v>-869.02024978930422</v>
      </c>
      <c r="D2377" s="16">
        <f t="shared" si="1257"/>
        <v>383767.89656215563</v>
      </c>
      <c r="E2377" s="16">
        <f t="shared" si="1258"/>
        <v>0</v>
      </c>
      <c r="F2377" s="16">
        <f t="shared" si="1240"/>
        <v>384636.91681194492</v>
      </c>
      <c r="G2377" s="16">
        <f t="shared" si="1259"/>
        <v>57274.762487992019</v>
      </c>
      <c r="H2377" s="16">
        <f t="shared" si="1241"/>
        <v>3068.3307801292299</v>
      </c>
      <c r="I2377" s="16">
        <f t="shared" si="1260"/>
        <v>-131510.54008488564</v>
      </c>
      <c r="J2377" s="16">
        <f t="shared" si="1261"/>
        <v>0</v>
      </c>
      <c r="K2377" s="16">
        <f t="shared" si="1242"/>
        <v>-134578.87086501488</v>
      </c>
      <c r="L2377" s="16">
        <f t="shared" si="1262"/>
        <v>0</v>
      </c>
      <c r="M2377" s="16">
        <f t="shared" si="1243"/>
        <v>1002.0850583421343</v>
      </c>
      <c r="N2377" s="16">
        <f t="shared" si="1263"/>
        <v>91687.587101218436</v>
      </c>
      <c r="O2377" s="16">
        <f t="shared" si="1264"/>
        <v>1291.6286636731511</v>
      </c>
      <c r="P2377" s="16">
        <f t="shared" si="1244"/>
        <v>90395.958437545283</v>
      </c>
      <c r="Q2377" s="16">
        <f t="shared" si="1265"/>
        <v>12213.207519114871</v>
      </c>
      <c r="R2377" s="16">
        <f t="shared" si="1245"/>
        <v>2037.2941810831981</v>
      </c>
      <c r="S2377" s="16">
        <f t="shared" si="1266"/>
        <v>-34533.603222937374</v>
      </c>
      <c r="T2377" s="16">
        <f t="shared" si="1267"/>
        <v>0</v>
      </c>
      <c r="U2377" s="16">
        <f t="shared" si="1246"/>
        <v>-36570.897404020572</v>
      </c>
      <c r="V2377" s="16">
        <f t="shared" si="1268"/>
        <v>0</v>
      </c>
      <c r="W2377" s="16">
        <f t="shared" si="1247"/>
        <v>1549.3684625381673</v>
      </c>
      <c r="X2377" s="16">
        <f t="shared" si="1269"/>
        <v>19125.904093918416</v>
      </c>
      <c r="Y2377" s="16">
        <f t="shared" si="1270"/>
        <v>1995.4112700251223</v>
      </c>
      <c r="Z2377" s="16">
        <f t="shared" si="1248"/>
        <v>17130.492823893295</v>
      </c>
      <c r="AA2377" s="16">
        <f t="shared" si="1271"/>
        <v>2355.4897266196981</v>
      </c>
      <c r="AB2377" s="16">
        <f t="shared" si="1249"/>
        <v>1305.8621775500021</v>
      </c>
      <c r="AC2377" s="16">
        <f t="shared" si="1272"/>
        <v>51055.843660472434</v>
      </c>
      <c r="AD2377" s="16">
        <f t="shared" si="1273"/>
        <v>1682.4167127519013</v>
      </c>
      <c r="AE2377" s="16">
        <f t="shared" si="1250"/>
        <v>49373.426947720531</v>
      </c>
      <c r="AF2377" s="16">
        <f t="shared" si="1274"/>
        <v>6736.2262240473847</v>
      </c>
      <c r="AG2377" s="16">
        <f t="shared" si="1251"/>
        <v>1427.6153200440847</v>
      </c>
      <c r="AH2377" s="16">
        <f t="shared" si="1275"/>
        <v>34999.650175692615</v>
      </c>
      <c r="AI2377" s="16">
        <f t="shared" si="1276"/>
        <v>1838.9430690837992</v>
      </c>
      <c r="AJ2377" s="16">
        <f t="shared" si="1252"/>
        <v>33160.707106608817</v>
      </c>
      <c r="AK2377" s="16">
        <f t="shared" si="1277"/>
        <v>4541.9448356978328</v>
      </c>
      <c r="AL2377" s="16">
        <f t="shared" si="1253"/>
        <v>1488.4918912911307</v>
      </c>
      <c r="AM2377" s="16">
        <f t="shared" si="1278"/>
        <v>27014.371329093119</v>
      </c>
      <c r="AN2377" s="16">
        <f t="shared" si="1279"/>
        <v>1917.1844532955474</v>
      </c>
      <c r="AO2377" s="16">
        <f t="shared" si="1254"/>
        <v>25097.186875797572</v>
      </c>
      <c r="AP2377" s="16">
        <f t="shared" si="1280"/>
        <v>3444.2124730843257</v>
      </c>
      <c r="AQ2377" s="16">
        <f t="shared" si="1255"/>
        <v>1549.3684625381673</v>
      </c>
      <c r="AR2377" s="16">
        <f t="shared" si="1281"/>
        <v>19125.904093918416</v>
      </c>
      <c r="AS2377" s="16">
        <f t="shared" si="1282"/>
        <v>1995.4112700251223</v>
      </c>
      <c r="AT2377" s="16">
        <f t="shared" si="1256"/>
        <v>17130.492823893295</v>
      </c>
      <c r="AU2377" s="16">
        <f t="shared" si="1283"/>
        <v>2355.4897266196981</v>
      </c>
    </row>
    <row r="2378" spans="2:47">
      <c r="B2378" s="13">
        <v>30</v>
      </c>
      <c r="C2378" s="16">
        <f t="shared" si="1239"/>
        <v>-869.02024978930422</v>
      </c>
      <c r="D2378" s="16">
        <f t="shared" si="1257"/>
        <v>395383.67226767063</v>
      </c>
      <c r="E2378" s="16">
        <f t="shared" si="1258"/>
        <v>0</v>
      </c>
      <c r="F2378" s="16">
        <f t="shared" si="1240"/>
        <v>396252.69251745992</v>
      </c>
      <c r="G2378" s="16">
        <f t="shared" si="1259"/>
        <v>57003.708566452275</v>
      </c>
      <c r="H2378" s="16">
        <f t="shared" si="1241"/>
        <v>3068.3307801292299</v>
      </c>
      <c r="I2378" s="16">
        <f t="shared" si="1260"/>
        <v>-138616.23699096532</v>
      </c>
      <c r="J2378" s="16">
        <f t="shared" si="1261"/>
        <v>0</v>
      </c>
      <c r="K2378" s="16">
        <f t="shared" si="1242"/>
        <v>-141684.56777109456</v>
      </c>
      <c r="L2378" s="16">
        <f t="shared" si="1262"/>
        <v>0</v>
      </c>
      <c r="M2378" s="16">
        <f t="shared" si="1243"/>
        <v>1002.0850583421343</v>
      </c>
      <c r="N2378" s="16">
        <f t="shared" si="1263"/>
        <v>92921.62151629031</v>
      </c>
      <c r="O2378" s="16">
        <f t="shared" si="1264"/>
        <v>1294.3938016690445</v>
      </c>
      <c r="P2378" s="16">
        <f t="shared" si="1244"/>
        <v>91627.227714621258</v>
      </c>
      <c r="Q2378" s="16">
        <f t="shared" si="1265"/>
        <v>11806.939328291195</v>
      </c>
      <c r="R2378" s="16">
        <f t="shared" si="1245"/>
        <v>2037.2941810831981</v>
      </c>
      <c r="S2378" s="16">
        <f t="shared" si="1266"/>
        <v>-37668.024326141189</v>
      </c>
      <c r="T2378" s="16">
        <f t="shared" si="1267"/>
        <v>0</v>
      </c>
      <c r="U2378" s="16">
        <f t="shared" si="1246"/>
        <v>-39705.318507224387</v>
      </c>
      <c r="V2378" s="16">
        <f t="shared" si="1268"/>
        <v>0</v>
      </c>
      <c r="W2378" s="16">
        <f t="shared" si="1247"/>
        <v>1549.3684625381673</v>
      </c>
      <c r="X2378" s="16">
        <f t="shared" si="1269"/>
        <v>17609.118793392874</v>
      </c>
      <c r="Y2378" s="16">
        <f t="shared" si="1270"/>
        <v>1999.7553970805993</v>
      </c>
      <c r="Z2378" s="16">
        <f t="shared" si="1248"/>
        <v>15609.363396312274</v>
      </c>
      <c r="AA2378" s="16">
        <f t="shared" si="1271"/>
        <v>2047.0507549871702</v>
      </c>
      <c r="AB2378" s="16">
        <f t="shared" si="1249"/>
        <v>1305.8621775500021</v>
      </c>
      <c r="AC2378" s="16">
        <f t="shared" si="1272"/>
        <v>50752.920496639847</v>
      </c>
      <c r="AD2378" s="16">
        <f t="shared" si="1273"/>
        <v>1686.0522384874712</v>
      </c>
      <c r="AE2378" s="16">
        <f t="shared" si="1250"/>
        <v>49066.868258152375</v>
      </c>
      <c r="AF2378" s="16">
        <f t="shared" si="1274"/>
        <v>6384.7484810823771</v>
      </c>
      <c r="AG2378" s="16">
        <f t="shared" si="1251"/>
        <v>1427.6153200440847</v>
      </c>
      <c r="AH2378" s="16">
        <f t="shared" si="1275"/>
        <v>34087.217263167469</v>
      </c>
      <c r="AI2378" s="16">
        <f t="shared" si="1276"/>
        <v>1842.9316735031041</v>
      </c>
      <c r="AJ2378" s="16">
        <f t="shared" si="1252"/>
        <v>32244.285589664367</v>
      </c>
      <c r="AK2378" s="16">
        <f t="shared" si="1277"/>
        <v>4212.1409337467912</v>
      </c>
      <c r="AL2378" s="16">
        <f t="shared" si="1253"/>
        <v>1488.4918912911307</v>
      </c>
      <c r="AM2378" s="16">
        <f t="shared" si="1278"/>
        <v>25798.402277107358</v>
      </c>
      <c r="AN2378" s="16">
        <f t="shared" si="1279"/>
        <v>1921.3505130216001</v>
      </c>
      <c r="AO2378" s="16">
        <f t="shared" si="1254"/>
        <v>23877.051764085758</v>
      </c>
      <c r="AP2378" s="16">
        <f t="shared" si="1280"/>
        <v>3125.1988361492376</v>
      </c>
      <c r="AQ2378" s="16">
        <f t="shared" si="1255"/>
        <v>1549.3684625381673</v>
      </c>
      <c r="AR2378" s="16">
        <f t="shared" si="1281"/>
        <v>17609.118793392874</v>
      </c>
      <c r="AS2378" s="16">
        <f t="shared" si="1282"/>
        <v>1999.7553970805993</v>
      </c>
      <c r="AT2378" s="16">
        <f t="shared" si="1256"/>
        <v>15609.363396312274</v>
      </c>
      <c r="AU2378" s="16">
        <f t="shared" si="1283"/>
        <v>2047.0507549871702</v>
      </c>
    </row>
    <row r="2379" spans="2:47">
      <c r="B2379" s="13">
        <v>31</v>
      </c>
      <c r="C2379" s="16">
        <f t="shared" si="1239"/>
        <v>-869.02024978930422</v>
      </c>
      <c r="D2379" s="16">
        <f t="shared" si="1257"/>
        <v>407323.99274639774</v>
      </c>
      <c r="E2379" s="16">
        <f t="shared" si="1258"/>
        <v>0</v>
      </c>
      <c r="F2379" s="16">
        <f t="shared" si="1240"/>
        <v>408193.01299618703</v>
      </c>
      <c r="G2379" s="16">
        <f t="shared" si="1259"/>
        <v>56737.969427687822</v>
      </c>
      <c r="H2379" s="16">
        <f t="shared" si="1241"/>
        <v>3068.3307801292299</v>
      </c>
      <c r="I2379" s="16">
        <f t="shared" si="1260"/>
        <v>-145935.10480422739</v>
      </c>
      <c r="J2379" s="16">
        <f t="shared" si="1261"/>
        <v>0</v>
      </c>
      <c r="K2379" s="16">
        <f t="shared" si="1242"/>
        <v>-149003.43558435663</v>
      </c>
      <c r="L2379" s="16">
        <f t="shared" si="1262"/>
        <v>0</v>
      </c>
      <c r="M2379" s="16">
        <f t="shared" si="1243"/>
        <v>1002.0850583421343</v>
      </c>
      <c r="N2379" s="16">
        <f t="shared" si="1263"/>
        <v>94187.292456967785</v>
      </c>
      <c r="O2379" s="16">
        <f t="shared" si="1264"/>
        <v>1297.0420900028892</v>
      </c>
      <c r="P2379" s="16">
        <f t="shared" si="1244"/>
        <v>92890.250366964901</v>
      </c>
      <c r="Q2379" s="16">
        <f t="shared" si="1265"/>
        <v>11416.026823588667</v>
      </c>
      <c r="R2379" s="16">
        <f t="shared" si="1245"/>
        <v>2037.2941810831981</v>
      </c>
      <c r="S2379" s="16">
        <f t="shared" si="1266"/>
        <v>-40896.478062441121</v>
      </c>
      <c r="T2379" s="16">
        <f t="shared" si="1267"/>
        <v>0</v>
      </c>
      <c r="U2379" s="16">
        <f t="shared" si="1246"/>
        <v>-42933.772243524319</v>
      </c>
      <c r="V2379" s="16">
        <f t="shared" si="1268"/>
        <v>0</v>
      </c>
      <c r="W2379" s="16">
        <f t="shared" si="1247"/>
        <v>1549.3684625381673</v>
      </c>
      <c r="X2379" s="16">
        <f t="shared" si="1269"/>
        <v>16045.48900960524</v>
      </c>
      <c r="Y2379" s="16">
        <f t="shared" si="1270"/>
        <v>2003.9162438846806</v>
      </c>
      <c r="Z2379" s="16">
        <f t="shared" si="1248"/>
        <v>14041.572765720561</v>
      </c>
      <c r="AA2379" s="16">
        <f t="shared" si="1271"/>
        <v>1756.2698123422347</v>
      </c>
      <c r="AB2379" s="16">
        <f t="shared" si="1249"/>
        <v>1305.8621775500021</v>
      </c>
      <c r="AC2379" s="16">
        <f t="shared" si="1272"/>
        <v>50437.796557285154</v>
      </c>
      <c r="AD2379" s="16">
        <f t="shared" si="1273"/>
        <v>1689.5342701590823</v>
      </c>
      <c r="AE2379" s="16">
        <f t="shared" si="1250"/>
        <v>48748.262287126068</v>
      </c>
      <c r="AF2379" s="16">
        <f t="shared" si="1274"/>
        <v>6049.8785348760821</v>
      </c>
      <c r="AG2379" s="16">
        <f t="shared" si="1251"/>
        <v>1427.6153200440847</v>
      </c>
      <c r="AH2379" s="16">
        <f t="shared" si="1275"/>
        <v>33145.190929039592</v>
      </c>
      <c r="AI2379" s="16">
        <f t="shared" si="1276"/>
        <v>1846.7519368984065</v>
      </c>
      <c r="AJ2379" s="16">
        <f t="shared" si="1252"/>
        <v>31298.438992141186</v>
      </c>
      <c r="AK2379" s="16">
        <f t="shared" si="1277"/>
        <v>3899.4636351240638</v>
      </c>
      <c r="AL2379" s="16">
        <f t="shared" si="1253"/>
        <v>1488.4918912911307</v>
      </c>
      <c r="AM2379" s="16">
        <f t="shared" si="1278"/>
        <v>24544.176590374314</v>
      </c>
      <c r="AN2379" s="16">
        <f t="shared" si="1279"/>
        <v>1925.3407736555514</v>
      </c>
      <c r="AO2379" s="16">
        <f t="shared" si="1254"/>
        <v>22618.835816718762</v>
      </c>
      <c r="AP2379" s="16">
        <f t="shared" si="1280"/>
        <v>2823.5745799878546</v>
      </c>
      <c r="AQ2379" s="16">
        <f t="shared" si="1255"/>
        <v>1549.3684625381673</v>
      </c>
      <c r="AR2379" s="16">
        <f t="shared" si="1281"/>
        <v>16045.48900960524</v>
      </c>
      <c r="AS2379" s="16">
        <f t="shared" si="1282"/>
        <v>2003.9162438846806</v>
      </c>
      <c r="AT2379" s="16">
        <f t="shared" si="1256"/>
        <v>14041.572765720561</v>
      </c>
      <c r="AU2379" s="16">
        <f t="shared" si="1283"/>
        <v>1756.2698123422347</v>
      </c>
    </row>
    <row r="2380" spans="2:47">
      <c r="B2380" s="13">
        <v>32</v>
      </c>
      <c r="C2380" s="16">
        <f t="shared" ref="C2380:C2401" si="1284">IF($C$2341-12*$B2380&lt;=0,0,($C$2344*MIN(12,$C$2341-12*$B2380)-$C$2340*(MIN(12,$C$2341-12*$B2380)-MAX(0,MIN(12,$C$2341-12*$B2380,$C$2342-12*$B2380))))/12)</f>
        <v>-869.02024978930422</v>
      </c>
      <c r="D2380" s="16">
        <f t="shared" si="1257"/>
        <v>419597.92577930051</v>
      </c>
      <c r="E2380" s="16">
        <f t="shared" si="1258"/>
        <v>0</v>
      </c>
      <c r="F2380" s="16">
        <f t="shared" ref="F2380:F2411" si="1285">IF(E2380&gt;0,IF(E2380&lt;=D2380,D2380-E2380,C2380*(D2380/E2380-1)),D2380-C2380)</f>
        <v>420466.9460290898</v>
      </c>
      <c r="G2380" s="16">
        <f t="shared" si="1259"/>
        <v>56477.440860271694</v>
      </c>
      <c r="H2380" s="16">
        <f t="shared" ref="H2380:H2401" si="1286">IF($H$2341-12*$B2380&lt;=0,0,($H$2344*MIN(12,$H$2341-12*$B2380)-$H$2340*(MIN(12,$H$2341-12*$B2380)-MAX(0,MIN(12,$H$2341-12*$B2380,$H$2342-12*$B2380))))/12)</f>
        <v>3068.3307801292299</v>
      </c>
      <c r="I2380" s="16">
        <f t="shared" si="1260"/>
        <v>-153473.53865188733</v>
      </c>
      <c r="J2380" s="16">
        <f t="shared" si="1261"/>
        <v>0</v>
      </c>
      <c r="K2380" s="16">
        <f t="shared" ref="K2380:K2411" si="1287">IF(J2380&gt;0,IF(J2380&lt;=I2380,I2380-J2380,H2380*(I2380/J2380-1)),I2380-H2380)</f>
        <v>-156541.86943201657</v>
      </c>
      <c r="L2380" s="16">
        <f t="shared" si="1262"/>
        <v>0</v>
      </c>
      <c r="M2380" s="16">
        <f t="shared" ref="M2380:M2401" si="1288">IF($M$2341-12*$B2380&lt;=0,0,($M$2344*MIN(12,$M$2341-12*$B2380)-$M$2340*(MIN(12,$M$2341-12*$B2380)-MAX(0,MIN(12,$M$2341-12*$B2380,$M$2342-12*$B2380))))/12)</f>
        <v>1002.0850583421343</v>
      </c>
      <c r="N2380" s="16">
        <f t="shared" si="1263"/>
        <v>95485.603962217909</v>
      </c>
      <c r="O2380" s="16">
        <f t="shared" si="1264"/>
        <v>1299.5779966066336</v>
      </c>
      <c r="P2380" s="16">
        <f t="shared" ref="P2380:P2411" si="1289">IF(O2380&gt;0,IF(O2380&lt;=N2380,N2380-O2380,M2380*(N2380/O2380-1)),N2380-M2380)</f>
        <v>94186.025965611276</v>
      </c>
      <c r="Q2380" s="16">
        <f t="shared" si="1265"/>
        <v>11039.855329109458</v>
      </c>
      <c r="R2380" s="16">
        <f t="shared" ref="R2380:R2401" si="1290">IF($R$2341-12*$B2380&lt;=0,0,($R$2344*MIN(12,$R$2341-12*$B2380)-$R$2340*(MIN(12,$R$2341-12*$B2380)-MAX(0,MIN(12,$R$2341-12*$B2380,$R$2342-12*$B2380))))/12)</f>
        <v>2037.2941810831981</v>
      </c>
      <c r="S2380" s="16">
        <f t="shared" si="1266"/>
        <v>-44221.785410830053</v>
      </c>
      <c r="T2380" s="16">
        <f t="shared" si="1267"/>
        <v>0</v>
      </c>
      <c r="U2380" s="16">
        <f t="shared" ref="U2380:U2411" si="1291">IF(T2380&gt;0,IF(T2380&lt;=S2380,S2380-T2380,R2380*(S2380/T2380-1)),S2380-R2380)</f>
        <v>-46259.079591913251</v>
      </c>
      <c r="V2380" s="16">
        <f t="shared" si="1268"/>
        <v>0</v>
      </c>
      <c r="W2380" s="16">
        <f t="shared" ref="W2380:W2401" si="1292">IF($W$2341-12*$B2380&lt;=0,0,($W$2344*MIN(12,$W$2341-12*$B2380)-$W$2340*(MIN(12,$W$2341-12*$B2380)-MAX(0,MIN(12,$W$2341-12*$B2380,$W$2342-12*$B2380))))/12)</f>
        <v>1549.3684625381673</v>
      </c>
      <c r="X2380" s="16">
        <f t="shared" si="1269"/>
        <v>14433.894308794794</v>
      </c>
      <c r="Y2380" s="16">
        <f t="shared" si="1270"/>
        <v>2007.9007927927944</v>
      </c>
      <c r="Z2380" s="16">
        <f t="shared" ref="Z2380:Z2411" si="1293">IF(Y2380&gt;0,IF(Y2380&lt;=X2380,X2380-Y2380,W2380*(X2380/Y2380-1)),X2380-W2380)</f>
        <v>12425.993516002</v>
      </c>
      <c r="AA2380" s="16">
        <f t="shared" si="1271"/>
        <v>1482.3087305334898</v>
      </c>
      <c r="AB2380" s="16">
        <f t="shared" ref="AB2380:AB2401" si="1294">IF($AB$2341-12*$B2380&lt;=0,0,($AB$2344*MIN(12,$AB$2341-12*$B2380)-$AB$2340*(MIN(12,$AB$2341-12*$B2380)-MAX(0,MIN(12,$AB$2341-12*$B2380,$AB$2342-12*$B2380))))/12)</f>
        <v>1305.8621775500021</v>
      </c>
      <c r="AC2380" s="16">
        <f t="shared" si="1272"/>
        <v>50110.288735428367</v>
      </c>
      <c r="AD2380" s="16">
        <f t="shared" si="1273"/>
        <v>1692.8686649545361</v>
      </c>
      <c r="AE2380" s="16">
        <f t="shared" ref="AE2380:AE2411" si="1295">IF(AD2380&gt;0,IF(AD2380&lt;=AC2380,AC2380-AD2380,AB2380*(AC2380/AD2380-1)),AC2380-AB2380)</f>
        <v>48417.420070473832</v>
      </c>
      <c r="AF2380" s="16">
        <f t="shared" si="1274"/>
        <v>5730.8787842539068</v>
      </c>
      <c r="AG2380" s="16">
        <f t="shared" ref="AG2380:AG2401" si="1296">IF($AG$2341-12*$B2380&lt;=0,0,($AG$2344*MIN(12,$AG$2341-12*$B2380)-$AG$2340*(MIN(12,$AG$2341-12*$B2380)-MAX(0,MIN(12,$AG$2341-12*$B2380,$AG$2342-12*$B2380))))/12)</f>
        <v>1427.6153200440847</v>
      </c>
      <c r="AH2380" s="16">
        <f t="shared" si="1275"/>
        <v>32172.917377581613</v>
      </c>
      <c r="AI2380" s="16">
        <f t="shared" si="1276"/>
        <v>1850.4102777551554</v>
      </c>
      <c r="AJ2380" s="16">
        <f t="shared" ref="AJ2380:AJ2411" si="1297">IF(AI2380&gt;0,IF(AI2380&lt;=AH2380,AH2380-AI2380,AG2380*(AH2380/AI2380-1)),AH2380-AG2380)</f>
        <v>30322.507099826456</v>
      </c>
      <c r="AK2380" s="16">
        <f t="shared" si="1277"/>
        <v>3603.1253040233282</v>
      </c>
      <c r="AL2380" s="16">
        <f t="shared" ref="AL2380:AL2401" si="1298">IF($AL$2341-12*$B2380&lt;=0,0,($AL$2344*MIN(12,$AL$2341-12*$B2380)-$AL$2340*(MIN(12,$AL$2341-12*$B2380)-MAX(0,MIN(12,$AL$2341-12*$B2380,$AL$2342-12*$B2380))))/12)</f>
        <v>1488.4918912911307</v>
      </c>
      <c r="AM2380" s="16">
        <f t="shared" si="1278"/>
        <v>23250.806089437883</v>
      </c>
      <c r="AN2380" s="16">
        <f t="shared" si="1279"/>
        <v>1929.161935296632</v>
      </c>
      <c r="AO2380" s="16">
        <f t="shared" ref="AO2380:AO2411" si="1299">IF(AN2380&gt;0,IF(AN2380&lt;=AM2380,AM2380-AN2380,AL2380*(AM2380/AN2380-1)),AM2380-AL2380)</f>
        <v>21321.64415414125</v>
      </c>
      <c r="AP2380" s="16">
        <f t="shared" si="1280"/>
        <v>2538.5268914978101</v>
      </c>
      <c r="AQ2380" s="16">
        <f t="shared" ref="AQ2380:AQ2401" si="1300">IF($AQ$2341-12*$B2380&lt;=0,0,($AQ$2344*MIN(12,$AQ$2341-12*$B2380)-$AQ$2340*(MIN(12,$AQ$2341-12*$B2380)-MAX(0,MIN(12,$AQ$2341-12*$B2380,$AQ$2342-12*$B2380))))/12)</f>
        <v>1549.3684625381673</v>
      </c>
      <c r="AR2380" s="16">
        <f t="shared" si="1281"/>
        <v>14433.894308794794</v>
      </c>
      <c r="AS2380" s="16">
        <f t="shared" si="1282"/>
        <v>2007.9007927927944</v>
      </c>
      <c r="AT2380" s="16">
        <f t="shared" ref="AT2380:AT2411" si="1301">IF(AS2380&gt;0,IF(AS2380&lt;=AR2380,AR2380-AS2380,AQ2380*(AR2380/AS2380-1)),AR2380-AQ2380)</f>
        <v>12425.993516002</v>
      </c>
      <c r="AU2380" s="16">
        <f t="shared" si="1283"/>
        <v>1482.3087305334898</v>
      </c>
    </row>
    <row r="2381" spans="2:47">
      <c r="B2381" s="13">
        <v>33</v>
      </c>
      <c r="C2381" s="16">
        <f t="shared" si="1284"/>
        <v>-869.02024978930422</v>
      </c>
      <c r="D2381" s="16">
        <f t="shared" ref="D2381:D2401" si="1302">IF($B2381&gt;$C$2343,F2380,F2380*$B$107*IF(F2380&gt;0,$B$106,1))</f>
        <v>432214.7925011426</v>
      </c>
      <c r="E2381" s="16">
        <f t="shared" ref="E2381:E2412" si="1303">IF(AND(C2381&gt;0,D2381&gt;0),C2381/(1-$B$105*MAX(0,1-G2380/D2381)),0)</f>
        <v>0</v>
      </c>
      <c r="F2381" s="16">
        <f t="shared" si="1285"/>
        <v>433083.81275093189</v>
      </c>
      <c r="G2381" s="16">
        <f t="shared" ref="G2381:G2412" si="1304">IF(E2381&gt;0,IF(E2381&lt;=D2381,G2380*(1-E2381/D2381),0),IF(AND(C2381&lt;0,F2381&gt;0),G2380-C2381,G2380))/$B$108</f>
        <v>56222.020696138236</v>
      </c>
      <c r="H2381" s="16">
        <f t="shared" si="1286"/>
        <v>3068.3307801292299</v>
      </c>
      <c r="I2381" s="16">
        <f t="shared" ref="I2381:I2401" si="1305">IF($B2381&gt;$H$2343,K2380,K2380*$B$107*IF(K2380&gt;0,$B$106,1))</f>
        <v>-161238.12551497706</v>
      </c>
      <c r="J2381" s="16">
        <f t="shared" ref="J2381:J2412" si="1306">IF(AND(H2381&gt;0,I2381&gt;0),H2381/(1-$B$105*MAX(0,1-L2380/I2381)),0)</f>
        <v>0</v>
      </c>
      <c r="K2381" s="16">
        <f t="shared" si="1287"/>
        <v>-164306.4562951063</v>
      </c>
      <c r="L2381" s="16">
        <f t="shared" ref="L2381:L2412" si="1307">IF(J2381&gt;0,IF(J2381&lt;=I2381,L2380*(1-J2381/I2381),0),IF(AND(H2381&lt;0,K2381&gt;0),L2380-H2381,L2380))/$B$108</f>
        <v>0</v>
      </c>
      <c r="M2381" s="16">
        <f t="shared" si="1288"/>
        <v>1002.0850583421343</v>
      </c>
      <c r="N2381" s="16">
        <f t="shared" ref="N2381:N2401" si="1308">IF($B2381&gt;$M$2343,P2380,P2380*$B$107*IF(P2380&gt;0,$B$106,1))</f>
        <v>96817.583531090466</v>
      </c>
      <c r="O2381" s="16">
        <f t="shared" ref="O2381:O2412" si="1309">IF(AND(M2381&gt;0,N2381&gt;0),M2381/(1-$B$105*MAX(0,1-Q2380/N2381)),0)</f>
        <v>1302.0058596599263</v>
      </c>
      <c r="P2381" s="16">
        <f t="shared" si="1289"/>
        <v>95515.577671430539</v>
      </c>
      <c r="Q2381" s="16">
        <f t="shared" ref="Q2381:Q2412" si="1310">IF(O2381&gt;0,IF(O2381&lt;=N2381,Q2380*(1-O2381/N2381),0),IF(AND(M2381&lt;0,P2381&gt;0),Q2380-M2381,Q2380))/$B$108</f>
        <v>10677.834326450491</v>
      </c>
      <c r="R2381" s="16">
        <f t="shared" si="1290"/>
        <v>2037.2941810831981</v>
      </c>
      <c r="S2381" s="16">
        <f t="shared" ref="S2381:S2401" si="1311">IF($B2381&gt;$R$2343,U2380,U2380*$B$107*IF(U2380&gt;0,$B$106,1))</f>
        <v>-47646.851979670646</v>
      </c>
      <c r="T2381" s="16">
        <f t="shared" ref="T2381:T2412" si="1312">IF(AND(R2381&gt;0,S2381&gt;0),R2381/(1-$B$105*MAX(0,1-V2380/S2381)),0)</f>
        <v>0</v>
      </c>
      <c r="U2381" s="16">
        <f t="shared" si="1291"/>
        <v>-49684.146160753844</v>
      </c>
      <c r="V2381" s="16">
        <f t="shared" ref="V2381:V2412" si="1313">IF(T2381&gt;0,IF(T2381&lt;=S2381,V2380*(1-T2381/S2381),0),IF(AND(R2381&lt;0,U2381&gt;0),V2380-R2381,V2380))/$B$108</f>
        <v>0</v>
      </c>
      <c r="W2381" s="16">
        <f t="shared" si="1292"/>
        <v>1549.3684625381673</v>
      </c>
      <c r="X2381" s="16">
        <f t="shared" ref="X2381:X2401" si="1314">IF($B2381&gt;$W$2343,Z2380,Z2380*$B$107*IF(Z2380&gt;0,$B$106,1))</f>
        <v>12773.175774839096</v>
      </c>
      <c r="Y2381" s="16">
        <f t="shared" ref="Y2381:Y2412" si="1315">IF(AND(W2381&gt;0,X2381&gt;0),W2381/(1-$B$105*MAX(0,1-AA2380/X2381)),0)</f>
        <v>2011.7158257219191</v>
      </c>
      <c r="Z2381" s="16">
        <f t="shared" si="1293"/>
        <v>10761.459949117176</v>
      </c>
      <c r="AA2381" s="16">
        <f t="shared" ref="AA2381:AA2412" si="1316">IF(Y2381&gt;0,IF(Y2381&lt;=X2381,AA2380*(1-Y2381/X2381),0),IF(AND(W2381&lt;0,Z2381&gt;0),AA2380-W2381,AA2380))/$B$108</f>
        <v>1224.3646999802415</v>
      </c>
      <c r="AB2381" s="16">
        <f t="shared" si="1294"/>
        <v>1305.8621775500021</v>
      </c>
      <c r="AC2381" s="16">
        <f t="shared" ref="AC2381:AC2401" si="1317">IF($B2381&gt;$AB$2343,AE2380,AE2380*$B$107*IF(AE2380&gt;0,$B$106,1))</f>
        <v>49770.202787242873</v>
      </c>
      <c r="AD2381" s="16">
        <f t="shared" ref="AD2381:AD2412" si="1318">IF(AND(AB2381&gt;0,AC2381&gt;0),AB2381/(1-$B$105*MAX(0,1-AF2380/AC2381)),0)</f>
        <v>1696.0611110479988</v>
      </c>
      <c r="AE2381" s="16">
        <f t="shared" si="1295"/>
        <v>48074.141676194871</v>
      </c>
      <c r="AF2381" s="16">
        <f t="shared" ref="AF2381:AF2412" si="1319">IF(AD2381&gt;0,IF(AD2381&lt;=AC2381,AF2380*(1-AD2381/AC2381),0),IF(AND(AB2381&lt;0,AE2381&gt;0),AF2380-AB2381,AF2380))/$B$108</f>
        <v>5427.0419627885849</v>
      </c>
      <c r="AG2381" s="16">
        <f t="shared" si="1296"/>
        <v>1427.6153200440847</v>
      </c>
      <c r="AH2381" s="16">
        <f t="shared" ref="AH2381:AH2401" si="1320">IF($B2381&gt;$AG$2343,AJ2380,AJ2380*$B$107*IF(AJ2380&gt;0,$B$106,1))</f>
        <v>31169.717948195612</v>
      </c>
      <c r="AI2381" s="16">
        <f t="shared" ref="AI2381:AI2412" si="1321">IF(AND(AG2381&gt;0,AH2381&gt;0),AG2381/(1-$B$105*MAX(0,1-AK2380/AH2381)),0)</f>
        <v>1853.9129298268267</v>
      </c>
      <c r="AJ2381" s="16">
        <f t="shared" si="1297"/>
        <v>29315.805018368785</v>
      </c>
      <c r="AK2381" s="16">
        <f t="shared" ref="AK2381:AK2412" si="1322">IF(AI2381&gt;0,IF(AI2381&lt;=AH2381,AK2380*(1-AI2381/AH2381),0),IF(AND(AG2381&lt;0,AJ2381&gt;0),AK2380-AG2381,AK2380))/$B$108</f>
        <v>3322.3711428123397</v>
      </c>
      <c r="AL2381" s="16">
        <f t="shared" si="1298"/>
        <v>1488.4918912911307</v>
      </c>
      <c r="AM2381" s="16">
        <f t="shared" ref="AM2381:AM2401" si="1323">IF($B2381&gt;$AL$2343,AO2380,AO2380*$B$107*IF(AO2380&gt;0,$B$106,1))</f>
        <v>21917.370891807957</v>
      </c>
      <c r="AN2381" s="16">
        <f t="shared" ref="AN2381:AN2412" si="1324">IF(AND(AL2381&gt;0,AM2381&gt;0),AL2381/(1-$B$105*MAX(0,1-AP2380/AM2381)),0)</f>
        <v>1932.8205054573009</v>
      </c>
      <c r="AO2381" s="16">
        <f t="shared" si="1299"/>
        <v>19984.550386350656</v>
      </c>
      <c r="AP2381" s="16">
        <f t="shared" ref="AP2381:AP2412" si="1325">IF(AN2381&gt;0,IF(AN2381&lt;=AM2381,AP2380*(1-AN2381/AM2381),0),IF(AND(AL2381&lt;0,AO2381&gt;0),AP2380-AL2381,AP2380))/$B$108</f>
        <v>2269.2770533058165</v>
      </c>
      <c r="AQ2381" s="16">
        <f t="shared" si="1300"/>
        <v>1549.3684625381673</v>
      </c>
      <c r="AR2381" s="16">
        <f t="shared" ref="AR2381:AR2401" si="1326">IF($B2381&gt;$AQ$2343,AT2380,AT2380*$B$107*IF(AT2380&gt;0,$B$106,1))</f>
        <v>12773.175774839096</v>
      </c>
      <c r="AS2381" s="16">
        <f t="shared" ref="AS2381:AS2412" si="1327">IF(AND(AQ2381&gt;0,AR2381&gt;0),AQ2381/(1-$B$105*MAX(0,1-AU2380/AR2381)),0)</f>
        <v>2011.7158257219191</v>
      </c>
      <c r="AT2381" s="16">
        <f t="shared" si="1301"/>
        <v>10761.459949117176</v>
      </c>
      <c r="AU2381" s="16">
        <f t="shared" ref="AU2381:AU2412" si="1328">IF(AS2381&gt;0,IF(AS2381&lt;=AR2381,AU2380*(1-AS2381/AR2381),0),IF(AND(AQ2381&lt;0,AT2381&gt;0),AU2380-AQ2381,AU2380))/$B$108</f>
        <v>1224.3646999802415</v>
      </c>
    </row>
    <row r="2382" spans="2:47">
      <c r="B2382" s="13">
        <v>34</v>
      </c>
      <c r="C2382" s="16">
        <f t="shared" si="1284"/>
        <v>-869.02024978930422</v>
      </c>
      <c r="D2382" s="16">
        <f t="shared" si="1302"/>
        <v>445184.17447919294</v>
      </c>
      <c r="E2382" s="16">
        <f t="shared" si="1303"/>
        <v>0</v>
      </c>
      <c r="F2382" s="16">
        <f t="shared" si="1285"/>
        <v>446053.19472898223</v>
      </c>
      <c r="G2382" s="16">
        <f t="shared" si="1304"/>
        <v>55971.608770517196</v>
      </c>
      <c r="H2382" s="16">
        <f t="shared" si="1286"/>
        <v>3068.3307801292299</v>
      </c>
      <c r="I2382" s="16">
        <f t="shared" si="1305"/>
        <v>-169235.64998395951</v>
      </c>
      <c r="J2382" s="16">
        <f t="shared" si="1306"/>
        <v>0</v>
      </c>
      <c r="K2382" s="16">
        <f t="shared" si="1287"/>
        <v>-172303.98076408874</v>
      </c>
      <c r="L2382" s="16">
        <f t="shared" si="1307"/>
        <v>0</v>
      </c>
      <c r="M2382" s="16">
        <f t="shared" si="1288"/>
        <v>1002.0850583421343</v>
      </c>
      <c r="N2382" s="16">
        <f t="shared" si="1308"/>
        <v>98184.282911570306</v>
      </c>
      <c r="O2382" s="16">
        <f t="shared" si="1309"/>
        <v>1304.3298875984838</v>
      </c>
      <c r="P2382" s="16">
        <f t="shared" si="1289"/>
        <v>96879.953023971815</v>
      </c>
      <c r="Q2382" s="16">
        <f t="shared" si="1310"/>
        <v>10329.396618996498</v>
      </c>
      <c r="R2382" s="16">
        <f t="shared" si="1290"/>
        <v>2037.2941810831981</v>
      </c>
      <c r="S2382" s="16">
        <f t="shared" si="1311"/>
        <v>-51174.67054557646</v>
      </c>
      <c r="T2382" s="16">
        <f t="shared" si="1312"/>
        <v>0</v>
      </c>
      <c r="U2382" s="16">
        <f t="shared" si="1291"/>
        <v>-53211.964726659658</v>
      </c>
      <c r="V2382" s="16">
        <f t="shared" si="1313"/>
        <v>0</v>
      </c>
      <c r="W2382" s="16">
        <f t="shared" si="1292"/>
        <v>1549.3684625381673</v>
      </c>
      <c r="X2382" s="16">
        <f t="shared" si="1314"/>
        <v>11062.13514009551</v>
      </c>
      <c r="Y2382" s="16">
        <f t="shared" si="1315"/>
        <v>2015.367923900666</v>
      </c>
      <c r="Z2382" s="16">
        <f t="shared" si="1293"/>
        <v>9046.7672161948431</v>
      </c>
      <c r="AA2382" s="16">
        <f t="shared" si="1316"/>
        <v>981.66901637702995</v>
      </c>
      <c r="AB2382" s="16">
        <f t="shared" si="1294"/>
        <v>1305.8621775500021</v>
      </c>
      <c r="AC2382" s="16">
        <f t="shared" si="1317"/>
        <v>49417.333194627761</v>
      </c>
      <c r="AD2382" s="16">
        <f t="shared" si="1318"/>
        <v>1699.1171274887929</v>
      </c>
      <c r="AE2382" s="16">
        <f t="shared" si="1295"/>
        <v>47718.216067138972</v>
      </c>
      <c r="AF2382" s="16">
        <f t="shared" si="1319"/>
        <v>5137.690072084225</v>
      </c>
      <c r="AG2382" s="16">
        <f t="shared" si="1296"/>
        <v>1427.6153200440847</v>
      </c>
      <c r="AH2382" s="16">
        <f t="shared" si="1320"/>
        <v>30134.888610582009</v>
      </c>
      <c r="AI2382" s="16">
        <f t="shared" si="1321"/>
        <v>1857.2659419592064</v>
      </c>
      <c r="AJ2382" s="16">
        <f t="shared" si="1297"/>
        <v>28277.622668622804</v>
      </c>
      <c r="AK2382" s="16">
        <f t="shared" si="1322"/>
        <v>3056.4780321905596</v>
      </c>
      <c r="AL2382" s="16">
        <f t="shared" si="1298"/>
        <v>1488.4918912911307</v>
      </c>
      <c r="AM2382" s="16">
        <f t="shared" si="1323"/>
        <v>20542.918724145293</v>
      </c>
      <c r="AN2382" s="16">
        <f t="shared" si="1324"/>
        <v>1936.3227988516473</v>
      </c>
      <c r="AO2382" s="16">
        <f t="shared" si="1299"/>
        <v>18606.595925293645</v>
      </c>
      <c r="AP2382" s="16">
        <f t="shared" si="1325"/>
        <v>2015.0792372496251</v>
      </c>
      <c r="AQ2382" s="16">
        <f t="shared" si="1300"/>
        <v>1549.3684625381673</v>
      </c>
      <c r="AR2382" s="16">
        <f t="shared" si="1326"/>
        <v>11062.13514009551</v>
      </c>
      <c r="AS2382" s="16">
        <f t="shared" si="1327"/>
        <v>2015.367923900666</v>
      </c>
      <c r="AT2382" s="16">
        <f t="shared" si="1301"/>
        <v>9046.7672161948431</v>
      </c>
      <c r="AU2382" s="16">
        <f t="shared" si="1328"/>
        <v>981.66901637702995</v>
      </c>
    </row>
    <row r="2383" spans="2:47">
      <c r="B2383" s="13">
        <v>35</v>
      </c>
      <c r="C2383" s="16">
        <f t="shared" si="1284"/>
        <v>-869.02024978930422</v>
      </c>
      <c r="D2383" s="16">
        <f t="shared" si="1302"/>
        <v>458515.92098971002</v>
      </c>
      <c r="E2383" s="16">
        <f t="shared" si="1303"/>
        <v>0</v>
      </c>
      <c r="F2383" s="16">
        <f t="shared" si="1285"/>
        <v>459384.94123949931</v>
      </c>
      <c r="G2383" s="16">
        <f t="shared" si="1304"/>
        <v>55726.106882653432</v>
      </c>
      <c r="H2383" s="16">
        <f t="shared" si="1286"/>
        <v>3068.3307801292299</v>
      </c>
      <c r="I2383" s="16">
        <f t="shared" si="1305"/>
        <v>-177473.10018701141</v>
      </c>
      <c r="J2383" s="16">
        <f t="shared" si="1306"/>
        <v>0</v>
      </c>
      <c r="K2383" s="16">
        <f t="shared" si="1287"/>
        <v>-180541.43096714065</v>
      </c>
      <c r="L2383" s="16">
        <f t="shared" si="1307"/>
        <v>0</v>
      </c>
      <c r="M2383" s="16">
        <f t="shared" si="1288"/>
        <v>1002.0850583421343</v>
      </c>
      <c r="N2383" s="16">
        <f t="shared" si="1308"/>
        <v>99586.778911461588</v>
      </c>
      <c r="O2383" s="16">
        <f t="shared" si="1309"/>
        <v>1306.5541595484249</v>
      </c>
      <c r="P2383" s="16">
        <f t="shared" si="1289"/>
        <v>98280.224751913163</v>
      </c>
      <c r="Q2383" s="16">
        <f t="shared" si="1310"/>
        <v>9993.9975138114223</v>
      </c>
      <c r="R2383" s="16">
        <f t="shared" si="1290"/>
        <v>2037.2941810831981</v>
      </c>
      <c r="S2383" s="16">
        <f t="shared" si="1311"/>
        <v>-54808.323668459452</v>
      </c>
      <c r="T2383" s="16">
        <f t="shared" si="1312"/>
        <v>0</v>
      </c>
      <c r="U2383" s="16">
        <f t="shared" si="1291"/>
        <v>-56845.61784954265</v>
      </c>
      <c r="V2383" s="16">
        <f t="shared" si="1313"/>
        <v>0</v>
      </c>
      <c r="W2383" s="16">
        <f t="shared" si="1292"/>
        <v>1549.3684625381673</v>
      </c>
      <c r="X2383" s="16">
        <f t="shared" si="1314"/>
        <v>9299.533892215326</v>
      </c>
      <c r="Y2383" s="16">
        <f t="shared" si="1315"/>
        <v>2018.8634683048026</v>
      </c>
      <c r="Z2383" s="16">
        <f t="shared" si="1293"/>
        <v>7280.6704239105238</v>
      </c>
      <c r="AA2383" s="16">
        <f t="shared" si="1316"/>
        <v>753.48585318783739</v>
      </c>
      <c r="AB2383" s="16">
        <f t="shared" si="1294"/>
        <v>1305.8621775500021</v>
      </c>
      <c r="AC2383" s="16">
        <f t="shared" si="1317"/>
        <v>49051.463024054836</v>
      </c>
      <c r="AD2383" s="16">
        <f t="shared" si="1318"/>
        <v>1702.0420646577991</v>
      </c>
      <c r="AE2383" s="16">
        <f t="shared" si="1295"/>
        <v>47349.420959397037</v>
      </c>
      <c r="AF2383" s="16">
        <f t="shared" si="1319"/>
        <v>4862.1733372498784</v>
      </c>
      <c r="AG2383" s="16">
        <f t="shared" si="1296"/>
        <v>1427.6153200440847</v>
      </c>
      <c r="AH2383" s="16">
        <f t="shared" si="1320"/>
        <v>29067.699445984126</v>
      </c>
      <c r="AI2383" s="16">
        <f t="shared" si="1321"/>
        <v>1860.475178540717</v>
      </c>
      <c r="AJ2383" s="16">
        <f t="shared" si="1297"/>
        <v>27207.224267443409</v>
      </c>
      <c r="AK2383" s="16">
        <f t="shared" si="1322"/>
        <v>2804.7533953453667</v>
      </c>
      <c r="AL2383" s="16">
        <f t="shared" si="1298"/>
        <v>1488.4918912911307</v>
      </c>
      <c r="AM2383" s="16">
        <f t="shared" si="1323"/>
        <v>19126.464215446347</v>
      </c>
      <c r="AN2383" s="16">
        <f t="shared" si="1324"/>
        <v>1939.6749378394138</v>
      </c>
      <c r="AO2383" s="16">
        <f t="shared" si="1299"/>
        <v>17186.789277606935</v>
      </c>
      <c r="AP2383" s="16">
        <f t="shared" si="1325"/>
        <v>1775.2193227561768</v>
      </c>
      <c r="AQ2383" s="16">
        <f t="shared" si="1300"/>
        <v>1549.3684625381673</v>
      </c>
      <c r="AR2383" s="16">
        <f t="shared" si="1326"/>
        <v>9299.533892215326</v>
      </c>
      <c r="AS2383" s="16">
        <f t="shared" si="1327"/>
        <v>2018.8634683048026</v>
      </c>
      <c r="AT2383" s="16">
        <f t="shared" si="1301"/>
        <v>7280.6704239105238</v>
      </c>
      <c r="AU2383" s="16">
        <f t="shared" si="1328"/>
        <v>753.48585318783739</v>
      </c>
    </row>
    <row r="2384" spans="2:47">
      <c r="B2384" s="13">
        <v>36</v>
      </c>
      <c r="C2384" s="16">
        <f t="shared" si="1284"/>
        <v>-869.02024978930422</v>
      </c>
      <c r="D2384" s="16">
        <f t="shared" si="1302"/>
        <v>472220.15649773093</v>
      </c>
      <c r="E2384" s="16">
        <f t="shared" si="1303"/>
        <v>0</v>
      </c>
      <c r="F2384" s="16">
        <f t="shared" si="1285"/>
        <v>473089.17674752022</v>
      </c>
      <c r="G2384" s="16">
        <f t="shared" si="1304"/>
        <v>55485.4187572968</v>
      </c>
      <c r="H2384" s="16">
        <f t="shared" si="1286"/>
        <v>3068.3307801292299</v>
      </c>
      <c r="I2384" s="16">
        <f t="shared" si="1305"/>
        <v>-185957.67389615488</v>
      </c>
      <c r="J2384" s="16">
        <f t="shared" si="1306"/>
        <v>0</v>
      </c>
      <c r="K2384" s="16">
        <f t="shared" si="1287"/>
        <v>-189026.00467628412</v>
      </c>
      <c r="L2384" s="16">
        <f t="shared" si="1307"/>
        <v>0</v>
      </c>
      <c r="M2384" s="16">
        <f t="shared" si="1288"/>
        <v>1002.0850583421343</v>
      </c>
      <c r="N2384" s="16">
        <f t="shared" si="1308"/>
        <v>101026.17423148162</v>
      </c>
      <c r="O2384" s="16">
        <f t="shared" si="1309"/>
        <v>1308.6826261417559</v>
      </c>
      <c r="P2384" s="16">
        <f t="shared" si="1289"/>
        <v>99717.491605339863</v>
      </c>
      <c r="Q2384" s="16">
        <f t="shared" si="1310"/>
        <v>9671.1140218466626</v>
      </c>
      <c r="R2384" s="16">
        <f t="shared" si="1290"/>
        <v>2037.2941810831981</v>
      </c>
      <c r="S2384" s="16">
        <f t="shared" si="1311"/>
        <v>-58550.986385028933</v>
      </c>
      <c r="T2384" s="16">
        <f t="shared" si="1312"/>
        <v>0</v>
      </c>
      <c r="U2384" s="16">
        <f t="shared" si="1291"/>
        <v>-60588.280566112131</v>
      </c>
      <c r="V2384" s="16">
        <f t="shared" si="1313"/>
        <v>0</v>
      </c>
      <c r="W2384" s="16">
        <f t="shared" si="1292"/>
        <v>1549.3684625381673</v>
      </c>
      <c r="X2384" s="16">
        <f t="shared" si="1314"/>
        <v>7484.0923555545833</v>
      </c>
      <c r="Y2384" s="16">
        <f t="shared" si="1315"/>
        <v>2022.2086407072804</v>
      </c>
      <c r="Z2384" s="16">
        <f t="shared" si="1293"/>
        <v>5461.8837148473031</v>
      </c>
      <c r="AA2384" s="16">
        <f t="shared" si="1316"/>
        <v>539.11106113898143</v>
      </c>
      <c r="AB2384" s="16">
        <f t="shared" si="1294"/>
        <v>1305.8621775500021</v>
      </c>
      <c r="AC2384" s="16">
        <f t="shared" si="1317"/>
        <v>48672.363781002598</v>
      </c>
      <c r="AD2384" s="16">
        <f t="shared" si="1318"/>
        <v>1704.8411052322933</v>
      </c>
      <c r="AE2384" s="16">
        <f t="shared" si="1295"/>
        <v>46967.522675770306</v>
      </c>
      <c r="AF2384" s="16">
        <f t="shared" si="1319"/>
        <v>4599.8691855462421</v>
      </c>
      <c r="AG2384" s="16">
        <f t="shared" si="1296"/>
        <v>1427.6153200440847</v>
      </c>
      <c r="AH2384" s="16">
        <f t="shared" si="1320"/>
        <v>27967.394113475781</v>
      </c>
      <c r="AI2384" s="16">
        <f t="shared" si="1321"/>
        <v>1863.546320513761</v>
      </c>
      <c r="AJ2384" s="16">
        <f t="shared" si="1297"/>
        <v>26103.84779296202</v>
      </c>
      <c r="AK2384" s="16">
        <f t="shared" si="1322"/>
        <v>2566.5340872017114</v>
      </c>
      <c r="AL2384" s="16">
        <f t="shared" si="1298"/>
        <v>1488.4918912911307</v>
      </c>
      <c r="AM2384" s="16">
        <f t="shared" si="1323"/>
        <v>17666.988170023273</v>
      </c>
      <c r="AN2384" s="16">
        <f t="shared" si="1324"/>
        <v>1942.8828534576655</v>
      </c>
      <c r="AO2384" s="16">
        <f t="shared" si="1299"/>
        <v>15724.105316565607</v>
      </c>
      <c r="AP2384" s="16">
        <f t="shared" si="1325"/>
        <v>1549.0137412675253</v>
      </c>
      <c r="AQ2384" s="16">
        <f t="shared" si="1300"/>
        <v>1549.3684625381673</v>
      </c>
      <c r="AR2384" s="16">
        <f t="shared" si="1326"/>
        <v>7484.0923555545833</v>
      </c>
      <c r="AS2384" s="16">
        <f t="shared" si="1327"/>
        <v>2022.2086407072804</v>
      </c>
      <c r="AT2384" s="16">
        <f t="shared" si="1301"/>
        <v>5461.8837148473031</v>
      </c>
      <c r="AU2384" s="16">
        <f t="shared" si="1328"/>
        <v>539.11106113898143</v>
      </c>
    </row>
    <row r="2385" spans="2:47">
      <c r="B2385" s="13">
        <v>37</v>
      </c>
      <c r="C2385" s="16">
        <f t="shared" si="1284"/>
        <v>-869.02024978930422</v>
      </c>
      <c r="D2385" s="16">
        <f t="shared" si="1302"/>
        <v>486307.28834584594</v>
      </c>
      <c r="E2385" s="16">
        <f t="shared" si="1303"/>
        <v>0</v>
      </c>
      <c r="F2385" s="16">
        <f t="shared" si="1285"/>
        <v>487176.30859563523</v>
      </c>
      <c r="G2385" s="16">
        <f t="shared" si="1304"/>
        <v>55249.450006947161</v>
      </c>
      <c r="H2385" s="16">
        <f t="shared" si="1286"/>
        <v>3068.3307801292299</v>
      </c>
      <c r="I2385" s="16">
        <f t="shared" si="1305"/>
        <v>-194696.78481657265</v>
      </c>
      <c r="J2385" s="16">
        <f t="shared" si="1306"/>
        <v>0</v>
      </c>
      <c r="K2385" s="16">
        <f t="shared" si="1287"/>
        <v>-197765.11559670189</v>
      </c>
      <c r="L2385" s="16">
        <f t="shared" si="1307"/>
        <v>0</v>
      </c>
      <c r="M2385" s="16">
        <f t="shared" si="1288"/>
        <v>1002.0850583421343</v>
      </c>
      <c r="N2385" s="16">
        <f t="shared" si="1308"/>
        <v>102503.59832079305</v>
      </c>
      <c r="O2385" s="16">
        <f t="shared" si="1309"/>
        <v>1310.71911067105</v>
      </c>
      <c r="P2385" s="16">
        <f t="shared" si="1289"/>
        <v>101192.879210122</v>
      </c>
      <c r="Q2385" s="16">
        <f t="shared" si="1310"/>
        <v>9360.2440770534504</v>
      </c>
      <c r="R2385" s="16">
        <f t="shared" si="1290"/>
        <v>2037.2941810831981</v>
      </c>
      <c r="S2385" s="16">
        <f t="shared" si="1311"/>
        <v>-62405.928983095495</v>
      </c>
      <c r="T2385" s="16">
        <f t="shared" si="1312"/>
        <v>0</v>
      </c>
      <c r="U2385" s="16">
        <f t="shared" si="1291"/>
        <v>-64443.223164178693</v>
      </c>
      <c r="V2385" s="16">
        <f t="shared" si="1313"/>
        <v>0</v>
      </c>
      <c r="W2385" s="16">
        <f t="shared" si="1292"/>
        <v>1549.3684625381673</v>
      </c>
      <c r="X2385" s="16">
        <f t="shared" si="1314"/>
        <v>5614.4887458401372</v>
      </c>
      <c r="Y2385" s="16">
        <f t="shared" si="1315"/>
        <v>2025.4094252762625</v>
      </c>
      <c r="Z2385" s="16">
        <f t="shared" si="1293"/>
        <v>3589.0793205638747</v>
      </c>
      <c r="AA2385" s="16">
        <f t="shared" si="1316"/>
        <v>337.870995710415</v>
      </c>
      <c r="AB2385" s="16">
        <f t="shared" si="1294"/>
        <v>1305.8621775500021</v>
      </c>
      <c r="AC2385" s="16">
        <f t="shared" si="1317"/>
        <v>48279.795259331331</v>
      </c>
      <c r="AD2385" s="16">
        <f t="shared" si="1318"/>
        <v>1707.5192656037796</v>
      </c>
      <c r="AE2385" s="16">
        <f t="shared" si="1295"/>
        <v>46572.275993727555</v>
      </c>
      <c r="AF2385" s="16">
        <f t="shared" si="1319"/>
        <v>4350.1812490151497</v>
      </c>
      <c r="AG2385" s="16">
        <f t="shared" si="1296"/>
        <v>1427.6153200440847</v>
      </c>
      <c r="AH2385" s="16">
        <f t="shared" si="1320"/>
        <v>26833.189300297381</v>
      </c>
      <c r="AI2385" s="16">
        <f t="shared" si="1321"/>
        <v>1866.4848668861375</v>
      </c>
      <c r="AJ2385" s="16">
        <f t="shared" si="1297"/>
        <v>24966.704433411243</v>
      </c>
      <c r="AK2385" s="16">
        <f t="shared" si="1322"/>
        <v>2341.1853096685595</v>
      </c>
      <c r="AL2385" s="16">
        <f t="shared" si="1298"/>
        <v>1488.4918912911307</v>
      </c>
      <c r="AM2385" s="16">
        <f t="shared" si="1323"/>
        <v>16163.436819110451</v>
      </c>
      <c r="AN2385" s="16">
        <f t="shared" si="1324"/>
        <v>1945.9522869763882</v>
      </c>
      <c r="AO2385" s="16">
        <f t="shared" si="1299"/>
        <v>14217.484532134064</v>
      </c>
      <c r="AP2385" s="16">
        <f t="shared" si="1325"/>
        <v>1335.8083476657357</v>
      </c>
      <c r="AQ2385" s="16">
        <f t="shared" si="1300"/>
        <v>1549.3684625381673</v>
      </c>
      <c r="AR2385" s="16">
        <f t="shared" si="1326"/>
        <v>5614.4887458401372</v>
      </c>
      <c r="AS2385" s="16">
        <f t="shared" si="1327"/>
        <v>2025.4094252762625</v>
      </c>
      <c r="AT2385" s="16">
        <f t="shared" si="1301"/>
        <v>3589.0793205638747</v>
      </c>
      <c r="AU2385" s="16">
        <f t="shared" si="1328"/>
        <v>337.870995710415</v>
      </c>
    </row>
    <row r="2386" spans="2:47">
      <c r="B2386" s="13">
        <v>38</v>
      </c>
      <c r="C2386" s="16">
        <f t="shared" si="1284"/>
        <v>-144.83670829821736</v>
      </c>
      <c r="D2386" s="16">
        <f t="shared" si="1302"/>
        <v>500788.01465779729</v>
      </c>
      <c r="E2386" s="16">
        <f t="shared" si="1303"/>
        <v>0</v>
      </c>
      <c r="F2386" s="16">
        <f t="shared" si="1285"/>
        <v>500932.85136609554</v>
      </c>
      <c r="G2386" s="16">
        <f t="shared" si="1304"/>
        <v>54308.124230632719</v>
      </c>
      <c r="H2386" s="16">
        <f t="shared" si="1286"/>
        <v>3068.3307801292299</v>
      </c>
      <c r="I2386" s="16">
        <f t="shared" si="1305"/>
        <v>-203698.06906460295</v>
      </c>
      <c r="J2386" s="16">
        <f t="shared" si="1306"/>
        <v>0</v>
      </c>
      <c r="K2386" s="16">
        <f t="shared" si="1287"/>
        <v>-206766.39984473219</v>
      </c>
      <c r="L2386" s="16">
        <f t="shared" si="1307"/>
        <v>0</v>
      </c>
      <c r="M2386" s="16">
        <f t="shared" si="1288"/>
        <v>1002.0850583421343</v>
      </c>
      <c r="N2386" s="16">
        <f t="shared" si="1308"/>
        <v>104020.20825525282</v>
      </c>
      <c r="O2386" s="16">
        <f t="shared" si="1309"/>
        <v>1312.6673105441694</v>
      </c>
      <c r="P2386" s="16">
        <f t="shared" si="1289"/>
        <v>102707.54094470864</v>
      </c>
      <c r="Q2386" s="16">
        <f t="shared" si="1310"/>
        <v>9060.9057748659434</v>
      </c>
      <c r="R2386" s="16">
        <f t="shared" si="1290"/>
        <v>2037.2941810831981</v>
      </c>
      <c r="S2386" s="16">
        <f t="shared" si="1311"/>
        <v>-66376.519859104053</v>
      </c>
      <c r="T2386" s="16">
        <f t="shared" si="1312"/>
        <v>0</v>
      </c>
      <c r="U2386" s="16">
        <f t="shared" si="1291"/>
        <v>-68413.814040187252</v>
      </c>
      <c r="V2386" s="16">
        <f t="shared" si="1313"/>
        <v>0</v>
      </c>
      <c r="W2386" s="16">
        <f t="shared" si="1292"/>
        <v>1549.3684625381673</v>
      </c>
      <c r="X2386" s="16">
        <f t="shared" si="1314"/>
        <v>3689.3581967804294</v>
      </c>
      <c r="Y2386" s="16">
        <f t="shared" si="1315"/>
        <v>2028.4716106590183</v>
      </c>
      <c r="Z2386" s="16">
        <f t="shared" si="1293"/>
        <v>1660.886586121411</v>
      </c>
      <c r="AA2386" s="16">
        <f t="shared" si="1316"/>
        <v>149.12137343218029</v>
      </c>
      <c r="AB2386" s="16">
        <f t="shared" si="1294"/>
        <v>1305.8621775500021</v>
      </c>
      <c r="AC2386" s="16">
        <f t="shared" si="1317"/>
        <v>47873.505384992306</v>
      </c>
      <c r="AD2386" s="16">
        <f t="shared" si="1318"/>
        <v>1710.0813976970512</v>
      </c>
      <c r="AE2386" s="16">
        <f t="shared" si="1295"/>
        <v>46163.423987295253</v>
      </c>
      <c r="AF2386" s="16">
        <f t="shared" si="1319"/>
        <v>4112.5383917411564</v>
      </c>
      <c r="AG2386" s="16">
        <f t="shared" si="1296"/>
        <v>1427.6153200440847</v>
      </c>
      <c r="AH2386" s="16">
        <f t="shared" si="1320"/>
        <v>25664.274155280753</v>
      </c>
      <c r="AI2386" s="16">
        <f t="shared" si="1321"/>
        <v>1869.2961366856057</v>
      </c>
      <c r="AJ2386" s="16">
        <f t="shared" si="1297"/>
        <v>23794.978018595146</v>
      </c>
      <c r="AK2386" s="16">
        <f t="shared" si="1322"/>
        <v>2128.0995536089326</v>
      </c>
      <c r="AL2386" s="16">
        <f t="shared" si="1298"/>
        <v>1488.4918912911307</v>
      </c>
      <c r="AM2386" s="16">
        <f t="shared" si="1323"/>
        <v>14614.72104996189</v>
      </c>
      <c r="AN2386" s="16">
        <f t="shared" si="1324"/>
        <v>1948.8887919184965</v>
      </c>
      <c r="AO2386" s="16">
        <f t="shared" si="1299"/>
        <v>12665.832258043394</v>
      </c>
      <c r="AP2386" s="16">
        <f t="shared" si="1325"/>
        <v>1134.9773194632273</v>
      </c>
      <c r="AQ2386" s="16">
        <f t="shared" si="1300"/>
        <v>1549.3684625381673</v>
      </c>
      <c r="AR2386" s="16">
        <f t="shared" si="1326"/>
        <v>3689.3581967804294</v>
      </c>
      <c r="AS2386" s="16">
        <f t="shared" si="1327"/>
        <v>2028.4716106590183</v>
      </c>
      <c r="AT2386" s="16">
        <f t="shared" si="1301"/>
        <v>1660.886586121411</v>
      </c>
      <c r="AU2386" s="16">
        <f t="shared" si="1328"/>
        <v>149.12137343218029</v>
      </c>
    </row>
    <row r="2387" spans="2:47">
      <c r="B2387" s="13">
        <v>39</v>
      </c>
      <c r="C2387" s="16">
        <f t="shared" si="1284"/>
        <v>0</v>
      </c>
      <c r="D2387" s="16">
        <f t="shared" si="1302"/>
        <v>514928.91523326421</v>
      </c>
      <c r="E2387" s="16">
        <f t="shared" si="1303"/>
        <v>0</v>
      </c>
      <c r="F2387" s="16">
        <f t="shared" si="1285"/>
        <v>514928.91523326421</v>
      </c>
      <c r="G2387" s="16">
        <f t="shared" si="1304"/>
        <v>53243.259049639921</v>
      </c>
      <c r="H2387" s="16">
        <f t="shared" si="1286"/>
        <v>3068.3307801292299</v>
      </c>
      <c r="I2387" s="16">
        <f t="shared" si="1305"/>
        <v>-212969.39184007415</v>
      </c>
      <c r="J2387" s="16">
        <f t="shared" si="1306"/>
        <v>0</v>
      </c>
      <c r="K2387" s="16">
        <f t="shared" si="1287"/>
        <v>-216037.72262020339</v>
      </c>
      <c r="L2387" s="16">
        <f t="shared" si="1307"/>
        <v>0</v>
      </c>
      <c r="M2387" s="16">
        <f t="shared" si="1288"/>
        <v>1002.0850583421343</v>
      </c>
      <c r="N2387" s="16">
        <f t="shared" si="1308"/>
        <v>105577.1896387038</v>
      </c>
      <c r="O2387" s="16">
        <f t="shared" si="1309"/>
        <v>1314.5307990026099</v>
      </c>
      <c r="P2387" s="16">
        <f t="shared" si="1289"/>
        <v>104262.65883970119</v>
      </c>
      <c r="Q2387" s="16">
        <f t="shared" si="1310"/>
        <v>8772.6366304107942</v>
      </c>
      <c r="R2387" s="16">
        <f t="shared" si="1290"/>
        <v>2037.2941810831981</v>
      </c>
      <c r="S2387" s="16">
        <f t="shared" si="1311"/>
        <v>-70466.228461392864</v>
      </c>
      <c r="T2387" s="16">
        <f t="shared" si="1312"/>
        <v>0</v>
      </c>
      <c r="U2387" s="16">
        <f t="shared" si="1291"/>
        <v>-72503.522642476062</v>
      </c>
      <c r="V2387" s="16">
        <f t="shared" si="1313"/>
        <v>0</v>
      </c>
      <c r="W2387" s="16">
        <f t="shared" si="1292"/>
        <v>1549.3684625381673</v>
      </c>
      <c r="X2387" s="16">
        <f t="shared" si="1314"/>
        <v>1707.2917573376433</v>
      </c>
      <c r="Y2387" s="16">
        <f t="shared" si="1315"/>
        <v>2031.4007924938228</v>
      </c>
      <c r="Z2387" s="16">
        <f t="shared" si="1293"/>
        <v>-247.20100501594433</v>
      </c>
      <c r="AA2387" s="16">
        <f t="shared" si="1316"/>
        <v>0</v>
      </c>
      <c r="AB2387" s="16">
        <f t="shared" si="1294"/>
        <v>1305.8621775500021</v>
      </c>
      <c r="AC2387" s="16">
        <f t="shared" si="1317"/>
        <v>47453.230053500287</v>
      </c>
      <c r="AD2387" s="16">
        <f t="shared" si="1318"/>
        <v>1712.5321911422932</v>
      </c>
      <c r="AE2387" s="16">
        <f t="shared" si="1295"/>
        <v>45740.697862357993</v>
      </c>
      <c r="AF2387" s="16">
        <f t="shared" si="1319"/>
        <v>3886.3937622473431</v>
      </c>
      <c r="AG2387" s="16">
        <f t="shared" si="1296"/>
        <v>1427.6153200440847</v>
      </c>
      <c r="AH2387" s="16">
        <f t="shared" si="1320"/>
        <v>24459.809704434694</v>
      </c>
      <c r="AI2387" s="16">
        <f t="shared" si="1321"/>
        <v>1871.9852713046043</v>
      </c>
      <c r="AJ2387" s="16">
        <f t="shared" si="1297"/>
        <v>22587.824433130088</v>
      </c>
      <c r="AK2387" s="16">
        <f t="shared" si="1322"/>
        <v>1926.6955680982089</v>
      </c>
      <c r="AL2387" s="16">
        <f t="shared" si="1298"/>
        <v>1488.4918912911307</v>
      </c>
      <c r="AM2387" s="16">
        <f t="shared" si="1323"/>
        <v>13019.715611333128</v>
      </c>
      <c r="AN2387" s="16">
        <f t="shared" si="1324"/>
        <v>1951.6977364888255</v>
      </c>
      <c r="AO2387" s="16">
        <f t="shared" si="1299"/>
        <v>11068.017874844301</v>
      </c>
      <c r="AP2387" s="16">
        <f t="shared" si="1325"/>
        <v>945.92208435535213</v>
      </c>
      <c r="AQ2387" s="16">
        <f t="shared" si="1300"/>
        <v>1549.3684625381673</v>
      </c>
      <c r="AR2387" s="16">
        <f t="shared" si="1326"/>
        <v>1707.2917573376433</v>
      </c>
      <c r="AS2387" s="16">
        <f t="shared" si="1327"/>
        <v>2031.4007924938228</v>
      </c>
      <c r="AT2387" s="16">
        <f t="shared" si="1301"/>
        <v>-247.20100501594433</v>
      </c>
      <c r="AU2387" s="16">
        <f t="shared" si="1328"/>
        <v>0</v>
      </c>
    </row>
    <row r="2388" spans="2:47">
      <c r="B2388" s="13">
        <v>40</v>
      </c>
      <c r="C2388" s="16">
        <f t="shared" si="1284"/>
        <v>0</v>
      </c>
      <c r="D2388" s="16">
        <f t="shared" si="1302"/>
        <v>514928.91523326421</v>
      </c>
      <c r="E2388" s="16">
        <f t="shared" si="1303"/>
        <v>0</v>
      </c>
      <c r="F2388" s="16">
        <f t="shared" si="1285"/>
        <v>514928.91523326421</v>
      </c>
      <c r="G2388" s="16">
        <f t="shared" si="1304"/>
        <v>52199.273578078355</v>
      </c>
      <c r="H2388" s="16">
        <f t="shared" si="1286"/>
        <v>3068.3307801292299</v>
      </c>
      <c r="I2388" s="16">
        <f t="shared" si="1305"/>
        <v>-222518.85429880951</v>
      </c>
      <c r="J2388" s="16">
        <f t="shared" si="1306"/>
        <v>0</v>
      </c>
      <c r="K2388" s="16">
        <f t="shared" si="1287"/>
        <v>-225587.18507893875</v>
      </c>
      <c r="L2388" s="16">
        <f t="shared" si="1307"/>
        <v>0</v>
      </c>
      <c r="M2388" s="16">
        <f t="shared" si="1288"/>
        <v>1002.0850583421343</v>
      </c>
      <c r="N2388" s="16">
        <f t="shared" si="1308"/>
        <v>107175.75752768245</v>
      </c>
      <c r="O2388" s="16">
        <f t="shared" si="1309"/>
        <v>1316.3130270697061</v>
      </c>
      <c r="P2388" s="16">
        <f t="shared" si="1289"/>
        <v>105859.44450061275</v>
      </c>
      <c r="Q2388" s="16">
        <f t="shared" si="1310"/>
        <v>8494.9928566977924</v>
      </c>
      <c r="R2388" s="16">
        <f t="shared" si="1290"/>
        <v>2037.2941810831981</v>
      </c>
      <c r="S2388" s="16">
        <f t="shared" si="1311"/>
        <v>-74678.628321750351</v>
      </c>
      <c r="T2388" s="16">
        <f t="shared" si="1312"/>
        <v>0</v>
      </c>
      <c r="U2388" s="16">
        <f t="shared" si="1291"/>
        <v>-76715.92250283355</v>
      </c>
      <c r="V2388" s="16">
        <f t="shared" si="1313"/>
        <v>0</v>
      </c>
      <c r="W2388" s="16">
        <f t="shared" si="1292"/>
        <v>1549.3684625381673</v>
      </c>
      <c r="X2388" s="16">
        <f t="shared" si="1314"/>
        <v>-254.61703516642268</v>
      </c>
      <c r="Y2388" s="16">
        <f t="shared" si="1315"/>
        <v>0</v>
      </c>
      <c r="Z2388" s="16">
        <f t="shared" si="1293"/>
        <v>-1803.98549770459</v>
      </c>
      <c r="AA2388" s="16">
        <f t="shared" si="1316"/>
        <v>0</v>
      </c>
      <c r="AB2388" s="16">
        <f t="shared" si="1294"/>
        <v>1305.8621775500021</v>
      </c>
      <c r="AC2388" s="16">
        <f t="shared" si="1317"/>
        <v>47018.692960632274</v>
      </c>
      <c r="AD2388" s="16">
        <f t="shared" si="1318"/>
        <v>1714.8761757555242</v>
      </c>
      <c r="AE2388" s="16">
        <f t="shared" si="1295"/>
        <v>45303.816784876748</v>
      </c>
      <c r="AF2388" s="16">
        <f t="shared" si="1319"/>
        <v>3671.2238713928928</v>
      </c>
      <c r="AG2388" s="16">
        <f t="shared" si="1296"/>
        <v>1427.6153200440847</v>
      </c>
      <c r="AH2388" s="16">
        <f t="shared" si="1320"/>
        <v>23218.92824779174</v>
      </c>
      <c r="AI2388" s="16">
        <f t="shared" si="1321"/>
        <v>1874.5572371859439</v>
      </c>
      <c r="AJ2388" s="16">
        <f t="shared" si="1297"/>
        <v>21344.371010605795</v>
      </c>
      <c r="AK2388" s="16">
        <f t="shared" si="1322"/>
        <v>1736.4173573870589</v>
      </c>
      <c r="AL2388" s="16">
        <f t="shared" si="1298"/>
        <v>1488.4918912911307</v>
      </c>
      <c r="AM2388" s="16">
        <f t="shared" si="1323"/>
        <v>11377.258294267451</v>
      </c>
      <c r="AN2388" s="16">
        <f t="shared" si="1324"/>
        <v>1954.3843063606735</v>
      </c>
      <c r="AO2388" s="16">
        <f t="shared" si="1299"/>
        <v>9422.873987906778</v>
      </c>
      <c r="AP2388" s="16">
        <f t="shared" si="1325"/>
        <v>768.07027657676906</v>
      </c>
      <c r="AQ2388" s="16">
        <f t="shared" si="1300"/>
        <v>1549.3684625381673</v>
      </c>
      <c r="AR2388" s="16">
        <f t="shared" si="1326"/>
        <v>-254.61703516642268</v>
      </c>
      <c r="AS2388" s="16">
        <f t="shared" si="1327"/>
        <v>0</v>
      </c>
      <c r="AT2388" s="16">
        <f t="shared" si="1301"/>
        <v>-1803.98549770459</v>
      </c>
      <c r="AU2388" s="16">
        <f t="shared" si="1328"/>
        <v>0</v>
      </c>
    </row>
    <row r="2389" spans="2:47">
      <c r="B2389" s="13">
        <v>41</v>
      </c>
      <c r="C2389" s="16">
        <f t="shared" si="1284"/>
        <v>0</v>
      </c>
      <c r="D2389" s="16">
        <f t="shared" si="1302"/>
        <v>514928.91523326421</v>
      </c>
      <c r="E2389" s="16">
        <f t="shared" si="1303"/>
        <v>0</v>
      </c>
      <c r="F2389" s="16">
        <f t="shared" si="1285"/>
        <v>514928.91523326421</v>
      </c>
      <c r="G2389" s="16">
        <f t="shared" si="1304"/>
        <v>51175.758409880742</v>
      </c>
      <c r="H2389" s="16">
        <f t="shared" si="1286"/>
        <v>3068.3307801292299</v>
      </c>
      <c r="I2389" s="16">
        <f t="shared" si="1305"/>
        <v>-232354.80063130692</v>
      </c>
      <c r="J2389" s="16">
        <f t="shared" si="1306"/>
        <v>0</v>
      </c>
      <c r="K2389" s="16">
        <f t="shared" si="1287"/>
        <v>-235423.13141143616</v>
      </c>
      <c r="L2389" s="16">
        <f t="shared" si="1307"/>
        <v>0</v>
      </c>
      <c r="M2389" s="16">
        <f t="shared" si="1288"/>
        <v>0</v>
      </c>
      <c r="N2389" s="16">
        <f t="shared" si="1308"/>
        <v>108817.15737995987</v>
      </c>
      <c r="O2389" s="16">
        <f t="shared" si="1309"/>
        <v>0</v>
      </c>
      <c r="P2389" s="16">
        <f t="shared" si="1289"/>
        <v>108817.15737995987</v>
      </c>
      <c r="Q2389" s="16">
        <f t="shared" si="1310"/>
        <v>8328.4243693115604</v>
      </c>
      <c r="R2389" s="16">
        <f t="shared" si="1290"/>
        <v>2037.2941810831981</v>
      </c>
      <c r="S2389" s="16">
        <f t="shared" si="1311"/>
        <v>-79017.400177918564</v>
      </c>
      <c r="T2389" s="16">
        <f t="shared" si="1312"/>
        <v>0</v>
      </c>
      <c r="U2389" s="16">
        <f t="shared" si="1291"/>
        <v>-81054.694359001762</v>
      </c>
      <c r="V2389" s="16">
        <f t="shared" si="1313"/>
        <v>0</v>
      </c>
      <c r="W2389" s="16">
        <f t="shared" si="1292"/>
        <v>1162.0263469036265</v>
      </c>
      <c r="X2389" s="16">
        <f t="shared" si="1314"/>
        <v>-1858.1050626357278</v>
      </c>
      <c r="Y2389" s="16">
        <f t="shared" si="1315"/>
        <v>0</v>
      </c>
      <c r="Z2389" s="16">
        <f t="shared" si="1293"/>
        <v>-3020.1314095393545</v>
      </c>
      <c r="AA2389" s="16">
        <f t="shared" si="1316"/>
        <v>0</v>
      </c>
      <c r="AB2389" s="16">
        <f t="shared" si="1294"/>
        <v>544.10924064583503</v>
      </c>
      <c r="AC2389" s="16">
        <f t="shared" si="1317"/>
        <v>46569.60542584621</v>
      </c>
      <c r="AD2389" s="16">
        <f t="shared" si="1318"/>
        <v>715.46571845251424</v>
      </c>
      <c r="AE2389" s="16">
        <f t="shared" si="1295"/>
        <v>45854.139707393697</v>
      </c>
      <c r="AF2389" s="16">
        <f t="shared" si="1319"/>
        <v>3543.9426756077592</v>
      </c>
      <c r="AG2389" s="16">
        <f t="shared" si="1296"/>
        <v>832.77560335905093</v>
      </c>
      <c r="AH2389" s="16">
        <f t="shared" si="1320"/>
        <v>21940.73273664212</v>
      </c>
      <c r="AI2389" s="16">
        <f t="shared" si="1321"/>
        <v>1094.9264834689855</v>
      </c>
      <c r="AJ2389" s="16">
        <f t="shared" si="1297"/>
        <v>20845.806253173134</v>
      </c>
      <c r="AK2389" s="16">
        <f t="shared" si="1322"/>
        <v>1617.4151860054055</v>
      </c>
      <c r="AL2389" s="16">
        <f t="shared" si="1298"/>
        <v>992.32792752742046</v>
      </c>
      <c r="AM2389" s="16">
        <f t="shared" si="1323"/>
        <v>9686.1490871288934</v>
      </c>
      <c r="AN2389" s="16">
        <f t="shared" si="1324"/>
        <v>1304.635671848195</v>
      </c>
      <c r="AO2389" s="16">
        <f t="shared" si="1299"/>
        <v>8381.5134152806986</v>
      </c>
      <c r="AP2389" s="16">
        <f t="shared" si="1325"/>
        <v>651.58650659956163</v>
      </c>
      <c r="AQ2389" s="16">
        <f t="shared" si="1300"/>
        <v>1162.0263469036265</v>
      </c>
      <c r="AR2389" s="16">
        <f t="shared" si="1326"/>
        <v>-1858.1050626357278</v>
      </c>
      <c r="AS2389" s="16">
        <f t="shared" si="1327"/>
        <v>0</v>
      </c>
      <c r="AT2389" s="16">
        <f t="shared" si="1301"/>
        <v>-3020.1314095393545</v>
      </c>
      <c r="AU2389" s="16">
        <f t="shared" si="1328"/>
        <v>0</v>
      </c>
    </row>
    <row r="2390" spans="2:47">
      <c r="B2390" s="13">
        <v>42</v>
      </c>
      <c r="C2390" s="16">
        <f t="shared" si="1284"/>
        <v>0</v>
      </c>
      <c r="D2390" s="16">
        <f t="shared" si="1302"/>
        <v>514928.91523326421</v>
      </c>
      <c r="E2390" s="16">
        <f t="shared" si="1303"/>
        <v>0</v>
      </c>
      <c r="F2390" s="16">
        <f t="shared" si="1285"/>
        <v>514928.91523326421</v>
      </c>
      <c r="G2390" s="16">
        <f t="shared" si="1304"/>
        <v>50172.312166549746</v>
      </c>
      <c r="H2390" s="16">
        <f t="shared" si="1286"/>
        <v>3068.3307801292299</v>
      </c>
      <c r="I2390" s="16">
        <f t="shared" si="1305"/>
        <v>-242485.82535377925</v>
      </c>
      <c r="J2390" s="16">
        <f t="shared" si="1306"/>
        <v>0</v>
      </c>
      <c r="K2390" s="16">
        <f t="shared" si="1287"/>
        <v>-245554.15613390849</v>
      </c>
      <c r="L2390" s="16">
        <f t="shared" si="1307"/>
        <v>0</v>
      </c>
      <c r="M2390" s="16">
        <f t="shared" si="1288"/>
        <v>0</v>
      </c>
      <c r="N2390" s="16">
        <f t="shared" si="1308"/>
        <v>108817.15737995987</v>
      </c>
      <c r="O2390" s="16">
        <f t="shared" si="1309"/>
        <v>0</v>
      </c>
      <c r="P2390" s="16">
        <f t="shared" si="1289"/>
        <v>108817.15737995987</v>
      </c>
      <c r="Q2390" s="16">
        <f t="shared" si="1310"/>
        <v>8165.1219306976081</v>
      </c>
      <c r="R2390" s="16">
        <f t="shared" si="1290"/>
        <v>848.87257545133252</v>
      </c>
      <c r="S2390" s="16">
        <f t="shared" si="1311"/>
        <v>-83486.335189771824</v>
      </c>
      <c r="T2390" s="16">
        <f t="shared" si="1312"/>
        <v>0</v>
      </c>
      <c r="U2390" s="16">
        <f t="shared" si="1291"/>
        <v>-84335.207765223153</v>
      </c>
      <c r="V2390" s="16">
        <f t="shared" si="1313"/>
        <v>0</v>
      </c>
      <c r="W2390" s="16">
        <f t="shared" si="1292"/>
        <v>0</v>
      </c>
      <c r="X2390" s="16">
        <f t="shared" si="1314"/>
        <v>-3110.7353518255354</v>
      </c>
      <c r="Y2390" s="16">
        <f t="shared" si="1315"/>
        <v>0</v>
      </c>
      <c r="Z2390" s="16">
        <f t="shared" si="1293"/>
        <v>-3110.7353518255354</v>
      </c>
      <c r="AA2390" s="16">
        <f t="shared" si="1316"/>
        <v>0</v>
      </c>
      <c r="AB2390" s="16">
        <f t="shared" si="1294"/>
        <v>0</v>
      </c>
      <c r="AC2390" s="16">
        <f t="shared" si="1317"/>
        <v>47135.304370818274</v>
      </c>
      <c r="AD2390" s="16">
        <f t="shared" si="1318"/>
        <v>0</v>
      </c>
      <c r="AE2390" s="16">
        <f t="shared" si="1295"/>
        <v>47135.304370818274</v>
      </c>
      <c r="AF2390" s="16">
        <f t="shared" si="1319"/>
        <v>3474.4536035370188</v>
      </c>
      <c r="AG2390" s="16">
        <f t="shared" si="1296"/>
        <v>0</v>
      </c>
      <c r="AH2390" s="16">
        <f t="shared" si="1320"/>
        <v>21428.238079886789</v>
      </c>
      <c r="AI2390" s="16">
        <f t="shared" si="1321"/>
        <v>0</v>
      </c>
      <c r="AJ2390" s="16">
        <f t="shared" si="1297"/>
        <v>21428.238079886789</v>
      </c>
      <c r="AK2390" s="16">
        <f t="shared" si="1322"/>
        <v>1585.7011627503975</v>
      </c>
      <c r="AL2390" s="16">
        <f t="shared" si="1298"/>
        <v>0</v>
      </c>
      <c r="AM2390" s="16">
        <f t="shared" si="1323"/>
        <v>8615.6929001036406</v>
      </c>
      <c r="AN2390" s="16">
        <f t="shared" si="1324"/>
        <v>0</v>
      </c>
      <c r="AO2390" s="16">
        <f t="shared" si="1299"/>
        <v>8615.6929001036406</v>
      </c>
      <c r="AP2390" s="16">
        <f t="shared" si="1325"/>
        <v>638.8103005878055</v>
      </c>
      <c r="AQ2390" s="16">
        <f t="shared" si="1300"/>
        <v>0</v>
      </c>
      <c r="AR2390" s="16">
        <f t="shared" si="1326"/>
        <v>-3110.7353518255354</v>
      </c>
      <c r="AS2390" s="16">
        <f t="shared" si="1327"/>
        <v>0</v>
      </c>
      <c r="AT2390" s="16">
        <f t="shared" si="1301"/>
        <v>-3110.7353518255354</v>
      </c>
      <c r="AU2390" s="16">
        <f t="shared" si="1328"/>
        <v>0</v>
      </c>
    </row>
    <row r="2391" spans="2:47">
      <c r="B2391" s="13">
        <v>43</v>
      </c>
      <c r="C2391" s="16">
        <f t="shared" si="1284"/>
        <v>0</v>
      </c>
      <c r="D2391" s="16">
        <f t="shared" si="1302"/>
        <v>514928.91523326421</v>
      </c>
      <c r="E2391" s="16">
        <f t="shared" si="1303"/>
        <v>0</v>
      </c>
      <c r="F2391" s="16">
        <f t="shared" si="1285"/>
        <v>514928.91523326421</v>
      </c>
      <c r="G2391" s="16">
        <f t="shared" si="1304"/>
        <v>49188.541339754651</v>
      </c>
      <c r="H2391" s="16">
        <f t="shared" si="1286"/>
        <v>2301.2480850969223</v>
      </c>
      <c r="I2391" s="16">
        <f t="shared" si="1305"/>
        <v>-252920.78081792576</v>
      </c>
      <c r="J2391" s="16">
        <f t="shared" si="1306"/>
        <v>0</v>
      </c>
      <c r="K2391" s="16">
        <f t="shared" si="1287"/>
        <v>-255222.02890302267</v>
      </c>
      <c r="L2391" s="16">
        <f t="shared" si="1307"/>
        <v>0</v>
      </c>
      <c r="M2391" s="16">
        <f t="shared" si="1288"/>
        <v>0</v>
      </c>
      <c r="N2391" s="16">
        <f t="shared" si="1308"/>
        <v>108817.15737995987</v>
      </c>
      <c r="O2391" s="16">
        <f t="shared" si="1309"/>
        <v>0</v>
      </c>
      <c r="P2391" s="16">
        <f t="shared" si="1289"/>
        <v>108817.15737995987</v>
      </c>
      <c r="Q2391" s="16">
        <f t="shared" si="1310"/>
        <v>8005.0215006839298</v>
      </c>
      <c r="R2391" s="16">
        <f t="shared" si="1290"/>
        <v>0</v>
      </c>
      <c r="S2391" s="16">
        <f t="shared" si="1311"/>
        <v>-86865.263998179857</v>
      </c>
      <c r="T2391" s="16">
        <f t="shared" si="1312"/>
        <v>0</v>
      </c>
      <c r="U2391" s="16">
        <f t="shared" si="1291"/>
        <v>-86865.263998179857</v>
      </c>
      <c r="V2391" s="16">
        <f t="shared" si="1313"/>
        <v>0</v>
      </c>
      <c r="W2391" s="16">
        <f t="shared" si="1292"/>
        <v>0</v>
      </c>
      <c r="X2391" s="16">
        <f t="shared" si="1314"/>
        <v>-3110.7353518255354</v>
      </c>
      <c r="Y2391" s="16">
        <f t="shared" si="1315"/>
        <v>0</v>
      </c>
      <c r="Z2391" s="16">
        <f t="shared" si="1293"/>
        <v>-3110.7353518255354</v>
      </c>
      <c r="AA2391" s="16">
        <f t="shared" si="1316"/>
        <v>0</v>
      </c>
      <c r="AB2391" s="16">
        <f t="shared" si="1294"/>
        <v>0</v>
      </c>
      <c r="AC2391" s="16">
        <f t="shared" si="1317"/>
        <v>47135.304370818274</v>
      </c>
      <c r="AD2391" s="16">
        <f t="shared" si="1318"/>
        <v>0</v>
      </c>
      <c r="AE2391" s="16">
        <f t="shared" si="1295"/>
        <v>47135.304370818274</v>
      </c>
      <c r="AF2391" s="16">
        <f t="shared" si="1319"/>
        <v>3406.327062291195</v>
      </c>
      <c r="AG2391" s="16">
        <f t="shared" si="1296"/>
        <v>0</v>
      </c>
      <c r="AH2391" s="16">
        <f t="shared" si="1320"/>
        <v>21428.238079886789</v>
      </c>
      <c r="AI2391" s="16">
        <f t="shared" si="1321"/>
        <v>0</v>
      </c>
      <c r="AJ2391" s="16">
        <f t="shared" si="1297"/>
        <v>21428.238079886789</v>
      </c>
      <c r="AK2391" s="16">
        <f t="shared" si="1322"/>
        <v>1554.6089830886251</v>
      </c>
      <c r="AL2391" s="16">
        <f t="shared" si="1298"/>
        <v>0</v>
      </c>
      <c r="AM2391" s="16">
        <f t="shared" si="1323"/>
        <v>8615.6929001036406</v>
      </c>
      <c r="AN2391" s="16">
        <f t="shared" si="1324"/>
        <v>0</v>
      </c>
      <c r="AO2391" s="16">
        <f t="shared" si="1299"/>
        <v>8615.6929001036406</v>
      </c>
      <c r="AP2391" s="16">
        <f t="shared" si="1325"/>
        <v>626.28460841941717</v>
      </c>
      <c r="AQ2391" s="16">
        <f t="shared" si="1300"/>
        <v>0</v>
      </c>
      <c r="AR2391" s="16">
        <f t="shared" si="1326"/>
        <v>-3110.7353518255354</v>
      </c>
      <c r="AS2391" s="16">
        <f t="shared" si="1327"/>
        <v>0</v>
      </c>
      <c r="AT2391" s="16">
        <f t="shared" si="1301"/>
        <v>-3110.7353518255354</v>
      </c>
      <c r="AU2391" s="16">
        <f t="shared" si="1328"/>
        <v>0</v>
      </c>
    </row>
    <row r="2392" spans="2:47">
      <c r="B2392" s="13">
        <v>44</v>
      </c>
      <c r="C2392" s="16">
        <f t="shared" si="1284"/>
        <v>0</v>
      </c>
      <c r="D2392" s="16">
        <f t="shared" si="1302"/>
        <v>514928.91523326421</v>
      </c>
      <c r="E2392" s="16">
        <f t="shared" si="1303"/>
        <v>0</v>
      </c>
      <c r="F2392" s="16">
        <f t="shared" si="1285"/>
        <v>514928.91523326421</v>
      </c>
      <c r="G2392" s="16">
        <f t="shared" si="1304"/>
        <v>48224.060137014363</v>
      </c>
      <c r="H2392" s="16">
        <f t="shared" si="1286"/>
        <v>0</v>
      </c>
      <c r="I2392" s="16">
        <f t="shared" si="1305"/>
        <v>-262878.68977011339</v>
      </c>
      <c r="J2392" s="16">
        <f t="shared" si="1306"/>
        <v>0</v>
      </c>
      <c r="K2392" s="16">
        <f t="shared" si="1287"/>
        <v>-262878.68977011339</v>
      </c>
      <c r="L2392" s="16">
        <f t="shared" si="1307"/>
        <v>0</v>
      </c>
      <c r="M2392" s="16">
        <f t="shared" si="1288"/>
        <v>0</v>
      </c>
      <c r="N2392" s="16">
        <f t="shared" si="1308"/>
        <v>108817.15737995987</v>
      </c>
      <c r="O2392" s="16">
        <f t="shared" si="1309"/>
        <v>0</v>
      </c>
      <c r="P2392" s="16">
        <f t="shared" si="1289"/>
        <v>108817.15737995987</v>
      </c>
      <c r="Q2392" s="16">
        <f t="shared" si="1310"/>
        <v>7848.0602947881662</v>
      </c>
      <c r="R2392" s="16">
        <f t="shared" si="1290"/>
        <v>0</v>
      </c>
      <c r="S2392" s="16">
        <f t="shared" si="1311"/>
        <v>-86865.263998179857</v>
      </c>
      <c r="T2392" s="16">
        <f t="shared" si="1312"/>
        <v>0</v>
      </c>
      <c r="U2392" s="16">
        <f t="shared" si="1291"/>
        <v>-86865.263998179857</v>
      </c>
      <c r="V2392" s="16">
        <f t="shared" si="1313"/>
        <v>0</v>
      </c>
      <c r="W2392" s="16">
        <f t="shared" si="1292"/>
        <v>0</v>
      </c>
      <c r="X2392" s="16">
        <f t="shared" si="1314"/>
        <v>-3110.7353518255354</v>
      </c>
      <c r="Y2392" s="16">
        <f t="shared" si="1315"/>
        <v>0</v>
      </c>
      <c r="Z2392" s="16">
        <f t="shared" si="1293"/>
        <v>-3110.7353518255354</v>
      </c>
      <c r="AA2392" s="16">
        <f t="shared" si="1316"/>
        <v>0</v>
      </c>
      <c r="AB2392" s="16">
        <f t="shared" si="1294"/>
        <v>0</v>
      </c>
      <c r="AC2392" s="16">
        <f t="shared" si="1317"/>
        <v>47135.304370818274</v>
      </c>
      <c r="AD2392" s="16">
        <f t="shared" si="1318"/>
        <v>0</v>
      </c>
      <c r="AE2392" s="16">
        <f t="shared" si="1295"/>
        <v>47135.304370818274</v>
      </c>
      <c r="AF2392" s="16">
        <f t="shared" si="1319"/>
        <v>3339.536335579603</v>
      </c>
      <c r="AG2392" s="16">
        <f t="shared" si="1296"/>
        <v>0</v>
      </c>
      <c r="AH2392" s="16">
        <f t="shared" si="1320"/>
        <v>21428.238079886789</v>
      </c>
      <c r="AI2392" s="16">
        <f t="shared" si="1321"/>
        <v>0</v>
      </c>
      <c r="AJ2392" s="16">
        <f t="shared" si="1297"/>
        <v>21428.238079886789</v>
      </c>
      <c r="AK2392" s="16">
        <f t="shared" si="1322"/>
        <v>1524.126454008456</v>
      </c>
      <c r="AL2392" s="16">
        <f t="shared" si="1298"/>
        <v>0</v>
      </c>
      <c r="AM2392" s="16">
        <f t="shared" si="1323"/>
        <v>8615.6929001036406</v>
      </c>
      <c r="AN2392" s="16">
        <f t="shared" si="1324"/>
        <v>0</v>
      </c>
      <c r="AO2392" s="16">
        <f t="shared" si="1299"/>
        <v>8615.6929001036406</v>
      </c>
      <c r="AP2392" s="16">
        <f t="shared" si="1325"/>
        <v>614.00451805825207</v>
      </c>
      <c r="AQ2392" s="16">
        <f t="shared" si="1300"/>
        <v>0</v>
      </c>
      <c r="AR2392" s="16">
        <f t="shared" si="1326"/>
        <v>-3110.7353518255354</v>
      </c>
      <c r="AS2392" s="16">
        <f t="shared" si="1327"/>
        <v>0</v>
      </c>
      <c r="AT2392" s="16">
        <f t="shared" si="1301"/>
        <v>-3110.7353518255354</v>
      </c>
      <c r="AU2392" s="16">
        <f t="shared" si="1328"/>
        <v>0</v>
      </c>
    </row>
    <row r="2393" spans="2:47">
      <c r="B2393" s="13">
        <v>45</v>
      </c>
      <c r="C2393" s="16">
        <f t="shared" si="1284"/>
        <v>0</v>
      </c>
      <c r="D2393" s="16">
        <f t="shared" si="1302"/>
        <v>514928.91523326421</v>
      </c>
      <c r="E2393" s="16">
        <f t="shared" si="1303"/>
        <v>0</v>
      </c>
      <c r="F2393" s="16">
        <f t="shared" si="1285"/>
        <v>514928.91523326421</v>
      </c>
      <c r="G2393" s="16">
        <f t="shared" si="1304"/>
        <v>47278.490330406239</v>
      </c>
      <c r="H2393" s="16">
        <f t="shared" si="1286"/>
        <v>0</v>
      </c>
      <c r="I2393" s="16">
        <f t="shared" si="1305"/>
        <v>-262878.68977011339</v>
      </c>
      <c r="J2393" s="16">
        <f t="shared" si="1306"/>
        <v>0</v>
      </c>
      <c r="K2393" s="16">
        <f t="shared" si="1287"/>
        <v>-262878.68977011339</v>
      </c>
      <c r="L2393" s="16">
        <f t="shared" si="1307"/>
        <v>0</v>
      </c>
      <c r="M2393" s="16">
        <f t="shared" si="1288"/>
        <v>0</v>
      </c>
      <c r="N2393" s="16">
        <f t="shared" si="1308"/>
        <v>108817.15737995987</v>
      </c>
      <c r="O2393" s="16">
        <f t="shared" si="1309"/>
        <v>0</v>
      </c>
      <c r="P2393" s="16">
        <f t="shared" si="1289"/>
        <v>108817.15737995987</v>
      </c>
      <c r="Q2393" s="16">
        <f t="shared" si="1310"/>
        <v>7694.176759596241</v>
      </c>
      <c r="R2393" s="16">
        <f t="shared" si="1290"/>
        <v>0</v>
      </c>
      <c r="S2393" s="16">
        <f t="shared" si="1311"/>
        <v>-86865.263998179857</v>
      </c>
      <c r="T2393" s="16">
        <f t="shared" si="1312"/>
        <v>0</v>
      </c>
      <c r="U2393" s="16">
        <f t="shared" si="1291"/>
        <v>-86865.263998179857</v>
      </c>
      <c r="V2393" s="16">
        <f t="shared" si="1313"/>
        <v>0</v>
      </c>
      <c r="W2393" s="16">
        <f t="shared" si="1292"/>
        <v>0</v>
      </c>
      <c r="X2393" s="16">
        <f t="shared" si="1314"/>
        <v>-3110.7353518255354</v>
      </c>
      <c r="Y2393" s="16">
        <f t="shared" si="1315"/>
        <v>0</v>
      </c>
      <c r="Z2393" s="16">
        <f t="shared" si="1293"/>
        <v>-3110.7353518255354</v>
      </c>
      <c r="AA2393" s="16">
        <f t="shared" si="1316"/>
        <v>0</v>
      </c>
      <c r="AB2393" s="16">
        <f t="shared" si="1294"/>
        <v>0</v>
      </c>
      <c r="AC2393" s="16">
        <f t="shared" si="1317"/>
        <v>47135.304370818274</v>
      </c>
      <c r="AD2393" s="16">
        <f t="shared" si="1318"/>
        <v>0</v>
      </c>
      <c r="AE2393" s="16">
        <f t="shared" si="1295"/>
        <v>47135.304370818274</v>
      </c>
      <c r="AF2393" s="16">
        <f t="shared" si="1319"/>
        <v>3274.055230960395</v>
      </c>
      <c r="AG2393" s="16">
        <f t="shared" si="1296"/>
        <v>0</v>
      </c>
      <c r="AH2393" s="16">
        <f t="shared" si="1320"/>
        <v>21428.238079886789</v>
      </c>
      <c r="AI2393" s="16">
        <f t="shared" si="1321"/>
        <v>0</v>
      </c>
      <c r="AJ2393" s="16">
        <f t="shared" si="1297"/>
        <v>21428.238079886789</v>
      </c>
      <c r="AK2393" s="16">
        <f t="shared" si="1322"/>
        <v>1494.2416215769176</v>
      </c>
      <c r="AL2393" s="16">
        <f t="shared" si="1298"/>
        <v>0</v>
      </c>
      <c r="AM2393" s="16">
        <f t="shared" si="1323"/>
        <v>8615.6929001036406</v>
      </c>
      <c r="AN2393" s="16">
        <f t="shared" si="1324"/>
        <v>0</v>
      </c>
      <c r="AO2393" s="16">
        <f t="shared" si="1299"/>
        <v>8615.6929001036406</v>
      </c>
      <c r="AP2393" s="16">
        <f t="shared" si="1325"/>
        <v>601.96521378260002</v>
      </c>
      <c r="AQ2393" s="16">
        <f t="shared" si="1300"/>
        <v>0</v>
      </c>
      <c r="AR2393" s="16">
        <f t="shared" si="1326"/>
        <v>-3110.7353518255354</v>
      </c>
      <c r="AS2393" s="16">
        <f t="shared" si="1327"/>
        <v>0</v>
      </c>
      <c r="AT2393" s="16">
        <f t="shared" si="1301"/>
        <v>-3110.7353518255354</v>
      </c>
      <c r="AU2393" s="16">
        <f t="shared" si="1328"/>
        <v>0</v>
      </c>
    </row>
    <row r="2394" spans="2:47">
      <c r="B2394" s="13">
        <v>46</v>
      </c>
      <c r="C2394" s="16">
        <f t="shared" si="1284"/>
        <v>0</v>
      </c>
      <c r="D2394" s="16">
        <f t="shared" si="1302"/>
        <v>514928.91523326421</v>
      </c>
      <c r="E2394" s="16">
        <f t="shared" si="1303"/>
        <v>0</v>
      </c>
      <c r="F2394" s="16">
        <f t="shared" si="1285"/>
        <v>514928.91523326421</v>
      </c>
      <c r="G2394" s="16">
        <f t="shared" si="1304"/>
        <v>46351.461108241412</v>
      </c>
      <c r="H2394" s="16">
        <f t="shared" si="1286"/>
        <v>0</v>
      </c>
      <c r="I2394" s="16">
        <f t="shared" si="1305"/>
        <v>-262878.68977011339</v>
      </c>
      <c r="J2394" s="16">
        <f t="shared" si="1306"/>
        <v>0</v>
      </c>
      <c r="K2394" s="16">
        <f t="shared" si="1287"/>
        <v>-262878.68977011339</v>
      </c>
      <c r="L2394" s="16">
        <f t="shared" si="1307"/>
        <v>0</v>
      </c>
      <c r="M2394" s="16">
        <f t="shared" si="1288"/>
        <v>0</v>
      </c>
      <c r="N2394" s="16">
        <f t="shared" si="1308"/>
        <v>108817.15737995987</v>
      </c>
      <c r="O2394" s="16">
        <f t="shared" si="1309"/>
        <v>0</v>
      </c>
      <c r="P2394" s="16">
        <f t="shared" si="1289"/>
        <v>108817.15737995987</v>
      </c>
      <c r="Q2394" s="16">
        <f t="shared" si="1310"/>
        <v>7543.3105486237655</v>
      </c>
      <c r="R2394" s="16">
        <f t="shared" si="1290"/>
        <v>0</v>
      </c>
      <c r="S2394" s="16">
        <f t="shared" si="1311"/>
        <v>-86865.263998179857</v>
      </c>
      <c r="T2394" s="16">
        <f t="shared" si="1312"/>
        <v>0</v>
      </c>
      <c r="U2394" s="16">
        <f t="shared" si="1291"/>
        <v>-86865.263998179857</v>
      </c>
      <c r="V2394" s="16">
        <f t="shared" si="1313"/>
        <v>0</v>
      </c>
      <c r="W2394" s="16">
        <f t="shared" si="1292"/>
        <v>0</v>
      </c>
      <c r="X2394" s="16">
        <f t="shared" si="1314"/>
        <v>-3110.7353518255354</v>
      </c>
      <c r="Y2394" s="16">
        <f t="shared" si="1315"/>
        <v>0</v>
      </c>
      <c r="Z2394" s="16">
        <f t="shared" si="1293"/>
        <v>-3110.7353518255354</v>
      </c>
      <c r="AA2394" s="16">
        <f t="shared" si="1316"/>
        <v>0</v>
      </c>
      <c r="AB2394" s="16">
        <f t="shared" si="1294"/>
        <v>0</v>
      </c>
      <c r="AC2394" s="16">
        <f t="shared" si="1317"/>
        <v>47135.304370818274</v>
      </c>
      <c r="AD2394" s="16">
        <f t="shared" si="1318"/>
        <v>0</v>
      </c>
      <c r="AE2394" s="16">
        <f t="shared" si="1295"/>
        <v>47135.304370818274</v>
      </c>
      <c r="AF2394" s="16">
        <f t="shared" si="1319"/>
        <v>3209.8580695690148</v>
      </c>
      <c r="AG2394" s="16">
        <f t="shared" si="1296"/>
        <v>0</v>
      </c>
      <c r="AH2394" s="16">
        <f t="shared" si="1320"/>
        <v>21428.238079886789</v>
      </c>
      <c r="AI2394" s="16">
        <f t="shared" si="1321"/>
        <v>0</v>
      </c>
      <c r="AJ2394" s="16">
        <f t="shared" si="1297"/>
        <v>21428.238079886789</v>
      </c>
      <c r="AK2394" s="16">
        <f t="shared" si="1322"/>
        <v>1464.9427662518799</v>
      </c>
      <c r="AL2394" s="16">
        <f t="shared" si="1298"/>
        <v>0</v>
      </c>
      <c r="AM2394" s="16">
        <f t="shared" si="1323"/>
        <v>8615.6929001036406</v>
      </c>
      <c r="AN2394" s="16">
        <f t="shared" si="1324"/>
        <v>0</v>
      </c>
      <c r="AO2394" s="16">
        <f t="shared" si="1299"/>
        <v>8615.6929001036406</v>
      </c>
      <c r="AP2394" s="16">
        <f t="shared" si="1325"/>
        <v>590.1619742966667</v>
      </c>
      <c r="AQ2394" s="16">
        <f t="shared" si="1300"/>
        <v>0</v>
      </c>
      <c r="AR2394" s="16">
        <f t="shared" si="1326"/>
        <v>-3110.7353518255354</v>
      </c>
      <c r="AS2394" s="16">
        <f t="shared" si="1327"/>
        <v>0</v>
      </c>
      <c r="AT2394" s="16">
        <f t="shared" si="1301"/>
        <v>-3110.7353518255354</v>
      </c>
      <c r="AU2394" s="16">
        <f t="shared" si="1328"/>
        <v>0</v>
      </c>
    </row>
    <row r="2395" spans="2:47">
      <c r="B2395" s="13">
        <v>47</v>
      </c>
      <c r="C2395" s="16">
        <f t="shared" si="1284"/>
        <v>0</v>
      </c>
      <c r="D2395" s="16">
        <f t="shared" si="1302"/>
        <v>514928.91523326421</v>
      </c>
      <c r="E2395" s="16">
        <f t="shared" si="1303"/>
        <v>0</v>
      </c>
      <c r="F2395" s="16">
        <f t="shared" si="1285"/>
        <v>514928.91523326421</v>
      </c>
      <c r="G2395" s="16">
        <f t="shared" si="1304"/>
        <v>45442.608929648442</v>
      </c>
      <c r="H2395" s="16">
        <f t="shared" si="1286"/>
        <v>0</v>
      </c>
      <c r="I2395" s="16">
        <f t="shared" si="1305"/>
        <v>-262878.68977011339</v>
      </c>
      <c r="J2395" s="16">
        <f t="shared" si="1306"/>
        <v>0</v>
      </c>
      <c r="K2395" s="16">
        <f t="shared" si="1287"/>
        <v>-262878.68977011339</v>
      </c>
      <c r="L2395" s="16">
        <f t="shared" si="1307"/>
        <v>0</v>
      </c>
      <c r="M2395" s="16">
        <f t="shared" si="1288"/>
        <v>0</v>
      </c>
      <c r="N2395" s="16">
        <f t="shared" si="1308"/>
        <v>108817.15737995987</v>
      </c>
      <c r="O2395" s="16">
        <f t="shared" si="1309"/>
        <v>0</v>
      </c>
      <c r="P2395" s="16">
        <f t="shared" si="1289"/>
        <v>108817.15737995987</v>
      </c>
      <c r="Q2395" s="16">
        <f t="shared" si="1310"/>
        <v>7395.4024986507502</v>
      </c>
      <c r="R2395" s="16">
        <f t="shared" si="1290"/>
        <v>0</v>
      </c>
      <c r="S2395" s="16">
        <f t="shared" si="1311"/>
        <v>-86865.263998179857</v>
      </c>
      <c r="T2395" s="16">
        <f t="shared" si="1312"/>
        <v>0</v>
      </c>
      <c r="U2395" s="16">
        <f t="shared" si="1291"/>
        <v>-86865.263998179857</v>
      </c>
      <c r="V2395" s="16">
        <f t="shared" si="1313"/>
        <v>0</v>
      </c>
      <c r="W2395" s="16">
        <f t="shared" si="1292"/>
        <v>0</v>
      </c>
      <c r="X2395" s="16">
        <f t="shared" si="1314"/>
        <v>-3110.7353518255354</v>
      </c>
      <c r="Y2395" s="16">
        <f t="shared" si="1315"/>
        <v>0</v>
      </c>
      <c r="Z2395" s="16">
        <f t="shared" si="1293"/>
        <v>-3110.7353518255354</v>
      </c>
      <c r="AA2395" s="16">
        <f t="shared" si="1316"/>
        <v>0</v>
      </c>
      <c r="AB2395" s="16">
        <f t="shared" si="1294"/>
        <v>0</v>
      </c>
      <c r="AC2395" s="16">
        <f t="shared" si="1317"/>
        <v>47135.304370818274</v>
      </c>
      <c r="AD2395" s="16">
        <f t="shared" si="1318"/>
        <v>0</v>
      </c>
      <c r="AE2395" s="16">
        <f t="shared" si="1295"/>
        <v>47135.304370818274</v>
      </c>
      <c r="AF2395" s="16">
        <f t="shared" si="1319"/>
        <v>3146.9196760480536</v>
      </c>
      <c r="AG2395" s="16">
        <f t="shared" si="1296"/>
        <v>0</v>
      </c>
      <c r="AH2395" s="16">
        <f t="shared" si="1320"/>
        <v>21428.238079886789</v>
      </c>
      <c r="AI2395" s="16">
        <f t="shared" si="1321"/>
        <v>0</v>
      </c>
      <c r="AJ2395" s="16">
        <f t="shared" si="1297"/>
        <v>21428.238079886789</v>
      </c>
      <c r="AK2395" s="16">
        <f t="shared" si="1322"/>
        <v>1436.2183982861568</v>
      </c>
      <c r="AL2395" s="16">
        <f t="shared" si="1298"/>
        <v>0</v>
      </c>
      <c r="AM2395" s="16">
        <f t="shared" si="1323"/>
        <v>8615.6929001036406</v>
      </c>
      <c r="AN2395" s="16">
        <f t="shared" si="1324"/>
        <v>0</v>
      </c>
      <c r="AO2395" s="16">
        <f t="shared" si="1299"/>
        <v>8615.6929001036406</v>
      </c>
      <c r="AP2395" s="16">
        <f t="shared" si="1325"/>
        <v>578.59017087908501</v>
      </c>
      <c r="AQ2395" s="16">
        <f t="shared" si="1300"/>
        <v>0</v>
      </c>
      <c r="AR2395" s="16">
        <f t="shared" si="1326"/>
        <v>-3110.7353518255354</v>
      </c>
      <c r="AS2395" s="16">
        <f t="shared" si="1327"/>
        <v>0</v>
      </c>
      <c r="AT2395" s="16">
        <f t="shared" si="1301"/>
        <v>-3110.7353518255354</v>
      </c>
      <c r="AU2395" s="16">
        <f t="shared" si="1328"/>
        <v>0</v>
      </c>
    </row>
    <row r="2396" spans="2:47">
      <c r="B2396" s="13">
        <v>48</v>
      </c>
      <c r="C2396" s="16">
        <f t="shared" si="1284"/>
        <v>0</v>
      </c>
      <c r="D2396" s="16">
        <f t="shared" si="1302"/>
        <v>514928.91523326421</v>
      </c>
      <c r="E2396" s="16">
        <f t="shared" si="1303"/>
        <v>0</v>
      </c>
      <c r="F2396" s="16">
        <f t="shared" si="1285"/>
        <v>514928.91523326421</v>
      </c>
      <c r="G2396" s="16">
        <f t="shared" si="1304"/>
        <v>44551.577382008276</v>
      </c>
      <c r="H2396" s="16">
        <f t="shared" si="1286"/>
        <v>0</v>
      </c>
      <c r="I2396" s="16">
        <f t="shared" si="1305"/>
        <v>-262878.68977011339</v>
      </c>
      <c r="J2396" s="16">
        <f t="shared" si="1306"/>
        <v>0</v>
      </c>
      <c r="K2396" s="16">
        <f t="shared" si="1287"/>
        <v>-262878.68977011339</v>
      </c>
      <c r="L2396" s="16">
        <f t="shared" si="1307"/>
        <v>0</v>
      </c>
      <c r="M2396" s="16">
        <f t="shared" si="1288"/>
        <v>0</v>
      </c>
      <c r="N2396" s="16">
        <f t="shared" si="1308"/>
        <v>108817.15737995987</v>
      </c>
      <c r="O2396" s="16">
        <f t="shared" si="1309"/>
        <v>0</v>
      </c>
      <c r="P2396" s="16">
        <f t="shared" si="1289"/>
        <v>108817.15737995987</v>
      </c>
      <c r="Q2396" s="16">
        <f t="shared" si="1310"/>
        <v>7250.3946065203436</v>
      </c>
      <c r="R2396" s="16">
        <f t="shared" si="1290"/>
        <v>0</v>
      </c>
      <c r="S2396" s="16">
        <f t="shared" si="1311"/>
        <v>-86865.263998179857</v>
      </c>
      <c r="T2396" s="16">
        <f t="shared" si="1312"/>
        <v>0</v>
      </c>
      <c r="U2396" s="16">
        <f t="shared" si="1291"/>
        <v>-86865.263998179857</v>
      </c>
      <c r="V2396" s="16">
        <f t="shared" si="1313"/>
        <v>0</v>
      </c>
      <c r="W2396" s="16">
        <f t="shared" si="1292"/>
        <v>0</v>
      </c>
      <c r="X2396" s="16">
        <f t="shared" si="1314"/>
        <v>-3110.7353518255354</v>
      </c>
      <c r="Y2396" s="16">
        <f t="shared" si="1315"/>
        <v>0</v>
      </c>
      <c r="Z2396" s="16">
        <f t="shared" si="1293"/>
        <v>-3110.7353518255354</v>
      </c>
      <c r="AA2396" s="16">
        <f t="shared" si="1316"/>
        <v>0</v>
      </c>
      <c r="AB2396" s="16">
        <f t="shared" si="1294"/>
        <v>0</v>
      </c>
      <c r="AC2396" s="16">
        <f t="shared" si="1317"/>
        <v>47135.304370818274</v>
      </c>
      <c r="AD2396" s="16">
        <f t="shared" si="1318"/>
        <v>0</v>
      </c>
      <c r="AE2396" s="16">
        <f t="shared" si="1295"/>
        <v>47135.304370818274</v>
      </c>
      <c r="AF2396" s="16">
        <f t="shared" si="1319"/>
        <v>3085.2153686745623</v>
      </c>
      <c r="AG2396" s="16">
        <f t="shared" si="1296"/>
        <v>0</v>
      </c>
      <c r="AH2396" s="16">
        <f t="shared" si="1320"/>
        <v>21428.238079886789</v>
      </c>
      <c r="AI2396" s="16">
        <f t="shared" si="1321"/>
        <v>0</v>
      </c>
      <c r="AJ2396" s="16">
        <f t="shared" si="1297"/>
        <v>21428.238079886789</v>
      </c>
      <c r="AK2396" s="16">
        <f t="shared" si="1322"/>
        <v>1408.0572532217222</v>
      </c>
      <c r="AL2396" s="16">
        <f t="shared" si="1298"/>
        <v>0</v>
      </c>
      <c r="AM2396" s="16">
        <f t="shared" si="1323"/>
        <v>8615.6929001036406</v>
      </c>
      <c r="AN2396" s="16">
        <f t="shared" si="1324"/>
        <v>0</v>
      </c>
      <c r="AO2396" s="16">
        <f t="shared" si="1299"/>
        <v>8615.6929001036406</v>
      </c>
      <c r="AP2396" s="16">
        <f t="shared" si="1325"/>
        <v>567.24526556773037</v>
      </c>
      <c r="AQ2396" s="16">
        <f t="shared" si="1300"/>
        <v>0</v>
      </c>
      <c r="AR2396" s="16">
        <f t="shared" si="1326"/>
        <v>-3110.7353518255354</v>
      </c>
      <c r="AS2396" s="16">
        <f t="shared" si="1327"/>
        <v>0</v>
      </c>
      <c r="AT2396" s="16">
        <f t="shared" si="1301"/>
        <v>-3110.7353518255354</v>
      </c>
      <c r="AU2396" s="16">
        <f t="shared" si="1328"/>
        <v>0</v>
      </c>
    </row>
    <row r="2397" spans="2:47">
      <c r="B2397" s="13">
        <v>49</v>
      </c>
      <c r="C2397" s="16">
        <f t="shared" si="1284"/>
        <v>0</v>
      </c>
      <c r="D2397" s="16">
        <f t="shared" si="1302"/>
        <v>514928.91523326421</v>
      </c>
      <c r="E2397" s="16">
        <f t="shared" si="1303"/>
        <v>0</v>
      </c>
      <c r="F2397" s="16">
        <f t="shared" si="1285"/>
        <v>514928.91523326421</v>
      </c>
      <c r="G2397" s="16">
        <f t="shared" si="1304"/>
        <v>43678.017041184583</v>
      </c>
      <c r="H2397" s="16">
        <f t="shared" si="1286"/>
        <v>0</v>
      </c>
      <c r="I2397" s="16">
        <f t="shared" si="1305"/>
        <v>-262878.68977011339</v>
      </c>
      <c r="J2397" s="16">
        <f t="shared" si="1306"/>
        <v>0</v>
      </c>
      <c r="K2397" s="16">
        <f t="shared" si="1287"/>
        <v>-262878.68977011339</v>
      </c>
      <c r="L2397" s="16">
        <f t="shared" si="1307"/>
        <v>0</v>
      </c>
      <c r="M2397" s="16">
        <f t="shared" si="1288"/>
        <v>0</v>
      </c>
      <c r="N2397" s="16">
        <f t="shared" si="1308"/>
        <v>108817.15737995987</v>
      </c>
      <c r="O2397" s="16">
        <f t="shared" si="1309"/>
        <v>0</v>
      </c>
      <c r="P2397" s="16">
        <f t="shared" si="1289"/>
        <v>108817.15737995987</v>
      </c>
      <c r="Q2397" s="16">
        <f t="shared" si="1310"/>
        <v>7108.230006392494</v>
      </c>
      <c r="R2397" s="16">
        <f t="shared" si="1290"/>
        <v>0</v>
      </c>
      <c r="S2397" s="16">
        <f t="shared" si="1311"/>
        <v>-86865.263998179857</v>
      </c>
      <c r="T2397" s="16">
        <f t="shared" si="1312"/>
        <v>0</v>
      </c>
      <c r="U2397" s="16">
        <f t="shared" si="1291"/>
        <v>-86865.263998179857</v>
      </c>
      <c r="V2397" s="16">
        <f t="shared" si="1313"/>
        <v>0</v>
      </c>
      <c r="W2397" s="16">
        <f t="shared" si="1292"/>
        <v>0</v>
      </c>
      <c r="X2397" s="16">
        <f t="shared" si="1314"/>
        <v>-3110.7353518255354</v>
      </c>
      <c r="Y2397" s="16">
        <f t="shared" si="1315"/>
        <v>0</v>
      </c>
      <c r="Z2397" s="16">
        <f t="shared" si="1293"/>
        <v>-3110.7353518255354</v>
      </c>
      <c r="AA2397" s="16">
        <f t="shared" si="1316"/>
        <v>0</v>
      </c>
      <c r="AB2397" s="16">
        <f t="shared" si="1294"/>
        <v>0</v>
      </c>
      <c r="AC2397" s="16">
        <f t="shared" si="1317"/>
        <v>47135.304370818274</v>
      </c>
      <c r="AD2397" s="16">
        <f t="shared" si="1318"/>
        <v>0</v>
      </c>
      <c r="AE2397" s="16">
        <f t="shared" si="1295"/>
        <v>47135.304370818274</v>
      </c>
      <c r="AF2397" s="16">
        <f t="shared" si="1319"/>
        <v>3024.7209496809432</v>
      </c>
      <c r="AG2397" s="16">
        <f t="shared" si="1296"/>
        <v>0</v>
      </c>
      <c r="AH2397" s="16">
        <f t="shared" si="1320"/>
        <v>21428.238079886789</v>
      </c>
      <c r="AI2397" s="16">
        <f t="shared" si="1321"/>
        <v>0</v>
      </c>
      <c r="AJ2397" s="16">
        <f t="shared" si="1297"/>
        <v>21428.238079886789</v>
      </c>
      <c r="AK2397" s="16">
        <f t="shared" si="1322"/>
        <v>1380.4482874722767</v>
      </c>
      <c r="AL2397" s="16">
        <f t="shared" si="1298"/>
        <v>0</v>
      </c>
      <c r="AM2397" s="16">
        <f t="shared" si="1323"/>
        <v>8615.6929001036406</v>
      </c>
      <c r="AN2397" s="16">
        <f t="shared" si="1324"/>
        <v>0</v>
      </c>
      <c r="AO2397" s="16">
        <f t="shared" si="1299"/>
        <v>8615.6929001036406</v>
      </c>
      <c r="AP2397" s="16">
        <f t="shared" si="1325"/>
        <v>556.12280938012782</v>
      </c>
      <c r="AQ2397" s="16">
        <f t="shared" si="1300"/>
        <v>0</v>
      </c>
      <c r="AR2397" s="16">
        <f t="shared" si="1326"/>
        <v>-3110.7353518255354</v>
      </c>
      <c r="AS2397" s="16">
        <f t="shared" si="1327"/>
        <v>0</v>
      </c>
      <c r="AT2397" s="16">
        <f t="shared" si="1301"/>
        <v>-3110.7353518255354</v>
      </c>
      <c r="AU2397" s="16">
        <f t="shared" si="1328"/>
        <v>0</v>
      </c>
    </row>
    <row r="2398" spans="2:47">
      <c r="B2398" s="13">
        <v>50</v>
      </c>
      <c r="C2398" s="16">
        <f t="shared" si="1284"/>
        <v>0</v>
      </c>
      <c r="D2398" s="16">
        <f t="shared" si="1302"/>
        <v>514928.91523326421</v>
      </c>
      <c r="E2398" s="16">
        <f t="shared" si="1303"/>
        <v>0</v>
      </c>
      <c r="F2398" s="16">
        <f t="shared" si="1285"/>
        <v>514928.91523326421</v>
      </c>
      <c r="G2398" s="16">
        <f t="shared" si="1304"/>
        <v>42821.585334494688</v>
      </c>
      <c r="H2398" s="16">
        <f t="shared" si="1286"/>
        <v>0</v>
      </c>
      <c r="I2398" s="16">
        <f t="shared" si="1305"/>
        <v>-262878.68977011339</v>
      </c>
      <c r="J2398" s="16">
        <f t="shared" si="1306"/>
        <v>0</v>
      </c>
      <c r="K2398" s="16">
        <f t="shared" si="1287"/>
        <v>-262878.68977011339</v>
      </c>
      <c r="L2398" s="16">
        <f t="shared" si="1307"/>
        <v>0</v>
      </c>
      <c r="M2398" s="16">
        <f t="shared" si="1288"/>
        <v>0</v>
      </c>
      <c r="N2398" s="16">
        <f t="shared" si="1308"/>
        <v>108817.15737995987</v>
      </c>
      <c r="O2398" s="16">
        <f t="shared" si="1309"/>
        <v>0</v>
      </c>
      <c r="P2398" s="16">
        <f t="shared" si="1289"/>
        <v>108817.15737995987</v>
      </c>
      <c r="Q2398" s="16">
        <f t="shared" si="1310"/>
        <v>6968.8529474436218</v>
      </c>
      <c r="R2398" s="16">
        <f t="shared" si="1290"/>
        <v>0</v>
      </c>
      <c r="S2398" s="16">
        <f t="shared" si="1311"/>
        <v>-86865.263998179857</v>
      </c>
      <c r="T2398" s="16">
        <f t="shared" si="1312"/>
        <v>0</v>
      </c>
      <c r="U2398" s="16">
        <f t="shared" si="1291"/>
        <v>-86865.263998179857</v>
      </c>
      <c r="V2398" s="16">
        <f t="shared" si="1313"/>
        <v>0</v>
      </c>
      <c r="W2398" s="16">
        <f t="shared" si="1292"/>
        <v>0</v>
      </c>
      <c r="X2398" s="16">
        <f t="shared" si="1314"/>
        <v>-3110.7353518255354</v>
      </c>
      <c r="Y2398" s="16">
        <f t="shared" si="1315"/>
        <v>0</v>
      </c>
      <c r="Z2398" s="16">
        <f t="shared" si="1293"/>
        <v>-3110.7353518255354</v>
      </c>
      <c r="AA2398" s="16">
        <f t="shared" si="1316"/>
        <v>0</v>
      </c>
      <c r="AB2398" s="16">
        <f t="shared" si="1294"/>
        <v>0</v>
      </c>
      <c r="AC2398" s="16">
        <f t="shared" si="1317"/>
        <v>47135.304370818274</v>
      </c>
      <c r="AD2398" s="16">
        <f t="shared" si="1318"/>
        <v>0</v>
      </c>
      <c r="AE2398" s="16">
        <f t="shared" si="1295"/>
        <v>47135.304370818274</v>
      </c>
      <c r="AF2398" s="16">
        <f t="shared" si="1319"/>
        <v>2965.4126957656304</v>
      </c>
      <c r="AG2398" s="16">
        <f t="shared" si="1296"/>
        <v>0</v>
      </c>
      <c r="AH2398" s="16">
        <f t="shared" si="1320"/>
        <v>21428.238079886789</v>
      </c>
      <c r="AI2398" s="16">
        <f t="shared" si="1321"/>
        <v>0</v>
      </c>
      <c r="AJ2398" s="16">
        <f t="shared" si="1297"/>
        <v>21428.238079886789</v>
      </c>
      <c r="AK2398" s="16">
        <f t="shared" si="1322"/>
        <v>1353.380673992428</v>
      </c>
      <c r="AL2398" s="16">
        <f t="shared" si="1298"/>
        <v>0</v>
      </c>
      <c r="AM2398" s="16">
        <f t="shared" si="1323"/>
        <v>8615.6929001036406</v>
      </c>
      <c r="AN2398" s="16">
        <f t="shared" si="1324"/>
        <v>0</v>
      </c>
      <c r="AO2398" s="16">
        <f t="shared" si="1299"/>
        <v>8615.6929001036406</v>
      </c>
      <c r="AP2398" s="16">
        <f t="shared" si="1325"/>
        <v>545.21844056875273</v>
      </c>
      <c r="AQ2398" s="16">
        <f t="shared" si="1300"/>
        <v>0</v>
      </c>
      <c r="AR2398" s="16">
        <f t="shared" si="1326"/>
        <v>-3110.7353518255354</v>
      </c>
      <c r="AS2398" s="16">
        <f t="shared" si="1327"/>
        <v>0</v>
      </c>
      <c r="AT2398" s="16">
        <f t="shared" si="1301"/>
        <v>-3110.7353518255354</v>
      </c>
      <c r="AU2398" s="16">
        <f t="shared" si="1328"/>
        <v>0</v>
      </c>
    </row>
    <row r="2399" spans="2:47">
      <c r="B2399" s="13">
        <v>51</v>
      </c>
      <c r="C2399" s="16">
        <f t="shared" si="1284"/>
        <v>0</v>
      </c>
      <c r="D2399" s="16">
        <f t="shared" si="1302"/>
        <v>514928.91523326421</v>
      </c>
      <c r="E2399" s="16">
        <f t="shared" si="1303"/>
        <v>0</v>
      </c>
      <c r="F2399" s="16">
        <f t="shared" si="1285"/>
        <v>514928.91523326421</v>
      </c>
      <c r="G2399" s="16">
        <f t="shared" si="1304"/>
        <v>41981.946406367344</v>
      </c>
      <c r="H2399" s="16">
        <f t="shared" si="1286"/>
        <v>0</v>
      </c>
      <c r="I2399" s="16">
        <f t="shared" si="1305"/>
        <v>-262878.68977011339</v>
      </c>
      <c r="J2399" s="16">
        <f t="shared" si="1306"/>
        <v>0</v>
      </c>
      <c r="K2399" s="16">
        <f t="shared" si="1287"/>
        <v>-262878.68977011339</v>
      </c>
      <c r="L2399" s="16">
        <f t="shared" si="1307"/>
        <v>0</v>
      </c>
      <c r="M2399" s="16">
        <f t="shared" si="1288"/>
        <v>0</v>
      </c>
      <c r="N2399" s="16">
        <f t="shared" si="1308"/>
        <v>108817.15737995987</v>
      </c>
      <c r="O2399" s="16">
        <f t="shared" si="1309"/>
        <v>0</v>
      </c>
      <c r="P2399" s="16">
        <f t="shared" si="1289"/>
        <v>108817.15737995987</v>
      </c>
      <c r="Q2399" s="16">
        <f t="shared" si="1310"/>
        <v>6832.2087720035506</v>
      </c>
      <c r="R2399" s="16">
        <f t="shared" si="1290"/>
        <v>0</v>
      </c>
      <c r="S2399" s="16">
        <f t="shared" si="1311"/>
        <v>-86865.263998179857</v>
      </c>
      <c r="T2399" s="16">
        <f t="shared" si="1312"/>
        <v>0</v>
      </c>
      <c r="U2399" s="16">
        <f t="shared" si="1291"/>
        <v>-86865.263998179857</v>
      </c>
      <c r="V2399" s="16">
        <f t="shared" si="1313"/>
        <v>0</v>
      </c>
      <c r="W2399" s="16">
        <f t="shared" si="1292"/>
        <v>0</v>
      </c>
      <c r="X2399" s="16">
        <f t="shared" si="1314"/>
        <v>-3110.7353518255354</v>
      </c>
      <c r="Y2399" s="16">
        <f t="shared" si="1315"/>
        <v>0</v>
      </c>
      <c r="Z2399" s="16">
        <f t="shared" si="1293"/>
        <v>-3110.7353518255354</v>
      </c>
      <c r="AA2399" s="16">
        <f t="shared" si="1316"/>
        <v>0</v>
      </c>
      <c r="AB2399" s="16">
        <f t="shared" si="1294"/>
        <v>0</v>
      </c>
      <c r="AC2399" s="16">
        <f t="shared" si="1317"/>
        <v>47135.304370818274</v>
      </c>
      <c r="AD2399" s="16">
        <f t="shared" si="1318"/>
        <v>0</v>
      </c>
      <c r="AE2399" s="16">
        <f t="shared" si="1295"/>
        <v>47135.304370818274</v>
      </c>
      <c r="AF2399" s="16">
        <f t="shared" si="1319"/>
        <v>2907.2673487898337</v>
      </c>
      <c r="AG2399" s="16">
        <f t="shared" si="1296"/>
        <v>0</v>
      </c>
      <c r="AH2399" s="16">
        <f t="shared" si="1320"/>
        <v>21428.238079886789</v>
      </c>
      <c r="AI2399" s="16">
        <f t="shared" si="1321"/>
        <v>0</v>
      </c>
      <c r="AJ2399" s="16">
        <f t="shared" si="1297"/>
        <v>21428.238079886789</v>
      </c>
      <c r="AK2399" s="16">
        <f t="shared" si="1322"/>
        <v>1326.8437980317922</v>
      </c>
      <c r="AL2399" s="16">
        <f t="shared" si="1298"/>
        <v>0</v>
      </c>
      <c r="AM2399" s="16">
        <f t="shared" si="1323"/>
        <v>8615.6929001036406</v>
      </c>
      <c r="AN2399" s="16">
        <f t="shared" si="1324"/>
        <v>0</v>
      </c>
      <c r="AO2399" s="16">
        <f t="shared" si="1299"/>
        <v>8615.6929001036406</v>
      </c>
      <c r="AP2399" s="16">
        <f t="shared" si="1325"/>
        <v>534.52788291054185</v>
      </c>
      <c r="AQ2399" s="16">
        <f t="shared" si="1300"/>
        <v>0</v>
      </c>
      <c r="AR2399" s="16">
        <f t="shared" si="1326"/>
        <v>-3110.7353518255354</v>
      </c>
      <c r="AS2399" s="16">
        <f t="shared" si="1327"/>
        <v>0</v>
      </c>
      <c r="AT2399" s="16">
        <f t="shared" si="1301"/>
        <v>-3110.7353518255354</v>
      </c>
      <c r="AU2399" s="16">
        <f t="shared" si="1328"/>
        <v>0</v>
      </c>
    </row>
    <row r="2400" spans="2:47">
      <c r="B2400" s="13">
        <v>52</v>
      </c>
      <c r="C2400" s="16">
        <f t="shared" si="1284"/>
        <v>0</v>
      </c>
      <c r="D2400" s="16">
        <f t="shared" si="1302"/>
        <v>514928.91523326421</v>
      </c>
      <c r="E2400" s="16">
        <f t="shared" si="1303"/>
        <v>0</v>
      </c>
      <c r="F2400" s="16">
        <f t="shared" si="1285"/>
        <v>514928.91523326421</v>
      </c>
      <c r="G2400" s="16">
        <f t="shared" si="1304"/>
        <v>41158.770986634649</v>
      </c>
      <c r="H2400" s="16">
        <f t="shared" si="1286"/>
        <v>0</v>
      </c>
      <c r="I2400" s="16">
        <f t="shared" si="1305"/>
        <v>-262878.68977011339</v>
      </c>
      <c r="J2400" s="16">
        <f t="shared" si="1306"/>
        <v>0</v>
      </c>
      <c r="K2400" s="16">
        <f t="shared" si="1287"/>
        <v>-262878.68977011339</v>
      </c>
      <c r="L2400" s="16">
        <f t="shared" si="1307"/>
        <v>0</v>
      </c>
      <c r="M2400" s="16">
        <f t="shared" si="1288"/>
        <v>0</v>
      </c>
      <c r="N2400" s="16">
        <f t="shared" si="1308"/>
        <v>108817.15737995987</v>
      </c>
      <c r="O2400" s="16">
        <f t="shared" si="1309"/>
        <v>0</v>
      </c>
      <c r="P2400" s="16">
        <f t="shared" si="1289"/>
        <v>108817.15737995987</v>
      </c>
      <c r="Q2400" s="16">
        <f t="shared" si="1310"/>
        <v>6698.2438941211276</v>
      </c>
      <c r="R2400" s="16">
        <f t="shared" si="1290"/>
        <v>0</v>
      </c>
      <c r="S2400" s="16">
        <f t="shared" si="1311"/>
        <v>-86865.263998179857</v>
      </c>
      <c r="T2400" s="16">
        <f t="shared" si="1312"/>
        <v>0</v>
      </c>
      <c r="U2400" s="16">
        <f t="shared" si="1291"/>
        <v>-86865.263998179857</v>
      </c>
      <c r="V2400" s="16">
        <f t="shared" si="1313"/>
        <v>0</v>
      </c>
      <c r="W2400" s="16">
        <f t="shared" si="1292"/>
        <v>0</v>
      </c>
      <c r="X2400" s="16">
        <f t="shared" si="1314"/>
        <v>-3110.7353518255354</v>
      </c>
      <c r="Y2400" s="16">
        <f t="shared" si="1315"/>
        <v>0</v>
      </c>
      <c r="Z2400" s="16">
        <f t="shared" si="1293"/>
        <v>-3110.7353518255354</v>
      </c>
      <c r="AA2400" s="16">
        <f t="shared" si="1316"/>
        <v>0</v>
      </c>
      <c r="AB2400" s="16">
        <f t="shared" si="1294"/>
        <v>0</v>
      </c>
      <c r="AC2400" s="16">
        <f t="shared" si="1317"/>
        <v>47135.304370818274</v>
      </c>
      <c r="AD2400" s="16">
        <f t="shared" si="1318"/>
        <v>0</v>
      </c>
      <c r="AE2400" s="16">
        <f t="shared" si="1295"/>
        <v>47135.304370818274</v>
      </c>
      <c r="AF2400" s="16">
        <f t="shared" si="1319"/>
        <v>2850.2621066566999</v>
      </c>
      <c r="AG2400" s="16">
        <f t="shared" si="1296"/>
        <v>0</v>
      </c>
      <c r="AH2400" s="16">
        <f t="shared" si="1320"/>
        <v>21428.238079886789</v>
      </c>
      <c r="AI2400" s="16">
        <f t="shared" si="1321"/>
        <v>0</v>
      </c>
      <c r="AJ2400" s="16">
        <f t="shared" si="1297"/>
        <v>21428.238079886789</v>
      </c>
      <c r="AK2400" s="16">
        <f t="shared" si="1322"/>
        <v>1300.8272529723451</v>
      </c>
      <c r="AL2400" s="16">
        <f t="shared" si="1298"/>
        <v>0</v>
      </c>
      <c r="AM2400" s="16">
        <f t="shared" si="1323"/>
        <v>8615.6929001036406</v>
      </c>
      <c r="AN2400" s="16">
        <f t="shared" si="1324"/>
        <v>0</v>
      </c>
      <c r="AO2400" s="16">
        <f t="shared" si="1299"/>
        <v>8615.6929001036406</v>
      </c>
      <c r="AP2400" s="16">
        <f t="shared" si="1325"/>
        <v>524.04694402994301</v>
      </c>
      <c r="AQ2400" s="16">
        <f t="shared" si="1300"/>
        <v>0</v>
      </c>
      <c r="AR2400" s="16">
        <f t="shared" si="1326"/>
        <v>-3110.7353518255354</v>
      </c>
      <c r="AS2400" s="16">
        <f t="shared" si="1327"/>
        <v>0</v>
      </c>
      <c r="AT2400" s="16">
        <f t="shared" si="1301"/>
        <v>-3110.7353518255354</v>
      </c>
      <c r="AU2400" s="16">
        <f t="shared" si="1328"/>
        <v>0</v>
      </c>
    </row>
    <row r="2401" spans="1:47">
      <c r="B2401" s="13">
        <v>53</v>
      </c>
      <c r="C2401" s="16">
        <f t="shared" si="1284"/>
        <v>0</v>
      </c>
      <c r="D2401" s="16">
        <f t="shared" si="1302"/>
        <v>514928.91523326421</v>
      </c>
      <c r="E2401" s="16">
        <f t="shared" si="1303"/>
        <v>0</v>
      </c>
      <c r="F2401" s="16">
        <f t="shared" si="1285"/>
        <v>514928.91523326421</v>
      </c>
      <c r="G2401" s="16">
        <f t="shared" si="1304"/>
        <v>40351.73626140652</v>
      </c>
      <c r="H2401" s="16">
        <f t="shared" si="1286"/>
        <v>0</v>
      </c>
      <c r="I2401" s="16">
        <f t="shared" si="1305"/>
        <v>-262878.68977011339</v>
      </c>
      <c r="J2401" s="16">
        <f t="shared" si="1306"/>
        <v>0</v>
      </c>
      <c r="K2401" s="16">
        <f t="shared" si="1287"/>
        <v>-262878.68977011339</v>
      </c>
      <c r="L2401" s="16">
        <f t="shared" si="1307"/>
        <v>0</v>
      </c>
      <c r="M2401" s="16">
        <f t="shared" si="1288"/>
        <v>0</v>
      </c>
      <c r="N2401" s="16">
        <f t="shared" si="1308"/>
        <v>108817.15737995987</v>
      </c>
      <c r="O2401" s="16">
        <f t="shared" si="1309"/>
        <v>0</v>
      </c>
      <c r="P2401" s="16">
        <f t="shared" si="1289"/>
        <v>108817.15737995987</v>
      </c>
      <c r="Q2401" s="16">
        <f t="shared" si="1310"/>
        <v>6566.9057785501254</v>
      </c>
      <c r="R2401" s="16">
        <f t="shared" si="1290"/>
        <v>0</v>
      </c>
      <c r="S2401" s="16">
        <f t="shared" si="1311"/>
        <v>-86865.263998179857</v>
      </c>
      <c r="T2401" s="16">
        <f t="shared" si="1312"/>
        <v>0</v>
      </c>
      <c r="U2401" s="16">
        <f t="shared" si="1291"/>
        <v>-86865.263998179857</v>
      </c>
      <c r="V2401" s="16">
        <f t="shared" si="1313"/>
        <v>0</v>
      </c>
      <c r="W2401" s="16">
        <f t="shared" si="1292"/>
        <v>0</v>
      </c>
      <c r="X2401" s="16">
        <f t="shared" si="1314"/>
        <v>-3110.7353518255354</v>
      </c>
      <c r="Y2401" s="16">
        <f t="shared" si="1315"/>
        <v>0</v>
      </c>
      <c r="Z2401" s="16">
        <f t="shared" si="1293"/>
        <v>-3110.7353518255354</v>
      </c>
      <c r="AA2401" s="16">
        <f t="shared" si="1316"/>
        <v>0</v>
      </c>
      <c r="AB2401" s="16">
        <f t="shared" si="1294"/>
        <v>0</v>
      </c>
      <c r="AC2401" s="16">
        <f t="shared" si="1317"/>
        <v>47135.304370818274</v>
      </c>
      <c r="AD2401" s="16">
        <f t="shared" si="1318"/>
        <v>0</v>
      </c>
      <c r="AE2401" s="16">
        <f t="shared" si="1295"/>
        <v>47135.304370818274</v>
      </c>
      <c r="AF2401" s="16">
        <f t="shared" si="1319"/>
        <v>2794.3746143693133</v>
      </c>
      <c r="AG2401" s="16">
        <f t="shared" si="1296"/>
        <v>0</v>
      </c>
      <c r="AH2401" s="16">
        <f t="shared" si="1320"/>
        <v>21428.238079886789</v>
      </c>
      <c r="AI2401" s="16">
        <f t="shared" si="1321"/>
        <v>0</v>
      </c>
      <c r="AJ2401" s="16">
        <f t="shared" si="1297"/>
        <v>21428.238079886789</v>
      </c>
      <c r="AK2401" s="16">
        <f t="shared" si="1322"/>
        <v>1275.3208362473972</v>
      </c>
      <c r="AL2401" s="16">
        <f t="shared" si="1298"/>
        <v>0</v>
      </c>
      <c r="AM2401" s="16">
        <f t="shared" si="1323"/>
        <v>8615.6929001036406</v>
      </c>
      <c r="AN2401" s="16">
        <f t="shared" si="1324"/>
        <v>0</v>
      </c>
      <c r="AO2401" s="16">
        <f t="shared" si="1299"/>
        <v>8615.6929001036406</v>
      </c>
      <c r="AP2401" s="16">
        <f t="shared" si="1325"/>
        <v>513.77151375484607</v>
      </c>
      <c r="AQ2401" s="16">
        <f t="shared" si="1300"/>
        <v>0</v>
      </c>
      <c r="AR2401" s="16">
        <f t="shared" si="1326"/>
        <v>-3110.7353518255354</v>
      </c>
      <c r="AS2401" s="16">
        <f t="shared" si="1327"/>
        <v>0</v>
      </c>
      <c r="AT2401" s="16">
        <f t="shared" si="1301"/>
        <v>-3110.7353518255354</v>
      </c>
      <c r="AU2401" s="16">
        <f t="shared" si="1328"/>
        <v>0</v>
      </c>
    </row>
    <row r="2403" spans="1:47">
      <c r="A2403" s="2" t="s">
        <v>485</v>
      </c>
      <c r="B2403" s="5" t="s">
        <v>429</v>
      </c>
      <c r="C2403" s="11">
        <f>IF($AQ$2422,$AQ$2406,$AQ$2405)</f>
        <v>24417</v>
      </c>
      <c r="D2403" s="5" t="s">
        <v>430</v>
      </c>
      <c r="E2403" s="11">
        <f>IF($B$129+780&lt;$B$133,2,IF($C$2403&lt;=$C$2404+1,-1,IF($C$2403&gt;=$B$129+781,1,0)))</f>
        <v>0</v>
      </c>
      <c r="F2403" s="5" t="s">
        <v>431</v>
      </c>
      <c r="G2403" s="9" t="str">
        <f>CHOOSE($E$2403+2,IF($C$2404+1&lt;$B$133,"già ora (prima di gennaio 2027)",IF($C$2404+1=$B$133,"già ora (da gennaio 2027)","prima dei 40 anni")),"dentro la scala","dopo i 65 anni (fuori scala)","fuori scala: i 65 anni cadono prima del 2027")</f>
        <v>dentro la scala</v>
      </c>
    </row>
    <row r="2404" spans="1:47">
      <c r="A2404" s="5" t="s">
        <v>432</v>
      </c>
      <c r="C2404" s="11">
        <f>MAX($B$129+478,$B$133-2)</f>
        <v>24322</v>
      </c>
      <c r="H2404" s="11">
        <f>IF($C$2422,$C$2404,$C$2406)</f>
        <v>24322</v>
      </c>
      <c r="M2404" s="11">
        <f>IF($H$2422,$H$2404,$H$2406)</f>
        <v>24389</v>
      </c>
      <c r="R2404" s="11">
        <f>IF($M$2422,$M$2404,$M$2406)</f>
        <v>24389</v>
      </c>
      <c r="W2404" s="11">
        <f>IF($R$2422,$R$2404,$R$2406)</f>
        <v>24405</v>
      </c>
      <c r="AB2404" s="11">
        <f>IF($W$2422,$W$2404,$W$2406)</f>
        <v>24413</v>
      </c>
      <c r="AG2404" s="11">
        <f>IF($AB$2422,$AB$2404,$AB$2406)</f>
        <v>24413</v>
      </c>
      <c r="AL2404" s="11">
        <f>IF($AG$2422,$AG$2404,$AG$2406)</f>
        <v>24415</v>
      </c>
      <c r="AQ2404" s="11">
        <f>IF($AL$2422,$AL$2404,$AL$2406)</f>
        <v>24416</v>
      </c>
    </row>
    <row r="2405" spans="1:47">
      <c r="A2405" s="5" t="s">
        <v>433</v>
      </c>
      <c r="C2405" s="11">
        <f>MAX($B$129+781,$C$2404+3)</f>
        <v>24591</v>
      </c>
      <c r="H2405" s="11">
        <f>IF($C$2422,$C$2406,$C$2405)</f>
        <v>24456</v>
      </c>
      <c r="M2405" s="11">
        <f>IF($H$2422,$H$2406,$H$2405)</f>
        <v>24456</v>
      </c>
      <c r="R2405" s="11">
        <f>IF($M$2422,$M$2406,$M$2405)</f>
        <v>24422</v>
      </c>
      <c r="W2405" s="11">
        <f>IF($R$2422,$R$2406,$R$2405)</f>
        <v>24422</v>
      </c>
      <c r="AB2405" s="11">
        <f>IF($W$2422,$W$2406,$W$2405)</f>
        <v>24422</v>
      </c>
      <c r="AG2405" s="11">
        <f>IF($AB$2422,$AB$2406,$AB$2405)</f>
        <v>24417</v>
      </c>
      <c r="AL2405" s="11">
        <f>IF($AG$2422,$AG$2406,$AG$2405)</f>
        <v>24417</v>
      </c>
      <c r="AQ2405" s="11">
        <f>IF($AL$2422,$AL$2406,$AL$2405)</f>
        <v>24417</v>
      </c>
    </row>
    <row r="2406" spans="1:47">
      <c r="A2406" s="5" t="s">
        <v>434</v>
      </c>
      <c r="C2406" s="11">
        <f>INT(($C$2404+$C$2405)/2)</f>
        <v>24456</v>
      </c>
      <c r="H2406" s="11">
        <f>INT(($H$2404+$H$2405)/2)</f>
        <v>24389</v>
      </c>
      <c r="M2406" s="11">
        <f>INT(($M$2404+$M$2405)/2)</f>
        <v>24422</v>
      </c>
      <c r="R2406" s="11">
        <f>INT(($R$2404+$R$2405)/2)</f>
        <v>24405</v>
      </c>
      <c r="W2406" s="11">
        <f>INT(($W$2404+$W$2405)/2)</f>
        <v>24413</v>
      </c>
      <c r="AB2406" s="11">
        <f>INT(($AB$2404+$AB$2405)/2)</f>
        <v>24417</v>
      </c>
      <c r="AG2406" s="11">
        <f>INT(($AG$2404+$AG$2405)/2)</f>
        <v>24415</v>
      </c>
      <c r="AL2406" s="11">
        <f>INT(($AL$2404+$AL$2405)/2)</f>
        <v>24416</v>
      </c>
      <c r="AQ2406" s="11">
        <f>INT(($AQ$2404+$AQ$2405)/2)</f>
        <v>24416</v>
      </c>
    </row>
    <row r="2407" spans="1:47">
      <c r="A2407" s="5" t="s">
        <v>397</v>
      </c>
      <c r="C2407" s="11">
        <f>MAX(0,$C$2406-$B$133)</f>
        <v>132</v>
      </c>
      <c r="H2407" s="11">
        <f>MAX(0,$H$2406-$B$133)</f>
        <v>65</v>
      </c>
      <c r="M2407" s="11">
        <f>MAX(0,$M$2406-$B$133)</f>
        <v>98</v>
      </c>
      <c r="R2407" s="11">
        <f>MAX(0,$R$2406-$B$133)</f>
        <v>81</v>
      </c>
      <c r="W2407" s="11">
        <f>MAX(0,$W$2406-$B$133)</f>
        <v>89</v>
      </c>
      <c r="AB2407" s="11">
        <f>MAX(0,$AB$2406-$B$133)</f>
        <v>93</v>
      </c>
      <c r="AG2407" s="11">
        <f>MAX(0,$AG$2406-$B$133)</f>
        <v>91</v>
      </c>
      <c r="AL2407" s="11">
        <f>MAX(0,$AL$2406-$B$133)</f>
        <v>92</v>
      </c>
      <c r="AQ2407" s="11">
        <f>MAX(0,$AQ$2406-$B$133)</f>
        <v>92</v>
      </c>
    </row>
    <row r="2408" spans="1:47">
      <c r="A2408" s="5" t="s">
        <v>398</v>
      </c>
      <c r="C2408" s="11">
        <f>INT($C$2406/12)</f>
        <v>2038</v>
      </c>
      <c r="H2408" s="11">
        <f>INT($H$2406/12)</f>
        <v>2032</v>
      </c>
      <c r="M2408" s="11">
        <f>INT($M$2406/12)</f>
        <v>2035</v>
      </c>
      <c r="R2408" s="11">
        <f>INT($R$2406/12)</f>
        <v>2033</v>
      </c>
      <c r="W2408" s="11">
        <f>INT($W$2406/12)</f>
        <v>2034</v>
      </c>
      <c r="AB2408" s="11">
        <f>INT($AB$2406/12)</f>
        <v>2034</v>
      </c>
      <c r="AG2408" s="11">
        <f>INT($AG$2406/12)</f>
        <v>2034</v>
      </c>
      <c r="AL2408" s="11">
        <f>INT($AL$2406/12)</f>
        <v>2034</v>
      </c>
      <c r="AQ2408" s="11">
        <f>INT($AQ$2406/12)</f>
        <v>2034</v>
      </c>
    </row>
    <row r="2409" spans="1:47">
      <c r="A2409" s="5" t="s">
        <v>399</v>
      </c>
      <c r="C2409" s="18">
        <f>MOD($C$2406,12)/12</f>
        <v>0</v>
      </c>
      <c r="H2409" s="18">
        <f>MOD($H$2406,12)/12</f>
        <v>0.41666666666666669</v>
      </c>
      <c r="M2409" s="18">
        <f>MOD($M$2406,12)/12</f>
        <v>0.16666666666666666</v>
      </c>
      <c r="R2409" s="18">
        <f>MOD($R$2406,12)/12</f>
        <v>0.75</v>
      </c>
      <c r="W2409" s="18">
        <f>MOD($W$2406,12)/12</f>
        <v>0.41666666666666669</v>
      </c>
      <c r="AB2409" s="18">
        <f>MOD($AB$2406,12)/12</f>
        <v>0.75</v>
      </c>
      <c r="AG2409" s="18">
        <f>MOD($AG$2406,12)/12</f>
        <v>0.58333333333333337</v>
      </c>
      <c r="AL2409" s="18">
        <f>MOD($AL$2406,12)/12</f>
        <v>0.66666666666666663</v>
      </c>
      <c r="AQ2409" s="18">
        <f>MOD($AQ$2406,12)/12</f>
        <v>0.66666666666666663</v>
      </c>
    </row>
    <row r="2410" spans="1:47">
      <c r="A2410" s="5" t="s">
        <v>400</v>
      </c>
      <c r="C2410" s="16">
        <f>INDEX($F$242:$F$734,$C$2407+1)</f>
        <v>501747.56644426525</v>
      </c>
      <c r="H2410" s="16">
        <f>INDEX($F$242:$F$734,$H$2407+1)</f>
        <v>366892.00699528563</v>
      </c>
      <c r="M2410" s="16">
        <f>INDEX($F$242:$F$734,$M$2407+1)</f>
        <v>430722.65995650442</v>
      </c>
      <c r="R2410" s="16">
        <f>INDEX($F$242:$F$734,$R$2407+1)</f>
        <v>397236.41553927236</v>
      </c>
      <c r="W2410" s="16">
        <f>INDEX($F$242:$F$734,$W$2407+1)</f>
        <v>412831.87325871823</v>
      </c>
      <c r="AB2410" s="16">
        <f>INDEX($F$242:$F$734,$AB$2407+1)</f>
        <v>420737.70255032601</v>
      </c>
      <c r="AG2410" s="16">
        <f>INDEX($F$242:$F$734,$AG$2407+1)</f>
        <v>416775.71044742735</v>
      </c>
      <c r="AL2410" s="16">
        <f>INDEX($F$242:$F$734,$AL$2407+1)</f>
        <v>418754.43192024541</v>
      </c>
      <c r="AQ2410" s="16">
        <f>INDEX($F$242:$F$734,$AQ$2407+1)</f>
        <v>418754.43192024541</v>
      </c>
    </row>
    <row r="2411" spans="1:47">
      <c r="A2411" s="5" t="s">
        <v>381</v>
      </c>
      <c r="C2411" s="16">
        <f>INDEX($J$242:$J$734,$C$2407+1)</f>
        <v>317528.88897084759</v>
      </c>
      <c r="H2411" s="16">
        <f>INDEX($J$242:$J$734,$H$2407+1)</f>
        <v>236976.85132283921</v>
      </c>
      <c r="M2411" s="16">
        <f>INDEX($J$242:$J$734,$M$2407+1)</f>
        <v>275539.29669364443</v>
      </c>
      <c r="R2411" s="16">
        <f>INDEX($J$242:$J$734,$R$2407+1)</f>
        <v>255411.62342116627</v>
      </c>
      <c r="W2411" s="16">
        <f>INDEX($J$242:$J$734,$W$2407+1)</f>
        <v>264813.15237092396</v>
      </c>
      <c r="AB2411" s="16">
        <f>INDEX($J$242:$J$734,$AB$2407+1)</f>
        <v>269560.66591664014</v>
      </c>
      <c r="AG2411" s="16">
        <f>INDEX($J$242:$J$734,$AG$2407+1)</f>
        <v>267182.99192894914</v>
      </c>
      <c r="AL2411" s="16">
        <f>INDEX($J$242:$J$734,$AL$2407+1)</f>
        <v>268370.84800235456</v>
      </c>
      <c r="AQ2411" s="16">
        <f>INDEX($J$242:$J$734,$AQ$2407+1)</f>
        <v>268370.84800235456</v>
      </c>
    </row>
    <row r="2412" spans="1:47">
      <c r="A2412" s="5" t="s">
        <v>132</v>
      </c>
      <c r="C2412" s="20">
        <f>MAX(0,1-$C$2411/($C$2410*INDEX($D$242:$D$734,$C$2407+1)))</f>
        <v>0.4910254352534551</v>
      </c>
      <c r="H2412" s="20">
        <f>MAX(0,1-$H$2411/($H$2410*INDEX($D$242:$D$734,$H$2407+1)))</f>
        <v>0.41979240348152347</v>
      </c>
      <c r="M2412" s="20">
        <f>MAX(0,1-$M$2411/($M$2410*INDEX($D$242:$D$734,$M$2407+1)))</f>
        <v>0.4558093329899926</v>
      </c>
      <c r="R2412" s="20">
        <f>MAX(0,1-$R$2411/($R$2410*INDEX($D$242:$D$734,$R$2407+1)))</f>
        <v>0.43747679342031121</v>
      </c>
      <c r="W2412" s="20">
        <f>MAX(0,1-$W$2411/($W$2410*INDEX($D$242:$D$734,$W$2407+1)))</f>
        <v>0.44616330907442292</v>
      </c>
      <c r="AB2412" s="20">
        <f>MAX(0,1-$AB$2411/($AB$2410*INDEX($D$242:$D$734,$AB$2407+1)))</f>
        <v>0.45046702414301487</v>
      </c>
      <c r="AG2412" s="20">
        <f>MAX(0,1-$AG$2411/($AG$2410*INDEX($D$242:$D$734,$AG$2407+1)))</f>
        <v>0.44831847653526735</v>
      </c>
      <c r="AL2412" s="20">
        <f>MAX(0,1-$AL$2411/($AL$2410*INDEX($D$242:$D$734,$AL$2407+1)))</f>
        <v>0.44939357881326913</v>
      </c>
      <c r="AQ2412" s="20">
        <f>MAX(0,1-$AQ$2411/($AQ$2410*INDEX($D$242:$D$734,$AQ$2407+1)))</f>
        <v>0.44939357881326913</v>
      </c>
    </row>
    <row r="2413" spans="1:47">
      <c r="A2413" s="5" t="s">
        <v>401</v>
      </c>
      <c r="C2413" s="16">
        <f>INDEX($AK$163:$AK$239,($C$2408-1)-2008)+INDEX($AG$163:$AG$239,$C$2408-2008)*$C$2409/INDEX($L$163:$L$239,$C$2408-2008)</f>
        <v>342502.92542072095</v>
      </c>
      <c r="H2413" s="16">
        <f>INDEX($AK$163:$AK$239,($H$2408-1)-2008)+INDEX($AG$163:$AG$239,$H$2408-2008)*$H$2409/INDEX($L$163:$L$239,$H$2408-2008)</f>
        <v>274570.330088688</v>
      </c>
      <c r="M2413" s="16">
        <f>INDEX($AK$163:$AK$239,($M$2408-1)-2008)+INDEX($AG$163:$AG$239,$M$2408-2008)*$M$2409/INDEX($L$163:$L$239,$M$2408-2008)</f>
        <v>308265.6512742553</v>
      </c>
      <c r="R2413" s="16">
        <f>INDEX($AK$163:$AK$239,($R$2408-1)-2008)+INDEX($AG$163:$AG$239,$R$2408-2008)*$R$2409/INDEX($L$163:$L$239,$R$2408-2008)</f>
        <v>290965.32745555323</v>
      </c>
      <c r="W2413" s="16">
        <f>INDEX($AK$163:$AK$239,($W$2408-1)-2008)+INDEX($AG$163:$AG$239,$W$2408-2008)*$W$2409/INDEX($L$163:$L$239,$W$2408-2008)</f>
        <v>299119.49915368395</v>
      </c>
      <c r="AB2413" s="16">
        <f>INDEX($AK$163:$AK$239,($AB$2408-1)-2008)+INDEX($AG$163:$AG$239,$AB$2408-2008)*$AB$2409/INDEX($L$163:$L$239,$AB$2408-2008)</f>
        <v>303188.95477346226</v>
      </c>
      <c r="AG2413" s="16">
        <f>INDEX($AK$163:$AK$239,($AG$2408-1)-2008)+INDEX($AG$163:$AG$239,$AG$2408-2008)*$AG$2409/INDEX($L$163:$L$239,$AG$2408-2008)</f>
        <v>301154.22696357308</v>
      </c>
      <c r="AL2413" s="16">
        <f>INDEX($AK$163:$AK$239,($AL$2408-1)-2008)+INDEX($AG$163:$AG$239,$AL$2408-2008)*$AL$2409/INDEX($L$163:$L$239,$AL$2408-2008)</f>
        <v>302171.59086851764</v>
      </c>
      <c r="AQ2413" s="16">
        <f>INDEX($AK$163:$AK$239,($AQ$2408-1)-2008)+INDEX($AG$163:$AG$239,$AQ$2408-2008)*$AQ$2409/INDEX($L$163:$L$239,$AQ$2408-2008)</f>
        <v>302171.59086851764</v>
      </c>
    </row>
    <row r="2414" spans="1:47">
      <c r="A2414" s="5" t="s">
        <v>402</v>
      </c>
      <c r="C2414" s="16">
        <f>$C$2413*$C$737*$J$154</f>
        <v>28481.739053816309</v>
      </c>
      <c r="H2414" s="16">
        <f>$H$2413*$C$737*$J$154</f>
        <v>22832.623937153403</v>
      </c>
      <c r="M2414" s="16">
        <f>$M$2413*$C$737*$J$154</f>
        <v>25634.647727645082</v>
      </c>
      <c r="R2414" s="16">
        <f>$R$2413*$C$737*$J$154</f>
        <v>24195.993421421201</v>
      </c>
      <c r="W2414" s="16">
        <f>$W$2413*$C$737*$J$154</f>
        <v>24874.075193192613</v>
      </c>
      <c r="AB2414" s="16">
        <f>$AB$2413*$C$737*$J$154</f>
        <v>25212.481567127194</v>
      </c>
      <c r="AG2414" s="16">
        <f>$AG$2413*$C$737*$J$154</f>
        <v>25043.2783801599</v>
      </c>
      <c r="AL2414" s="16">
        <f>$AL$2413*$C$737*$J$154</f>
        <v>25127.879973643547</v>
      </c>
      <c r="AQ2414" s="16">
        <f>$AQ$2413*$C$737*$J$154</f>
        <v>25127.879973643547</v>
      </c>
    </row>
    <row r="2415" spans="1:47">
      <c r="A2415" s="5" t="s">
        <v>403</v>
      </c>
      <c r="C2415" s="16">
        <f>MAX(0,IF($C$2414&lt;=28000,0.23*$C$2414,IF($C$2414&lt;=50000,6440+0.33*($C$2414-28000),13700+0.43*($C$2414-50000)))-(IF($C$2414&lt;=8500,1955,IF($C$2414&lt;=28000,700+1255*(28000-$C$2414)/19500,IF($C$2414&lt;=50000,700*(50000-$C$2414)/22000,0)))+IF(AND($C$2414&gt;25000,$C$2414&lt;=29000),50,0)))</f>
        <v>5864.3019485626282</v>
      </c>
      <c r="H2415" s="16">
        <f>MAX(0,IF($H$2414&lt;=28000,0.23*$H$2414,IF($H$2414&lt;=50000,6440+0.33*($H$2414-28000),13700+0.43*($H$2414-50000)))-(IF($H$2414&lt;=8500,1955,IF($H$2414&lt;=28000,700+1255*(28000-$H$2414)/19500,IF($H$2414&lt;=50000,700*(50000-$H$2414)/22000,0)))+IF(AND($H$2414&gt;25000,$H$2414&lt;=29000),50,0)))</f>
        <v>4218.9364820133605</v>
      </c>
      <c r="M2415" s="16">
        <f>MAX(0,IF($M$2414&lt;=28000,0.23*$M$2414,IF($M$2414&lt;=50000,6440+0.33*($M$2414-28000),13700+0.43*($M$2414-50000)))-(IF($M$2414&lt;=8500,1955,IF($M$2414&lt;=28000,700+1255*(28000-$M$2414)/19500,IF($M$2414&lt;=50000,700*(50000-$M$2414)/22000,0)))+IF(AND($M$2414&gt;25000,$M$2414&lt;=29000),50,0)))</f>
        <v>4993.7373311119372</v>
      </c>
      <c r="R2415" s="16">
        <f>MAX(0,IF($R$2414&lt;=28000,0.23*$R$2414,IF($R$2414&lt;=50000,6440+0.33*($R$2414-28000),13700+0.43*($R$2414-50000)))-(IF($R$2414&lt;=8500,1955,IF($R$2414&lt;=28000,700+1255*(28000-$R$2414)/19500,IF($R$2414&lt;=50000,700*(50000-$R$2414)/22000,0)))+IF(AND($R$2414&gt;25000,$R$2414&lt;=29000),50,0)))</f>
        <v>4620.2565250747539</v>
      </c>
      <c r="W2415" s="16">
        <f>MAX(0,IF($W$2414&lt;=28000,0.23*$W$2414,IF($W$2414&lt;=50000,6440+0.33*($W$2414-28000),13700+0.43*($W$2414-50000)))-(IF($W$2414&lt;=8500,1955,IF($W$2414&lt;=28000,700+1255*(28000-$W$2414)/19500,IF($W$2414&lt;=50000,700*(50000-$W$2414)/22000,0)))+IF(AND($W$2414&gt;25000,$W$2414&lt;=29000),50,0)))</f>
        <v>4819.8559799449031</v>
      </c>
      <c r="AB2415" s="16">
        <f>MAX(0,IF($AB$2414&lt;=28000,0.23*$AB$2414,IF($AB$2414&lt;=50000,6440+0.33*($AB$2414-28000),13700+0.43*($AB$2414-50000)))-(IF($AB$2414&lt;=8500,1955,IF($AB$2414&lt;=28000,700+1255*(28000-$AB$2414)/19500,IF($AB$2414&lt;=50000,700*(50000-$AB$2414)/22000,0)))+IF(AND($AB$2414&gt;25000,$AB$2414&lt;=29000),50,0)))</f>
        <v>4869.468933092825</v>
      </c>
      <c r="AG2415" s="16">
        <f>MAX(0,IF($AG$2414&lt;=28000,0.23*$AG$2414,IF($AG$2414&lt;=50000,6440+0.33*($AG$2414-28000),13700+0.43*($AG$2414-50000)))-(IF($AG$2414&lt;=8500,1955,IF($AG$2414&lt;=28000,700+1255*(28000-$AG$2414)/19500,IF($AG$2414&lt;=50000,700*(50000-$AG$2414)/22000,0)))+IF(AND($AG$2414&gt;25000,$AG$2414&lt;=29000),50,0)))</f>
        <v>4819.6624565188631</v>
      </c>
      <c r="AL2415" s="16">
        <f>MAX(0,IF($AL$2414&lt;=28000,0.23*$AL$2414,IF($AL$2414&lt;=50000,6440+0.33*($AL$2414-28000),13700+0.43*($AL$2414-50000)))-(IF($AL$2414&lt;=8500,1955,IF($AL$2414&lt;=28000,700+1255*(28000-$AL$2414)/19500,IF($AL$2414&lt;=50000,700*(50000-$AL$2414)/22000,0)))+IF(AND($AL$2414&gt;25000,$AL$2414&lt;=29000),50,0)))</f>
        <v>4844.565694805844</v>
      </c>
      <c r="AQ2415" s="16">
        <f>MAX(0,IF($AQ$2414&lt;=28000,0.23*$AQ$2414,IF($AQ$2414&lt;=50000,6440+0.33*($AQ$2414-28000),13700+0.43*($AQ$2414-50000)))-(IF($AQ$2414&lt;=8500,1955,IF($AQ$2414&lt;=28000,700+1255*(28000-$AQ$2414)/19500,IF($AQ$2414&lt;=50000,700*(50000-$AQ$2414)/22000,0)))+IF(AND($AQ$2414&gt;25000,$AQ$2414&lt;=29000),50,0)))</f>
        <v>4844.565694805844</v>
      </c>
    </row>
    <row r="2416" spans="1:47">
      <c r="A2416" s="5" t="s">
        <v>404</v>
      </c>
      <c r="C2416" s="16">
        <f>$C$2414-$C$2415-IF($C$2415&gt;0,$B$111*$C$2414,0)</f>
        <v>22047.802324177355</v>
      </c>
      <c r="H2416" s="16">
        <f>$H$2414-$H$2415-IF($H$2415&gt;0,$B$111*$H$2414,0)</f>
        <v>18157.034976396975</v>
      </c>
      <c r="M2416" s="16">
        <f>$M$2414-$M$2415-IF($M$2415&gt;0,$B$111*$M$2414,0)</f>
        <v>20128.217441980243</v>
      </c>
      <c r="R2416" s="16">
        <f>$R$2414-$R$2415-IF($R$2415&gt;0,$B$111*$R$2414,0)</f>
        <v>19091.817027918023</v>
      </c>
      <c r="W2416" s="16">
        <f>$W$2414-$W$2415-IF($W$2415&gt;0,$B$111*$W$2414,0)</f>
        <v>19556.737709383859</v>
      </c>
      <c r="AB2416" s="16">
        <f>$AB$2414-$AB$2415-IF($AB$2415&gt;0,$B$111*$AB$2414,0)</f>
        <v>19838.763002691827</v>
      </c>
      <c r="AG2416" s="16">
        <f>$AG$2414-$AG$2415-IF($AG$2415&gt;0,$B$111*$AG$2414,0)</f>
        <v>19722.750356037839</v>
      </c>
      <c r="AL2416" s="16">
        <f>$AL$2414-$AL$2415-IF($AL$2415&gt;0,$B$111*$AL$2414,0)</f>
        <v>19780.756679364829</v>
      </c>
      <c r="AQ2416" s="16">
        <f>$AQ$2414-$AQ$2415-IF($AQ$2415&gt;0,$B$111*$AQ$2414,0)</f>
        <v>19780.756679364829</v>
      </c>
    </row>
    <row r="2417" spans="1:47">
      <c r="A2417" s="5" t="s">
        <v>405</v>
      </c>
      <c r="C2417" s="11">
        <f>$B$132-$C$2406</f>
        <v>458</v>
      </c>
      <c r="H2417" s="11">
        <f>$B$132-$H$2406</f>
        <v>525</v>
      </c>
      <c r="M2417" s="11">
        <f>$B$132-$M$2406</f>
        <v>492</v>
      </c>
      <c r="R2417" s="11">
        <f>$B$132-$R$2406</f>
        <v>509</v>
      </c>
      <c r="W2417" s="11">
        <f>$B$132-$W$2406</f>
        <v>501</v>
      </c>
      <c r="AB2417" s="11">
        <f>$B$132-$AB$2406</f>
        <v>497</v>
      </c>
      <c r="AG2417" s="11">
        <f>$B$132-$AG$2406</f>
        <v>499</v>
      </c>
      <c r="AL2417" s="11">
        <f>$B$132-$AL$2406</f>
        <v>498</v>
      </c>
      <c r="AQ2417" s="11">
        <f>$B$132-$AQ$2406</f>
        <v>498</v>
      </c>
    </row>
    <row r="2418" spans="1:47">
      <c r="A2418" s="5" t="s">
        <v>406</v>
      </c>
      <c r="C2418" s="11">
        <f>$B$134-$C$2406</f>
        <v>186</v>
      </c>
      <c r="H2418" s="11">
        <f>$B$134-$H$2406</f>
        <v>253</v>
      </c>
      <c r="M2418" s="11">
        <f>$B$134-$M$2406</f>
        <v>220</v>
      </c>
      <c r="R2418" s="11">
        <f>$B$134-$R$2406</f>
        <v>237</v>
      </c>
      <c r="W2418" s="11">
        <f>$B$134-$W$2406</f>
        <v>229</v>
      </c>
      <c r="AB2418" s="11">
        <f>$B$134-$AB$2406</f>
        <v>225</v>
      </c>
      <c r="AG2418" s="11">
        <f>$B$134-$AG$2406</f>
        <v>227</v>
      </c>
      <c r="AL2418" s="11">
        <f>$B$134-$AL$2406</f>
        <v>226</v>
      </c>
      <c r="AQ2418" s="11">
        <f>$B$134-$AQ$2406</f>
        <v>226</v>
      </c>
    </row>
    <row r="2419" spans="1:47">
      <c r="A2419" s="5" t="s">
        <v>133</v>
      </c>
      <c r="C2419" s="11">
        <f>ROUNDUP($C$2417/12,0)</f>
        <v>39</v>
      </c>
      <c r="H2419" s="11">
        <f>ROUNDUP($H$2417/12,0)</f>
        <v>44</v>
      </c>
      <c r="M2419" s="11">
        <f>ROUNDUP($M$2417/12,0)</f>
        <v>41</v>
      </c>
      <c r="R2419" s="11">
        <f>ROUNDUP($R$2417/12,0)</f>
        <v>43</v>
      </c>
      <c r="W2419" s="11">
        <f>ROUNDUP($W$2417/12,0)</f>
        <v>42</v>
      </c>
      <c r="AB2419" s="11">
        <f>ROUNDUP($AB$2417/12,0)</f>
        <v>42</v>
      </c>
      <c r="AG2419" s="11">
        <f>ROUNDUP($AG$2417/12,0)</f>
        <v>42</v>
      </c>
      <c r="AL2419" s="11">
        <f>ROUNDUP($AL$2417/12,0)</f>
        <v>42</v>
      </c>
      <c r="AQ2419" s="11">
        <f>ROUNDUP($AQ$2417/12,0)</f>
        <v>42</v>
      </c>
    </row>
    <row r="2420" spans="1:47">
      <c r="A2420" s="5" t="s">
        <v>407</v>
      </c>
      <c r="C2420" s="16">
        <f>$B$8</f>
        <v>22000</v>
      </c>
      <c r="H2420" s="16">
        <f>$B$8</f>
        <v>22000</v>
      </c>
      <c r="M2420" s="16">
        <f>$B$8</f>
        <v>22000</v>
      </c>
      <c r="R2420" s="16">
        <f>$B$8</f>
        <v>22000</v>
      </c>
      <c r="W2420" s="16">
        <f>$B$8</f>
        <v>22000</v>
      </c>
      <c r="AB2420" s="16">
        <f>$B$8</f>
        <v>22000</v>
      </c>
      <c r="AG2420" s="16">
        <f>$B$8</f>
        <v>22000</v>
      </c>
      <c r="AL2420" s="16">
        <f>$B$8</f>
        <v>22000</v>
      </c>
      <c r="AQ2420" s="16">
        <f>$B$8</f>
        <v>22000</v>
      </c>
    </row>
    <row r="2421" spans="1:47">
      <c r="A2421" s="5" t="s">
        <v>435</v>
      </c>
      <c r="C2421" s="16">
        <f>MIN($F$2424:$F$2477)</f>
        <v>251052.54888749192</v>
      </c>
      <c r="H2421" s="16">
        <f>MIN($K$2424:$K$2477)</f>
        <v>-288445.10927851871</v>
      </c>
      <c r="M2421" s="16">
        <f>MIN($P$2424:$P$2477)</f>
        <v>71195.894484501798</v>
      </c>
      <c r="R2421" s="16">
        <f>MIN($U$2424:$U$2477)</f>
        <v>-115895.32761655259</v>
      </c>
      <c r="W2421" s="16">
        <f>MIN($Z$2424:$Z$2477)</f>
        <v>-31833.743954676589</v>
      </c>
      <c r="AB2421" s="16">
        <f>MIN($AE$2424:$AE$2477)</f>
        <v>11196.184482096</v>
      </c>
      <c r="AG2421" s="16">
        <f>MIN($AJ$2424:$AJ$2477)</f>
        <v>-10591.982363986068</v>
      </c>
      <c r="AL2421" s="16">
        <f>MIN($AO$2424:$AO$2477)</f>
        <v>-883.5425142735362</v>
      </c>
      <c r="AQ2421" s="16">
        <f>MIN($AT$2424:$AT$2477)</f>
        <v>-883.5425142735362</v>
      </c>
    </row>
    <row r="2422" spans="1:47">
      <c r="A2422" s="5" t="s">
        <v>436</v>
      </c>
      <c r="C2422" s="31" t="b">
        <f>$C$2421&gt;=0</f>
        <v>1</v>
      </c>
      <c r="H2422" s="31" t="b">
        <f>$H$2421&gt;=0</f>
        <v>0</v>
      </c>
      <c r="M2422" s="31" t="b">
        <f>$M$2421&gt;=0</f>
        <v>1</v>
      </c>
      <c r="R2422" s="31" t="b">
        <f>$R$2421&gt;=0</f>
        <v>0</v>
      </c>
      <c r="W2422" s="31" t="b">
        <f>$W$2421&gt;=0</f>
        <v>0</v>
      </c>
      <c r="AB2422" s="31" t="b">
        <f>$AB$2421&gt;=0</f>
        <v>1</v>
      </c>
      <c r="AG2422" s="31" t="b">
        <f>$AG$2421&gt;=0</f>
        <v>0</v>
      </c>
      <c r="AL2422" s="31" t="b">
        <f>$AL$2421&gt;=0</f>
        <v>0</v>
      </c>
      <c r="AQ2422" s="31" t="b">
        <f>$AQ$2421&gt;=0</f>
        <v>0</v>
      </c>
    </row>
    <row r="2423" spans="1:47" ht="32.1" customHeight="1">
      <c r="B2423" s="12" t="s">
        <v>136</v>
      </c>
      <c r="C2423" s="12" t="s">
        <v>437</v>
      </c>
      <c r="D2423" s="12" t="s">
        <v>438</v>
      </c>
      <c r="E2423" s="12" t="s">
        <v>439</v>
      </c>
      <c r="F2423" s="12" t="s">
        <v>440</v>
      </c>
      <c r="G2423" s="12" t="s">
        <v>441</v>
      </c>
      <c r="H2423" s="12" t="s">
        <v>442</v>
      </c>
      <c r="I2423" s="12" t="s">
        <v>443</v>
      </c>
      <c r="J2423" s="12" t="s">
        <v>444</v>
      </c>
      <c r="K2423" s="12" t="s">
        <v>445</v>
      </c>
      <c r="L2423" s="12" t="s">
        <v>446</v>
      </c>
      <c r="M2423" s="12" t="s">
        <v>447</v>
      </c>
      <c r="N2423" s="12" t="s">
        <v>448</v>
      </c>
      <c r="O2423" s="12" t="s">
        <v>449</v>
      </c>
      <c r="P2423" s="12" t="s">
        <v>450</v>
      </c>
      <c r="Q2423" s="12" t="s">
        <v>451</v>
      </c>
      <c r="R2423" s="12" t="s">
        <v>452</v>
      </c>
      <c r="S2423" s="12" t="s">
        <v>453</v>
      </c>
      <c r="T2423" s="12" t="s">
        <v>454</v>
      </c>
      <c r="U2423" s="12" t="s">
        <v>455</v>
      </c>
      <c r="V2423" s="12" t="s">
        <v>456</v>
      </c>
      <c r="W2423" s="12" t="s">
        <v>457</v>
      </c>
      <c r="X2423" s="12" t="s">
        <v>458</v>
      </c>
      <c r="Y2423" s="12" t="s">
        <v>459</v>
      </c>
      <c r="Z2423" s="12" t="s">
        <v>460</v>
      </c>
      <c r="AA2423" s="12" t="s">
        <v>461</v>
      </c>
      <c r="AB2423" s="12" t="s">
        <v>462</v>
      </c>
      <c r="AC2423" s="12" t="s">
        <v>463</v>
      </c>
      <c r="AD2423" s="12" t="s">
        <v>464</v>
      </c>
      <c r="AE2423" s="12" t="s">
        <v>465</v>
      </c>
      <c r="AF2423" s="12" t="s">
        <v>466</v>
      </c>
      <c r="AG2423" s="12" t="s">
        <v>467</v>
      </c>
      <c r="AH2423" s="12" t="s">
        <v>468</v>
      </c>
      <c r="AI2423" s="12" t="s">
        <v>469</v>
      </c>
      <c r="AJ2423" s="12" t="s">
        <v>470</v>
      </c>
      <c r="AK2423" s="12" t="s">
        <v>471</v>
      </c>
      <c r="AL2423" s="12" t="s">
        <v>472</v>
      </c>
      <c r="AM2423" s="12" t="s">
        <v>473</v>
      </c>
      <c r="AN2423" s="12" t="s">
        <v>474</v>
      </c>
      <c r="AO2423" s="12" t="s">
        <v>475</v>
      </c>
      <c r="AP2423" s="12" t="s">
        <v>476</v>
      </c>
      <c r="AQ2423" s="12" t="s">
        <v>477</v>
      </c>
      <c r="AR2423" s="12" t="s">
        <v>478</v>
      </c>
      <c r="AS2423" s="12" t="s">
        <v>479</v>
      </c>
      <c r="AT2423" s="12" t="s">
        <v>480</v>
      </c>
      <c r="AU2423" s="12" t="s">
        <v>481</v>
      </c>
    </row>
    <row r="2424" spans="1:47">
      <c r="B2424" s="13">
        <v>0</v>
      </c>
      <c r="C2424" s="16">
        <f t="shared" ref="C2424:C2455" si="1329">IF($C$2417-12*$B2424&lt;=0,0,($C$2420*MIN(12,$C$2417-12*$B2424)-$C$2416*(MIN(12,$C$2417-12*$B2424)-MAX(0,MIN(12,$C$2417-12*$B2424,$C$2418-12*$B2424))))/12)</f>
        <v>22000</v>
      </c>
      <c r="D2424" s="16">
        <f>$C$2410</f>
        <v>501747.56644426525</v>
      </c>
      <c r="E2424" s="16">
        <f>IF(AND(C2424&gt;0,D2424&gt;0),C2424/(1-$B$105*MAX(0,1-$C$2410*(1-$C$2412)/D2424)),0)</f>
        <v>25219.715686731946</v>
      </c>
      <c r="F2424" s="16">
        <f t="shared" ref="F2424:F2455" si="1330">IF(E2424&gt;0,IF(E2424&lt;=D2424,D2424-E2424,C2424*(D2424/E2424-1)),D2424-C2424)</f>
        <v>476527.85075753328</v>
      </c>
      <c r="G2424" s="16">
        <f>IF(E2424&gt;0,IF(E2424&lt;=D2424,$C$2410*(1-$C$2412)*(1-E2424/D2424),0),IF(AND(C2424&lt;0,F2424&gt;0),$C$2410*(1-$C$2412)-C2424,$C$2410*(1-$C$2412)))/$B$108</f>
        <v>237784.85826364905</v>
      </c>
      <c r="H2424" s="16">
        <f t="shared" ref="H2424:H2455" si="1331">IF($H$2417-12*$B2424&lt;=0,0,($H$2420*MIN(12,$H$2417-12*$B2424)-$H$2416*(MIN(12,$H$2417-12*$B2424)-MAX(0,MIN(12,$H$2417-12*$B2424,$H$2418-12*$B2424))))/12)</f>
        <v>22000</v>
      </c>
      <c r="I2424" s="16">
        <f>$H$2410</f>
        <v>366892.00699528563</v>
      </c>
      <c r="J2424" s="16">
        <f>IF(AND(H2424&gt;0,I2424&gt;0),H2424/(1-$B$105*MAX(0,1-$H$2410*(1-$H$2412)/I2424)),0)</f>
        <v>24695.405324603034</v>
      </c>
      <c r="K2424" s="16">
        <f t="shared" ref="K2424:K2455" si="1332">IF(J2424&gt;0,IF(J2424&lt;=I2424,I2424-J2424,H2424*(I2424/J2424-1)),I2424-H2424)</f>
        <v>342196.6016706826</v>
      </c>
      <c r="L2424" s="16">
        <f>IF(J2424&gt;0,IF(J2424&lt;=I2424,$H$2410*(1-$H$2412)*(1-J2424/I2424),0),IF(AND(H2424&lt;0,K2424&gt;0),$H$2410*(1-$H$2412)-H2424,$H$2410*(1-$H$2412)))/$B$108</f>
        <v>194652.02724719336</v>
      </c>
      <c r="M2424" s="16">
        <f t="shared" ref="M2424:M2455" si="1333">IF($M$2417-12*$B2424&lt;=0,0,($M$2420*MIN(12,$M$2417-12*$B2424)-$M$2416*(MIN(12,$M$2417-12*$B2424)-MAX(0,MIN(12,$M$2417-12*$B2424,$M$2418-12*$B2424))))/12)</f>
        <v>22000</v>
      </c>
      <c r="N2424" s="16">
        <f>$M$2410</f>
        <v>430722.65995650442</v>
      </c>
      <c r="O2424" s="16">
        <f>IF(AND(M2424&gt;0,N2424&gt;0),M2424/(1-$B$105*MAX(0,1-$M$2410*(1-$M$2412)/N2424)),0)</f>
        <v>24957.754082761912</v>
      </c>
      <c r="P2424" s="16">
        <f t="shared" ref="P2424:P2455" si="1334">IF(O2424&gt;0,IF(O2424&lt;=N2424,N2424-O2424,M2424*(N2424/O2424-1)),N2424-M2424)</f>
        <v>405764.90587374248</v>
      </c>
      <c r="Q2424" s="16">
        <f>IF(O2424&gt;0,IF(O2424&lt;=N2424,$M$2410*(1-$M$2412)*(1-O2424/N2424),0),IF(AND(M2424&lt;0,P2424&gt;0),$M$2410*(1-$M$2412)-M2424,$M$2410*(1-$M$2412)))/$B$108</f>
        <v>216483.79880067136</v>
      </c>
      <c r="R2424" s="16">
        <f t="shared" ref="R2424:R2455" si="1335">IF($R$2417-12*$B2424&lt;=0,0,($R$2420*MIN(12,$R$2417-12*$B2424)-$R$2416*(MIN(12,$R$2417-12*$B2424)-MAX(0,MIN(12,$R$2417-12*$B2424,$R$2418-12*$B2424))))/12)</f>
        <v>22000</v>
      </c>
      <c r="S2424" s="16">
        <f>$R$2410</f>
        <v>397236.41553927236</v>
      </c>
      <c r="T2424" s="16">
        <f>IF(AND(R2424&gt;0,S2424&gt;0),R2424/(1-$B$105*MAX(0,1-$R$2410*(1-$R$2412)/S2424)),0)</f>
        <v>24823.526343608482</v>
      </c>
      <c r="U2424" s="16">
        <f t="shared" ref="U2424:U2455" si="1336">IF(T2424&gt;0,IF(T2424&lt;=S2424,S2424-T2424,R2424*(S2424/T2424-1)),S2424-R2424)</f>
        <v>372412.88919566385</v>
      </c>
      <c r="V2424" s="16">
        <f>IF(T2424&gt;0,IF(T2424&lt;=S2424,$R$2410*(1-$R$2412)*(1-T2424/S2424),0),IF(AND(R2424&lt;0,U2424&gt;0),$R$2410*(1-$R$2412)-R2424,$R$2410*(1-$R$2412)))/$B$108</f>
        <v>205383.22804112863</v>
      </c>
      <c r="W2424" s="16">
        <f t="shared" ref="W2424:W2455" si="1337">IF($W$2417-12*$B2424&lt;=0,0,($W$2420*MIN(12,$W$2417-12*$B2424)-$W$2416*(MIN(12,$W$2417-12*$B2424)-MAX(0,MIN(12,$W$2417-12*$B2424,$W$2418-12*$B2424))))/12)</f>
        <v>22000</v>
      </c>
      <c r="X2424" s="16">
        <f>$W$2410</f>
        <v>412831.87325871823</v>
      </c>
      <c r="Y2424" s="16">
        <f>IF(AND(W2424&gt;0,X2424&gt;0),W2424/(1-$B$105*MAX(0,1-$W$2410*(1-$W$2412)/X2424)),0)</f>
        <v>24886.947093702456</v>
      </c>
      <c r="Z2424" s="16">
        <f t="shared" ref="Z2424:Z2455" si="1338">IF(Y2424&gt;0,IF(Y2424&lt;=X2424,X2424-Y2424,W2424*(X2424/Y2424-1)),X2424-W2424)</f>
        <v>387944.92616501579</v>
      </c>
      <c r="AA2424" s="16">
        <f>IF(Y2424&gt;0,IF(Y2424&lt;=X2424,$W$2410*(1-$W$2412)*(1-Y2424/X2424),0),IF(AND(W2424&lt;0,Z2424&gt;0),$W$2410*(1-$W$2412)-W2424,$W$2410*(1-$W$2412)))/$B$108</f>
        <v>210645.22957705846</v>
      </c>
      <c r="AB2424" s="16">
        <f t="shared" ref="AB2424:AB2455" si="1339">IF($AB$2417-12*$B2424&lt;=0,0,($AB$2420*MIN(12,$AB$2417-12*$B2424)-$AB$2416*(MIN(12,$AB$2417-12*$B2424)-MAX(0,MIN(12,$AB$2417-12*$B2424,$AB$2418-12*$B2424))))/12)</f>
        <v>22000</v>
      </c>
      <c r="AC2424" s="16">
        <f>$AB$2410</f>
        <v>420737.70255032601</v>
      </c>
      <c r="AD2424" s="16">
        <f>IF(AND(AB2424&gt;0,AC2424&gt;0),AB2424/(1-$B$105*MAX(0,1-$AB$2410*(1-$AB$2412)/AC2424)),0)</f>
        <v>24918.488968684615</v>
      </c>
      <c r="AE2424" s="16">
        <f t="shared" ref="AE2424:AE2455" si="1340">IF(AD2424&gt;0,IF(AD2424&lt;=AC2424,AC2424-AD2424,AB2424*(AC2424/AD2424-1)),AC2424-AB2424)</f>
        <v>395819.21358164138</v>
      </c>
      <c r="AF2424" s="16">
        <f>IF(AD2424&gt;0,IF(AD2424&lt;=AC2424,$AB$2410*(1-$AB$2412)*(1-AD2424/AC2424),0),IF(AND(AB2424&lt;0,AE2424&gt;0),$AB$2410*(1-$AB$2412)-AB2424,$AB$2410*(1-$AB$2412)))/$B$108</f>
        <v>213250.69641263821</v>
      </c>
      <c r="AG2424" s="16">
        <f t="shared" ref="AG2424:AG2455" si="1341">IF($AG$2417-12*$B2424&lt;=0,0,($AG$2420*MIN(12,$AG$2417-12*$B2424)-$AG$2416*(MIN(12,$AG$2417-12*$B2424)-MAX(0,MIN(12,$AG$2417-12*$B2424,$AG$2418-12*$B2424))))/12)</f>
        <v>22000</v>
      </c>
      <c r="AH2424" s="16">
        <f>$AG$2410</f>
        <v>416775.71044742735</v>
      </c>
      <c r="AI2424" s="16">
        <f>IF(AND(AG2424&gt;0,AH2424&gt;0),AG2424/(1-$B$105*MAX(0,1-$AG$2410*(1-$AG$2412)/AH2424)),0)</f>
        <v>24902.73230185459</v>
      </c>
      <c r="AJ2424" s="16">
        <f t="shared" ref="AJ2424:AJ2455" si="1342">IF(AI2424&gt;0,IF(AI2424&lt;=AH2424,AH2424-AI2424,AG2424*(AH2424/AI2424-1)),AH2424-AG2424)</f>
        <v>391872.97814557276</v>
      </c>
      <c r="AK2424" s="16">
        <f>IF(AI2424&gt;0,IF(AI2424&lt;=AH2424,$AG$2410*(1-$AG$2412)*(1-AI2424/AH2424),0),IF(AND(AG2424&lt;0,AJ2424&gt;0),$AG$2410*(1-$AG$2412)-AG2424,$AG$2410*(1-$AG$2412)))/$B$108</f>
        <v>211950.07998824652</v>
      </c>
      <c r="AL2424" s="16">
        <f t="shared" ref="AL2424:AL2455" si="1343">IF($AL$2417-12*$B2424&lt;=0,0,($AL$2420*MIN(12,$AL$2417-12*$B2424)-$AL$2416*(MIN(12,$AL$2417-12*$B2424)-MAX(0,MIN(12,$AL$2417-12*$B2424,$AL$2418-12*$B2424))))/12)</f>
        <v>22000</v>
      </c>
      <c r="AM2424" s="16">
        <f>$AL$2410</f>
        <v>418754.43192024541</v>
      </c>
      <c r="AN2424" s="16">
        <f>IF(AND(AL2424&gt;0,AM2424&gt;0),AL2424/(1-$B$105*MAX(0,1-$AL$2410*(1-$AL$2412)/AM2424)),0)</f>
        <v>24910.614219363935</v>
      </c>
      <c r="AO2424" s="16">
        <f t="shared" ref="AO2424:AO2455" si="1344">IF(AN2424&gt;0,IF(AN2424&lt;=AM2424,AM2424-AN2424,AL2424*(AM2424/AN2424-1)),AM2424-AL2424)</f>
        <v>393843.81770088145</v>
      </c>
      <c r="AP2424" s="16">
        <f>IF(AN2424&gt;0,IF(AN2424&lt;=AM2424,$AL$2410*(1-$AL$2412)*(1-AN2424/AM2424),0),IF(AND(AL2424&lt;0,AO2424&gt;0),$AL$2410*(1-$AL$2412)-AL2424,$AL$2410*(1-$AL$2412)))/$B$108</f>
        <v>212600.91663804077</v>
      </c>
      <c r="AQ2424" s="16">
        <f t="shared" ref="AQ2424:AQ2455" si="1345">IF($AQ$2417-12*$B2424&lt;=0,0,($AQ$2420*MIN(12,$AQ$2417-12*$B2424)-$AQ$2416*(MIN(12,$AQ$2417-12*$B2424)-MAX(0,MIN(12,$AQ$2417-12*$B2424,$AQ$2418-12*$B2424))))/12)</f>
        <v>22000</v>
      </c>
      <c r="AR2424" s="16">
        <f>$AQ$2410</f>
        <v>418754.43192024541</v>
      </c>
      <c r="AS2424" s="16">
        <f>IF(AND(AQ2424&gt;0,AR2424&gt;0),AQ2424/(1-$B$105*MAX(0,1-$AQ$2410*(1-$AQ$2412)/AR2424)),0)</f>
        <v>24910.614219363935</v>
      </c>
      <c r="AT2424" s="16">
        <f t="shared" ref="AT2424:AT2455" si="1346">IF(AS2424&gt;0,IF(AS2424&lt;=AR2424,AR2424-AS2424,AQ2424*(AR2424/AS2424-1)),AR2424-AQ2424)</f>
        <v>393843.81770088145</v>
      </c>
      <c r="AU2424" s="16">
        <f>IF(AS2424&gt;0,IF(AS2424&lt;=AR2424,$AQ$2410*(1-$AQ$2412)*(1-AS2424/AR2424),0),IF(AND(AQ2424&lt;0,AT2424&gt;0),$AQ$2410*(1-$AQ$2412)-AQ2424,$AQ$2410*(1-$AQ$2412)))/$B$108</f>
        <v>212600.91663804077</v>
      </c>
    </row>
    <row r="2425" spans="1:47">
      <c r="B2425" s="13">
        <v>1</v>
      </c>
      <c r="C2425" s="16">
        <f t="shared" si="1329"/>
        <v>22000</v>
      </c>
      <c r="D2425" s="16">
        <f t="shared" ref="D2425:D2456" si="1347">IF($B2425&gt;$C$2419,F2424,F2424*$B$107*IF(F2424&gt;0,$B$106,1))</f>
        <v>489842.03890769876</v>
      </c>
      <c r="E2425" s="16">
        <f t="shared" ref="E2425:E2456" si="1348">IF(AND(C2425&gt;0,D2425&gt;0),C2425/(1-$B$105*MAX(0,1-G2424/D2425)),0)</f>
        <v>25397.932367466568</v>
      </c>
      <c r="F2425" s="16">
        <f t="shared" si="1330"/>
        <v>464444.1065402322</v>
      </c>
      <c r="G2425" s="16">
        <f t="shared" ref="G2425:G2456" si="1349">IF(E2425&gt;0,IF(E2425&lt;=D2425,G2424*(1-E2425/D2425),0),IF(AND(C2425&lt;0,F2425&gt;0),G2424-C2425,G2424))/$B$108</f>
        <v>221035.19268655361</v>
      </c>
      <c r="H2425" s="16">
        <f t="shared" si="1331"/>
        <v>22000</v>
      </c>
      <c r="I2425" s="16">
        <f t="shared" ref="I2425:I2456" si="1350">IF($B2425&gt;$H$2419,K2424,K2424*$B$107*IF(K2424&gt;0,$B$106,1))</f>
        <v>351757.57472136151</v>
      </c>
      <c r="J2425" s="16">
        <f t="shared" ref="J2425:J2456" si="1351">IF(AND(H2425&gt;0,I2425&gt;0),H2425/(1-$B$105*MAX(0,1-L2424/I2425)),0)</f>
        <v>24890.364893156519</v>
      </c>
      <c r="K2425" s="16">
        <f t="shared" si="1332"/>
        <v>326867.209828205</v>
      </c>
      <c r="L2425" s="16">
        <f t="shared" ref="L2425:L2456" si="1352">IF(J2425&gt;0,IF(J2425&lt;=I2425,L2424*(1-J2425/I2425),0),IF(AND(H2425&lt;0,K2425&gt;0),L2424-H2425,L2424))/$B$108</f>
        <v>177331.81412219492</v>
      </c>
      <c r="M2425" s="16">
        <f t="shared" si="1333"/>
        <v>22000</v>
      </c>
      <c r="N2425" s="16">
        <f t="shared" ref="N2425:N2456" si="1353">IF($B2425&gt;$M$2419,P2424,P2424*$B$107*IF(P2424&gt;0,$B$106,1))</f>
        <v>417101.97734385484</v>
      </c>
      <c r="O2425" s="16">
        <f t="shared" ref="O2425:O2456" si="1354">IF(AND(M2425&gt;0,N2425&gt;0),M2425/(1-$B$105*MAX(0,1-Q2424/N2425)),0)</f>
        <v>25144.44031297055</v>
      </c>
      <c r="P2425" s="16">
        <f t="shared" si="1334"/>
        <v>391957.5370308843</v>
      </c>
      <c r="Q2425" s="16">
        <f t="shared" ref="Q2425:Q2456" si="1355">IF(O2425&gt;0,IF(O2425&lt;=N2425,Q2424*(1-O2425/N2425),0),IF(AND(M2425&lt;0,P2425&gt;0),Q2424-M2425,Q2424))/$B$108</f>
        <v>199444.47028571932</v>
      </c>
      <c r="R2425" s="16">
        <f t="shared" si="1335"/>
        <v>22000</v>
      </c>
      <c r="S2425" s="16">
        <f t="shared" ref="S2425:S2456" si="1356">IF($B2425&gt;$R$2419,U2424,U2424*$B$107*IF(U2424&gt;0,$B$106,1))</f>
        <v>382818.10531979072</v>
      </c>
      <c r="T2425" s="16">
        <f t="shared" ref="T2425:T2456" si="1357">IF(AND(R2425&gt;0,S2425&gt;0),R2425/(1-$B$105*MAX(0,1-V2424/S2425)),0)</f>
        <v>25014.471645048608</v>
      </c>
      <c r="U2425" s="16">
        <f t="shared" si="1336"/>
        <v>357803.63367474213</v>
      </c>
      <c r="V2425" s="16">
        <f t="shared" ref="V2425:V2456" si="1358">IF(T2425&gt;0,IF(T2425&lt;=S2425,V2424*(1-T2425/S2425),0),IF(AND(R2425&lt;0,U2425&gt;0),V2424-R2425,V2424))/$B$108</f>
        <v>188198.9001056916</v>
      </c>
      <c r="W2425" s="16">
        <f t="shared" si="1337"/>
        <v>22000</v>
      </c>
      <c r="X2425" s="16">
        <f t="shared" ref="X2425:X2456" si="1359">IF($B2425&gt;$W$2419,Z2424,Z2424*$B$107*IF(Z2424&gt;0,$B$106,1))</f>
        <v>398784.10740206629</v>
      </c>
      <c r="Y2425" s="16">
        <f t="shared" ref="Y2425:Y2456" si="1360">IF(AND(W2425&gt;0,X2425&gt;0),W2425/(1-$B$105*MAX(0,1-AA2424/X2425)),0)</f>
        <v>25075.886859385606</v>
      </c>
      <c r="Z2425" s="16">
        <f t="shared" si="1338"/>
        <v>373708.2205426807</v>
      </c>
      <c r="AA2425" s="16">
        <f t="shared" ref="AA2425:AA2456" si="1361">IF(Y2425&gt;0,IF(Y2425&lt;=X2425,AA2424*(1-Y2425/X2425),0),IF(AND(W2425&lt;0,Z2425&gt;0),AA2424-W2425,AA2424))/$B$108</f>
        <v>193529.09489434594</v>
      </c>
      <c r="AB2425" s="16">
        <f t="shared" si="1339"/>
        <v>22000</v>
      </c>
      <c r="AC2425" s="16">
        <f t="shared" ref="AC2425:AC2456" si="1362">IF($B2425&gt;$AB$2419,AE2424,AE2424*$B$107*IF(AE2424&gt;0,$B$106,1))</f>
        <v>406878.40240911243</v>
      </c>
      <c r="AD2425" s="16">
        <f t="shared" ref="AD2425:AD2456" si="1363">IF(AND(AB2425&gt;0,AC2425&gt;0),AB2425/(1-$B$105*MAX(0,1-AF2424/AC2425)),0)</f>
        <v>25106.426747968035</v>
      </c>
      <c r="AE2425" s="16">
        <f t="shared" si="1340"/>
        <v>381771.97566114442</v>
      </c>
      <c r="AF2425" s="16">
        <f t="shared" ref="AF2425:AF2456" si="1364">IF(AD2425&gt;0,IF(AD2425&lt;=AC2425,AF2424*(1-AD2425/AC2425),0),IF(AND(AB2425&lt;0,AE2425&gt;0),AF2424-AB2425,AF2424))/$B$108</f>
        <v>196168.69102859081</v>
      </c>
      <c r="AG2425" s="16">
        <f t="shared" si="1341"/>
        <v>22000</v>
      </c>
      <c r="AH2425" s="16">
        <f t="shared" ref="AH2425:AH2456" si="1365">IF($B2425&gt;$AG$2419,AJ2424,AJ2424*$B$107*IF(AJ2424&gt;0,$B$106,1))</f>
        <v>402821.90915496007</v>
      </c>
      <c r="AI2425" s="16">
        <f t="shared" ref="AI2425:AI2456" si="1366">IF(AND(AG2425&gt;0,AH2425&gt;0),AG2425/(1-$B$105*MAX(0,1-AK2424/AH2425)),0)</f>
        <v>25091.170998524329</v>
      </c>
      <c r="AJ2425" s="16">
        <f t="shared" si="1342"/>
        <v>377730.73815643572</v>
      </c>
      <c r="AK2425" s="16">
        <f t="shared" ref="AK2425:AK2456" si="1367">IF(AI2425&gt;0,IF(AI2425&lt;=AH2425,AK2424*(1-AI2425/AH2425),0),IF(AND(AG2425&lt;0,AJ2425&gt;0),AK2424-AG2425,AK2424))/$B$108</f>
        <v>194851.00805374095</v>
      </c>
      <c r="AL2425" s="16">
        <f t="shared" si="1343"/>
        <v>22000</v>
      </c>
      <c r="AM2425" s="16">
        <f t="shared" ref="AM2425:AM2456" si="1368">IF($B2425&gt;$AL$2419,AO2424,AO2424*$B$107*IF(AO2424&gt;0,$B$106,1))</f>
        <v>404847.81396744412</v>
      </c>
      <c r="AN2425" s="16">
        <f t="shared" ref="AN2425:AN2456" si="1369">IF(AND(AL2425&gt;0,AM2425&gt;0),AL2425/(1-$B$105*MAX(0,1-AP2424/AM2425)),0)</f>
        <v>25098.802437605191</v>
      </c>
      <c r="AO2425" s="16">
        <f t="shared" si="1344"/>
        <v>379749.0115298389</v>
      </c>
      <c r="AP2425" s="16">
        <f t="shared" ref="AP2425:AP2456" si="1370">IF(AN2425&gt;0,IF(AN2425&lt;=AM2425,AP2424*(1-AN2425/AM2425),0),IF(AND(AL2425&lt;0,AO2425&gt;0),AP2424-AL2425,AP2424))/$B$108</f>
        <v>195510.37756304088</v>
      </c>
      <c r="AQ2425" s="16">
        <f t="shared" si="1345"/>
        <v>22000</v>
      </c>
      <c r="AR2425" s="16">
        <f t="shared" ref="AR2425:AR2456" si="1371">IF($B2425&gt;$AQ$2419,AT2424,AT2424*$B$107*IF(AT2424&gt;0,$B$106,1))</f>
        <v>404847.81396744412</v>
      </c>
      <c r="AS2425" s="16">
        <f t="shared" ref="AS2425:AS2456" si="1372">IF(AND(AQ2425&gt;0,AR2425&gt;0),AQ2425/(1-$B$105*MAX(0,1-AU2424/AR2425)),0)</f>
        <v>25098.802437605191</v>
      </c>
      <c r="AT2425" s="16">
        <f t="shared" si="1346"/>
        <v>379749.0115298389</v>
      </c>
      <c r="AU2425" s="16">
        <f t="shared" ref="AU2425:AU2456" si="1373">IF(AS2425&gt;0,IF(AS2425&lt;=AR2425,AU2424*(1-AS2425/AR2425),0),IF(AND(AQ2425&lt;0,AT2425&gt;0),AU2424-AQ2425,AU2424))/$B$108</f>
        <v>195510.37756304088</v>
      </c>
    </row>
    <row r="2426" spans="1:47">
      <c r="B2426" s="13">
        <v>2</v>
      </c>
      <c r="C2426" s="16">
        <f t="shared" si="1329"/>
        <v>22000</v>
      </c>
      <c r="D2426" s="16">
        <f t="shared" si="1347"/>
        <v>477420.67487696634</v>
      </c>
      <c r="E2426" s="16">
        <f t="shared" si="1348"/>
        <v>25570.26816941033</v>
      </c>
      <c r="F2426" s="16">
        <f t="shared" si="1330"/>
        <v>451850.40670755599</v>
      </c>
      <c r="G2426" s="16">
        <f t="shared" si="1349"/>
        <v>205094.82859678578</v>
      </c>
      <c r="H2426" s="16">
        <f t="shared" si="1331"/>
        <v>22000</v>
      </c>
      <c r="I2426" s="16">
        <f t="shared" si="1350"/>
        <v>335999.87967080501</v>
      </c>
      <c r="J2426" s="16">
        <f t="shared" si="1351"/>
        <v>25079.196231976304</v>
      </c>
      <c r="K2426" s="16">
        <f t="shared" si="1332"/>
        <v>310920.68343882868</v>
      </c>
      <c r="L2426" s="16">
        <f t="shared" si="1352"/>
        <v>160878.11796166343</v>
      </c>
      <c r="M2426" s="16">
        <f t="shared" si="1333"/>
        <v>22000</v>
      </c>
      <c r="N2426" s="16">
        <f t="shared" si="1353"/>
        <v>402908.83061552723</v>
      </c>
      <c r="O2426" s="16">
        <f t="shared" si="1354"/>
        <v>25325.112051107775</v>
      </c>
      <c r="P2426" s="16">
        <f t="shared" si="1334"/>
        <v>377583.71856441943</v>
      </c>
      <c r="Q2426" s="16">
        <f t="shared" si="1355"/>
        <v>183243.38307732571</v>
      </c>
      <c r="R2426" s="16">
        <f t="shared" si="1335"/>
        <v>22000</v>
      </c>
      <c r="S2426" s="16">
        <f t="shared" si="1356"/>
        <v>367800.66719961446</v>
      </c>
      <c r="T2426" s="16">
        <f t="shared" si="1357"/>
        <v>25199.341780536412</v>
      </c>
      <c r="U2426" s="16">
        <f t="shared" si="1336"/>
        <v>342601.32541907806</v>
      </c>
      <c r="V2426" s="16">
        <f t="shared" si="1358"/>
        <v>171867.37158777058</v>
      </c>
      <c r="W2426" s="16">
        <f t="shared" si="1337"/>
        <v>22000</v>
      </c>
      <c r="X2426" s="16">
        <f t="shared" si="1359"/>
        <v>384149.62822464318</v>
      </c>
      <c r="Y2426" s="16">
        <f t="shared" si="1360"/>
        <v>25258.779475178839</v>
      </c>
      <c r="Z2426" s="16">
        <f t="shared" si="1338"/>
        <v>358890.84874946432</v>
      </c>
      <c r="AA2426" s="16">
        <f t="shared" si="1361"/>
        <v>177258.90454058175</v>
      </c>
      <c r="AB2426" s="16">
        <f t="shared" si="1339"/>
        <v>22000</v>
      </c>
      <c r="AC2426" s="16">
        <f t="shared" si="1362"/>
        <v>392438.6846611168</v>
      </c>
      <c r="AD2426" s="16">
        <f t="shared" si="1363"/>
        <v>25288.331745030981</v>
      </c>
      <c r="AE2426" s="16">
        <f t="shared" si="1340"/>
        <v>367150.3529160858</v>
      </c>
      <c r="AF2426" s="16">
        <f t="shared" si="1364"/>
        <v>179929.2049726868</v>
      </c>
      <c r="AG2426" s="16">
        <f t="shared" si="1341"/>
        <v>22000</v>
      </c>
      <c r="AH2426" s="16">
        <f t="shared" si="1365"/>
        <v>388284.53498052654</v>
      </c>
      <c r="AI2426" s="16">
        <f t="shared" si="1366"/>
        <v>25273.569699513017</v>
      </c>
      <c r="AJ2426" s="16">
        <f t="shared" si="1342"/>
        <v>363010.96528101352</v>
      </c>
      <c r="AK2426" s="16">
        <f t="shared" si="1367"/>
        <v>178596.1676908457</v>
      </c>
      <c r="AL2426" s="16">
        <f t="shared" si="1343"/>
        <v>22000</v>
      </c>
      <c r="AM2426" s="16">
        <f t="shared" si="1368"/>
        <v>390359.19891198259</v>
      </c>
      <c r="AN2426" s="16">
        <f t="shared" si="1369"/>
        <v>25280.954259515147</v>
      </c>
      <c r="AO2426" s="16">
        <f t="shared" si="1344"/>
        <v>365078.24465246743</v>
      </c>
      <c r="AP2426" s="16">
        <f t="shared" si="1370"/>
        <v>179263.21387040662</v>
      </c>
      <c r="AQ2426" s="16">
        <f t="shared" si="1345"/>
        <v>22000</v>
      </c>
      <c r="AR2426" s="16">
        <f t="shared" si="1371"/>
        <v>390359.19891198259</v>
      </c>
      <c r="AS2426" s="16">
        <f t="shared" si="1372"/>
        <v>25280.954259515147</v>
      </c>
      <c r="AT2426" s="16">
        <f t="shared" si="1346"/>
        <v>365078.24465246743</v>
      </c>
      <c r="AU2426" s="16">
        <f t="shared" si="1373"/>
        <v>179263.21387040662</v>
      </c>
    </row>
    <row r="2427" spans="1:47">
      <c r="B2427" s="13">
        <v>3</v>
      </c>
      <c r="C2427" s="16">
        <f t="shared" si="1329"/>
        <v>22000</v>
      </c>
      <c r="D2427" s="16">
        <f t="shared" si="1347"/>
        <v>464475.10707096511</v>
      </c>
      <c r="E2427" s="16">
        <f t="shared" si="1348"/>
        <v>25736.825668100879</v>
      </c>
      <c r="F2427" s="16">
        <f t="shared" si="1330"/>
        <v>438738.28140286426</v>
      </c>
      <c r="G2427" s="16">
        <f t="shared" si="1349"/>
        <v>189931.77386711523</v>
      </c>
      <c r="H2427" s="16">
        <f t="shared" si="1331"/>
        <v>22000</v>
      </c>
      <c r="I2427" s="16">
        <f t="shared" si="1350"/>
        <v>319607.80733410956</v>
      </c>
      <c r="J2427" s="16">
        <f t="shared" si="1351"/>
        <v>25261.981963794646</v>
      </c>
      <c r="K2427" s="16">
        <f t="shared" si="1332"/>
        <v>294345.82537031494</v>
      </c>
      <c r="L2427" s="16">
        <f t="shared" si="1352"/>
        <v>145257.07889608043</v>
      </c>
      <c r="M2427" s="16">
        <f t="shared" si="1333"/>
        <v>22000</v>
      </c>
      <c r="N2427" s="16">
        <f t="shared" si="1353"/>
        <v>388133.40766110929</v>
      </c>
      <c r="O2427" s="16">
        <f t="shared" si="1354"/>
        <v>25499.862439383323</v>
      </c>
      <c r="P2427" s="16">
        <f t="shared" si="1334"/>
        <v>362633.54522172594</v>
      </c>
      <c r="Q2427" s="16">
        <f t="shared" si="1355"/>
        <v>167847.57845116267</v>
      </c>
      <c r="R2427" s="16">
        <f t="shared" si="1335"/>
        <v>22000</v>
      </c>
      <c r="S2427" s="16">
        <f t="shared" si="1356"/>
        <v>352173.60645128711</v>
      </c>
      <c r="T2427" s="16">
        <f t="shared" si="1357"/>
        <v>25378.224638499541</v>
      </c>
      <c r="U2427" s="16">
        <f t="shared" si="1336"/>
        <v>326795.38181278756</v>
      </c>
      <c r="V2427" s="16">
        <f t="shared" si="1358"/>
        <v>156355.2143488311</v>
      </c>
      <c r="W2427" s="16">
        <f t="shared" si="1337"/>
        <v>22000</v>
      </c>
      <c r="X2427" s="16">
        <f t="shared" si="1359"/>
        <v>368918.25906352437</v>
      </c>
      <c r="Y2427" s="16">
        <f t="shared" si="1360"/>
        <v>25435.715346085242</v>
      </c>
      <c r="Z2427" s="16">
        <f t="shared" si="1338"/>
        <v>343482.54371743911</v>
      </c>
      <c r="AA2427" s="16">
        <f t="shared" si="1361"/>
        <v>161801.44998738435</v>
      </c>
      <c r="AB2427" s="16">
        <f t="shared" si="1339"/>
        <v>22000</v>
      </c>
      <c r="AC2427" s="16">
        <f t="shared" si="1362"/>
        <v>377408.53377656126</v>
      </c>
      <c r="AD2427" s="16">
        <f t="shared" si="1363"/>
        <v>25464.295593739836</v>
      </c>
      <c r="AE2427" s="16">
        <f t="shared" si="1340"/>
        <v>351944.23818282143</v>
      </c>
      <c r="AF2427" s="16">
        <f t="shared" si="1364"/>
        <v>164499.14039316005</v>
      </c>
      <c r="AG2427" s="16">
        <f t="shared" si="1341"/>
        <v>22000</v>
      </c>
      <c r="AH2427" s="16">
        <f t="shared" si="1365"/>
        <v>373153.49165096506</v>
      </c>
      <c r="AI2427" s="16">
        <f t="shared" si="1366"/>
        <v>25450.019426715822</v>
      </c>
      <c r="AJ2427" s="16">
        <f t="shared" si="1342"/>
        <v>347703.47222424927</v>
      </c>
      <c r="AK2427" s="16">
        <f t="shared" si="1367"/>
        <v>163152.40563872395</v>
      </c>
      <c r="AL2427" s="16">
        <f t="shared" si="1343"/>
        <v>22000</v>
      </c>
      <c r="AM2427" s="16">
        <f t="shared" si="1368"/>
        <v>375278.53080805734</v>
      </c>
      <c r="AN2427" s="16">
        <f t="shared" si="1369"/>
        <v>25457.161013590248</v>
      </c>
      <c r="AO2427" s="16">
        <f t="shared" si="1344"/>
        <v>349821.36979446711</v>
      </c>
      <c r="AP2427" s="16">
        <f t="shared" si="1370"/>
        <v>163826.29998628394</v>
      </c>
      <c r="AQ2427" s="16">
        <f t="shared" si="1345"/>
        <v>22000</v>
      </c>
      <c r="AR2427" s="16">
        <f t="shared" si="1371"/>
        <v>375278.53080805734</v>
      </c>
      <c r="AS2427" s="16">
        <f t="shared" si="1372"/>
        <v>25457.161013590248</v>
      </c>
      <c r="AT2427" s="16">
        <f t="shared" si="1346"/>
        <v>349821.36979446711</v>
      </c>
      <c r="AU2427" s="16">
        <f t="shared" si="1373"/>
        <v>163826.29998628394</v>
      </c>
    </row>
    <row r="2428" spans="1:47">
      <c r="B2428" s="13">
        <v>4</v>
      </c>
      <c r="C2428" s="16">
        <f t="shared" si="1329"/>
        <v>22000</v>
      </c>
      <c r="D2428" s="16">
        <f t="shared" si="1347"/>
        <v>450996.62898526032</v>
      </c>
      <c r="E2428" s="16">
        <f t="shared" si="1348"/>
        <v>25897.713198970192</v>
      </c>
      <c r="F2428" s="16">
        <f t="shared" si="1330"/>
        <v>425098.91578629013</v>
      </c>
      <c r="G2428" s="16">
        <f t="shared" si="1349"/>
        <v>175514.96596036162</v>
      </c>
      <c r="H2428" s="16">
        <f t="shared" si="1331"/>
        <v>22000</v>
      </c>
      <c r="I2428" s="16">
        <f t="shared" si="1350"/>
        <v>302569.84773116157</v>
      </c>
      <c r="J2428" s="16">
        <f t="shared" si="1351"/>
        <v>25438.812627506231</v>
      </c>
      <c r="K2428" s="16">
        <f t="shared" si="1332"/>
        <v>277131.03510365536</v>
      </c>
      <c r="L2428" s="16">
        <f t="shared" si="1352"/>
        <v>130435.75360986244</v>
      </c>
      <c r="M2428" s="16">
        <f t="shared" si="1333"/>
        <v>22000</v>
      </c>
      <c r="N2428" s="16">
        <f t="shared" si="1353"/>
        <v>372765.52647522098</v>
      </c>
      <c r="O2428" s="16">
        <f t="shared" si="1354"/>
        <v>25668.791457458046</v>
      </c>
      <c r="P2428" s="16">
        <f t="shared" si="1334"/>
        <v>347096.73501776293</v>
      </c>
      <c r="Q2428" s="16">
        <f t="shared" si="1355"/>
        <v>153225.02291033656</v>
      </c>
      <c r="R2428" s="16">
        <f t="shared" si="1335"/>
        <v>22000</v>
      </c>
      <c r="S2428" s="16">
        <f t="shared" si="1356"/>
        <v>335926.04478063685</v>
      </c>
      <c r="T2428" s="16">
        <f t="shared" si="1357"/>
        <v>25551.215497404679</v>
      </c>
      <c r="U2428" s="16">
        <f t="shared" si="1336"/>
        <v>310374.82928323216</v>
      </c>
      <c r="V2428" s="16">
        <f t="shared" si="1358"/>
        <v>141629.92156401038</v>
      </c>
      <c r="W2428" s="16">
        <f t="shared" si="1337"/>
        <v>22000</v>
      </c>
      <c r="X2428" s="16">
        <f t="shared" si="1359"/>
        <v>353079.44598890434</v>
      </c>
      <c r="Y2428" s="16">
        <f t="shared" si="1360"/>
        <v>25606.792006156655</v>
      </c>
      <c r="Z2428" s="16">
        <f t="shared" si="1338"/>
        <v>327472.6539827477</v>
      </c>
      <c r="AA2428" s="16">
        <f t="shared" si="1361"/>
        <v>147124.4460078275</v>
      </c>
      <c r="AB2428" s="16">
        <f t="shared" si="1339"/>
        <v>22000</v>
      </c>
      <c r="AC2428" s="16">
        <f t="shared" si="1362"/>
        <v>361777.56019764947</v>
      </c>
      <c r="AD2428" s="16">
        <f t="shared" si="1363"/>
        <v>25634.416927130715</v>
      </c>
      <c r="AE2428" s="16">
        <f t="shared" si="1340"/>
        <v>336143.14327051875</v>
      </c>
      <c r="AF2428" s="16">
        <f t="shared" si="1364"/>
        <v>149846.32363611742</v>
      </c>
      <c r="AG2428" s="16">
        <f t="shared" si="1341"/>
        <v>22000</v>
      </c>
      <c r="AH2428" s="16">
        <f t="shared" si="1365"/>
        <v>357418.30723819486</v>
      </c>
      <c r="AI2428" s="16">
        <f t="shared" si="1366"/>
        <v>25620.618266083042</v>
      </c>
      <c r="AJ2428" s="16">
        <f t="shared" si="1342"/>
        <v>331797.68897211179</v>
      </c>
      <c r="AK2428" s="16">
        <f t="shared" si="1367"/>
        <v>148487.49239430498</v>
      </c>
      <c r="AL2428" s="16">
        <f t="shared" si="1343"/>
        <v>22000</v>
      </c>
      <c r="AM2428" s="16">
        <f t="shared" si="1368"/>
        <v>359595.37886652455</v>
      </c>
      <c r="AN2428" s="16">
        <f t="shared" si="1369"/>
        <v>25627.521059925646</v>
      </c>
      <c r="AO2428" s="16">
        <f t="shared" si="1344"/>
        <v>333967.85780659888</v>
      </c>
      <c r="AP2428" s="16">
        <f t="shared" si="1370"/>
        <v>149167.43431666214</v>
      </c>
      <c r="AQ2428" s="16">
        <f t="shared" si="1345"/>
        <v>22000</v>
      </c>
      <c r="AR2428" s="16">
        <f t="shared" si="1371"/>
        <v>359595.37886652455</v>
      </c>
      <c r="AS2428" s="16">
        <f t="shared" si="1372"/>
        <v>25627.521059925646</v>
      </c>
      <c r="AT2428" s="16">
        <f t="shared" si="1346"/>
        <v>333967.85780659888</v>
      </c>
      <c r="AU2428" s="16">
        <f t="shared" si="1373"/>
        <v>149167.43431666214</v>
      </c>
    </row>
    <row r="2429" spans="1:47">
      <c r="B2429" s="13">
        <v>5</v>
      </c>
      <c r="C2429" s="16">
        <f t="shared" si="1329"/>
        <v>22000</v>
      </c>
      <c r="D2429" s="16">
        <f t="shared" si="1347"/>
        <v>436976.17949335906</v>
      </c>
      <c r="E2429" s="16">
        <f t="shared" si="1348"/>
        <v>26053.044129224476</v>
      </c>
      <c r="F2429" s="16">
        <f t="shared" si="1330"/>
        <v>410923.13536413456</v>
      </c>
      <c r="G2429" s="16">
        <f t="shared" si="1349"/>
        <v>161814.26774253443</v>
      </c>
      <c r="H2429" s="16">
        <f t="shared" si="1331"/>
        <v>22000</v>
      </c>
      <c r="I2429" s="16">
        <f t="shared" si="1350"/>
        <v>284874.07622445148</v>
      </c>
      <c r="J2429" s="16">
        <f t="shared" si="1351"/>
        <v>25609.785876983035</v>
      </c>
      <c r="K2429" s="16">
        <f t="shared" si="1332"/>
        <v>259264.29034746846</v>
      </c>
      <c r="L2429" s="16">
        <f t="shared" si="1352"/>
        <v>116382.11722297013</v>
      </c>
      <c r="M2429" s="16">
        <f t="shared" si="1333"/>
        <v>22000</v>
      </c>
      <c r="N2429" s="16">
        <f t="shared" si="1353"/>
        <v>356794.61779415928</v>
      </c>
      <c r="O2429" s="16">
        <f t="shared" si="1354"/>
        <v>25832.005153983013</v>
      </c>
      <c r="P2429" s="16">
        <f t="shared" si="1334"/>
        <v>330962.61264017626</v>
      </c>
      <c r="Q2429" s="16">
        <f t="shared" si="1355"/>
        <v>139344.60697826144</v>
      </c>
      <c r="R2429" s="16">
        <f t="shared" si="1335"/>
        <v>22000</v>
      </c>
      <c r="S2429" s="16">
        <f t="shared" si="1356"/>
        <v>319046.70201340568</v>
      </c>
      <c r="T2429" s="16">
        <f t="shared" si="1357"/>
        <v>25718.416239560509</v>
      </c>
      <c r="U2429" s="16">
        <f t="shared" si="1336"/>
        <v>293328.28577384516</v>
      </c>
      <c r="V2429" s="16">
        <f t="shared" si="1358"/>
        <v>127659.90808415337</v>
      </c>
      <c r="W2429" s="16">
        <f t="shared" si="1337"/>
        <v>22000</v>
      </c>
      <c r="X2429" s="16">
        <f t="shared" si="1359"/>
        <v>336622.23993502569</v>
      </c>
      <c r="Y2429" s="16">
        <f t="shared" si="1360"/>
        <v>25772.113340421278</v>
      </c>
      <c r="Z2429" s="16">
        <f t="shared" si="1338"/>
        <v>310850.1265946044</v>
      </c>
      <c r="AA2429" s="16">
        <f t="shared" si="1361"/>
        <v>133196.5302939174</v>
      </c>
      <c r="AB2429" s="16">
        <f t="shared" si="1339"/>
        <v>22000</v>
      </c>
      <c r="AC2429" s="16">
        <f t="shared" si="1362"/>
        <v>345534.98269349709</v>
      </c>
      <c r="AD2429" s="16">
        <f t="shared" si="1363"/>
        <v>25798.800603548756</v>
      </c>
      <c r="AE2429" s="16">
        <f t="shared" si="1340"/>
        <v>319736.18208994833</v>
      </c>
      <c r="AF2429" s="16">
        <f t="shared" si="1364"/>
        <v>135939.50449478356</v>
      </c>
      <c r="AG2429" s="16">
        <f t="shared" si="1341"/>
        <v>22000</v>
      </c>
      <c r="AH2429" s="16">
        <f t="shared" si="1365"/>
        <v>341068.11640199262</v>
      </c>
      <c r="AI2429" s="16">
        <f t="shared" si="1366"/>
        <v>25785.470591641322</v>
      </c>
      <c r="AJ2429" s="16">
        <f t="shared" si="1342"/>
        <v>315282.6458103513</v>
      </c>
      <c r="AK2429" s="16">
        <f t="shared" si="1367"/>
        <v>134570.12164530117</v>
      </c>
      <c r="AL2429" s="16">
        <f t="shared" si="1343"/>
        <v>22000</v>
      </c>
      <c r="AM2429" s="16">
        <f t="shared" si="1368"/>
        <v>343298.91975371528</v>
      </c>
      <c r="AN2429" s="16">
        <f t="shared" si="1369"/>
        <v>25792.1390152924</v>
      </c>
      <c r="AO2429" s="16">
        <f t="shared" si="1344"/>
        <v>317506.78073842288</v>
      </c>
      <c r="AP2429" s="16">
        <f t="shared" si="1370"/>
        <v>135255.33858841829</v>
      </c>
      <c r="AQ2429" s="16">
        <f t="shared" si="1345"/>
        <v>22000</v>
      </c>
      <c r="AR2429" s="16">
        <f t="shared" si="1371"/>
        <v>343298.91975371528</v>
      </c>
      <c r="AS2429" s="16">
        <f t="shared" si="1372"/>
        <v>25792.1390152924</v>
      </c>
      <c r="AT2429" s="16">
        <f t="shared" si="1346"/>
        <v>317506.78073842288</v>
      </c>
      <c r="AU2429" s="16">
        <f t="shared" si="1373"/>
        <v>135255.33858841829</v>
      </c>
    </row>
    <row r="2430" spans="1:47">
      <c r="B2430" s="13">
        <v>6</v>
      </c>
      <c r="C2430" s="16">
        <f t="shared" si="1329"/>
        <v>22000</v>
      </c>
      <c r="D2430" s="16">
        <f t="shared" si="1347"/>
        <v>422404.3277662085</v>
      </c>
      <c r="E2430" s="16">
        <f t="shared" si="1348"/>
        <v>26202.936161243317</v>
      </c>
      <c r="F2430" s="16">
        <f t="shared" si="1330"/>
        <v>396201.3916049652</v>
      </c>
      <c r="G2430" s="16">
        <f t="shared" si="1349"/>
        <v>148800.46143430998</v>
      </c>
      <c r="H2430" s="16">
        <f t="shared" si="1331"/>
        <v>22000</v>
      </c>
      <c r="I2430" s="16">
        <f t="shared" si="1350"/>
        <v>266508.13461977674</v>
      </c>
      <c r="J2430" s="16">
        <f t="shared" si="1351"/>
        <v>25775.005703452825</v>
      </c>
      <c r="K2430" s="16">
        <f t="shared" si="1332"/>
        <v>240733.12891632391</v>
      </c>
      <c r="L2430" s="16">
        <f t="shared" si="1352"/>
        <v>103065.0629657893</v>
      </c>
      <c r="M2430" s="16">
        <f t="shared" si="1333"/>
        <v>22000</v>
      </c>
      <c r="N2430" s="16">
        <f t="shared" si="1353"/>
        <v>340209.70803734282</v>
      </c>
      <c r="O2430" s="16">
        <f t="shared" si="1354"/>
        <v>25989.614906136074</v>
      </c>
      <c r="P2430" s="16">
        <f t="shared" si="1334"/>
        <v>314220.09313120676</v>
      </c>
      <c r="Q2430" s="16">
        <f t="shared" si="1355"/>
        <v>126176.14194905228</v>
      </c>
      <c r="R2430" s="16">
        <f t="shared" si="1335"/>
        <v>22000</v>
      </c>
      <c r="S2430" s="16">
        <f t="shared" si="1356"/>
        <v>301523.8780783664</v>
      </c>
      <c r="T2430" s="16">
        <f t="shared" si="1357"/>
        <v>25879.934590760269</v>
      </c>
      <c r="U2430" s="16">
        <f t="shared" si="1336"/>
        <v>275643.94348760613</v>
      </c>
      <c r="V2430" s="16">
        <f t="shared" si="1358"/>
        <v>114414.50866908928</v>
      </c>
      <c r="W2430" s="16">
        <f t="shared" si="1337"/>
        <v>22000</v>
      </c>
      <c r="X2430" s="16">
        <f t="shared" si="1359"/>
        <v>319535.27913165762</v>
      </c>
      <c r="Y2430" s="16">
        <f t="shared" si="1360"/>
        <v>25931.788833699753</v>
      </c>
      <c r="Z2430" s="16">
        <f t="shared" si="1338"/>
        <v>293603.49029795785</v>
      </c>
      <c r="AA2430" s="16">
        <f t="shared" si="1361"/>
        <v>119987.26098550655</v>
      </c>
      <c r="AB2430" s="16">
        <f t="shared" si="1339"/>
        <v>22000</v>
      </c>
      <c r="AC2430" s="16">
        <f t="shared" si="1362"/>
        <v>328669.61101754149</v>
      </c>
      <c r="AD2430" s="16">
        <f t="shared" si="1363"/>
        <v>25957.556960178019</v>
      </c>
      <c r="AE2430" s="16">
        <f t="shared" si="1340"/>
        <v>302712.05405736348</v>
      </c>
      <c r="AF2430" s="16">
        <f t="shared" si="1364"/>
        <v>122748.35339055602</v>
      </c>
      <c r="AG2430" s="16">
        <f t="shared" si="1341"/>
        <v>22000</v>
      </c>
      <c r="AH2430" s="16">
        <f t="shared" si="1365"/>
        <v>324091.6429342925</v>
      </c>
      <c r="AI2430" s="16">
        <f t="shared" si="1366"/>
        <v>25944.686316656356</v>
      </c>
      <c r="AJ2430" s="16">
        <f t="shared" si="1342"/>
        <v>298146.95661763614</v>
      </c>
      <c r="AK2430" s="16">
        <f t="shared" si="1367"/>
        <v>121369.90762482658</v>
      </c>
      <c r="AL2430" s="16">
        <f t="shared" si="1343"/>
        <v>22000</v>
      </c>
      <c r="AM2430" s="16">
        <f t="shared" si="1368"/>
        <v>326377.92019225442</v>
      </c>
      <c r="AN2430" s="16">
        <f t="shared" si="1369"/>
        <v>25951.125005481234</v>
      </c>
      <c r="AO2430" s="16">
        <f t="shared" si="1344"/>
        <v>300426.79518677318</v>
      </c>
      <c r="AP2430" s="16">
        <f t="shared" si="1370"/>
        <v>122059.6551170621</v>
      </c>
      <c r="AQ2430" s="16">
        <f t="shared" si="1345"/>
        <v>22000</v>
      </c>
      <c r="AR2430" s="16">
        <f t="shared" si="1371"/>
        <v>326377.92019225442</v>
      </c>
      <c r="AS2430" s="16">
        <f t="shared" si="1372"/>
        <v>25951.125005481234</v>
      </c>
      <c r="AT2430" s="16">
        <f t="shared" si="1346"/>
        <v>300426.79518677318</v>
      </c>
      <c r="AU2430" s="16">
        <f t="shared" si="1373"/>
        <v>122059.6551170621</v>
      </c>
    </row>
    <row r="2431" spans="1:47">
      <c r="B2431" s="13">
        <v>7</v>
      </c>
      <c r="C2431" s="16">
        <f t="shared" si="1329"/>
        <v>22000</v>
      </c>
      <c r="D2431" s="16">
        <f t="shared" si="1347"/>
        <v>407271.25848640793</v>
      </c>
      <c r="E2431" s="16">
        <f t="shared" si="1348"/>
        <v>26347.510669357594</v>
      </c>
      <c r="F2431" s="16">
        <f t="shared" si="1330"/>
        <v>380923.74781705032</v>
      </c>
      <c r="G2431" s="16">
        <f t="shared" si="1349"/>
        <v>136445.24083048722</v>
      </c>
      <c r="H2431" s="16">
        <f t="shared" si="1331"/>
        <v>22000</v>
      </c>
      <c r="I2431" s="16">
        <f t="shared" si="1350"/>
        <v>247459.21253824601</v>
      </c>
      <c r="J2431" s="16">
        <f t="shared" si="1351"/>
        <v>25934.581684821223</v>
      </c>
      <c r="K2431" s="16">
        <f t="shared" si="1332"/>
        <v>221524.63085342478</v>
      </c>
      <c r="L2431" s="16">
        <f t="shared" si="1352"/>
        <v>90454.399765734983</v>
      </c>
      <c r="M2431" s="16">
        <f t="shared" si="1333"/>
        <v>22000</v>
      </c>
      <c r="N2431" s="16">
        <f t="shared" si="1353"/>
        <v>322999.40253329265</v>
      </c>
      <c r="O2431" s="16">
        <f t="shared" si="1354"/>
        <v>26141.736709760866</v>
      </c>
      <c r="P2431" s="16">
        <f t="shared" si="1334"/>
        <v>296857.6658235318</v>
      </c>
      <c r="Q2431" s="16">
        <f t="shared" si="1355"/>
        <v>113690.35472087721</v>
      </c>
      <c r="R2431" s="16">
        <f t="shared" si="1335"/>
        <v>22000</v>
      </c>
      <c r="S2431" s="16">
        <f t="shared" si="1356"/>
        <v>283345.43526864983</v>
      </c>
      <c r="T2431" s="16">
        <f t="shared" si="1357"/>
        <v>26035.883388762635</v>
      </c>
      <c r="U2431" s="16">
        <f t="shared" si="1336"/>
        <v>257309.55187988721</v>
      </c>
      <c r="V2431" s="16">
        <f t="shared" si="1358"/>
        <v>101863.97421435732</v>
      </c>
      <c r="W2431" s="16">
        <f t="shared" si="1337"/>
        <v>22000</v>
      </c>
      <c r="X2431" s="16">
        <f t="shared" si="1359"/>
        <v>301806.77181688277</v>
      </c>
      <c r="Y2431" s="16">
        <f t="shared" si="1360"/>
        <v>26085.932849121524</v>
      </c>
      <c r="Z2431" s="16">
        <f t="shared" si="1338"/>
        <v>275720.83896776126</v>
      </c>
      <c r="AA2431" s="16">
        <f t="shared" si="1361"/>
        <v>107467.1122344707</v>
      </c>
      <c r="AB2431" s="16">
        <f t="shared" si="1339"/>
        <v>22000</v>
      </c>
      <c r="AC2431" s="16">
        <f t="shared" si="1362"/>
        <v>311169.82884772622</v>
      </c>
      <c r="AD2431" s="16">
        <f t="shared" si="1363"/>
        <v>26110.801096681436</v>
      </c>
      <c r="AE2431" s="16">
        <f t="shared" si="1340"/>
        <v>285059.02775104478</v>
      </c>
      <c r="AF2431" s="16">
        <f t="shared" si="1364"/>
        <v>110243.45661044052</v>
      </c>
      <c r="AG2431" s="16">
        <f t="shared" si="1341"/>
        <v>22000</v>
      </c>
      <c r="AH2431" s="16">
        <f t="shared" si="1365"/>
        <v>306477.18258553289</v>
      </c>
      <c r="AI2431" s="16">
        <f t="shared" si="1366"/>
        <v>26098.380174702408</v>
      </c>
      <c r="AJ2431" s="16">
        <f t="shared" si="1342"/>
        <v>280378.80241083051</v>
      </c>
      <c r="AK2431" s="16">
        <f t="shared" si="1367"/>
        <v>108857.3805118201</v>
      </c>
      <c r="AL2431" s="16">
        <f t="shared" si="1343"/>
        <v>22000</v>
      </c>
      <c r="AM2431" s="16">
        <f t="shared" si="1368"/>
        <v>308820.71984429163</v>
      </c>
      <c r="AN2431" s="16">
        <f t="shared" si="1369"/>
        <v>26104.593947655118</v>
      </c>
      <c r="AO2431" s="16">
        <f t="shared" si="1344"/>
        <v>282716.12589663651</v>
      </c>
      <c r="AP2431" s="16">
        <f t="shared" si="1370"/>
        <v>109550.94212556913</v>
      </c>
      <c r="AQ2431" s="16">
        <f t="shared" si="1345"/>
        <v>22000</v>
      </c>
      <c r="AR2431" s="16">
        <f t="shared" si="1371"/>
        <v>308820.71984429163</v>
      </c>
      <c r="AS2431" s="16">
        <f t="shared" si="1372"/>
        <v>26104.593947655118</v>
      </c>
      <c r="AT2431" s="16">
        <f t="shared" si="1346"/>
        <v>282716.12589663651</v>
      </c>
      <c r="AU2431" s="16">
        <f t="shared" si="1373"/>
        <v>109550.94212556913</v>
      </c>
    </row>
    <row r="2432" spans="1:47">
      <c r="B2432" s="13">
        <v>8</v>
      </c>
      <c r="C2432" s="16">
        <f t="shared" si="1329"/>
        <v>22000</v>
      </c>
      <c r="D2432" s="16">
        <f t="shared" si="1347"/>
        <v>391566.75733105873</v>
      </c>
      <c r="E2432" s="16">
        <f t="shared" si="1348"/>
        <v>26486.892071383161</v>
      </c>
      <c r="F2432" s="16">
        <f t="shared" si="1330"/>
        <v>365079.86525967554</v>
      </c>
      <c r="G2432" s="16">
        <f t="shared" si="1349"/>
        <v>124721.20191836431</v>
      </c>
      <c r="H2432" s="16">
        <f t="shared" si="1331"/>
        <v>22000</v>
      </c>
      <c r="I2432" s="16">
        <f t="shared" si="1350"/>
        <v>227714.02903946949</v>
      </c>
      <c r="J2432" s="16">
        <f t="shared" si="1351"/>
        <v>26088.628264738989</v>
      </c>
      <c r="K2432" s="16">
        <f t="shared" si="1332"/>
        <v>201625.40077473049</v>
      </c>
      <c r="L2432" s="16">
        <f t="shared" si="1352"/>
        <v>78520.847869524689</v>
      </c>
      <c r="M2432" s="16">
        <f t="shared" si="1333"/>
        <v>22000</v>
      </c>
      <c r="N2432" s="16">
        <f t="shared" si="1353"/>
        <v>305151.86900664127</v>
      </c>
      <c r="O2432" s="16">
        <f t="shared" si="1354"/>
        <v>26288.490502177901</v>
      </c>
      <c r="P2432" s="16">
        <f t="shared" si="1334"/>
        <v>278863.37850446336</v>
      </c>
      <c r="Q2432" s="16">
        <f t="shared" si="1355"/>
        <v>101858.88084102458</v>
      </c>
      <c r="R2432" s="16">
        <f t="shared" si="1335"/>
        <v>22000</v>
      </c>
      <c r="S2432" s="16">
        <f t="shared" si="1356"/>
        <v>264498.78075941122</v>
      </c>
      <c r="T2432" s="16">
        <f t="shared" si="1357"/>
        <v>26186.379883051268</v>
      </c>
      <c r="U2432" s="16">
        <f t="shared" si="1336"/>
        <v>238312.40087635996</v>
      </c>
      <c r="V2432" s="16">
        <f t="shared" si="1358"/>
        <v>89979.466098004676</v>
      </c>
      <c r="W2432" s="16">
        <f t="shared" si="1337"/>
        <v>22000</v>
      </c>
      <c r="X2432" s="16">
        <f t="shared" si="1359"/>
        <v>283424.4792085205</v>
      </c>
      <c r="Y2432" s="16">
        <f t="shared" si="1360"/>
        <v>26234.663938605561</v>
      </c>
      <c r="Z2432" s="16">
        <f t="shared" si="1338"/>
        <v>257189.81526991492</v>
      </c>
      <c r="AA2432" s="16">
        <f t="shared" si="1361"/>
        <v>95607.467931864609</v>
      </c>
      <c r="AB2432" s="16">
        <f t="shared" si="1339"/>
        <v>22000</v>
      </c>
      <c r="AC2432" s="16">
        <f t="shared" si="1362"/>
        <v>293023.57698640897</v>
      </c>
      <c r="AD2432" s="16">
        <f t="shared" si="1363"/>
        <v>26258.652191127927</v>
      </c>
      <c r="AE2432" s="16">
        <f t="shared" si="1340"/>
        <v>266764.92479528103</v>
      </c>
      <c r="AF2432" s="16">
        <f t="shared" si="1364"/>
        <v>98396.309729069384</v>
      </c>
      <c r="AG2432" s="16">
        <f t="shared" si="1341"/>
        <v>22000</v>
      </c>
      <c r="AH2432" s="16">
        <f t="shared" si="1365"/>
        <v>288212.58615018916</v>
      </c>
      <c r="AI2432" s="16">
        <f t="shared" si="1366"/>
        <v>26246.671032859354</v>
      </c>
      <c r="AJ2432" s="16">
        <f t="shared" si="1342"/>
        <v>261965.9151173298</v>
      </c>
      <c r="AK2432" s="16">
        <f t="shared" si="1367"/>
        <v>97003.980005238103</v>
      </c>
      <c r="AL2432" s="16">
        <f t="shared" si="1343"/>
        <v>22000</v>
      </c>
      <c r="AM2432" s="16">
        <f t="shared" si="1368"/>
        <v>290615.21445418854</v>
      </c>
      <c r="AN2432" s="16">
        <f t="shared" si="1369"/>
        <v>26252.664864909664</v>
      </c>
      <c r="AO2432" s="16">
        <f t="shared" si="1344"/>
        <v>264362.54958927887</v>
      </c>
      <c r="AP2432" s="16">
        <f t="shared" si="1370"/>
        <v>97700.667242387353</v>
      </c>
      <c r="AQ2432" s="16">
        <f t="shared" si="1345"/>
        <v>22000</v>
      </c>
      <c r="AR2432" s="16">
        <f t="shared" si="1371"/>
        <v>290615.21445418854</v>
      </c>
      <c r="AS2432" s="16">
        <f t="shared" si="1372"/>
        <v>26252.664864909664</v>
      </c>
      <c r="AT2432" s="16">
        <f t="shared" si="1346"/>
        <v>264362.54958927887</v>
      </c>
      <c r="AU2432" s="16">
        <f t="shared" si="1373"/>
        <v>97700.667242387353</v>
      </c>
    </row>
    <row r="2433" spans="2:47">
      <c r="B2433" s="13">
        <v>9</v>
      </c>
      <c r="C2433" s="16">
        <f t="shared" si="1329"/>
        <v>22000</v>
      </c>
      <c r="D2433" s="16">
        <f t="shared" si="1347"/>
        <v>375280.19669503084</v>
      </c>
      <c r="E2433" s="16">
        <f t="shared" si="1348"/>
        <v>26621.207235844344</v>
      </c>
      <c r="F2433" s="16">
        <f t="shared" si="1330"/>
        <v>348658.9894591865</v>
      </c>
      <c r="G2433" s="16">
        <f t="shared" si="1349"/>
        <v>113601.83202601635</v>
      </c>
      <c r="H2433" s="16">
        <f t="shared" si="1331"/>
        <v>22000</v>
      </c>
      <c r="I2433" s="16">
        <f t="shared" si="1350"/>
        <v>207258.81447237646</v>
      </c>
      <c r="J2433" s="16">
        <f t="shared" si="1351"/>
        <v>26237.264063669303</v>
      </c>
      <c r="K2433" s="16">
        <f t="shared" si="1332"/>
        <v>181021.55040870715</v>
      </c>
      <c r="L2433" s="16">
        <f t="shared" si="1352"/>
        <v>67236.032628927991</v>
      </c>
      <c r="M2433" s="16">
        <f t="shared" si="1333"/>
        <v>22000</v>
      </c>
      <c r="N2433" s="16">
        <f t="shared" si="1353"/>
        <v>286654.82129987807</v>
      </c>
      <c r="O2433" s="16">
        <f t="shared" si="1354"/>
        <v>26429.999519239216</v>
      </c>
      <c r="P2433" s="16">
        <f t="shared" si="1334"/>
        <v>260224.82178063886</v>
      </c>
      <c r="Q2433" s="16">
        <f t="shared" si="1355"/>
        <v>90654.255893300928</v>
      </c>
      <c r="R2433" s="16">
        <f t="shared" si="1335"/>
        <v>22000</v>
      </c>
      <c r="S2433" s="16">
        <f t="shared" si="1356"/>
        <v>244970.84935684546</v>
      </c>
      <c r="T2433" s="16">
        <f t="shared" si="1357"/>
        <v>26331.545067789222</v>
      </c>
      <c r="U2433" s="16">
        <f t="shared" si="1336"/>
        <v>218639.30428905622</v>
      </c>
      <c r="V2433" s="16">
        <f t="shared" si="1358"/>
        <v>78733.048776942829</v>
      </c>
      <c r="W2433" s="16">
        <f t="shared" si="1337"/>
        <v>22000</v>
      </c>
      <c r="X2433" s="16">
        <f t="shared" si="1359"/>
        <v>264375.69870855636</v>
      </c>
      <c r="Y2433" s="16">
        <f t="shared" si="1360"/>
        <v>26378.104187057415</v>
      </c>
      <c r="Z2433" s="16">
        <f t="shared" si="1338"/>
        <v>237997.59452149895</v>
      </c>
      <c r="AA2433" s="16">
        <f t="shared" si="1361"/>
        <v>84380.613728157186</v>
      </c>
      <c r="AB2433" s="16">
        <f t="shared" si="1339"/>
        <v>22000</v>
      </c>
      <c r="AC2433" s="16">
        <f t="shared" si="1362"/>
        <v>274218.33679406118</v>
      </c>
      <c r="AD2433" s="16">
        <f t="shared" si="1363"/>
        <v>26401.232849877881</v>
      </c>
      <c r="AE2433" s="16">
        <f t="shared" si="1340"/>
        <v>247817.1039441833</v>
      </c>
      <c r="AF2433" s="16">
        <f t="shared" si="1364"/>
        <v>87179.309345654867</v>
      </c>
      <c r="AG2433" s="16">
        <f t="shared" si="1341"/>
        <v>22000</v>
      </c>
      <c r="AH2433" s="16">
        <f t="shared" si="1365"/>
        <v>269285.24278570799</v>
      </c>
      <c r="AI2433" s="16">
        <f t="shared" si="1366"/>
        <v>26389.681238748573</v>
      </c>
      <c r="AJ2433" s="16">
        <f t="shared" si="1342"/>
        <v>242895.56154695942</v>
      </c>
      <c r="AK2433" s="16">
        <f t="shared" si="1367"/>
        <v>85782.047202246802</v>
      </c>
      <c r="AL2433" s="16">
        <f t="shared" si="1343"/>
        <v>22000</v>
      </c>
      <c r="AM2433" s="16">
        <f t="shared" si="1368"/>
        <v>271748.83922480332</v>
      </c>
      <c r="AN2433" s="16">
        <f t="shared" si="1369"/>
        <v>26395.460234732476</v>
      </c>
      <c r="AO2433" s="16">
        <f t="shared" si="1344"/>
        <v>245353.37899007084</v>
      </c>
      <c r="AP2433" s="16">
        <f t="shared" si="1370"/>
        <v>86481.199308909287</v>
      </c>
      <c r="AQ2433" s="16">
        <f t="shared" si="1345"/>
        <v>22000</v>
      </c>
      <c r="AR2433" s="16">
        <f t="shared" si="1371"/>
        <v>271748.83922480332</v>
      </c>
      <c r="AS2433" s="16">
        <f t="shared" si="1372"/>
        <v>26395.460234732476</v>
      </c>
      <c r="AT2433" s="16">
        <f t="shared" si="1346"/>
        <v>245353.37899007084</v>
      </c>
      <c r="AU2433" s="16">
        <f t="shared" si="1373"/>
        <v>86481.199308909287</v>
      </c>
    </row>
    <row r="2434" spans="2:47">
      <c r="B2434" s="13">
        <v>10</v>
      </c>
      <c r="C2434" s="16">
        <f t="shared" si="1329"/>
        <v>22000</v>
      </c>
      <c r="D2434" s="16">
        <f t="shared" si="1347"/>
        <v>358400.52162467618</v>
      </c>
      <c r="E2434" s="16">
        <f t="shared" si="1348"/>
        <v>26750.584925418891</v>
      </c>
      <c r="F2434" s="16">
        <f t="shared" si="1330"/>
        <v>331649.93669925729</v>
      </c>
      <c r="G2434" s="16">
        <f t="shared" si="1349"/>
        <v>103061.4976303704</v>
      </c>
      <c r="H2434" s="16">
        <f t="shared" si="1331"/>
        <v>22000</v>
      </c>
      <c r="I2434" s="16">
        <f t="shared" si="1350"/>
        <v>186079.29252712641</v>
      </c>
      <c r="J2434" s="16">
        <f t="shared" si="1351"/>
        <v>26380.611223698113</v>
      </c>
      <c r="K2434" s="16">
        <f t="shared" si="1332"/>
        <v>159698.68130342831</v>
      </c>
      <c r="L2434" s="16">
        <f t="shared" si="1352"/>
        <v>56572.47658015792</v>
      </c>
      <c r="M2434" s="16">
        <f t="shared" si="1333"/>
        <v>22000</v>
      </c>
      <c r="N2434" s="16">
        <f t="shared" si="1353"/>
        <v>267495.50330118992</v>
      </c>
      <c r="O2434" s="16">
        <f t="shared" si="1354"/>
        <v>26566.389687738512</v>
      </c>
      <c r="P2434" s="16">
        <f t="shared" si="1334"/>
        <v>240929.11361345142</v>
      </c>
      <c r="Q2434" s="16">
        <f t="shared" si="1355"/>
        <v>80049.905358916818</v>
      </c>
      <c r="R2434" s="16">
        <f t="shared" si="1335"/>
        <v>22000</v>
      </c>
      <c r="S2434" s="16">
        <f t="shared" si="1356"/>
        <v>224748.08645089247</v>
      </c>
      <c r="T2434" s="16">
        <f t="shared" si="1357"/>
        <v>26471.503049397405</v>
      </c>
      <c r="U2434" s="16">
        <f t="shared" si="1336"/>
        <v>198276.58340149507</v>
      </c>
      <c r="V2434" s="16">
        <f t="shared" si="1358"/>
        <v>68097.680763797951</v>
      </c>
      <c r="W2434" s="16">
        <f t="shared" si="1337"/>
        <v>22000</v>
      </c>
      <c r="X2434" s="16">
        <f t="shared" si="1359"/>
        <v>244647.24731242965</v>
      </c>
      <c r="Y2434" s="16">
        <f t="shared" si="1360"/>
        <v>26516.378591560297</v>
      </c>
      <c r="Z2434" s="16">
        <f t="shared" si="1338"/>
        <v>218130.86872086936</v>
      </c>
      <c r="AA2434" s="16">
        <f t="shared" si="1361"/>
        <v>73759.727477660199</v>
      </c>
      <c r="AB2434" s="16">
        <f t="shared" si="1339"/>
        <v>22000</v>
      </c>
      <c r="AC2434" s="16">
        <f t="shared" si="1362"/>
        <v>254741.11382838379</v>
      </c>
      <c r="AD2434" s="16">
        <f t="shared" si="1363"/>
        <v>26538.668492630422</v>
      </c>
      <c r="AE2434" s="16">
        <f t="shared" si="1340"/>
        <v>228202.44533575338</v>
      </c>
      <c r="AF2434" s="16">
        <f t="shared" si="1364"/>
        <v>76565.743267031576</v>
      </c>
      <c r="AG2434" s="16">
        <f t="shared" si="1341"/>
        <v>22000</v>
      </c>
      <c r="AH2434" s="16">
        <f t="shared" si="1365"/>
        <v>249682.06353658147</v>
      </c>
      <c r="AI2434" s="16">
        <f t="shared" si="1366"/>
        <v>26527.536002648158</v>
      </c>
      <c r="AJ2434" s="16">
        <f t="shared" si="1342"/>
        <v>223154.52753393332</v>
      </c>
      <c r="AK2434" s="16">
        <f t="shared" si="1367"/>
        <v>75164.814911552821</v>
      </c>
      <c r="AL2434" s="16">
        <f t="shared" si="1343"/>
        <v>22000</v>
      </c>
      <c r="AM2434" s="16">
        <f t="shared" si="1368"/>
        <v>252208.55239905344</v>
      </c>
      <c r="AN2434" s="16">
        <f t="shared" si="1369"/>
        <v>26533.10537258341</v>
      </c>
      <c r="AO2434" s="16">
        <f t="shared" si="1344"/>
        <v>225675.44702647004</v>
      </c>
      <c r="AP2434" s="16">
        <f t="shared" si="1370"/>
        <v>75865.798627557087</v>
      </c>
      <c r="AQ2434" s="16">
        <f t="shared" si="1345"/>
        <v>22000</v>
      </c>
      <c r="AR2434" s="16">
        <f t="shared" si="1371"/>
        <v>252208.55239905344</v>
      </c>
      <c r="AS2434" s="16">
        <f t="shared" si="1372"/>
        <v>26533.10537258341</v>
      </c>
      <c r="AT2434" s="16">
        <f t="shared" si="1346"/>
        <v>225675.44702647004</v>
      </c>
      <c r="AU2434" s="16">
        <f t="shared" si="1373"/>
        <v>75865.798627557087</v>
      </c>
    </row>
    <row r="2435" spans="2:47">
      <c r="B2435" s="13">
        <v>11</v>
      </c>
      <c r="C2435" s="16">
        <f t="shared" si="1329"/>
        <v>22000</v>
      </c>
      <c r="D2435" s="16">
        <f t="shared" si="1347"/>
        <v>340916.23593063455</v>
      </c>
      <c r="E2435" s="16">
        <f t="shared" si="1348"/>
        <v>26875.155276774745</v>
      </c>
      <c r="F2435" s="16">
        <f t="shared" si="1330"/>
        <v>314041.08065385983</v>
      </c>
      <c r="G2435" s="16">
        <f t="shared" si="1349"/>
        <v>93075.43095290201</v>
      </c>
      <c r="H2435" s="16">
        <f t="shared" si="1331"/>
        <v>22000</v>
      </c>
      <c r="I2435" s="16">
        <f t="shared" si="1350"/>
        <v>164160.66245904609</v>
      </c>
      <c r="J2435" s="16">
        <f t="shared" si="1351"/>
        <v>26518.794788357212</v>
      </c>
      <c r="K2435" s="16">
        <f t="shared" si="1332"/>
        <v>137641.86767068887</v>
      </c>
      <c r="L2435" s="16">
        <f t="shared" si="1352"/>
        <v>46503.589948059569</v>
      </c>
      <c r="M2435" s="16">
        <f t="shared" si="1333"/>
        <v>22000</v>
      </c>
      <c r="N2435" s="16">
        <f t="shared" si="1353"/>
        <v>247660.67304781126</v>
      </c>
      <c r="O2435" s="16">
        <f t="shared" si="1354"/>
        <v>26697.789053869496</v>
      </c>
      <c r="P2435" s="16">
        <f t="shared" si="1334"/>
        <v>220962.88399394177</v>
      </c>
      <c r="Q2435" s="16">
        <f t="shared" si="1355"/>
        <v>70020.133081379332</v>
      </c>
      <c r="R2435" s="16">
        <f t="shared" si="1335"/>
        <v>22000</v>
      </c>
      <c r="S2435" s="16">
        <f t="shared" si="1356"/>
        <v>203816.43114173284</v>
      </c>
      <c r="T2435" s="16">
        <f t="shared" si="1357"/>
        <v>26606.380449738735</v>
      </c>
      <c r="U2435" s="16">
        <f t="shared" si="1336"/>
        <v>177210.05069199411</v>
      </c>
      <c r="V2435" s="16">
        <f t="shared" si="1358"/>
        <v>58047.204115362481</v>
      </c>
      <c r="W2435" s="16">
        <f t="shared" si="1337"/>
        <v>22000</v>
      </c>
      <c r="X2435" s="16">
        <f t="shared" si="1359"/>
        <v>224225.44519293046</v>
      </c>
      <c r="Y2435" s="16">
        <f t="shared" si="1360"/>
        <v>26649.614476403669</v>
      </c>
      <c r="Z2435" s="16">
        <f t="shared" si="1338"/>
        <v>197575.83071652681</v>
      </c>
      <c r="AA2435" s="16">
        <f t="shared" si="1361"/>
        <v>63718.868238048148</v>
      </c>
      <c r="AB2435" s="16">
        <f t="shared" si="1339"/>
        <v>22000</v>
      </c>
      <c r="AC2435" s="16">
        <f t="shared" si="1362"/>
        <v>234578.42165843432</v>
      </c>
      <c r="AD2435" s="16">
        <f t="shared" si="1363"/>
        <v>26671.086773408249</v>
      </c>
      <c r="AE2435" s="16">
        <f t="shared" si="1340"/>
        <v>207907.33488502607</v>
      </c>
      <c r="AF2435" s="16">
        <f t="shared" si="1364"/>
        <v>66529.779267535123</v>
      </c>
      <c r="AG2435" s="16">
        <f t="shared" si="1341"/>
        <v>22000</v>
      </c>
      <c r="AH2435" s="16">
        <f t="shared" si="1365"/>
        <v>229389.46503323142</v>
      </c>
      <c r="AI2435" s="16">
        <f t="shared" si="1366"/>
        <v>26660.362815497043</v>
      </c>
      <c r="AJ2435" s="16">
        <f t="shared" si="1342"/>
        <v>202729.10221773438</v>
      </c>
      <c r="AK2435" s="16">
        <f t="shared" si="1367"/>
        <v>65126.39653269812</v>
      </c>
      <c r="AL2435" s="16">
        <f t="shared" si="1343"/>
        <v>22000</v>
      </c>
      <c r="AM2435" s="16">
        <f t="shared" si="1368"/>
        <v>231980.81901638961</v>
      </c>
      <c r="AN2435" s="16">
        <f t="shared" si="1369"/>
        <v>26665.727851388423</v>
      </c>
      <c r="AO2435" s="16">
        <f t="shared" si="1344"/>
        <v>205315.09116500118</v>
      </c>
      <c r="AP2435" s="16">
        <f t="shared" si="1370"/>
        <v>65828.605781268008</v>
      </c>
      <c r="AQ2435" s="16">
        <f t="shared" si="1345"/>
        <v>22000</v>
      </c>
      <c r="AR2435" s="16">
        <f t="shared" si="1371"/>
        <v>231980.81901638961</v>
      </c>
      <c r="AS2435" s="16">
        <f t="shared" si="1372"/>
        <v>26665.727851388423</v>
      </c>
      <c r="AT2435" s="16">
        <f t="shared" si="1346"/>
        <v>205315.09116500118</v>
      </c>
      <c r="AU2435" s="16">
        <f t="shared" si="1373"/>
        <v>65828.605781268008</v>
      </c>
    </row>
    <row r="2436" spans="2:47">
      <c r="B2436" s="13">
        <v>12</v>
      </c>
      <c r="C2436" s="16">
        <f t="shared" si="1329"/>
        <v>22000</v>
      </c>
      <c r="D2436" s="16">
        <f t="shared" si="1347"/>
        <v>322815.38844732865</v>
      </c>
      <c r="E2436" s="16">
        <f t="shared" si="1348"/>
        <v>26995.049316648168</v>
      </c>
      <c r="F2436" s="16">
        <f t="shared" si="1330"/>
        <v>295820.33913068048</v>
      </c>
      <c r="G2436" s="16">
        <f t="shared" si="1349"/>
        <v>83619.715467851318</v>
      </c>
      <c r="H2436" s="16">
        <f t="shared" si="1331"/>
        <v>22000</v>
      </c>
      <c r="I2436" s="16">
        <f t="shared" si="1350"/>
        <v>141487.58145340794</v>
      </c>
      <c r="J2436" s="16">
        <f t="shared" si="1351"/>
        <v>26651.942118296207</v>
      </c>
      <c r="K2436" s="16">
        <f t="shared" si="1332"/>
        <v>114835.63933511173</v>
      </c>
      <c r="L2436" s="16">
        <f t="shared" si="1352"/>
        <v>37003.659706013132</v>
      </c>
      <c r="M2436" s="16">
        <f t="shared" si="1333"/>
        <v>22000</v>
      </c>
      <c r="N2436" s="16">
        <f t="shared" si="1353"/>
        <v>227136.5869727325</v>
      </c>
      <c r="O2436" s="16">
        <f t="shared" si="1354"/>
        <v>26824.327248046888</v>
      </c>
      <c r="P2436" s="16">
        <f t="shared" si="1334"/>
        <v>200312.25972468563</v>
      </c>
      <c r="Q2436" s="16">
        <f t="shared" si="1355"/>
        <v>60540.108464228215</v>
      </c>
      <c r="R2436" s="16">
        <f t="shared" si="1335"/>
        <v>22000</v>
      </c>
      <c r="S2436" s="16">
        <f t="shared" si="1356"/>
        <v>182161.29950832843</v>
      </c>
      <c r="T2436" s="16">
        <f t="shared" si="1357"/>
        <v>26736.30584548293</v>
      </c>
      <c r="U2436" s="16">
        <f t="shared" si="1336"/>
        <v>155424.99366284552</v>
      </c>
      <c r="V2436" s="16">
        <f t="shared" si="1358"/>
        <v>48556.332562788899</v>
      </c>
      <c r="W2436" s="16">
        <f t="shared" si="1337"/>
        <v>22000</v>
      </c>
      <c r="X2436" s="16">
        <f t="shared" si="1359"/>
        <v>203096.09942674657</v>
      </c>
      <c r="Y2436" s="16">
        <f t="shared" si="1360"/>
        <v>26777.940944399412</v>
      </c>
      <c r="Z2436" s="16">
        <f t="shared" si="1338"/>
        <v>176318.15848234715</v>
      </c>
      <c r="AA2436" s="16">
        <f t="shared" si="1361"/>
        <v>54232.963954555365</v>
      </c>
      <c r="AB2436" s="16">
        <f t="shared" si="1339"/>
        <v>22000</v>
      </c>
      <c r="AC2436" s="16">
        <f t="shared" si="1362"/>
        <v>213716.26582171369</v>
      </c>
      <c r="AD2436" s="16">
        <f t="shared" si="1363"/>
        <v>26798.617037869313</v>
      </c>
      <c r="AE2436" s="16">
        <f t="shared" si="1340"/>
        <v>186917.64878384437</v>
      </c>
      <c r="AF2436" s="16">
        <f t="shared" si="1364"/>
        <v>57046.452554986514</v>
      </c>
      <c r="AG2436" s="16">
        <f t="shared" si="1341"/>
        <v>22000</v>
      </c>
      <c r="AH2436" s="16">
        <f t="shared" si="1365"/>
        <v>208393.35333369789</v>
      </c>
      <c r="AI2436" s="16">
        <f t="shared" si="1366"/>
        <v>26788.290903207406</v>
      </c>
      <c r="AJ2436" s="16">
        <f t="shared" si="1342"/>
        <v>181605.06243049048</v>
      </c>
      <c r="AK2436" s="16">
        <f t="shared" si="1367"/>
        <v>55641.773630750336</v>
      </c>
      <c r="AL2436" s="16">
        <f t="shared" si="1343"/>
        <v>22000</v>
      </c>
      <c r="AM2436" s="16">
        <f t="shared" si="1368"/>
        <v>211051.59481215131</v>
      </c>
      <c r="AN2436" s="16">
        <f t="shared" si="1369"/>
        <v>26793.456957351256</v>
      </c>
      <c r="AO2436" s="16">
        <f t="shared" si="1344"/>
        <v>184258.13785480004</v>
      </c>
      <c r="AP2436" s="16">
        <f t="shared" si="1370"/>
        <v>56344.62915373157</v>
      </c>
      <c r="AQ2436" s="16">
        <f t="shared" si="1345"/>
        <v>22000</v>
      </c>
      <c r="AR2436" s="16">
        <f t="shared" si="1371"/>
        <v>211051.59481215131</v>
      </c>
      <c r="AS2436" s="16">
        <f t="shared" si="1372"/>
        <v>26793.456957351256</v>
      </c>
      <c r="AT2436" s="16">
        <f t="shared" si="1346"/>
        <v>184258.13785480004</v>
      </c>
      <c r="AU2436" s="16">
        <f t="shared" si="1373"/>
        <v>56344.62915373157</v>
      </c>
    </row>
    <row r="2437" spans="2:47">
      <c r="B2437" s="13">
        <v>13</v>
      </c>
      <c r="C2437" s="16">
        <f t="shared" si="1329"/>
        <v>22000</v>
      </c>
      <c r="D2437" s="16">
        <f t="shared" si="1347"/>
        <v>304085.55940599169</v>
      </c>
      <c r="E2437" s="16">
        <f t="shared" si="1348"/>
        <v>27110.398513731419</v>
      </c>
      <c r="F2437" s="16">
        <f t="shared" si="1330"/>
        <v>276975.16089226026</v>
      </c>
      <c r="G2437" s="16">
        <f t="shared" si="1349"/>
        <v>74671.270444202848</v>
      </c>
      <c r="H2437" s="16">
        <f t="shared" si="1331"/>
        <v>22000</v>
      </c>
      <c r="I2437" s="16">
        <f t="shared" si="1350"/>
        <v>118044.14709813475</v>
      </c>
      <c r="J2437" s="16">
        <f t="shared" si="1351"/>
        <v>26780.182343246666</v>
      </c>
      <c r="K2437" s="16">
        <f t="shared" si="1332"/>
        <v>91263.964754888089</v>
      </c>
      <c r="L2437" s="16">
        <f t="shared" si="1352"/>
        <v>28047.837321138559</v>
      </c>
      <c r="M2437" s="16">
        <f t="shared" si="1333"/>
        <v>22000</v>
      </c>
      <c r="N2437" s="16">
        <f t="shared" si="1353"/>
        <v>205908.98426139334</v>
      </c>
      <c r="O2437" s="16">
        <f t="shared" si="1354"/>
        <v>26946.134986067238</v>
      </c>
      <c r="P2437" s="16">
        <f t="shared" si="1334"/>
        <v>178962.84927532609</v>
      </c>
      <c r="Q2437" s="16">
        <f t="shared" si="1355"/>
        <v>51585.852527862342</v>
      </c>
      <c r="R2437" s="16">
        <f t="shared" si="1335"/>
        <v>22000</v>
      </c>
      <c r="S2437" s="16">
        <f t="shared" si="1356"/>
        <v>159767.56798578543</v>
      </c>
      <c r="T2437" s="16">
        <f t="shared" si="1357"/>
        <v>26861.409243860671</v>
      </c>
      <c r="U2437" s="16">
        <f t="shared" si="1336"/>
        <v>132906.15874192477</v>
      </c>
      <c r="V2437" s="16">
        <f t="shared" si="1358"/>
        <v>39600.638411696877</v>
      </c>
      <c r="W2437" s="16">
        <f t="shared" si="1337"/>
        <v>22000</v>
      </c>
      <c r="X2437" s="16">
        <f t="shared" si="1359"/>
        <v>181244.48783034392</v>
      </c>
      <c r="Y2437" s="16">
        <f t="shared" si="1360"/>
        <v>26901.488364583063</v>
      </c>
      <c r="Z2437" s="16">
        <f t="shared" si="1338"/>
        <v>154342.99946576086</v>
      </c>
      <c r="AA2437" s="16">
        <f t="shared" si="1361"/>
        <v>45277.797956168411</v>
      </c>
      <c r="AB2437" s="16">
        <f t="shared" si="1339"/>
        <v>22000</v>
      </c>
      <c r="AC2437" s="16">
        <f t="shared" si="1362"/>
        <v>192140.12789086497</v>
      </c>
      <c r="AD2437" s="16">
        <f t="shared" si="1363"/>
        <v>26921.389816988594</v>
      </c>
      <c r="AE2437" s="16">
        <f t="shared" si="1340"/>
        <v>165218.73807387636</v>
      </c>
      <c r="AF2437" s="16">
        <f t="shared" si="1364"/>
        <v>48091.652069638214</v>
      </c>
      <c r="AG2437" s="16">
        <f t="shared" si="1341"/>
        <v>22000</v>
      </c>
      <c r="AH2437" s="16">
        <f t="shared" si="1365"/>
        <v>186679.10787479838</v>
      </c>
      <c r="AI2437" s="16">
        <f t="shared" si="1366"/>
        <v>26911.450717355794</v>
      </c>
      <c r="AJ2437" s="16">
        <f t="shared" si="1342"/>
        <v>159767.65715744259</v>
      </c>
      <c r="AK2437" s="16">
        <f t="shared" si="1367"/>
        <v>46686.782333478033</v>
      </c>
      <c r="AL2437" s="16">
        <f t="shared" si="1343"/>
        <v>22000</v>
      </c>
      <c r="AM2437" s="16">
        <f t="shared" si="1368"/>
        <v>189406.31022646313</v>
      </c>
      <c r="AN2437" s="16">
        <f t="shared" si="1369"/>
        <v>26916.423182139803</v>
      </c>
      <c r="AO2437" s="16">
        <f t="shared" si="1344"/>
        <v>162489.88704432332</v>
      </c>
      <c r="AP2437" s="16">
        <f t="shared" si="1370"/>
        <v>47389.731277351668</v>
      </c>
      <c r="AQ2437" s="16">
        <f t="shared" si="1345"/>
        <v>22000</v>
      </c>
      <c r="AR2437" s="16">
        <f t="shared" si="1371"/>
        <v>189406.31022646313</v>
      </c>
      <c r="AS2437" s="16">
        <f t="shared" si="1372"/>
        <v>26916.423182139803</v>
      </c>
      <c r="AT2437" s="16">
        <f t="shared" si="1346"/>
        <v>162489.88704432332</v>
      </c>
      <c r="AU2437" s="16">
        <f t="shared" si="1373"/>
        <v>47389.731277351668</v>
      </c>
    </row>
    <row r="2438" spans="2:47">
      <c r="B2438" s="13">
        <v>14</v>
      </c>
      <c r="C2438" s="16">
        <f t="shared" si="1329"/>
        <v>22000</v>
      </c>
      <c r="D2438" s="16">
        <f t="shared" si="1347"/>
        <v>284713.84688759001</v>
      </c>
      <c r="E2438" s="16">
        <f t="shared" si="1348"/>
        <v>27221.334365694787</v>
      </c>
      <c r="F2438" s="16">
        <f t="shared" si="1330"/>
        <v>257492.51252189523</v>
      </c>
      <c r="G2438" s="16">
        <f t="shared" si="1349"/>
        <v>66207.834638412067</v>
      </c>
      <c r="H2438" s="16">
        <f t="shared" si="1331"/>
        <v>22000</v>
      </c>
      <c r="I2438" s="16">
        <f t="shared" si="1350"/>
        <v>93813.879930139665</v>
      </c>
      <c r="J2438" s="16">
        <f t="shared" si="1351"/>
        <v>26903.645850370231</v>
      </c>
      <c r="K2438" s="16">
        <f t="shared" si="1332"/>
        <v>66910.234079769434</v>
      </c>
      <c r="L2438" s="16">
        <f t="shared" si="1352"/>
        <v>19612.125312104057</v>
      </c>
      <c r="M2438" s="16">
        <f t="shared" si="1333"/>
        <v>22000</v>
      </c>
      <c r="N2438" s="16">
        <f t="shared" si="1353"/>
        <v>183963.0712840787</v>
      </c>
      <c r="O2438" s="16">
        <f t="shared" si="1354"/>
        <v>27063.343606289058</v>
      </c>
      <c r="P2438" s="16">
        <f t="shared" si="1334"/>
        <v>156899.72767778963</v>
      </c>
      <c r="Q2438" s="16">
        <f t="shared" si="1355"/>
        <v>43134.222948333751</v>
      </c>
      <c r="R2438" s="16">
        <f t="shared" si="1335"/>
        <v>22000</v>
      </c>
      <c r="S2438" s="16">
        <f t="shared" si="1356"/>
        <v>136619.55681717413</v>
      </c>
      <c r="T2438" s="16">
        <f t="shared" si="1357"/>
        <v>26981.821594690729</v>
      </c>
      <c r="U2438" s="16">
        <f t="shared" si="1336"/>
        <v>109637.7352224834</v>
      </c>
      <c r="V2438" s="16">
        <f t="shared" si="1358"/>
        <v>31156.53833752764</v>
      </c>
      <c r="W2438" s="16">
        <f t="shared" si="1337"/>
        <v>22000</v>
      </c>
      <c r="X2438" s="16">
        <f t="shared" si="1359"/>
        <v>158655.34287083423</v>
      </c>
      <c r="Y2438" s="16">
        <f t="shared" si="1360"/>
        <v>27020.387896085511</v>
      </c>
      <c r="Z2438" s="16">
        <f t="shared" si="1338"/>
        <v>131634.95497474872</v>
      </c>
      <c r="AA2438" s="16">
        <f t="shared" si="1361"/>
        <v>36829.994388035702</v>
      </c>
      <c r="AB2438" s="16">
        <f t="shared" si="1339"/>
        <v>22000</v>
      </c>
      <c r="AC2438" s="16">
        <f t="shared" si="1362"/>
        <v>169834.94961566047</v>
      </c>
      <c r="AD2438" s="16">
        <f t="shared" si="1363"/>
        <v>27039.536356847795</v>
      </c>
      <c r="AE2438" s="16">
        <f t="shared" si="1340"/>
        <v>142795.41325881268</v>
      </c>
      <c r="AF2438" s="16">
        <f t="shared" si="1364"/>
        <v>39642.105739718332</v>
      </c>
      <c r="AG2438" s="16">
        <f t="shared" si="1341"/>
        <v>22000</v>
      </c>
      <c r="AH2438" s="16">
        <f t="shared" si="1365"/>
        <v>164231.56549842155</v>
      </c>
      <c r="AI2438" s="16">
        <f t="shared" si="1366"/>
        <v>27029.973462014335</v>
      </c>
      <c r="AJ2438" s="16">
        <f t="shared" si="1342"/>
        <v>137201.59203640721</v>
      </c>
      <c r="AK2438" s="16">
        <f t="shared" si="1367"/>
        <v>38238.098674943052</v>
      </c>
      <c r="AL2438" s="16">
        <f t="shared" si="1343"/>
        <v>22000</v>
      </c>
      <c r="AM2438" s="16">
        <f t="shared" si="1368"/>
        <v>167029.85448834172</v>
      </c>
      <c r="AN2438" s="16">
        <f t="shared" si="1369"/>
        <v>27034.757751196696</v>
      </c>
      <c r="AO2438" s="16">
        <f t="shared" si="1344"/>
        <v>139995.09673714504</v>
      </c>
      <c r="AP2438" s="16">
        <f t="shared" si="1370"/>
        <v>38940.614132718656</v>
      </c>
      <c r="AQ2438" s="16">
        <f t="shared" si="1345"/>
        <v>22000</v>
      </c>
      <c r="AR2438" s="16">
        <f t="shared" si="1371"/>
        <v>167029.85448834172</v>
      </c>
      <c r="AS2438" s="16">
        <f t="shared" si="1372"/>
        <v>27034.757751196696</v>
      </c>
      <c r="AT2438" s="16">
        <f t="shared" si="1346"/>
        <v>139995.09673714504</v>
      </c>
      <c r="AU2438" s="16">
        <f t="shared" si="1373"/>
        <v>38940.614132718656</v>
      </c>
    </row>
    <row r="2439" spans="2:47">
      <c r="B2439" s="13">
        <v>15</v>
      </c>
      <c r="C2439" s="16">
        <f t="shared" si="1329"/>
        <v>10976.098837911321</v>
      </c>
      <c r="D2439" s="16">
        <f t="shared" si="1347"/>
        <v>264686.85332175699</v>
      </c>
      <c r="E2439" s="16">
        <f t="shared" si="1348"/>
        <v>13634.304434265061</v>
      </c>
      <c r="F2439" s="16">
        <f t="shared" si="1330"/>
        <v>251052.54888749192</v>
      </c>
      <c r="G2439" s="16">
        <f t="shared" si="1349"/>
        <v>61566.076355324141</v>
      </c>
      <c r="H2439" s="16">
        <f t="shared" si="1331"/>
        <v>22000</v>
      </c>
      <c r="I2439" s="16">
        <f t="shared" si="1350"/>
        <v>68779.70601995819</v>
      </c>
      <c r="J2439" s="16">
        <f t="shared" si="1351"/>
        <v>27022.463808770699</v>
      </c>
      <c r="K2439" s="16">
        <f t="shared" si="1332"/>
        <v>41757.242211187491</v>
      </c>
      <c r="L2439" s="16">
        <f t="shared" si="1352"/>
        <v>11673.362743730666</v>
      </c>
      <c r="M2439" s="16">
        <f t="shared" si="1333"/>
        <v>22000</v>
      </c>
      <c r="N2439" s="16">
        <f t="shared" si="1353"/>
        <v>161283.50606910707</v>
      </c>
      <c r="O2439" s="16">
        <f t="shared" si="1354"/>
        <v>27176.084642253041</v>
      </c>
      <c r="P2439" s="16">
        <f t="shared" si="1334"/>
        <v>134107.42142685404</v>
      </c>
      <c r="Q2439" s="16">
        <f t="shared" si="1355"/>
        <v>35162.898196960872</v>
      </c>
      <c r="R2439" s="16">
        <f t="shared" si="1335"/>
        <v>22000</v>
      </c>
      <c r="S2439" s="16">
        <f t="shared" si="1356"/>
        <v>112701.01354459958</v>
      </c>
      <c r="T2439" s="16">
        <f t="shared" si="1357"/>
        <v>27097.674338277986</v>
      </c>
      <c r="U2439" s="16">
        <f t="shared" si="1336"/>
        <v>85603.339206321602</v>
      </c>
      <c r="V2439" s="16">
        <f t="shared" si="1358"/>
        <v>23201.278197899301</v>
      </c>
      <c r="W2439" s="16">
        <f t="shared" si="1337"/>
        <v>22000</v>
      </c>
      <c r="X2439" s="16">
        <f t="shared" si="1359"/>
        <v>135312.83561674319</v>
      </c>
      <c r="Y2439" s="16">
        <f t="shared" si="1360"/>
        <v>27134.771047687507</v>
      </c>
      <c r="Z2439" s="16">
        <f t="shared" si="1338"/>
        <v>108178.06456905568</v>
      </c>
      <c r="AA2439" s="16">
        <f t="shared" si="1361"/>
        <v>28867.002700520497</v>
      </c>
      <c r="AB2439" s="16">
        <f t="shared" si="1339"/>
        <v>22000</v>
      </c>
      <c r="AC2439" s="16">
        <f t="shared" si="1362"/>
        <v>146785.1171052639</v>
      </c>
      <c r="AD2439" s="16">
        <f t="shared" si="1363"/>
        <v>27153.18818400392</v>
      </c>
      <c r="AE2439" s="16">
        <f t="shared" si="1340"/>
        <v>119631.92892125997</v>
      </c>
      <c r="AF2439" s="16">
        <f t="shared" si="1364"/>
        <v>31675.364813309458</v>
      </c>
      <c r="AG2439" s="16">
        <f t="shared" si="1341"/>
        <v>22000</v>
      </c>
      <c r="AH2439" s="16">
        <f t="shared" si="1365"/>
        <v>141035.00451790442</v>
      </c>
      <c r="AI2439" s="16">
        <f t="shared" si="1366"/>
        <v>27143.990656213602</v>
      </c>
      <c r="AJ2439" s="16">
        <f t="shared" si="1342"/>
        <v>113891.01386169082</v>
      </c>
      <c r="AK2439" s="16">
        <f t="shared" si="1367"/>
        <v>30273.223005592976</v>
      </c>
      <c r="AL2439" s="16">
        <f t="shared" si="1343"/>
        <v>22000</v>
      </c>
      <c r="AM2439" s="16">
        <f t="shared" si="1368"/>
        <v>143906.55973998088</v>
      </c>
      <c r="AN2439" s="16">
        <f t="shared" si="1369"/>
        <v>27148.592187655369</v>
      </c>
      <c r="AO2439" s="16">
        <f t="shared" si="1344"/>
        <v>116757.96755232551</v>
      </c>
      <c r="AP2439" s="16">
        <f t="shared" si="1370"/>
        <v>30974.803519501595</v>
      </c>
      <c r="AQ2439" s="16">
        <f t="shared" si="1345"/>
        <v>22000</v>
      </c>
      <c r="AR2439" s="16">
        <f t="shared" si="1371"/>
        <v>143906.55973998088</v>
      </c>
      <c r="AS2439" s="16">
        <f t="shared" si="1372"/>
        <v>27148.592187655369</v>
      </c>
      <c r="AT2439" s="16">
        <f t="shared" si="1346"/>
        <v>116757.96755232551</v>
      </c>
      <c r="AU2439" s="16">
        <f t="shared" si="1373"/>
        <v>30974.803519501595</v>
      </c>
    </row>
    <row r="2440" spans="2:47">
      <c r="B2440" s="13">
        <v>16</v>
      </c>
      <c r="C2440" s="16">
        <f t="shared" si="1329"/>
        <v>-47.802324177357754</v>
      </c>
      <c r="D2440" s="16">
        <f t="shared" si="1347"/>
        <v>258066.95710340847</v>
      </c>
      <c r="E2440" s="16">
        <f t="shared" si="1348"/>
        <v>0</v>
      </c>
      <c r="F2440" s="16">
        <f t="shared" si="1330"/>
        <v>258114.75942758581</v>
      </c>
      <c r="G2440" s="16">
        <f t="shared" si="1349"/>
        <v>60405.763411275977</v>
      </c>
      <c r="H2440" s="16">
        <f t="shared" si="1331"/>
        <v>22000</v>
      </c>
      <c r="I2440" s="16">
        <f t="shared" si="1350"/>
        <v>42923.939558568069</v>
      </c>
      <c r="J2440" s="16">
        <f t="shared" si="1351"/>
        <v>27136.767729678038</v>
      </c>
      <c r="K2440" s="16">
        <f t="shared" si="1332"/>
        <v>15787.17182889003</v>
      </c>
      <c r="L2440" s="16">
        <f t="shared" si="1352"/>
        <v>4209.2097787772382</v>
      </c>
      <c r="M2440" s="16">
        <f t="shared" si="1333"/>
        <v>22000</v>
      </c>
      <c r="N2440" s="16">
        <f t="shared" si="1353"/>
        <v>137854.38278152034</v>
      </c>
      <c r="O2440" s="16">
        <f t="shared" si="1354"/>
        <v>27284.489429941266</v>
      </c>
      <c r="P2440" s="16">
        <f t="shared" si="1334"/>
        <v>110569.89335157907</v>
      </c>
      <c r="Q2440" s="16">
        <f t="shared" si="1355"/>
        <v>27650.360895046611</v>
      </c>
      <c r="R2440" s="16">
        <f t="shared" si="1335"/>
        <v>22000</v>
      </c>
      <c r="S2440" s="16">
        <f t="shared" si="1356"/>
        <v>87995.09650374623</v>
      </c>
      <c r="T2440" s="16">
        <f t="shared" si="1357"/>
        <v>27209.098988532478</v>
      </c>
      <c r="U2440" s="16">
        <f t="shared" si="1336"/>
        <v>60785.997515213749</v>
      </c>
      <c r="V2440" s="16">
        <f t="shared" si="1358"/>
        <v>15712.916979516775</v>
      </c>
      <c r="W2440" s="16">
        <f t="shared" si="1337"/>
        <v>22000</v>
      </c>
      <c r="X2440" s="16">
        <f t="shared" si="1359"/>
        <v>111200.55969311511</v>
      </c>
      <c r="Y2440" s="16">
        <f t="shared" si="1360"/>
        <v>27244.769272333953</v>
      </c>
      <c r="Z2440" s="16">
        <f t="shared" si="1338"/>
        <v>83955.790420781152</v>
      </c>
      <c r="AA2440" s="16">
        <f t="shared" si="1361"/>
        <v>21367.081310944395</v>
      </c>
      <c r="AB2440" s="16">
        <f t="shared" si="1339"/>
        <v>22000</v>
      </c>
      <c r="AC2440" s="16">
        <f t="shared" si="1362"/>
        <v>122974.44501531997</v>
      </c>
      <c r="AD2440" s="16">
        <f t="shared" si="1363"/>
        <v>27262.476705678553</v>
      </c>
      <c r="AE2440" s="16">
        <f t="shared" si="1340"/>
        <v>95711.968309641423</v>
      </c>
      <c r="AF2440" s="16">
        <f t="shared" si="1364"/>
        <v>24169.787381834794</v>
      </c>
      <c r="AG2440" s="16">
        <f t="shared" si="1341"/>
        <v>22000</v>
      </c>
      <c r="AH2440" s="16">
        <f t="shared" si="1365"/>
        <v>117073.12878898648</v>
      </c>
      <c r="AI2440" s="16">
        <f t="shared" si="1366"/>
        <v>27253.633731296402</v>
      </c>
      <c r="AJ2440" s="16">
        <f t="shared" si="1342"/>
        <v>89819.495057690074</v>
      </c>
      <c r="AK2440" s="16">
        <f t="shared" si="1367"/>
        <v>22770.463584515499</v>
      </c>
      <c r="AL2440" s="16">
        <f t="shared" si="1343"/>
        <v>22000</v>
      </c>
      <c r="AM2440" s="16">
        <f t="shared" si="1368"/>
        <v>120020.18516573748</v>
      </c>
      <c r="AN2440" s="16">
        <f t="shared" si="1369"/>
        <v>27258.057911112108</v>
      </c>
      <c r="AO2440" s="16">
        <f t="shared" si="1344"/>
        <v>92762.127254625375</v>
      </c>
      <c r="AP2440" s="16">
        <f t="shared" si="1370"/>
        <v>23470.632614228409</v>
      </c>
      <c r="AQ2440" s="16">
        <f t="shared" si="1345"/>
        <v>22000</v>
      </c>
      <c r="AR2440" s="16">
        <f t="shared" si="1371"/>
        <v>120020.18516573748</v>
      </c>
      <c r="AS2440" s="16">
        <f t="shared" si="1372"/>
        <v>27258.057911112108</v>
      </c>
      <c r="AT2440" s="16">
        <f t="shared" si="1346"/>
        <v>92762.127254625375</v>
      </c>
      <c r="AU2440" s="16">
        <f t="shared" si="1373"/>
        <v>23470.632614228409</v>
      </c>
    </row>
    <row r="2441" spans="2:47">
      <c r="B2441" s="13">
        <v>17</v>
      </c>
      <c r="C2441" s="16">
        <f t="shared" si="1329"/>
        <v>-47.802324177357754</v>
      </c>
      <c r="D2441" s="16">
        <f t="shared" si="1347"/>
        <v>265326.48580599256</v>
      </c>
      <c r="E2441" s="16">
        <f t="shared" si="1348"/>
        <v>0</v>
      </c>
      <c r="F2441" s="16">
        <f t="shared" si="1330"/>
        <v>265374.28813016991</v>
      </c>
      <c r="G2441" s="16">
        <f t="shared" si="1349"/>
        <v>59268.201701424834</v>
      </c>
      <c r="H2441" s="16">
        <f t="shared" si="1331"/>
        <v>22000</v>
      </c>
      <c r="I2441" s="16">
        <f t="shared" si="1350"/>
        <v>16228.265409789219</v>
      </c>
      <c r="J2441" s="16">
        <f t="shared" si="1351"/>
        <v>27246.689061577399</v>
      </c>
      <c r="K2441" s="16">
        <f t="shared" si="1332"/>
        <v>-8896.6890542738965</v>
      </c>
      <c r="L2441" s="16">
        <f t="shared" si="1352"/>
        <v>0</v>
      </c>
      <c r="M2441" s="16">
        <f t="shared" si="1333"/>
        <v>22000</v>
      </c>
      <c r="N2441" s="16">
        <f t="shared" si="1353"/>
        <v>113659.21617182219</v>
      </c>
      <c r="O2441" s="16">
        <f t="shared" si="1354"/>
        <v>27388.688748687011</v>
      </c>
      <c r="P2441" s="16">
        <f t="shared" si="1334"/>
        <v>86270.52742313518</v>
      </c>
      <c r="Q2441" s="16">
        <f t="shared" si="1355"/>
        <v>20575.880492988334</v>
      </c>
      <c r="R2441" s="16">
        <f t="shared" si="1335"/>
        <v>22000</v>
      </c>
      <c r="S2441" s="16">
        <f t="shared" si="1356"/>
        <v>62484.358285788818</v>
      </c>
      <c r="T2441" s="16">
        <f t="shared" si="1357"/>
        <v>27316.226750448706</v>
      </c>
      <c r="U2441" s="16">
        <f t="shared" si="1336"/>
        <v>35168.131535340115</v>
      </c>
      <c r="V2441" s="16">
        <f t="shared" si="1358"/>
        <v>8670.3099924826693</v>
      </c>
      <c r="W2441" s="16">
        <f t="shared" si="1337"/>
        <v>22000</v>
      </c>
      <c r="X2441" s="16">
        <f t="shared" si="1359"/>
        <v>86301.515205137781</v>
      </c>
      <c r="Y2441" s="16">
        <f t="shared" si="1360"/>
        <v>27350.513595685265</v>
      </c>
      <c r="Z2441" s="16">
        <f t="shared" si="1338"/>
        <v>58951.00160945252</v>
      </c>
      <c r="AA2441" s="16">
        <f t="shared" si="1361"/>
        <v>14309.280549218089</v>
      </c>
      <c r="AB2441" s="16">
        <f t="shared" si="1339"/>
        <v>22000</v>
      </c>
      <c r="AC2441" s="16">
        <f t="shared" si="1362"/>
        <v>98386.160704212802</v>
      </c>
      <c r="AD2441" s="16">
        <f t="shared" si="1363"/>
        <v>27367.532843815268</v>
      </c>
      <c r="AE2441" s="16">
        <f t="shared" si="1340"/>
        <v>71018.627860397537</v>
      </c>
      <c r="AF2441" s="16">
        <f t="shared" si="1364"/>
        <v>17104.521205506575</v>
      </c>
      <c r="AG2441" s="16">
        <f t="shared" si="1341"/>
        <v>22000</v>
      </c>
      <c r="AH2441" s="16">
        <f t="shared" si="1365"/>
        <v>92329.051749601931</v>
      </c>
      <c r="AI2441" s="16">
        <f t="shared" si="1366"/>
        <v>27359.0336622248</v>
      </c>
      <c r="AJ2441" s="16">
        <f t="shared" si="1342"/>
        <v>64970.018087377131</v>
      </c>
      <c r="AK2441" s="16">
        <f t="shared" si="1367"/>
        <v>15708.919464631901</v>
      </c>
      <c r="AL2441" s="16">
        <f t="shared" si="1343"/>
        <v>22000</v>
      </c>
      <c r="AM2441" s="16">
        <f t="shared" si="1368"/>
        <v>95353.901090119602</v>
      </c>
      <c r="AN2441" s="16">
        <f t="shared" si="1369"/>
        <v>27363.28587030893</v>
      </c>
      <c r="AO2441" s="16">
        <f t="shared" si="1344"/>
        <v>67990.615219810672</v>
      </c>
      <c r="AP2441" s="16">
        <f t="shared" si="1370"/>
        <v>16407.224825520352</v>
      </c>
      <c r="AQ2441" s="16">
        <f t="shared" si="1345"/>
        <v>22000</v>
      </c>
      <c r="AR2441" s="16">
        <f t="shared" si="1371"/>
        <v>95353.901090119602</v>
      </c>
      <c r="AS2441" s="16">
        <f t="shared" si="1372"/>
        <v>27363.28587030893</v>
      </c>
      <c r="AT2441" s="16">
        <f t="shared" si="1346"/>
        <v>67990.615219810672</v>
      </c>
      <c r="AU2441" s="16">
        <f t="shared" si="1373"/>
        <v>16407.224825520352</v>
      </c>
    </row>
    <row r="2442" spans="2:47">
      <c r="B2442" s="13">
        <v>18</v>
      </c>
      <c r="C2442" s="16">
        <f t="shared" si="1329"/>
        <v>-47.802324177357754</v>
      </c>
      <c r="D2442" s="16">
        <f t="shared" si="1347"/>
        <v>272788.84574052686</v>
      </c>
      <c r="E2442" s="16">
        <f t="shared" si="1348"/>
        <v>0</v>
      </c>
      <c r="F2442" s="16">
        <f t="shared" si="1330"/>
        <v>272836.6480647042</v>
      </c>
      <c r="G2442" s="16">
        <f t="shared" si="1349"/>
        <v>58152.945123139398</v>
      </c>
      <c r="H2442" s="16">
        <f t="shared" si="1331"/>
        <v>22000</v>
      </c>
      <c r="I2442" s="16">
        <f t="shared" si="1350"/>
        <v>-9163.5897259021131</v>
      </c>
      <c r="J2442" s="16">
        <f t="shared" si="1351"/>
        <v>0</v>
      </c>
      <c r="K2442" s="16">
        <f t="shared" si="1332"/>
        <v>-31163.589725902115</v>
      </c>
      <c r="L2442" s="16">
        <f t="shared" si="1352"/>
        <v>0</v>
      </c>
      <c r="M2442" s="16">
        <f t="shared" si="1333"/>
        <v>8581.1883720131718</v>
      </c>
      <c r="N2442" s="16">
        <f t="shared" si="1353"/>
        <v>88680.925959337575</v>
      </c>
      <c r="O2442" s="16">
        <f t="shared" si="1354"/>
        <v>10722.121733593071</v>
      </c>
      <c r="P2442" s="16">
        <f t="shared" si="1334"/>
        <v>77958.804225744505</v>
      </c>
      <c r="Q2442" s="16">
        <f t="shared" si="1355"/>
        <v>17733.448865093014</v>
      </c>
      <c r="R2442" s="16">
        <f t="shared" si="1335"/>
        <v>22000</v>
      </c>
      <c r="S2442" s="16">
        <f t="shared" si="1356"/>
        <v>36150.729130437518</v>
      </c>
      <c r="T2442" s="16">
        <f t="shared" si="1357"/>
        <v>27419.188170907142</v>
      </c>
      <c r="U2442" s="16">
        <f t="shared" si="1336"/>
        <v>8731.5409595303754</v>
      </c>
      <c r="V2442" s="16">
        <f t="shared" si="1358"/>
        <v>2053.0914197465318</v>
      </c>
      <c r="W2442" s="16">
        <f t="shared" si="1337"/>
        <v>22000</v>
      </c>
      <c r="X2442" s="16">
        <f t="shared" si="1359"/>
        <v>60598.092594420625</v>
      </c>
      <c r="Y2442" s="16">
        <f t="shared" si="1360"/>
        <v>27452.134277616631</v>
      </c>
      <c r="Z2442" s="16">
        <f t="shared" si="1338"/>
        <v>33145.958316803997</v>
      </c>
      <c r="AA2442" s="16">
        <f t="shared" si="1361"/>
        <v>7673.4249933371375</v>
      </c>
      <c r="AB2442" s="16">
        <f t="shared" si="1339"/>
        <v>17040.309249327041</v>
      </c>
      <c r="AC2442" s="16">
        <f t="shared" si="1362"/>
        <v>73002.888322817045</v>
      </c>
      <c r="AD2442" s="16">
        <f t="shared" si="1363"/>
        <v>21275.977636875661</v>
      </c>
      <c r="AE2442" s="16">
        <f t="shared" si="1340"/>
        <v>51726.910685941388</v>
      </c>
      <c r="AF2442" s="16">
        <f t="shared" si="1364"/>
        <v>11881.937086699312</v>
      </c>
      <c r="AG2442" s="16">
        <f t="shared" si="1341"/>
        <v>20356.43747033018</v>
      </c>
      <c r="AH2442" s="16">
        <f t="shared" si="1365"/>
        <v>66785.280392738438</v>
      </c>
      <c r="AI2442" s="16">
        <f t="shared" si="1366"/>
        <v>25408.831811600518</v>
      </c>
      <c r="AJ2442" s="16">
        <f t="shared" si="1342"/>
        <v>41376.44858113792</v>
      </c>
      <c r="AK2442" s="16">
        <f t="shared" si="1367"/>
        <v>9541.542726464917</v>
      </c>
      <c r="AL2442" s="16">
        <f t="shared" si="1343"/>
        <v>18703.207220105862</v>
      </c>
      <c r="AM2442" s="16">
        <f t="shared" si="1368"/>
        <v>69890.27300905218</v>
      </c>
      <c r="AN2442" s="16">
        <f t="shared" si="1369"/>
        <v>23348.749113499085</v>
      </c>
      <c r="AO2442" s="16">
        <f t="shared" si="1344"/>
        <v>46541.523895553095</v>
      </c>
      <c r="AP2442" s="16">
        <f t="shared" si="1370"/>
        <v>10711.710326239643</v>
      </c>
      <c r="AQ2442" s="16">
        <f t="shared" si="1345"/>
        <v>18703.207220105862</v>
      </c>
      <c r="AR2442" s="16">
        <f t="shared" si="1371"/>
        <v>69890.27300905218</v>
      </c>
      <c r="AS2442" s="16">
        <f t="shared" si="1372"/>
        <v>23348.749113499085</v>
      </c>
      <c r="AT2442" s="16">
        <f t="shared" si="1346"/>
        <v>46541.523895553095</v>
      </c>
      <c r="AU2442" s="16">
        <f t="shared" si="1373"/>
        <v>10711.710326239643</v>
      </c>
    </row>
    <row r="2443" spans="2:47">
      <c r="B2443" s="13">
        <v>19</v>
      </c>
      <c r="C2443" s="16">
        <f t="shared" si="1329"/>
        <v>-47.802324177357754</v>
      </c>
      <c r="D2443" s="16">
        <f t="shared" si="1347"/>
        <v>280459.70401163207</v>
      </c>
      <c r="E2443" s="16">
        <f t="shared" si="1348"/>
        <v>0</v>
      </c>
      <c r="F2443" s="16">
        <f t="shared" si="1330"/>
        <v>280507.50633580942</v>
      </c>
      <c r="G2443" s="16">
        <f t="shared" si="1349"/>
        <v>57059.556320898773</v>
      </c>
      <c r="H2443" s="16">
        <f t="shared" si="1331"/>
        <v>22000</v>
      </c>
      <c r="I2443" s="16">
        <f t="shared" si="1350"/>
        <v>-32098.49741767918</v>
      </c>
      <c r="J2443" s="16">
        <f t="shared" si="1351"/>
        <v>0</v>
      </c>
      <c r="K2443" s="16">
        <f t="shared" si="1332"/>
        <v>-54098.49741767918</v>
      </c>
      <c r="L2443" s="16">
        <f t="shared" si="1352"/>
        <v>0</v>
      </c>
      <c r="M2443" s="16">
        <f t="shared" si="1333"/>
        <v>1871.782558019758</v>
      </c>
      <c r="N2443" s="16">
        <f t="shared" si="1353"/>
        <v>80136.973215811813</v>
      </c>
      <c r="O2443" s="16">
        <f t="shared" si="1354"/>
        <v>2346.9591815615267</v>
      </c>
      <c r="P2443" s="16">
        <f t="shared" si="1334"/>
        <v>77790.014034250285</v>
      </c>
      <c r="Q2443" s="16">
        <f t="shared" si="1355"/>
        <v>16876.56086447947</v>
      </c>
      <c r="R2443" s="16">
        <f t="shared" si="1335"/>
        <v>17227.045743020495</v>
      </c>
      <c r="S2443" s="16">
        <f t="shared" si="1356"/>
        <v>8975.5002139396547</v>
      </c>
      <c r="T2443" s="16">
        <f t="shared" si="1357"/>
        <v>21547.990379070645</v>
      </c>
      <c r="U2443" s="16">
        <f t="shared" si="1336"/>
        <v>-10051.371815571052</v>
      </c>
      <c r="V2443" s="16">
        <f t="shared" si="1358"/>
        <v>0</v>
      </c>
      <c r="W2443" s="16">
        <f t="shared" si="1337"/>
        <v>4072.9904330647964</v>
      </c>
      <c r="X2443" s="16">
        <f t="shared" si="1359"/>
        <v>34072.056392175502</v>
      </c>
      <c r="Y2443" s="16">
        <f t="shared" si="1360"/>
        <v>5100.4504987221135</v>
      </c>
      <c r="Z2443" s="16">
        <f t="shared" si="1338"/>
        <v>28971.605893453387</v>
      </c>
      <c r="AA2443" s="16">
        <f t="shared" si="1361"/>
        <v>6396.8078214827437</v>
      </c>
      <c r="AB2443" s="16">
        <f t="shared" si="1339"/>
        <v>2161.2369973081732</v>
      </c>
      <c r="AC2443" s="16">
        <f t="shared" si="1362"/>
        <v>53172.160570506589</v>
      </c>
      <c r="AD2443" s="16">
        <f t="shared" si="1363"/>
        <v>2707.9776226094873</v>
      </c>
      <c r="AE2443" s="16">
        <f t="shared" si="1340"/>
        <v>50464.182947897105</v>
      </c>
      <c r="AF2443" s="16">
        <f t="shared" si="1364"/>
        <v>11055.694140138268</v>
      </c>
      <c r="AG2443" s="16">
        <f t="shared" si="1341"/>
        <v>2277.2496439621609</v>
      </c>
      <c r="AH2443" s="16">
        <f t="shared" si="1365"/>
        <v>42532.506554494918</v>
      </c>
      <c r="AI2443" s="16">
        <f t="shared" si="1366"/>
        <v>2852.5267644900223</v>
      </c>
      <c r="AJ2443" s="16">
        <f t="shared" si="1342"/>
        <v>39679.979790004894</v>
      </c>
      <c r="AK2443" s="16">
        <f t="shared" si="1367"/>
        <v>8727.0786977425869</v>
      </c>
      <c r="AL2443" s="16">
        <f t="shared" si="1343"/>
        <v>2219.2433206351707</v>
      </c>
      <c r="AM2443" s="16">
        <f t="shared" si="1368"/>
        <v>47841.894073194846</v>
      </c>
      <c r="AN2443" s="16">
        <f t="shared" si="1369"/>
        <v>2780.2627826836701</v>
      </c>
      <c r="AO2443" s="16">
        <f t="shared" si="1344"/>
        <v>45061.631290511177</v>
      </c>
      <c r="AP2443" s="16">
        <f t="shared" si="1370"/>
        <v>9891.3869659617358</v>
      </c>
      <c r="AQ2443" s="16">
        <f t="shared" si="1345"/>
        <v>2219.2433206351707</v>
      </c>
      <c r="AR2443" s="16">
        <f t="shared" si="1371"/>
        <v>47841.894073194846</v>
      </c>
      <c r="AS2443" s="16">
        <f t="shared" si="1372"/>
        <v>2780.2627826836701</v>
      </c>
      <c r="AT2443" s="16">
        <f t="shared" si="1346"/>
        <v>45061.631290511177</v>
      </c>
      <c r="AU2443" s="16">
        <f t="shared" si="1373"/>
        <v>9891.3869659617358</v>
      </c>
    </row>
    <row r="2444" spans="2:47">
      <c r="B2444" s="13">
        <v>20</v>
      </c>
      <c r="C2444" s="16">
        <f t="shared" si="1329"/>
        <v>-47.802324177357754</v>
      </c>
      <c r="D2444" s="16">
        <f t="shared" si="1347"/>
        <v>288344.88606283197</v>
      </c>
      <c r="E2444" s="16">
        <f t="shared" si="1348"/>
        <v>0</v>
      </c>
      <c r="F2444" s="16">
        <f t="shared" si="1330"/>
        <v>288392.68838700932</v>
      </c>
      <c r="G2444" s="16">
        <f t="shared" si="1349"/>
        <v>55987.60651478052</v>
      </c>
      <c r="H2444" s="16">
        <f t="shared" si="1331"/>
        <v>22000</v>
      </c>
      <c r="I2444" s="16">
        <f t="shared" si="1350"/>
        <v>-55721.452340209558</v>
      </c>
      <c r="J2444" s="16">
        <f t="shared" si="1351"/>
        <v>0</v>
      </c>
      <c r="K2444" s="16">
        <f t="shared" si="1332"/>
        <v>-77721.452340209566</v>
      </c>
      <c r="L2444" s="16">
        <f t="shared" si="1352"/>
        <v>0</v>
      </c>
      <c r="M2444" s="16">
        <f t="shared" si="1333"/>
        <v>1871.782558019758</v>
      </c>
      <c r="N2444" s="16">
        <f t="shared" si="1353"/>
        <v>79963.467026367231</v>
      </c>
      <c r="O2444" s="16">
        <f t="shared" si="1354"/>
        <v>2354.8170360920462</v>
      </c>
      <c r="P2444" s="16">
        <f t="shared" si="1334"/>
        <v>77608.649990275182</v>
      </c>
      <c r="Q2444" s="16">
        <f t="shared" si="1355"/>
        <v>16058.400729460855</v>
      </c>
      <c r="R2444" s="16">
        <f t="shared" si="1335"/>
        <v>2908.1829720819755</v>
      </c>
      <c r="S2444" s="16">
        <f t="shared" si="1356"/>
        <v>-10352.912970038184</v>
      </c>
      <c r="T2444" s="16">
        <f t="shared" si="1357"/>
        <v>0</v>
      </c>
      <c r="U2444" s="16">
        <f t="shared" si="1336"/>
        <v>-13261.095942120159</v>
      </c>
      <c r="V2444" s="16">
        <f t="shared" si="1358"/>
        <v>0</v>
      </c>
      <c r="W2444" s="16">
        <f t="shared" si="1337"/>
        <v>2443.2622906161414</v>
      </c>
      <c r="X2444" s="16">
        <f t="shared" si="1359"/>
        <v>29781.072562116475</v>
      </c>
      <c r="Y2444" s="16">
        <f t="shared" si="1360"/>
        <v>3070.0168310469071</v>
      </c>
      <c r="Z2444" s="16">
        <f t="shared" si="1338"/>
        <v>26711.055731069566</v>
      </c>
      <c r="AA2444" s="16">
        <f t="shared" si="1361"/>
        <v>5624.8876242235419</v>
      </c>
      <c r="AB2444" s="16">
        <f t="shared" si="1339"/>
        <v>2161.2369973081732</v>
      </c>
      <c r="AC2444" s="16">
        <f t="shared" si="1362"/>
        <v>51874.15221946135</v>
      </c>
      <c r="AD2444" s="16">
        <f t="shared" si="1363"/>
        <v>2717.1270088452889</v>
      </c>
      <c r="AE2444" s="16">
        <f t="shared" si="1340"/>
        <v>49157.025210616062</v>
      </c>
      <c r="AF2444" s="16">
        <f t="shared" si="1364"/>
        <v>10271.181997259768</v>
      </c>
      <c r="AG2444" s="16">
        <f t="shared" si="1341"/>
        <v>2277.2496439621609</v>
      </c>
      <c r="AH2444" s="16">
        <f t="shared" si="1365"/>
        <v>40788.638425337638</v>
      </c>
      <c r="AI2444" s="16">
        <f t="shared" si="1366"/>
        <v>2862.1995826657235</v>
      </c>
      <c r="AJ2444" s="16">
        <f t="shared" si="1342"/>
        <v>37926.438842671916</v>
      </c>
      <c r="AK2444" s="16">
        <f t="shared" si="1367"/>
        <v>7955.5750702245368</v>
      </c>
      <c r="AL2444" s="16">
        <f t="shared" si="1343"/>
        <v>2219.2433206351707</v>
      </c>
      <c r="AM2444" s="16">
        <f t="shared" si="1368"/>
        <v>46320.653268768059</v>
      </c>
      <c r="AN2444" s="16">
        <f t="shared" si="1369"/>
        <v>2789.6734658943615</v>
      </c>
      <c r="AO2444" s="16">
        <f t="shared" si="1344"/>
        <v>43530.979802873699</v>
      </c>
      <c r="AP2444" s="16">
        <f t="shared" si="1370"/>
        <v>9113.4074482530486</v>
      </c>
      <c r="AQ2444" s="16">
        <f t="shared" si="1345"/>
        <v>2219.2433206351707</v>
      </c>
      <c r="AR2444" s="16">
        <f t="shared" si="1371"/>
        <v>46320.653268768059</v>
      </c>
      <c r="AS2444" s="16">
        <f t="shared" si="1372"/>
        <v>2789.6734658943615</v>
      </c>
      <c r="AT2444" s="16">
        <f t="shared" si="1346"/>
        <v>43530.979802873699</v>
      </c>
      <c r="AU2444" s="16">
        <f t="shared" si="1373"/>
        <v>9113.4074482530486</v>
      </c>
    </row>
    <row r="2445" spans="2:47">
      <c r="B2445" s="13">
        <v>21</v>
      </c>
      <c r="C2445" s="16">
        <f t="shared" si="1329"/>
        <v>-47.802324177357754</v>
      </c>
      <c r="D2445" s="16">
        <f t="shared" si="1347"/>
        <v>296450.38010054239</v>
      </c>
      <c r="E2445" s="16">
        <f t="shared" si="1348"/>
        <v>0</v>
      </c>
      <c r="F2445" s="16">
        <f t="shared" si="1330"/>
        <v>296498.18242471974</v>
      </c>
      <c r="G2445" s="16">
        <f t="shared" si="1349"/>
        <v>54936.675332311643</v>
      </c>
      <c r="H2445" s="16">
        <f t="shared" si="1331"/>
        <v>5356.0512716361072</v>
      </c>
      <c r="I2445" s="16">
        <f t="shared" si="1350"/>
        <v>-80053.095910415854</v>
      </c>
      <c r="J2445" s="16">
        <f t="shared" si="1351"/>
        <v>0</v>
      </c>
      <c r="K2445" s="16">
        <f t="shared" si="1332"/>
        <v>-85409.147182051966</v>
      </c>
      <c r="L2445" s="16">
        <f t="shared" si="1352"/>
        <v>0</v>
      </c>
      <c r="M2445" s="16">
        <f t="shared" si="1333"/>
        <v>1871.782558019758</v>
      </c>
      <c r="N2445" s="16">
        <f t="shared" si="1353"/>
        <v>79777.035671003483</v>
      </c>
      <c r="O2445" s="16">
        <f t="shared" si="1354"/>
        <v>2362.3606022175054</v>
      </c>
      <c r="P2445" s="16">
        <f t="shared" si="1334"/>
        <v>77414.675068785975</v>
      </c>
      <c r="Q2445" s="16">
        <f t="shared" si="1355"/>
        <v>15277.33211644426</v>
      </c>
      <c r="R2445" s="16">
        <f t="shared" si="1335"/>
        <v>2908.1829720819755</v>
      </c>
      <c r="S2445" s="16">
        <f t="shared" si="1356"/>
        <v>-13658.928820383764</v>
      </c>
      <c r="T2445" s="16">
        <f t="shared" si="1357"/>
        <v>0</v>
      </c>
      <c r="U2445" s="16">
        <f t="shared" si="1336"/>
        <v>-16567.111792465741</v>
      </c>
      <c r="V2445" s="16">
        <f t="shared" si="1358"/>
        <v>0</v>
      </c>
      <c r="W2445" s="16">
        <f t="shared" si="1337"/>
        <v>2443.2622906161414</v>
      </c>
      <c r="X2445" s="16">
        <f t="shared" si="1359"/>
        <v>27457.362628195649</v>
      </c>
      <c r="Y2445" s="16">
        <f t="shared" si="1360"/>
        <v>3080.0141315240098</v>
      </c>
      <c r="Z2445" s="16">
        <f t="shared" si="1338"/>
        <v>24377.348496671639</v>
      </c>
      <c r="AA2445" s="16">
        <f t="shared" si="1361"/>
        <v>4895.9990535812467</v>
      </c>
      <c r="AB2445" s="16">
        <f t="shared" si="1339"/>
        <v>2161.2369973081732</v>
      </c>
      <c r="AC2445" s="16">
        <f t="shared" si="1362"/>
        <v>50530.472495000678</v>
      </c>
      <c r="AD2445" s="16">
        <f t="shared" si="1363"/>
        <v>2725.9109743288545</v>
      </c>
      <c r="AE2445" s="16">
        <f t="shared" si="1340"/>
        <v>47804.561520671821</v>
      </c>
      <c r="AF2445" s="16">
        <f t="shared" si="1364"/>
        <v>9526.5627563450926</v>
      </c>
      <c r="AG2445" s="16">
        <f t="shared" si="1341"/>
        <v>2277.2496439621609</v>
      </c>
      <c r="AH2445" s="16">
        <f t="shared" si="1365"/>
        <v>38986.103543936166</v>
      </c>
      <c r="AI2445" s="16">
        <f t="shared" si="1366"/>
        <v>2871.4862974303901</v>
      </c>
      <c r="AJ2445" s="16">
        <f t="shared" si="1342"/>
        <v>36114.617246505775</v>
      </c>
      <c r="AK2445" s="16">
        <f t="shared" si="1367"/>
        <v>7225.1121206436919</v>
      </c>
      <c r="AL2445" s="16">
        <f t="shared" si="1343"/>
        <v>2219.2433206351707</v>
      </c>
      <c r="AM2445" s="16">
        <f t="shared" si="1368"/>
        <v>44747.235378565987</v>
      </c>
      <c r="AN2445" s="16">
        <f t="shared" si="1369"/>
        <v>2798.7084006682221</v>
      </c>
      <c r="AO2445" s="16">
        <f t="shared" si="1344"/>
        <v>41948.526977897767</v>
      </c>
      <c r="AP2445" s="16">
        <f t="shared" si="1370"/>
        <v>8375.8930332017571</v>
      </c>
      <c r="AQ2445" s="16">
        <f t="shared" si="1345"/>
        <v>2219.2433206351707</v>
      </c>
      <c r="AR2445" s="16">
        <f t="shared" si="1371"/>
        <v>44747.235378565987</v>
      </c>
      <c r="AS2445" s="16">
        <f t="shared" si="1372"/>
        <v>2798.7084006682221</v>
      </c>
      <c r="AT2445" s="16">
        <f t="shared" si="1346"/>
        <v>41948.526977897767</v>
      </c>
      <c r="AU2445" s="16">
        <f t="shared" si="1373"/>
        <v>8375.8930332017571</v>
      </c>
    </row>
    <row r="2446" spans="2:47">
      <c r="B2446" s="13">
        <v>22</v>
      </c>
      <c r="C2446" s="16">
        <f t="shared" si="1329"/>
        <v>-47.802324177357754</v>
      </c>
      <c r="D2446" s="16">
        <f t="shared" si="1347"/>
        <v>304782.34164166643</v>
      </c>
      <c r="E2446" s="16">
        <f t="shared" si="1348"/>
        <v>0</v>
      </c>
      <c r="F2446" s="16">
        <f t="shared" si="1330"/>
        <v>304830.14396584377</v>
      </c>
      <c r="G2446" s="16">
        <f t="shared" si="1349"/>
        <v>53906.350643616664</v>
      </c>
      <c r="H2446" s="16">
        <f t="shared" si="1331"/>
        <v>3842.9650236030234</v>
      </c>
      <c r="I2446" s="16">
        <f t="shared" si="1350"/>
        <v>-87971.42159751353</v>
      </c>
      <c r="J2446" s="16">
        <f t="shared" si="1351"/>
        <v>0</v>
      </c>
      <c r="K2446" s="16">
        <f t="shared" si="1332"/>
        <v>-91814.386621116559</v>
      </c>
      <c r="L2446" s="16">
        <f t="shared" si="1352"/>
        <v>0</v>
      </c>
      <c r="M2446" s="16">
        <f t="shared" si="1333"/>
        <v>1871.782558019758</v>
      </c>
      <c r="N2446" s="16">
        <f t="shared" si="1353"/>
        <v>79577.64109020785</v>
      </c>
      <c r="O2446" s="16">
        <f t="shared" si="1354"/>
        <v>2369.6004045709274</v>
      </c>
      <c r="P2446" s="16">
        <f t="shared" si="1334"/>
        <v>77208.040685636923</v>
      </c>
      <c r="Q2446" s="16">
        <f t="shared" si="1355"/>
        <v>14531.780134382489</v>
      </c>
      <c r="R2446" s="16">
        <f t="shared" si="1335"/>
        <v>2908.1829720819755</v>
      </c>
      <c r="S2446" s="16">
        <f t="shared" si="1356"/>
        <v>-17064.125146239712</v>
      </c>
      <c r="T2446" s="16">
        <f t="shared" si="1357"/>
        <v>0</v>
      </c>
      <c r="U2446" s="16">
        <f t="shared" si="1336"/>
        <v>-19972.308118321689</v>
      </c>
      <c r="V2446" s="16">
        <f t="shared" si="1358"/>
        <v>0</v>
      </c>
      <c r="W2446" s="16">
        <f t="shared" si="1337"/>
        <v>2443.2622906161414</v>
      </c>
      <c r="X2446" s="16">
        <f t="shared" si="1359"/>
        <v>25058.451613668643</v>
      </c>
      <c r="Y2446" s="16">
        <f t="shared" si="1360"/>
        <v>3089.6098543053499</v>
      </c>
      <c r="Z2446" s="16">
        <f t="shared" si="1338"/>
        <v>21968.841759363295</v>
      </c>
      <c r="AA2446" s="16">
        <f t="shared" si="1361"/>
        <v>4208.1778110895229</v>
      </c>
      <c r="AB2446" s="16">
        <f t="shared" si="1339"/>
        <v>2161.2369973081732</v>
      </c>
      <c r="AC2446" s="16">
        <f t="shared" si="1362"/>
        <v>49140.220969559392</v>
      </c>
      <c r="AD2446" s="16">
        <f t="shared" si="1363"/>
        <v>2734.3417111206691</v>
      </c>
      <c r="AE2446" s="16">
        <f t="shared" si="1340"/>
        <v>46405.879258438727</v>
      </c>
      <c r="AF2446" s="16">
        <f t="shared" si="1364"/>
        <v>8820.0685730424048</v>
      </c>
      <c r="AG2446" s="16">
        <f t="shared" si="1341"/>
        <v>2277.2496439621609</v>
      </c>
      <c r="AH2446" s="16">
        <f t="shared" si="1365"/>
        <v>37123.65965237315</v>
      </c>
      <c r="AI2446" s="16">
        <f t="shared" si="1366"/>
        <v>2880.399771855346</v>
      </c>
      <c r="AJ2446" s="16">
        <f t="shared" si="1342"/>
        <v>34243.259880517806</v>
      </c>
      <c r="AK2446" s="16">
        <f t="shared" si="1367"/>
        <v>6533.8436597969649</v>
      </c>
      <c r="AL2446" s="16">
        <f t="shared" si="1343"/>
        <v>2219.2433206351707</v>
      </c>
      <c r="AM2446" s="16">
        <f t="shared" si="1368"/>
        <v>43120.568821660228</v>
      </c>
      <c r="AN2446" s="16">
        <f t="shared" si="1369"/>
        <v>2807.380114378273</v>
      </c>
      <c r="AO2446" s="16">
        <f t="shared" si="1344"/>
        <v>40313.188707281952</v>
      </c>
      <c r="AP2446" s="16">
        <f t="shared" si="1370"/>
        <v>7677.0367746501051</v>
      </c>
      <c r="AQ2446" s="16">
        <f t="shared" si="1345"/>
        <v>2219.2433206351707</v>
      </c>
      <c r="AR2446" s="16">
        <f t="shared" si="1371"/>
        <v>43120.568821660228</v>
      </c>
      <c r="AS2446" s="16">
        <f t="shared" si="1372"/>
        <v>2807.380114378273</v>
      </c>
      <c r="AT2446" s="16">
        <f t="shared" si="1346"/>
        <v>40313.188707281952</v>
      </c>
      <c r="AU2446" s="16">
        <f t="shared" si="1373"/>
        <v>7677.0367746501051</v>
      </c>
    </row>
    <row r="2447" spans="2:47">
      <c r="B2447" s="13">
        <v>23</v>
      </c>
      <c r="C2447" s="16">
        <f t="shared" si="1329"/>
        <v>-47.802324177357754</v>
      </c>
      <c r="D2447" s="16">
        <f t="shared" si="1347"/>
        <v>313347.09818824945</v>
      </c>
      <c r="E2447" s="16">
        <f t="shared" si="1348"/>
        <v>0</v>
      </c>
      <c r="F2447" s="16">
        <f t="shared" si="1330"/>
        <v>313394.9005124268</v>
      </c>
      <c r="G2447" s="16">
        <f t="shared" si="1349"/>
        <v>52896.228399798056</v>
      </c>
      <c r="H2447" s="16">
        <f t="shared" si="1331"/>
        <v>3842.9650236030234</v>
      </c>
      <c r="I2447" s="16">
        <f t="shared" si="1350"/>
        <v>-94568.818219750057</v>
      </c>
      <c r="J2447" s="16">
        <f t="shared" si="1351"/>
        <v>0</v>
      </c>
      <c r="K2447" s="16">
        <f t="shared" si="1332"/>
        <v>-98411.783243353086</v>
      </c>
      <c r="L2447" s="16">
        <f t="shared" si="1352"/>
        <v>0</v>
      </c>
      <c r="M2447" s="16">
        <f t="shared" si="1333"/>
        <v>1871.782558019758</v>
      </c>
      <c r="N2447" s="16">
        <f t="shared" si="1353"/>
        <v>79365.233342393622</v>
      </c>
      <c r="O2447" s="16">
        <f t="shared" si="1354"/>
        <v>2376.5467911771775</v>
      </c>
      <c r="P2447" s="16">
        <f t="shared" si="1334"/>
        <v>76988.686551216437</v>
      </c>
      <c r="Q2447" s="16">
        <f t="shared" si="1355"/>
        <v>13820.229647024134</v>
      </c>
      <c r="R2447" s="16">
        <f t="shared" si="1335"/>
        <v>2908.1829720819755</v>
      </c>
      <c r="S2447" s="16">
        <f t="shared" si="1356"/>
        <v>-20571.477361871341</v>
      </c>
      <c r="T2447" s="16">
        <f t="shared" si="1357"/>
        <v>0</v>
      </c>
      <c r="U2447" s="16">
        <f t="shared" si="1336"/>
        <v>-23479.660333953318</v>
      </c>
      <c r="V2447" s="16">
        <f t="shared" si="1358"/>
        <v>0</v>
      </c>
      <c r="W2447" s="16">
        <f t="shared" si="1337"/>
        <v>2443.2622906161414</v>
      </c>
      <c r="X2447" s="16">
        <f t="shared" si="1359"/>
        <v>22582.651198119907</v>
      </c>
      <c r="Y2447" s="16">
        <f t="shared" si="1360"/>
        <v>3098.8175945492985</v>
      </c>
      <c r="Z2447" s="16">
        <f t="shared" si="1338"/>
        <v>19483.833603570609</v>
      </c>
      <c r="AA2447" s="16">
        <f t="shared" si="1361"/>
        <v>3559.5360491463639</v>
      </c>
      <c r="AB2447" s="16">
        <f t="shared" si="1339"/>
        <v>2161.2369973081732</v>
      </c>
      <c r="AC2447" s="16">
        <f t="shared" si="1362"/>
        <v>47702.459524919504</v>
      </c>
      <c r="AD2447" s="16">
        <f t="shared" si="1363"/>
        <v>2742.4312109063248</v>
      </c>
      <c r="AE2447" s="16">
        <f t="shared" si="1340"/>
        <v>44960.02831401318</v>
      </c>
      <c r="AF2447" s="16">
        <f t="shared" si="1364"/>
        <v>8149.9997275774222</v>
      </c>
      <c r="AG2447" s="16">
        <f t="shared" si="1341"/>
        <v>2277.2496439621609</v>
      </c>
      <c r="AH2447" s="16">
        <f t="shared" si="1365"/>
        <v>35200.016561579476</v>
      </c>
      <c r="AI2447" s="16">
        <f t="shared" si="1366"/>
        <v>2888.9526594025374</v>
      </c>
      <c r="AJ2447" s="16">
        <f t="shared" si="1342"/>
        <v>32311.063902176938</v>
      </c>
      <c r="AK2447" s="16">
        <f t="shared" si="1367"/>
        <v>5879.9950058179766</v>
      </c>
      <c r="AL2447" s="16">
        <f t="shared" si="1343"/>
        <v>2219.2433206351707</v>
      </c>
      <c r="AM2447" s="16">
        <f t="shared" si="1368"/>
        <v>41439.539199763414</v>
      </c>
      <c r="AN2447" s="16">
        <f t="shared" si="1369"/>
        <v>2815.7009293840988</v>
      </c>
      <c r="AO2447" s="16">
        <f t="shared" si="1344"/>
        <v>38623.838270379318</v>
      </c>
      <c r="AP2447" s="16">
        <f t="shared" si="1370"/>
        <v>7015.1015404151194</v>
      </c>
      <c r="AQ2447" s="16">
        <f t="shared" si="1345"/>
        <v>2219.2433206351707</v>
      </c>
      <c r="AR2447" s="16">
        <f t="shared" si="1371"/>
        <v>41439.539199763414</v>
      </c>
      <c r="AS2447" s="16">
        <f t="shared" si="1372"/>
        <v>2815.7009293840988</v>
      </c>
      <c r="AT2447" s="16">
        <f t="shared" si="1346"/>
        <v>38623.838270379318</v>
      </c>
      <c r="AU2447" s="16">
        <f t="shared" si="1373"/>
        <v>7015.1015404151194</v>
      </c>
    </row>
    <row r="2448" spans="2:47">
      <c r="B2448" s="13">
        <v>24</v>
      </c>
      <c r="C2448" s="16">
        <f t="shared" si="1329"/>
        <v>-47.802324177357754</v>
      </c>
      <c r="D2448" s="16">
        <f t="shared" si="1347"/>
        <v>322151.154032744</v>
      </c>
      <c r="E2448" s="16">
        <f t="shared" si="1348"/>
        <v>0</v>
      </c>
      <c r="F2448" s="16">
        <f t="shared" si="1330"/>
        <v>322198.95635692135</v>
      </c>
      <c r="G2448" s="16">
        <f t="shared" si="1349"/>
        <v>51905.912474485696</v>
      </c>
      <c r="H2448" s="16">
        <f t="shared" si="1331"/>
        <v>3842.9650236030234</v>
      </c>
      <c r="I2448" s="16">
        <f t="shared" si="1350"/>
        <v>-101364.13674065367</v>
      </c>
      <c r="J2448" s="16">
        <f t="shared" si="1351"/>
        <v>0</v>
      </c>
      <c r="K2448" s="16">
        <f t="shared" si="1332"/>
        <v>-105207.1017642567</v>
      </c>
      <c r="L2448" s="16">
        <f t="shared" si="1352"/>
        <v>0</v>
      </c>
      <c r="M2448" s="16">
        <f t="shared" si="1333"/>
        <v>1871.782558019758</v>
      </c>
      <c r="N2448" s="16">
        <f t="shared" si="1353"/>
        <v>79139.750453457425</v>
      </c>
      <c r="O2448" s="16">
        <f t="shared" si="1354"/>
        <v>2383.209919778842</v>
      </c>
      <c r="P2448" s="16">
        <f t="shared" si="1334"/>
        <v>76756.540533678577</v>
      </c>
      <c r="Q2448" s="16">
        <f t="shared" si="1355"/>
        <v>13141.223570297361</v>
      </c>
      <c r="R2448" s="16">
        <f t="shared" si="1335"/>
        <v>2908.1829720819755</v>
      </c>
      <c r="S2448" s="16">
        <f t="shared" si="1356"/>
        <v>-24184.050143971919</v>
      </c>
      <c r="T2448" s="16">
        <f t="shared" si="1357"/>
        <v>0</v>
      </c>
      <c r="U2448" s="16">
        <f t="shared" si="1336"/>
        <v>-27092.233116053896</v>
      </c>
      <c r="V2448" s="16">
        <f t="shared" si="1358"/>
        <v>0</v>
      </c>
      <c r="W2448" s="16">
        <f t="shared" si="1337"/>
        <v>2443.2622906161414</v>
      </c>
      <c r="X2448" s="16">
        <f t="shared" si="1359"/>
        <v>20028.211914454372</v>
      </c>
      <c r="Y2448" s="16">
        <f t="shared" si="1360"/>
        <v>3107.6507053590922</v>
      </c>
      <c r="Z2448" s="16">
        <f t="shared" si="1338"/>
        <v>16920.561209095278</v>
      </c>
      <c r="AA2448" s="16">
        <f t="shared" si="1361"/>
        <v>2948.2601965597337</v>
      </c>
      <c r="AB2448" s="16">
        <f t="shared" si="1339"/>
        <v>2161.2369973081732</v>
      </c>
      <c r="AC2448" s="16">
        <f t="shared" si="1362"/>
        <v>46216.211505106709</v>
      </c>
      <c r="AD2448" s="16">
        <f t="shared" si="1363"/>
        <v>2750.191248735553</v>
      </c>
      <c r="AE2448" s="16">
        <f t="shared" si="1340"/>
        <v>43466.020256371157</v>
      </c>
      <c r="AF2448" s="16">
        <f t="shared" si="1364"/>
        <v>7514.7226844881807</v>
      </c>
      <c r="AG2448" s="16">
        <f t="shared" si="1341"/>
        <v>2277.2496439621609</v>
      </c>
      <c r="AH2448" s="16">
        <f t="shared" si="1365"/>
        <v>33213.835027603767</v>
      </c>
      <c r="AI2448" s="16">
        <f t="shared" si="1366"/>
        <v>2897.1573865900414</v>
      </c>
      <c r="AJ2448" s="16">
        <f t="shared" si="1342"/>
        <v>30316.677641013724</v>
      </c>
      <c r="AK2448" s="16">
        <f t="shared" si="1367"/>
        <v>5261.8609488202992</v>
      </c>
      <c r="AL2448" s="16">
        <f t="shared" si="1343"/>
        <v>2219.2433206351707</v>
      </c>
      <c r="AM2448" s="16">
        <f t="shared" si="1368"/>
        <v>39702.988311653717</v>
      </c>
      <c r="AN2448" s="16">
        <f t="shared" si="1369"/>
        <v>2823.6829462367773</v>
      </c>
      <c r="AO2448" s="16">
        <f t="shared" si="1344"/>
        <v>36879.305365416942</v>
      </c>
      <c r="AP2448" s="16">
        <f t="shared" si="1370"/>
        <v>6388.418024464464</v>
      </c>
      <c r="AQ2448" s="16">
        <f t="shared" si="1345"/>
        <v>2219.2433206351707</v>
      </c>
      <c r="AR2448" s="16">
        <f t="shared" si="1371"/>
        <v>39702.988311653717</v>
      </c>
      <c r="AS2448" s="16">
        <f t="shared" si="1372"/>
        <v>2823.6829462367773</v>
      </c>
      <c r="AT2448" s="16">
        <f t="shared" si="1346"/>
        <v>36879.305365416942</v>
      </c>
      <c r="AU2448" s="16">
        <f t="shared" si="1373"/>
        <v>6388.418024464464</v>
      </c>
    </row>
    <row r="2449" spans="2:47">
      <c r="B2449" s="13">
        <v>25</v>
      </c>
      <c r="C2449" s="16">
        <f t="shared" si="1329"/>
        <v>-47.802324177357754</v>
      </c>
      <c r="D2449" s="16">
        <f t="shared" si="1347"/>
        <v>331201.19519753376</v>
      </c>
      <c r="E2449" s="16">
        <f t="shared" si="1348"/>
        <v>0</v>
      </c>
      <c r="F2449" s="16">
        <f t="shared" si="1330"/>
        <v>331248.99752171111</v>
      </c>
      <c r="G2449" s="16">
        <f t="shared" si="1349"/>
        <v>50935.014508493186</v>
      </c>
      <c r="H2449" s="16">
        <f t="shared" si="1331"/>
        <v>3842.9650236030234</v>
      </c>
      <c r="I2449" s="16">
        <f t="shared" si="1350"/>
        <v>-108363.31481718441</v>
      </c>
      <c r="J2449" s="16">
        <f t="shared" si="1351"/>
        <v>0</v>
      </c>
      <c r="K2449" s="16">
        <f t="shared" si="1332"/>
        <v>-112206.27984078744</v>
      </c>
      <c r="L2449" s="16">
        <f t="shared" si="1352"/>
        <v>0</v>
      </c>
      <c r="M2449" s="16">
        <f t="shared" si="1333"/>
        <v>1871.782558019758</v>
      </c>
      <c r="N2449" s="16">
        <f t="shared" si="1353"/>
        <v>78901.118276189562</v>
      </c>
      <c r="O2449" s="16">
        <f t="shared" si="1354"/>
        <v>2389.5997460669155</v>
      </c>
      <c r="P2449" s="16">
        <f t="shared" si="1334"/>
        <v>76511.518530122645</v>
      </c>
      <c r="Q2449" s="16">
        <f t="shared" si="1355"/>
        <v>12493.361170237833</v>
      </c>
      <c r="R2449" s="16">
        <f t="shared" si="1335"/>
        <v>2908.1829720819755</v>
      </c>
      <c r="S2449" s="16">
        <f t="shared" si="1356"/>
        <v>-27905.000109535515</v>
      </c>
      <c r="T2449" s="16">
        <f t="shared" si="1357"/>
        <v>0</v>
      </c>
      <c r="U2449" s="16">
        <f t="shared" si="1336"/>
        <v>-30813.183081617492</v>
      </c>
      <c r="V2449" s="16">
        <f t="shared" si="1358"/>
        <v>0</v>
      </c>
      <c r="W2449" s="16">
        <f t="shared" si="1337"/>
        <v>2443.2622906161414</v>
      </c>
      <c r="X2449" s="16">
        <f t="shared" si="1359"/>
        <v>17393.321689277403</v>
      </c>
      <c r="Y2449" s="16">
        <f t="shared" si="1360"/>
        <v>3116.1222815174174</v>
      </c>
      <c r="Z2449" s="16">
        <f t="shared" si="1338"/>
        <v>14277.199407759987</v>
      </c>
      <c r="AA2449" s="16">
        <f t="shared" si="1361"/>
        <v>2372.6087813434324</v>
      </c>
      <c r="AB2449" s="16">
        <f t="shared" si="1339"/>
        <v>2161.2369973081732</v>
      </c>
      <c r="AC2449" s="16">
        <f t="shared" si="1362"/>
        <v>44680.460862334163</v>
      </c>
      <c r="AD2449" s="16">
        <f t="shared" si="1363"/>
        <v>2757.6333689914045</v>
      </c>
      <c r="AE2449" s="16">
        <f t="shared" si="1340"/>
        <v>41922.82749334276</v>
      </c>
      <c r="AF2449" s="16">
        <f t="shared" si="1364"/>
        <v>6912.6681512533687</v>
      </c>
      <c r="AG2449" s="16">
        <f t="shared" si="1341"/>
        <v>2277.2496439621609</v>
      </c>
      <c r="AH2449" s="16">
        <f t="shared" si="1365"/>
        <v>31163.72561430365</v>
      </c>
      <c r="AI2449" s="16">
        <f t="shared" si="1366"/>
        <v>2905.0261380204206</v>
      </c>
      <c r="AJ2449" s="16">
        <f t="shared" si="1342"/>
        <v>28258.699476283229</v>
      </c>
      <c r="AK2449" s="16">
        <f t="shared" si="1367"/>
        <v>4677.8037136735611</v>
      </c>
      <c r="AL2449" s="16">
        <f t="shared" si="1343"/>
        <v>2219.2433206351707</v>
      </c>
      <c r="AM2449" s="16">
        <f t="shared" si="1368"/>
        <v>37909.713157326696</v>
      </c>
      <c r="AN2449" s="16">
        <f t="shared" si="1369"/>
        <v>2831.3380291801564</v>
      </c>
      <c r="AO2449" s="16">
        <f t="shared" si="1344"/>
        <v>35078.375128146537</v>
      </c>
      <c r="AP2449" s="16">
        <f t="shared" si="1370"/>
        <v>5795.382757612766</v>
      </c>
      <c r="AQ2449" s="16">
        <f t="shared" si="1345"/>
        <v>2219.2433206351707</v>
      </c>
      <c r="AR2449" s="16">
        <f t="shared" si="1371"/>
        <v>37909.713157326696</v>
      </c>
      <c r="AS2449" s="16">
        <f t="shared" si="1372"/>
        <v>2831.3380291801564</v>
      </c>
      <c r="AT2449" s="16">
        <f t="shared" si="1346"/>
        <v>35078.375128146537</v>
      </c>
      <c r="AU2449" s="16">
        <f t="shared" si="1373"/>
        <v>5795.382757612766</v>
      </c>
    </row>
    <row r="2450" spans="2:47">
      <c r="B2450" s="13">
        <v>26</v>
      </c>
      <c r="C2450" s="16">
        <f t="shared" si="1329"/>
        <v>-47.802324177357754</v>
      </c>
      <c r="D2450" s="16">
        <f t="shared" si="1347"/>
        <v>340504.09451246768</v>
      </c>
      <c r="E2450" s="16">
        <f t="shared" si="1348"/>
        <v>0</v>
      </c>
      <c r="F2450" s="16">
        <f t="shared" si="1330"/>
        <v>340551.89683664503</v>
      </c>
      <c r="G2450" s="16">
        <f t="shared" si="1349"/>
        <v>49983.153757520136</v>
      </c>
      <c r="H2450" s="16">
        <f t="shared" si="1331"/>
        <v>3842.9650236030234</v>
      </c>
      <c r="I2450" s="16">
        <f t="shared" si="1350"/>
        <v>-115572.46823601106</v>
      </c>
      <c r="J2450" s="16">
        <f t="shared" si="1351"/>
        <v>0</v>
      </c>
      <c r="K2450" s="16">
        <f t="shared" si="1332"/>
        <v>-119415.43325961409</v>
      </c>
      <c r="L2450" s="16">
        <f t="shared" si="1352"/>
        <v>0</v>
      </c>
      <c r="M2450" s="16">
        <f t="shared" si="1333"/>
        <v>1871.782558019758</v>
      </c>
      <c r="N2450" s="16">
        <f t="shared" si="1353"/>
        <v>78649.250357854267</v>
      </c>
      <c r="O2450" s="16">
        <f t="shared" si="1354"/>
        <v>2395.7260136880291</v>
      </c>
      <c r="P2450" s="16">
        <f t="shared" si="1334"/>
        <v>76253.524344166231</v>
      </c>
      <c r="Q2450" s="16">
        <f t="shared" si="1355"/>
        <v>11875.296366407316</v>
      </c>
      <c r="R2450" s="16">
        <f t="shared" si="1335"/>
        <v>2908.1829720819755</v>
      </c>
      <c r="S2450" s="16">
        <f t="shared" si="1356"/>
        <v>-31737.578574066018</v>
      </c>
      <c r="T2450" s="16">
        <f t="shared" si="1357"/>
        <v>0</v>
      </c>
      <c r="U2450" s="16">
        <f t="shared" si="1336"/>
        <v>-34645.761546147995</v>
      </c>
      <c r="V2450" s="16">
        <f t="shared" si="1358"/>
        <v>0</v>
      </c>
      <c r="W2450" s="16">
        <f t="shared" si="1337"/>
        <v>2443.2622906161414</v>
      </c>
      <c r="X2450" s="16">
        <f t="shared" si="1359"/>
        <v>14676.104359212801</v>
      </c>
      <c r="Y2450" s="16">
        <f t="shared" si="1360"/>
        <v>3124.2451456017661</v>
      </c>
      <c r="Z2450" s="16">
        <f t="shared" si="1338"/>
        <v>11551.859213611035</v>
      </c>
      <c r="AA2450" s="16">
        <f t="shared" si="1361"/>
        <v>1830.9102574602482</v>
      </c>
      <c r="AB2450" s="16">
        <f t="shared" si="1339"/>
        <v>2161.2369973081732</v>
      </c>
      <c r="AC2450" s="16">
        <f t="shared" si="1362"/>
        <v>43094.151293506759</v>
      </c>
      <c r="AD2450" s="16">
        <f t="shared" si="1363"/>
        <v>2764.7688734410717</v>
      </c>
      <c r="AE2450" s="16">
        <f t="shared" si="1340"/>
        <v>40329.382420065689</v>
      </c>
      <c r="AF2450" s="16">
        <f t="shared" si="1364"/>
        <v>6342.3291416444035</v>
      </c>
      <c r="AG2450" s="16">
        <f t="shared" si="1341"/>
        <v>2277.2496439621609</v>
      </c>
      <c r="AH2450" s="16">
        <f t="shared" si="1365"/>
        <v>29048.24753965058</v>
      </c>
      <c r="AI2450" s="16">
        <f t="shared" si="1366"/>
        <v>2912.570843615264</v>
      </c>
      <c r="AJ2450" s="16">
        <f t="shared" si="1342"/>
        <v>26135.676696035316</v>
      </c>
      <c r="AK2450" s="16">
        <f t="shared" si="1367"/>
        <v>4126.2509271050549</v>
      </c>
      <c r="AL2450" s="16">
        <f t="shared" si="1343"/>
        <v>2219.2433206351707</v>
      </c>
      <c r="AM2450" s="16">
        <f t="shared" si="1368"/>
        <v>36058.464929226953</v>
      </c>
      <c r="AN2450" s="16">
        <f t="shared" si="1369"/>
        <v>2838.6777937958623</v>
      </c>
      <c r="AO2450" s="16">
        <f t="shared" si="1344"/>
        <v>33219.787135431092</v>
      </c>
      <c r="AP2450" s="16">
        <f t="shared" si="1370"/>
        <v>5234.4561227491949</v>
      </c>
      <c r="AQ2450" s="16">
        <f t="shared" si="1345"/>
        <v>2219.2433206351707</v>
      </c>
      <c r="AR2450" s="16">
        <f t="shared" si="1371"/>
        <v>36058.464929226953</v>
      </c>
      <c r="AS2450" s="16">
        <f t="shared" si="1372"/>
        <v>2838.6777937958623</v>
      </c>
      <c r="AT2450" s="16">
        <f t="shared" si="1346"/>
        <v>33219.787135431092</v>
      </c>
      <c r="AU2450" s="16">
        <f t="shared" si="1373"/>
        <v>5234.4561227491949</v>
      </c>
    </row>
    <row r="2451" spans="2:47">
      <c r="B2451" s="13">
        <v>27</v>
      </c>
      <c r="C2451" s="16">
        <f t="shared" si="1329"/>
        <v>-47.802324177357754</v>
      </c>
      <c r="D2451" s="16">
        <f t="shared" si="1347"/>
        <v>350066.91683426092</v>
      </c>
      <c r="E2451" s="16">
        <f t="shared" si="1348"/>
        <v>0</v>
      </c>
      <c r="F2451" s="16">
        <f t="shared" si="1330"/>
        <v>350114.71915843827</v>
      </c>
      <c r="G2451" s="16">
        <f t="shared" si="1349"/>
        <v>49049.956942840676</v>
      </c>
      <c r="H2451" s="16">
        <f t="shared" si="1331"/>
        <v>3842.9650236030234</v>
      </c>
      <c r="I2451" s="16">
        <f t="shared" si="1350"/>
        <v>-122997.89625740252</v>
      </c>
      <c r="J2451" s="16">
        <f t="shared" si="1351"/>
        <v>0</v>
      </c>
      <c r="K2451" s="16">
        <f t="shared" si="1332"/>
        <v>-126840.86128100555</v>
      </c>
      <c r="L2451" s="16">
        <f t="shared" si="1352"/>
        <v>0</v>
      </c>
      <c r="M2451" s="16">
        <f t="shared" si="1333"/>
        <v>1871.782558019758</v>
      </c>
      <c r="N2451" s="16">
        <f t="shared" si="1353"/>
        <v>78384.047814342237</v>
      </c>
      <c r="O2451" s="16">
        <f t="shared" si="1354"/>
        <v>2401.5982459022912</v>
      </c>
      <c r="P2451" s="16">
        <f t="shared" si="1334"/>
        <v>75982.449568439944</v>
      </c>
      <c r="Q2451" s="16">
        <f t="shared" si="1355"/>
        <v>11285.736045301055</v>
      </c>
      <c r="R2451" s="16">
        <f t="shared" si="1335"/>
        <v>2908.1829720819755</v>
      </c>
      <c r="S2451" s="16">
        <f t="shared" si="1356"/>
        <v>-35685.134392532433</v>
      </c>
      <c r="T2451" s="16">
        <f t="shared" si="1357"/>
        <v>0</v>
      </c>
      <c r="U2451" s="16">
        <f t="shared" si="1336"/>
        <v>-38593.317364614406</v>
      </c>
      <c r="V2451" s="16">
        <f t="shared" si="1358"/>
        <v>0</v>
      </c>
      <c r="W2451" s="16">
        <f t="shared" si="1337"/>
        <v>2443.2622906161414</v>
      </c>
      <c r="X2451" s="16">
        <f t="shared" si="1359"/>
        <v>11874.618160039327</v>
      </c>
      <c r="Y2451" s="16">
        <f t="shared" si="1360"/>
        <v>3132.0318363149045</v>
      </c>
      <c r="Z2451" s="16">
        <f t="shared" si="1338"/>
        <v>8742.586323724423</v>
      </c>
      <c r="AA2451" s="16">
        <f t="shared" si="1361"/>
        <v>1321.5608416159596</v>
      </c>
      <c r="AB2451" s="16">
        <f t="shared" si="1339"/>
        <v>2161.2369973081732</v>
      </c>
      <c r="AC2451" s="16">
        <f t="shared" si="1362"/>
        <v>41456.185364882323</v>
      </c>
      <c r="AD2451" s="16">
        <f t="shared" si="1363"/>
        <v>2771.6088112222847</v>
      </c>
      <c r="AE2451" s="16">
        <f t="shared" si="1340"/>
        <v>38684.576553660037</v>
      </c>
      <c r="AF2451" s="16">
        <f t="shared" si="1364"/>
        <v>5802.2590491095862</v>
      </c>
      <c r="AG2451" s="16">
        <f t="shared" si="1341"/>
        <v>2277.2496439621609</v>
      </c>
      <c r="AH2451" s="16">
        <f t="shared" si="1365"/>
        <v>26865.907502922542</v>
      </c>
      <c r="AI2451" s="16">
        <f t="shared" si="1366"/>
        <v>2919.8031679017599</v>
      </c>
      <c r="AJ2451" s="16">
        <f t="shared" si="1342"/>
        <v>23946.104335020784</v>
      </c>
      <c r="AK2451" s="16">
        <f t="shared" si="1367"/>
        <v>3605.6935947679331</v>
      </c>
      <c r="AL2451" s="16">
        <f t="shared" si="1343"/>
        <v>2219.2433206351707</v>
      </c>
      <c r="AM2451" s="16">
        <f t="shared" si="1368"/>
        <v>34147.947987995038</v>
      </c>
      <c r="AN2451" s="16">
        <f t="shared" si="1369"/>
        <v>2845.7135966419683</v>
      </c>
      <c r="AO2451" s="16">
        <f t="shared" si="1344"/>
        <v>31302.234391353071</v>
      </c>
      <c r="AP2451" s="16">
        <f t="shared" si="1370"/>
        <v>4704.1603800704252</v>
      </c>
      <c r="AQ2451" s="16">
        <f t="shared" si="1345"/>
        <v>2219.2433206351707</v>
      </c>
      <c r="AR2451" s="16">
        <f t="shared" si="1371"/>
        <v>34147.947987995038</v>
      </c>
      <c r="AS2451" s="16">
        <f t="shared" si="1372"/>
        <v>2845.7135966419683</v>
      </c>
      <c r="AT2451" s="16">
        <f t="shared" si="1346"/>
        <v>31302.234391353071</v>
      </c>
      <c r="AU2451" s="16">
        <f t="shared" si="1373"/>
        <v>4704.1603800704252</v>
      </c>
    </row>
    <row r="2452" spans="2:47">
      <c r="B2452" s="13">
        <v>28</v>
      </c>
      <c r="C2452" s="16">
        <f t="shared" si="1329"/>
        <v>-47.802324177357754</v>
      </c>
      <c r="D2452" s="16">
        <f t="shared" si="1347"/>
        <v>359896.92441172502</v>
      </c>
      <c r="E2452" s="16">
        <f t="shared" si="1348"/>
        <v>0</v>
      </c>
      <c r="F2452" s="16">
        <f t="shared" si="1330"/>
        <v>359944.72673590237</v>
      </c>
      <c r="G2452" s="16">
        <f t="shared" si="1349"/>
        <v>48135.058104919641</v>
      </c>
      <c r="H2452" s="16">
        <f t="shared" si="1331"/>
        <v>3842.9650236030234</v>
      </c>
      <c r="I2452" s="16">
        <f t="shared" si="1350"/>
        <v>-130646.08711943572</v>
      </c>
      <c r="J2452" s="16">
        <f t="shared" si="1351"/>
        <v>0</v>
      </c>
      <c r="K2452" s="16">
        <f t="shared" si="1332"/>
        <v>-134489.05214303875</v>
      </c>
      <c r="L2452" s="16">
        <f t="shared" si="1352"/>
        <v>0</v>
      </c>
      <c r="M2452" s="16">
        <f t="shared" si="1333"/>
        <v>1871.782558019758</v>
      </c>
      <c r="N2452" s="16">
        <f t="shared" si="1353"/>
        <v>78105.399209382158</v>
      </c>
      <c r="O2452" s="16">
        <f t="shared" si="1354"/>
        <v>2407.2257387689392</v>
      </c>
      <c r="P2452" s="16">
        <f t="shared" si="1334"/>
        <v>75698.173470613212</v>
      </c>
      <c r="Q2452" s="16">
        <f t="shared" si="1355"/>
        <v>10723.438387811204</v>
      </c>
      <c r="R2452" s="16">
        <f t="shared" si="1335"/>
        <v>2908.1829720819755</v>
      </c>
      <c r="S2452" s="16">
        <f t="shared" si="1356"/>
        <v>-39751.116885552838</v>
      </c>
      <c r="T2452" s="16">
        <f t="shared" si="1357"/>
        <v>0</v>
      </c>
      <c r="U2452" s="16">
        <f t="shared" si="1336"/>
        <v>-42659.299857634811</v>
      </c>
      <c r="V2452" s="16">
        <f t="shared" si="1358"/>
        <v>0</v>
      </c>
      <c r="W2452" s="16">
        <f t="shared" si="1337"/>
        <v>2443.2622906161414</v>
      </c>
      <c r="X2452" s="16">
        <f t="shared" si="1359"/>
        <v>8986.8541856092834</v>
      </c>
      <c r="Y2452" s="16">
        <f t="shared" si="1360"/>
        <v>3139.4945988685572</v>
      </c>
      <c r="Z2452" s="16">
        <f t="shared" si="1338"/>
        <v>5847.3595867407257</v>
      </c>
      <c r="AA2452" s="16">
        <f t="shared" si="1361"/>
        <v>843.0223656362765</v>
      </c>
      <c r="AB2452" s="16">
        <f t="shared" si="1339"/>
        <v>2161.2369973081732</v>
      </c>
      <c r="AC2452" s="16">
        <f t="shared" si="1362"/>
        <v>39765.423622569295</v>
      </c>
      <c r="AD2452" s="16">
        <f t="shared" si="1363"/>
        <v>2778.1639706227079</v>
      </c>
      <c r="AE2452" s="16">
        <f t="shared" si="1340"/>
        <v>36987.259651946588</v>
      </c>
      <c r="AF2452" s="16">
        <f t="shared" si="1364"/>
        <v>5291.0697349966931</v>
      </c>
      <c r="AG2452" s="16">
        <f t="shared" si="1341"/>
        <v>2277.2496439621609</v>
      </c>
      <c r="AH2452" s="16">
        <f t="shared" si="1365"/>
        <v>24615.158490141264</v>
      </c>
      <c r="AI2452" s="16">
        <f t="shared" si="1366"/>
        <v>2926.734501200734</v>
      </c>
      <c r="AJ2452" s="16">
        <f t="shared" si="1342"/>
        <v>21688.423988940529</v>
      </c>
      <c r="AK2452" s="16">
        <f t="shared" si="1367"/>
        <v>3114.6840933862927</v>
      </c>
      <c r="AL2452" s="16">
        <f t="shared" si="1343"/>
        <v>2219.2433206351707</v>
      </c>
      <c r="AM2452" s="16">
        <f t="shared" si="1368"/>
        <v>32176.818820247478</v>
      </c>
      <c r="AN2452" s="16">
        <f t="shared" si="1369"/>
        <v>2852.4565267387275</v>
      </c>
      <c r="AO2452" s="16">
        <f t="shared" si="1344"/>
        <v>29324.362293508751</v>
      </c>
      <c r="AP2452" s="16">
        <f t="shared" si="1370"/>
        <v>4203.077707276766</v>
      </c>
      <c r="AQ2452" s="16">
        <f t="shared" si="1345"/>
        <v>2219.2433206351707</v>
      </c>
      <c r="AR2452" s="16">
        <f t="shared" si="1371"/>
        <v>32176.818820247478</v>
      </c>
      <c r="AS2452" s="16">
        <f t="shared" si="1372"/>
        <v>2852.4565267387275</v>
      </c>
      <c r="AT2452" s="16">
        <f t="shared" si="1346"/>
        <v>29324.362293508751</v>
      </c>
      <c r="AU2452" s="16">
        <f t="shared" si="1373"/>
        <v>4203.077707276766</v>
      </c>
    </row>
    <row r="2453" spans="2:47">
      <c r="B2453" s="13">
        <v>29</v>
      </c>
      <c r="C2453" s="16">
        <f t="shared" si="1329"/>
        <v>-47.802324177357754</v>
      </c>
      <c r="D2453" s="16">
        <f t="shared" si="1347"/>
        <v>370001.58240090351</v>
      </c>
      <c r="E2453" s="16">
        <f t="shared" si="1348"/>
        <v>0</v>
      </c>
      <c r="F2453" s="16">
        <f t="shared" si="1330"/>
        <v>370049.38472508086</v>
      </c>
      <c r="G2453" s="16">
        <f t="shared" si="1349"/>
        <v>47238.098459899018</v>
      </c>
      <c r="H2453" s="16">
        <f t="shared" si="1331"/>
        <v>3842.9650236030234</v>
      </c>
      <c r="I2453" s="16">
        <f t="shared" si="1350"/>
        <v>-138523.72370732992</v>
      </c>
      <c r="J2453" s="16">
        <f t="shared" si="1351"/>
        <v>0</v>
      </c>
      <c r="K2453" s="16">
        <f t="shared" si="1332"/>
        <v>-142366.68873093295</v>
      </c>
      <c r="L2453" s="16">
        <f t="shared" si="1352"/>
        <v>0</v>
      </c>
      <c r="M2453" s="16">
        <f t="shared" si="1333"/>
        <v>1871.782558019758</v>
      </c>
      <c r="N2453" s="16">
        <f t="shared" si="1353"/>
        <v>77813.180437382151</v>
      </c>
      <c r="O2453" s="16">
        <f t="shared" si="1354"/>
        <v>2412.6175557407951</v>
      </c>
      <c r="P2453" s="16">
        <f t="shared" si="1334"/>
        <v>75400.562881641352</v>
      </c>
      <c r="Q2453" s="16">
        <f t="shared" si="1355"/>
        <v>10187.211214401748</v>
      </c>
      <c r="R2453" s="16">
        <f t="shared" si="1335"/>
        <v>2908.1829720819755</v>
      </c>
      <c r="S2453" s="16">
        <f t="shared" si="1356"/>
        <v>-43939.078853363855</v>
      </c>
      <c r="T2453" s="16">
        <f t="shared" si="1357"/>
        <v>0</v>
      </c>
      <c r="U2453" s="16">
        <f t="shared" si="1336"/>
        <v>-46847.261825445828</v>
      </c>
      <c r="V2453" s="16">
        <f t="shared" si="1358"/>
        <v>0</v>
      </c>
      <c r="W2453" s="16">
        <f t="shared" si="1337"/>
        <v>2443.2622906161414</v>
      </c>
      <c r="X2453" s="16">
        <f t="shared" si="1359"/>
        <v>6010.7348135942621</v>
      </c>
      <c r="Y2453" s="16">
        <f t="shared" si="1360"/>
        <v>3146.6453772630248</v>
      </c>
      <c r="Z2453" s="16">
        <f t="shared" si="1338"/>
        <v>2864.0894363312373</v>
      </c>
      <c r="AA2453" s="16">
        <f t="shared" si="1361"/>
        <v>393.82014941149686</v>
      </c>
      <c r="AB2453" s="16">
        <f t="shared" si="1339"/>
        <v>2161.2369973081732</v>
      </c>
      <c r="AC2453" s="16">
        <f t="shared" si="1362"/>
        <v>38020.683686621975</v>
      </c>
      <c r="AD2453" s="16">
        <f t="shared" si="1363"/>
        <v>2784.4448725139514</v>
      </c>
      <c r="AE2453" s="16">
        <f t="shared" si="1340"/>
        <v>35236.238814108023</v>
      </c>
      <c r="AF2453" s="16">
        <f t="shared" si="1364"/>
        <v>4807.4296359400105</v>
      </c>
      <c r="AG2453" s="16">
        <f t="shared" si="1341"/>
        <v>2277.2496439621609</v>
      </c>
      <c r="AH2453" s="16">
        <f t="shared" si="1365"/>
        <v>22294.398555191528</v>
      </c>
      <c r="AI2453" s="16">
        <f t="shared" si="1366"/>
        <v>2933.3759525699456</v>
      </c>
      <c r="AJ2453" s="16">
        <f t="shared" si="1342"/>
        <v>19361.022602621582</v>
      </c>
      <c r="AK2453" s="16">
        <f t="shared" si="1367"/>
        <v>2651.8341825793177</v>
      </c>
      <c r="AL2453" s="16">
        <f t="shared" si="1343"/>
        <v>2219.2433206351707</v>
      </c>
      <c r="AM2453" s="16">
        <f t="shared" si="1368"/>
        <v>30143.684975989385</v>
      </c>
      <c r="AN2453" s="16">
        <f t="shared" si="1369"/>
        <v>2858.9173987590857</v>
      </c>
      <c r="AO2453" s="16">
        <f t="shared" si="1344"/>
        <v>27284.767577230297</v>
      </c>
      <c r="AP2453" s="16">
        <f t="shared" si="1370"/>
        <v>3729.8482591949919</v>
      </c>
      <c r="AQ2453" s="16">
        <f t="shared" si="1345"/>
        <v>2219.2433206351707</v>
      </c>
      <c r="AR2453" s="16">
        <f t="shared" si="1371"/>
        <v>30143.684975989385</v>
      </c>
      <c r="AS2453" s="16">
        <f t="shared" si="1372"/>
        <v>2858.9173987590857</v>
      </c>
      <c r="AT2453" s="16">
        <f t="shared" si="1346"/>
        <v>27284.767577230297</v>
      </c>
      <c r="AU2453" s="16">
        <f t="shared" si="1373"/>
        <v>3729.8482591949919</v>
      </c>
    </row>
    <row r="2454" spans="2:47">
      <c r="B2454" s="13">
        <v>30</v>
      </c>
      <c r="C2454" s="16">
        <f t="shared" si="1329"/>
        <v>-47.802324177357754</v>
      </c>
      <c r="D2454" s="16">
        <f t="shared" si="1347"/>
        <v>380388.5645342996</v>
      </c>
      <c r="E2454" s="16">
        <f t="shared" si="1348"/>
        <v>0</v>
      </c>
      <c r="F2454" s="16">
        <f t="shared" si="1330"/>
        <v>380436.36685847695</v>
      </c>
      <c r="G2454" s="16">
        <f t="shared" si="1349"/>
        <v>46358.726258898401</v>
      </c>
      <c r="H2454" s="16">
        <f t="shared" si="1331"/>
        <v>3842.9650236030234</v>
      </c>
      <c r="I2454" s="16">
        <f t="shared" si="1350"/>
        <v>-146637.68939286095</v>
      </c>
      <c r="J2454" s="16">
        <f t="shared" si="1351"/>
        <v>0</v>
      </c>
      <c r="K2454" s="16">
        <f t="shared" si="1332"/>
        <v>-150480.65441646398</v>
      </c>
      <c r="L2454" s="16">
        <f t="shared" si="1352"/>
        <v>0</v>
      </c>
      <c r="M2454" s="16">
        <f t="shared" si="1333"/>
        <v>1871.782558019758</v>
      </c>
      <c r="N2454" s="16">
        <f t="shared" si="1353"/>
        <v>77507.254608554416</v>
      </c>
      <c r="O2454" s="16">
        <f t="shared" si="1354"/>
        <v>2417.782523552803</v>
      </c>
      <c r="P2454" s="16">
        <f t="shared" si="1334"/>
        <v>75089.472085001617</v>
      </c>
      <c r="Q2454" s="16">
        <f t="shared" si="1355"/>
        <v>9675.9103512585607</v>
      </c>
      <c r="R2454" s="16">
        <f t="shared" si="1335"/>
        <v>2908.1829720819755</v>
      </c>
      <c r="S2454" s="16">
        <f t="shared" si="1356"/>
        <v>-48252.679680209207</v>
      </c>
      <c r="T2454" s="16">
        <f t="shared" si="1357"/>
        <v>0</v>
      </c>
      <c r="U2454" s="16">
        <f t="shared" si="1336"/>
        <v>-51160.86265229118</v>
      </c>
      <c r="V2454" s="16">
        <f t="shared" si="1358"/>
        <v>0</v>
      </c>
      <c r="W2454" s="16">
        <f t="shared" si="1337"/>
        <v>2443.2622906161414</v>
      </c>
      <c r="X2454" s="16">
        <f t="shared" si="1359"/>
        <v>2944.1120951823318</v>
      </c>
      <c r="Y2454" s="16">
        <f t="shared" si="1360"/>
        <v>3153.4958083108495</v>
      </c>
      <c r="Z2454" s="16">
        <f t="shared" si="1338"/>
        <v>-162.22610133422677</v>
      </c>
      <c r="AA2454" s="16">
        <f t="shared" si="1361"/>
        <v>0</v>
      </c>
      <c r="AB2454" s="16">
        <f t="shared" si="1339"/>
        <v>2161.2369973081732</v>
      </c>
      <c r="AC2454" s="16">
        <f t="shared" si="1362"/>
        <v>36220.739326574199</v>
      </c>
      <c r="AD2454" s="16">
        <f t="shared" si="1363"/>
        <v>2790.4617653066662</v>
      </c>
      <c r="AE2454" s="16">
        <f t="shared" si="1340"/>
        <v>33430.277561267532</v>
      </c>
      <c r="AF2454" s="16">
        <f t="shared" si="1364"/>
        <v>4350.0618942804012</v>
      </c>
      <c r="AG2454" s="16">
        <f t="shared" si="1341"/>
        <v>2277.2496439621609</v>
      </c>
      <c r="AH2454" s="16">
        <f t="shared" si="1365"/>
        <v>19901.969574138831</v>
      </c>
      <c r="AI2454" s="16">
        <f t="shared" si="1366"/>
        <v>2939.7383443615158</v>
      </c>
      <c r="AJ2454" s="16">
        <f t="shared" si="1342"/>
        <v>16962.231229777317</v>
      </c>
      <c r="AK2454" s="16">
        <f t="shared" si="1367"/>
        <v>2215.8130404825924</v>
      </c>
      <c r="AL2454" s="16">
        <f t="shared" si="1343"/>
        <v>2219.2433206351707</v>
      </c>
      <c r="AM2454" s="16">
        <f t="shared" si="1368"/>
        <v>28047.103983338115</v>
      </c>
      <c r="AN2454" s="16">
        <f t="shared" si="1369"/>
        <v>2865.1067477866636</v>
      </c>
      <c r="AO2454" s="16">
        <f t="shared" si="1344"/>
        <v>25181.997235551451</v>
      </c>
      <c r="AP2454" s="16">
        <f t="shared" si="1370"/>
        <v>3283.1682508207327</v>
      </c>
      <c r="AQ2454" s="16">
        <f t="shared" si="1345"/>
        <v>2219.2433206351707</v>
      </c>
      <c r="AR2454" s="16">
        <f t="shared" si="1371"/>
        <v>28047.103983338115</v>
      </c>
      <c r="AS2454" s="16">
        <f t="shared" si="1372"/>
        <v>2865.1067477866636</v>
      </c>
      <c r="AT2454" s="16">
        <f t="shared" si="1346"/>
        <v>25181.997235551451</v>
      </c>
      <c r="AU2454" s="16">
        <f t="shared" si="1373"/>
        <v>3283.1682508207327</v>
      </c>
    </row>
    <row r="2455" spans="2:47">
      <c r="B2455" s="13">
        <v>31</v>
      </c>
      <c r="C2455" s="16">
        <f t="shared" si="1329"/>
        <v>-47.802324177357754</v>
      </c>
      <c r="D2455" s="16">
        <f t="shared" si="1347"/>
        <v>391065.75894850277</v>
      </c>
      <c r="E2455" s="16">
        <f t="shared" si="1348"/>
        <v>0</v>
      </c>
      <c r="F2455" s="16">
        <f t="shared" si="1330"/>
        <v>391113.56127268012</v>
      </c>
      <c r="G2455" s="16">
        <f t="shared" si="1349"/>
        <v>45496.596650074272</v>
      </c>
      <c r="H2455" s="16">
        <f t="shared" si="1331"/>
        <v>3842.9650236030234</v>
      </c>
      <c r="I2455" s="16">
        <f t="shared" si="1350"/>
        <v>-154995.0740489579</v>
      </c>
      <c r="J2455" s="16">
        <f t="shared" si="1351"/>
        <v>0</v>
      </c>
      <c r="K2455" s="16">
        <f t="shared" si="1332"/>
        <v>-158838.03907256093</v>
      </c>
      <c r="L2455" s="16">
        <f t="shared" si="1352"/>
        <v>0</v>
      </c>
      <c r="M2455" s="16">
        <f t="shared" si="1333"/>
        <v>1871.782558019758</v>
      </c>
      <c r="N2455" s="16">
        <f t="shared" si="1353"/>
        <v>77187.471935056572</v>
      </c>
      <c r="O2455" s="16">
        <f t="shared" si="1354"/>
        <v>2422.7292292946277</v>
      </c>
      <c r="P2455" s="16">
        <f t="shared" si="1334"/>
        <v>74764.74270576195</v>
      </c>
      <c r="Q2455" s="16">
        <f t="shared" si="1355"/>
        <v>9188.4380203072851</v>
      </c>
      <c r="R2455" s="16">
        <f t="shared" si="1335"/>
        <v>2908.1829720819755</v>
      </c>
      <c r="S2455" s="16">
        <f t="shared" si="1356"/>
        <v>-52695.688531859916</v>
      </c>
      <c r="T2455" s="16">
        <f t="shared" si="1357"/>
        <v>0</v>
      </c>
      <c r="U2455" s="16">
        <f t="shared" si="1336"/>
        <v>-55603.871503941889</v>
      </c>
      <c r="V2455" s="16">
        <f t="shared" si="1358"/>
        <v>0</v>
      </c>
      <c r="W2455" s="16">
        <f t="shared" si="1337"/>
        <v>2443.2622906161414</v>
      </c>
      <c r="X2455" s="16">
        <f t="shared" si="1359"/>
        <v>-167.09288437425357</v>
      </c>
      <c r="Y2455" s="16">
        <f t="shared" si="1360"/>
        <v>0</v>
      </c>
      <c r="Z2455" s="16">
        <f t="shared" si="1338"/>
        <v>-2610.355174990395</v>
      </c>
      <c r="AA2455" s="16">
        <f t="shared" si="1361"/>
        <v>0</v>
      </c>
      <c r="AB2455" s="16">
        <f t="shared" si="1339"/>
        <v>2161.2369973081732</v>
      </c>
      <c r="AC2455" s="16">
        <f t="shared" si="1362"/>
        <v>34364.319516329349</v>
      </c>
      <c r="AD2455" s="16">
        <f t="shared" si="1363"/>
        <v>2796.2246212985624</v>
      </c>
      <c r="AE2455" s="16">
        <f t="shared" si="1340"/>
        <v>31568.094895030787</v>
      </c>
      <c r="AF2455" s="16">
        <f t="shared" si="1364"/>
        <v>3917.742514953497</v>
      </c>
      <c r="AG2455" s="16">
        <f t="shared" si="1341"/>
        <v>2277.2496439621609</v>
      </c>
      <c r="AH2455" s="16">
        <f t="shared" si="1365"/>
        <v>17436.155970337295</v>
      </c>
      <c r="AI2455" s="16">
        <f t="shared" si="1366"/>
        <v>2945.8322082579366</v>
      </c>
      <c r="AJ2455" s="16">
        <f t="shared" si="1342"/>
        <v>14490.323762079359</v>
      </c>
      <c r="AK2455" s="16">
        <f t="shared" si="1367"/>
        <v>1805.3453268257397</v>
      </c>
      <c r="AL2455" s="16">
        <f t="shared" si="1343"/>
        <v>2219.2433206351707</v>
      </c>
      <c r="AM2455" s="16">
        <f t="shared" si="1368"/>
        <v>25885.582238312756</v>
      </c>
      <c r="AN2455" s="16">
        <f t="shared" si="1369"/>
        <v>2871.0348255093404</v>
      </c>
      <c r="AO2455" s="16">
        <f t="shared" si="1344"/>
        <v>23014.547412803415</v>
      </c>
      <c r="AP2455" s="16">
        <f t="shared" si="1370"/>
        <v>2861.7880673270424</v>
      </c>
      <c r="AQ2455" s="16">
        <f t="shared" si="1345"/>
        <v>2219.2433206351707</v>
      </c>
      <c r="AR2455" s="16">
        <f t="shared" si="1371"/>
        <v>25885.582238312756</v>
      </c>
      <c r="AS2455" s="16">
        <f t="shared" si="1372"/>
        <v>2871.0348255093404</v>
      </c>
      <c r="AT2455" s="16">
        <f t="shared" si="1346"/>
        <v>23014.547412803415</v>
      </c>
      <c r="AU2455" s="16">
        <f t="shared" si="1373"/>
        <v>2861.7880673270424</v>
      </c>
    </row>
    <row r="2456" spans="2:47">
      <c r="B2456" s="13">
        <v>32</v>
      </c>
      <c r="C2456" s="16">
        <f t="shared" ref="C2456:C2477" si="1374">IF($C$2417-12*$B2456&lt;=0,0,($C$2420*MIN(12,$C$2417-12*$B2456)-$C$2416*(MIN(12,$C$2417-12*$B2456)-MAX(0,MIN(12,$C$2417-12*$B2456,$C$2418-12*$B2456))))/12)</f>
        <v>-47.802324177357754</v>
      </c>
      <c r="D2456" s="16">
        <f t="shared" si="1347"/>
        <v>402041.27417463885</v>
      </c>
      <c r="E2456" s="16">
        <f t="shared" si="1348"/>
        <v>0</v>
      </c>
      <c r="F2456" s="16">
        <f t="shared" ref="F2456:F2487" si="1375">IF(E2456&gt;0,IF(E2456&lt;=D2456,D2456-E2456,C2456*(D2456/E2456-1)),D2456-C2456)</f>
        <v>402089.0764988162</v>
      </c>
      <c r="G2456" s="16">
        <f t="shared" si="1349"/>
        <v>44651.371543383946</v>
      </c>
      <c r="H2456" s="16">
        <f t="shared" ref="H2456:H2477" si="1376">IF($H$2417-12*$B2456&lt;=0,0,($H$2420*MIN(12,$H$2417-12*$B2456)-$H$2416*(MIN(12,$H$2417-12*$B2456)-MAX(0,MIN(12,$H$2417-12*$B2456,$H$2418-12*$B2456))))/12)</f>
        <v>3842.9650236030234</v>
      </c>
      <c r="I2456" s="16">
        <f t="shared" si="1350"/>
        <v>-163603.18024473777</v>
      </c>
      <c r="J2456" s="16">
        <f t="shared" si="1351"/>
        <v>0</v>
      </c>
      <c r="K2456" s="16">
        <f t="shared" ref="K2456:K2487" si="1377">IF(J2456&gt;0,IF(J2456&lt;=I2456,I2456-J2456,H2456*(I2456/J2456-1)),I2456-H2456)</f>
        <v>-167446.1452683408</v>
      </c>
      <c r="L2456" s="16">
        <f t="shared" si="1352"/>
        <v>0</v>
      </c>
      <c r="M2456" s="16">
        <f t="shared" ref="M2456:M2477" si="1378">IF($M$2417-12*$B2456&lt;=0,0,($M$2420*MIN(12,$M$2417-12*$B2456)-$M$2416*(MIN(12,$M$2417-12*$B2456)-MAX(0,MIN(12,$M$2417-12*$B2456,$M$2418-12*$B2456))))/12)</f>
        <v>1871.782558019758</v>
      </c>
      <c r="N2456" s="16">
        <f t="shared" si="1353"/>
        <v>76853.669616960935</v>
      </c>
      <c r="O2456" s="16">
        <f t="shared" si="1354"/>
        <v>2427.4660185623061</v>
      </c>
      <c r="P2456" s="16">
        <f t="shared" ref="P2456:P2487" si="1379">IF(O2456&gt;0,IF(O2456&lt;=N2456,N2456-O2456,M2456*(N2456/O2456-1)),N2456-M2456)</f>
        <v>74426.203598398628</v>
      </c>
      <c r="Q2456" s="16">
        <f t="shared" si="1355"/>
        <v>8723.7412556419404</v>
      </c>
      <c r="R2456" s="16">
        <f t="shared" ref="R2456:R2477" si="1380">IF($R$2417-12*$B2456&lt;=0,0,($R$2420*MIN(12,$R$2417-12*$B2456)-$R$2416*(MIN(12,$R$2417-12*$B2456)-MAX(0,MIN(12,$R$2417-12*$B2456,$R$2418-12*$B2456))))/12)</f>
        <v>2908.1829720819755</v>
      </c>
      <c r="S2456" s="16">
        <f t="shared" si="1356"/>
        <v>-57271.987649060145</v>
      </c>
      <c r="T2456" s="16">
        <f t="shared" si="1357"/>
        <v>0</v>
      </c>
      <c r="U2456" s="16">
        <f t="shared" ref="U2456:U2487" si="1381">IF(T2456&gt;0,IF(T2456&lt;=S2456,S2456-T2456,R2456*(S2456/T2456-1)),S2456-R2456)</f>
        <v>-60180.170621142119</v>
      </c>
      <c r="V2456" s="16">
        <f t="shared" si="1358"/>
        <v>0</v>
      </c>
      <c r="W2456" s="16">
        <f t="shared" ref="W2456:W2477" si="1382">IF($W$2417-12*$B2456&lt;=0,0,($W$2420*MIN(12,$W$2417-12*$B2456)-$W$2416*(MIN(12,$W$2417-12*$B2456)-MAX(0,MIN(12,$W$2417-12*$B2456,$W$2418-12*$B2456))))/12)</f>
        <v>2443.2622906161414</v>
      </c>
      <c r="X2456" s="16">
        <f t="shared" si="1359"/>
        <v>-2688.665830240107</v>
      </c>
      <c r="Y2456" s="16">
        <f t="shared" si="1360"/>
        <v>0</v>
      </c>
      <c r="Z2456" s="16">
        <f t="shared" ref="Z2456:Z2487" si="1383">IF(Y2456&gt;0,IF(Y2456&lt;=X2456,X2456-Y2456,W2456*(X2456/Y2456-1)),X2456-W2456)</f>
        <v>-5131.9281208562479</v>
      </c>
      <c r="AA2456" s="16">
        <f t="shared" si="1361"/>
        <v>0</v>
      </c>
      <c r="AB2456" s="16">
        <f t="shared" ref="AB2456:AB2477" si="1384">IF($AB$2417-12*$B2456&lt;=0,0,($AB$2420*MIN(12,$AB$2417-12*$B2456)-$AB$2416*(MIN(12,$AB$2417-12*$B2456)-MAX(0,MIN(12,$AB$2417-12*$B2456,$AB$2418-12*$B2456))))/12)</f>
        <v>2161.2369973081732</v>
      </c>
      <c r="AC2456" s="16">
        <f t="shared" si="1362"/>
        <v>32450.107466397945</v>
      </c>
      <c r="AD2456" s="16">
        <f t="shared" si="1363"/>
        <v>2801.7431342928567</v>
      </c>
      <c r="AE2456" s="16">
        <f t="shared" ref="AE2456:AE2487" si="1385">IF(AD2456&gt;0,IF(AD2456&lt;=AC2456,AC2456-AD2456,AB2456*(AC2456/AD2456-1)),AC2456-AB2456)</f>
        <v>29648.364332105088</v>
      </c>
      <c r="AF2456" s="16">
        <f t="shared" si="1364"/>
        <v>3509.2985518719829</v>
      </c>
      <c r="AG2456" s="16">
        <f t="shared" ref="AG2456:AG2477" si="1386">IF($AG$2417-12*$B2456&lt;=0,0,($AG$2420*MIN(12,$AG$2417-12*$B2456)-$AG$2416*(MIN(12,$AG$2417-12*$B2456)-MAX(0,MIN(12,$AG$2417-12*$B2456,$AG$2418-12*$B2456))))/12)</f>
        <v>2277.2496439621609</v>
      </c>
      <c r="AH2456" s="16">
        <f t="shared" si="1365"/>
        <v>14895.183407991857</v>
      </c>
      <c r="AI2456" s="16">
        <f t="shared" si="1366"/>
        <v>2951.6677826571149</v>
      </c>
      <c r="AJ2456" s="16">
        <f t="shared" ref="AJ2456:AJ2487" si="1387">IF(AI2456&gt;0,IF(AI2456&lt;=AH2456,AH2456-AI2456,AG2456*(AH2456/AI2456-1)),AH2456-AG2456)</f>
        <v>11943.515625334741</v>
      </c>
      <c r="AK2456" s="16">
        <f t="shared" si="1367"/>
        <v>1419.2092766922935</v>
      </c>
      <c r="AL2456" s="16">
        <f t="shared" ref="AL2456:AL2477" si="1388">IF($AL$2417-12*$B2456&lt;=0,0,($AL$2420*MIN(12,$AL$2417-12*$B2456)-$AL$2416*(MIN(12,$AL$2417-12*$B2456)-MAX(0,MIN(12,$AL$2417-12*$B2456,$AL$2418-12*$B2456))))/12)</f>
        <v>2219.2433206351707</v>
      </c>
      <c r="AM2456" s="16">
        <f t="shared" si="1368"/>
        <v>23657.573867517145</v>
      </c>
      <c r="AN2456" s="16">
        <f t="shared" si="1369"/>
        <v>2876.7115977224348</v>
      </c>
      <c r="AO2456" s="16">
        <f t="shared" ref="AO2456:AO2487" si="1389">IF(AN2456&gt;0,IF(AN2456&lt;=AM2456,AM2456-AN2456,AL2456*(AM2456/AN2456-1)),AM2456-AL2456)</f>
        <v>20780.86226979471</v>
      </c>
      <c r="AP2456" s="16">
        <f t="shared" si="1370"/>
        <v>2464.5104041646387</v>
      </c>
      <c r="AQ2456" s="16">
        <f t="shared" ref="AQ2456:AQ2477" si="1390">IF($AQ$2417-12*$B2456&lt;=0,0,($AQ$2420*MIN(12,$AQ$2417-12*$B2456)-$AQ$2416*(MIN(12,$AQ$2417-12*$B2456)-MAX(0,MIN(12,$AQ$2417-12*$B2456,$AQ$2418-12*$B2456))))/12)</f>
        <v>2219.2433206351707</v>
      </c>
      <c r="AR2456" s="16">
        <f t="shared" si="1371"/>
        <v>23657.573867517145</v>
      </c>
      <c r="AS2456" s="16">
        <f t="shared" si="1372"/>
        <v>2876.7115977224348</v>
      </c>
      <c r="AT2456" s="16">
        <f t="shared" ref="AT2456:AT2487" si="1391">IF(AS2456&gt;0,IF(AS2456&lt;=AR2456,AR2456-AS2456,AQ2456*(AR2456/AS2456-1)),AR2456-AQ2456)</f>
        <v>20780.86226979471</v>
      </c>
      <c r="AU2456" s="16">
        <f t="shared" si="1373"/>
        <v>2464.5104041646387</v>
      </c>
    </row>
    <row r="2457" spans="2:47">
      <c r="B2457" s="13">
        <v>33</v>
      </c>
      <c r="C2457" s="16">
        <f t="shared" si="1374"/>
        <v>-47.802324177357754</v>
      </c>
      <c r="D2457" s="16">
        <f t="shared" ref="D2457:D2477" si="1392">IF($B2457&gt;$C$2419,F2456,F2456*$B$107*IF(F2456&gt;0,$B$106,1))</f>
        <v>413323.44529619312</v>
      </c>
      <c r="E2457" s="16">
        <f t="shared" ref="E2457:E2488" si="1393">IF(AND(C2457&gt;0,D2457&gt;0),C2457/(1-$B$105*MAX(0,1-G2456/D2457)),0)</f>
        <v>0</v>
      </c>
      <c r="F2457" s="16">
        <f t="shared" si="1375"/>
        <v>413371.24762037047</v>
      </c>
      <c r="G2457" s="16">
        <f t="shared" ref="G2457:G2488" si="1394">IF(E2457&gt;0,IF(E2457&lt;=D2457,G2456*(1-E2457/D2457),0),IF(AND(C2457&lt;0,F2457&gt;0),G2456-C2457,G2456))/$B$108</f>
        <v>43822.719478001272</v>
      </c>
      <c r="H2457" s="16">
        <f t="shared" si="1376"/>
        <v>3842.9650236030234</v>
      </c>
      <c r="I2457" s="16">
        <f t="shared" ref="I2457:I2477" si="1395">IF($B2457&gt;$H$2419,K2456,K2456*$B$107*IF(K2456&gt;0,$B$106,1))</f>
        <v>-172469.52962639101</v>
      </c>
      <c r="J2457" s="16">
        <f t="shared" ref="J2457:J2488" si="1396">IF(AND(H2457&gt;0,I2457&gt;0),H2457/(1-$B$105*MAX(0,1-L2456/I2457)),0)</f>
        <v>0</v>
      </c>
      <c r="K2457" s="16">
        <f t="shared" si="1377"/>
        <v>-176312.49464999404</v>
      </c>
      <c r="L2457" s="16">
        <f t="shared" ref="L2457:L2488" si="1397">IF(J2457&gt;0,IF(J2457&lt;=I2457,L2456*(1-J2457/I2457),0),IF(AND(H2457&lt;0,K2457&gt;0),L2456-H2457,L2456))/$B$108</f>
        <v>0</v>
      </c>
      <c r="M2457" s="16">
        <f t="shared" si="1378"/>
        <v>1871.782558019758</v>
      </c>
      <c r="N2457" s="16">
        <f t="shared" ref="N2457:N2477" si="1398">IF($B2457&gt;$M$2419,P2456,P2456*$B$107*IF(P2456&gt;0,$B$106,1))</f>
        <v>76505.671726937886</v>
      </c>
      <c r="O2457" s="16">
        <f t="shared" ref="O2457:O2488" si="1399">IF(AND(M2457&gt;0,N2457&gt;0),M2457/(1-$B$105*MAX(0,1-Q2456/N2457)),0)</f>
        <v>2432.0009945891238</v>
      </c>
      <c r="P2457" s="16">
        <f t="shared" si="1379"/>
        <v>74073.670732348764</v>
      </c>
      <c r="Q2457" s="16">
        <f t="shared" ref="Q2457:Q2488" si="1400">IF(O2457&gt;0,IF(O2457&lt;=N2457,Q2456*(1-O2457/N2457),0),IF(AND(M2457&lt;0,P2457&gt;0),Q2456-M2457,Q2456))/$B$108</f>
        <v>8280.8103485788015</v>
      </c>
      <c r="R2457" s="16">
        <f t="shared" si="1380"/>
        <v>2908.1829720819755</v>
      </c>
      <c r="S2457" s="16">
        <f t="shared" ref="S2457:S2477" si="1401">IF($B2457&gt;$R$2419,U2456,U2456*$B$107*IF(U2456&gt;0,$B$106,1))</f>
        <v>-61985.575739776381</v>
      </c>
      <c r="T2457" s="16">
        <f t="shared" ref="T2457:T2488" si="1402">IF(AND(R2457&gt;0,S2457&gt;0),R2457/(1-$B$105*MAX(0,1-V2456/S2457)),0)</f>
        <v>0</v>
      </c>
      <c r="U2457" s="16">
        <f t="shared" si="1381"/>
        <v>-64893.758711858354</v>
      </c>
      <c r="V2457" s="16">
        <f t="shared" ref="V2457:V2488" si="1403">IF(T2457&gt;0,IF(T2457&lt;=S2457,V2456*(1-T2457/S2457),0),IF(AND(R2457&lt;0,U2457&gt;0),V2456-R2457,V2456))/$B$108</f>
        <v>0</v>
      </c>
      <c r="W2457" s="16">
        <f t="shared" si="1382"/>
        <v>2443.2622906161414</v>
      </c>
      <c r="X2457" s="16">
        <f t="shared" ref="X2457:X2477" si="1404">IF($B2457&gt;$W$2419,Z2456,Z2456*$B$107*IF(Z2456&gt;0,$B$106,1))</f>
        <v>-5285.8859644819358</v>
      </c>
      <c r="Y2457" s="16">
        <f t="shared" ref="Y2457:Y2488" si="1405">IF(AND(W2457&gt;0,X2457&gt;0),W2457/(1-$B$105*MAX(0,1-AA2456/X2457)),0)</f>
        <v>0</v>
      </c>
      <c r="Z2457" s="16">
        <f t="shared" si="1383"/>
        <v>-7729.1482550980772</v>
      </c>
      <c r="AA2457" s="16">
        <f t="shared" ref="AA2457:AA2488" si="1406">IF(Y2457&gt;0,IF(Y2457&lt;=X2457,AA2456*(1-Y2457/X2457),0),IF(AND(W2457&lt;0,Z2457&gt;0),AA2456-W2457,AA2456))/$B$108</f>
        <v>0</v>
      </c>
      <c r="AB2457" s="16">
        <f t="shared" si="1384"/>
        <v>2161.2369973081732</v>
      </c>
      <c r="AC2457" s="16">
        <f t="shared" ref="AC2457:AC2477" si="1407">IF($B2457&gt;$AB$2419,AE2456,AE2456*$B$107*IF(AE2456&gt;0,$B$106,1))</f>
        <v>30476.739631544104</v>
      </c>
      <c r="AD2457" s="16">
        <f t="shared" ref="AD2457:AD2488" si="1408">IF(AND(AB2457&gt;0,AC2457&gt;0),AB2457/(1-$B$105*MAX(0,1-AF2456/AC2457)),0)</f>
        <v>2807.0267183706555</v>
      </c>
      <c r="AE2457" s="16">
        <f t="shared" si="1385"/>
        <v>27669.712913173447</v>
      </c>
      <c r="AF2457" s="16">
        <f t="shared" ref="AF2457:AF2488" si="1409">IF(AD2457&gt;0,IF(AD2457&lt;=AC2457,AF2456*(1-AD2457/AC2457),0),IF(AND(AB2457&lt;0,AE2457&gt;0),AF2456-AB2457,AF2456))/$B$108</f>
        <v>3123.6063264435429</v>
      </c>
      <c r="AG2457" s="16">
        <f t="shared" si="1386"/>
        <v>2277.2496439621609</v>
      </c>
      <c r="AH2457" s="16">
        <f t="shared" ref="AH2457:AH2477" si="1410">IF($B2457&gt;$AG$2419,AJ2456,AJ2456*$B$107*IF(AJ2456&gt;0,$B$106,1))</f>
        <v>12277.217451906596</v>
      </c>
      <c r="AI2457" s="16">
        <f t="shared" ref="AI2457:AI2488" si="1411">IF(AND(AG2457&gt;0,AH2457&gt;0),AG2457/(1-$B$105*MAX(0,1-AK2456/AH2457)),0)</f>
        <v>2957.2550112831641</v>
      </c>
      <c r="AJ2457" s="16">
        <f t="shared" si="1387"/>
        <v>9319.9624406234325</v>
      </c>
      <c r="AK2457" s="16">
        <f t="shared" ref="AK2457:AK2488" si="1412">IF(AI2457&gt;0,IF(AI2457&lt;=AH2457,AK2456*(1-AI2457/AH2457),0),IF(AND(AG2457&lt;0,AJ2457&gt;0),AK2456-AG2457,AK2456))/$B$108</f>
        <v>1056.2348277804556</v>
      </c>
      <c r="AL2457" s="16">
        <f t="shared" si="1388"/>
        <v>2219.2433206351707</v>
      </c>
      <c r="AM2457" s="16">
        <f t="shared" ref="AM2457:AM2477" si="1413">IF($B2457&gt;$AL$2419,AO2456,AO2456*$B$107*IF(AO2456&gt;0,$B$106,1))</f>
        <v>21361.479561612774</v>
      </c>
      <c r="AN2457" s="16">
        <f t="shared" ref="AN2457:AN2488" si="1414">IF(AND(AL2457&gt;0,AM2457&gt;0),AL2457/(1-$B$105*MAX(0,1-AP2456/AM2457)),0)</f>
        <v>2882.1467430216007</v>
      </c>
      <c r="AO2457" s="16">
        <f t="shared" si="1389"/>
        <v>18479.332818591174</v>
      </c>
      <c r="AP2457" s="16">
        <f t="shared" ref="AP2457:AP2488" si="1415">IF(AN2457&gt;0,IF(AN2457&lt;=AM2457,AP2456*(1-AN2457/AM2457),0),IF(AND(AL2457&lt;0,AO2457&gt;0),AP2456-AL2457,AP2456))/$B$108</f>
        <v>2090.1884399834835</v>
      </c>
      <c r="AQ2457" s="16">
        <f t="shared" si="1390"/>
        <v>2219.2433206351707</v>
      </c>
      <c r="AR2457" s="16">
        <f t="shared" ref="AR2457:AR2477" si="1416">IF($B2457&gt;$AQ$2419,AT2456,AT2456*$B$107*IF(AT2456&gt;0,$B$106,1))</f>
        <v>21361.479561612774</v>
      </c>
      <c r="AS2457" s="16">
        <f t="shared" ref="AS2457:AS2488" si="1417">IF(AND(AQ2457&gt;0,AR2457&gt;0),AQ2457/(1-$B$105*MAX(0,1-AU2456/AR2457)),0)</f>
        <v>2882.1467430216007</v>
      </c>
      <c r="AT2457" s="16">
        <f t="shared" si="1391"/>
        <v>18479.332818591174</v>
      </c>
      <c r="AU2457" s="16">
        <f t="shared" ref="AU2457:AU2488" si="1418">IF(AS2457&gt;0,IF(AS2457&lt;=AR2457,AU2456*(1-AS2457/AR2457),0),IF(AND(AQ2457&lt;0,AT2457&gt;0),AU2456-AQ2457,AU2456))/$B$108</f>
        <v>2090.1884399834835</v>
      </c>
    </row>
    <row r="2458" spans="2:47">
      <c r="B2458" s="13">
        <v>34</v>
      </c>
      <c r="C2458" s="16">
        <f t="shared" si="1374"/>
        <v>-47.802324177357754</v>
      </c>
      <c r="D2458" s="16">
        <f t="shared" si="1392"/>
        <v>424920.84027888364</v>
      </c>
      <c r="E2458" s="16">
        <f t="shared" si="1393"/>
        <v>0</v>
      </c>
      <c r="F2458" s="16">
        <f t="shared" si="1375"/>
        <v>424968.64260306099</v>
      </c>
      <c r="G2458" s="16">
        <f t="shared" si="1394"/>
        <v>43010.315492331989</v>
      </c>
      <c r="H2458" s="16">
        <f t="shared" si="1376"/>
        <v>3842.9650236030234</v>
      </c>
      <c r="I2458" s="16">
        <f t="shared" si="1395"/>
        <v>-181601.86948949387</v>
      </c>
      <c r="J2458" s="16">
        <f t="shared" si="1396"/>
        <v>0</v>
      </c>
      <c r="K2458" s="16">
        <f t="shared" si="1377"/>
        <v>-185444.8345130969</v>
      </c>
      <c r="L2458" s="16">
        <f t="shared" si="1397"/>
        <v>0</v>
      </c>
      <c r="M2458" s="16">
        <f t="shared" si="1378"/>
        <v>1871.782558019758</v>
      </c>
      <c r="N2458" s="16">
        <f t="shared" si="1398"/>
        <v>76143.28909261059</v>
      </c>
      <c r="O2458" s="16">
        <f t="shared" si="1399"/>
        <v>2436.3420182612454</v>
      </c>
      <c r="P2458" s="16">
        <f t="shared" si="1379"/>
        <v>73706.947074349344</v>
      </c>
      <c r="Q2458" s="16">
        <f t="shared" si="1400"/>
        <v>7858.6773232430314</v>
      </c>
      <c r="R2458" s="16">
        <f t="shared" si="1380"/>
        <v>2908.1829720819755</v>
      </c>
      <c r="S2458" s="16">
        <f t="shared" si="1401"/>
        <v>-66840.571473214106</v>
      </c>
      <c r="T2458" s="16">
        <f t="shared" si="1402"/>
        <v>0</v>
      </c>
      <c r="U2458" s="16">
        <f t="shared" si="1381"/>
        <v>-69748.754445296086</v>
      </c>
      <c r="V2458" s="16">
        <f t="shared" si="1403"/>
        <v>0</v>
      </c>
      <c r="W2458" s="16">
        <f t="shared" si="1382"/>
        <v>2443.2622906161414</v>
      </c>
      <c r="X2458" s="16">
        <f t="shared" si="1404"/>
        <v>-7961.02270275102</v>
      </c>
      <c r="Y2458" s="16">
        <f t="shared" si="1405"/>
        <v>0</v>
      </c>
      <c r="Z2458" s="16">
        <f t="shared" si="1383"/>
        <v>-10404.28499336716</v>
      </c>
      <c r="AA2458" s="16">
        <f t="shared" si="1406"/>
        <v>0</v>
      </c>
      <c r="AB2458" s="16">
        <f t="shared" si="1384"/>
        <v>2161.2369973081732</v>
      </c>
      <c r="AC2458" s="16">
        <f t="shared" si="1407"/>
        <v>28442.804691967514</v>
      </c>
      <c r="AD2458" s="16">
        <f t="shared" si="1408"/>
        <v>2812.0845077069071</v>
      </c>
      <c r="AE2458" s="16">
        <f t="shared" si="1385"/>
        <v>25630.720184260608</v>
      </c>
      <c r="AF2458" s="16">
        <f t="shared" si="1409"/>
        <v>2759.5896805062557</v>
      </c>
      <c r="AG2458" s="16">
        <f t="shared" si="1386"/>
        <v>2277.2496439621609</v>
      </c>
      <c r="AH2458" s="16">
        <f t="shared" si="1410"/>
        <v>9580.3621912144517</v>
      </c>
      <c r="AI2458" s="16">
        <f t="shared" si="1411"/>
        <v>2962.6035429061135</v>
      </c>
      <c r="AJ2458" s="16">
        <f t="shared" si="1387"/>
        <v>6617.7586483083378</v>
      </c>
      <c r="AK2458" s="16">
        <f t="shared" si="1412"/>
        <v>715.30178360211653</v>
      </c>
      <c r="AL2458" s="16">
        <f t="shared" si="1388"/>
        <v>2219.2433206351707</v>
      </c>
      <c r="AM2458" s="16">
        <f t="shared" si="1413"/>
        <v>18995.645377542609</v>
      </c>
      <c r="AN2458" s="16">
        <f t="shared" si="1414"/>
        <v>2887.349652571836</v>
      </c>
      <c r="AO2458" s="16">
        <f t="shared" si="1389"/>
        <v>16108.295724970772</v>
      </c>
      <c r="AP2458" s="16">
        <f t="shared" si="1415"/>
        <v>1737.7240447348927</v>
      </c>
      <c r="AQ2458" s="16">
        <f t="shared" si="1390"/>
        <v>2219.2433206351707</v>
      </c>
      <c r="AR2458" s="16">
        <f t="shared" si="1416"/>
        <v>18995.645377542609</v>
      </c>
      <c r="AS2458" s="16">
        <f t="shared" si="1417"/>
        <v>2887.349652571836</v>
      </c>
      <c r="AT2458" s="16">
        <f t="shared" si="1391"/>
        <v>16108.295724970772</v>
      </c>
      <c r="AU2458" s="16">
        <f t="shared" si="1418"/>
        <v>1737.7240447348927</v>
      </c>
    </row>
    <row r="2459" spans="2:47">
      <c r="B2459" s="13">
        <v>35</v>
      </c>
      <c r="C2459" s="16">
        <f t="shared" si="1374"/>
        <v>-47.802324177357754</v>
      </c>
      <c r="D2459" s="16">
        <f t="shared" si="1392"/>
        <v>436842.26647739048</v>
      </c>
      <c r="E2459" s="16">
        <f t="shared" si="1393"/>
        <v>0</v>
      </c>
      <c r="F2459" s="16">
        <f t="shared" si="1375"/>
        <v>436890.06880156783</v>
      </c>
      <c r="G2459" s="16">
        <f t="shared" si="1394"/>
        <v>42213.84099657779</v>
      </c>
      <c r="H2459" s="16">
        <f t="shared" si="1376"/>
        <v>3842.9650236030234</v>
      </c>
      <c r="I2459" s="16">
        <f t="shared" si="1395"/>
        <v>-191008.1795484898</v>
      </c>
      <c r="J2459" s="16">
        <f t="shared" si="1396"/>
        <v>0</v>
      </c>
      <c r="K2459" s="16">
        <f t="shared" si="1377"/>
        <v>-194851.14457209283</v>
      </c>
      <c r="L2459" s="16">
        <f t="shared" si="1397"/>
        <v>0</v>
      </c>
      <c r="M2459" s="16">
        <f t="shared" si="1378"/>
        <v>1871.782558019758</v>
      </c>
      <c r="N2459" s="16">
        <f t="shared" si="1398"/>
        <v>75766.319175606666</v>
      </c>
      <c r="O2459" s="16">
        <f t="shared" si="1399"/>
        <v>2440.4967089290021</v>
      </c>
      <c r="P2459" s="16">
        <f t="shared" si="1379"/>
        <v>73325.822466677666</v>
      </c>
      <c r="Q2459" s="16">
        <f t="shared" si="1400"/>
        <v>7456.4144443095465</v>
      </c>
      <c r="R2459" s="16">
        <f t="shared" si="1380"/>
        <v>2908.1829720819755</v>
      </c>
      <c r="S2459" s="16">
        <f t="shared" si="1401"/>
        <v>-71841.217078654969</v>
      </c>
      <c r="T2459" s="16">
        <f t="shared" si="1402"/>
        <v>0</v>
      </c>
      <c r="U2459" s="16">
        <f t="shared" si="1381"/>
        <v>-74749.400050736949</v>
      </c>
      <c r="V2459" s="16">
        <f t="shared" si="1403"/>
        <v>0</v>
      </c>
      <c r="W2459" s="16">
        <f t="shared" si="1382"/>
        <v>2443.2622906161414</v>
      </c>
      <c r="X2459" s="16">
        <f t="shared" si="1404"/>
        <v>-10716.413543168175</v>
      </c>
      <c r="Y2459" s="16">
        <f t="shared" si="1405"/>
        <v>0</v>
      </c>
      <c r="Z2459" s="16">
        <f t="shared" si="1383"/>
        <v>-13159.675833784317</v>
      </c>
      <c r="AA2459" s="16">
        <f t="shared" si="1406"/>
        <v>0</v>
      </c>
      <c r="AB2459" s="16">
        <f t="shared" si="1384"/>
        <v>2161.2369973081732</v>
      </c>
      <c r="AC2459" s="16">
        <f t="shared" si="1407"/>
        <v>26346.84250620885</v>
      </c>
      <c r="AD2459" s="16">
        <f t="shared" si="1408"/>
        <v>2816.9253573257529</v>
      </c>
      <c r="AE2459" s="16">
        <f t="shared" si="1385"/>
        <v>23529.917148883098</v>
      </c>
      <c r="AF2459" s="16">
        <f t="shared" si="1409"/>
        <v>2416.2182656278674</v>
      </c>
      <c r="AG2459" s="16">
        <f t="shared" si="1386"/>
        <v>2277.2496439621609</v>
      </c>
      <c r="AH2459" s="16">
        <f t="shared" si="1410"/>
        <v>6802.6588249420729</v>
      </c>
      <c r="AI2459" s="16">
        <f t="shared" si="1411"/>
        <v>2967.7227320602401</v>
      </c>
      <c r="AJ2459" s="16">
        <f t="shared" si="1387"/>
        <v>3834.9360928818328</v>
      </c>
      <c r="AK2459" s="16">
        <f t="shared" si="1412"/>
        <v>395.33801470198767</v>
      </c>
      <c r="AL2459" s="16">
        <f t="shared" si="1388"/>
        <v>2219.2433206351707</v>
      </c>
      <c r="AM2459" s="16">
        <f t="shared" si="1413"/>
        <v>16558.361507526457</v>
      </c>
      <c r="AN2459" s="16">
        <f t="shared" si="1414"/>
        <v>2892.3294308453947</v>
      </c>
      <c r="AO2459" s="16">
        <f t="shared" si="1389"/>
        <v>13666.032076681062</v>
      </c>
      <c r="AP2459" s="16">
        <f t="shared" si="1415"/>
        <v>1406.066024967924</v>
      </c>
      <c r="AQ2459" s="16">
        <f t="shared" si="1390"/>
        <v>2219.2433206351707</v>
      </c>
      <c r="AR2459" s="16">
        <f t="shared" si="1416"/>
        <v>16558.361507526457</v>
      </c>
      <c r="AS2459" s="16">
        <f t="shared" si="1417"/>
        <v>2892.3294308453947</v>
      </c>
      <c r="AT2459" s="16">
        <f t="shared" si="1391"/>
        <v>13666.032076681062</v>
      </c>
      <c r="AU2459" s="16">
        <f t="shared" si="1418"/>
        <v>1406.066024967924</v>
      </c>
    </row>
    <row r="2460" spans="2:47">
      <c r="B2460" s="13">
        <v>36</v>
      </c>
      <c r="C2460" s="16">
        <f t="shared" si="1374"/>
        <v>-47.802324177357754</v>
      </c>
      <c r="D2460" s="16">
        <f t="shared" si="1392"/>
        <v>449096.77732388367</v>
      </c>
      <c r="E2460" s="16">
        <f t="shared" si="1393"/>
        <v>0</v>
      </c>
      <c r="F2460" s="16">
        <f t="shared" si="1375"/>
        <v>449144.57964806102</v>
      </c>
      <c r="G2460" s="16">
        <f t="shared" si="1394"/>
        <v>41432.983647799163</v>
      </c>
      <c r="H2460" s="16">
        <f t="shared" si="1376"/>
        <v>3842.9650236030234</v>
      </c>
      <c r="I2460" s="16">
        <f t="shared" si="1395"/>
        <v>-200696.67890925563</v>
      </c>
      <c r="J2460" s="16">
        <f t="shared" si="1396"/>
        <v>0</v>
      </c>
      <c r="K2460" s="16">
        <f t="shared" si="1377"/>
        <v>-204539.64393285866</v>
      </c>
      <c r="L2460" s="16">
        <f t="shared" si="1397"/>
        <v>0</v>
      </c>
      <c r="M2460" s="16">
        <f t="shared" si="1378"/>
        <v>1871.782558019758</v>
      </c>
      <c r="N2460" s="16">
        <f t="shared" si="1398"/>
        <v>75374.54594639664</v>
      </c>
      <c r="O2460" s="16">
        <f t="shared" si="1399"/>
        <v>2444.4724459301265</v>
      </c>
      <c r="P2460" s="16">
        <f t="shared" si="1379"/>
        <v>72930.073500466518</v>
      </c>
      <c r="Q2460" s="16">
        <f t="shared" si="1400"/>
        <v>7073.1327582542144</v>
      </c>
      <c r="R2460" s="16">
        <f t="shared" si="1380"/>
        <v>2908.1829720819755</v>
      </c>
      <c r="S2460" s="16">
        <f t="shared" si="1401"/>
        <v>-76991.882052259054</v>
      </c>
      <c r="T2460" s="16">
        <f t="shared" si="1402"/>
        <v>0</v>
      </c>
      <c r="U2460" s="16">
        <f t="shared" si="1381"/>
        <v>-79900.065024341035</v>
      </c>
      <c r="V2460" s="16">
        <f t="shared" si="1403"/>
        <v>0</v>
      </c>
      <c r="W2460" s="16">
        <f t="shared" si="1382"/>
        <v>2443.2622906161414</v>
      </c>
      <c r="X2460" s="16">
        <f t="shared" si="1404"/>
        <v>-13554.466108797846</v>
      </c>
      <c r="Y2460" s="16">
        <f t="shared" si="1405"/>
        <v>0</v>
      </c>
      <c r="Z2460" s="16">
        <f t="shared" si="1383"/>
        <v>-15997.728399413987</v>
      </c>
      <c r="AA2460" s="16">
        <f t="shared" si="1406"/>
        <v>0</v>
      </c>
      <c r="AB2460" s="16">
        <f t="shared" si="1384"/>
        <v>2161.2369973081732</v>
      </c>
      <c r="AC2460" s="16">
        <f t="shared" si="1407"/>
        <v>24187.343034022895</v>
      </c>
      <c r="AD2460" s="16">
        <f t="shared" si="1408"/>
        <v>2821.5578446973627</v>
      </c>
      <c r="AE2460" s="16">
        <f t="shared" si="1385"/>
        <v>21365.785189325532</v>
      </c>
      <c r="AF2460" s="16">
        <f t="shared" si="1409"/>
        <v>2092.5058704039247</v>
      </c>
      <c r="AG2460" s="16">
        <f t="shared" si="1386"/>
        <v>2277.2496439621609</v>
      </c>
      <c r="AH2460" s="16">
        <f t="shared" si="1410"/>
        <v>3942.0842073169511</v>
      </c>
      <c r="AI2460" s="16">
        <f t="shared" si="1411"/>
        <v>2972.6216406573099</v>
      </c>
      <c r="AJ2460" s="16">
        <f t="shared" si="1387"/>
        <v>969.4625666596412</v>
      </c>
      <c r="AK2460" s="16">
        <f t="shared" si="1412"/>
        <v>95.31769964843555</v>
      </c>
      <c r="AL2460" s="16">
        <f t="shared" si="1388"/>
        <v>2219.2433206351707</v>
      </c>
      <c r="AM2460" s="16">
        <f t="shared" si="1413"/>
        <v>14047.861012903531</v>
      </c>
      <c r="AN2460" s="16">
        <f t="shared" si="1414"/>
        <v>2897.094897227777</v>
      </c>
      <c r="AO2460" s="16">
        <f t="shared" si="1389"/>
        <v>11150.766115675755</v>
      </c>
      <c r="AP2460" s="16">
        <f t="shared" si="1415"/>
        <v>1094.2084080129875</v>
      </c>
      <c r="AQ2460" s="16">
        <f t="shared" si="1390"/>
        <v>2219.2433206351707</v>
      </c>
      <c r="AR2460" s="16">
        <f t="shared" si="1416"/>
        <v>14047.861012903531</v>
      </c>
      <c r="AS2460" s="16">
        <f t="shared" si="1417"/>
        <v>2897.094897227777</v>
      </c>
      <c r="AT2460" s="16">
        <f t="shared" si="1391"/>
        <v>11150.766115675755</v>
      </c>
      <c r="AU2460" s="16">
        <f t="shared" si="1418"/>
        <v>1094.2084080129875</v>
      </c>
    </row>
    <row r="2461" spans="2:47">
      <c r="B2461" s="13">
        <v>37</v>
      </c>
      <c r="C2461" s="16">
        <f t="shared" si="1374"/>
        <v>-47.802324177357754</v>
      </c>
      <c r="D2461" s="16">
        <f t="shared" si="1392"/>
        <v>461693.67920342786</v>
      </c>
      <c r="E2461" s="16">
        <f t="shared" si="1393"/>
        <v>0</v>
      </c>
      <c r="F2461" s="16">
        <f t="shared" si="1375"/>
        <v>461741.48152760521</v>
      </c>
      <c r="G2461" s="16">
        <f t="shared" si="1394"/>
        <v>40667.437227427959</v>
      </c>
      <c r="H2461" s="16">
        <f t="shared" si="1376"/>
        <v>3842.9650236030234</v>
      </c>
      <c r="I2461" s="16">
        <f t="shared" si="1395"/>
        <v>-210675.83325084441</v>
      </c>
      <c r="J2461" s="16">
        <f t="shared" si="1396"/>
        <v>0</v>
      </c>
      <c r="K2461" s="16">
        <f t="shared" si="1377"/>
        <v>-214518.79827444744</v>
      </c>
      <c r="L2461" s="16">
        <f t="shared" si="1397"/>
        <v>0</v>
      </c>
      <c r="M2461" s="16">
        <f t="shared" si="1378"/>
        <v>1871.782558019758</v>
      </c>
      <c r="N2461" s="16">
        <f t="shared" si="1398"/>
        <v>74967.739754069567</v>
      </c>
      <c r="O2461" s="16">
        <f t="shared" si="1399"/>
        <v>2448.2763707465651</v>
      </c>
      <c r="P2461" s="16">
        <f t="shared" si="1379"/>
        <v>72519.463383323004</v>
      </c>
      <c r="Q2461" s="16">
        <f t="shared" si="1400"/>
        <v>6707.9806692262273</v>
      </c>
      <c r="R2461" s="16">
        <f t="shared" si="1380"/>
        <v>2908.1829720819755</v>
      </c>
      <c r="S2461" s="16">
        <f t="shared" si="1401"/>
        <v>-82297.06697507127</v>
      </c>
      <c r="T2461" s="16">
        <f t="shared" si="1402"/>
        <v>0</v>
      </c>
      <c r="U2461" s="16">
        <f t="shared" si="1381"/>
        <v>-85205.24994715325</v>
      </c>
      <c r="V2461" s="16">
        <f t="shared" si="1403"/>
        <v>0</v>
      </c>
      <c r="W2461" s="16">
        <f t="shared" si="1382"/>
        <v>2443.2622906161414</v>
      </c>
      <c r="X2461" s="16">
        <f t="shared" si="1404"/>
        <v>-16477.660251396406</v>
      </c>
      <c r="Y2461" s="16">
        <f t="shared" si="1405"/>
        <v>0</v>
      </c>
      <c r="Z2461" s="16">
        <f t="shared" si="1383"/>
        <v>-18920.922542012548</v>
      </c>
      <c r="AA2461" s="16">
        <f t="shared" si="1406"/>
        <v>0</v>
      </c>
      <c r="AB2461" s="16">
        <f t="shared" si="1384"/>
        <v>2161.2369973081732</v>
      </c>
      <c r="AC2461" s="16">
        <f t="shared" si="1407"/>
        <v>21962.74522751529</v>
      </c>
      <c r="AD2461" s="16">
        <f t="shared" si="1408"/>
        <v>2825.9902720844857</v>
      </c>
      <c r="AE2461" s="16">
        <f t="shared" si="1385"/>
        <v>19136.754955430806</v>
      </c>
      <c r="AF2461" s="16">
        <f t="shared" si="1409"/>
        <v>1787.5087871016847</v>
      </c>
      <c r="AG2461" s="16">
        <f t="shared" si="1386"/>
        <v>2277.2496439621609</v>
      </c>
      <c r="AH2461" s="16">
        <f t="shared" si="1410"/>
        <v>996.54935077211155</v>
      </c>
      <c r="AI2461" s="16">
        <f t="shared" si="1411"/>
        <v>2977.3090403974961</v>
      </c>
      <c r="AJ2461" s="16">
        <f t="shared" si="1387"/>
        <v>-1515.020522482205</v>
      </c>
      <c r="AK2461" s="16">
        <f t="shared" si="1412"/>
        <v>0</v>
      </c>
      <c r="AL2461" s="16">
        <f t="shared" si="1388"/>
        <v>2219.2433206351707</v>
      </c>
      <c r="AM2461" s="16">
        <f t="shared" si="1413"/>
        <v>11462.318520947736</v>
      </c>
      <c r="AN2461" s="16">
        <f t="shared" si="1414"/>
        <v>2901.654588397319</v>
      </c>
      <c r="AO2461" s="16">
        <f t="shared" si="1389"/>
        <v>8560.6639325504166</v>
      </c>
      <c r="AP2461" s="16">
        <f t="shared" si="1415"/>
        <v>801.1887664488014</v>
      </c>
      <c r="AQ2461" s="16">
        <f t="shared" si="1390"/>
        <v>2219.2433206351707</v>
      </c>
      <c r="AR2461" s="16">
        <f t="shared" si="1416"/>
        <v>11462.318520947736</v>
      </c>
      <c r="AS2461" s="16">
        <f t="shared" si="1417"/>
        <v>2901.654588397319</v>
      </c>
      <c r="AT2461" s="16">
        <f t="shared" si="1391"/>
        <v>8560.6639325504166</v>
      </c>
      <c r="AU2461" s="16">
        <f t="shared" si="1418"/>
        <v>801.1887664488014</v>
      </c>
    </row>
    <row r="2462" spans="2:47">
      <c r="B2462" s="13">
        <v>38</v>
      </c>
      <c r="C2462" s="16">
        <f t="shared" si="1374"/>
        <v>-7.9670540295592218</v>
      </c>
      <c r="D2462" s="16">
        <f t="shared" si="1392"/>
        <v>474642.53852148657</v>
      </c>
      <c r="E2462" s="16">
        <f t="shared" si="1393"/>
        <v>0</v>
      </c>
      <c r="F2462" s="16">
        <f t="shared" si="1375"/>
        <v>474650.50557551614</v>
      </c>
      <c r="G2462" s="16">
        <f t="shared" si="1394"/>
        <v>39877.847334762278</v>
      </c>
      <c r="H2462" s="16">
        <f t="shared" si="1376"/>
        <v>3842.9650236030234</v>
      </c>
      <c r="I2462" s="16">
        <f t="shared" si="1395"/>
        <v>-220954.36222268088</v>
      </c>
      <c r="J2462" s="16">
        <f t="shared" si="1396"/>
        <v>0</v>
      </c>
      <c r="K2462" s="16">
        <f t="shared" si="1377"/>
        <v>-224797.32724628391</v>
      </c>
      <c r="L2462" s="16">
        <f t="shared" si="1397"/>
        <v>0</v>
      </c>
      <c r="M2462" s="16">
        <f t="shared" si="1378"/>
        <v>1871.782558019758</v>
      </c>
      <c r="N2462" s="16">
        <f t="shared" si="1398"/>
        <v>74545.657190253041</v>
      </c>
      <c r="O2462" s="16">
        <f t="shared" si="1399"/>
        <v>2451.9153897217343</v>
      </c>
      <c r="P2462" s="16">
        <f t="shared" si="1379"/>
        <v>72093.741800531308</v>
      </c>
      <c r="Q2462" s="16">
        <f t="shared" si="1400"/>
        <v>6360.142550426639</v>
      </c>
      <c r="R2462" s="16">
        <f t="shared" si="1380"/>
        <v>2908.1829720819755</v>
      </c>
      <c r="S2462" s="16">
        <f t="shared" si="1401"/>
        <v>-87761.407445567849</v>
      </c>
      <c r="T2462" s="16">
        <f t="shared" si="1402"/>
        <v>0</v>
      </c>
      <c r="U2462" s="16">
        <f t="shared" si="1381"/>
        <v>-90669.59041764983</v>
      </c>
      <c r="V2462" s="16">
        <f t="shared" si="1403"/>
        <v>0</v>
      </c>
      <c r="W2462" s="16">
        <f t="shared" si="1382"/>
        <v>2443.2622906161414</v>
      </c>
      <c r="X2462" s="16">
        <f t="shared" si="1404"/>
        <v>-19488.550218272925</v>
      </c>
      <c r="Y2462" s="16">
        <f t="shared" si="1405"/>
        <v>0</v>
      </c>
      <c r="Z2462" s="16">
        <f t="shared" si="1383"/>
        <v>-21931.812508889067</v>
      </c>
      <c r="AA2462" s="16">
        <f t="shared" si="1406"/>
        <v>0</v>
      </c>
      <c r="AB2462" s="16">
        <f t="shared" si="1384"/>
        <v>2161.2369973081732</v>
      </c>
      <c r="AC2462" s="16">
        <f t="shared" si="1407"/>
        <v>19671.435888885542</v>
      </c>
      <c r="AD2462" s="16">
        <f t="shared" si="1408"/>
        <v>2830.2306695530442</v>
      </c>
      <c r="AE2462" s="16">
        <f t="shared" si="1385"/>
        <v>16841.2052193325</v>
      </c>
      <c r="AF2462" s="16">
        <f t="shared" si="1409"/>
        <v>1500.3242187312121</v>
      </c>
      <c r="AG2462" s="16">
        <f t="shared" si="1386"/>
        <v>2277.2496439621609</v>
      </c>
      <c r="AH2462" s="16">
        <f t="shared" si="1410"/>
        <v>-1560.4711381566713</v>
      </c>
      <c r="AI2462" s="16">
        <f t="shared" si="1411"/>
        <v>0</v>
      </c>
      <c r="AJ2462" s="16">
        <f t="shared" si="1387"/>
        <v>-3837.7207821188322</v>
      </c>
      <c r="AK2462" s="16">
        <f t="shared" si="1412"/>
        <v>0</v>
      </c>
      <c r="AL2462" s="16">
        <f t="shared" si="1388"/>
        <v>2219.2433206351707</v>
      </c>
      <c r="AM2462" s="16">
        <f t="shared" si="1413"/>
        <v>8799.848882825876</v>
      </c>
      <c r="AN2462" s="16">
        <f t="shared" si="1414"/>
        <v>2906.016761390154</v>
      </c>
      <c r="AO2462" s="16">
        <f t="shared" si="1389"/>
        <v>5893.832121435722</v>
      </c>
      <c r="AP2462" s="16">
        <f t="shared" si="1415"/>
        <v>526.08658397523186</v>
      </c>
      <c r="AQ2462" s="16">
        <f t="shared" si="1390"/>
        <v>2219.2433206351707</v>
      </c>
      <c r="AR2462" s="16">
        <f t="shared" si="1416"/>
        <v>8799.848882825876</v>
      </c>
      <c r="AS2462" s="16">
        <f t="shared" si="1417"/>
        <v>2906.016761390154</v>
      </c>
      <c r="AT2462" s="16">
        <f t="shared" si="1391"/>
        <v>5893.832121435722</v>
      </c>
      <c r="AU2462" s="16">
        <f t="shared" si="1418"/>
        <v>526.08658397523186</v>
      </c>
    </row>
    <row r="2463" spans="2:47">
      <c r="B2463" s="13">
        <v>39</v>
      </c>
      <c r="C2463" s="16">
        <f t="shared" si="1374"/>
        <v>0</v>
      </c>
      <c r="D2463" s="16">
        <f t="shared" si="1392"/>
        <v>487912.24070129608</v>
      </c>
      <c r="E2463" s="16">
        <f t="shared" si="1393"/>
        <v>0</v>
      </c>
      <c r="F2463" s="16">
        <f t="shared" si="1375"/>
        <v>487912.24070129608</v>
      </c>
      <c r="G2463" s="16">
        <f t="shared" si="1394"/>
        <v>39095.928759570859</v>
      </c>
      <c r="H2463" s="16">
        <f t="shared" si="1376"/>
        <v>3842.9650236030234</v>
      </c>
      <c r="I2463" s="16">
        <f t="shared" si="1395"/>
        <v>-231541.24706367243</v>
      </c>
      <c r="J2463" s="16">
        <f t="shared" si="1396"/>
        <v>0</v>
      </c>
      <c r="K2463" s="16">
        <f t="shared" si="1377"/>
        <v>-235384.21208727546</v>
      </c>
      <c r="L2463" s="16">
        <f t="shared" si="1397"/>
        <v>0</v>
      </c>
      <c r="M2463" s="16">
        <f t="shared" si="1378"/>
        <v>1871.782558019758</v>
      </c>
      <c r="N2463" s="16">
        <f t="shared" si="1398"/>
        <v>74108.040946438152</v>
      </c>
      <c r="O2463" s="16">
        <f t="shared" si="1399"/>
        <v>2455.3961772701996</v>
      </c>
      <c r="P2463" s="16">
        <f t="shared" si="1379"/>
        <v>71652.64476916795</v>
      </c>
      <c r="Q2463" s="16">
        <f t="shared" si="1400"/>
        <v>6028.8373916708751</v>
      </c>
      <c r="R2463" s="16">
        <f t="shared" si="1380"/>
        <v>2908.1829720819755</v>
      </c>
      <c r="S2463" s="16">
        <f t="shared" si="1401"/>
        <v>-93389.678130179323</v>
      </c>
      <c r="T2463" s="16">
        <f t="shared" si="1402"/>
        <v>0</v>
      </c>
      <c r="U2463" s="16">
        <f t="shared" si="1381"/>
        <v>-96297.861102261304</v>
      </c>
      <c r="V2463" s="16">
        <f t="shared" si="1403"/>
        <v>0</v>
      </c>
      <c r="W2463" s="16">
        <f t="shared" si="1382"/>
        <v>2443.2622906161414</v>
      </c>
      <c r="X2463" s="16">
        <f t="shared" si="1404"/>
        <v>-22589.766884155739</v>
      </c>
      <c r="Y2463" s="16">
        <f t="shared" si="1405"/>
        <v>0</v>
      </c>
      <c r="Z2463" s="16">
        <f t="shared" si="1383"/>
        <v>-25033.02917477188</v>
      </c>
      <c r="AA2463" s="16">
        <f t="shared" si="1406"/>
        <v>0</v>
      </c>
      <c r="AB2463" s="16">
        <f t="shared" si="1384"/>
        <v>2161.2369973081732</v>
      </c>
      <c r="AC2463" s="16">
        <f t="shared" si="1407"/>
        <v>17311.748493160652</v>
      </c>
      <c r="AD2463" s="16">
        <f t="shared" si="1408"/>
        <v>2834.2867985670223</v>
      </c>
      <c r="AE2463" s="16">
        <f t="shared" si="1385"/>
        <v>14477.46169459363</v>
      </c>
      <c r="AF2463" s="16">
        <f t="shared" si="1409"/>
        <v>1230.0887273813662</v>
      </c>
      <c r="AG2463" s="16">
        <f t="shared" si="1386"/>
        <v>2277.2496439621609</v>
      </c>
      <c r="AH2463" s="16">
        <f t="shared" si="1410"/>
        <v>-3952.8524055823973</v>
      </c>
      <c r="AI2463" s="16">
        <f t="shared" si="1411"/>
        <v>0</v>
      </c>
      <c r="AJ2463" s="16">
        <f t="shared" si="1387"/>
        <v>-6230.1020495445582</v>
      </c>
      <c r="AK2463" s="16">
        <f t="shared" si="1412"/>
        <v>0</v>
      </c>
      <c r="AL2463" s="16">
        <f t="shared" si="1388"/>
        <v>2219.2433206351707</v>
      </c>
      <c r="AM2463" s="16">
        <f t="shared" si="1413"/>
        <v>6058.5057909086363</v>
      </c>
      <c r="AN2463" s="16">
        <f t="shared" si="1414"/>
        <v>2910.1893972684011</v>
      </c>
      <c r="AO2463" s="16">
        <f t="shared" si="1389"/>
        <v>3148.3163936402352</v>
      </c>
      <c r="AP2463" s="16">
        <f t="shared" si="1415"/>
        <v>268.02166356337267</v>
      </c>
      <c r="AQ2463" s="16">
        <f t="shared" si="1390"/>
        <v>2219.2433206351707</v>
      </c>
      <c r="AR2463" s="16">
        <f t="shared" si="1416"/>
        <v>6058.5057909086363</v>
      </c>
      <c r="AS2463" s="16">
        <f t="shared" si="1417"/>
        <v>2910.1893972684011</v>
      </c>
      <c r="AT2463" s="16">
        <f t="shared" si="1391"/>
        <v>3148.3163936402352</v>
      </c>
      <c r="AU2463" s="16">
        <f t="shared" si="1418"/>
        <v>268.02166356337267</v>
      </c>
    </row>
    <row r="2464" spans="2:47">
      <c r="B2464" s="13">
        <v>40</v>
      </c>
      <c r="C2464" s="16">
        <f t="shared" si="1374"/>
        <v>0</v>
      </c>
      <c r="D2464" s="16">
        <f t="shared" si="1392"/>
        <v>487912.24070129608</v>
      </c>
      <c r="E2464" s="16">
        <f t="shared" si="1393"/>
        <v>0</v>
      </c>
      <c r="F2464" s="16">
        <f t="shared" si="1375"/>
        <v>487912.24070129608</v>
      </c>
      <c r="G2464" s="16">
        <f t="shared" si="1394"/>
        <v>38329.341921147898</v>
      </c>
      <c r="H2464" s="16">
        <f t="shared" si="1376"/>
        <v>3842.9650236030234</v>
      </c>
      <c r="I2464" s="16">
        <f t="shared" si="1395"/>
        <v>-242445.73844989372</v>
      </c>
      <c r="J2464" s="16">
        <f t="shared" si="1396"/>
        <v>0</v>
      </c>
      <c r="K2464" s="16">
        <f t="shared" si="1377"/>
        <v>-246288.70347349675</v>
      </c>
      <c r="L2464" s="16">
        <f t="shared" si="1397"/>
        <v>0</v>
      </c>
      <c r="M2464" s="16">
        <f t="shared" si="1378"/>
        <v>1871.782558019758</v>
      </c>
      <c r="N2464" s="16">
        <f t="shared" si="1398"/>
        <v>73654.619664018493</v>
      </c>
      <c r="O2464" s="16">
        <f t="shared" si="1399"/>
        <v>2458.7251795166985</v>
      </c>
      <c r="P2464" s="16">
        <f t="shared" si="1379"/>
        <v>71195.894484501798</v>
      </c>
      <c r="Q2464" s="16">
        <f t="shared" si="1400"/>
        <v>5713.3174836237795</v>
      </c>
      <c r="R2464" s="16">
        <f t="shared" si="1380"/>
        <v>2908.1829720819755</v>
      </c>
      <c r="S2464" s="16">
        <f t="shared" si="1401"/>
        <v>-99186.796935329141</v>
      </c>
      <c r="T2464" s="16">
        <f t="shared" si="1402"/>
        <v>0</v>
      </c>
      <c r="U2464" s="16">
        <f t="shared" si="1381"/>
        <v>-102094.97990741112</v>
      </c>
      <c r="V2464" s="16">
        <f t="shared" si="1403"/>
        <v>0</v>
      </c>
      <c r="W2464" s="16">
        <f t="shared" si="1382"/>
        <v>2443.2622906161414</v>
      </c>
      <c r="X2464" s="16">
        <f t="shared" si="1404"/>
        <v>-25784.020050015039</v>
      </c>
      <c r="Y2464" s="16">
        <f t="shared" si="1405"/>
        <v>0</v>
      </c>
      <c r="Z2464" s="16">
        <f t="shared" si="1383"/>
        <v>-28227.28234063118</v>
      </c>
      <c r="AA2464" s="16">
        <f t="shared" si="1406"/>
        <v>0</v>
      </c>
      <c r="AB2464" s="16">
        <f t="shared" si="1384"/>
        <v>2161.2369973081732</v>
      </c>
      <c r="AC2464" s="16">
        <f t="shared" si="1407"/>
        <v>14881.961974340576</v>
      </c>
      <c r="AD2464" s="16">
        <f t="shared" si="1408"/>
        <v>2838.1661560936645</v>
      </c>
      <c r="AE2464" s="16">
        <f t="shared" si="1385"/>
        <v>12043.795818246912</v>
      </c>
      <c r="AF2464" s="16">
        <f t="shared" si="1409"/>
        <v>975.976724435498</v>
      </c>
      <c r="AG2464" s="16">
        <f t="shared" si="1386"/>
        <v>2277.2496439621609</v>
      </c>
      <c r="AH2464" s="16">
        <f t="shared" si="1410"/>
        <v>-6417.005111030895</v>
      </c>
      <c r="AI2464" s="16">
        <f t="shared" si="1411"/>
        <v>0</v>
      </c>
      <c r="AJ2464" s="16">
        <f t="shared" si="1387"/>
        <v>-8694.2547549930568</v>
      </c>
      <c r="AK2464" s="16">
        <f t="shared" si="1412"/>
        <v>0</v>
      </c>
      <c r="AL2464" s="16">
        <f t="shared" si="1388"/>
        <v>2219.2433206351707</v>
      </c>
      <c r="AM2464" s="16">
        <f t="shared" si="1413"/>
        <v>3236.2803536785436</v>
      </c>
      <c r="AN2464" s="16">
        <f t="shared" si="1414"/>
        <v>2914.1802053153815</v>
      </c>
      <c r="AO2464" s="16">
        <f t="shared" si="1389"/>
        <v>322.10014836316213</v>
      </c>
      <c r="AP2464" s="16">
        <f t="shared" si="1415"/>
        <v>26.152578524467156</v>
      </c>
      <c r="AQ2464" s="16">
        <f t="shared" si="1390"/>
        <v>2219.2433206351707</v>
      </c>
      <c r="AR2464" s="16">
        <f t="shared" si="1416"/>
        <v>3236.2803536785436</v>
      </c>
      <c r="AS2464" s="16">
        <f t="shared" si="1417"/>
        <v>2914.1802053153815</v>
      </c>
      <c r="AT2464" s="16">
        <f t="shared" si="1391"/>
        <v>322.10014836316213</v>
      </c>
      <c r="AU2464" s="16">
        <f t="shared" si="1418"/>
        <v>26.152578524467156</v>
      </c>
    </row>
    <row r="2465" spans="1:47">
      <c r="B2465" s="13">
        <v>41</v>
      </c>
      <c r="C2465" s="16">
        <f t="shared" si="1374"/>
        <v>0</v>
      </c>
      <c r="D2465" s="16">
        <f t="shared" si="1392"/>
        <v>487912.24070129608</v>
      </c>
      <c r="E2465" s="16">
        <f t="shared" si="1393"/>
        <v>0</v>
      </c>
      <c r="F2465" s="16">
        <f t="shared" si="1375"/>
        <v>487912.24070129608</v>
      </c>
      <c r="G2465" s="16">
        <f t="shared" si="1394"/>
        <v>37577.786197203823</v>
      </c>
      <c r="H2465" s="16">
        <f t="shared" si="1376"/>
        <v>3842.9650236030234</v>
      </c>
      <c r="I2465" s="16">
        <f t="shared" si="1395"/>
        <v>-253677.36457770166</v>
      </c>
      <c r="J2465" s="16">
        <f t="shared" si="1396"/>
        <v>0</v>
      </c>
      <c r="K2465" s="16">
        <f t="shared" si="1377"/>
        <v>-257520.32960130469</v>
      </c>
      <c r="L2465" s="16">
        <f t="shared" si="1397"/>
        <v>0</v>
      </c>
      <c r="M2465" s="16">
        <f t="shared" si="1378"/>
        <v>0</v>
      </c>
      <c r="N2465" s="16">
        <f t="shared" si="1398"/>
        <v>73185.107776398785</v>
      </c>
      <c r="O2465" s="16">
        <f t="shared" si="1399"/>
        <v>0</v>
      </c>
      <c r="P2465" s="16">
        <f t="shared" si="1379"/>
        <v>73185.107776398785</v>
      </c>
      <c r="Q2465" s="16">
        <f t="shared" si="1400"/>
        <v>5601.291650611548</v>
      </c>
      <c r="R2465" s="16">
        <f t="shared" si="1380"/>
        <v>2908.1829720819755</v>
      </c>
      <c r="S2465" s="16">
        <f t="shared" si="1401"/>
        <v>-105157.82930463346</v>
      </c>
      <c r="T2465" s="16">
        <f t="shared" si="1402"/>
        <v>0</v>
      </c>
      <c r="U2465" s="16">
        <f t="shared" si="1381"/>
        <v>-108066.01227671544</v>
      </c>
      <c r="V2465" s="16">
        <f t="shared" si="1403"/>
        <v>0</v>
      </c>
      <c r="W2465" s="16">
        <f t="shared" si="1382"/>
        <v>1832.446717962106</v>
      </c>
      <c r="X2465" s="16">
        <f t="shared" si="1404"/>
        <v>-29074.100810850116</v>
      </c>
      <c r="Y2465" s="16">
        <f t="shared" si="1405"/>
        <v>0</v>
      </c>
      <c r="Z2465" s="16">
        <f t="shared" si="1383"/>
        <v>-30906.547528812222</v>
      </c>
      <c r="AA2465" s="16">
        <f t="shared" si="1406"/>
        <v>0</v>
      </c>
      <c r="AB2465" s="16">
        <f t="shared" si="1384"/>
        <v>900.51541554507276</v>
      </c>
      <c r="AC2465" s="16">
        <f t="shared" si="1407"/>
        <v>12380.299473408732</v>
      </c>
      <c r="AD2465" s="16">
        <f t="shared" si="1408"/>
        <v>1184.1149913127317</v>
      </c>
      <c r="AE2465" s="16">
        <f t="shared" si="1385"/>
        <v>11196.184482096</v>
      </c>
      <c r="AF2465" s="16">
        <f t="shared" si="1409"/>
        <v>865.32287473445763</v>
      </c>
      <c r="AG2465" s="16">
        <f t="shared" si="1386"/>
        <v>1328.3956256445938</v>
      </c>
      <c r="AH2465" s="16">
        <f t="shared" si="1410"/>
        <v>-8955.0823976428492</v>
      </c>
      <c r="AI2465" s="16">
        <f t="shared" si="1411"/>
        <v>0</v>
      </c>
      <c r="AJ2465" s="16">
        <f t="shared" si="1387"/>
        <v>-10283.478023287444</v>
      </c>
      <c r="AK2465" s="16">
        <f t="shared" si="1412"/>
        <v>0</v>
      </c>
      <c r="AL2465" s="16">
        <f t="shared" si="1388"/>
        <v>1109.6216603175853</v>
      </c>
      <c r="AM2465" s="16">
        <f t="shared" si="1413"/>
        <v>331.09962650842886</v>
      </c>
      <c r="AN2465" s="16">
        <f t="shared" si="1414"/>
        <v>1458.9983138436776</v>
      </c>
      <c r="AO2465" s="16">
        <f t="shared" si="1389"/>
        <v>-857.80826628498653</v>
      </c>
      <c r="AP2465" s="16">
        <f t="shared" si="1415"/>
        <v>0</v>
      </c>
      <c r="AQ2465" s="16">
        <f t="shared" si="1390"/>
        <v>1109.6216603175853</v>
      </c>
      <c r="AR2465" s="16">
        <f t="shared" si="1416"/>
        <v>331.09962650842886</v>
      </c>
      <c r="AS2465" s="16">
        <f t="shared" si="1417"/>
        <v>1458.9983138436776</v>
      </c>
      <c r="AT2465" s="16">
        <f t="shared" si="1391"/>
        <v>-857.80826628498653</v>
      </c>
      <c r="AU2465" s="16">
        <f t="shared" si="1418"/>
        <v>0</v>
      </c>
    </row>
    <row r="2466" spans="1:47">
      <c r="B2466" s="13">
        <v>42</v>
      </c>
      <c r="C2466" s="16">
        <f t="shared" si="1374"/>
        <v>0</v>
      </c>
      <c r="D2466" s="16">
        <f t="shared" si="1392"/>
        <v>487912.24070129608</v>
      </c>
      <c r="E2466" s="16">
        <f t="shared" si="1393"/>
        <v>0</v>
      </c>
      <c r="F2466" s="16">
        <f t="shared" si="1375"/>
        <v>487912.24070129608</v>
      </c>
      <c r="G2466" s="16">
        <f t="shared" si="1394"/>
        <v>36840.966860003748</v>
      </c>
      <c r="H2466" s="16">
        <f t="shared" si="1376"/>
        <v>3842.9650236030234</v>
      </c>
      <c r="I2466" s="16">
        <f t="shared" si="1395"/>
        <v>-265245.93948934384</v>
      </c>
      <c r="J2466" s="16">
        <f t="shared" si="1396"/>
        <v>0</v>
      </c>
      <c r="K2466" s="16">
        <f t="shared" si="1377"/>
        <v>-269088.90451294684</v>
      </c>
      <c r="L2466" s="16">
        <f t="shared" si="1397"/>
        <v>0</v>
      </c>
      <c r="M2466" s="16">
        <f t="shared" si="1378"/>
        <v>0</v>
      </c>
      <c r="N2466" s="16">
        <f t="shared" si="1398"/>
        <v>73185.107776398785</v>
      </c>
      <c r="O2466" s="16">
        <f t="shared" si="1399"/>
        <v>0</v>
      </c>
      <c r="P2466" s="16">
        <f t="shared" si="1379"/>
        <v>73185.107776398785</v>
      </c>
      <c r="Q2466" s="16">
        <f t="shared" si="1400"/>
        <v>5491.4624025603407</v>
      </c>
      <c r="R2466" s="16">
        <f t="shared" si="1380"/>
        <v>1211.7429050341573</v>
      </c>
      <c r="S2466" s="16">
        <f t="shared" si="1401"/>
        <v>-111307.9926450169</v>
      </c>
      <c r="T2466" s="16">
        <f t="shared" si="1402"/>
        <v>0</v>
      </c>
      <c r="U2466" s="16">
        <f t="shared" si="1381"/>
        <v>-112519.73555005106</v>
      </c>
      <c r="V2466" s="16">
        <f t="shared" si="1403"/>
        <v>0</v>
      </c>
      <c r="W2466" s="16">
        <f t="shared" si="1382"/>
        <v>0</v>
      </c>
      <c r="X2466" s="16">
        <f t="shared" si="1404"/>
        <v>-31833.743954676589</v>
      </c>
      <c r="Y2466" s="16">
        <f t="shared" si="1405"/>
        <v>0</v>
      </c>
      <c r="Z2466" s="16">
        <f t="shared" si="1383"/>
        <v>-31833.743954676589</v>
      </c>
      <c r="AA2466" s="16">
        <f t="shared" si="1406"/>
        <v>0</v>
      </c>
      <c r="AB2466" s="16">
        <f t="shared" si="1384"/>
        <v>0</v>
      </c>
      <c r="AC2466" s="16">
        <f t="shared" si="1407"/>
        <v>11509.005876525764</v>
      </c>
      <c r="AD2466" s="16">
        <f t="shared" si="1408"/>
        <v>0</v>
      </c>
      <c r="AE2466" s="16">
        <f t="shared" si="1385"/>
        <v>11509.005876525764</v>
      </c>
      <c r="AF2466" s="16">
        <f t="shared" si="1409"/>
        <v>848.35575954358592</v>
      </c>
      <c r="AG2466" s="16">
        <f t="shared" si="1386"/>
        <v>0</v>
      </c>
      <c r="AH2466" s="16">
        <f t="shared" si="1410"/>
        <v>-10591.982363986068</v>
      </c>
      <c r="AI2466" s="16">
        <f t="shared" si="1411"/>
        <v>0</v>
      </c>
      <c r="AJ2466" s="16">
        <f t="shared" si="1387"/>
        <v>-10591.982363986068</v>
      </c>
      <c r="AK2466" s="16">
        <f t="shared" si="1412"/>
        <v>0</v>
      </c>
      <c r="AL2466" s="16">
        <f t="shared" si="1388"/>
        <v>0</v>
      </c>
      <c r="AM2466" s="16">
        <f t="shared" si="1413"/>
        <v>-883.5425142735362</v>
      </c>
      <c r="AN2466" s="16">
        <f t="shared" si="1414"/>
        <v>0</v>
      </c>
      <c r="AO2466" s="16">
        <f t="shared" si="1389"/>
        <v>-883.5425142735362</v>
      </c>
      <c r="AP2466" s="16">
        <f t="shared" si="1415"/>
        <v>0</v>
      </c>
      <c r="AQ2466" s="16">
        <f t="shared" si="1390"/>
        <v>0</v>
      </c>
      <c r="AR2466" s="16">
        <f t="shared" si="1416"/>
        <v>-883.5425142735362</v>
      </c>
      <c r="AS2466" s="16">
        <f t="shared" si="1417"/>
        <v>0</v>
      </c>
      <c r="AT2466" s="16">
        <f t="shared" si="1391"/>
        <v>-883.5425142735362</v>
      </c>
      <c r="AU2466" s="16">
        <f t="shared" si="1418"/>
        <v>0</v>
      </c>
    </row>
    <row r="2467" spans="1:47">
      <c r="B2467" s="13">
        <v>43</v>
      </c>
      <c r="C2467" s="16">
        <f t="shared" si="1374"/>
        <v>0</v>
      </c>
      <c r="D2467" s="16">
        <f t="shared" si="1392"/>
        <v>487912.24070129608</v>
      </c>
      <c r="E2467" s="16">
        <f t="shared" si="1393"/>
        <v>0</v>
      </c>
      <c r="F2467" s="16">
        <f t="shared" si="1375"/>
        <v>487912.24070129608</v>
      </c>
      <c r="G2467" s="16">
        <f t="shared" si="1394"/>
        <v>36118.594960787988</v>
      </c>
      <c r="H2467" s="16">
        <f t="shared" si="1376"/>
        <v>2882.223767702269</v>
      </c>
      <c r="I2467" s="16">
        <f t="shared" si="1395"/>
        <v>-277161.57164833526</v>
      </c>
      <c r="J2467" s="16">
        <f t="shared" si="1396"/>
        <v>0</v>
      </c>
      <c r="K2467" s="16">
        <f t="shared" si="1377"/>
        <v>-280043.79541603755</v>
      </c>
      <c r="L2467" s="16">
        <f t="shared" si="1397"/>
        <v>0</v>
      </c>
      <c r="M2467" s="16">
        <f t="shared" si="1378"/>
        <v>0</v>
      </c>
      <c r="N2467" s="16">
        <f t="shared" si="1398"/>
        <v>73185.107776398785</v>
      </c>
      <c r="O2467" s="16">
        <f t="shared" si="1399"/>
        <v>0</v>
      </c>
      <c r="P2467" s="16">
        <f t="shared" si="1379"/>
        <v>73185.107776398785</v>
      </c>
      <c r="Q2467" s="16">
        <f t="shared" si="1400"/>
        <v>5383.7866691768049</v>
      </c>
      <c r="R2467" s="16">
        <f t="shared" si="1380"/>
        <v>0</v>
      </c>
      <c r="S2467" s="16">
        <f t="shared" si="1401"/>
        <v>-115895.32761655259</v>
      </c>
      <c r="T2467" s="16">
        <f t="shared" si="1402"/>
        <v>0</v>
      </c>
      <c r="U2467" s="16">
        <f t="shared" si="1381"/>
        <v>-115895.32761655259</v>
      </c>
      <c r="V2467" s="16">
        <f t="shared" si="1403"/>
        <v>0</v>
      </c>
      <c r="W2467" s="16">
        <f t="shared" si="1382"/>
        <v>0</v>
      </c>
      <c r="X2467" s="16">
        <f t="shared" si="1404"/>
        <v>-31833.743954676589</v>
      </c>
      <c r="Y2467" s="16">
        <f t="shared" si="1405"/>
        <v>0</v>
      </c>
      <c r="Z2467" s="16">
        <f t="shared" si="1383"/>
        <v>-31833.743954676589</v>
      </c>
      <c r="AA2467" s="16">
        <f t="shared" si="1406"/>
        <v>0</v>
      </c>
      <c r="AB2467" s="16">
        <f t="shared" si="1384"/>
        <v>0</v>
      </c>
      <c r="AC2467" s="16">
        <f t="shared" si="1407"/>
        <v>11509.005876525764</v>
      </c>
      <c r="AD2467" s="16">
        <f t="shared" si="1408"/>
        <v>0</v>
      </c>
      <c r="AE2467" s="16">
        <f t="shared" si="1385"/>
        <v>11509.005876525764</v>
      </c>
      <c r="AF2467" s="16">
        <f t="shared" si="1409"/>
        <v>831.72133288586849</v>
      </c>
      <c r="AG2467" s="16">
        <f t="shared" si="1386"/>
        <v>0</v>
      </c>
      <c r="AH2467" s="16">
        <f t="shared" si="1410"/>
        <v>-10591.982363986068</v>
      </c>
      <c r="AI2467" s="16">
        <f t="shared" si="1411"/>
        <v>0</v>
      </c>
      <c r="AJ2467" s="16">
        <f t="shared" si="1387"/>
        <v>-10591.982363986068</v>
      </c>
      <c r="AK2467" s="16">
        <f t="shared" si="1412"/>
        <v>0</v>
      </c>
      <c r="AL2467" s="16">
        <f t="shared" si="1388"/>
        <v>0</v>
      </c>
      <c r="AM2467" s="16">
        <f t="shared" si="1413"/>
        <v>-883.5425142735362</v>
      </c>
      <c r="AN2467" s="16">
        <f t="shared" si="1414"/>
        <v>0</v>
      </c>
      <c r="AO2467" s="16">
        <f t="shared" si="1389"/>
        <v>-883.5425142735362</v>
      </c>
      <c r="AP2467" s="16">
        <f t="shared" si="1415"/>
        <v>0</v>
      </c>
      <c r="AQ2467" s="16">
        <f t="shared" si="1390"/>
        <v>0</v>
      </c>
      <c r="AR2467" s="16">
        <f t="shared" si="1416"/>
        <v>-883.5425142735362</v>
      </c>
      <c r="AS2467" s="16">
        <f t="shared" si="1417"/>
        <v>0</v>
      </c>
      <c r="AT2467" s="16">
        <f t="shared" si="1391"/>
        <v>-883.5425142735362</v>
      </c>
      <c r="AU2467" s="16">
        <f t="shared" si="1418"/>
        <v>0</v>
      </c>
    </row>
    <row r="2468" spans="1:47">
      <c r="B2468" s="13">
        <v>44</v>
      </c>
      <c r="C2468" s="16">
        <f t="shared" si="1374"/>
        <v>0</v>
      </c>
      <c r="D2468" s="16">
        <f t="shared" si="1392"/>
        <v>487912.24070129608</v>
      </c>
      <c r="E2468" s="16">
        <f t="shared" si="1393"/>
        <v>0</v>
      </c>
      <c r="F2468" s="16">
        <f t="shared" si="1375"/>
        <v>487912.24070129608</v>
      </c>
      <c r="G2468" s="16">
        <f t="shared" si="1394"/>
        <v>35410.38721645881</v>
      </c>
      <c r="H2468" s="16">
        <f t="shared" si="1376"/>
        <v>0</v>
      </c>
      <c r="I2468" s="16">
        <f t="shared" si="1395"/>
        <v>-288445.10927851871</v>
      </c>
      <c r="J2468" s="16">
        <f t="shared" si="1396"/>
        <v>0</v>
      </c>
      <c r="K2468" s="16">
        <f t="shared" si="1377"/>
        <v>-288445.10927851871</v>
      </c>
      <c r="L2468" s="16">
        <f t="shared" si="1397"/>
        <v>0</v>
      </c>
      <c r="M2468" s="16">
        <f t="shared" si="1378"/>
        <v>0</v>
      </c>
      <c r="N2468" s="16">
        <f t="shared" si="1398"/>
        <v>73185.107776398785</v>
      </c>
      <c r="O2468" s="16">
        <f t="shared" si="1399"/>
        <v>0</v>
      </c>
      <c r="P2468" s="16">
        <f t="shared" si="1379"/>
        <v>73185.107776398785</v>
      </c>
      <c r="Q2468" s="16">
        <f t="shared" si="1400"/>
        <v>5278.2222246831416</v>
      </c>
      <c r="R2468" s="16">
        <f t="shared" si="1380"/>
        <v>0</v>
      </c>
      <c r="S2468" s="16">
        <f t="shared" si="1401"/>
        <v>-115895.32761655259</v>
      </c>
      <c r="T2468" s="16">
        <f t="shared" si="1402"/>
        <v>0</v>
      </c>
      <c r="U2468" s="16">
        <f t="shared" si="1381"/>
        <v>-115895.32761655259</v>
      </c>
      <c r="V2468" s="16">
        <f t="shared" si="1403"/>
        <v>0</v>
      </c>
      <c r="W2468" s="16">
        <f t="shared" si="1382"/>
        <v>0</v>
      </c>
      <c r="X2468" s="16">
        <f t="shared" si="1404"/>
        <v>-31833.743954676589</v>
      </c>
      <c r="Y2468" s="16">
        <f t="shared" si="1405"/>
        <v>0</v>
      </c>
      <c r="Z2468" s="16">
        <f t="shared" si="1383"/>
        <v>-31833.743954676589</v>
      </c>
      <c r="AA2468" s="16">
        <f t="shared" si="1406"/>
        <v>0</v>
      </c>
      <c r="AB2468" s="16">
        <f t="shared" si="1384"/>
        <v>0</v>
      </c>
      <c r="AC2468" s="16">
        <f t="shared" si="1407"/>
        <v>11509.005876525764</v>
      </c>
      <c r="AD2468" s="16">
        <f t="shared" si="1408"/>
        <v>0</v>
      </c>
      <c r="AE2468" s="16">
        <f t="shared" si="1385"/>
        <v>11509.005876525764</v>
      </c>
      <c r="AF2468" s="16">
        <f t="shared" si="1409"/>
        <v>815.41307145673375</v>
      </c>
      <c r="AG2468" s="16">
        <f t="shared" si="1386"/>
        <v>0</v>
      </c>
      <c r="AH2468" s="16">
        <f t="shared" si="1410"/>
        <v>-10591.982363986068</v>
      </c>
      <c r="AI2468" s="16">
        <f t="shared" si="1411"/>
        <v>0</v>
      </c>
      <c r="AJ2468" s="16">
        <f t="shared" si="1387"/>
        <v>-10591.982363986068</v>
      </c>
      <c r="AK2468" s="16">
        <f t="shared" si="1412"/>
        <v>0</v>
      </c>
      <c r="AL2468" s="16">
        <f t="shared" si="1388"/>
        <v>0</v>
      </c>
      <c r="AM2468" s="16">
        <f t="shared" si="1413"/>
        <v>-883.5425142735362</v>
      </c>
      <c r="AN2468" s="16">
        <f t="shared" si="1414"/>
        <v>0</v>
      </c>
      <c r="AO2468" s="16">
        <f t="shared" si="1389"/>
        <v>-883.5425142735362</v>
      </c>
      <c r="AP2468" s="16">
        <f t="shared" si="1415"/>
        <v>0</v>
      </c>
      <c r="AQ2468" s="16">
        <f t="shared" si="1390"/>
        <v>0</v>
      </c>
      <c r="AR2468" s="16">
        <f t="shared" si="1416"/>
        <v>-883.5425142735362</v>
      </c>
      <c r="AS2468" s="16">
        <f t="shared" si="1417"/>
        <v>0</v>
      </c>
      <c r="AT2468" s="16">
        <f t="shared" si="1391"/>
        <v>-883.5425142735362</v>
      </c>
      <c r="AU2468" s="16">
        <f t="shared" si="1418"/>
        <v>0</v>
      </c>
    </row>
    <row r="2469" spans="1:47">
      <c r="B2469" s="13">
        <v>45</v>
      </c>
      <c r="C2469" s="16">
        <f t="shared" si="1374"/>
        <v>0</v>
      </c>
      <c r="D2469" s="16">
        <f t="shared" si="1392"/>
        <v>487912.24070129608</v>
      </c>
      <c r="E2469" s="16">
        <f t="shared" si="1393"/>
        <v>0</v>
      </c>
      <c r="F2469" s="16">
        <f t="shared" si="1375"/>
        <v>487912.24070129608</v>
      </c>
      <c r="G2469" s="16">
        <f t="shared" si="1394"/>
        <v>34716.065898489032</v>
      </c>
      <c r="H2469" s="16">
        <f t="shared" si="1376"/>
        <v>0</v>
      </c>
      <c r="I2469" s="16">
        <f t="shared" si="1395"/>
        <v>-288445.10927851871</v>
      </c>
      <c r="J2469" s="16">
        <f t="shared" si="1396"/>
        <v>0</v>
      </c>
      <c r="K2469" s="16">
        <f t="shared" si="1377"/>
        <v>-288445.10927851871</v>
      </c>
      <c r="L2469" s="16">
        <f t="shared" si="1397"/>
        <v>0</v>
      </c>
      <c r="M2469" s="16">
        <f t="shared" si="1378"/>
        <v>0</v>
      </c>
      <c r="N2469" s="16">
        <f t="shared" si="1398"/>
        <v>73185.107776398785</v>
      </c>
      <c r="O2469" s="16">
        <f t="shared" si="1399"/>
        <v>0</v>
      </c>
      <c r="P2469" s="16">
        <f t="shared" si="1379"/>
        <v>73185.107776398785</v>
      </c>
      <c r="Q2469" s="16">
        <f t="shared" si="1400"/>
        <v>5174.7276712579815</v>
      </c>
      <c r="R2469" s="16">
        <f t="shared" si="1380"/>
        <v>0</v>
      </c>
      <c r="S2469" s="16">
        <f t="shared" si="1401"/>
        <v>-115895.32761655259</v>
      </c>
      <c r="T2469" s="16">
        <f t="shared" si="1402"/>
        <v>0</v>
      </c>
      <c r="U2469" s="16">
        <f t="shared" si="1381"/>
        <v>-115895.32761655259</v>
      </c>
      <c r="V2469" s="16">
        <f t="shared" si="1403"/>
        <v>0</v>
      </c>
      <c r="W2469" s="16">
        <f t="shared" si="1382"/>
        <v>0</v>
      </c>
      <c r="X2469" s="16">
        <f t="shared" si="1404"/>
        <v>-31833.743954676589</v>
      </c>
      <c r="Y2469" s="16">
        <f t="shared" si="1405"/>
        <v>0</v>
      </c>
      <c r="Z2469" s="16">
        <f t="shared" si="1383"/>
        <v>-31833.743954676589</v>
      </c>
      <c r="AA2469" s="16">
        <f t="shared" si="1406"/>
        <v>0</v>
      </c>
      <c r="AB2469" s="16">
        <f t="shared" si="1384"/>
        <v>0</v>
      </c>
      <c r="AC2469" s="16">
        <f t="shared" si="1407"/>
        <v>11509.005876525764</v>
      </c>
      <c r="AD2469" s="16">
        <f t="shared" si="1408"/>
        <v>0</v>
      </c>
      <c r="AE2469" s="16">
        <f t="shared" si="1385"/>
        <v>11509.005876525764</v>
      </c>
      <c r="AF2469" s="16">
        <f t="shared" si="1409"/>
        <v>799.42457985954286</v>
      </c>
      <c r="AG2469" s="16">
        <f t="shared" si="1386"/>
        <v>0</v>
      </c>
      <c r="AH2469" s="16">
        <f t="shared" si="1410"/>
        <v>-10591.982363986068</v>
      </c>
      <c r="AI2469" s="16">
        <f t="shared" si="1411"/>
        <v>0</v>
      </c>
      <c r="AJ2469" s="16">
        <f t="shared" si="1387"/>
        <v>-10591.982363986068</v>
      </c>
      <c r="AK2469" s="16">
        <f t="shared" si="1412"/>
        <v>0</v>
      </c>
      <c r="AL2469" s="16">
        <f t="shared" si="1388"/>
        <v>0</v>
      </c>
      <c r="AM2469" s="16">
        <f t="shared" si="1413"/>
        <v>-883.5425142735362</v>
      </c>
      <c r="AN2469" s="16">
        <f t="shared" si="1414"/>
        <v>0</v>
      </c>
      <c r="AO2469" s="16">
        <f t="shared" si="1389"/>
        <v>-883.5425142735362</v>
      </c>
      <c r="AP2469" s="16">
        <f t="shared" si="1415"/>
        <v>0</v>
      </c>
      <c r="AQ2469" s="16">
        <f t="shared" si="1390"/>
        <v>0</v>
      </c>
      <c r="AR2469" s="16">
        <f t="shared" si="1416"/>
        <v>-883.5425142735362</v>
      </c>
      <c r="AS2469" s="16">
        <f t="shared" si="1417"/>
        <v>0</v>
      </c>
      <c r="AT2469" s="16">
        <f t="shared" si="1391"/>
        <v>-883.5425142735362</v>
      </c>
      <c r="AU2469" s="16">
        <f t="shared" si="1418"/>
        <v>0</v>
      </c>
    </row>
    <row r="2470" spans="1:47">
      <c r="B2470" s="13">
        <v>46</v>
      </c>
      <c r="C2470" s="16">
        <f t="shared" si="1374"/>
        <v>0</v>
      </c>
      <c r="D2470" s="16">
        <f t="shared" si="1392"/>
        <v>487912.24070129608</v>
      </c>
      <c r="E2470" s="16">
        <f t="shared" si="1393"/>
        <v>0</v>
      </c>
      <c r="F2470" s="16">
        <f t="shared" si="1375"/>
        <v>487912.24070129608</v>
      </c>
      <c r="G2470" s="16">
        <f t="shared" si="1394"/>
        <v>34035.358724008853</v>
      </c>
      <c r="H2470" s="16">
        <f t="shared" si="1376"/>
        <v>0</v>
      </c>
      <c r="I2470" s="16">
        <f t="shared" si="1395"/>
        <v>-288445.10927851871</v>
      </c>
      <c r="J2470" s="16">
        <f t="shared" si="1396"/>
        <v>0</v>
      </c>
      <c r="K2470" s="16">
        <f t="shared" si="1377"/>
        <v>-288445.10927851871</v>
      </c>
      <c r="L2470" s="16">
        <f t="shared" si="1397"/>
        <v>0</v>
      </c>
      <c r="M2470" s="16">
        <f t="shared" si="1378"/>
        <v>0</v>
      </c>
      <c r="N2470" s="16">
        <f t="shared" si="1398"/>
        <v>73185.107776398785</v>
      </c>
      <c r="O2470" s="16">
        <f t="shared" si="1399"/>
        <v>0</v>
      </c>
      <c r="P2470" s="16">
        <f t="shared" si="1379"/>
        <v>73185.107776398785</v>
      </c>
      <c r="Q2470" s="16">
        <f t="shared" si="1400"/>
        <v>5073.2624228019422</v>
      </c>
      <c r="R2470" s="16">
        <f t="shared" si="1380"/>
        <v>0</v>
      </c>
      <c r="S2470" s="16">
        <f t="shared" si="1401"/>
        <v>-115895.32761655259</v>
      </c>
      <c r="T2470" s="16">
        <f t="shared" si="1402"/>
        <v>0</v>
      </c>
      <c r="U2470" s="16">
        <f t="shared" si="1381"/>
        <v>-115895.32761655259</v>
      </c>
      <c r="V2470" s="16">
        <f t="shared" si="1403"/>
        <v>0</v>
      </c>
      <c r="W2470" s="16">
        <f t="shared" si="1382"/>
        <v>0</v>
      </c>
      <c r="X2470" s="16">
        <f t="shared" si="1404"/>
        <v>-31833.743954676589</v>
      </c>
      <c r="Y2470" s="16">
        <f t="shared" si="1405"/>
        <v>0</v>
      </c>
      <c r="Z2470" s="16">
        <f t="shared" si="1383"/>
        <v>-31833.743954676589</v>
      </c>
      <c r="AA2470" s="16">
        <f t="shared" si="1406"/>
        <v>0</v>
      </c>
      <c r="AB2470" s="16">
        <f t="shared" si="1384"/>
        <v>0</v>
      </c>
      <c r="AC2470" s="16">
        <f t="shared" si="1407"/>
        <v>11509.005876525764</v>
      </c>
      <c r="AD2470" s="16">
        <f t="shared" si="1408"/>
        <v>0</v>
      </c>
      <c r="AE2470" s="16">
        <f t="shared" si="1385"/>
        <v>11509.005876525764</v>
      </c>
      <c r="AF2470" s="16">
        <f t="shared" si="1409"/>
        <v>783.74958809759107</v>
      </c>
      <c r="AG2470" s="16">
        <f t="shared" si="1386"/>
        <v>0</v>
      </c>
      <c r="AH2470" s="16">
        <f t="shared" si="1410"/>
        <v>-10591.982363986068</v>
      </c>
      <c r="AI2470" s="16">
        <f t="shared" si="1411"/>
        <v>0</v>
      </c>
      <c r="AJ2470" s="16">
        <f t="shared" si="1387"/>
        <v>-10591.982363986068</v>
      </c>
      <c r="AK2470" s="16">
        <f t="shared" si="1412"/>
        <v>0</v>
      </c>
      <c r="AL2470" s="16">
        <f t="shared" si="1388"/>
        <v>0</v>
      </c>
      <c r="AM2470" s="16">
        <f t="shared" si="1413"/>
        <v>-883.5425142735362</v>
      </c>
      <c r="AN2470" s="16">
        <f t="shared" si="1414"/>
        <v>0</v>
      </c>
      <c r="AO2470" s="16">
        <f t="shared" si="1389"/>
        <v>-883.5425142735362</v>
      </c>
      <c r="AP2470" s="16">
        <f t="shared" si="1415"/>
        <v>0</v>
      </c>
      <c r="AQ2470" s="16">
        <f t="shared" si="1390"/>
        <v>0</v>
      </c>
      <c r="AR2470" s="16">
        <f t="shared" si="1416"/>
        <v>-883.5425142735362</v>
      </c>
      <c r="AS2470" s="16">
        <f t="shared" si="1417"/>
        <v>0</v>
      </c>
      <c r="AT2470" s="16">
        <f t="shared" si="1391"/>
        <v>-883.5425142735362</v>
      </c>
      <c r="AU2470" s="16">
        <f t="shared" si="1418"/>
        <v>0</v>
      </c>
    </row>
    <row r="2471" spans="1:47">
      <c r="B2471" s="13">
        <v>47</v>
      </c>
      <c r="C2471" s="16">
        <f t="shared" si="1374"/>
        <v>0</v>
      </c>
      <c r="D2471" s="16">
        <f t="shared" si="1392"/>
        <v>487912.24070129608</v>
      </c>
      <c r="E2471" s="16">
        <f t="shared" si="1393"/>
        <v>0</v>
      </c>
      <c r="F2471" s="16">
        <f t="shared" si="1375"/>
        <v>487912.24070129608</v>
      </c>
      <c r="G2471" s="16">
        <f t="shared" si="1394"/>
        <v>33367.998749028287</v>
      </c>
      <c r="H2471" s="16">
        <f t="shared" si="1376"/>
        <v>0</v>
      </c>
      <c r="I2471" s="16">
        <f t="shared" si="1395"/>
        <v>-288445.10927851871</v>
      </c>
      <c r="J2471" s="16">
        <f t="shared" si="1396"/>
        <v>0</v>
      </c>
      <c r="K2471" s="16">
        <f t="shared" si="1377"/>
        <v>-288445.10927851871</v>
      </c>
      <c r="L2471" s="16">
        <f t="shared" si="1397"/>
        <v>0</v>
      </c>
      <c r="M2471" s="16">
        <f t="shared" si="1378"/>
        <v>0</v>
      </c>
      <c r="N2471" s="16">
        <f t="shared" si="1398"/>
        <v>73185.107776398785</v>
      </c>
      <c r="O2471" s="16">
        <f t="shared" si="1399"/>
        <v>0</v>
      </c>
      <c r="P2471" s="16">
        <f t="shared" si="1379"/>
        <v>73185.107776398785</v>
      </c>
      <c r="Q2471" s="16">
        <f t="shared" si="1400"/>
        <v>4973.7866890215118</v>
      </c>
      <c r="R2471" s="16">
        <f t="shared" si="1380"/>
        <v>0</v>
      </c>
      <c r="S2471" s="16">
        <f t="shared" si="1401"/>
        <v>-115895.32761655259</v>
      </c>
      <c r="T2471" s="16">
        <f t="shared" si="1402"/>
        <v>0</v>
      </c>
      <c r="U2471" s="16">
        <f t="shared" si="1381"/>
        <v>-115895.32761655259</v>
      </c>
      <c r="V2471" s="16">
        <f t="shared" si="1403"/>
        <v>0</v>
      </c>
      <c r="W2471" s="16">
        <f t="shared" si="1382"/>
        <v>0</v>
      </c>
      <c r="X2471" s="16">
        <f t="shared" si="1404"/>
        <v>-31833.743954676589</v>
      </c>
      <c r="Y2471" s="16">
        <f t="shared" si="1405"/>
        <v>0</v>
      </c>
      <c r="Z2471" s="16">
        <f t="shared" si="1383"/>
        <v>-31833.743954676589</v>
      </c>
      <c r="AA2471" s="16">
        <f t="shared" si="1406"/>
        <v>0</v>
      </c>
      <c r="AB2471" s="16">
        <f t="shared" si="1384"/>
        <v>0</v>
      </c>
      <c r="AC2471" s="16">
        <f t="shared" si="1407"/>
        <v>11509.005876525764</v>
      </c>
      <c r="AD2471" s="16">
        <f t="shared" si="1408"/>
        <v>0</v>
      </c>
      <c r="AE2471" s="16">
        <f t="shared" si="1385"/>
        <v>11509.005876525764</v>
      </c>
      <c r="AF2471" s="16">
        <f t="shared" si="1409"/>
        <v>768.38194911528535</v>
      </c>
      <c r="AG2471" s="16">
        <f t="shared" si="1386"/>
        <v>0</v>
      </c>
      <c r="AH2471" s="16">
        <f t="shared" si="1410"/>
        <v>-10591.982363986068</v>
      </c>
      <c r="AI2471" s="16">
        <f t="shared" si="1411"/>
        <v>0</v>
      </c>
      <c r="AJ2471" s="16">
        <f t="shared" si="1387"/>
        <v>-10591.982363986068</v>
      </c>
      <c r="AK2471" s="16">
        <f t="shared" si="1412"/>
        <v>0</v>
      </c>
      <c r="AL2471" s="16">
        <f t="shared" si="1388"/>
        <v>0</v>
      </c>
      <c r="AM2471" s="16">
        <f t="shared" si="1413"/>
        <v>-883.5425142735362</v>
      </c>
      <c r="AN2471" s="16">
        <f t="shared" si="1414"/>
        <v>0</v>
      </c>
      <c r="AO2471" s="16">
        <f t="shared" si="1389"/>
        <v>-883.5425142735362</v>
      </c>
      <c r="AP2471" s="16">
        <f t="shared" si="1415"/>
        <v>0</v>
      </c>
      <c r="AQ2471" s="16">
        <f t="shared" si="1390"/>
        <v>0</v>
      </c>
      <c r="AR2471" s="16">
        <f t="shared" si="1416"/>
        <v>-883.5425142735362</v>
      </c>
      <c r="AS2471" s="16">
        <f t="shared" si="1417"/>
        <v>0</v>
      </c>
      <c r="AT2471" s="16">
        <f t="shared" si="1391"/>
        <v>-883.5425142735362</v>
      </c>
      <c r="AU2471" s="16">
        <f t="shared" si="1418"/>
        <v>0</v>
      </c>
    </row>
    <row r="2472" spans="1:47">
      <c r="B2472" s="13">
        <v>48</v>
      </c>
      <c r="C2472" s="16">
        <f t="shared" si="1374"/>
        <v>0</v>
      </c>
      <c r="D2472" s="16">
        <f t="shared" si="1392"/>
        <v>487912.24070129608</v>
      </c>
      <c r="E2472" s="16">
        <f t="shared" si="1393"/>
        <v>0</v>
      </c>
      <c r="F2472" s="16">
        <f t="shared" si="1375"/>
        <v>487912.24070129608</v>
      </c>
      <c r="G2472" s="16">
        <f t="shared" si="1394"/>
        <v>32713.724263753222</v>
      </c>
      <c r="H2472" s="16">
        <f t="shared" si="1376"/>
        <v>0</v>
      </c>
      <c r="I2472" s="16">
        <f t="shared" si="1395"/>
        <v>-288445.10927851871</v>
      </c>
      <c r="J2472" s="16">
        <f t="shared" si="1396"/>
        <v>0</v>
      </c>
      <c r="K2472" s="16">
        <f t="shared" si="1377"/>
        <v>-288445.10927851871</v>
      </c>
      <c r="L2472" s="16">
        <f t="shared" si="1397"/>
        <v>0</v>
      </c>
      <c r="M2472" s="16">
        <f t="shared" si="1378"/>
        <v>0</v>
      </c>
      <c r="N2472" s="16">
        <f t="shared" si="1398"/>
        <v>73185.107776398785</v>
      </c>
      <c r="O2472" s="16">
        <f t="shared" si="1399"/>
        <v>0</v>
      </c>
      <c r="P2472" s="16">
        <f t="shared" si="1379"/>
        <v>73185.107776398785</v>
      </c>
      <c r="Q2472" s="16">
        <f t="shared" si="1400"/>
        <v>4876.2614598250111</v>
      </c>
      <c r="R2472" s="16">
        <f t="shared" si="1380"/>
        <v>0</v>
      </c>
      <c r="S2472" s="16">
        <f t="shared" si="1401"/>
        <v>-115895.32761655259</v>
      </c>
      <c r="T2472" s="16">
        <f t="shared" si="1402"/>
        <v>0</v>
      </c>
      <c r="U2472" s="16">
        <f t="shared" si="1381"/>
        <v>-115895.32761655259</v>
      </c>
      <c r="V2472" s="16">
        <f t="shared" si="1403"/>
        <v>0</v>
      </c>
      <c r="W2472" s="16">
        <f t="shared" si="1382"/>
        <v>0</v>
      </c>
      <c r="X2472" s="16">
        <f t="shared" si="1404"/>
        <v>-31833.743954676589</v>
      </c>
      <c r="Y2472" s="16">
        <f t="shared" si="1405"/>
        <v>0</v>
      </c>
      <c r="Z2472" s="16">
        <f t="shared" si="1383"/>
        <v>-31833.743954676589</v>
      </c>
      <c r="AA2472" s="16">
        <f t="shared" si="1406"/>
        <v>0</v>
      </c>
      <c r="AB2472" s="16">
        <f t="shared" si="1384"/>
        <v>0</v>
      </c>
      <c r="AC2472" s="16">
        <f t="shared" si="1407"/>
        <v>11509.005876525764</v>
      </c>
      <c r="AD2472" s="16">
        <f t="shared" si="1408"/>
        <v>0</v>
      </c>
      <c r="AE2472" s="16">
        <f t="shared" si="1385"/>
        <v>11509.005876525764</v>
      </c>
      <c r="AF2472" s="16">
        <f t="shared" si="1409"/>
        <v>753.3156363875346</v>
      </c>
      <c r="AG2472" s="16">
        <f t="shared" si="1386"/>
        <v>0</v>
      </c>
      <c r="AH2472" s="16">
        <f t="shared" si="1410"/>
        <v>-10591.982363986068</v>
      </c>
      <c r="AI2472" s="16">
        <f t="shared" si="1411"/>
        <v>0</v>
      </c>
      <c r="AJ2472" s="16">
        <f t="shared" si="1387"/>
        <v>-10591.982363986068</v>
      </c>
      <c r="AK2472" s="16">
        <f t="shared" si="1412"/>
        <v>0</v>
      </c>
      <c r="AL2472" s="16">
        <f t="shared" si="1388"/>
        <v>0</v>
      </c>
      <c r="AM2472" s="16">
        <f t="shared" si="1413"/>
        <v>-883.5425142735362</v>
      </c>
      <c r="AN2472" s="16">
        <f t="shared" si="1414"/>
        <v>0</v>
      </c>
      <c r="AO2472" s="16">
        <f t="shared" si="1389"/>
        <v>-883.5425142735362</v>
      </c>
      <c r="AP2472" s="16">
        <f t="shared" si="1415"/>
        <v>0</v>
      </c>
      <c r="AQ2472" s="16">
        <f t="shared" si="1390"/>
        <v>0</v>
      </c>
      <c r="AR2472" s="16">
        <f t="shared" si="1416"/>
        <v>-883.5425142735362</v>
      </c>
      <c r="AS2472" s="16">
        <f t="shared" si="1417"/>
        <v>0</v>
      </c>
      <c r="AT2472" s="16">
        <f t="shared" si="1391"/>
        <v>-883.5425142735362</v>
      </c>
      <c r="AU2472" s="16">
        <f t="shared" si="1418"/>
        <v>0</v>
      </c>
    </row>
    <row r="2473" spans="1:47">
      <c r="B2473" s="13">
        <v>49</v>
      </c>
      <c r="C2473" s="16">
        <f t="shared" si="1374"/>
        <v>0</v>
      </c>
      <c r="D2473" s="16">
        <f t="shared" si="1392"/>
        <v>487912.24070129608</v>
      </c>
      <c r="E2473" s="16">
        <f t="shared" si="1393"/>
        <v>0</v>
      </c>
      <c r="F2473" s="16">
        <f t="shared" si="1375"/>
        <v>487912.24070129608</v>
      </c>
      <c r="G2473" s="16">
        <f t="shared" si="1394"/>
        <v>32072.278689954139</v>
      </c>
      <c r="H2473" s="16">
        <f t="shared" si="1376"/>
        <v>0</v>
      </c>
      <c r="I2473" s="16">
        <f t="shared" si="1395"/>
        <v>-288445.10927851871</v>
      </c>
      <c r="J2473" s="16">
        <f t="shared" si="1396"/>
        <v>0</v>
      </c>
      <c r="K2473" s="16">
        <f t="shared" si="1377"/>
        <v>-288445.10927851871</v>
      </c>
      <c r="L2473" s="16">
        <f t="shared" si="1397"/>
        <v>0</v>
      </c>
      <c r="M2473" s="16">
        <f t="shared" si="1378"/>
        <v>0</v>
      </c>
      <c r="N2473" s="16">
        <f t="shared" si="1398"/>
        <v>73185.107776398785</v>
      </c>
      <c r="O2473" s="16">
        <f t="shared" si="1399"/>
        <v>0</v>
      </c>
      <c r="P2473" s="16">
        <f t="shared" si="1379"/>
        <v>73185.107776398785</v>
      </c>
      <c r="Q2473" s="16">
        <f t="shared" si="1400"/>
        <v>4780.6484900245205</v>
      </c>
      <c r="R2473" s="16">
        <f t="shared" si="1380"/>
        <v>0</v>
      </c>
      <c r="S2473" s="16">
        <f t="shared" si="1401"/>
        <v>-115895.32761655259</v>
      </c>
      <c r="T2473" s="16">
        <f t="shared" si="1402"/>
        <v>0</v>
      </c>
      <c r="U2473" s="16">
        <f t="shared" si="1381"/>
        <v>-115895.32761655259</v>
      </c>
      <c r="V2473" s="16">
        <f t="shared" si="1403"/>
        <v>0</v>
      </c>
      <c r="W2473" s="16">
        <f t="shared" si="1382"/>
        <v>0</v>
      </c>
      <c r="X2473" s="16">
        <f t="shared" si="1404"/>
        <v>-31833.743954676589</v>
      </c>
      <c r="Y2473" s="16">
        <f t="shared" si="1405"/>
        <v>0</v>
      </c>
      <c r="Z2473" s="16">
        <f t="shared" si="1383"/>
        <v>-31833.743954676589</v>
      </c>
      <c r="AA2473" s="16">
        <f t="shared" si="1406"/>
        <v>0</v>
      </c>
      <c r="AB2473" s="16">
        <f t="shared" si="1384"/>
        <v>0</v>
      </c>
      <c r="AC2473" s="16">
        <f t="shared" si="1407"/>
        <v>11509.005876525764</v>
      </c>
      <c r="AD2473" s="16">
        <f t="shared" si="1408"/>
        <v>0</v>
      </c>
      <c r="AE2473" s="16">
        <f t="shared" si="1385"/>
        <v>11509.005876525764</v>
      </c>
      <c r="AF2473" s="16">
        <f t="shared" si="1409"/>
        <v>738.54474155640651</v>
      </c>
      <c r="AG2473" s="16">
        <f t="shared" si="1386"/>
        <v>0</v>
      </c>
      <c r="AH2473" s="16">
        <f t="shared" si="1410"/>
        <v>-10591.982363986068</v>
      </c>
      <c r="AI2473" s="16">
        <f t="shared" si="1411"/>
        <v>0</v>
      </c>
      <c r="AJ2473" s="16">
        <f t="shared" si="1387"/>
        <v>-10591.982363986068</v>
      </c>
      <c r="AK2473" s="16">
        <f t="shared" si="1412"/>
        <v>0</v>
      </c>
      <c r="AL2473" s="16">
        <f t="shared" si="1388"/>
        <v>0</v>
      </c>
      <c r="AM2473" s="16">
        <f t="shared" si="1413"/>
        <v>-883.5425142735362</v>
      </c>
      <c r="AN2473" s="16">
        <f t="shared" si="1414"/>
        <v>0</v>
      </c>
      <c r="AO2473" s="16">
        <f t="shared" si="1389"/>
        <v>-883.5425142735362</v>
      </c>
      <c r="AP2473" s="16">
        <f t="shared" si="1415"/>
        <v>0</v>
      </c>
      <c r="AQ2473" s="16">
        <f t="shared" si="1390"/>
        <v>0</v>
      </c>
      <c r="AR2473" s="16">
        <f t="shared" si="1416"/>
        <v>-883.5425142735362</v>
      </c>
      <c r="AS2473" s="16">
        <f t="shared" si="1417"/>
        <v>0</v>
      </c>
      <c r="AT2473" s="16">
        <f t="shared" si="1391"/>
        <v>-883.5425142735362</v>
      </c>
      <c r="AU2473" s="16">
        <f t="shared" si="1418"/>
        <v>0</v>
      </c>
    </row>
    <row r="2474" spans="1:47">
      <c r="B2474" s="13">
        <v>50</v>
      </c>
      <c r="C2474" s="16">
        <f t="shared" si="1374"/>
        <v>0</v>
      </c>
      <c r="D2474" s="16">
        <f t="shared" si="1392"/>
        <v>487912.24070129608</v>
      </c>
      <c r="E2474" s="16">
        <f t="shared" si="1393"/>
        <v>0</v>
      </c>
      <c r="F2474" s="16">
        <f t="shared" si="1375"/>
        <v>487912.24070129608</v>
      </c>
      <c r="G2474" s="16">
        <f t="shared" si="1394"/>
        <v>31443.410480347193</v>
      </c>
      <c r="H2474" s="16">
        <f t="shared" si="1376"/>
        <v>0</v>
      </c>
      <c r="I2474" s="16">
        <f t="shared" si="1395"/>
        <v>-288445.10927851871</v>
      </c>
      <c r="J2474" s="16">
        <f t="shared" si="1396"/>
        <v>0</v>
      </c>
      <c r="K2474" s="16">
        <f t="shared" si="1377"/>
        <v>-288445.10927851871</v>
      </c>
      <c r="L2474" s="16">
        <f t="shared" si="1397"/>
        <v>0</v>
      </c>
      <c r="M2474" s="16">
        <f t="shared" si="1378"/>
        <v>0</v>
      </c>
      <c r="N2474" s="16">
        <f t="shared" si="1398"/>
        <v>73185.107776398785</v>
      </c>
      <c r="O2474" s="16">
        <f t="shared" si="1399"/>
        <v>0</v>
      </c>
      <c r="P2474" s="16">
        <f t="shared" si="1379"/>
        <v>73185.107776398785</v>
      </c>
      <c r="Q2474" s="16">
        <f t="shared" si="1400"/>
        <v>4686.910284337765</v>
      </c>
      <c r="R2474" s="16">
        <f t="shared" si="1380"/>
        <v>0</v>
      </c>
      <c r="S2474" s="16">
        <f t="shared" si="1401"/>
        <v>-115895.32761655259</v>
      </c>
      <c r="T2474" s="16">
        <f t="shared" si="1402"/>
        <v>0</v>
      </c>
      <c r="U2474" s="16">
        <f t="shared" si="1381"/>
        <v>-115895.32761655259</v>
      </c>
      <c r="V2474" s="16">
        <f t="shared" si="1403"/>
        <v>0</v>
      </c>
      <c r="W2474" s="16">
        <f t="shared" si="1382"/>
        <v>0</v>
      </c>
      <c r="X2474" s="16">
        <f t="shared" si="1404"/>
        <v>-31833.743954676589</v>
      </c>
      <c r="Y2474" s="16">
        <f t="shared" si="1405"/>
        <v>0</v>
      </c>
      <c r="Z2474" s="16">
        <f t="shared" si="1383"/>
        <v>-31833.743954676589</v>
      </c>
      <c r="AA2474" s="16">
        <f t="shared" si="1406"/>
        <v>0</v>
      </c>
      <c r="AB2474" s="16">
        <f t="shared" si="1384"/>
        <v>0</v>
      </c>
      <c r="AC2474" s="16">
        <f t="shared" si="1407"/>
        <v>11509.005876525764</v>
      </c>
      <c r="AD2474" s="16">
        <f t="shared" si="1408"/>
        <v>0</v>
      </c>
      <c r="AE2474" s="16">
        <f t="shared" si="1385"/>
        <v>11509.005876525764</v>
      </c>
      <c r="AF2474" s="16">
        <f t="shared" si="1409"/>
        <v>724.06347211412401</v>
      </c>
      <c r="AG2474" s="16">
        <f t="shared" si="1386"/>
        <v>0</v>
      </c>
      <c r="AH2474" s="16">
        <f t="shared" si="1410"/>
        <v>-10591.982363986068</v>
      </c>
      <c r="AI2474" s="16">
        <f t="shared" si="1411"/>
        <v>0</v>
      </c>
      <c r="AJ2474" s="16">
        <f t="shared" si="1387"/>
        <v>-10591.982363986068</v>
      </c>
      <c r="AK2474" s="16">
        <f t="shared" si="1412"/>
        <v>0</v>
      </c>
      <c r="AL2474" s="16">
        <f t="shared" si="1388"/>
        <v>0</v>
      </c>
      <c r="AM2474" s="16">
        <f t="shared" si="1413"/>
        <v>-883.5425142735362</v>
      </c>
      <c r="AN2474" s="16">
        <f t="shared" si="1414"/>
        <v>0</v>
      </c>
      <c r="AO2474" s="16">
        <f t="shared" si="1389"/>
        <v>-883.5425142735362</v>
      </c>
      <c r="AP2474" s="16">
        <f t="shared" si="1415"/>
        <v>0</v>
      </c>
      <c r="AQ2474" s="16">
        <f t="shared" si="1390"/>
        <v>0</v>
      </c>
      <c r="AR2474" s="16">
        <f t="shared" si="1416"/>
        <v>-883.5425142735362</v>
      </c>
      <c r="AS2474" s="16">
        <f t="shared" si="1417"/>
        <v>0</v>
      </c>
      <c r="AT2474" s="16">
        <f t="shared" si="1391"/>
        <v>-883.5425142735362</v>
      </c>
      <c r="AU2474" s="16">
        <f t="shared" si="1418"/>
        <v>0</v>
      </c>
    </row>
    <row r="2475" spans="1:47">
      <c r="B2475" s="13">
        <v>51</v>
      </c>
      <c r="C2475" s="16">
        <f t="shared" si="1374"/>
        <v>0</v>
      </c>
      <c r="D2475" s="16">
        <f t="shared" si="1392"/>
        <v>487912.24070129608</v>
      </c>
      <c r="E2475" s="16">
        <f t="shared" si="1393"/>
        <v>0</v>
      </c>
      <c r="F2475" s="16">
        <f t="shared" si="1375"/>
        <v>487912.24070129608</v>
      </c>
      <c r="G2475" s="16">
        <f t="shared" si="1394"/>
        <v>30826.873019948227</v>
      </c>
      <c r="H2475" s="16">
        <f t="shared" si="1376"/>
        <v>0</v>
      </c>
      <c r="I2475" s="16">
        <f t="shared" si="1395"/>
        <v>-288445.10927851871</v>
      </c>
      <c r="J2475" s="16">
        <f t="shared" si="1396"/>
        <v>0</v>
      </c>
      <c r="K2475" s="16">
        <f t="shared" si="1377"/>
        <v>-288445.10927851871</v>
      </c>
      <c r="L2475" s="16">
        <f t="shared" si="1397"/>
        <v>0</v>
      </c>
      <c r="M2475" s="16">
        <f t="shared" si="1378"/>
        <v>0</v>
      </c>
      <c r="N2475" s="16">
        <f t="shared" si="1398"/>
        <v>73185.107776398785</v>
      </c>
      <c r="O2475" s="16">
        <f t="shared" si="1399"/>
        <v>0</v>
      </c>
      <c r="P2475" s="16">
        <f t="shared" si="1379"/>
        <v>73185.107776398785</v>
      </c>
      <c r="Q2475" s="16">
        <f t="shared" si="1400"/>
        <v>4595.0100826840835</v>
      </c>
      <c r="R2475" s="16">
        <f t="shared" si="1380"/>
        <v>0</v>
      </c>
      <c r="S2475" s="16">
        <f t="shared" si="1401"/>
        <v>-115895.32761655259</v>
      </c>
      <c r="T2475" s="16">
        <f t="shared" si="1402"/>
        <v>0</v>
      </c>
      <c r="U2475" s="16">
        <f t="shared" si="1381"/>
        <v>-115895.32761655259</v>
      </c>
      <c r="V2475" s="16">
        <f t="shared" si="1403"/>
        <v>0</v>
      </c>
      <c r="W2475" s="16">
        <f t="shared" si="1382"/>
        <v>0</v>
      </c>
      <c r="X2475" s="16">
        <f t="shared" si="1404"/>
        <v>-31833.743954676589</v>
      </c>
      <c r="Y2475" s="16">
        <f t="shared" si="1405"/>
        <v>0</v>
      </c>
      <c r="Z2475" s="16">
        <f t="shared" si="1383"/>
        <v>-31833.743954676589</v>
      </c>
      <c r="AA2475" s="16">
        <f t="shared" si="1406"/>
        <v>0</v>
      </c>
      <c r="AB2475" s="16">
        <f t="shared" si="1384"/>
        <v>0</v>
      </c>
      <c r="AC2475" s="16">
        <f t="shared" si="1407"/>
        <v>11509.005876525764</v>
      </c>
      <c r="AD2475" s="16">
        <f t="shared" si="1408"/>
        <v>0</v>
      </c>
      <c r="AE2475" s="16">
        <f t="shared" si="1385"/>
        <v>11509.005876525764</v>
      </c>
      <c r="AF2475" s="16">
        <f t="shared" si="1409"/>
        <v>709.86614913149413</v>
      </c>
      <c r="AG2475" s="16">
        <f t="shared" si="1386"/>
        <v>0</v>
      </c>
      <c r="AH2475" s="16">
        <f t="shared" si="1410"/>
        <v>-10591.982363986068</v>
      </c>
      <c r="AI2475" s="16">
        <f t="shared" si="1411"/>
        <v>0</v>
      </c>
      <c r="AJ2475" s="16">
        <f t="shared" si="1387"/>
        <v>-10591.982363986068</v>
      </c>
      <c r="AK2475" s="16">
        <f t="shared" si="1412"/>
        <v>0</v>
      </c>
      <c r="AL2475" s="16">
        <f t="shared" si="1388"/>
        <v>0</v>
      </c>
      <c r="AM2475" s="16">
        <f t="shared" si="1413"/>
        <v>-883.5425142735362</v>
      </c>
      <c r="AN2475" s="16">
        <f t="shared" si="1414"/>
        <v>0</v>
      </c>
      <c r="AO2475" s="16">
        <f t="shared" si="1389"/>
        <v>-883.5425142735362</v>
      </c>
      <c r="AP2475" s="16">
        <f t="shared" si="1415"/>
        <v>0</v>
      </c>
      <c r="AQ2475" s="16">
        <f t="shared" si="1390"/>
        <v>0</v>
      </c>
      <c r="AR2475" s="16">
        <f t="shared" si="1416"/>
        <v>-883.5425142735362</v>
      </c>
      <c r="AS2475" s="16">
        <f t="shared" si="1417"/>
        <v>0</v>
      </c>
      <c r="AT2475" s="16">
        <f t="shared" si="1391"/>
        <v>-883.5425142735362</v>
      </c>
      <c r="AU2475" s="16">
        <f t="shared" si="1418"/>
        <v>0</v>
      </c>
    </row>
    <row r="2476" spans="1:47">
      <c r="B2476" s="13">
        <v>52</v>
      </c>
      <c r="C2476" s="16">
        <f t="shared" si="1374"/>
        <v>0</v>
      </c>
      <c r="D2476" s="16">
        <f t="shared" si="1392"/>
        <v>487912.24070129608</v>
      </c>
      <c r="E2476" s="16">
        <f t="shared" si="1393"/>
        <v>0</v>
      </c>
      <c r="F2476" s="16">
        <f t="shared" si="1375"/>
        <v>487912.24070129608</v>
      </c>
      <c r="G2476" s="16">
        <f t="shared" si="1394"/>
        <v>30222.424529361007</v>
      </c>
      <c r="H2476" s="16">
        <f t="shared" si="1376"/>
        <v>0</v>
      </c>
      <c r="I2476" s="16">
        <f t="shared" si="1395"/>
        <v>-288445.10927851871</v>
      </c>
      <c r="J2476" s="16">
        <f t="shared" si="1396"/>
        <v>0</v>
      </c>
      <c r="K2476" s="16">
        <f t="shared" si="1377"/>
        <v>-288445.10927851871</v>
      </c>
      <c r="L2476" s="16">
        <f t="shared" si="1397"/>
        <v>0</v>
      </c>
      <c r="M2476" s="16">
        <f t="shared" si="1378"/>
        <v>0</v>
      </c>
      <c r="N2476" s="16">
        <f t="shared" si="1398"/>
        <v>73185.107776398785</v>
      </c>
      <c r="O2476" s="16">
        <f t="shared" si="1399"/>
        <v>0</v>
      </c>
      <c r="P2476" s="16">
        <f t="shared" si="1379"/>
        <v>73185.107776398785</v>
      </c>
      <c r="Q2476" s="16">
        <f t="shared" si="1400"/>
        <v>4504.9118457687091</v>
      </c>
      <c r="R2476" s="16">
        <f t="shared" si="1380"/>
        <v>0</v>
      </c>
      <c r="S2476" s="16">
        <f t="shared" si="1401"/>
        <v>-115895.32761655259</v>
      </c>
      <c r="T2476" s="16">
        <f t="shared" si="1402"/>
        <v>0</v>
      </c>
      <c r="U2476" s="16">
        <f t="shared" si="1381"/>
        <v>-115895.32761655259</v>
      </c>
      <c r="V2476" s="16">
        <f t="shared" si="1403"/>
        <v>0</v>
      </c>
      <c r="W2476" s="16">
        <f t="shared" si="1382"/>
        <v>0</v>
      </c>
      <c r="X2476" s="16">
        <f t="shared" si="1404"/>
        <v>-31833.743954676589</v>
      </c>
      <c r="Y2476" s="16">
        <f t="shared" si="1405"/>
        <v>0</v>
      </c>
      <c r="Z2476" s="16">
        <f t="shared" si="1383"/>
        <v>-31833.743954676589</v>
      </c>
      <c r="AA2476" s="16">
        <f t="shared" si="1406"/>
        <v>0</v>
      </c>
      <c r="AB2476" s="16">
        <f t="shared" si="1384"/>
        <v>0</v>
      </c>
      <c r="AC2476" s="16">
        <f t="shared" si="1407"/>
        <v>11509.005876525764</v>
      </c>
      <c r="AD2476" s="16">
        <f t="shared" si="1408"/>
        <v>0</v>
      </c>
      <c r="AE2476" s="16">
        <f t="shared" si="1385"/>
        <v>11509.005876525764</v>
      </c>
      <c r="AF2476" s="16">
        <f t="shared" si="1409"/>
        <v>695.9472050308766</v>
      </c>
      <c r="AG2476" s="16">
        <f t="shared" si="1386"/>
        <v>0</v>
      </c>
      <c r="AH2476" s="16">
        <f t="shared" si="1410"/>
        <v>-10591.982363986068</v>
      </c>
      <c r="AI2476" s="16">
        <f t="shared" si="1411"/>
        <v>0</v>
      </c>
      <c r="AJ2476" s="16">
        <f t="shared" si="1387"/>
        <v>-10591.982363986068</v>
      </c>
      <c r="AK2476" s="16">
        <f t="shared" si="1412"/>
        <v>0</v>
      </c>
      <c r="AL2476" s="16">
        <f t="shared" si="1388"/>
        <v>0</v>
      </c>
      <c r="AM2476" s="16">
        <f t="shared" si="1413"/>
        <v>-883.5425142735362</v>
      </c>
      <c r="AN2476" s="16">
        <f t="shared" si="1414"/>
        <v>0</v>
      </c>
      <c r="AO2476" s="16">
        <f t="shared" si="1389"/>
        <v>-883.5425142735362</v>
      </c>
      <c r="AP2476" s="16">
        <f t="shared" si="1415"/>
        <v>0</v>
      </c>
      <c r="AQ2476" s="16">
        <f t="shared" si="1390"/>
        <v>0</v>
      </c>
      <c r="AR2476" s="16">
        <f t="shared" si="1416"/>
        <v>-883.5425142735362</v>
      </c>
      <c r="AS2476" s="16">
        <f t="shared" si="1417"/>
        <v>0</v>
      </c>
      <c r="AT2476" s="16">
        <f t="shared" si="1391"/>
        <v>-883.5425142735362</v>
      </c>
      <c r="AU2476" s="16">
        <f t="shared" si="1418"/>
        <v>0</v>
      </c>
    </row>
    <row r="2477" spans="1:47">
      <c r="B2477" s="13">
        <v>53</v>
      </c>
      <c r="C2477" s="16">
        <f t="shared" si="1374"/>
        <v>0</v>
      </c>
      <c r="D2477" s="16">
        <f t="shared" si="1392"/>
        <v>487912.24070129608</v>
      </c>
      <c r="E2477" s="16">
        <f t="shared" si="1393"/>
        <v>0</v>
      </c>
      <c r="F2477" s="16">
        <f t="shared" si="1375"/>
        <v>487912.24070129608</v>
      </c>
      <c r="G2477" s="16">
        <f t="shared" si="1394"/>
        <v>29629.827969961771</v>
      </c>
      <c r="H2477" s="16">
        <f t="shared" si="1376"/>
        <v>0</v>
      </c>
      <c r="I2477" s="16">
        <f t="shared" si="1395"/>
        <v>-288445.10927851871</v>
      </c>
      <c r="J2477" s="16">
        <f t="shared" si="1396"/>
        <v>0</v>
      </c>
      <c r="K2477" s="16">
        <f t="shared" si="1377"/>
        <v>-288445.10927851871</v>
      </c>
      <c r="L2477" s="16">
        <f t="shared" si="1397"/>
        <v>0</v>
      </c>
      <c r="M2477" s="16">
        <f t="shared" si="1378"/>
        <v>0</v>
      </c>
      <c r="N2477" s="16">
        <f t="shared" si="1398"/>
        <v>73185.107776398785</v>
      </c>
      <c r="O2477" s="16">
        <f t="shared" si="1399"/>
        <v>0</v>
      </c>
      <c r="P2477" s="16">
        <f t="shared" si="1379"/>
        <v>73185.107776398785</v>
      </c>
      <c r="Q2477" s="16">
        <f t="shared" si="1400"/>
        <v>4416.5802409497146</v>
      </c>
      <c r="R2477" s="16">
        <f t="shared" si="1380"/>
        <v>0</v>
      </c>
      <c r="S2477" s="16">
        <f t="shared" si="1401"/>
        <v>-115895.32761655259</v>
      </c>
      <c r="T2477" s="16">
        <f t="shared" si="1402"/>
        <v>0</v>
      </c>
      <c r="U2477" s="16">
        <f t="shared" si="1381"/>
        <v>-115895.32761655259</v>
      </c>
      <c r="V2477" s="16">
        <f t="shared" si="1403"/>
        <v>0</v>
      </c>
      <c r="W2477" s="16">
        <f t="shared" si="1382"/>
        <v>0</v>
      </c>
      <c r="X2477" s="16">
        <f t="shared" si="1404"/>
        <v>-31833.743954676589</v>
      </c>
      <c r="Y2477" s="16">
        <f t="shared" si="1405"/>
        <v>0</v>
      </c>
      <c r="Z2477" s="16">
        <f t="shared" si="1383"/>
        <v>-31833.743954676589</v>
      </c>
      <c r="AA2477" s="16">
        <f t="shared" si="1406"/>
        <v>0</v>
      </c>
      <c r="AB2477" s="16">
        <f t="shared" si="1384"/>
        <v>0</v>
      </c>
      <c r="AC2477" s="16">
        <f t="shared" si="1407"/>
        <v>11509.005876525764</v>
      </c>
      <c r="AD2477" s="16">
        <f t="shared" si="1408"/>
        <v>0</v>
      </c>
      <c r="AE2477" s="16">
        <f t="shared" si="1385"/>
        <v>11509.005876525764</v>
      </c>
      <c r="AF2477" s="16">
        <f t="shared" si="1409"/>
        <v>682.30118140282013</v>
      </c>
      <c r="AG2477" s="16">
        <f t="shared" si="1386"/>
        <v>0</v>
      </c>
      <c r="AH2477" s="16">
        <f t="shared" si="1410"/>
        <v>-10591.982363986068</v>
      </c>
      <c r="AI2477" s="16">
        <f t="shared" si="1411"/>
        <v>0</v>
      </c>
      <c r="AJ2477" s="16">
        <f t="shared" si="1387"/>
        <v>-10591.982363986068</v>
      </c>
      <c r="AK2477" s="16">
        <f t="shared" si="1412"/>
        <v>0</v>
      </c>
      <c r="AL2477" s="16">
        <f t="shared" si="1388"/>
        <v>0</v>
      </c>
      <c r="AM2477" s="16">
        <f t="shared" si="1413"/>
        <v>-883.5425142735362</v>
      </c>
      <c r="AN2477" s="16">
        <f t="shared" si="1414"/>
        <v>0</v>
      </c>
      <c r="AO2477" s="16">
        <f t="shared" si="1389"/>
        <v>-883.5425142735362</v>
      </c>
      <c r="AP2477" s="16">
        <f t="shared" si="1415"/>
        <v>0</v>
      </c>
      <c r="AQ2477" s="16">
        <f t="shared" si="1390"/>
        <v>0</v>
      </c>
      <c r="AR2477" s="16">
        <f t="shared" si="1416"/>
        <v>-883.5425142735362</v>
      </c>
      <c r="AS2477" s="16">
        <f t="shared" si="1417"/>
        <v>0</v>
      </c>
      <c r="AT2477" s="16">
        <f t="shared" si="1391"/>
        <v>-883.5425142735362</v>
      </c>
      <c r="AU2477" s="16">
        <f t="shared" si="1418"/>
        <v>0</v>
      </c>
    </row>
    <row r="2479" spans="1:47">
      <c r="A2479" s="2" t="s">
        <v>486</v>
      </c>
      <c r="B2479" s="5" t="s">
        <v>429</v>
      </c>
      <c r="C2479" s="11">
        <f>IF($AQ$2498,$AQ$2482,$AQ$2481)</f>
        <v>24412</v>
      </c>
      <c r="D2479" s="5" t="s">
        <v>430</v>
      </c>
      <c r="E2479" s="11">
        <f>IF($B$129+780&lt;$B$133,2,IF($C$2479&lt;=$C$2480+1,-1,IF($C$2479&gt;=$B$129+781,1,0)))</f>
        <v>0</v>
      </c>
      <c r="F2479" s="5" t="s">
        <v>431</v>
      </c>
      <c r="G2479" s="9" t="str">
        <f>CHOOSE($E$2479+2,IF($C$2480+1&lt;$B$133,"già ora (prima di gennaio 2027)",IF($C$2480+1=$B$133,"già ora (da gennaio 2027)","prima dei 40 anni")),"dentro la scala","dopo i 65 anni (fuori scala)","fuori scala: i 65 anni cadono prima del 2027")</f>
        <v>dentro la scala</v>
      </c>
    </row>
    <row r="2480" spans="1:47">
      <c r="A2480" s="5" t="s">
        <v>432</v>
      </c>
      <c r="C2480" s="11">
        <f>MAX($B$129+478,$B$133-2)</f>
        <v>24322</v>
      </c>
      <c r="H2480" s="11">
        <f>IF($C$2498,$C$2480,$C$2482)</f>
        <v>24322</v>
      </c>
      <c r="M2480" s="11">
        <f>IF($H$2498,$H$2480,$H$2482)</f>
        <v>24389</v>
      </c>
      <c r="R2480" s="11">
        <f>IF($M$2498,$M$2480,$M$2482)</f>
        <v>24389</v>
      </c>
      <c r="W2480" s="11">
        <f>IF($R$2498,$R$2480,$R$2482)</f>
        <v>24405</v>
      </c>
      <c r="AB2480" s="11">
        <f>IF($W$2498,$W$2480,$W$2482)</f>
        <v>24405</v>
      </c>
      <c r="AG2480" s="11">
        <f>IF($AB$2498,$AB$2480,$AB$2482)</f>
        <v>24409</v>
      </c>
      <c r="AL2480" s="11">
        <f>IF($AG$2498,$AG$2480,$AG$2482)</f>
        <v>24411</v>
      </c>
      <c r="AQ2480" s="11">
        <f>IF($AL$2498,$AL$2480,$AL$2482)</f>
        <v>24411</v>
      </c>
    </row>
    <row r="2481" spans="1:43">
      <c r="A2481" s="5" t="s">
        <v>433</v>
      </c>
      <c r="C2481" s="11">
        <f>MAX($B$129+781,$C$2480+3)</f>
        <v>24591</v>
      </c>
      <c r="H2481" s="11">
        <f>IF($C$2498,$C$2482,$C$2481)</f>
        <v>24456</v>
      </c>
      <c r="M2481" s="11">
        <f>IF($H$2498,$H$2482,$H$2481)</f>
        <v>24456</v>
      </c>
      <c r="R2481" s="11">
        <f>IF($M$2498,$M$2482,$M$2481)</f>
        <v>24422</v>
      </c>
      <c r="W2481" s="11">
        <f>IF($R$2498,$R$2482,$R$2481)</f>
        <v>24422</v>
      </c>
      <c r="AB2481" s="11">
        <f>IF($W$2498,$W$2482,$W$2481)</f>
        <v>24413</v>
      </c>
      <c r="AG2481" s="11">
        <f>IF($AB$2498,$AB$2482,$AB$2481)</f>
        <v>24413</v>
      </c>
      <c r="AL2481" s="11">
        <f>IF($AG$2498,$AG$2482,$AG$2481)</f>
        <v>24413</v>
      </c>
      <c r="AQ2481" s="11">
        <f>IF($AL$2498,$AL$2482,$AL$2481)</f>
        <v>24412</v>
      </c>
    </row>
    <row r="2482" spans="1:43">
      <c r="A2482" s="5" t="s">
        <v>434</v>
      </c>
      <c r="C2482" s="11">
        <f>INT(($C$2480+$C$2481)/2)</f>
        <v>24456</v>
      </c>
      <c r="H2482" s="11">
        <f>INT(($H$2480+$H$2481)/2)</f>
        <v>24389</v>
      </c>
      <c r="M2482" s="11">
        <f>INT(($M$2480+$M$2481)/2)</f>
        <v>24422</v>
      </c>
      <c r="R2482" s="11">
        <f>INT(($R$2480+$R$2481)/2)</f>
        <v>24405</v>
      </c>
      <c r="W2482" s="11">
        <f>INT(($W$2480+$W$2481)/2)</f>
        <v>24413</v>
      </c>
      <c r="AB2482" s="11">
        <f>INT(($AB$2480+$AB$2481)/2)</f>
        <v>24409</v>
      </c>
      <c r="AG2482" s="11">
        <f>INT(($AG$2480+$AG$2481)/2)</f>
        <v>24411</v>
      </c>
      <c r="AL2482" s="11">
        <f>INT(($AL$2480+$AL$2481)/2)</f>
        <v>24412</v>
      </c>
      <c r="AQ2482" s="11">
        <f>INT(($AQ$2480+$AQ$2481)/2)</f>
        <v>24411</v>
      </c>
    </row>
    <row r="2483" spans="1:43">
      <c r="A2483" s="5" t="s">
        <v>397</v>
      </c>
      <c r="C2483" s="11">
        <f>MAX(0,$C$2482-$B$133)</f>
        <v>132</v>
      </c>
      <c r="H2483" s="11">
        <f>MAX(0,$H$2482-$B$133)</f>
        <v>65</v>
      </c>
      <c r="M2483" s="11">
        <f>MAX(0,$M$2482-$B$133)</f>
        <v>98</v>
      </c>
      <c r="R2483" s="11">
        <f>MAX(0,$R$2482-$B$133)</f>
        <v>81</v>
      </c>
      <c r="W2483" s="11">
        <f>MAX(0,$W$2482-$B$133)</f>
        <v>89</v>
      </c>
      <c r="AB2483" s="11">
        <f>MAX(0,$AB$2482-$B$133)</f>
        <v>85</v>
      </c>
      <c r="AG2483" s="11">
        <f>MAX(0,$AG$2482-$B$133)</f>
        <v>87</v>
      </c>
      <c r="AL2483" s="11">
        <f>MAX(0,$AL$2482-$B$133)</f>
        <v>88</v>
      </c>
      <c r="AQ2483" s="11">
        <f>MAX(0,$AQ$2482-$B$133)</f>
        <v>87</v>
      </c>
    </row>
    <row r="2484" spans="1:43">
      <c r="A2484" s="5" t="s">
        <v>398</v>
      </c>
      <c r="C2484" s="11">
        <f>INT($C$2482/12)</f>
        <v>2038</v>
      </c>
      <c r="H2484" s="11">
        <f>INT($H$2482/12)</f>
        <v>2032</v>
      </c>
      <c r="M2484" s="11">
        <f>INT($M$2482/12)</f>
        <v>2035</v>
      </c>
      <c r="R2484" s="11">
        <f>INT($R$2482/12)</f>
        <v>2033</v>
      </c>
      <c r="W2484" s="11">
        <f>INT($W$2482/12)</f>
        <v>2034</v>
      </c>
      <c r="AB2484" s="11">
        <f>INT($AB$2482/12)</f>
        <v>2034</v>
      </c>
      <c r="AG2484" s="11">
        <f>INT($AG$2482/12)</f>
        <v>2034</v>
      </c>
      <c r="AL2484" s="11">
        <f>INT($AL$2482/12)</f>
        <v>2034</v>
      </c>
      <c r="AQ2484" s="11">
        <f>INT($AQ$2482/12)</f>
        <v>2034</v>
      </c>
    </row>
    <row r="2485" spans="1:43">
      <c r="A2485" s="5" t="s">
        <v>399</v>
      </c>
      <c r="C2485" s="18">
        <f>MOD($C$2482,12)/12</f>
        <v>0</v>
      </c>
      <c r="H2485" s="18">
        <f>MOD($H$2482,12)/12</f>
        <v>0.41666666666666669</v>
      </c>
      <c r="M2485" s="18">
        <f>MOD($M$2482,12)/12</f>
        <v>0.16666666666666666</v>
      </c>
      <c r="R2485" s="18">
        <f>MOD($R$2482,12)/12</f>
        <v>0.75</v>
      </c>
      <c r="W2485" s="18">
        <f>MOD($W$2482,12)/12</f>
        <v>0.41666666666666669</v>
      </c>
      <c r="AB2485" s="18">
        <f>MOD($AB$2482,12)/12</f>
        <v>8.3333333333333329E-2</v>
      </c>
      <c r="AG2485" s="18">
        <f>MOD($AG$2482,12)/12</f>
        <v>0.25</v>
      </c>
      <c r="AL2485" s="18">
        <f>MOD($AL$2482,12)/12</f>
        <v>0.33333333333333331</v>
      </c>
      <c r="AQ2485" s="18">
        <f>MOD($AQ$2482,12)/12</f>
        <v>0.25</v>
      </c>
    </row>
    <row r="2486" spans="1:43">
      <c r="A2486" s="5" t="s">
        <v>400</v>
      </c>
      <c r="C2486" s="16">
        <f>INDEX($I$242:$I$734,$C$2483+1)</f>
        <v>490845.56991983461</v>
      </c>
      <c r="H2486" s="16">
        <f>INDEX($I$242:$I$734,$H$2483+1)</f>
        <v>359220.99482961989</v>
      </c>
      <c r="M2486" s="16">
        <f>INDEX($I$242:$I$734,$M$2483+1)</f>
        <v>421522.33863836405</v>
      </c>
      <c r="R2486" s="16">
        <f>INDEX($I$242:$I$734,$R$2483+1)</f>
        <v>388838.38618735073</v>
      </c>
      <c r="W2486" s="16">
        <f>INDEX($I$242:$I$734,$W$2483+1)</f>
        <v>404060.19464706123</v>
      </c>
      <c r="AB2486" s="16">
        <f>INDEX($I$242:$I$734,$AB$2483+1)</f>
        <v>396414.33530258195</v>
      </c>
      <c r="AG2486" s="16">
        <f>INDEX($I$242:$I$734,$AG$2483+1)</f>
        <v>400228.48601469077</v>
      </c>
      <c r="AL2486" s="16">
        <f>INDEX($I$242:$I$734,$AL$2483+1)</f>
        <v>402142.1405479511</v>
      </c>
      <c r="AQ2486" s="16">
        <f>INDEX($I$242:$I$734,$AQ$2483+1)</f>
        <v>400228.48601469077</v>
      </c>
    </row>
    <row r="2487" spans="1:43">
      <c r="A2487" s="5" t="s">
        <v>381</v>
      </c>
      <c r="C2487" s="16">
        <f>INDEX($M$242:$M$734,$C$2483+1)</f>
        <v>316364.78229071444</v>
      </c>
      <c r="H2487" s="16">
        <f>INDEX($M$242:$M$734,$H$2483+1)</f>
        <v>236400.62830230125</v>
      </c>
      <c r="M2487" s="16">
        <f>INDEX($M$242:$M$734,$M$2483+1)</f>
        <v>274681.63781909877</v>
      </c>
      <c r="R2487" s="16">
        <f>INDEX($M$242:$M$734,$R$2483+1)</f>
        <v>254700.86002646273</v>
      </c>
      <c r="W2487" s="16">
        <f>INDEX($M$242:$M$734,$W$2483+1)</f>
        <v>264033.77488021296</v>
      </c>
      <c r="AB2487" s="16">
        <f>INDEX($M$242:$M$734,$AB$2483+1)</f>
        <v>259351.91615638972</v>
      </c>
      <c r="AG2487" s="16">
        <f>INDEX($M$242:$M$734,$AG$2483+1)</f>
        <v>261688.98247583461</v>
      </c>
      <c r="AL2487" s="16">
        <f>INDEX($M$242:$M$734,$AL$2483+1)</f>
        <v>262860.41132303351</v>
      </c>
      <c r="AQ2487" s="16">
        <f>INDEX($M$242:$M$734,$AQ$2483+1)</f>
        <v>261688.98247583461</v>
      </c>
    </row>
    <row r="2488" spans="1:43">
      <c r="A2488" s="5" t="s">
        <v>132</v>
      </c>
      <c r="C2488" s="20">
        <f>MAX(0,1-$C$2487/($C$2486*INDEX($E$242:$E$734,$C$2483+1)))</f>
        <v>0.49164481099847168</v>
      </c>
      <c r="H2488" s="20">
        <f>MAX(0,1-$H$2487/($H$2486*INDEX($E$242:$E$734,$H$2483+1)))</f>
        <v>0.42026630146411836</v>
      </c>
      <c r="M2488" s="20">
        <f>MAX(0,1-$M$2487/($M$2486*INDEX($E$242:$E$734,$M$2483+1)))</f>
        <v>0.456374035441516</v>
      </c>
      <c r="R2488" s="20">
        <f>MAX(0,1-$R$2487/($R$2486*INDEX($E$242:$E$734,$R$2483+1)))</f>
        <v>0.43800039006441716</v>
      </c>
      <c r="W2488" s="20">
        <f>MAX(0,1-$W$2487/($W$2486*INDEX($E$242:$E$734,$W$2483+1)))</f>
        <v>0.44670760228447148</v>
      </c>
      <c r="AB2488" s="20">
        <f>MAX(0,1-$AB$2487/($AB$2486*INDEX($E$242:$E$734,$AB$2483+1)))</f>
        <v>0.44236744459314892</v>
      </c>
      <c r="AG2488" s="20">
        <f>MAX(0,1-$AG$2487/($AG$2486*INDEX($E$242:$E$734,$AG$2483+1)))</f>
        <v>0.44454089336265346</v>
      </c>
      <c r="AL2488" s="20">
        <f>MAX(0,1-$AL$2487/($AL$2486*INDEX($E$242:$E$734,$AL$2483+1)))</f>
        <v>0.44562509121425664</v>
      </c>
      <c r="AQ2488" s="20">
        <f>MAX(0,1-$AQ$2487/($AQ$2486*INDEX($E$242:$E$734,$AQ$2483+1)))</f>
        <v>0.44454089336265346</v>
      </c>
    </row>
    <row r="2489" spans="1:43">
      <c r="A2489" s="5" t="s">
        <v>401</v>
      </c>
      <c r="C2489" s="16">
        <f>INDEX($AN$163:$AN$239,($C$2484-1)-2008)+INDEX($AJ$163:$AJ$239,$C$2484-2008)*$C$2485/INDEX($M$163:$M$239,$C$2484-2008)</f>
        <v>341686.39665079204</v>
      </c>
      <c r="H2489" s="16">
        <f>INDEX($AN$163:$AN$239,($H$2484-1)-2008)+INDEX($AJ$163:$AJ$239,$H$2484-2008)*$H$2485/INDEX($M$163:$M$239,$H$2484-2008)</f>
        <v>274552.66614971892</v>
      </c>
      <c r="M2489" s="16">
        <f>INDEX($AN$163:$AN$239,($M$2484-1)-2008)+INDEX($AJ$163:$AJ$239,$M$2484-2008)*$M$2485/INDEX($M$163:$M$239,$M$2484-2008)</f>
        <v>307858.73725221475</v>
      </c>
      <c r="R2489" s="16">
        <f>INDEX($AN$163:$AN$239,($R$2484-1)-2008)+INDEX($AJ$163:$AJ$239,$R$2484-2008)*$R$2485/INDEX($M$163:$M$239,$R$2484-2008)</f>
        <v>290765.39450767956</v>
      </c>
      <c r="W2489" s="16">
        <f>INDEX($AN$163:$AN$239,($W$2484-1)-2008)+INDEX($AJ$163:$AJ$239,$W$2484-2008)*$W$2485/INDEX($M$163:$M$239,$W$2484-2008)</f>
        <v>298822.00969561393</v>
      </c>
      <c r="AB2489" s="16">
        <f>INDEX($AN$163:$AN$239,($AB$2484-1)-2008)+INDEX($AJ$163:$AJ$239,$AB$2484-2008)*$AB$2485/INDEX($M$163:$M$239,$AB$2484-2008)</f>
        <v>294801.24104287062</v>
      </c>
      <c r="AG2489" s="16">
        <f>INDEX($AN$163:$AN$239,($AG$2484-1)-2008)+INDEX($AJ$163:$AJ$239,$AG$2484-2008)*$AG$2485/INDEX($M$163:$M$239,$AG$2484-2008)</f>
        <v>296811.62536924228</v>
      </c>
      <c r="AL2489" s="16">
        <f>INDEX($AN$163:$AN$239,($AL$2484-1)-2008)+INDEX($AJ$163:$AJ$239,$AL$2484-2008)*$AL$2485/INDEX($M$163:$M$239,$AL$2484-2008)</f>
        <v>297816.81753242807</v>
      </c>
      <c r="AQ2489" s="16">
        <f>INDEX($AN$163:$AN$239,($AQ$2484-1)-2008)+INDEX($AJ$163:$AJ$239,$AQ$2484-2008)*$AQ$2485/INDEX($M$163:$M$239,$AQ$2484-2008)</f>
        <v>296811.62536924228</v>
      </c>
    </row>
    <row r="2490" spans="1:43">
      <c r="A2490" s="5" t="s">
        <v>402</v>
      </c>
      <c r="C2490" s="16">
        <f>$C$2489*$D$737*$J$152</f>
        <v>31932.357625924687</v>
      </c>
      <c r="H2490" s="16">
        <f>$H$2489*$D$737*$J$152</f>
        <v>25658.363951796531</v>
      </c>
      <c r="M2490" s="16">
        <f>$M$2489*$D$737*$J$152</f>
        <v>28770.988229450537</v>
      </c>
      <c r="R2490" s="16">
        <f>$R$2489*$D$737*$J$152</f>
        <v>27173.527110450097</v>
      </c>
      <c r="W2490" s="16">
        <f>$W$2489*$D$737*$J$152</f>
        <v>27926.459389748608</v>
      </c>
      <c r="AB2490" s="16">
        <f>$AB$2489*$D$737*$J$152</f>
        <v>27550.697803074367</v>
      </c>
      <c r="AG2490" s="16">
        <f>$AG$2489*$D$737*$J$152</f>
        <v>27738.578596411488</v>
      </c>
      <c r="AL2490" s="16">
        <f>$AL$2489*$D$737*$J$152</f>
        <v>27832.518993080044</v>
      </c>
      <c r="AQ2490" s="16">
        <f>$AQ$2489*$D$737*$J$152</f>
        <v>27738.578596411488</v>
      </c>
    </row>
    <row r="2491" spans="1:43">
      <c r="A2491" s="5" t="s">
        <v>403</v>
      </c>
      <c r="C2491" s="16">
        <f>MAX(0,IF($C$2490&lt;=28000,0.23*$C$2490,IF($C$2490&lt;=50000,6440+0.33*($C$2490-28000),13700+0.43*($C$2490-50000)))-(IF($C$2490&lt;=8500,1955,IF($C$2490&lt;=28000,700+1255*(28000-$C$2490)/19500,IF($C$2490&lt;=50000,700*(50000-$C$2490)/22000,0)))+IF(AND($C$2490&gt;25000,$C$2490&lt;=29000),50,0)))</f>
        <v>7162.7984864709324</v>
      </c>
      <c r="H2491" s="16">
        <f>MAX(0,IF($H$2490&lt;=28000,0.23*$H$2490,IF($H$2490&lt;=50000,6440+0.33*($H$2490-28000),13700+0.43*($H$2490-50000)))-(IF($H$2490&lt;=8500,1955,IF($H$2490&lt;=28000,700+1255*(28000-$H$2490)/19500,IF($H$2490&lt;=50000,700*(50000-$H$2490)/22000,0)))+IF(AND($H$2490&gt;25000,$H$2490&lt;=29000),50,0)))</f>
        <v>5000.7184145288247</v>
      </c>
      <c r="M2491" s="16">
        <f>MAX(0,IF($M$2490&lt;=28000,0.23*$M$2490,IF($M$2490&lt;=50000,6440+0.33*($M$2490-28000),13700+0.43*($M$2490-50000)))-(IF($M$2490&lt;=8500,1955,IF($M$2490&lt;=28000,700+1255*(28000-$M$2490)/19500,IF($M$2490&lt;=50000,700*(50000-$M$2490)/22000,0)))+IF(AND($M$2490&gt;25000,$M$2490&lt;=29000),50,0)))</f>
        <v>5968.9575593830123</v>
      </c>
      <c r="R2491" s="16">
        <f>MAX(0,IF($R$2490&lt;=28000,0.23*$R$2490,IF($R$2490&lt;=50000,6440+0.33*($R$2490-28000),13700+0.43*($R$2490-50000)))-(IF($R$2490&lt;=8500,1955,IF($R$2490&lt;=28000,700+1255*(28000-$R$2490)/19500,IF($R$2490&lt;=50000,700*(50000-$R$2490)/22000,0)))+IF(AND($R$2490&gt;25000,$R$2490&lt;=29000),50,0)))</f>
        <v>5446.7202878965927</v>
      </c>
      <c r="W2491" s="16">
        <f>MAX(0,IF($W$2490&lt;=28000,0.23*$W$2490,IF($W$2490&lt;=50000,6440+0.33*($W$2490-28000),13700+0.43*($W$2490-50000)))-(IF($W$2490&lt;=8500,1955,IF($W$2490&lt;=28000,700+1255*(28000-$W$2490)/19500,IF($W$2490&lt;=50000,700*(50000-$W$2490)/22000,0)))+IF(AND($W$2490&gt;25000,$W$2490&lt;=29000),50,0)))</f>
        <v>5668.352661392667</v>
      </c>
      <c r="AB2491" s="16">
        <f>MAX(0,IF($AB$2490&lt;=28000,0.23*$AB$2490,IF($AB$2490&lt;=50000,6440+0.33*($AB$2490-28000),13700+0.43*($AB$2490-50000)))-(IF($AB$2490&lt;=8500,1955,IF($AB$2490&lt;=28000,700+1255*(28000-$AB$2490)/19500,IF($AB$2490&lt;=50000,700*(50000-$AB$2490)/22000,0)))+IF(AND($AB$2490&gt;25000,$AB$2490&lt;=29000),50,0)))</f>
        <v>5557.7438661357373</v>
      </c>
      <c r="AG2491" s="16">
        <f>MAX(0,IF($AG$2490&lt;=28000,0.23*$AG$2490,IF($AG$2490&lt;=50000,6440+0.33*($AG$2490-28000),13700+0.43*($AG$2490-50000)))-(IF($AG$2490&lt;=8500,1955,IF($AG$2490&lt;=28000,700+1255*(28000-$AG$2490)/19500,IF($AG$2490&lt;=50000,700*(50000-$AG$2490)/22000,0)))+IF(AND($AG$2490&gt;25000,$AG$2490&lt;=29000),50,0)))</f>
        <v>5613.0482637642017</v>
      </c>
      <c r="AL2491" s="16">
        <f>MAX(0,IF($AL$2490&lt;=28000,0.23*$AL$2490,IF($AL$2490&lt;=50000,6440+0.33*($AL$2490-28000),13700+0.43*($AL$2490-50000)))-(IF($AL$2490&lt;=8500,1955,IF($AL$2490&lt;=28000,700+1255*(28000-$AL$2490)/19500,IF($AL$2490&lt;=50000,700*(50000-$AL$2490)/22000,0)))+IF(AND($AL$2490&gt;25000,$AL$2490&lt;=29000),50,0)))</f>
        <v>5640.7004625784339</v>
      </c>
      <c r="AQ2491" s="16">
        <f>MAX(0,IF($AQ$2490&lt;=28000,0.23*$AQ$2490,IF($AQ$2490&lt;=50000,6440+0.33*($AQ$2490-28000),13700+0.43*($AQ$2490-50000)))-(IF($AQ$2490&lt;=8500,1955,IF($AQ$2490&lt;=28000,700+1255*(28000-$AQ$2490)/19500,IF($AQ$2490&lt;=50000,700*(50000-$AQ$2490)/22000,0)))+IF(AND($AQ$2490&gt;25000,$AQ$2490&lt;=29000),50,0)))</f>
        <v>5613.0482637642017</v>
      </c>
    </row>
    <row r="2492" spans="1:43">
      <c r="A2492" s="5" t="s">
        <v>404</v>
      </c>
      <c r="C2492" s="16">
        <f>$C$2490-$C$2491-IF($C$2491&gt;0,$B$111*$C$2490,0)</f>
        <v>24130.911986935262</v>
      </c>
      <c r="H2492" s="16">
        <f>$H$2490-$H$2491-IF($H$2491&gt;0,$B$111*$H$2490,0)</f>
        <v>20144.478258231778</v>
      </c>
      <c r="M2492" s="16">
        <f>$M$2490-$M$2491-IF($M$2491&gt;0,$B$111*$M$2490,0)</f>
        <v>22226.610905478516</v>
      </c>
      <c r="R2492" s="16">
        <f>$R$2490-$R$2491-IF($R$2491&gt;0,$B$111*$R$2490,0)</f>
        <v>21183.336280344502</v>
      </c>
      <c r="W2492" s="16">
        <f>$W$2490-$W$2491-IF($W$2491&gt;0,$B$111*$W$2490,0)</f>
        <v>21699.577540560971</v>
      </c>
      <c r="AB2492" s="16">
        <f>$AB$2490-$AB$2491-IF($AB$2491&gt;0,$B$111*$AB$2490,0)</f>
        <v>21441.939980877141</v>
      </c>
      <c r="AG2492" s="16">
        <f>$AG$2490-$AG$2491-IF($AG$2491&gt;0,$B$111*$AG$2490,0)</f>
        <v>21570.758760719054</v>
      </c>
      <c r="AL2492" s="16">
        <f>$AL$2490-$AL$2491-IF($AL$2491&gt;0,$B$111*$AL$2490,0)</f>
        <v>21635.168150640009</v>
      </c>
      <c r="AQ2492" s="16">
        <f>$AQ$2490-$AQ$2491-IF($AQ$2491&gt;0,$B$111*$AQ$2490,0)</f>
        <v>21570.758760719054</v>
      </c>
    </row>
    <row r="2493" spans="1:43">
      <c r="A2493" s="5" t="s">
        <v>405</v>
      </c>
      <c r="C2493" s="11">
        <f>$B$132-$C$2482</f>
        <v>458</v>
      </c>
      <c r="H2493" s="11">
        <f>$B$132-$H$2482</f>
        <v>525</v>
      </c>
      <c r="M2493" s="11">
        <f>$B$132-$M$2482</f>
        <v>492</v>
      </c>
      <c r="R2493" s="11">
        <f>$B$132-$R$2482</f>
        <v>509</v>
      </c>
      <c r="W2493" s="11">
        <f>$B$132-$W$2482</f>
        <v>501</v>
      </c>
      <c r="AB2493" s="11">
        <f>$B$132-$AB$2482</f>
        <v>505</v>
      </c>
      <c r="AG2493" s="11">
        <f>$B$132-$AG$2482</f>
        <v>503</v>
      </c>
      <c r="AL2493" s="11">
        <f>$B$132-$AL$2482</f>
        <v>502</v>
      </c>
      <c r="AQ2493" s="11">
        <f>$B$132-$AQ$2482</f>
        <v>503</v>
      </c>
    </row>
    <row r="2494" spans="1:43">
      <c r="A2494" s="5" t="s">
        <v>406</v>
      </c>
      <c r="C2494" s="11">
        <f>$B$134-$C$2482</f>
        <v>186</v>
      </c>
      <c r="H2494" s="11">
        <f>$B$134-$H$2482</f>
        <v>253</v>
      </c>
      <c r="M2494" s="11">
        <f>$B$134-$M$2482</f>
        <v>220</v>
      </c>
      <c r="R2494" s="11">
        <f>$B$134-$R$2482</f>
        <v>237</v>
      </c>
      <c r="W2494" s="11">
        <f>$B$134-$W$2482</f>
        <v>229</v>
      </c>
      <c r="AB2494" s="11">
        <f>$B$134-$AB$2482</f>
        <v>233</v>
      </c>
      <c r="AG2494" s="11">
        <f>$B$134-$AG$2482</f>
        <v>231</v>
      </c>
      <c r="AL2494" s="11">
        <f>$B$134-$AL$2482</f>
        <v>230</v>
      </c>
      <c r="AQ2494" s="11">
        <f>$B$134-$AQ$2482</f>
        <v>231</v>
      </c>
    </row>
    <row r="2495" spans="1:43">
      <c r="A2495" s="5" t="s">
        <v>133</v>
      </c>
      <c r="C2495" s="11">
        <f>ROUNDUP($C$2493/12,0)</f>
        <v>39</v>
      </c>
      <c r="H2495" s="11">
        <f>ROUNDUP($H$2493/12,0)</f>
        <v>44</v>
      </c>
      <c r="M2495" s="11">
        <f>ROUNDUP($M$2493/12,0)</f>
        <v>41</v>
      </c>
      <c r="R2495" s="11">
        <f>ROUNDUP($R$2493/12,0)</f>
        <v>43</v>
      </c>
      <c r="W2495" s="11">
        <f>ROUNDUP($W$2493/12,0)</f>
        <v>42</v>
      </c>
      <c r="AB2495" s="11">
        <f>ROUNDUP($AB$2493/12,0)</f>
        <v>43</v>
      </c>
      <c r="AG2495" s="11">
        <f>ROUNDUP($AG$2493/12,0)</f>
        <v>42</v>
      </c>
      <c r="AL2495" s="11">
        <f>ROUNDUP($AL$2493/12,0)</f>
        <v>42</v>
      </c>
      <c r="AQ2495" s="11">
        <f>ROUNDUP($AQ$2493/12,0)</f>
        <v>42</v>
      </c>
    </row>
    <row r="2496" spans="1:43">
      <c r="A2496" s="5" t="s">
        <v>407</v>
      </c>
      <c r="C2496" s="16">
        <f>$B$8</f>
        <v>22000</v>
      </c>
      <c r="H2496" s="16">
        <f>$B$8</f>
        <v>22000</v>
      </c>
      <c r="M2496" s="16">
        <f>$B$8</f>
        <v>22000</v>
      </c>
      <c r="R2496" s="16">
        <f>$B$8</f>
        <v>22000</v>
      </c>
      <c r="W2496" s="16">
        <f>$B$8</f>
        <v>22000</v>
      </c>
      <c r="AB2496" s="16">
        <f>$B$8</f>
        <v>22000</v>
      </c>
      <c r="AG2496" s="16">
        <f>$B$8</f>
        <v>22000</v>
      </c>
      <c r="AL2496" s="16">
        <f>$B$8</f>
        <v>22000</v>
      </c>
      <c r="AQ2496" s="16">
        <f>$B$8</f>
        <v>22000</v>
      </c>
    </row>
    <row r="2497" spans="1:47">
      <c r="A2497" s="5" t="s">
        <v>435</v>
      </c>
      <c r="C2497" s="16">
        <f>MIN($F$2500:$F$2553)</f>
        <v>235792.10315036625</v>
      </c>
      <c r="H2497" s="16">
        <f>MIN($K$2500:$K$2553)</f>
        <v>-244936.84951071415</v>
      </c>
      <c r="M2497" s="16">
        <f>MIN($P$2500:$P$2553)</f>
        <v>64521.396525374214</v>
      </c>
      <c r="R2497" s="16">
        <f>MIN($U$2500:$U$2553)</f>
        <v>-69383.66925747729</v>
      </c>
      <c r="W2497" s="16">
        <f>MIN($Z$2500:$Z$2553)</f>
        <v>16546.887908463199</v>
      </c>
      <c r="AB2497" s="16">
        <f>MIN($AE$2500:$AE$2553)</f>
        <v>-26222.641746954585</v>
      </c>
      <c r="AG2497" s="16">
        <f>MIN($AJ$2500:$AJ$2553)</f>
        <v>-4700.872486440614</v>
      </c>
      <c r="AL2497" s="16">
        <f>MIN($AO$2500:$AO$2553)</f>
        <v>6486.5716874307736</v>
      </c>
      <c r="AQ2497" s="16">
        <f>MIN($AT$2500:$AT$2553)</f>
        <v>-4700.872486440614</v>
      </c>
    </row>
    <row r="2498" spans="1:47">
      <c r="A2498" s="5" t="s">
        <v>436</v>
      </c>
      <c r="C2498" s="31" t="b">
        <f>$C$2497&gt;=0</f>
        <v>1</v>
      </c>
      <c r="H2498" s="31" t="b">
        <f>$H$2497&gt;=0</f>
        <v>0</v>
      </c>
      <c r="M2498" s="31" t="b">
        <f>$M$2497&gt;=0</f>
        <v>1</v>
      </c>
      <c r="R2498" s="31" t="b">
        <f>$R$2497&gt;=0</f>
        <v>0</v>
      </c>
      <c r="W2498" s="31" t="b">
        <f>$W$2497&gt;=0</f>
        <v>1</v>
      </c>
      <c r="AB2498" s="31" t="b">
        <f>$AB$2497&gt;=0</f>
        <v>0</v>
      </c>
      <c r="AG2498" s="31" t="b">
        <f>$AG$2497&gt;=0</f>
        <v>0</v>
      </c>
      <c r="AL2498" s="31" t="b">
        <f>$AL$2497&gt;=0</f>
        <v>1</v>
      </c>
      <c r="AQ2498" s="31" t="b">
        <f>$AQ$2497&gt;=0</f>
        <v>0</v>
      </c>
    </row>
    <row r="2499" spans="1:47" ht="32.1" customHeight="1">
      <c r="B2499" s="12" t="s">
        <v>136</v>
      </c>
      <c r="C2499" s="12" t="s">
        <v>437</v>
      </c>
      <c r="D2499" s="12" t="s">
        <v>438</v>
      </c>
      <c r="E2499" s="12" t="s">
        <v>439</v>
      </c>
      <c r="F2499" s="12" t="s">
        <v>440</v>
      </c>
      <c r="G2499" s="12" t="s">
        <v>441</v>
      </c>
      <c r="H2499" s="12" t="s">
        <v>442</v>
      </c>
      <c r="I2499" s="12" t="s">
        <v>443</v>
      </c>
      <c r="J2499" s="12" t="s">
        <v>444</v>
      </c>
      <c r="K2499" s="12" t="s">
        <v>445</v>
      </c>
      <c r="L2499" s="12" t="s">
        <v>446</v>
      </c>
      <c r="M2499" s="12" t="s">
        <v>447</v>
      </c>
      <c r="N2499" s="12" t="s">
        <v>448</v>
      </c>
      <c r="O2499" s="12" t="s">
        <v>449</v>
      </c>
      <c r="P2499" s="12" t="s">
        <v>450</v>
      </c>
      <c r="Q2499" s="12" t="s">
        <v>451</v>
      </c>
      <c r="R2499" s="12" t="s">
        <v>452</v>
      </c>
      <c r="S2499" s="12" t="s">
        <v>453</v>
      </c>
      <c r="T2499" s="12" t="s">
        <v>454</v>
      </c>
      <c r="U2499" s="12" t="s">
        <v>455</v>
      </c>
      <c r="V2499" s="12" t="s">
        <v>456</v>
      </c>
      <c r="W2499" s="12" t="s">
        <v>457</v>
      </c>
      <c r="X2499" s="12" t="s">
        <v>458</v>
      </c>
      <c r="Y2499" s="12" t="s">
        <v>459</v>
      </c>
      <c r="Z2499" s="12" t="s">
        <v>460</v>
      </c>
      <c r="AA2499" s="12" t="s">
        <v>461</v>
      </c>
      <c r="AB2499" s="12" t="s">
        <v>462</v>
      </c>
      <c r="AC2499" s="12" t="s">
        <v>463</v>
      </c>
      <c r="AD2499" s="12" t="s">
        <v>464</v>
      </c>
      <c r="AE2499" s="12" t="s">
        <v>465</v>
      </c>
      <c r="AF2499" s="12" t="s">
        <v>466</v>
      </c>
      <c r="AG2499" s="12" t="s">
        <v>467</v>
      </c>
      <c r="AH2499" s="12" t="s">
        <v>468</v>
      </c>
      <c r="AI2499" s="12" t="s">
        <v>469</v>
      </c>
      <c r="AJ2499" s="12" t="s">
        <v>470</v>
      </c>
      <c r="AK2499" s="12" t="s">
        <v>471</v>
      </c>
      <c r="AL2499" s="12" t="s">
        <v>472</v>
      </c>
      <c r="AM2499" s="12" t="s">
        <v>473</v>
      </c>
      <c r="AN2499" s="12" t="s">
        <v>474</v>
      </c>
      <c r="AO2499" s="12" t="s">
        <v>475</v>
      </c>
      <c r="AP2499" s="12" t="s">
        <v>476</v>
      </c>
      <c r="AQ2499" s="12" t="s">
        <v>477</v>
      </c>
      <c r="AR2499" s="12" t="s">
        <v>478</v>
      </c>
      <c r="AS2499" s="12" t="s">
        <v>479</v>
      </c>
      <c r="AT2499" s="12" t="s">
        <v>480</v>
      </c>
      <c r="AU2499" s="12" t="s">
        <v>481</v>
      </c>
    </row>
    <row r="2500" spans="1:47">
      <c r="B2500" s="13">
        <v>0</v>
      </c>
      <c r="C2500" s="16">
        <f t="shared" ref="C2500:C2531" si="1419">IF($C$2493-12*$B2500&lt;=0,0,($C$2496*MIN(12,$C$2493-12*$B2500)-$C$2492*(MIN(12,$C$2493-12*$B2500)-MAX(0,MIN(12,$C$2493-12*$B2500,$C$2494-12*$B2500))))/12)</f>
        <v>22000</v>
      </c>
      <c r="D2500" s="16">
        <f>$C$2486</f>
        <v>490845.56991983461</v>
      </c>
      <c r="E2500" s="16">
        <f>IF(AND(C2500&gt;0,D2500&gt;0),C2500/(1-$B$105*MAX(0,1-$C$2486*(1-$C$2488)/D2500)),0)</f>
        <v>25224.372248997504</v>
      </c>
      <c r="F2500" s="16">
        <f t="shared" ref="F2500:F2531" si="1420">IF(E2500&gt;0,IF(E2500&lt;=D2500,D2500-E2500,C2500*(D2500/E2500-1)),D2500-C2500)</f>
        <v>465621.19767083711</v>
      </c>
      <c r="G2500" s="16">
        <f>IF(E2500&gt;0,IF(E2500&lt;=D2500,$C$2486*(1-$C$2488)*(1-E2500/D2500),0),IF(AND(C2500&lt;0,F2500&gt;0),$C$2486*(1-$C$2488)-C2500,$C$2486*(1-$C$2488)))/$B$108</f>
        <v>232059.75680889841</v>
      </c>
      <c r="H2500" s="16">
        <f t="shared" ref="H2500:H2531" si="1421">IF($H$2493-12*$B2500&lt;=0,0,($H$2496*MIN(12,$H$2493-12*$B2500)-$H$2492*(MIN(12,$H$2493-12*$B2500)-MAX(0,MIN(12,$H$2493-12*$B2500,$H$2494-12*$B2500))))/12)</f>
        <v>22000</v>
      </c>
      <c r="I2500" s="16">
        <f>$H$2486</f>
        <v>359220.99482961989</v>
      </c>
      <c r="J2500" s="16">
        <f>IF(AND(H2500&gt;0,I2500&gt;0),H2500/(1-$B$105*MAX(0,1-$H$2486*(1-$H$2488)/I2500)),0)</f>
        <v>24698.821403680366</v>
      </c>
      <c r="K2500" s="16">
        <f t="shared" ref="K2500:K2531" si="1422">IF(J2500&gt;0,IF(J2500&lt;=I2500,I2500-J2500,H2500*(I2500/J2500-1)),I2500-H2500)</f>
        <v>334522.17342593952</v>
      </c>
      <c r="L2500" s="16">
        <f>IF(J2500&gt;0,IF(J2500&lt;=I2500,$H$2486*(1-$H$2488)*(1-J2500/I2500),0),IF(AND(H2500&lt;0,K2500&gt;0),$H$2486*(1-$H$2488)-H2500,$H$2486*(1-$H$2488)))/$B$108</f>
        <v>190131.15376713878</v>
      </c>
      <c r="M2500" s="16">
        <f t="shared" ref="M2500:M2531" si="1423">IF($M$2493-12*$B2500&lt;=0,0,($M$2496*MIN(12,$M$2493-12*$B2500)-$M$2492*(MIN(12,$M$2493-12*$B2500)-MAX(0,MIN(12,$M$2493-12*$B2500,$M$2494-12*$B2500))))/12)</f>
        <v>22000</v>
      </c>
      <c r="N2500" s="16">
        <f>$M$2486</f>
        <v>421522.33863836405</v>
      </c>
      <c r="O2500" s="16">
        <f>IF(AND(M2500&gt;0,N2500&gt;0),M2500/(1-$B$105*MAX(0,1-$M$2486*(1-$M$2488)/N2500)),0)</f>
        <v>24961.911787893827</v>
      </c>
      <c r="P2500" s="16">
        <f t="shared" ref="P2500:P2531" si="1424">IF(O2500&gt;0,IF(O2500&lt;=N2500,N2500-O2500,M2500*(N2500/O2500-1)),N2500-M2500)</f>
        <v>396560.42685047025</v>
      </c>
      <c r="Q2500" s="16">
        <f>IF(O2500&gt;0,IF(O2500&lt;=N2500,$M$2486*(1-$M$2488)*(1-O2500/N2500),0),IF(AND(M2500&lt;0,P2500&gt;0),$M$2486*(1-$M$2488)-M2500,$M$2486*(1-$M$2488)))/$B$108</f>
        <v>211353.47505128529</v>
      </c>
      <c r="R2500" s="16">
        <f t="shared" ref="R2500:R2531" si="1425">IF($R$2493-12*$B2500&lt;=0,0,($R$2496*MIN(12,$R$2493-12*$B2500)-$R$2492*(MIN(12,$R$2493-12*$B2500)-MAX(0,MIN(12,$R$2493-12*$B2500,$R$2494-12*$B2500))))/12)</f>
        <v>22000</v>
      </c>
      <c r="S2500" s="16">
        <f>$R$2486</f>
        <v>388838.38618735073</v>
      </c>
      <c r="T2500" s="16">
        <f>IF(AND(R2500&gt;0,S2500&gt;0),R2500/(1-$B$105*MAX(0,1-$R$2486*(1-$R$2488)/S2500)),0)</f>
        <v>24827.339996736442</v>
      </c>
      <c r="U2500" s="16">
        <f t="shared" ref="U2500:U2531" si="1426">IF(T2500&gt;0,IF(T2500&lt;=S2500,S2500-T2500,R2500*(S2500/T2500-1)),S2500-R2500)</f>
        <v>364011.04619061429</v>
      </c>
      <c r="V2500" s="16">
        <f>IF(T2500&gt;0,IF(T2500&lt;=S2500,$R$2486*(1-$R$2488)*(1-T2500/S2500),0),IF(AND(R2500&lt;0,U2500&gt;0),$R$2486*(1-$R$2488)-R2500,$R$2486*(1-$R$2488)))/$B$108</f>
        <v>200562.80977585164</v>
      </c>
      <c r="W2500" s="16">
        <f t="shared" ref="W2500:W2531" si="1427">IF($W$2493-12*$B2500&lt;=0,0,($W$2496*MIN(12,$W$2493-12*$B2500)-$W$2492*(MIN(12,$W$2493-12*$B2500)-MAX(0,MIN(12,$W$2493-12*$B2500,$W$2494-12*$B2500))))/12)</f>
        <v>22000</v>
      </c>
      <c r="X2500" s="16">
        <f>$W$2486</f>
        <v>404060.19464706123</v>
      </c>
      <c r="Y2500" s="16">
        <f>IF(AND(W2500&gt;0,X2500&gt;0),W2500/(1-$B$105*MAX(0,1-$W$2486*(1-$W$2488)/X2500)),0)</f>
        <v>24890.931800431201</v>
      </c>
      <c r="Z2500" s="16">
        <f t="shared" ref="Z2500:Z2531" si="1428">IF(Y2500&gt;0,IF(Y2500&lt;=X2500,X2500-Y2500,W2500*(X2500/Y2500-1)),X2500-W2500)</f>
        <v>379169.26284663001</v>
      </c>
      <c r="AA2500" s="16">
        <f>IF(Y2500&gt;0,IF(Y2500&lt;=X2500,$W$2486*(1-$W$2488)*(1-Y2500/X2500),0),IF(AND(W2500&lt;0,Z2500&gt;0),$W$2486*(1-$W$2488)-W2500,$W$2486*(1-$W$2488)))/$B$108</f>
        <v>205677.91233376606</v>
      </c>
      <c r="AB2500" s="16">
        <f t="shared" ref="AB2500:AB2531" si="1429">IF($AB$2493-12*$B2500&lt;=0,0,($AB$2496*MIN(12,$AB$2493-12*$B2500)-$AB$2492*(MIN(12,$AB$2493-12*$B2500)-MAX(0,MIN(12,$AB$2493-12*$B2500,$AB$2494-12*$B2500))))/12)</f>
        <v>22000</v>
      </c>
      <c r="AC2500" s="16">
        <f>$AB$2486</f>
        <v>396414.33530258195</v>
      </c>
      <c r="AD2500" s="16">
        <f>IF(AND(AB2500&gt;0,AC2500&gt;0),AB2500/(1-$B$105*MAX(0,1-$AB$2486*(1-$AB$2488)/AC2500)),0)</f>
        <v>24859.193448974042</v>
      </c>
      <c r="AE2500" s="16">
        <f t="shared" ref="AE2500:AE2531" si="1430">IF(AD2500&gt;0,IF(AD2500&lt;=AC2500,AC2500-AD2500,AB2500*(AC2500/AD2500-1)),AC2500-AB2500)</f>
        <v>371555.1418536079</v>
      </c>
      <c r="AF2500" s="16">
        <f>IF(AD2500&gt;0,IF(AD2500&lt;=AC2500,$AB$2486*(1-$AB$2488)*(1-AD2500/AC2500),0),IF(AND(AB2500&lt;0,AE2500&gt;0),$AB$2486*(1-$AB$2488)-AB2500,$AB$2486*(1-$AB$2488)))/$B$108</f>
        <v>203128.6698297867</v>
      </c>
      <c r="AG2500" s="16">
        <f t="shared" ref="AG2500:AG2531" si="1431">IF($AG$2493-12*$B2500&lt;=0,0,($AG$2496*MIN(12,$AG$2493-12*$B2500)-$AG$2492*(MIN(12,$AG$2493-12*$B2500)-MAX(0,MIN(12,$AG$2493-12*$B2500,$AG$2494-12*$B2500))))/12)</f>
        <v>22000</v>
      </c>
      <c r="AH2500" s="16">
        <f>$AG$2486</f>
        <v>400228.48601469077</v>
      </c>
      <c r="AI2500" s="16">
        <f>IF(AND(AG2500&gt;0,AH2500&gt;0),AG2500/(1-$B$105*MAX(0,1-$AG$2486*(1-$AG$2488)/AH2500)),0)</f>
        <v>24875.077144198163</v>
      </c>
      <c r="AJ2500" s="16">
        <f t="shared" ref="AJ2500:AJ2531" si="1432">IF(AI2500&gt;0,IF(AI2500&lt;=AH2500,AH2500-AI2500,AG2500*(AH2500/AI2500-1)),AH2500-AG2500)</f>
        <v>375353.4088704926</v>
      </c>
      <c r="AK2500" s="16">
        <f>IF(AI2500&gt;0,IF(AI2500&lt;=AH2500,$AG$2486*(1-$AG$2488)*(1-AI2500/AH2500),0),IF(AND(AG2500&lt;0,AJ2500&gt;0),$AG$2486*(1-$AG$2488)-AG2500,$AG$2486*(1-$AG$2488)))/$B$108</f>
        <v>204405.36192596712</v>
      </c>
      <c r="AL2500" s="16">
        <f t="shared" ref="AL2500:AL2531" si="1433">IF($AL$2493-12*$B2500&lt;=0,0,($AL$2496*MIN(12,$AL$2493-12*$B2500)-$AL$2492*(MIN(12,$AL$2493-12*$B2500)-MAX(0,MIN(12,$AL$2493-12*$B2500,$AL$2494-12*$B2500))))/12)</f>
        <v>22000</v>
      </c>
      <c r="AM2500" s="16">
        <f>$AL$2486</f>
        <v>402142.1405479511</v>
      </c>
      <c r="AN2500" s="16">
        <f>IF(AND(AL2500&gt;0,AM2500&gt;0),AL2500/(1-$B$105*MAX(0,1-$AL$2486*(1-$AL$2488)/AM2500)),0)</f>
        <v>24883.008118214784</v>
      </c>
      <c r="AO2500" s="16">
        <f t="shared" ref="AO2500:AO2531" si="1434">IF(AN2500&gt;0,IF(AN2500&lt;=AM2500,AM2500-AN2500,AL2500*(AM2500/AN2500-1)),AM2500-AL2500)</f>
        <v>377259.13242973632</v>
      </c>
      <c r="AP2500" s="16">
        <f>IF(AN2500&gt;0,IF(AN2500&lt;=AM2500,$AL$2486*(1-$AL$2488)*(1-AN2500/AM2500),0),IF(AND(AL2500&lt;0,AO2500&gt;0),$AL$2486*(1-$AL$2488)-AL2500,$AL$2486*(1-$AL$2488)))/$B$108</f>
        <v>205042.15404835661</v>
      </c>
      <c r="AQ2500" s="16">
        <f t="shared" ref="AQ2500:AQ2531" si="1435">IF($AQ$2493-12*$B2500&lt;=0,0,($AQ$2496*MIN(12,$AQ$2493-12*$B2500)-$AQ$2492*(MIN(12,$AQ$2493-12*$B2500)-MAX(0,MIN(12,$AQ$2493-12*$B2500,$AQ$2494-12*$B2500))))/12)</f>
        <v>22000</v>
      </c>
      <c r="AR2500" s="16">
        <f>$AQ$2486</f>
        <v>400228.48601469077</v>
      </c>
      <c r="AS2500" s="16">
        <f>IF(AND(AQ2500&gt;0,AR2500&gt;0),AQ2500/(1-$B$105*MAX(0,1-$AQ$2486*(1-$AQ$2488)/AR2500)),0)</f>
        <v>24875.077144198163</v>
      </c>
      <c r="AT2500" s="16">
        <f t="shared" ref="AT2500:AT2531" si="1436">IF(AS2500&gt;0,IF(AS2500&lt;=AR2500,AR2500-AS2500,AQ2500*(AR2500/AS2500-1)),AR2500-AQ2500)</f>
        <v>375353.4088704926</v>
      </c>
      <c r="AU2500" s="16">
        <f>IF(AS2500&gt;0,IF(AS2500&lt;=AR2500,$AQ$2486*(1-$AQ$2488)*(1-AS2500/AR2500),0),IF(AND(AQ2500&lt;0,AT2500&gt;0),$AQ$2486*(1-$AQ$2488)-AQ2500,$AQ$2486*(1-$AQ$2488)))/$B$108</f>
        <v>204405.36192596712</v>
      </c>
    </row>
    <row r="2501" spans="1:47">
      <c r="B2501" s="13">
        <v>1</v>
      </c>
      <c r="C2501" s="16">
        <f t="shared" si="1419"/>
        <v>22000</v>
      </c>
      <c r="D2501" s="16">
        <f t="shared" ref="D2501:D2532" si="1437">IF($B2501&gt;$C$2495,F2500,F2500*$B$107*IF(F2500&gt;0,$B$106,1))</f>
        <v>478630.6539337603</v>
      </c>
      <c r="E2501" s="16">
        <f t="shared" ref="E2501:E2532" si="1438">IF(AND(C2501&gt;0,D2501&gt;0),C2501/(1-$B$105*MAX(0,1-G2500/D2501)),0)</f>
        <v>25402.436494806345</v>
      </c>
      <c r="F2501" s="16">
        <f t="shared" si="1420"/>
        <v>453228.21743895393</v>
      </c>
      <c r="G2501" s="16">
        <f t="shared" ref="G2501:G2532" si="1439">IF(E2501&gt;0,IF(E2501&lt;=D2501,G2500*(1-E2501/D2501),0),IF(AND(C2501&lt;0,F2501&gt;0),G2500-C2501,G2500))/$B$108</f>
        <v>215434.91620086832</v>
      </c>
      <c r="H2501" s="16">
        <f t="shared" si="1421"/>
        <v>22000</v>
      </c>
      <c r="I2501" s="16">
        <f t="shared" ref="I2501:I2532" si="1440">IF($B2501&gt;$H$2495,K2500,K2500*$B$107*IF(K2500&gt;0,$B$106,1))</f>
        <v>343868.72295146028</v>
      </c>
      <c r="J2501" s="16">
        <f t="shared" ref="J2501:J2532" si="1441">IF(AND(H2501&gt;0,I2501&gt;0),H2501/(1-$B$105*MAX(0,1-L2500/I2501)),0)</f>
        <v>24893.674587294998</v>
      </c>
      <c r="K2501" s="16">
        <f t="shared" si="1422"/>
        <v>318975.0483641653</v>
      </c>
      <c r="L2501" s="16">
        <f t="shared" ref="L2501:L2532" si="1442">IF(J2501&gt;0,IF(J2501&lt;=I2501,L2500*(1-J2501/I2501),0),IF(AND(H2501&lt;0,K2501&gt;0),L2500-H2501,L2500))/$B$108</f>
        <v>172908.82041498634</v>
      </c>
      <c r="M2501" s="16">
        <f t="shared" si="1423"/>
        <v>22000</v>
      </c>
      <c r="N2501" s="16">
        <f t="shared" ref="N2501:N2532" si="1443">IF($B2501&gt;$M$2495,P2500,P2500*$B$107*IF(P2500&gt;0,$B$106,1))</f>
        <v>407640.32517667243</v>
      </c>
      <c r="O2501" s="16">
        <f t="shared" ref="O2501:O2532" si="1444">IF(AND(M2501&gt;0,N2501&gt;0),M2501/(1-$B$105*MAX(0,1-Q2500/N2501)),0)</f>
        <v>25148.465220076796</v>
      </c>
      <c r="P2501" s="16">
        <f t="shared" si="1424"/>
        <v>382491.85995659564</v>
      </c>
      <c r="Q2501" s="16">
        <f t="shared" ref="Q2501:Q2532" si="1445">IF(O2501&gt;0,IF(O2501&lt;=N2501,Q2500*(1-O2501/N2501),0),IF(AND(M2501&lt;0,P2501&gt;0),Q2500-M2501,Q2500))/$B$108</f>
        <v>194425.97200675341</v>
      </c>
      <c r="R2501" s="16">
        <f t="shared" si="1425"/>
        <v>22000</v>
      </c>
      <c r="S2501" s="16">
        <f t="shared" ref="S2501:S2532" si="1446">IF($B2501&gt;$R$2495,U2500,U2500*$B$107*IF(U2500&gt;0,$B$106,1))</f>
        <v>374181.51482118003</v>
      </c>
      <c r="T2501" s="16">
        <f t="shared" ref="T2501:T2532" si="1447">IF(AND(R2501&gt;0,S2501&gt;0),R2501/(1-$B$105*MAX(0,1-V2500/S2501)),0)</f>
        <v>25018.165045272297</v>
      </c>
      <c r="U2501" s="16">
        <f t="shared" si="1426"/>
        <v>349163.3497759077</v>
      </c>
      <c r="V2501" s="16">
        <f t="shared" ref="V2501:V2532" si="1448">IF(T2501&gt;0,IF(T2501&lt;=S2501,V2500*(1-T2501/S2501),0),IF(AND(R2501&lt;0,U2501&gt;0),V2500-R2501,V2500))/$B$108</f>
        <v>183483.30571351026</v>
      </c>
      <c r="W2501" s="16">
        <f t="shared" si="1427"/>
        <v>22000</v>
      </c>
      <c r="X2501" s="16">
        <f t="shared" ref="X2501:X2532" si="1449">IF($B2501&gt;$W$2495,Z2500,Z2500*$B$107*IF(Z2500&gt;0,$B$106,1))</f>
        <v>389763.25205056486</v>
      </c>
      <c r="Y2501" s="16">
        <f t="shared" ref="Y2501:Y2532" si="1450">IF(AND(W2501&gt;0,X2501&gt;0),W2501/(1-$B$105*MAX(0,1-AA2500/X2501)),0)</f>
        <v>25079.745151157211</v>
      </c>
      <c r="Z2501" s="16">
        <f t="shared" si="1428"/>
        <v>364683.50689940766</v>
      </c>
      <c r="AA2501" s="16">
        <f t="shared" ref="AA2501:AA2532" si="1451">IF(Y2501&gt;0,IF(Y2501&lt;=X2501,AA2500*(1-Y2501/X2501),0),IF(AND(W2501&lt;0,Z2501&gt;0),AA2500-W2501,AA2500))/$B$108</f>
        <v>188669.94200088806</v>
      </c>
      <c r="AB2501" s="16">
        <f t="shared" si="1429"/>
        <v>22000</v>
      </c>
      <c r="AC2501" s="16">
        <f t="shared" ref="AC2501:AC2532" si="1452">IF($B2501&gt;$AB$2495,AE2500,AE2500*$B$107*IF(AE2500&gt;0,$B$106,1))</f>
        <v>381936.39251699776</v>
      </c>
      <c r="AD2501" s="16">
        <f t="shared" ref="AD2501:AD2532" si="1453">IF(AND(AB2501&gt;0,AC2501&gt;0),AB2501/(1-$B$105*MAX(0,1-AF2500/AC2501)),0)</f>
        <v>25049.012362838806</v>
      </c>
      <c r="AE2501" s="16">
        <f t="shared" si="1430"/>
        <v>356887.38015415898</v>
      </c>
      <c r="AF2501" s="16">
        <f t="shared" ref="AF2501:AF2532" si="1454">IF(AD2501&gt;0,IF(AD2501&lt;=AC2501,AF2500*(1-AD2501/AC2501),0),IF(AND(AB2501&lt;0,AE2501&gt;0),AF2500-AB2501,AF2500))/$B$108</f>
        <v>186084.92950318722</v>
      </c>
      <c r="AG2501" s="16">
        <f t="shared" si="1431"/>
        <v>22000</v>
      </c>
      <c r="AH2501" s="16">
        <f t="shared" ref="AH2501:AH2532" si="1455">IF($B2501&gt;$AG$2495,AJ2500,AJ2500*$B$107*IF(AJ2500&gt;0,$B$106,1))</f>
        <v>385840.78311433416</v>
      </c>
      <c r="AI2501" s="16">
        <f t="shared" ref="AI2501:AI2532" si="1456">IF(AND(AG2501&gt;0,AH2501&gt;0),AG2501/(1-$B$105*MAX(0,1-AK2500/AH2501)),0)</f>
        <v>25064.393198761911</v>
      </c>
      <c r="AJ2501" s="16">
        <f t="shared" si="1432"/>
        <v>360776.38991557225</v>
      </c>
      <c r="AK2501" s="16">
        <f t="shared" ref="AK2501:AK2532" si="1457">IF(AI2501&gt;0,IF(AI2501&lt;=AH2501,AK2500*(1-AI2501/AH2501),0),IF(AND(AG2501&lt;0,AJ2501&gt;0),AK2500-AG2501,AK2500))/$B$108</f>
        <v>187379.50628897158</v>
      </c>
      <c r="AL2501" s="16">
        <f t="shared" si="1433"/>
        <v>22000</v>
      </c>
      <c r="AM2501" s="16">
        <f t="shared" ref="AM2501:AM2532" si="1458">IF($B2501&gt;$AL$2495,AO2500,AO2500*$B$107*IF(AO2500&gt;0,$B$106,1))</f>
        <v>387799.75258982315</v>
      </c>
      <c r="AN2501" s="16">
        <f t="shared" ref="AN2501:AN2532" si="1459">IF(AND(AL2501&gt;0,AM2501&gt;0),AL2501/(1-$B$105*MAX(0,1-AP2500/AM2501)),0)</f>
        <v>25072.072800652779</v>
      </c>
      <c r="AO2501" s="16">
        <f t="shared" si="1434"/>
        <v>362727.67978917039</v>
      </c>
      <c r="AP2501" s="16">
        <f t="shared" ref="AP2501:AP2532" si="1460">IF(AN2501&gt;0,IF(AN2501&lt;=AM2501,AP2500*(1-AN2501/AM2501),0),IF(AND(AL2501&lt;0,AO2501&gt;0),AP2500-AL2501,AP2500))/$B$108</f>
        <v>188025.24104470501</v>
      </c>
      <c r="AQ2501" s="16">
        <f t="shared" si="1435"/>
        <v>22000</v>
      </c>
      <c r="AR2501" s="16">
        <f t="shared" ref="AR2501:AR2532" si="1461">IF($B2501&gt;$AQ$2495,AT2500,AT2500*$B$107*IF(AT2500&gt;0,$B$106,1))</f>
        <v>385840.78311433416</v>
      </c>
      <c r="AS2501" s="16">
        <f t="shared" ref="AS2501:AS2532" si="1462">IF(AND(AQ2501&gt;0,AR2501&gt;0),AQ2501/(1-$B$105*MAX(0,1-AU2500/AR2501)),0)</f>
        <v>25064.393198761911</v>
      </c>
      <c r="AT2501" s="16">
        <f t="shared" si="1436"/>
        <v>360776.38991557225</v>
      </c>
      <c r="AU2501" s="16">
        <f t="shared" ref="AU2501:AU2532" si="1463">IF(AS2501&gt;0,IF(AS2501&lt;=AR2501,AU2500*(1-AS2501/AR2501),0),IF(AND(AQ2501&lt;0,AT2501&gt;0),AU2500-AQ2501,AU2500))/$B$108</f>
        <v>187379.50628897158</v>
      </c>
    </row>
    <row r="2502" spans="1:47">
      <c r="B2502" s="13">
        <v>2</v>
      </c>
      <c r="C2502" s="16">
        <f t="shared" si="1419"/>
        <v>22000</v>
      </c>
      <c r="D2502" s="16">
        <f t="shared" si="1437"/>
        <v>465891.41383419832</v>
      </c>
      <c r="E2502" s="16">
        <f t="shared" si="1438"/>
        <v>25574.622420800621</v>
      </c>
      <c r="F2502" s="16">
        <f t="shared" si="1420"/>
        <v>440316.7914133977</v>
      </c>
      <c r="G2502" s="16">
        <f t="shared" si="1439"/>
        <v>199616.51132586057</v>
      </c>
      <c r="H2502" s="16">
        <f t="shared" si="1421"/>
        <v>22000</v>
      </c>
      <c r="I2502" s="16">
        <f t="shared" si="1440"/>
        <v>327887.21121546009</v>
      </c>
      <c r="J2502" s="16">
        <f t="shared" si="1441"/>
        <v>25082.400895005117</v>
      </c>
      <c r="K2502" s="16">
        <f t="shared" si="1422"/>
        <v>302804.810320455</v>
      </c>
      <c r="L2502" s="16">
        <f t="shared" si="1442"/>
        <v>156550.7917428365</v>
      </c>
      <c r="M2502" s="16">
        <f t="shared" si="1423"/>
        <v>22000</v>
      </c>
      <c r="N2502" s="16">
        <f t="shared" si="1443"/>
        <v>393178.68252378295</v>
      </c>
      <c r="O2502" s="16">
        <f t="shared" si="1444"/>
        <v>25329.006123216433</v>
      </c>
      <c r="P2502" s="16">
        <f t="shared" si="1424"/>
        <v>367849.67640056653</v>
      </c>
      <c r="Q2502" s="16">
        <f t="shared" si="1445"/>
        <v>178334.15253746623</v>
      </c>
      <c r="R2502" s="16">
        <f t="shared" si="1425"/>
        <v>22000</v>
      </c>
      <c r="S2502" s="16">
        <f t="shared" si="1446"/>
        <v>358918.97376864654</v>
      </c>
      <c r="T2502" s="16">
        <f t="shared" si="1447"/>
        <v>25202.916579677189</v>
      </c>
      <c r="U2502" s="16">
        <f t="shared" si="1426"/>
        <v>333716.05718896934</v>
      </c>
      <c r="V2502" s="16">
        <f t="shared" si="1448"/>
        <v>167254.21476045923</v>
      </c>
      <c r="W2502" s="16">
        <f t="shared" si="1427"/>
        <v>22000</v>
      </c>
      <c r="X2502" s="16">
        <f t="shared" si="1449"/>
        <v>374872.76408217713</v>
      </c>
      <c r="Y2502" s="16">
        <f t="shared" si="1450"/>
        <v>25262.513151127012</v>
      </c>
      <c r="Z2502" s="16">
        <f t="shared" si="1428"/>
        <v>349610.2509310501</v>
      </c>
      <c r="AA2502" s="16">
        <f t="shared" si="1451"/>
        <v>172505.44740597619</v>
      </c>
      <c r="AB2502" s="16">
        <f t="shared" si="1429"/>
        <v>22000</v>
      </c>
      <c r="AC2502" s="16">
        <f t="shared" si="1452"/>
        <v>366858.81355566619</v>
      </c>
      <c r="AD2502" s="16">
        <f t="shared" si="1453"/>
        <v>25232.771723455651</v>
      </c>
      <c r="AE2502" s="16">
        <f t="shared" si="1430"/>
        <v>341626.04183221055</v>
      </c>
      <c r="AF2502" s="16">
        <f t="shared" si="1454"/>
        <v>169888.13252709599</v>
      </c>
      <c r="AG2502" s="16">
        <f t="shared" si="1431"/>
        <v>22000</v>
      </c>
      <c r="AH2502" s="16">
        <f t="shared" si="1455"/>
        <v>370856.48224981333</v>
      </c>
      <c r="AI2502" s="16">
        <f t="shared" si="1456"/>
        <v>25247.65677133001</v>
      </c>
      <c r="AJ2502" s="16">
        <f t="shared" si="1432"/>
        <v>345608.82547848334</v>
      </c>
      <c r="AK2502" s="16">
        <f t="shared" si="1457"/>
        <v>171198.85990164711</v>
      </c>
      <c r="AL2502" s="16">
        <f t="shared" si="1433"/>
        <v>22000</v>
      </c>
      <c r="AM2502" s="16">
        <f t="shared" si="1458"/>
        <v>372862.29116247984</v>
      </c>
      <c r="AN2502" s="16">
        <f t="shared" si="1459"/>
        <v>25255.088559242464</v>
      </c>
      <c r="AO2502" s="16">
        <f t="shared" si="1434"/>
        <v>347607.20260323735</v>
      </c>
      <c r="AP2502" s="16">
        <f t="shared" si="1460"/>
        <v>171852.67045800426</v>
      </c>
      <c r="AQ2502" s="16">
        <f t="shared" si="1435"/>
        <v>22000</v>
      </c>
      <c r="AR2502" s="16">
        <f t="shared" si="1461"/>
        <v>370856.48224981333</v>
      </c>
      <c r="AS2502" s="16">
        <f t="shared" si="1462"/>
        <v>25247.65677133001</v>
      </c>
      <c r="AT2502" s="16">
        <f t="shared" si="1436"/>
        <v>345608.82547848334</v>
      </c>
      <c r="AU2502" s="16">
        <f t="shared" si="1463"/>
        <v>171198.85990164711</v>
      </c>
    </row>
    <row r="2503" spans="1:47">
      <c r="B2503" s="13">
        <v>3</v>
      </c>
      <c r="C2503" s="16">
        <f t="shared" si="1419"/>
        <v>22000</v>
      </c>
      <c r="D2503" s="16">
        <f t="shared" si="1437"/>
        <v>452619.24256548804</v>
      </c>
      <c r="E2503" s="16">
        <f t="shared" si="1438"/>
        <v>25741.032759975162</v>
      </c>
      <c r="F2503" s="16">
        <f t="shared" si="1420"/>
        <v>426878.20980551286</v>
      </c>
      <c r="G2503" s="16">
        <f t="shared" si="1439"/>
        <v>184572.61382769747</v>
      </c>
      <c r="H2503" s="16">
        <f t="shared" si="1421"/>
        <v>22000</v>
      </c>
      <c r="I2503" s="16">
        <f t="shared" si="1440"/>
        <v>311265.17672080855</v>
      </c>
      <c r="J2503" s="16">
        <f t="shared" si="1441"/>
        <v>25265.083093031186</v>
      </c>
      <c r="K2503" s="16">
        <f t="shared" si="1422"/>
        <v>286000.09362777736</v>
      </c>
      <c r="L2503" s="16">
        <f t="shared" si="1442"/>
        <v>141023.25543733247</v>
      </c>
      <c r="M2503" s="16">
        <f t="shared" si="1423"/>
        <v>22000</v>
      </c>
      <c r="N2503" s="16">
        <f t="shared" si="1443"/>
        <v>378127.39635919838</v>
      </c>
      <c r="O2503" s="16">
        <f t="shared" si="1444"/>
        <v>25503.627797836052</v>
      </c>
      <c r="P2503" s="16">
        <f t="shared" si="1424"/>
        <v>352623.76856136235</v>
      </c>
      <c r="Q2503" s="16">
        <f t="shared" si="1445"/>
        <v>163045.11398996945</v>
      </c>
      <c r="R2503" s="16">
        <f t="shared" si="1425"/>
        <v>22000</v>
      </c>
      <c r="S2503" s="16">
        <f t="shared" si="1446"/>
        <v>343040.08382682916</v>
      </c>
      <c r="T2503" s="16">
        <f t="shared" si="1447"/>
        <v>25381.682641415427</v>
      </c>
      <c r="U2503" s="16">
        <f t="shared" si="1426"/>
        <v>317658.40118541371</v>
      </c>
      <c r="V2503" s="16">
        <f t="shared" si="1448"/>
        <v>151842.16060470141</v>
      </c>
      <c r="W2503" s="16">
        <f t="shared" si="1427"/>
        <v>22000</v>
      </c>
      <c r="X2503" s="16">
        <f t="shared" si="1449"/>
        <v>359378.36134206364</v>
      </c>
      <c r="Y2503" s="16">
        <f t="shared" si="1450"/>
        <v>25439.326361426549</v>
      </c>
      <c r="Z2503" s="16">
        <f t="shared" si="1428"/>
        <v>333939.03498063708</v>
      </c>
      <c r="AA2503" s="16">
        <f t="shared" si="1451"/>
        <v>157151.27388012616</v>
      </c>
      <c r="AB2503" s="16">
        <f t="shared" si="1429"/>
        <v>22000</v>
      </c>
      <c r="AC2503" s="16">
        <f t="shared" si="1452"/>
        <v>351171.07344100252</v>
      </c>
      <c r="AD2503" s="16">
        <f t="shared" si="1453"/>
        <v>25410.560842011459</v>
      </c>
      <c r="AE2503" s="16">
        <f t="shared" si="1430"/>
        <v>325760.51259899104</v>
      </c>
      <c r="AF2503" s="16">
        <f t="shared" si="1454"/>
        <v>154505.0131226751</v>
      </c>
      <c r="AG2503" s="16">
        <f t="shared" si="1431"/>
        <v>22000</v>
      </c>
      <c r="AH2503" s="16">
        <f t="shared" si="1455"/>
        <v>355265.13606235216</v>
      </c>
      <c r="AI2503" s="16">
        <f t="shared" si="1456"/>
        <v>25424.957800521599</v>
      </c>
      <c r="AJ2503" s="16">
        <f t="shared" si="1432"/>
        <v>329840.17826183059</v>
      </c>
      <c r="AK2503" s="16">
        <f t="shared" si="1457"/>
        <v>155830.21246913361</v>
      </c>
      <c r="AL2503" s="16">
        <f t="shared" si="1433"/>
        <v>22000</v>
      </c>
      <c r="AM2503" s="16">
        <f t="shared" si="1458"/>
        <v>357319.3478439718</v>
      </c>
      <c r="AN2503" s="16">
        <f t="shared" si="1459"/>
        <v>25432.145644457622</v>
      </c>
      <c r="AO2503" s="16">
        <f t="shared" si="1434"/>
        <v>331887.2021995142</v>
      </c>
      <c r="AP2503" s="16">
        <f t="shared" si="1460"/>
        <v>156491.25978876225</v>
      </c>
      <c r="AQ2503" s="16">
        <f t="shared" si="1435"/>
        <v>22000</v>
      </c>
      <c r="AR2503" s="16">
        <f t="shared" si="1461"/>
        <v>355265.13606235216</v>
      </c>
      <c r="AS2503" s="16">
        <f t="shared" si="1462"/>
        <v>25424.957800521599</v>
      </c>
      <c r="AT2503" s="16">
        <f t="shared" si="1436"/>
        <v>329840.17826183059</v>
      </c>
      <c r="AU2503" s="16">
        <f t="shared" si="1463"/>
        <v>155830.21246913361</v>
      </c>
    </row>
    <row r="2504" spans="1:47">
      <c r="B2504" s="13">
        <v>4</v>
      </c>
      <c r="C2504" s="16">
        <f t="shared" si="1419"/>
        <v>22000</v>
      </c>
      <c r="D2504" s="16">
        <f t="shared" si="1437"/>
        <v>438805.18698747893</v>
      </c>
      <c r="E2504" s="16">
        <f t="shared" si="1438"/>
        <v>25901.775986122237</v>
      </c>
      <c r="F2504" s="16">
        <f t="shared" si="1420"/>
        <v>412903.41100135667</v>
      </c>
      <c r="G2504" s="16">
        <f t="shared" si="1439"/>
        <v>170272.22407591177</v>
      </c>
      <c r="H2504" s="16">
        <f t="shared" si="1421"/>
        <v>22000</v>
      </c>
      <c r="I2504" s="16">
        <f t="shared" si="1440"/>
        <v>293990.93624373747</v>
      </c>
      <c r="J2504" s="16">
        <f t="shared" si="1441"/>
        <v>25441.811849754689</v>
      </c>
      <c r="K2504" s="16">
        <f t="shared" si="1422"/>
        <v>268549.12439398275</v>
      </c>
      <c r="L2504" s="16">
        <f t="shared" si="1442"/>
        <v>126293.31516789182</v>
      </c>
      <c r="M2504" s="16">
        <f t="shared" si="1423"/>
        <v>22000</v>
      </c>
      <c r="N2504" s="16">
        <f t="shared" si="1443"/>
        <v>362476.0766549668</v>
      </c>
      <c r="O2504" s="16">
        <f t="shared" si="1444"/>
        <v>25672.430364784846</v>
      </c>
      <c r="P2504" s="16">
        <f t="shared" si="1424"/>
        <v>336803.64629018196</v>
      </c>
      <c r="Q2504" s="16">
        <f t="shared" si="1445"/>
        <v>148526.87823277846</v>
      </c>
      <c r="R2504" s="16">
        <f t="shared" si="1425"/>
        <v>22000</v>
      </c>
      <c r="S2504" s="16">
        <f t="shared" si="1446"/>
        <v>326533.77691453416</v>
      </c>
      <c r="T2504" s="16">
        <f t="shared" si="1447"/>
        <v>25554.5586463041</v>
      </c>
      <c r="U2504" s="16">
        <f t="shared" si="1426"/>
        <v>300979.21826823003</v>
      </c>
      <c r="V2504" s="16">
        <f t="shared" si="1448"/>
        <v>137214.68761496001</v>
      </c>
      <c r="W2504" s="16">
        <f t="shared" si="1427"/>
        <v>22000</v>
      </c>
      <c r="X2504" s="16">
        <f t="shared" si="1449"/>
        <v>343269.29161799612</v>
      </c>
      <c r="Y2504" s="16">
        <f t="shared" si="1450"/>
        <v>25610.282455784978</v>
      </c>
      <c r="Z2504" s="16">
        <f t="shared" si="1428"/>
        <v>317659.00916221115</v>
      </c>
      <c r="AA2504" s="16">
        <f t="shared" si="1451"/>
        <v>142575.18938956896</v>
      </c>
      <c r="AB2504" s="16">
        <f t="shared" si="1429"/>
        <v>22000</v>
      </c>
      <c r="AC2504" s="16">
        <f t="shared" si="1452"/>
        <v>334862.26132100687</v>
      </c>
      <c r="AD2504" s="16">
        <f t="shared" si="1453"/>
        <v>25582.47627298503</v>
      </c>
      <c r="AE2504" s="16">
        <f t="shared" si="1430"/>
        <v>309279.78504802182</v>
      </c>
      <c r="AF2504" s="16">
        <f t="shared" si="1454"/>
        <v>139903.22720175132</v>
      </c>
      <c r="AG2504" s="16">
        <f t="shared" si="1431"/>
        <v>22000</v>
      </c>
      <c r="AH2504" s="16">
        <f t="shared" si="1455"/>
        <v>339055.91284246615</v>
      </c>
      <c r="AI2504" s="16">
        <f t="shared" si="1456"/>
        <v>25596.393402870217</v>
      </c>
      <c r="AJ2504" s="16">
        <f t="shared" si="1432"/>
        <v>313459.51943959593</v>
      </c>
      <c r="AK2504" s="16">
        <f t="shared" si="1457"/>
        <v>141241.27586764214</v>
      </c>
      <c r="AL2504" s="16">
        <f t="shared" si="1433"/>
        <v>22000</v>
      </c>
      <c r="AM2504" s="16">
        <f t="shared" si="1458"/>
        <v>341160.13062896859</v>
      </c>
      <c r="AN2504" s="16">
        <f t="shared" si="1459"/>
        <v>25603.341452037337</v>
      </c>
      <c r="AO2504" s="16">
        <f t="shared" si="1434"/>
        <v>315556.78917693126</v>
      </c>
      <c r="AP2504" s="16">
        <f t="shared" si="1460"/>
        <v>141908.7489426313</v>
      </c>
      <c r="AQ2504" s="16">
        <f t="shared" si="1435"/>
        <v>22000</v>
      </c>
      <c r="AR2504" s="16">
        <f t="shared" si="1461"/>
        <v>339055.91284246615</v>
      </c>
      <c r="AS2504" s="16">
        <f t="shared" si="1462"/>
        <v>25596.393402870217</v>
      </c>
      <c r="AT2504" s="16">
        <f t="shared" si="1436"/>
        <v>313459.51943959593</v>
      </c>
      <c r="AU2504" s="16">
        <f t="shared" si="1463"/>
        <v>141241.27586764214</v>
      </c>
    </row>
    <row r="2505" spans="1:47">
      <c r="B2505" s="13">
        <v>5</v>
      </c>
      <c r="C2505" s="16">
        <f t="shared" si="1419"/>
        <v>22000</v>
      </c>
      <c r="D2505" s="16">
        <f t="shared" si="1437"/>
        <v>424439.9323047346</v>
      </c>
      <c r="E2505" s="16">
        <f t="shared" si="1438"/>
        <v>26056.965586494378</v>
      </c>
      <c r="F2505" s="16">
        <f t="shared" si="1420"/>
        <v>398382.96671824023</v>
      </c>
      <c r="G2505" s="16">
        <f t="shared" si="1439"/>
        <v>156685.26694473188</v>
      </c>
      <c r="H2505" s="16">
        <f t="shared" si="1421"/>
        <v>22000</v>
      </c>
      <c r="I2505" s="16">
        <f t="shared" si="1440"/>
        <v>276052.38692955062</v>
      </c>
      <c r="J2505" s="16">
        <f t="shared" si="1441"/>
        <v>25612.68493490752</v>
      </c>
      <c r="K2505" s="16">
        <f t="shared" si="1422"/>
        <v>250439.70199464308</v>
      </c>
      <c r="L2505" s="16">
        <f t="shared" si="1442"/>
        <v>112328.99244149109</v>
      </c>
      <c r="M2505" s="16">
        <f t="shared" si="1423"/>
        <v>22000</v>
      </c>
      <c r="N2505" s="16">
        <f t="shared" si="1443"/>
        <v>346213.94016752962</v>
      </c>
      <c r="O2505" s="16">
        <f t="shared" si="1444"/>
        <v>25835.519997358777</v>
      </c>
      <c r="P2505" s="16">
        <f t="shared" si="1424"/>
        <v>320378.42017017084</v>
      </c>
      <c r="Q2505" s="16">
        <f t="shared" si="1445"/>
        <v>134748.39041692266</v>
      </c>
      <c r="R2505" s="16">
        <f t="shared" si="1425"/>
        <v>22000</v>
      </c>
      <c r="S2505" s="16">
        <f t="shared" si="1446"/>
        <v>309388.57762664434</v>
      </c>
      <c r="T2505" s="16">
        <f t="shared" si="1447"/>
        <v>25721.646598791471</v>
      </c>
      <c r="U2505" s="16">
        <f t="shared" si="1426"/>
        <v>283666.93102785287</v>
      </c>
      <c r="V2505" s="16">
        <f t="shared" si="1448"/>
        <v>123340.26117268209</v>
      </c>
      <c r="W2505" s="16">
        <f t="shared" si="1427"/>
        <v>22000</v>
      </c>
      <c r="X2505" s="16">
        <f t="shared" si="1449"/>
        <v>326534.40187820332</v>
      </c>
      <c r="Y2505" s="16">
        <f t="shared" si="1450"/>
        <v>25775.485443028101</v>
      </c>
      <c r="Z2505" s="16">
        <f t="shared" si="1428"/>
        <v>300758.91643517523</v>
      </c>
      <c r="AA2505" s="16">
        <f t="shared" si="1451"/>
        <v>128745.88412190316</v>
      </c>
      <c r="AB2505" s="16">
        <f t="shared" si="1429"/>
        <v>22000</v>
      </c>
      <c r="AC2505" s="16">
        <f t="shared" si="1452"/>
        <v>317921.06224226358</v>
      </c>
      <c r="AD2505" s="16">
        <f t="shared" si="1453"/>
        <v>25748.621032462499</v>
      </c>
      <c r="AE2505" s="16">
        <f t="shared" si="1430"/>
        <v>292172.44120980107</v>
      </c>
      <c r="AF2505" s="16">
        <f t="shared" si="1454"/>
        <v>126051.35232457615</v>
      </c>
      <c r="AG2505" s="16">
        <f t="shared" si="1431"/>
        <v>22000</v>
      </c>
      <c r="AH2505" s="16">
        <f t="shared" si="1455"/>
        <v>322217.57841273822</v>
      </c>
      <c r="AI2505" s="16">
        <f t="shared" si="1456"/>
        <v>25762.067093195688</v>
      </c>
      <c r="AJ2505" s="16">
        <f t="shared" si="1432"/>
        <v>296455.51131954254</v>
      </c>
      <c r="AK2505" s="16">
        <f t="shared" si="1457"/>
        <v>127400.68391610772</v>
      </c>
      <c r="AL2505" s="16">
        <f t="shared" si="1433"/>
        <v>22000</v>
      </c>
      <c r="AM2505" s="16">
        <f t="shared" si="1458"/>
        <v>324373.44586653478</v>
      </c>
      <c r="AN2505" s="16">
        <f t="shared" si="1459"/>
        <v>25768.779744395575</v>
      </c>
      <c r="AO2505" s="16">
        <f t="shared" si="1434"/>
        <v>298604.6661221392</v>
      </c>
      <c r="AP2505" s="16">
        <f t="shared" si="1460"/>
        <v>128073.79990926417</v>
      </c>
      <c r="AQ2505" s="16">
        <f t="shared" si="1435"/>
        <v>22000</v>
      </c>
      <c r="AR2505" s="16">
        <f t="shared" si="1461"/>
        <v>322217.57841273822</v>
      </c>
      <c r="AS2505" s="16">
        <f t="shared" si="1462"/>
        <v>25762.067093195688</v>
      </c>
      <c r="AT2505" s="16">
        <f t="shared" si="1436"/>
        <v>296455.51131954254</v>
      </c>
      <c r="AU2505" s="16">
        <f t="shared" si="1463"/>
        <v>127400.68391610772</v>
      </c>
    </row>
    <row r="2506" spans="1:47">
      <c r="B2506" s="13">
        <v>6</v>
      </c>
      <c r="C2506" s="16">
        <f t="shared" si="1419"/>
        <v>22000</v>
      </c>
      <c r="D2506" s="16">
        <f t="shared" si="1437"/>
        <v>409513.78680834785</v>
      </c>
      <c r="E2506" s="16">
        <f t="shared" si="1438"/>
        <v>26206.719366040528</v>
      </c>
      <c r="F2506" s="16">
        <f t="shared" si="1420"/>
        <v>383307.06744230731</v>
      </c>
      <c r="G2506" s="16">
        <f t="shared" si="1439"/>
        <v>143782.5857334098</v>
      </c>
      <c r="H2506" s="16">
        <f t="shared" si="1421"/>
        <v>22000</v>
      </c>
      <c r="I2506" s="16">
        <f t="shared" si="1440"/>
        <v>257436.98726837343</v>
      </c>
      <c r="J2506" s="16">
        <f t="shared" si="1441"/>
        <v>25777.806442388406</v>
      </c>
      <c r="K2506" s="16">
        <f t="shared" si="1422"/>
        <v>231659.18082598504</v>
      </c>
      <c r="L2506" s="16">
        <f t="shared" si="1442"/>
        <v>99099.226252470209</v>
      </c>
      <c r="M2506" s="16">
        <f t="shared" si="1423"/>
        <v>22000</v>
      </c>
      <c r="N2506" s="16">
        <f t="shared" si="1443"/>
        <v>329329.79322972544</v>
      </c>
      <c r="O2506" s="16">
        <f t="shared" si="1444"/>
        <v>25993.008181482222</v>
      </c>
      <c r="P2506" s="16">
        <f t="shared" si="1424"/>
        <v>303336.78504824324</v>
      </c>
      <c r="Q2506" s="16">
        <f t="shared" si="1445"/>
        <v>121679.5156964432</v>
      </c>
      <c r="R2506" s="16">
        <f t="shared" si="1425"/>
        <v>22000</v>
      </c>
      <c r="S2506" s="16">
        <f t="shared" si="1446"/>
        <v>291592.58508077107</v>
      </c>
      <c r="T2506" s="16">
        <f t="shared" si="1447"/>
        <v>25883.054332139596</v>
      </c>
      <c r="U2506" s="16">
        <f t="shared" si="1426"/>
        <v>265709.53074863146</v>
      </c>
      <c r="V2506" s="16">
        <f t="shared" si="1448"/>
        <v>110188.26587737801</v>
      </c>
      <c r="W2506" s="16">
        <f t="shared" si="1427"/>
        <v>22000</v>
      </c>
      <c r="X2506" s="16">
        <f t="shared" si="1449"/>
        <v>309162.12056037405</v>
      </c>
      <c r="Y2506" s="16">
        <f t="shared" si="1450"/>
        <v>25935.044916484454</v>
      </c>
      <c r="Z2506" s="16">
        <f t="shared" si="1428"/>
        <v>283227.07564388961</v>
      </c>
      <c r="AA2506" s="16">
        <f t="shared" si="1451"/>
        <v>115632.96798602307</v>
      </c>
      <c r="AB2506" s="16">
        <f t="shared" si="1429"/>
        <v>22000</v>
      </c>
      <c r="AC2506" s="16">
        <f t="shared" si="1452"/>
        <v>300335.73921720294</v>
      </c>
      <c r="AD2506" s="16">
        <f t="shared" si="1453"/>
        <v>25909.10384288862</v>
      </c>
      <c r="AE2506" s="16">
        <f t="shared" si="1430"/>
        <v>274426.63537431433</v>
      </c>
      <c r="AF2506" s="16">
        <f t="shared" si="1454"/>
        <v>112918.88555100822</v>
      </c>
      <c r="AG2506" s="16">
        <f t="shared" si="1431"/>
        <v>22000</v>
      </c>
      <c r="AH2506" s="16">
        <f t="shared" si="1455"/>
        <v>304738.47830581054</v>
      </c>
      <c r="AI2506" s="16">
        <f t="shared" si="1456"/>
        <v>25922.088031672283</v>
      </c>
      <c r="AJ2506" s="16">
        <f t="shared" si="1432"/>
        <v>278816.39027413825</v>
      </c>
      <c r="AK2506" s="16">
        <f t="shared" si="1457"/>
        <v>114277.99005137819</v>
      </c>
      <c r="AL2506" s="16">
        <f t="shared" si="1433"/>
        <v>22000</v>
      </c>
      <c r="AM2506" s="16">
        <f t="shared" si="1458"/>
        <v>306947.68049359182</v>
      </c>
      <c r="AN2506" s="16">
        <f t="shared" si="1459"/>
        <v>25928.569898855614</v>
      </c>
      <c r="AO2506" s="16">
        <f t="shared" si="1434"/>
        <v>281019.11059473618</v>
      </c>
      <c r="AP2506" s="16">
        <f t="shared" si="1460"/>
        <v>114955.9943497807</v>
      </c>
      <c r="AQ2506" s="16">
        <f t="shared" si="1435"/>
        <v>22000</v>
      </c>
      <c r="AR2506" s="16">
        <f t="shared" si="1461"/>
        <v>304738.47830581054</v>
      </c>
      <c r="AS2506" s="16">
        <f t="shared" si="1462"/>
        <v>25922.088031672283</v>
      </c>
      <c r="AT2506" s="16">
        <f t="shared" si="1436"/>
        <v>278816.39027413825</v>
      </c>
      <c r="AU2506" s="16">
        <f t="shared" si="1463"/>
        <v>114277.99005137819</v>
      </c>
    </row>
    <row r="2507" spans="1:47">
      <c r="B2507" s="13">
        <v>7</v>
      </c>
      <c r="C2507" s="16">
        <f t="shared" si="1419"/>
        <v>22000</v>
      </c>
      <c r="D2507" s="16">
        <f t="shared" si="1437"/>
        <v>394016.66690664535</v>
      </c>
      <c r="E2507" s="16">
        <f t="shared" si="1438"/>
        <v>26351.158785062329</v>
      </c>
      <c r="F2507" s="16">
        <f t="shared" si="1420"/>
        <v>367665.50812158303</v>
      </c>
      <c r="G2507" s="16">
        <f t="shared" si="1439"/>
        <v>131535.93435758926</v>
      </c>
      <c r="H2507" s="16">
        <f t="shared" si="1421"/>
        <v>22000</v>
      </c>
      <c r="I2507" s="16">
        <f t="shared" si="1440"/>
        <v>238131.73833826307</v>
      </c>
      <c r="J2507" s="16">
        <f t="shared" si="1441"/>
        <v>25937.286040076022</v>
      </c>
      <c r="K2507" s="16">
        <f t="shared" si="1422"/>
        <v>212194.45229818704</v>
      </c>
      <c r="L2507" s="16">
        <f t="shared" si="1442"/>
        <v>86573.870645921997</v>
      </c>
      <c r="M2507" s="16">
        <f t="shared" si="1423"/>
        <v>22000</v>
      </c>
      <c r="N2507" s="16">
        <f t="shared" si="1443"/>
        <v>311812.01482249121</v>
      </c>
      <c r="O2507" s="16">
        <f t="shared" si="1444"/>
        <v>26145.011006542842</v>
      </c>
      <c r="P2507" s="16">
        <f t="shared" si="1424"/>
        <v>285667.00381594838</v>
      </c>
      <c r="Q2507" s="16">
        <f t="shared" si="1445"/>
        <v>109291.03403437759</v>
      </c>
      <c r="R2507" s="16">
        <f t="shared" si="1425"/>
        <v>22000</v>
      </c>
      <c r="S2507" s="16">
        <f t="shared" si="1446"/>
        <v>273133.45503774827</v>
      </c>
      <c r="T2507" s="16">
        <f t="shared" si="1447"/>
        <v>26038.894777498499</v>
      </c>
      <c r="U2507" s="16">
        <f t="shared" si="1426"/>
        <v>247094.56026024977</v>
      </c>
      <c r="V2507" s="16">
        <f t="shared" si="1448"/>
        <v>97729.001747613773</v>
      </c>
      <c r="W2507" s="16">
        <f t="shared" si="1427"/>
        <v>22000</v>
      </c>
      <c r="X2507" s="16">
        <f t="shared" si="1449"/>
        <v>291140.44013737986</v>
      </c>
      <c r="Y2507" s="16">
        <f t="shared" si="1450"/>
        <v>26089.07533314409</v>
      </c>
      <c r="Z2507" s="16">
        <f t="shared" si="1428"/>
        <v>265051.36480423575</v>
      </c>
      <c r="AA2507" s="16">
        <f t="shared" si="1451"/>
        <v>103206.96614967052</v>
      </c>
      <c r="AB2507" s="16">
        <f t="shared" si="1429"/>
        <v>22000</v>
      </c>
      <c r="AC2507" s="16">
        <f t="shared" si="1452"/>
        <v>282094.1155666727</v>
      </c>
      <c r="AD2507" s="16">
        <f t="shared" si="1453"/>
        <v>26064.038407147385</v>
      </c>
      <c r="AE2507" s="16">
        <f t="shared" si="1430"/>
        <v>256030.0771595253</v>
      </c>
      <c r="AF2507" s="16">
        <f t="shared" si="1454"/>
        <v>100476.23930826246</v>
      </c>
      <c r="AG2507" s="16">
        <f t="shared" si="1431"/>
        <v>22000</v>
      </c>
      <c r="AH2507" s="16">
        <f t="shared" si="1455"/>
        <v>286606.52021839772</v>
      </c>
      <c r="AI2507" s="16">
        <f t="shared" si="1456"/>
        <v>26076.570300439529</v>
      </c>
      <c r="AJ2507" s="16">
        <f t="shared" si="1432"/>
        <v>260529.94991795821</v>
      </c>
      <c r="AK2507" s="16">
        <f t="shared" si="1457"/>
        <v>101843.66303048108</v>
      </c>
      <c r="AL2507" s="16">
        <f t="shared" si="1433"/>
        <v>22000</v>
      </c>
      <c r="AM2507" s="16">
        <f t="shared" si="1458"/>
        <v>288870.78454475314</v>
      </c>
      <c r="AN2507" s="16">
        <f t="shared" si="1459"/>
        <v>26082.826185532736</v>
      </c>
      <c r="AO2507" s="16">
        <f t="shared" si="1434"/>
        <v>262787.95835922041</v>
      </c>
      <c r="AP2507" s="16">
        <f t="shared" si="1460"/>
        <v>102525.82921658071</v>
      </c>
      <c r="AQ2507" s="16">
        <f t="shared" si="1435"/>
        <v>22000</v>
      </c>
      <c r="AR2507" s="16">
        <f t="shared" si="1461"/>
        <v>286606.52021839772</v>
      </c>
      <c r="AS2507" s="16">
        <f t="shared" si="1462"/>
        <v>26076.570300439529</v>
      </c>
      <c r="AT2507" s="16">
        <f t="shared" si="1436"/>
        <v>260529.94991795821</v>
      </c>
      <c r="AU2507" s="16">
        <f t="shared" si="1463"/>
        <v>101843.66303048108</v>
      </c>
    </row>
    <row r="2508" spans="1:47">
      <c r="B2508" s="13">
        <v>8</v>
      </c>
      <c r="C2508" s="16">
        <f t="shared" si="1419"/>
        <v>22000</v>
      </c>
      <c r="D2508" s="16">
        <f t="shared" si="1437"/>
        <v>377938.0824185001</v>
      </c>
      <c r="E2508" s="16">
        <f t="shared" si="1438"/>
        <v>26490.408331655537</v>
      </c>
      <c r="F2508" s="16">
        <f t="shared" si="1420"/>
        <v>351447.67408684455</v>
      </c>
      <c r="G2508" s="16">
        <f t="shared" si="1439"/>
        <v>119917.96794267836</v>
      </c>
      <c r="H2508" s="16">
        <f t="shared" si="1421"/>
        <v>22000</v>
      </c>
      <c r="I2508" s="16">
        <f t="shared" si="1440"/>
        <v>218123.16529539839</v>
      </c>
      <c r="J2508" s="16">
        <f t="shared" si="1441"/>
        <v>26091.238249430829</v>
      </c>
      <c r="K2508" s="16">
        <f t="shared" si="1422"/>
        <v>192031.92704596755</v>
      </c>
      <c r="L2508" s="16">
        <f t="shared" si="1442"/>
        <v>74723.690318697321</v>
      </c>
      <c r="M2508" s="16">
        <f t="shared" si="1423"/>
        <v>22000</v>
      </c>
      <c r="N2508" s="16">
        <f t="shared" si="1443"/>
        <v>293648.539902566</v>
      </c>
      <c r="O2508" s="16">
        <f t="shared" si="1444"/>
        <v>26291.648488938299</v>
      </c>
      <c r="P2508" s="16">
        <f t="shared" si="1424"/>
        <v>267356.89141362772</v>
      </c>
      <c r="Q2508" s="16">
        <f t="shared" si="1445"/>
        <v>97554.633223048702</v>
      </c>
      <c r="R2508" s="16">
        <f t="shared" si="1425"/>
        <v>22000</v>
      </c>
      <c r="S2508" s="16">
        <f t="shared" si="1446"/>
        <v>253998.38227392116</v>
      </c>
      <c r="T2508" s="16">
        <f t="shared" si="1447"/>
        <v>26189.285264301598</v>
      </c>
      <c r="U2508" s="16">
        <f t="shared" si="1426"/>
        <v>227809.09700961955</v>
      </c>
      <c r="V2508" s="16">
        <f t="shared" si="1448"/>
        <v>85933.678544354305</v>
      </c>
      <c r="W2508" s="16">
        <f t="shared" si="1427"/>
        <v>22000</v>
      </c>
      <c r="X2508" s="16">
        <f t="shared" si="1449"/>
        <v>272456.89993686607</v>
      </c>
      <c r="Y2508" s="16">
        <f t="shared" si="1450"/>
        <v>26237.695324823217</v>
      </c>
      <c r="Z2508" s="16">
        <f t="shared" si="1428"/>
        <v>246219.20461204287</v>
      </c>
      <c r="AA2508" s="16">
        <f t="shared" si="1451"/>
        <v>91439.31274239636</v>
      </c>
      <c r="AB2508" s="16">
        <f t="shared" si="1429"/>
        <v>22000</v>
      </c>
      <c r="AC2508" s="16">
        <f t="shared" si="1452"/>
        <v>263183.55751536245</v>
      </c>
      <c r="AD2508" s="16">
        <f t="shared" si="1453"/>
        <v>26213.54271431292</v>
      </c>
      <c r="AE2508" s="16">
        <f t="shared" si="1430"/>
        <v>236970.01480104955</v>
      </c>
      <c r="AF2508" s="16">
        <f t="shared" si="1454"/>
        <v>88694.735402487931</v>
      </c>
      <c r="AG2508" s="16">
        <f t="shared" si="1431"/>
        <v>22000</v>
      </c>
      <c r="AH2508" s="16">
        <f t="shared" si="1455"/>
        <v>267809.15671866597</v>
      </c>
      <c r="AI2508" s="16">
        <f t="shared" si="1456"/>
        <v>26225.632212052875</v>
      </c>
      <c r="AJ2508" s="16">
        <f t="shared" si="1432"/>
        <v>241583.52450661309</v>
      </c>
      <c r="AK2508" s="16">
        <f t="shared" si="1457"/>
        <v>90069.080787497005</v>
      </c>
      <c r="AL2508" s="16">
        <f t="shared" si="1433"/>
        <v>22000</v>
      </c>
      <c r="AM2508" s="16">
        <f t="shared" si="1458"/>
        <v>270130.25391577708</v>
      </c>
      <c r="AN2508" s="16">
        <f t="shared" si="1459"/>
        <v>26231.66707714005</v>
      </c>
      <c r="AO2508" s="16">
        <f t="shared" si="1434"/>
        <v>243898.58683863704</v>
      </c>
      <c r="AP2508" s="16">
        <f t="shared" si="1460"/>
        <v>90754.71053316223</v>
      </c>
      <c r="AQ2508" s="16">
        <f t="shared" si="1435"/>
        <v>22000</v>
      </c>
      <c r="AR2508" s="16">
        <f t="shared" si="1461"/>
        <v>267809.15671866597</v>
      </c>
      <c r="AS2508" s="16">
        <f t="shared" si="1462"/>
        <v>26225.632212052875</v>
      </c>
      <c r="AT2508" s="16">
        <f t="shared" si="1436"/>
        <v>241583.52450661309</v>
      </c>
      <c r="AU2508" s="16">
        <f t="shared" si="1463"/>
        <v>90069.080787497005</v>
      </c>
    </row>
    <row r="2509" spans="1:47">
      <c r="B2509" s="13">
        <v>9</v>
      </c>
      <c r="C2509" s="16">
        <f t="shared" si="1419"/>
        <v>22000</v>
      </c>
      <c r="D2509" s="16">
        <f t="shared" si="1437"/>
        <v>361267.12210083101</v>
      </c>
      <c r="E2509" s="16">
        <f t="shared" si="1438"/>
        <v>26624.594929859741</v>
      </c>
      <c r="F2509" s="16">
        <f t="shared" si="1420"/>
        <v>334642.52717097127</v>
      </c>
      <c r="G2509" s="16">
        <f t="shared" si="1439"/>
        <v>108902.23195019826</v>
      </c>
      <c r="H2509" s="16">
        <f t="shared" si="1421"/>
        <v>22000</v>
      </c>
      <c r="I2509" s="16">
        <f t="shared" si="1440"/>
        <v>197397.29908763187</v>
      </c>
      <c r="J2509" s="16">
        <f t="shared" si="1441"/>
        <v>26239.781757131121</v>
      </c>
      <c r="K2509" s="16">
        <f t="shared" si="1422"/>
        <v>171157.51733050073</v>
      </c>
      <c r="L2509" s="16">
        <f t="shared" si="1442"/>
        <v>63520.354385891158</v>
      </c>
      <c r="M2509" s="16">
        <f t="shared" si="1423"/>
        <v>22000</v>
      </c>
      <c r="N2509" s="16">
        <f t="shared" si="1443"/>
        <v>274826.84295972448</v>
      </c>
      <c r="O2509" s="16">
        <f t="shared" si="1444"/>
        <v>26433.043929895684</v>
      </c>
      <c r="P2509" s="16">
        <f t="shared" si="1424"/>
        <v>248393.79902982881</v>
      </c>
      <c r="Q2509" s="16">
        <f t="shared" si="1445"/>
        <v>86442.900249304163</v>
      </c>
      <c r="R2509" s="16">
        <f t="shared" si="1425"/>
        <v>22000</v>
      </c>
      <c r="S2509" s="16">
        <f t="shared" si="1446"/>
        <v>234174.08318006832</v>
      </c>
      <c r="T2509" s="16">
        <f t="shared" si="1447"/>
        <v>26334.346853888717</v>
      </c>
      <c r="U2509" s="16">
        <f t="shared" si="1426"/>
        <v>207839.73632617961</v>
      </c>
      <c r="V2509" s="16">
        <f t="shared" si="1448"/>
        <v>74774.408346190685</v>
      </c>
      <c r="W2509" s="16">
        <f t="shared" si="1427"/>
        <v>22000</v>
      </c>
      <c r="X2509" s="16">
        <f t="shared" si="1449"/>
        <v>253098.56918890335</v>
      </c>
      <c r="Y2509" s="16">
        <f t="shared" si="1450"/>
        <v>26381.027043076359</v>
      </c>
      <c r="Z2509" s="16">
        <f t="shared" si="1428"/>
        <v>226717.542145827</v>
      </c>
      <c r="AA2509" s="16">
        <f t="shared" si="1451"/>
        <v>80302.342854070739</v>
      </c>
      <c r="AB2509" s="16">
        <f t="shared" si="1429"/>
        <v>22000</v>
      </c>
      <c r="AC2509" s="16">
        <f t="shared" si="1452"/>
        <v>243590.95701459088</v>
      </c>
      <c r="AD2509" s="16">
        <f t="shared" si="1453"/>
        <v>26357.738378894283</v>
      </c>
      <c r="AE2509" s="16">
        <f t="shared" si="1430"/>
        <v>217233.2186356966</v>
      </c>
      <c r="AF2509" s="16">
        <f t="shared" si="1454"/>
        <v>77546.597304029536</v>
      </c>
      <c r="AG2509" s="16">
        <f t="shared" si="1431"/>
        <v>22000</v>
      </c>
      <c r="AH2509" s="16">
        <f t="shared" si="1455"/>
        <v>248333.36818132785</v>
      </c>
      <c r="AI2509" s="16">
        <f t="shared" si="1456"/>
        <v>26369.395651556573</v>
      </c>
      <c r="AJ2509" s="16">
        <f t="shared" si="1432"/>
        <v>221963.97252977127</v>
      </c>
      <c r="AK2509" s="16">
        <f t="shared" si="1457"/>
        <v>78926.522575041803</v>
      </c>
      <c r="AL2509" s="16">
        <f t="shared" si="1433"/>
        <v>22000</v>
      </c>
      <c r="AM2509" s="16">
        <f t="shared" si="1458"/>
        <v>250713.11335490856</v>
      </c>
      <c r="AN2509" s="16">
        <f t="shared" si="1459"/>
        <v>26375.214592479668</v>
      </c>
      <c r="AO2509" s="16">
        <f t="shared" si="1434"/>
        <v>224337.8987624289</v>
      </c>
      <c r="AP2509" s="16">
        <f t="shared" si="1460"/>
        <v>79614.945464016331</v>
      </c>
      <c r="AQ2509" s="16">
        <f t="shared" si="1435"/>
        <v>22000</v>
      </c>
      <c r="AR2509" s="16">
        <f t="shared" si="1461"/>
        <v>248333.36818132785</v>
      </c>
      <c r="AS2509" s="16">
        <f t="shared" si="1462"/>
        <v>26369.395651556573</v>
      </c>
      <c r="AT2509" s="16">
        <f t="shared" si="1436"/>
        <v>221963.97252977127</v>
      </c>
      <c r="AU2509" s="16">
        <f t="shared" si="1463"/>
        <v>78926.522575041803</v>
      </c>
    </row>
    <row r="2510" spans="1:47">
      <c r="B2510" s="13">
        <v>10</v>
      </c>
      <c r="C2510" s="16">
        <f t="shared" si="1419"/>
        <v>22000</v>
      </c>
      <c r="D2510" s="16">
        <f t="shared" si="1437"/>
        <v>343992.43938012823</v>
      </c>
      <c r="E2510" s="16">
        <f t="shared" si="1438"/>
        <v>26753.847384038334</v>
      </c>
      <c r="F2510" s="16">
        <f t="shared" si="1420"/>
        <v>317238.5919960899</v>
      </c>
      <c r="G2510" s="16">
        <f t="shared" si="1439"/>
        <v>98463.149966967991</v>
      </c>
      <c r="H2510" s="16">
        <f t="shared" si="1421"/>
        <v>22000</v>
      </c>
      <c r="I2510" s="16">
        <f t="shared" si="1440"/>
        <v>175939.65836471494</v>
      </c>
      <c r="J2510" s="16">
        <f t="shared" si="1441"/>
        <v>26383.038760478041</v>
      </c>
      <c r="K2510" s="16">
        <f t="shared" si="1422"/>
        <v>149556.61960423691</v>
      </c>
      <c r="L2510" s="16">
        <f t="shared" si="1442"/>
        <v>52936.428443006989</v>
      </c>
      <c r="M2510" s="16">
        <f t="shared" si="1423"/>
        <v>22000</v>
      </c>
      <c r="N2510" s="16">
        <f t="shared" si="1443"/>
        <v>255333.92177472223</v>
      </c>
      <c r="O2510" s="16">
        <f t="shared" si="1444"/>
        <v>26569.32330866592</v>
      </c>
      <c r="P2510" s="16">
        <f t="shared" si="1424"/>
        <v>228764.59846605631</v>
      </c>
      <c r="Q2510" s="16">
        <f t="shared" si="1445"/>
        <v>75929.311135866752</v>
      </c>
      <c r="R2510" s="16">
        <f t="shared" si="1425"/>
        <v>22000</v>
      </c>
      <c r="S2510" s="16">
        <f t="shared" si="1446"/>
        <v>213646.77855913306</v>
      </c>
      <c r="T2510" s="16">
        <f t="shared" si="1447"/>
        <v>26474.203707776564</v>
      </c>
      <c r="U2510" s="16">
        <f t="shared" si="1426"/>
        <v>187172.5748513565</v>
      </c>
      <c r="V2510" s="16">
        <f t="shared" si="1448"/>
        <v>64224.196507406625</v>
      </c>
      <c r="W2510" s="16">
        <f t="shared" si="1427"/>
        <v>22000</v>
      </c>
      <c r="X2510" s="16">
        <f t="shared" si="1449"/>
        <v>233052.03027338142</v>
      </c>
      <c r="Y2510" s="16">
        <f t="shared" si="1450"/>
        <v>26519.195539124328</v>
      </c>
      <c r="Z2510" s="16">
        <f t="shared" si="1428"/>
        <v>206532.83473425708</v>
      </c>
      <c r="AA2510" s="16">
        <f t="shared" si="1451"/>
        <v>69769.282960069351</v>
      </c>
      <c r="AB2510" s="16">
        <f t="shared" si="1429"/>
        <v>22000</v>
      </c>
      <c r="AC2510" s="16">
        <f t="shared" si="1452"/>
        <v>223302.71476437798</v>
      </c>
      <c r="AD2510" s="16">
        <f t="shared" si="1453"/>
        <v>26496.750014917685</v>
      </c>
      <c r="AE2510" s="16">
        <f t="shared" si="1430"/>
        <v>196805.96474946028</v>
      </c>
      <c r="AF2510" s="16">
        <f t="shared" si="1454"/>
        <v>67004.940837431248</v>
      </c>
      <c r="AG2510" s="16">
        <f t="shared" si="1431"/>
        <v>22000</v>
      </c>
      <c r="AH2510" s="16">
        <f t="shared" si="1455"/>
        <v>228165.64592225311</v>
      </c>
      <c r="AI2510" s="16">
        <f t="shared" si="1456"/>
        <v>26507.985453484704</v>
      </c>
      <c r="AJ2510" s="16">
        <f t="shared" si="1432"/>
        <v>201657.66046876842</v>
      </c>
      <c r="AK2510" s="16">
        <f t="shared" si="1457"/>
        <v>68389.159521453796</v>
      </c>
      <c r="AL2510" s="16">
        <f t="shared" si="1433"/>
        <v>22000</v>
      </c>
      <c r="AM2510" s="16">
        <f t="shared" si="1458"/>
        <v>230605.89965385117</v>
      </c>
      <c r="AN2510" s="16">
        <f t="shared" si="1459"/>
        <v>26513.593674906169</v>
      </c>
      <c r="AO2510" s="16">
        <f t="shared" si="1434"/>
        <v>204092.30597894499</v>
      </c>
      <c r="AP2510" s="16">
        <f t="shared" si="1460"/>
        <v>69079.732805711959</v>
      </c>
      <c r="AQ2510" s="16">
        <f t="shared" si="1435"/>
        <v>22000</v>
      </c>
      <c r="AR2510" s="16">
        <f t="shared" si="1461"/>
        <v>228165.64592225311</v>
      </c>
      <c r="AS2510" s="16">
        <f t="shared" si="1462"/>
        <v>26507.985453484704</v>
      </c>
      <c r="AT2510" s="16">
        <f t="shared" si="1436"/>
        <v>201657.66046876842</v>
      </c>
      <c r="AU2510" s="16">
        <f t="shared" si="1463"/>
        <v>68389.159521453796</v>
      </c>
    </row>
    <row r="2511" spans="1:47">
      <c r="B2511" s="13">
        <v>11</v>
      </c>
      <c r="C2511" s="16">
        <f t="shared" si="1419"/>
        <v>22000</v>
      </c>
      <c r="D2511" s="16">
        <f t="shared" si="1437"/>
        <v>326102.23825646064</v>
      </c>
      <c r="E2511" s="16">
        <f t="shared" si="1438"/>
        <v>26878.295859650236</v>
      </c>
      <c r="F2511" s="16">
        <f t="shared" si="1420"/>
        <v>299223.94239681039</v>
      </c>
      <c r="G2511" s="16">
        <f t="shared" si="1439"/>
        <v>88576.010284890086</v>
      </c>
      <c r="H2511" s="16">
        <f t="shared" si="1421"/>
        <v>22000</v>
      </c>
      <c r="I2511" s="16">
        <f t="shared" si="1440"/>
        <v>153735.23155597932</v>
      </c>
      <c r="J2511" s="16">
        <f t="shared" si="1441"/>
        <v>26521.134347831256</v>
      </c>
      <c r="K2511" s="16">
        <f t="shared" si="1422"/>
        <v>127214.09720814807</v>
      </c>
      <c r="L2511" s="16">
        <f t="shared" si="1442"/>
        <v>42945.365054965871</v>
      </c>
      <c r="M2511" s="16">
        <f t="shared" si="1423"/>
        <v>22000</v>
      </c>
      <c r="N2511" s="16">
        <f t="shared" si="1443"/>
        <v>235156.28134719792</v>
      </c>
      <c r="O2511" s="16">
        <f t="shared" si="1444"/>
        <v>26700.614711777209</v>
      </c>
      <c r="P2511" s="16">
        <f t="shared" si="1424"/>
        <v>208455.6666354207</v>
      </c>
      <c r="Q2511" s="16">
        <f t="shared" si="1445"/>
        <v>65988.219389292935</v>
      </c>
      <c r="R2511" s="16">
        <f t="shared" si="1425"/>
        <v>22000</v>
      </c>
      <c r="S2511" s="16">
        <f t="shared" si="1446"/>
        <v>192402.17659270341</v>
      </c>
      <c r="T2511" s="16">
        <f t="shared" si="1447"/>
        <v>26608.982491550094</v>
      </c>
      <c r="U2511" s="16">
        <f t="shared" si="1426"/>
        <v>165793.19410115332</v>
      </c>
      <c r="V2511" s="16">
        <f t="shared" si="1448"/>
        <v>54256.931129987897</v>
      </c>
      <c r="W2511" s="16">
        <f t="shared" si="1427"/>
        <v>22000</v>
      </c>
      <c r="X2511" s="16">
        <f t="shared" si="1449"/>
        <v>212303.36213673223</v>
      </c>
      <c r="Y2511" s="16">
        <f t="shared" si="1450"/>
        <v>26652.328179632921</v>
      </c>
      <c r="Z2511" s="16">
        <f t="shared" si="1428"/>
        <v>185651.03395709931</v>
      </c>
      <c r="AA2511" s="16">
        <f t="shared" si="1451"/>
        <v>59814.239904021095</v>
      </c>
      <c r="AB2511" s="16">
        <f t="shared" si="1429"/>
        <v>22000</v>
      </c>
      <c r="AC2511" s="16">
        <f t="shared" si="1452"/>
        <v>202304.72340456021</v>
      </c>
      <c r="AD2511" s="16">
        <f t="shared" si="1453"/>
        <v>26630.70464574988</v>
      </c>
      <c r="AE2511" s="16">
        <f t="shared" si="1430"/>
        <v>175674.01875881033</v>
      </c>
      <c r="AF2511" s="16">
        <f t="shared" si="1454"/>
        <v>57043.763407190934</v>
      </c>
      <c r="AG2511" s="16">
        <f t="shared" si="1431"/>
        <v>22000</v>
      </c>
      <c r="AH2511" s="16">
        <f t="shared" si="1455"/>
        <v>207291.97550226582</v>
      </c>
      <c r="AI2511" s="16">
        <f t="shared" si="1456"/>
        <v>26641.528814659388</v>
      </c>
      <c r="AJ2511" s="16">
        <f t="shared" si="1432"/>
        <v>180650.44668760643</v>
      </c>
      <c r="AK2511" s="16">
        <f t="shared" si="1457"/>
        <v>58431.043734637758</v>
      </c>
      <c r="AL2511" s="16">
        <f t="shared" si="1433"/>
        <v>22000</v>
      </c>
      <c r="AM2511" s="16">
        <f t="shared" si="1458"/>
        <v>209794.64500799673</v>
      </c>
      <c r="AN2511" s="16">
        <f t="shared" si="1459"/>
        <v>26646.931606614402</v>
      </c>
      <c r="AO2511" s="16">
        <f t="shared" si="1434"/>
        <v>183147.71340138232</v>
      </c>
      <c r="AP2511" s="16">
        <f t="shared" si="1460"/>
        <v>59123.152030089615</v>
      </c>
      <c r="AQ2511" s="16">
        <f t="shared" si="1435"/>
        <v>22000</v>
      </c>
      <c r="AR2511" s="16">
        <f t="shared" si="1461"/>
        <v>207291.97550226582</v>
      </c>
      <c r="AS2511" s="16">
        <f t="shared" si="1462"/>
        <v>26641.528814659388</v>
      </c>
      <c r="AT2511" s="16">
        <f t="shared" si="1436"/>
        <v>180650.44668760643</v>
      </c>
      <c r="AU2511" s="16">
        <f t="shared" si="1463"/>
        <v>58431.043734637758</v>
      </c>
    </row>
    <row r="2512" spans="1:47">
      <c r="B2512" s="13">
        <v>12</v>
      </c>
      <c r="C2512" s="16">
        <f t="shared" si="1419"/>
        <v>22000</v>
      </c>
      <c r="D2512" s="16">
        <f t="shared" si="1437"/>
        <v>307584.25934737729</v>
      </c>
      <c r="E2512" s="16">
        <f t="shared" si="1438"/>
        <v>26998.071400255241</v>
      </c>
      <c r="F2512" s="16">
        <f t="shared" si="1420"/>
        <v>280586.18794712203</v>
      </c>
      <c r="G2512" s="16">
        <f t="shared" si="1439"/>
        <v>79216.951396154982</v>
      </c>
      <c r="H2512" s="16">
        <f t="shared" si="1421"/>
        <v>22000</v>
      </c>
      <c r="I2512" s="16">
        <f t="shared" si="1440"/>
        <v>130768.45908414373</v>
      </c>
      <c r="J2512" s="16">
        <f t="shared" si="1441"/>
        <v>26654.195914904372</v>
      </c>
      <c r="K2512" s="16">
        <f t="shared" si="1422"/>
        <v>104114.26316923936</v>
      </c>
      <c r="L2512" s="16">
        <f t="shared" si="1442"/>
        <v>33521.492802867135</v>
      </c>
      <c r="M2512" s="16">
        <f t="shared" si="1423"/>
        <v>22000</v>
      </c>
      <c r="N2512" s="16">
        <f t="shared" si="1443"/>
        <v>214279.91796121438</v>
      </c>
      <c r="O2512" s="16">
        <f t="shared" si="1444"/>
        <v>26827.047798654101</v>
      </c>
      <c r="P2512" s="16">
        <f t="shared" si="1424"/>
        <v>187452.87016256028</v>
      </c>
      <c r="Q2512" s="16">
        <f t="shared" si="1445"/>
        <v>56594.843183334073</v>
      </c>
      <c r="R2512" s="16">
        <f t="shared" si="1425"/>
        <v>22000</v>
      </c>
      <c r="S2512" s="16">
        <f t="shared" si="1446"/>
        <v>170425.45594433954</v>
      </c>
      <c r="T2512" s="16">
        <f t="shared" si="1447"/>
        <v>26738.811814941873</v>
      </c>
      <c r="U2512" s="16">
        <f t="shared" si="1426"/>
        <v>143686.64412939767</v>
      </c>
      <c r="V2512" s="16">
        <f t="shared" si="1448"/>
        <v>44847.371179690199</v>
      </c>
      <c r="W2512" s="16">
        <f t="shared" si="1427"/>
        <v>22000</v>
      </c>
      <c r="X2512" s="16">
        <f t="shared" si="1449"/>
        <v>190838.12384586068</v>
      </c>
      <c r="Y2512" s="16">
        <f t="shared" si="1450"/>
        <v>26780.554098784651</v>
      </c>
      <c r="Z2512" s="16">
        <f t="shared" si="1428"/>
        <v>164057.56974707602</v>
      </c>
      <c r="AA2512" s="16">
        <f t="shared" si="1451"/>
        <v>50412.188567670164</v>
      </c>
      <c r="AB2512" s="16">
        <f t="shared" si="1429"/>
        <v>22000</v>
      </c>
      <c r="AC2512" s="16">
        <f t="shared" si="1452"/>
        <v>180582.35084293151</v>
      </c>
      <c r="AD2512" s="16">
        <f t="shared" si="1453"/>
        <v>26759.731150166899</v>
      </c>
      <c r="AE2512" s="16">
        <f t="shared" si="1430"/>
        <v>153822.61969276462</v>
      </c>
      <c r="AF2512" s="16">
        <f t="shared" si="1454"/>
        <v>47637.931889114436</v>
      </c>
      <c r="AG2512" s="16">
        <f t="shared" si="1431"/>
        <v>22000</v>
      </c>
      <c r="AH2512" s="16">
        <f t="shared" si="1455"/>
        <v>185697.82016805816</v>
      </c>
      <c r="AI2512" s="16">
        <f t="shared" si="1456"/>
        <v>26770.154743259445</v>
      </c>
      <c r="AJ2512" s="16">
        <f t="shared" si="1432"/>
        <v>158927.6654247987</v>
      </c>
      <c r="AK2512" s="16">
        <f t="shared" si="1457"/>
        <v>49027.096082269243</v>
      </c>
      <c r="AL2512" s="16">
        <f t="shared" si="1433"/>
        <v>22000</v>
      </c>
      <c r="AM2512" s="16">
        <f t="shared" si="1458"/>
        <v>188264.86051381694</v>
      </c>
      <c r="AN2512" s="16">
        <f t="shared" si="1459"/>
        <v>26775.357459209263</v>
      </c>
      <c r="AO2512" s="16">
        <f t="shared" si="1434"/>
        <v>161489.50305460766</v>
      </c>
      <c r="AP2512" s="16">
        <f t="shared" si="1460"/>
        <v>49720.151009193636</v>
      </c>
      <c r="AQ2512" s="16">
        <f t="shared" si="1435"/>
        <v>22000</v>
      </c>
      <c r="AR2512" s="16">
        <f t="shared" si="1461"/>
        <v>185697.82016805816</v>
      </c>
      <c r="AS2512" s="16">
        <f t="shared" si="1462"/>
        <v>26770.154743259445</v>
      </c>
      <c r="AT2512" s="16">
        <f t="shared" si="1436"/>
        <v>158927.6654247987</v>
      </c>
      <c r="AU2512" s="16">
        <f t="shared" si="1463"/>
        <v>49027.096082269243</v>
      </c>
    </row>
    <row r="2513" spans="2:47">
      <c r="B2513" s="13">
        <v>13</v>
      </c>
      <c r="C2513" s="16">
        <f t="shared" si="1419"/>
        <v>22000</v>
      </c>
      <c r="D2513" s="16">
        <f t="shared" si="1437"/>
        <v>288425.76603836461</v>
      </c>
      <c r="E2513" s="16">
        <f t="shared" si="1438"/>
        <v>27113.305480314459</v>
      </c>
      <c r="F2513" s="16">
        <f t="shared" si="1420"/>
        <v>261312.46055805017</v>
      </c>
      <c r="G2513" s="16">
        <f t="shared" si="1439"/>
        <v>70362.946525011284</v>
      </c>
      <c r="H2513" s="16">
        <f t="shared" si="1421"/>
        <v>22000</v>
      </c>
      <c r="I2513" s="16">
        <f t="shared" si="1440"/>
        <v>107023.21568218792</v>
      </c>
      <c r="J2513" s="16">
        <f t="shared" si="1441"/>
        <v>26782.352617357054</v>
      </c>
      <c r="K2513" s="16">
        <f t="shared" si="1422"/>
        <v>80240.863064830861</v>
      </c>
      <c r="L2513" s="16">
        <f t="shared" si="1442"/>
        <v>24640.004018060612</v>
      </c>
      <c r="M2513" s="16">
        <f t="shared" si="1423"/>
        <v>22000</v>
      </c>
      <c r="N2513" s="16">
        <f t="shared" si="1443"/>
        <v>192690.30335490225</v>
      </c>
      <c r="O2513" s="16">
        <f t="shared" si="1444"/>
        <v>26948.753303572375</v>
      </c>
      <c r="P2513" s="16">
        <f t="shared" si="1424"/>
        <v>165741.55005132989</v>
      </c>
      <c r="Q2513" s="16">
        <f t="shared" si="1445"/>
        <v>47725.251403885428</v>
      </c>
      <c r="R2513" s="16">
        <f t="shared" si="1425"/>
        <v>22000</v>
      </c>
      <c r="S2513" s="16">
        <f t="shared" si="1446"/>
        <v>147701.24896637304</v>
      </c>
      <c r="T2513" s="16">
        <f t="shared" si="1447"/>
        <v>26863.821708301657</v>
      </c>
      <c r="U2513" s="16">
        <f t="shared" si="1426"/>
        <v>120837.42725807137</v>
      </c>
      <c r="V2513" s="16">
        <f t="shared" si="1448"/>
        <v>35971.133374293655</v>
      </c>
      <c r="W2513" s="16">
        <f t="shared" si="1427"/>
        <v>22000</v>
      </c>
      <c r="X2513" s="16">
        <f t="shared" si="1449"/>
        <v>168641.33824580931</v>
      </c>
      <c r="Y2513" s="16">
        <f t="shared" si="1450"/>
        <v>26904.003686734122</v>
      </c>
      <c r="Z2513" s="16">
        <f t="shared" si="1428"/>
        <v>141737.33455907519</v>
      </c>
      <c r="AA2513" s="16">
        <f t="shared" si="1451"/>
        <v>41538.958355118753</v>
      </c>
      <c r="AB2513" s="16">
        <f t="shared" si="1429"/>
        <v>22000</v>
      </c>
      <c r="AC2513" s="16">
        <f t="shared" si="1452"/>
        <v>158120.42368698047</v>
      </c>
      <c r="AD2513" s="16">
        <f t="shared" si="1453"/>
        <v>26883.959744814019</v>
      </c>
      <c r="AE2513" s="16">
        <f t="shared" si="1430"/>
        <v>131236.46394216645</v>
      </c>
      <c r="AF2513" s="16">
        <f t="shared" si="1454"/>
        <v>38763.169314977851</v>
      </c>
      <c r="AG2513" s="16">
        <f t="shared" si="1431"/>
        <v>22000</v>
      </c>
      <c r="AH2513" s="16">
        <f t="shared" si="1455"/>
        <v>163368.10439676759</v>
      </c>
      <c r="AI2513" s="16">
        <f t="shared" si="1456"/>
        <v>26893.993544277531</v>
      </c>
      <c r="AJ2513" s="16">
        <f t="shared" si="1432"/>
        <v>136474.11085249006</v>
      </c>
      <c r="AK2513" s="16">
        <f t="shared" si="1457"/>
        <v>40153.092775849836</v>
      </c>
      <c r="AL2513" s="16">
        <f t="shared" si="1433"/>
        <v>22000</v>
      </c>
      <c r="AM2513" s="16">
        <f t="shared" si="1458"/>
        <v>166001.51976995342</v>
      </c>
      <c r="AN2513" s="16">
        <f t="shared" si="1459"/>
        <v>26899.001580661861</v>
      </c>
      <c r="AO2513" s="16">
        <f t="shared" si="1434"/>
        <v>139102.51818929156</v>
      </c>
      <c r="AP2513" s="16">
        <f t="shared" si="1460"/>
        <v>40846.532549321717</v>
      </c>
      <c r="AQ2513" s="16">
        <f t="shared" si="1435"/>
        <v>22000</v>
      </c>
      <c r="AR2513" s="16">
        <f t="shared" si="1461"/>
        <v>163368.10439676759</v>
      </c>
      <c r="AS2513" s="16">
        <f t="shared" si="1462"/>
        <v>26893.993544277531</v>
      </c>
      <c r="AT2513" s="16">
        <f t="shared" si="1436"/>
        <v>136474.11085249006</v>
      </c>
      <c r="AU2513" s="16">
        <f t="shared" si="1463"/>
        <v>40153.092775849836</v>
      </c>
    </row>
    <row r="2514" spans="2:47">
      <c r="B2514" s="13">
        <v>14</v>
      </c>
      <c r="C2514" s="16">
        <f t="shared" si="1419"/>
        <v>22000</v>
      </c>
      <c r="D2514" s="16">
        <f t="shared" si="1437"/>
        <v>268613.53070604207</v>
      </c>
      <c r="E2514" s="16">
        <f t="shared" si="1438"/>
        <v>27224.129593104848</v>
      </c>
      <c r="F2514" s="16">
        <f t="shared" si="1420"/>
        <v>241389.40111293722</v>
      </c>
      <c r="G2514" s="16">
        <f t="shared" si="1439"/>
        <v>61991.787312973313</v>
      </c>
      <c r="H2514" s="16">
        <f t="shared" si="1421"/>
        <v>22000</v>
      </c>
      <c r="I2514" s="16">
        <f t="shared" si="1440"/>
        <v>82482.792778862233</v>
      </c>
      <c r="J2514" s="16">
        <f t="shared" si="1441"/>
        <v>26905.734859769727</v>
      </c>
      <c r="K2514" s="16">
        <f t="shared" si="1422"/>
        <v>55577.057919092505</v>
      </c>
      <c r="L2514" s="16">
        <f t="shared" si="1442"/>
        <v>16276.941330789432</v>
      </c>
      <c r="M2514" s="16">
        <f t="shared" si="1423"/>
        <v>22000</v>
      </c>
      <c r="N2514" s="16">
        <f t="shared" si="1443"/>
        <v>170372.36895976405</v>
      </c>
      <c r="O2514" s="16">
        <f t="shared" si="1444"/>
        <v>27065.862573623184</v>
      </c>
      <c r="P2514" s="16">
        <f t="shared" si="1424"/>
        <v>143306.50638614086</v>
      </c>
      <c r="Q2514" s="16">
        <f t="shared" si="1445"/>
        <v>39356.348678323404</v>
      </c>
      <c r="R2514" s="16">
        <f t="shared" si="1425"/>
        <v>22000</v>
      </c>
      <c r="S2514" s="16">
        <f t="shared" si="1446"/>
        <v>124213.62497566189</v>
      </c>
      <c r="T2514" s="16">
        <f t="shared" si="1447"/>
        <v>26984.14313533359</v>
      </c>
      <c r="U2514" s="16">
        <f t="shared" si="1426"/>
        <v>97229.481840328299</v>
      </c>
      <c r="V2514" s="16">
        <f t="shared" si="1448"/>
        <v>27604.677969318273</v>
      </c>
      <c r="W2514" s="16">
        <f t="shared" si="1427"/>
        <v>22000</v>
      </c>
      <c r="X2514" s="16">
        <f t="shared" si="1449"/>
        <v>145697.47568665573</v>
      </c>
      <c r="Y2514" s="16">
        <f t="shared" si="1450"/>
        <v>27022.808114226391</v>
      </c>
      <c r="Z2514" s="16">
        <f t="shared" si="1428"/>
        <v>118674.66757242935</v>
      </c>
      <c r="AA2514" s="16">
        <f t="shared" si="1451"/>
        <v>33171.218615604834</v>
      </c>
      <c r="AB2514" s="16">
        <f t="shared" si="1429"/>
        <v>22000</v>
      </c>
      <c r="AC2514" s="16">
        <f t="shared" si="1452"/>
        <v>134903.21074471058</v>
      </c>
      <c r="AD2514" s="16">
        <f t="shared" si="1453"/>
        <v>27003.521502884862</v>
      </c>
      <c r="AE2514" s="16">
        <f t="shared" si="1430"/>
        <v>107899.68924182572</v>
      </c>
      <c r="AF2514" s="16">
        <f t="shared" si="1454"/>
        <v>30396.040475222624</v>
      </c>
      <c r="AG2514" s="16">
        <f t="shared" si="1431"/>
        <v>22000</v>
      </c>
      <c r="AH2514" s="16">
        <f t="shared" si="1455"/>
        <v>140287.19750970864</v>
      </c>
      <c r="AI2514" s="16">
        <f t="shared" si="1456"/>
        <v>27013.176341169328</v>
      </c>
      <c r="AJ2514" s="16">
        <f t="shared" si="1432"/>
        <v>113274.02116853932</v>
      </c>
      <c r="AK2514" s="16">
        <f t="shared" si="1457"/>
        <v>31785.650883055278</v>
      </c>
      <c r="AL2514" s="16">
        <f t="shared" si="1433"/>
        <v>22000</v>
      </c>
      <c r="AM2514" s="16">
        <f t="shared" si="1458"/>
        <v>142989.04254750037</v>
      </c>
      <c r="AN2514" s="16">
        <f t="shared" si="1459"/>
        <v>27017.995118443381</v>
      </c>
      <c r="AO2514" s="16">
        <f t="shared" si="1434"/>
        <v>115971.04742905698</v>
      </c>
      <c r="AP2514" s="16">
        <f t="shared" si="1460"/>
        <v>32478.939858490754</v>
      </c>
      <c r="AQ2514" s="16">
        <f t="shared" si="1435"/>
        <v>22000</v>
      </c>
      <c r="AR2514" s="16">
        <f t="shared" si="1461"/>
        <v>140287.19750970864</v>
      </c>
      <c r="AS2514" s="16">
        <f t="shared" si="1462"/>
        <v>27013.176341169328</v>
      </c>
      <c r="AT2514" s="16">
        <f t="shared" si="1436"/>
        <v>113274.02116853932</v>
      </c>
      <c r="AU2514" s="16">
        <f t="shared" si="1463"/>
        <v>31785.650883055278</v>
      </c>
    </row>
    <row r="2515" spans="2:47">
      <c r="B2515" s="13">
        <v>15</v>
      </c>
      <c r="C2515" s="16">
        <f t="shared" si="1419"/>
        <v>9934.5440065323692</v>
      </c>
      <c r="D2515" s="16">
        <f t="shared" si="1437"/>
        <v>248133.8209800327</v>
      </c>
      <c r="E2515" s="16">
        <f t="shared" si="1438"/>
        <v>12341.717829666441</v>
      </c>
      <c r="F2515" s="16">
        <f t="shared" si="1420"/>
        <v>235792.10315036625</v>
      </c>
      <c r="G2515" s="16">
        <f t="shared" si="1439"/>
        <v>57753.363079916511</v>
      </c>
      <c r="H2515" s="16">
        <f t="shared" si="1421"/>
        <v>22000</v>
      </c>
      <c r="I2515" s="16">
        <f t="shared" si="1440"/>
        <v>57129.880917351948</v>
      </c>
      <c r="J2515" s="16">
        <f t="shared" si="1441"/>
        <v>27024.473820776071</v>
      </c>
      <c r="K2515" s="16">
        <f t="shared" si="1422"/>
        <v>30105.407096575876</v>
      </c>
      <c r="L2515" s="16">
        <f t="shared" si="1442"/>
        <v>8409.1831575397646</v>
      </c>
      <c r="M2515" s="16">
        <f t="shared" si="1423"/>
        <v>22000</v>
      </c>
      <c r="N2515" s="16">
        <f t="shared" si="1443"/>
        <v>147310.49017456966</v>
      </c>
      <c r="O2515" s="16">
        <f t="shared" si="1444"/>
        <v>27178.507142102011</v>
      </c>
      <c r="P2515" s="16">
        <f t="shared" si="1424"/>
        <v>120131.98303246764</v>
      </c>
      <c r="Q2515" s="16">
        <f t="shared" si="1445"/>
        <v>31465.859507992362</v>
      </c>
      <c r="R2515" s="16">
        <f t="shared" si="1425"/>
        <v>22000</v>
      </c>
      <c r="S2515" s="16">
        <f t="shared" si="1446"/>
        <v>99946.073562947073</v>
      </c>
      <c r="T2515" s="16">
        <f t="shared" si="1447"/>
        <v>27099.907541693752</v>
      </c>
      <c r="U2515" s="16">
        <f t="shared" si="1426"/>
        <v>72846.166021253317</v>
      </c>
      <c r="V2515" s="16">
        <f t="shared" si="1448"/>
        <v>19725.293562881325</v>
      </c>
      <c r="W2515" s="16">
        <f t="shared" si="1427"/>
        <v>22000</v>
      </c>
      <c r="X2515" s="16">
        <f t="shared" si="1449"/>
        <v>121990.43778440302</v>
      </c>
      <c r="Y2515" s="16">
        <f t="shared" si="1450"/>
        <v>27137.09889288538</v>
      </c>
      <c r="Z2515" s="16">
        <f t="shared" si="1428"/>
        <v>94853.338891517647</v>
      </c>
      <c r="AA2515" s="16">
        <f t="shared" si="1451"/>
        <v>25286.463125160026</v>
      </c>
      <c r="AB2515" s="16">
        <f t="shared" si="1429"/>
        <v>22000</v>
      </c>
      <c r="AC2515" s="16">
        <f t="shared" si="1452"/>
        <v>110914.40655924233</v>
      </c>
      <c r="AD2515" s="16">
        <f t="shared" si="1453"/>
        <v>27118.547908569075</v>
      </c>
      <c r="AE2515" s="16">
        <f t="shared" si="1430"/>
        <v>83795.858650673254</v>
      </c>
      <c r="AF2515" s="16">
        <f t="shared" si="1454"/>
        <v>22513.936560705115</v>
      </c>
      <c r="AG2515" s="16">
        <f t="shared" si="1431"/>
        <v>22000</v>
      </c>
      <c r="AH2515" s="16">
        <f t="shared" si="1455"/>
        <v>116438.8973199883</v>
      </c>
      <c r="AI2515" s="16">
        <f t="shared" si="1456"/>
        <v>27127.834633222807</v>
      </c>
      <c r="AJ2515" s="16">
        <f t="shared" si="1432"/>
        <v>89311.062686765494</v>
      </c>
      <c r="AK2515" s="16">
        <f t="shared" si="1457"/>
        <v>23902.212889062015</v>
      </c>
      <c r="AL2515" s="16">
        <f t="shared" si="1433"/>
        <v>22000</v>
      </c>
      <c r="AM2515" s="16">
        <f t="shared" si="1458"/>
        <v>119211.27849422484</v>
      </c>
      <c r="AN2515" s="16">
        <f t="shared" si="1459"/>
        <v>27132.469578354292</v>
      </c>
      <c r="AO2515" s="16">
        <f t="shared" si="1434"/>
        <v>92078.808915870555</v>
      </c>
      <c r="AP2515" s="16">
        <f t="shared" si="1460"/>
        <v>24594.841067834732</v>
      </c>
      <c r="AQ2515" s="16">
        <f t="shared" si="1435"/>
        <v>22000</v>
      </c>
      <c r="AR2515" s="16">
        <f t="shared" si="1461"/>
        <v>116438.8973199883</v>
      </c>
      <c r="AS2515" s="16">
        <f t="shared" si="1462"/>
        <v>27127.834633222807</v>
      </c>
      <c r="AT2515" s="16">
        <f t="shared" si="1436"/>
        <v>89311.062686765494</v>
      </c>
      <c r="AU2515" s="16">
        <f t="shared" si="1463"/>
        <v>23902.212889062015</v>
      </c>
    </row>
    <row r="2516" spans="2:47">
      <c r="B2516" s="13">
        <v>16</v>
      </c>
      <c r="C2516" s="16">
        <f t="shared" si="1419"/>
        <v>-2130.911986935263</v>
      </c>
      <c r="D2516" s="16">
        <f t="shared" si="1437"/>
        <v>242380.13451238751</v>
      </c>
      <c r="E2516" s="16">
        <f t="shared" si="1438"/>
        <v>0</v>
      </c>
      <c r="F2516" s="16">
        <f t="shared" si="1420"/>
        <v>244511.04649932278</v>
      </c>
      <c r="G2516" s="16">
        <f t="shared" si="1439"/>
        <v>58710.073594952722</v>
      </c>
      <c r="H2516" s="16">
        <f t="shared" si="1421"/>
        <v>22000</v>
      </c>
      <c r="I2516" s="16">
        <f t="shared" si="1440"/>
        <v>30946.552170854207</v>
      </c>
      <c r="J2516" s="16">
        <f t="shared" si="1441"/>
        <v>27138.701013856698</v>
      </c>
      <c r="K2516" s="16">
        <f t="shared" si="1422"/>
        <v>3807.851156997509</v>
      </c>
      <c r="L2516" s="16">
        <f t="shared" si="1442"/>
        <v>1014.4282474143957</v>
      </c>
      <c r="M2516" s="16">
        <f t="shared" si="1423"/>
        <v>22000</v>
      </c>
      <c r="N2516" s="16">
        <f t="shared" si="1443"/>
        <v>123488.47063839479</v>
      </c>
      <c r="O2516" s="16">
        <f t="shared" si="1444"/>
        <v>27286.81833651675</v>
      </c>
      <c r="P2516" s="16">
        <f t="shared" si="1424"/>
        <v>96201.652301878043</v>
      </c>
      <c r="Q2516" s="16">
        <f t="shared" si="1445"/>
        <v>24032.311618025677</v>
      </c>
      <c r="R2516" s="16">
        <f t="shared" si="1425"/>
        <v>22000</v>
      </c>
      <c r="S2516" s="16">
        <f t="shared" si="1446"/>
        <v>74881.487899887128</v>
      </c>
      <c r="T2516" s="16">
        <f t="shared" si="1447"/>
        <v>27211.246438793831</v>
      </c>
      <c r="U2516" s="16">
        <f t="shared" si="1426"/>
        <v>47670.241461093297</v>
      </c>
      <c r="V2516" s="16">
        <f t="shared" si="1448"/>
        <v>12311.081037166588</v>
      </c>
      <c r="W2516" s="16">
        <f t="shared" si="1427"/>
        <v>22000</v>
      </c>
      <c r="X2516" s="16">
        <f t="shared" si="1449"/>
        <v>97503.541180146654</v>
      </c>
      <c r="Y2516" s="16">
        <f t="shared" si="1450"/>
        <v>27247.007470444885</v>
      </c>
      <c r="Z2516" s="16">
        <f t="shared" si="1428"/>
        <v>70256.533709701762</v>
      </c>
      <c r="AA2516" s="16">
        <f t="shared" si="1451"/>
        <v>17862.993743102637</v>
      </c>
      <c r="AB2516" s="16">
        <f t="shared" si="1429"/>
        <v>22000</v>
      </c>
      <c r="AC2516" s="16">
        <f t="shared" si="1452"/>
        <v>86137.114941373075</v>
      </c>
      <c r="AD2516" s="16">
        <f t="shared" si="1453"/>
        <v>27229.170446577184</v>
      </c>
      <c r="AE2516" s="16">
        <f t="shared" si="1430"/>
        <v>58907.944494795891</v>
      </c>
      <c r="AF2516" s="16">
        <f t="shared" si="1454"/>
        <v>15095.058960220384</v>
      </c>
      <c r="AG2516" s="16">
        <f t="shared" si="1431"/>
        <v>22000</v>
      </c>
      <c r="AH2516" s="16">
        <f t="shared" si="1455"/>
        <v>91806.413778233735</v>
      </c>
      <c r="AI2516" s="16">
        <f t="shared" si="1456"/>
        <v>27238.099887938133</v>
      </c>
      <c r="AJ2516" s="16">
        <f t="shared" si="1432"/>
        <v>64568.313890295598</v>
      </c>
      <c r="AK2516" s="16">
        <f t="shared" si="1457"/>
        <v>16481.030423191336</v>
      </c>
      <c r="AL2516" s="16">
        <f t="shared" si="1433"/>
        <v>22000</v>
      </c>
      <c r="AM2516" s="16">
        <f t="shared" si="1458"/>
        <v>94651.490836979981</v>
      </c>
      <c r="AN2516" s="16">
        <f t="shared" si="1459"/>
        <v>27242.556418330259</v>
      </c>
      <c r="AO2516" s="16">
        <f t="shared" si="1434"/>
        <v>67408.934418649718</v>
      </c>
      <c r="AP2516" s="16">
        <f t="shared" si="1460"/>
        <v>17172.512923082289</v>
      </c>
      <c r="AQ2516" s="16">
        <f t="shared" si="1435"/>
        <v>22000</v>
      </c>
      <c r="AR2516" s="16">
        <f t="shared" si="1461"/>
        <v>91806.413778233735</v>
      </c>
      <c r="AS2516" s="16">
        <f t="shared" si="1462"/>
        <v>27238.099887938133</v>
      </c>
      <c r="AT2516" s="16">
        <f t="shared" si="1436"/>
        <v>64568.313890295598</v>
      </c>
      <c r="AU2516" s="16">
        <f t="shared" si="1463"/>
        <v>16481.030423191336</v>
      </c>
    </row>
    <row r="2517" spans="2:47">
      <c r="B2517" s="13">
        <v>17</v>
      </c>
      <c r="C2517" s="16">
        <f t="shared" si="1419"/>
        <v>-2130.911986935263</v>
      </c>
      <c r="D2517" s="16">
        <f t="shared" si="1437"/>
        <v>251342.68513851389</v>
      </c>
      <c r="E2517" s="16">
        <f t="shared" si="1438"/>
        <v>0</v>
      </c>
      <c r="F2517" s="16">
        <f t="shared" si="1420"/>
        <v>253473.59712544916</v>
      </c>
      <c r="G2517" s="16">
        <f t="shared" si="1439"/>
        <v>59648.025080282343</v>
      </c>
      <c r="H2517" s="16">
        <f t="shared" si="1421"/>
        <v>22000</v>
      </c>
      <c r="I2517" s="16">
        <f t="shared" si="1440"/>
        <v>3914.2425183240198</v>
      </c>
      <c r="J2517" s="16">
        <f t="shared" si="1441"/>
        <v>27248.547883063497</v>
      </c>
      <c r="K2517" s="16">
        <f t="shared" si="1422"/>
        <v>-18839.709192112485</v>
      </c>
      <c r="L2517" s="16">
        <f t="shared" si="1442"/>
        <v>0</v>
      </c>
      <c r="M2517" s="16">
        <f t="shared" si="1423"/>
        <v>22000</v>
      </c>
      <c r="N2517" s="16">
        <f t="shared" si="1443"/>
        <v>98889.526467192511</v>
      </c>
      <c r="O2517" s="16">
        <f t="shared" si="1444"/>
        <v>27390.926920222959</v>
      </c>
      <c r="P2517" s="16">
        <f t="shared" si="1424"/>
        <v>71498.599546969548</v>
      </c>
      <c r="Q2517" s="16">
        <f t="shared" si="1445"/>
        <v>17035.018633678985</v>
      </c>
      <c r="R2517" s="16">
        <f t="shared" si="1425"/>
        <v>22000</v>
      </c>
      <c r="S2517" s="16">
        <f t="shared" si="1446"/>
        <v>49002.14800751624</v>
      </c>
      <c r="T2517" s="16">
        <f t="shared" si="1447"/>
        <v>27318.29102194613</v>
      </c>
      <c r="U2517" s="16">
        <f t="shared" si="1426"/>
        <v>21683.85698557011</v>
      </c>
      <c r="V2517" s="16">
        <f t="shared" si="1448"/>
        <v>5340.9367492588563</v>
      </c>
      <c r="W2517" s="16">
        <f t="shared" si="1427"/>
        <v>22000</v>
      </c>
      <c r="X2517" s="16">
        <f t="shared" si="1449"/>
        <v>72219.501261550831</v>
      </c>
      <c r="Y2517" s="16">
        <f t="shared" si="1450"/>
        <v>27352.664859995504</v>
      </c>
      <c r="Z2517" s="16">
        <f t="shared" si="1428"/>
        <v>44866.836401555323</v>
      </c>
      <c r="AA2517" s="16">
        <f t="shared" si="1451"/>
        <v>10879.903354462143</v>
      </c>
      <c r="AB2517" s="16">
        <f t="shared" si="1429"/>
        <v>22000</v>
      </c>
      <c r="AC2517" s="16">
        <f t="shared" si="1452"/>
        <v>60553.832463980492</v>
      </c>
      <c r="AD2517" s="16">
        <f t="shared" si="1453"/>
        <v>27335.520225846627</v>
      </c>
      <c r="AE2517" s="16">
        <f t="shared" si="1430"/>
        <v>33218.312238133862</v>
      </c>
      <c r="AF2517" s="16">
        <f t="shared" si="1454"/>
        <v>8118.4023257307799</v>
      </c>
      <c r="AG2517" s="16">
        <f t="shared" si="1431"/>
        <v>22000</v>
      </c>
      <c r="AH2517" s="16">
        <f t="shared" si="1455"/>
        <v>66372.352580390463</v>
      </c>
      <c r="AI2517" s="16">
        <f t="shared" si="1456"/>
        <v>27344.103167506757</v>
      </c>
      <c r="AJ2517" s="16">
        <f t="shared" si="1432"/>
        <v>39028.249412883706</v>
      </c>
      <c r="AK2517" s="16">
        <f t="shared" si="1457"/>
        <v>9501.1472623859208</v>
      </c>
      <c r="AL2517" s="16">
        <f t="shared" si="1433"/>
        <v>22000</v>
      </c>
      <c r="AM2517" s="16">
        <f t="shared" si="1458"/>
        <v>69292.340046306796</v>
      </c>
      <c r="AN2517" s="16">
        <f t="shared" si="1459"/>
        <v>27348.38667630584</v>
      </c>
      <c r="AO2517" s="16">
        <f t="shared" si="1434"/>
        <v>41943.953370000956</v>
      </c>
      <c r="AP2517" s="16">
        <f t="shared" si="1460"/>
        <v>10191.023757419744</v>
      </c>
      <c r="AQ2517" s="16">
        <f t="shared" si="1435"/>
        <v>22000</v>
      </c>
      <c r="AR2517" s="16">
        <f t="shared" si="1461"/>
        <v>66372.352580390463</v>
      </c>
      <c r="AS2517" s="16">
        <f t="shared" si="1462"/>
        <v>27344.103167506757</v>
      </c>
      <c r="AT2517" s="16">
        <f t="shared" si="1436"/>
        <v>39028.249412883706</v>
      </c>
      <c r="AU2517" s="16">
        <f t="shared" si="1463"/>
        <v>9501.1472623859208</v>
      </c>
    </row>
    <row r="2518" spans="2:47">
      <c r="B2518" s="13">
        <v>18</v>
      </c>
      <c r="C2518" s="16">
        <f t="shared" si="1419"/>
        <v>-2130.911986935263</v>
      </c>
      <c r="D2518" s="16">
        <f t="shared" si="1437"/>
        <v>260555.64942913421</v>
      </c>
      <c r="E2518" s="16">
        <f t="shared" si="1438"/>
        <v>0</v>
      </c>
      <c r="F2518" s="16">
        <f t="shared" si="1420"/>
        <v>262686.56141606945</v>
      </c>
      <c r="G2518" s="16">
        <f t="shared" si="1439"/>
        <v>60567.585360017263</v>
      </c>
      <c r="H2518" s="16">
        <f t="shared" si="1421"/>
        <v>22000</v>
      </c>
      <c r="I2518" s="16">
        <f t="shared" si="1440"/>
        <v>-19404.900467875861</v>
      </c>
      <c r="J2518" s="16">
        <f t="shared" si="1441"/>
        <v>0</v>
      </c>
      <c r="K2518" s="16">
        <f t="shared" si="1422"/>
        <v>-41404.900467875865</v>
      </c>
      <c r="L2518" s="16">
        <f t="shared" si="1442"/>
        <v>0</v>
      </c>
      <c r="M2518" s="16">
        <f t="shared" si="1423"/>
        <v>7182.2593963476565</v>
      </c>
      <c r="N2518" s="16">
        <f t="shared" si="1443"/>
        <v>73496.270418311877</v>
      </c>
      <c r="O2518" s="16">
        <f t="shared" si="1444"/>
        <v>8974.873892937665</v>
      </c>
      <c r="P2518" s="16">
        <f t="shared" si="1424"/>
        <v>64521.396525374214</v>
      </c>
      <c r="Q2518" s="16">
        <f t="shared" si="1445"/>
        <v>14661.584197521688</v>
      </c>
      <c r="R2518" s="16">
        <f t="shared" si="1425"/>
        <v>22000</v>
      </c>
      <c r="S2518" s="16">
        <f t="shared" si="1446"/>
        <v>22289.703949746941</v>
      </c>
      <c r="T2518" s="16">
        <f t="shared" si="1447"/>
        <v>27421.171821808861</v>
      </c>
      <c r="U2518" s="16">
        <f t="shared" si="1426"/>
        <v>-4116.9755223799621</v>
      </c>
      <c r="V2518" s="16">
        <f t="shared" si="1448"/>
        <v>0</v>
      </c>
      <c r="W2518" s="16">
        <f t="shared" si="1427"/>
        <v>22000</v>
      </c>
      <c r="X2518" s="16">
        <f t="shared" si="1449"/>
        <v>46120.415810614781</v>
      </c>
      <c r="Y2518" s="16">
        <f t="shared" si="1450"/>
        <v>27454.201302155452</v>
      </c>
      <c r="Z2518" s="16">
        <f t="shared" si="1428"/>
        <v>18666.214508459328</v>
      </c>
      <c r="AA2518" s="16">
        <f t="shared" si="1451"/>
        <v>4317.0582042051019</v>
      </c>
      <c r="AB2518" s="16">
        <f t="shared" si="1429"/>
        <v>22000</v>
      </c>
      <c r="AC2518" s="16">
        <f t="shared" si="1452"/>
        <v>34146.431882067329</v>
      </c>
      <c r="AD2518" s="16">
        <f t="shared" si="1453"/>
        <v>27437.727636361818</v>
      </c>
      <c r="AE2518" s="16">
        <f t="shared" si="1430"/>
        <v>6708.7042457055104</v>
      </c>
      <c r="AF2518" s="16">
        <f t="shared" si="1454"/>
        <v>1563.7370120578698</v>
      </c>
      <c r="AG2518" s="16">
        <f t="shared" si="1431"/>
        <v>22000</v>
      </c>
      <c r="AH2518" s="16">
        <f t="shared" si="1455"/>
        <v>40118.698701479676</v>
      </c>
      <c r="AI2518" s="16">
        <f t="shared" si="1456"/>
        <v>27445.974788309875</v>
      </c>
      <c r="AJ2518" s="16">
        <f t="shared" si="1432"/>
        <v>12672.723913169801</v>
      </c>
      <c r="AK2518" s="16">
        <f t="shared" si="1457"/>
        <v>2942.381717834267</v>
      </c>
      <c r="AL2518" s="16">
        <f t="shared" si="1433"/>
        <v>22000</v>
      </c>
      <c r="AM2518" s="16">
        <f t="shared" si="1458"/>
        <v>43115.867427158781</v>
      </c>
      <c r="AN2518" s="16">
        <f t="shared" si="1459"/>
        <v>27450.090631049865</v>
      </c>
      <c r="AO2518" s="16">
        <f t="shared" si="1434"/>
        <v>15665.776796108916</v>
      </c>
      <c r="AP2518" s="16">
        <f t="shared" si="1460"/>
        <v>3630.2158518327037</v>
      </c>
      <c r="AQ2518" s="16">
        <f t="shared" si="1435"/>
        <v>22000</v>
      </c>
      <c r="AR2518" s="16">
        <f t="shared" si="1461"/>
        <v>40118.698701479676</v>
      </c>
      <c r="AS2518" s="16">
        <f t="shared" si="1462"/>
        <v>27445.974788309875</v>
      </c>
      <c r="AT2518" s="16">
        <f t="shared" si="1436"/>
        <v>12672.723913169801</v>
      </c>
      <c r="AU2518" s="16">
        <f t="shared" si="1463"/>
        <v>2942.381717834267</v>
      </c>
    </row>
    <row r="2519" spans="2:47">
      <c r="B2519" s="13">
        <v>19</v>
      </c>
      <c r="C2519" s="16">
        <f t="shared" si="1419"/>
        <v>-2130.911986935263</v>
      </c>
      <c r="D2519" s="16">
        <f t="shared" si="1437"/>
        <v>270026.02394203446</v>
      </c>
      <c r="E2519" s="16">
        <f t="shared" si="1438"/>
        <v>0</v>
      </c>
      <c r="F2519" s="16">
        <f t="shared" si="1420"/>
        <v>272156.9359289697</v>
      </c>
      <c r="G2519" s="16">
        <f t="shared" si="1439"/>
        <v>61469.11504603189</v>
      </c>
      <c r="H2519" s="16">
        <f t="shared" si="1421"/>
        <v>22000</v>
      </c>
      <c r="I2519" s="16">
        <f t="shared" si="1440"/>
        <v>-42647.047481912145</v>
      </c>
      <c r="J2519" s="16">
        <f t="shared" si="1441"/>
        <v>0</v>
      </c>
      <c r="K2519" s="16">
        <f t="shared" si="1422"/>
        <v>-64647.047481912145</v>
      </c>
      <c r="L2519" s="16">
        <f t="shared" si="1442"/>
        <v>0</v>
      </c>
      <c r="M2519" s="16">
        <f t="shared" si="1423"/>
        <v>-226.61090547851441</v>
      </c>
      <c r="N2519" s="16">
        <f t="shared" si="1443"/>
        <v>66324.124344293174</v>
      </c>
      <c r="O2519" s="16">
        <f t="shared" si="1444"/>
        <v>0</v>
      </c>
      <c r="P2519" s="16">
        <f t="shared" si="1424"/>
        <v>66550.735249771693</v>
      </c>
      <c r="Q2519" s="16">
        <f t="shared" si="1445"/>
        <v>14596.269708823727</v>
      </c>
      <c r="R2519" s="16">
        <f t="shared" si="1425"/>
        <v>16704.165929913874</v>
      </c>
      <c r="S2519" s="16">
        <f t="shared" si="1446"/>
        <v>-4240.4847880513607</v>
      </c>
      <c r="T2519" s="16">
        <f t="shared" si="1447"/>
        <v>0</v>
      </c>
      <c r="U2519" s="16">
        <f t="shared" si="1426"/>
        <v>-20944.650717965233</v>
      </c>
      <c r="V2519" s="16">
        <f t="shared" si="1448"/>
        <v>0</v>
      </c>
      <c r="W2519" s="16">
        <f t="shared" si="1427"/>
        <v>2108.7205878191089</v>
      </c>
      <c r="X2519" s="16">
        <f t="shared" si="1449"/>
        <v>19187.748541825684</v>
      </c>
      <c r="Y2519" s="16">
        <f t="shared" si="1450"/>
        <v>2640.8606333624857</v>
      </c>
      <c r="Z2519" s="16">
        <f t="shared" si="1428"/>
        <v>16546.887908463199</v>
      </c>
      <c r="AA2519" s="16">
        <f t="shared" si="1451"/>
        <v>3649.8922095115272</v>
      </c>
      <c r="AB2519" s="16">
        <f t="shared" si="1429"/>
        <v>9492.2016778216694</v>
      </c>
      <c r="AC2519" s="16">
        <f t="shared" si="1452"/>
        <v>6896.1454423305222</v>
      </c>
      <c r="AD2519" s="16">
        <f t="shared" si="1453"/>
        <v>11880.751153106623</v>
      </c>
      <c r="AE2519" s="16">
        <f t="shared" si="1430"/>
        <v>-3982.4824273620361</v>
      </c>
      <c r="AF2519" s="16">
        <f t="shared" si="1454"/>
        <v>0</v>
      </c>
      <c r="AG2519" s="16">
        <f t="shared" si="1431"/>
        <v>5821.9309294607083</v>
      </c>
      <c r="AH2519" s="16">
        <f t="shared" si="1455"/>
        <v>13026.799819303766</v>
      </c>
      <c r="AI2519" s="16">
        <f t="shared" si="1456"/>
        <v>7289.0162441355169</v>
      </c>
      <c r="AJ2519" s="16">
        <f t="shared" si="1432"/>
        <v>5737.7835751682487</v>
      </c>
      <c r="AK2519" s="16">
        <f t="shared" si="1457"/>
        <v>1270.5895091873458</v>
      </c>
      <c r="AL2519" s="16">
        <f t="shared" si="1433"/>
        <v>3970.6932077999932</v>
      </c>
      <c r="AM2519" s="16">
        <f t="shared" si="1458"/>
        <v>16103.478599792199</v>
      </c>
      <c r="AN2519" s="16">
        <f t="shared" si="1459"/>
        <v>4971.9932910116322</v>
      </c>
      <c r="AO2519" s="16">
        <f t="shared" si="1434"/>
        <v>11131.485308780568</v>
      </c>
      <c r="AP2519" s="16">
        <f t="shared" si="1460"/>
        <v>2460.1732617840039</v>
      </c>
      <c r="AQ2519" s="16">
        <f t="shared" si="1435"/>
        <v>5821.9309294607083</v>
      </c>
      <c r="AR2519" s="16">
        <f t="shared" si="1461"/>
        <v>13026.799819303766</v>
      </c>
      <c r="AS2519" s="16">
        <f t="shared" si="1462"/>
        <v>7289.0162441355169</v>
      </c>
      <c r="AT2519" s="16">
        <f t="shared" si="1436"/>
        <v>5737.7835751682487</v>
      </c>
      <c r="AU2519" s="16">
        <f t="shared" si="1463"/>
        <v>1270.5895091873458</v>
      </c>
    </row>
    <row r="2520" spans="2:47">
      <c r="B2520" s="13">
        <v>20</v>
      </c>
      <c r="C2520" s="16">
        <f t="shared" si="1419"/>
        <v>-2130.911986935263</v>
      </c>
      <c r="D2520" s="16">
        <f t="shared" si="1437"/>
        <v>279761.00071882509</v>
      </c>
      <c r="E2520" s="16">
        <f t="shared" si="1438"/>
        <v>0</v>
      </c>
      <c r="F2520" s="16">
        <f t="shared" si="1420"/>
        <v>281891.91270576033</v>
      </c>
      <c r="G2520" s="16">
        <f t="shared" si="1439"/>
        <v>62352.967679379559</v>
      </c>
      <c r="H2520" s="16">
        <f t="shared" si="1421"/>
        <v>22000</v>
      </c>
      <c r="I2520" s="16">
        <f t="shared" si="1440"/>
        <v>-66586.458906369517</v>
      </c>
      <c r="J2520" s="16">
        <f t="shared" si="1441"/>
        <v>0</v>
      </c>
      <c r="K2520" s="16">
        <f t="shared" si="1422"/>
        <v>-88586.458906369517</v>
      </c>
      <c r="L2520" s="16">
        <f t="shared" si="1442"/>
        <v>0</v>
      </c>
      <c r="M2520" s="16">
        <f t="shared" si="1423"/>
        <v>-226.61090547851441</v>
      </c>
      <c r="N2520" s="16">
        <f t="shared" si="1443"/>
        <v>68410.162792650328</v>
      </c>
      <c r="O2520" s="16">
        <f t="shared" si="1444"/>
        <v>0</v>
      </c>
      <c r="P2520" s="16">
        <f t="shared" si="1424"/>
        <v>68636.773698128847</v>
      </c>
      <c r="Q2520" s="16">
        <f t="shared" si="1445"/>
        <v>14532.235896374747</v>
      </c>
      <c r="R2520" s="16">
        <f t="shared" si="1425"/>
        <v>816.66371965549968</v>
      </c>
      <c r="S2520" s="16">
        <f t="shared" si="1446"/>
        <v>-21572.99023950419</v>
      </c>
      <c r="T2520" s="16">
        <f t="shared" si="1447"/>
        <v>0</v>
      </c>
      <c r="U2520" s="16">
        <f t="shared" si="1426"/>
        <v>-22389.653959159688</v>
      </c>
      <c r="V2520" s="16">
        <f t="shared" si="1448"/>
        <v>0</v>
      </c>
      <c r="W2520" s="16">
        <f t="shared" si="1427"/>
        <v>300.42245943903009</v>
      </c>
      <c r="X2520" s="16">
        <f t="shared" si="1449"/>
        <v>17009.207956625662</v>
      </c>
      <c r="Y2520" s="16">
        <f t="shared" si="1450"/>
        <v>377.51395740109859</v>
      </c>
      <c r="Z2520" s="16">
        <f t="shared" si="1428"/>
        <v>16631.693999224564</v>
      </c>
      <c r="AA2520" s="16">
        <f t="shared" si="1451"/>
        <v>3498.9058955911764</v>
      </c>
      <c r="AB2520" s="16">
        <f t="shared" si="1429"/>
        <v>558.06001912285865</v>
      </c>
      <c r="AC2520" s="16">
        <f t="shared" si="1452"/>
        <v>-4101.9569001828977</v>
      </c>
      <c r="AD2520" s="16">
        <f t="shared" si="1453"/>
        <v>0</v>
      </c>
      <c r="AE2520" s="16">
        <f t="shared" si="1430"/>
        <v>-4660.0169193057563</v>
      </c>
      <c r="AF2520" s="16">
        <f t="shared" si="1454"/>
        <v>0</v>
      </c>
      <c r="AG2520" s="16">
        <f t="shared" si="1431"/>
        <v>429.2412392809444</v>
      </c>
      <c r="AH2520" s="16">
        <f t="shared" si="1455"/>
        <v>5898.0972482584493</v>
      </c>
      <c r="AI2520" s="16">
        <f t="shared" si="1456"/>
        <v>539.24091654475717</v>
      </c>
      <c r="AJ2520" s="16">
        <f t="shared" si="1432"/>
        <v>5358.8563317136923</v>
      </c>
      <c r="AK2520" s="16">
        <f t="shared" si="1457"/>
        <v>1131.7885043396898</v>
      </c>
      <c r="AL2520" s="16">
        <f t="shared" si="1433"/>
        <v>364.83184935998969</v>
      </c>
      <c r="AM2520" s="16">
        <f t="shared" si="1458"/>
        <v>11442.499008307896</v>
      </c>
      <c r="AN2520" s="16">
        <f t="shared" si="1459"/>
        <v>458.38858481857864</v>
      </c>
      <c r="AO2520" s="16">
        <f t="shared" si="1434"/>
        <v>10984.110423489317</v>
      </c>
      <c r="AP2520" s="16">
        <f t="shared" si="1460"/>
        <v>2315.3120341990934</v>
      </c>
      <c r="AQ2520" s="16">
        <f t="shared" si="1435"/>
        <v>429.2412392809444</v>
      </c>
      <c r="AR2520" s="16">
        <f t="shared" si="1461"/>
        <v>5898.0972482584493</v>
      </c>
      <c r="AS2520" s="16">
        <f t="shared" si="1462"/>
        <v>539.24091654475717</v>
      </c>
      <c r="AT2520" s="16">
        <f t="shared" si="1436"/>
        <v>5358.8563317136923</v>
      </c>
      <c r="AU2520" s="16">
        <f t="shared" si="1463"/>
        <v>1131.7885043396898</v>
      </c>
    </row>
    <row r="2521" spans="2:47">
      <c r="B2521" s="13">
        <v>21</v>
      </c>
      <c r="C2521" s="16">
        <f t="shared" si="1419"/>
        <v>-2130.911986935263</v>
      </c>
      <c r="D2521" s="16">
        <f t="shared" si="1437"/>
        <v>289767.97274675925</v>
      </c>
      <c r="E2521" s="16">
        <f t="shared" si="1438"/>
        <v>0</v>
      </c>
      <c r="F2521" s="16">
        <f t="shared" si="1420"/>
        <v>291898.88473369449</v>
      </c>
      <c r="G2521" s="16">
        <f t="shared" si="1439"/>
        <v>63219.4898689361</v>
      </c>
      <c r="H2521" s="16">
        <f t="shared" si="1421"/>
        <v>3534.2282632875358</v>
      </c>
      <c r="I2521" s="16">
        <f t="shared" si="1440"/>
        <v>-91244.052673560611</v>
      </c>
      <c r="J2521" s="16">
        <f t="shared" si="1441"/>
        <v>0</v>
      </c>
      <c r="K2521" s="16">
        <f t="shared" si="1422"/>
        <v>-94778.280936848139</v>
      </c>
      <c r="L2521" s="16">
        <f t="shared" si="1442"/>
        <v>0</v>
      </c>
      <c r="M2521" s="16">
        <f t="shared" si="1423"/>
        <v>-226.61090547851441</v>
      </c>
      <c r="N2521" s="16">
        <f t="shared" si="1443"/>
        <v>70554.485155254573</v>
      </c>
      <c r="O2521" s="16">
        <f t="shared" si="1444"/>
        <v>0</v>
      </c>
      <c r="P2521" s="16">
        <f t="shared" si="1424"/>
        <v>70781.096060733093</v>
      </c>
      <c r="Q2521" s="16">
        <f t="shared" si="1445"/>
        <v>14469.457648875745</v>
      </c>
      <c r="R2521" s="16">
        <f t="shared" si="1425"/>
        <v>816.66371965549968</v>
      </c>
      <c r="S2521" s="16">
        <f t="shared" si="1446"/>
        <v>-23061.34357793448</v>
      </c>
      <c r="T2521" s="16">
        <f t="shared" si="1447"/>
        <v>0</v>
      </c>
      <c r="U2521" s="16">
        <f t="shared" si="1426"/>
        <v>-23878.007297589978</v>
      </c>
      <c r="V2521" s="16">
        <f t="shared" si="1448"/>
        <v>0</v>
      </c>
      <c r="W2521" s="16">
        <f t="shared" si="1427"/>
        <v>300.42245943903009</v>
      </c>
      <c r="X2521" s="16">
        <f t="shared" si="1449"/>
        <v>17096.3835295629</v>
      </c>
      <c r="Y2521" s="16">
        <f t="shared" si="1450"/>
        <v>378.74217874458776</v>
      </c>
      <c r="Z2521" s="16">
        <f t="shared" si="1428"/>
        <v>16717.64135081831</v>
      </c>
      <c r="AA2521" s="16">
        <f t="shared" si="1451"/>
        <v>3354.307261258185</v>
      </c>
      <c r="AB2521" s="16">
        <f t="shared" si="1429"/>
        <v>558.06001912285865</v>
      </c>
      <c r="AC2521" s="16">
        <f t="shared" si="1452"/>
        <v>-4799.8174268849289</v>
      </c>
      <c r="AD2521" s="16">
        <f t="shared" si="1453"/>
        <v>0</v>
      </c>
      <c r="AE2521" s="16">
        <f t="shared" si="1430"/>
        <v>-5357.8774460077875</v>
      </c>
      <c r="AF2521" s="16">
        <f t="shared" si="1454"/>
        <v>0</v>
      </c>
      <c r="AG2521" s="16">
        <f t="shared" si="1431"/>
        <v>429.2412392809444</v>
      </c>
      <c r="AH2521" s="16">
        <f t="shared" si="1455"/>
        <v>5508.5827776217729</v>
      </c>
      <c r="AI2521" s="16">
        <f t="shared" si="1456"/>
        <v>541.00171553256064</v>
      </c>
      <c r="AJ2521" s="16">
        <f t="shared" si="1432"/>
        <v>4967.5810620892125</v>
      </c>
      <c r="AK2521" s="16">
        <f t="shared" si="1457"/>
        <v>1000.6223278335966</v>
      </c>
      <c r="AL2521" s="16">
        <f t="shared" si="1433"/>
        <v>364.83184935998969</v>
      </c>
      <c r="AM2521" s="16">
        <f t="shared" si="1458"/>
        <v>11291.006468721609</v>
      </c>
      <c r="AN2521" s="16">
        <f t="shared" si="1459"/>
        <v>459.88264911496765</v>
      </c>
      <c r="AO2521" s="16">
        <f t="shared" si="1434"/>
        <v>10831.123819606641</v>
      </c>
      <c r="AP2521" s="16">
        <f t="shared" si="1460"/>
        <v>2177.4601805311113</v>
      </c>
      <c r="AQ2521" s="16">
        <f t="shared" si="1435"/>
        <v>429.2412392809444</v>
      </c>
      <c r="AR2521" s="16">
        <f t="shared" si="1461"/>
        <v>5508.5827776217729</v>
      </c>
      <c r="AS2521" s="16">
        <f t="shared" si="1462"/>
        <v>541.00171553256064</v>
      </c>
      <c r="AT2521" s="16">
        <f t="shared" si="1436"/>
        <v>4967.5810620892125</v>
      </c>
      <c r="AU2521" s="16">
        <f t="shared" si="1463"/>
        <v>1000.6223278335966</v>
      </c>
    </row>
    <row r="2522" spans="2:47">
      <c r="B2522" s="13">
        <v>22</v>
      </c>
      <c r="C2522" s="16">
        <f t="shared" si="1419"/>
        <v>-2130.911986935263</v>
      </c>
      <c r="D2522" s="16">
        <f t="shared" si="1437"/>
        <v>300054.53957315389</v>
      </c>
      <c r="E2522" s="16">
        <f t="shared" si="1438"/>
        <v>0</v>
      </c>
      <c r="F2522" s="16">
        <f t="shared" si="1420"/>
        <v>302185.45156008913</v>
      </c>
      <c r="G2522" s="16">
        <f t="shared" si="1439"/>
        <v>64069.021427324864</v>
      </c>
      <c r="H2522" s="16">
        <f t="shared" si="1421"/>
        <v>1855.5217417682215</v>
      </c>
      <c r="I2522" s="16">
        <f t="shared" si="1440"/>
        <v>-97621.62936495358</v>
      </c>
      <c r="J2522" s="16">
        <f t="shared" si="1441"/>
        <v>0</v>
      </c>
      <c r="K2522" s="16">
        <f t="shared" si="1422"/>
        <v>-99477.151106721809</v>
      </c>
      <c r="L2522" s="16">
        <f t="shared" si="1442"/>
        <v>0</v>
      </c>
      <c r="M2522" s="16">
        <f t="shared" si="1423"/>
        <v>-226.61090547851441</v>
      </c>
      <c r="N2522" s="16">
        <f t="shared" si="1443"/>
        <v>72758.719884669976</v>
      </c>
      <c r="O2522" s="16">
        <f t="shared" si="1444"/>
        <v>0</v>
      </c>
      <c r="P2522" s="16">
        <f t="shared" si="1424"/>
        <v>72985.330790148495</v>
      </c>
      <c r="Q2522" s="16">
        <f t="shared" si="1445"/>
        <v>14407.910347406136</v>
      </c>
      <c r="R2522" s="16">
        <f t="shared" si="1425"/>
        <v>816.66371965549968</v>
      </c>
      <c r="S2522" s="16">
        <f t="shared" si="1446"/>
        <v>-24594.347516517679</v>
      </c>
      <c r="T2522" s="16">
        <f t="shared" si="1447"/>
        <v>0</v>
      </c>
      <c r="U2522" s="16">
        <f t="shared" si="1426"/>
        <v>-25411.011236173177</v>
      </c>
      <c r="V2522" s="16">
        <f t="shared" si="1448"/>
        <v>0</v>
      </c>
      <c r="W2522" s="16">
        <f t="shared" si="1427"/>
        <v>300.42245943903009</v>
      </c>
      <c r="X2522" s="16">
        <f t="shared" si="1449"/>
        <v>17184.732250160174</v>
      </c>
      <c r="Y2522" s="16">
        <f t="shared" si="1450"/>
        <v>379.92105726438189</v>
      </c>
      <c r="Z2522" s="16">
        <f t="shared" si="1428"/>
        <v>16804.811192895791</v>
      </c>
      <c r="AA2522" s="16">
        <f t="shared" si="1451"/>
        <v>3215.8333742976638</v>
      </c>
      <c r="AB2522" s="16">
        <f t="shared" si="1429"/>
        <v>558.06001912285865</v>
      </c>
      <c r="AC2522" s="16">
        <f t="shared" si="1452"/>
        <v>-5518.613769388021</v>
      </c>
      <c r="AD2522" s="16">
        <f t="shared" si="1453"/>
        <v>0</v>
      </c>
      <c r="AE2522" s="16">
        <f t="shared" si="1430"/>
        <v>-6076.6737885108796</v>
      </c>
      <c r="AF2522" s="16">
        <f t="shared" si="1454"/>
        <v>0</v>
      </c>
      <c r="AG2522" s="16">
        <f t="shared" si="1431"/>
        <v>429.2412392809444</v>
      </c>
      <c r="AH2522" s="16">
        <f t="shared" si="1455"/>
        <v>5106.375276963985</v>
      </c>
      <c r="AI2522" s="16">
        <f t="shared" si="1456"/>
        <v>542.69181504115716</v>
      </c>
      <c r="AJ2522" s="16">
        <f t="shared" si="1432"/>
        <v>4563.6834619228275</v>
      </c>
      <c r="AK2522" s="16">
        <f t="shared" si="1457"/>
        <v>876.74400107936287</v>
      </c>
      <c r="AL2522" s="16">
        <f t="shared" si="1433"/>
        <v>364.83184935998969</v>
      </c>
      <c r="AM2522" s="16">
        <f t="shared" si="1458"/>
        <v>11133.745419126451</v>
      </c>
      <c r="AN2522" s="16">
        <f t="shared" si="1459"/>
        <v>461.31670719001011</v>
      </c>
      <c r="AO2522" s="16">
        <f t="shared" si="1434"/>
        <v>10672.428711936442</v>
      </c>
      <c r="AP2522" s="16">
        <f t="shared" si="1460"/>
        <v>2046.3128239016094</v>
      </c>
      <c r="AQ2522" s="16">
        <f t="shared" si="1435"/>
        <v>429.2412392809444</v>
      </c>
      <c r="AR2522" s="16">
        <f t="shared" si="1461"/>
        <v>5106.375276963985</v>
      </c>
      <c r="AS2522" s="16">
        <f t="shared" si="1462"/>
        <v>542.69181504115716</v>
      </c>
      <c r="AT2522" s="16">
        <f t="shared" si="1436"/>
        <v>4563.6834619228275</v>
      </c>
      <c r="AU2522" s="16">
        <f t="shared" si="1463"/>
        <v>876.74400107936287</v>
      </c>
    </row>
    <row r="2523" spans="2:47">
      <c r="B2523" s="13">
        <v>23</v>
      </c>
      <c r="C2523" s="16">
        <f t="shared" si="1419"/>
        <v>-2130.911986935263</v>
      </c>
      <c r="D2523" s="16">
        <f t="shared" si="1437"/>
        <v>310628.51307667803</v>
      </c>
      <c r="E2523" s="16">
        <f t="shared" si="1438"/>
        <v>0</v>
      </c>
      <c r="F2523" s="16">
        <f t="shared" si="1420"/>
        <v>312759.42506361328</v>
      </c>
      <c r="G2523" s="16">
        <f t="shared" si="1439"/>
        <v>64901.895504176595</v>
      </c>
      <c r="H2523" s="16">
        <f t="shared" si="1421"/>
        <v>1855.5217417682215</v>
      </c>
      <c r="I2523" s="16">
        <f t="shared" si="1440"/>
        <v>-102461.46563992347</v>
      </c>
      <c r="J2523" s="16">
        <f t="shared" si="1441"/>
        <v>0</v>
      </c>
      <c r="K2523" s="16">
        <f t="shared" si="1422"/>
        <v>-104316.9873816917</v>
      </c>
      <c r="L2523" s="16">
        <f t="shared" si="1442"/>
        <v>0</v>
      </c>
      <c r="M2523" s="16">
        <f t="shared" si="1423"/>
        <v>-226.61090547851441</v>
      </c>
      <c r="N2523" s="16">
        <f t="shared" si="1443"/>
        <v>75024.54093242524</v>
      </c>
      <c r="O2523" s="16">
        <f t="shared" si="1444"/>
        <v>0</v>
      </c>
      <c r="P2523" s="16">
        <f t="shared" si="1424"/>
        <v>75251.151837903759</v>
      </c>
      <c r="Q2523" s="16">
        <f t="shared" si="1445"/>
        <v>14347.569855769265</v>
      </c>
      <c r="R2523" s="16">
        <f t="shared" si="1425"/>
        <v>816.66371965549968</v>
      </c>
      <c r="S2523" s="16">
        <f t="shared" si="1446"/>
        <v>-26173.341573258374</v>
      </c>
      <c r="T2523" s="16">
        <f t="shared" si="1447"/>
        <v>0</v>
      </c>
      <c r="U2523" s="16">
        <f t="shared" si="1426"/>
        <v>-26990.005292913873</v>
      </c>
      <c r="V2523" s="16">
        <f t="shared" si="1448"/>
        <v>0</v>
      </c>
      <c r="W2523" s="16">
        <f t="shared" si="1427"/>
        <v>300.42245943903009</v>
      </c>
      <c r="X2523" s="16">
        <f t="shared" si="1449"/>
        <v>17274.3376176253</v>
      </c>
      <c r="Y2523" s="16">
        <f t="shared" si="1450"/>
        <v>381.05226401966343</v>
      </c>
      <c r="Z2523" s="16">
        <f t="shared" si="1428"/>
        <v>16893.285353605635</v>
      </c>
      <c r="AA2523" s="16">
        <f t="shared" si="1451"/>
        <v>3083.2311208631722</v>
      </c>
      <c r="AB2523" s="16">
        <f t="shared" si="1429"/>
        <v>558.06001912285865</v>
      </c>
      <c r="AC2523" s="16">
        <f t="shared" si="1452"/>
        <v>-6258.9740021662064</v>
      </c>
      <c r="AD2523" s="16">
        <f t="shared" si="1453"/>
        <v>0</v>
      </c>
      <c r="AE2523" s="16">
        <f t="shared" si="1430"/>
        <v>-6817.0340212890651</v>
      </c>
      <c r="AF2523" s="16">
        <f t="shared" si="1454"/>
        <v>0</v>
      </c>
      <c r="AG2523" s="16">
        <f t="shared" si="1431"/>
        <v>429.2412392809444</v>
      </c>
      <c r="AH2523" s="16">
        <f t="shared" si="1455"/>
        <v>4691.1927778489517</v>
      </c>
      <c r="AI2523" s="16">
        <f t="shared" si="1456"/>
        <v>544.31360604051258</v>
      </c>
      <c r="AJ2523" s="16">
        <f t="shared" si="1432"/>
        <v>4146.8791718084394</v>
      </c>
      <c r="AK2523" s="16">
        <f t="shared" si="1457"/>
        <v>759.82002062469542</v>
      </c>
      <c r="AL2523" s="16">
        <f t="shared" si="1433"/>
        <v>364.83184935998969</v>
      </c>
      <c r="AM2523" s="16">
        <f t="shared" si="1458"/>
        <v>10970.616370147945</v>
      </c>
      <c r="AN2523" s="16">
        <f t="shared" si="1459"/>
        <v>462.69278980783616</v>
      </c>
      <c r="AO2523" s="16">
        <f t="shared" si="1434"/>
        <v>10507.92358034011</v>
      </c>
      <c r="AP2523" s="16">
        <f t="shared" si="1460"/>
        <v>1921.5767319465592</v>
      </c>
      <c r="AQ2523" s="16">
        <f t="shared" si="1435"/>
        <v>429.2412392809444</v>
      </c>
      <c r="AR2523" s="16">
        <f t="shared" si="1461"/>
        <v>4691.1927778489517</v>
      </c>
      <c r="AS2523" s="16">
        <f t="shared" si="1462"/>
        <v>544.31360604051258</v>
      </c>
      <c r="AT2523" s="16">
        <f t="shared" si="1436"/>
        <v>4146.8791718084394</v>
      </c>
      <c r="AU2523" s="16">
        <f t="shared" si="1463"/>
        <v>759.82002062469542</v>
      </c>
    </row>
    <row r="2524" spans="2:47">
      <c r="B2524" s="13">
        <v>24</v>
      </c>
      <c r="C2524" s="16">
        <f t="shared" si="1419"/>
        <v>-2130.911986935263</v>
      </c>
      <c r="D2524" s="16">
        <f t="shared" si="1437"/>
        <v>321497.92339989066</v>
      </c>
      <c r="E2524" s="16">
        <f t="shared" si="1438"/>
        <v>0</v>
      </c>
      <c r="F2524" s="16">
        <f t="shared" si="1420"/>
        <v>323628.8353868259</v>
      </c>
      <c r="G2524" s="16">
        <f t="shared" si="1439"/>
        <v>65718.438716776334</v>
      </c>
      <c r="H2524" s="16">
        <f t="shared" si="1421"/>
        <v>1855.5217417682215</v>
      </c>
      <c r="I2524" s="16">
        <f t="shared" si="1440"/>
        <v>-107446.49700314245</v>
      </c>
      <c r="J2524" s="16">
        <f t="shared" si="1441"/>
        <v>0</v>
      </c>
      <c r="K2524" s="16">
        <f t="shared" si="1422"/>
        <v>-109302.01874491066</v>
      </c>
      <c r="L2524" s="16">
        <f t="shared" si="1442"/>
        <v>0</v>
      </c>
      <c r="M2524" s="16">
        <f t="shared" si="1423"/>
        <v>-226.61090547851441</v>
      </c>
      <c r="N2524" s="16">
        <f t="shared" si="1443"/>
        <v>77353.669020254791</v>
      </c>
      <c r="O2524" s="16">
        <f t="shared" si="1444"/>
        <v>0</v>
      </c>
      <c r="P2524" s="16">
        <f t="shared" si="1424"/>
        <v>77580.27992573331</v>
      </c>
      <c r="Q2524" s="16">
        <f t="shared" si="1445"/>
        <v>14288.412511027234</v>
      </c>
      <c r="R2524" s="16">
        <f t="shared" si="1425"/>
        <v>816.66371965549968</v>
      </c>
      <c r="S2524" s="16">
        <f t="shared" si="1446"/>
        <v>-27799.705451701291</v>
      </c>
      <c r="T2524" s="16">
        <f t="shared" si="1447"/>
        <v>0</v>
      </c>
      <c r="U2524" s="16">
        <f t="shared" si="1426"/>
        <v>-28616.36917135679</v>
      </c>
      <c r="V2524" s="16">
        <f t="shared" si="1448"/>
        <v>0</v>
      </c>
      <c r="W2524" s="16">
        <f t="shared" si="1427"/>
        <v>300.42245943903009</v>
      </c>
      <c r="X2524" s="16">
        <f t="shared" si="1449"/>
        <v>17365.283746385379</v>
      </c>
      <c r="Y2524" s="16">
        <f t="shared" si="1450"/>
        <v>382.13744026198452</v>
      </c>
      <c r="Z2524" s="16">
        <f t="shared" si="1428"/>
        <v>16983.146306123395</v>
      </c>
      <c r="AA2524" s="16">
        <f t="shared" si="1451"/>
        <v>2956.2569297860605</v>
      </c>
      <c r="AB2524" s="16">
        <f t="shared" si="1429"/>
        <v>558.06001912285865</v>
      </c>
      <c r="AC2524" s="16">
        <f t="shared" si="1452"/>
        <v>-7021.5450419277377</v>
      </c>
      <c r="AD2524" s="16">
        <f t="shared" si="1453"/>
        <v>0</v>
      </c>
      <c r="AE2524" s="16">
        <f t="shared" si="1430"/>
        <v>-7579.6050610505963</v>
      </c>
      <c r="AF2524" s="16">
        <f t="shared" si="1454"/>
        <v>0</v>
      </c>
      <c r="AG2524" s="16">
        <f t="shared" si="1431"/>
        <v>429.2412392809444</v>
      </c>
      <c r="AH2524" s="16">
        <f t="shared" si="1455"/>
        <v>4262.7429758687676</v>
      </c>
      <c r="AI2524" s="16">
        <f t="shared" si="1456"/>
        <v>545.86943716633766</v>
      </c>
      <c r="AJ2524" s="16">
        <f t="shared" si="1432"/>
        <v>3716.8735387024299</v>
      </c>
      <c r="AK2524" s="16">
        <f t="shared" si="1457"/>
        <v>649.52997580907333</v>
      </c>
      <c r="AL2524" s="16">
        <f t="shared" si="1433"/>
        <v>364.83184935998969</v>
      </c>
      <c r="AM2524" s="16">
        <f t="shared" si="1458"/>
        <v>10801.514965174812</v>
      </c>
      <c r="AN2524" s="16">
        <f t="shared" si="1459"/>
        <v>464.01289164222425</v>
      </c>
      <c r="AO2524" s="16">
        <f t="shared" si="1434"/>
        <v>10337.502073532589</v>
      </c>
      <c r="AP2524" s="16">
        <f t="shared" si="1460"/>
        <v>1802.9699877879398</v>
      </c>
      <c r="AQ2524" s="16">
        <f t="shared" si="1435"/>
        <v>429.2412392809444</v>
      </c>
      <c r="AR2524" s="16">
        <f t="shared" si="1461"/>
        <v>4262.7429758687676</v>
      </c>
      <c r="AS2524" s="16">
        <f t="shared" si="1462"/>
        <v>545.86943716633766</v>
      </c>
      <c r="AT2524" s="16">
        <f t="shared" si="1436"/>
        <v>3716.8735387024299</v>
      </c>
      <c r="AU2524" s="16">
        <f t="shared" si="1463"/>
        <v>649.52997580907333</v>
      </c>
    </row>
    <row r="2525" spans="2:47">
      <c r="B2525" s="13">
        <v>25</v>
      </c>
      <c r="C2525" s="16">
        <f t="shared" si="1419"/>
        <v>-2130.911986935263</v>
      </c>
      <c r="D2525" s="16">
        <f t="shared" si="1437"/>
        <v>332671.0250475338</v>
      </c>
      <c r="E2525" s="16">
        <f t="shared" si="1438"/>
        <v>0</v>
      </c>
      <c r="F2525" s="16">
        <f t="shared" si="1420"/>
        <v>334801.93703446904</v>
      </c>
      <c r="G2525" s="16">
        <f t="shared" si="1439"/>
        <v>66518.971278148616</v>
      </c>
      <c r="H2525" s="16">
        <f t="shared" si="1421"/>
        <v>1855.5217417682215</v>
      </c>
      <c r="I2525" s="16">
        <f t="shared" si="1440"/>
        <v>-112581.07930725798</v>
      </c>
      <c r="J2525" s="16">
        <f t="shared" si="1441"/>
        <v>0</v>
      </c>
      <c r="K2525" s="16">
        <f t="shared" si="1422"/>
        <v>-114436.60104902621</v>
      </c>
      <c r="L2525" s="16">
        <f t="shared" si="1442"/>
        <v>0</v>
      </c>
      <c r="M2525" s="16">
        <f t="shared" si="1423"/>
        <v>-226.61090547851441</v>
      </c>
      <c r="N2525" s="16">
        <f t="shared" si="1443"/>
        <v>79747.872946858304</v>
      </c>
      <c r="O2525" s="16">
        <f t="shared" si="1444"/>
        <v>0</v>
      </c>
      <c r="P2525" s="16">
        <f t="shared" si="1424"/>
        <v>79974.483852336823</v>
      </c>
      <c r="Q2525" s="16">
        <f t="shared" si="1445"/>
        <v>14230.415114221321</v>
      </c>
      <c r="R2525" s="16">
        <f t="shared" si="1425"/>
        <v>816.66371965549968</v>
      </c>
      <c r="S2525" s="16">
        <f t="shared" si="1446"/>
        <v>-29474.860246497494</v>
      </c>
      <c r="T2525" s="16">
        <f t="shared" si="1447"/>
        <v>0</v>
      </c>
      <c r="U2525" s="16">
        <f t="shared" si="1426"/>
        <v>-30291.523966152992</v>
      </c>
      <c r="V2525" s="16">
        <f t="shared" si="1448"/>
        <v>0</v>
      </c>
      <c r="W2525" s="16">
        <f t="shared" si="1427"/>
        <v>300.42245943903009</v>
      </c>
      <c r="X2525" s="16">
        <f t="shared" si="1449"/>
        <v>17457.655413916484</v>
      </c>
      <c r="Y2525" s="16">
        <f t="shared" si="1450"/>
        <v>383.17819544156646</v>
      </c>
      <c r="Z2525" s="16">
        <f t="shared" si="1428"/>
        <v>17074.477218474916</v>
      </c>
      <c r="AA2525" s="16">
        <f t="shared" si="1451"/>
        <v>2834.6764967273939</v>
      </c>
      <c r="AB2525" s="16">
        <f t="shared" si="1429"/>
        <v>558.06001912285865</v>
      </c>
      <c r="AC2525" s="16">
        <f t="shared" si="1452"/>
        <v>-7806.9932128821147</v>
      </c>
      <c r="AD2525" s="16">
        <f t="shared" si="1453"/>
        <v>0</v>
      </c>
      <c r="AE2525" s="16">
        <f t="shared" si="1430"/>
        <v>-8365.0532320049733</v>
      </c>
      <c r="AF2525" s="16">
        <f t="shared" si="1454"/>
        <v>0</v>
      </c>
      <c r="AG2525" s="16">
        <f t="shared" si="1431"/>
        <v>429.2412392809444</v>
      </c>
      <c r="AH2525" s="16">
        <f t="shared" si="1455"/>
        <v>3820.7229853737758</v>
      </c>
      <c r="AI2525" s="16">
        <f t="shared" si="1456"/>
        <v>547.36161183572199</v>
      </c>
      <c r="AJ2525" s="16">
        <f t="shared" si="1432"/>
        <v>3273.3613735380541</v>
      </c>
      <c r="AK2525" s="16">
        <f t="shared" si="1457"/>
        <v>545.56616586670043</v>
      </c>
      <c r="AL2525" s="16">
        <f t="shared" si="1433"/>
        <v>364.83184935998969</v>
      </c>
      <c r="AM2525" s="16">
        <f t="shared" si="1458"/>
        <v>10626.331881467089</v>
      </c>
      <c r="AN2525" s="16">
        <f t="shared" si="1459"/>
        <v>465.27896884027132</v>
      </c>
      <c r="AO2525" s="16">
        <f t="shared" si="1434"/>
        <v>10161.052912626817</v>
      </c>
      <c r="AP2525" s="16">
        <f t="shared" si="1460"/>
        <v>1690.2216606586553</v>
      </c>
      <c r="AQ2525" s="16">
        <f t="shared" si="1435"/>
        <v>429.2412392809444</v>
      </c>
      <c r="AR2525" s="16">
        <f t="shared" si="1461"/>
        <v>3820.7229853737758</v>
      </c>
      <c r="AS2525" s="16">
        <f t="shared" si="1462"/>
        <v>547.36161183572199</v>
      </c>
      <c r="AT2525" s="16">
        <f t="shared" si="1436"/>
        <v>3273.3613735380541</v>
      </c>
      <c r="AU2525" s="16">
        <f t="shared" si="1463"/>
        <v>545.56616586670043</v>
      </c>
    </row>
    <row r="2526" spans="2:47">
      <c r="B2526" s="13">
        <v>26</v>
      </c>
      <c r="C2526" s="16">
        <f t="shared" si="1419"/>
        <v>-2130.911986935263</v>
      </c>
      <c r="D2526" s="16">
        <f t="shared" si="1437"/>
        <v>344156.30315521214</v>
      </c>
      <c r="E2526" s="16">
        <f t="shared" si="1438"/>
        <v>0</v>
      </c>
      <c r="F2526" s="16">
        <f t="shared" si="1420"/>
        <v>346287.21514214738</v>
      </c>
      <c r="G2526" s="16">
        <f t="shared" si="1439"/>
        <v>67303.807122631246</v>
      </c>
      <c r="H2526" s="16">
        <f t="shared" si="1421"/>
        <v>1855.5217417682215</v>
      </c>
      <c r="I2526" s="16">
        <f t="shared" si="1440"/>
        <v>-117869.699080497</v>
      </c>
      <c r="J2526" s="16">
        <f t="shared" si="1441"/>
        <v>0</v>
      </c>
      <c r="K2526" s="16">
        <f t="shared" si="1422"/>
        <v>-119725.22082226523</v>
      </c>
      <c r="L2526" s="16">
        <f t="shared" si="1442"/>
        <v>0</v>
      </c>
      <c r="M2526" s="16">
        <f t="shared" si="1423"/>
        <v>-226.61090547851441</v>
      </c>
      <c r="N2526" s="16">
        <f t="shared" si="1443"/>
        <v>82208.970931171119</v>
      </c>
      <c r="O2526" s="16">
        <f t="shared" si="1444"/>
        <v>0</v>
      </c>
      <c r="P2526" s="16">
        <f t="shared" si="1424"/>
        <v>82435.581836649639</v>
      </c>
      <c r="Q2526" s="16">
        <f t="shared" si="1445"/>
        <v>14173.554921274348</v>
      </c>
      <c r="R2526" s="16">
        <f t="shared" si="1425"/>
        <v>816.66371965549968</v>
      </c>
      <c r="S2526" s="16">
        <f t="shared" si="1446"/>
        <v>-31200.269685137584</v>
      </c>
      <c r="T2526" s="16">
        <f t="shared" si="1447"/>
        <v>0</v>
      </c>
      <c r="U2526" s="16">
        <f t="shared" si="1426"/>
        <v>-32016.933404793082</v>
      </c>
      <c r="V2526" s="16">
        <f t="shared" si="1448"/>
        <v>0</v>
      </c>
      <c r="W2526" s="16">
        <f t="shared" si="1427"/>
        <v>300.42245943903009</v>
      </c>
      <c r="X2526" s="16">
        <f t="shared" si="1449"/>
        <v>17551.538111959107</v>
      </c>
      <c r="Y2526" s="16">
        <f t="shared" si="1450"/>
        <v>384.1761055059099</v>
      </c>
      <c r="Z2526" s="16">
        <f t="shared" si="1428"/>
        <v>17167.362006453197</v>
      </c>
      <c r="AA2526" s="16">
        <f t="shared" si="1451"/>
        <v>2718.2645089911975</v>
      </c>
      <c r="AB2526" s="16">
        <f t="shared" si="1429"/>
        <v>558.06001912285865</v>
      </c>
      <c r="AC2526" s="16">
        <f t="shared" si="1452"/>
        <v>-8616.0048289651222</v>
      </c>
      <c r="AD2526" s="16">
        <f t="shared" si="1453"/>
        <v>0</v>
      </c>
      <c r="AE2526" s="16">
        <f t="shared" si="1430"/>
        <v>-9174.0648480879809</v>
      </c>
      <c r="AF2526" s="16">
        <f t="shared" si="1454"/>
        <v>0</v>
      </c>
      <c r="AG2526" s="16">
        <f t="shared" si="1431"/>
        <v>429.2412392809444</v>
      </c>
      <c r="AH2526" s="16">
        <f t="shared" si="1455"/>
        <v>3364.8190903147074</v>
      </c>
      <c r="AI2526" s="16">
        <f t="shared" si="1456"/>
        <v>548.79238578284367</v>
      </c>
      <c r="AJ2526" s="16">
        <f t="shared" si="1432"/>
        <v>2816.0267045318637</v>
      </c>
      <c r="AK2526" s="16">
        <f t="shared" si="1457"/>
        <v>447.63321766101819</v>
      </c>
      <c r="AL2526" s="16">
        <f t="shared" si="1433"/>
        <v>364.83184935998969</v>
      </c>
      <c r="AM2526" s="16">
        <f t="shared" si="1458"/>
        <v>10444.952731005611</v>
      </c>
      <c r="AN2526" s="16">
        <f t="shared" si="1459"/>
        <v>466.4929369420733</v>
      </c>
      <c r="AO2526" s="16">
        <f t="shared" si="1434"/>
        <v>9978.4597940635376</v>
      </c>
      <c r="AP2526" s="16">
        <f t="shared" si="1460"/>
        <v>1583.0714771809762</v>
      </c>
      <c r="AQ2526" s="16">
        <f t="shared" si="1435"/>
        <v>429.2412392809444</v>
      </c>
      <c r="AR2526" s="16">
        <f t="shared" si="1461"/>
        <v>3364.8190903147074</v>
      </c>
      <c r="AS2526" s="16">
        <f t="shared" si="1462"/>
        <v>548.79238578284367</v>
      </c>
      <c r="AT2526" s="16">
        <f t="shared" si="1436"/>
        <v>2816.0267045318637</v>
      </c>
      <c r="AU2526" s="16">
        <f t="shared" si="1463"/>
        <v>447.63321766101819</v>
      </c>
    </row>
    <row r="2527" spans="2:47">
      <c r="B2527" s="13">
        <v>27</v>
      </c>
      <c r="C2527" s="16">
        <f t="shared" si="1419"/>
        <v>-2130.911986935263</v>
      </c>
      <c r="D2527" s="16">
        <f t="shared" si="1437"/>
        <v>355962.47993321897</v>
      </c>
      <c r="E2527" s="16">
        <f t="shared" si="1438"/>
        <v>0</v>
      </c>
      <c r="F2527" s="16">
        <f t="shared" si="1420"/>
        <v>358093.39192015422</v>
      </c>
      <c r="G2527" s="16">
        <f t="shared" si="1439"/>
        <v>68073.254028986761</v>
      </c>
      <c r="H2527" s="16">
        <f t="shared" si="1421"/>
        <v>1855.5217417682215</v>
      </c>
      <c r="I2527" s="16">
        <f t="shared" si="1440"/>
        <v>-123316.97744693319</v>
      </c>
      <c r="J2527" s="16">
        <f t="shared" si="1441"/>
        <v>0</v>
      </c>
      <c r="K2527" s="16">
        <f t="shared" si="1422"/>
        <v>-125172.49918870142</v>
      </c>
      <c r="L2527" s="16">
        <f t="shared" si="1442"/>
        <v>0</v>
      </c>
      <c r="M2527" s="16">
        <f t="shared" si="1423"/>
        <v>-226.61090547851441</v>
      </c>
      <c r="N2527" s="16">
        <f t="shared" si="1443"/>
        <v>84738.83199316563</v>
      </c>
      <c r="O2527" s="16">
        <f t="shared" si="1444"/>
        <v>0</v>
      </c>
      <c r="P2527" s="16">
        <f t="shared" si="1424"/>
        <v>84965.442898644149</v>
      </c>
      <c r="Q2527" s="16">
        <f t="shared" si="1445"/>
        <v>14117.809634071433</v>
      </c>
      <c r="R2527" s="16">
        <f t="shared" si="1425"/>
        <v>816.66371965549968</v>
      </c>
      <c r="S2527" s="16">
        <f t="shared" si="1446"/>
        <v>-32977.441406936872</v>
      </c>
      <c r="T2527" s="16">
        <f t="shared" si="1447"/>
        <v>0</v>
      </c>
      <c r="U2527" s="16">
        <f t="shared" si="1426"/>
        <v>-33794.105126592374</v>
      </c>
      <c r="V2527" s="16">
        <f t="shared" si="1448"/>
        <v>0</v>
      </c>
      <c r="W2527" s="16">
        <f t="shared" si="1427"/>
        <v>300.42245943903009</v>
      </c>
      <c r="X2527" s="16">
        <f t="shared" si="1449"/>
        <v>17647.018100913498</v>
      </c>
      <c r="Y2527" s="16">
        <f t="shared" si="1450"/>
        <v>385.1327114703567</v>
      </c>
      <c r="Z2527" s="16">
        <f t="shared" si="1428"/>
        <v>17261.885389443141</v>
      </c>
      <c r="AA2527" s="16">
        <f t="shared" si="1451"/>
        <v>2606.8043717448913</v>
      </c>
      <c r="AB2527" s="16">
        <f t="shared" si="1429"/>
        <v>558.06001912285865</v>
      </c>
      <c r="AC2527" s="16">
        <f t="shared" si="1452"/>
        <v>-9449.2867935306203</v>
      </c>
      <c r="AD2527" s="16">
        <f t="shared" si="1453"/>
        <v>0</v>
      </c>
      <c r="AE2527" s="16">
        <f t="shared" si="1430"/>
        <v>-10007.346812653479</v>
      </c>
      <c r="AF2527" s="16">
        <f t="shared" si="1454"/>
        <v>0</v>
      </c>
      <c r="AG2527" s="16">
        <f t="shared" si="1431"/>
        <v>429.2412392809444</v>
      </c>
      <c r="AH2527" s="16">
        <f t="shared" si="1455"/>
        <v>2894.7064906564842</v>
      </c>
      <c r="AI2527" s="16">
        <f t="shared" si="1456"/>
        <v>550.16396498561915</v>
      </c>
      <c r="AJ2527" s="16">
        <f t="shared" si="1432"/>
        <v>2344.542525670865</v>
      </c>
      <c r="AK2527" s="16">
        <f t="shared" si="1457"/>
        <v>355.44770512925533</v>
      </c>
      <c r="AL2527" s="16">
        <f t="shared" si="1433"/>
        <v>364.83184935998969</v>
      </c>
      <c r="AM2527" s="16">
        <f t="shared" si="1458"/>
        <v>10257.257960709674</v>
      </c>
      <c r="AN2527" s="16">
        <f t="shared" si="1459"/>
        <v>467.65666913167388</v>
      </c>
      <c r="AO2527" s="16">
        <f t="shared" si="1434"/>
        <v>9789.6012915780011</v>
      </c>
      <c r="AP2527" s="16">
        <f t="shared" si="1460"/>
        <v>1481.2694942100406</v>
      </c>
      <c r="AQ2527" s="16">
        <f t="shared" si="1435"/>
        <v>429.2412392809444</v>
      </c>
      <c r="AR2527" s="16">
        <f t="shared" si="1461"/>
        <v>2894.7064906564842</v>
      </c>
      <c r="AS2527" s="16">
        <f t="shared" si="1462"/>
        <v>550.16396498561915</v>
      </c>
      <c r="AT2527" s="16">
        <f t="shared" si="1436"/>
        <v>2344.542525670865</v>
      </c>
      <c r="AU2527" s="16">
        <f t="shared" si="1463"/>
        <v>355.44770512925533</v>
      </c>
    </row>
    <row r="2528" spans="2:47">
      <c r="B2528" s="13">
        <v>28</v>
      </c>
      <c r="C2528" s="16">
        <f t="shared" si="1419"/>
        <v>-2130.911986935263</v>
      </c>
      <c r="D2528" s="16">
        <f t="shared" si="1437"/>
        <v>368098.52129040333</v>
      </c>
      <c r="E2528" s="16">
        <f t="shared" si="1438"/>
        <v>0</v>
      </c>
      <c r="F2528" s="16">
        <f t="shared" si="1420"/>
        <v>370229.43327733857</v>
      </c>
      <c r="G2528" s="16">
        <f t="shared" si="1439"/>
        <v>68827.613741100024</v>
      </c>
      <c r="H2528" s="16">
        <f t="shared" si="1421"/>
        <v>1855.5217417682215</v>
      </c>
      <c r="I2528" s="16">
        <f t="shared" si="1440"/>
        <v>-128927.67416436247</v>
      </c>
      <c r="J2528" s="16">
        <f t="shared" si="1441"/>
        <v>0</v>
      </c>
      <c r="K2528" s="16">
        <f t="shared" si="1422"/>
        <v>-130783.19590613068</v>
      </c>
      <c r="L2528" s="16">
        <f t="shared" si="1442"/>
        <v>0</v>
      </c>
      <c r="M2528" s="16">
        <f t="shared" si="1423"/>
        <v>-226.61090547851441</v>
      </c>
      <c r="N2528" s="16">
        <f t="shared" si="1443"/>
        <v>87339.377373232273</v>
      </c>
      <c r="O2528" s="16">
        <f t="shared" si="1444"/>
        <v>0</v>
      </c>
      <c r="P2528" s="16">
        <f t="shared" si="1424"/>
        <v>87565.988278710793</v>
      </c>
      <c r="Q2528" s="16">
        <f t="shared" si="1445"/>
        <v>14063.157391715633</v>
      </c>
      <c r="R2528" s="16">
        <f t="shared" si="1425"/>
        <v>816.66371965549968</v>
      </c>
      <c r="S2528" s="16">
        <f t="shared" si="1446"/>
        <v>-34807.928280390144</v>
      </c>
      <c r="T2528" s="16">
        <f t="shared" si="1447"/>
        <v>0</v>
      </c>
      <c r="U2528" s="16">
        <f t="shared" si="1426"/>
        <v>-35624.592000045646</v>
      </c>
      <c r="V2528" s="16">
        <f t="shared" si="1448"/>
        <v>0</v>
      </c>
      <c r="W2528" s="16">
        <f t="shared" si="1427"/>
        <v>300.42245943903009</v>
      </c>
      <c r="X2528" s="16">
        <f t="shared" si="1449"/>
        <v>17744.182467224182</v>
      </c>
      <c r="Y2528" s="16">
        <f t="shared" si="1450"/>
        <v>386.04951824070594</v>
      </c>
      <c r="Z2528" s="16">
        <f t="shared" si="1428"/>
        <v>17358.132948983475</v>
      </c>
      <c r="AA2528" s="16">
        <f t="shared" si="1451"/>
        <v>2500.08793632264</v>
      </c>
      <c r="AB2528" s="16">
        <f t="shared" si="1429"/>
        <v>558.06001912285865</v>
      </c>
      <c r="AC2528" s="16">
        <f t="shared" si="1452"/>
        <v>-10307.567217033084</v>
      </c>
      <c r="AD2528" s="16">
        <f t="shared" si="1453"/>
        <v>0</v>
      </c>
      <c r="AE2528" s="16">
        <f t="shared" si="1430"/>
        <v>-10865.627236155942</v>
      </c>
      <c r="AF2528" s="16">
        <f t="shared" si="1454"/>
        <v>0</v>
      </c>
      <c r="AG2528" s="16">
        <f t="shared" si="1431"/>
        <v>429.2412392809444</v>
      </c>
      <c r="AH2528" s="16">
        <f t="shared" si="1455"/>
        <v>2410.0490438381089</v>
      </c>
      <c r="AI2528" s="16">
        <f t="shared" si="1456"/>
        <v>551.47850395480395</v>
      </c>
      <c r="AJ2528" s="16">
        <f t="shared" si="1432"/>
        <v>1858.5705398833049</v>
      </c>
      <c r="AK2528" s="16">
        <f t="shared" si="1457"/>
        <v>268.73777141484487</v>
      </c>
      <c r="AL2528" s="16">
        <f t="shared" si="1433"/>
        <v>364.83184935998969</v>
      </c>
      <c r="AM2528" s="16">
        <f t="shared" si="1458"/>
        <v>10063.122751664692</v>
      </c>
      <c r="AN2528" s="16">
        <f t="shared" si="1459"/>
        <v>468.77199479509022</v>
      </c>
      <c r="AO2528" s="16">
        <f t="shared" si="1434"/>
        <v>9594.3507568696023</v>
      </c>
      <c r="AP2528" s="16">
        <f t="shared" si="1460"/>
        <v>1384.575774068581</v>
      </c>
      <c r="AQ2528" s="16">
        <f t="shared" si="1435"/>
        <v>429.2412392809444</v>
      </c>
      <c r="AR2528" s="16">
        <f t="shared" si="1461"/>
        <v>2410.0490438381089</v>
      </c>
      <c r="AS2528" s="16">
        <f t="shared" si="1462"/>
        <v>551.47850395480395</v>
      </c>
      <c r="AT2528" s="16">
        <f t="shared" si="1436"/>
        <v>1858.5705398833049</v>
      </c>
      <c r="AU2528" s="16">
        <f t="shared" si="1463"/>
        <v>268.73777141484487</v>
      </c>
    </row>
    <row r="2529" spans="2:47">
      <c r="B2529" s="13">
        <v>29</v>
      </c>
      <c r="C2529" s="16">
        <f t="shared" si="1419"/>
        <v>-2130.911986935263</v>
      </c>
      <c r="D2529" s="16">
        <f t="shared" si="1437"/>
        <v>380573.64364310738</v>
      </c>
      <c r="E2529" s="16">
        <f t="shared" si="1438"/>
        <v>0</v>
      </c>
      <c r="F2529" s="16">
        <f t="shared" si="1420"/>
        <v>382704.55563004263</v>
      </c>
      <c r="G2529" s="16">
        <f t="shared" si="1439"/>
        <v>69567.182086309098</v>
      </c>
      <c r="H2529" s="16">
        <f t="shared" si="1421"/>
        <v>1855.5217417682215</v>
      </c>
      <c r="I2529" s="16">
        <f t="shared" si="1440"/>
        <v>-134706.6917833146</v>
      </c>
      <c r="J2529" s="16">
        <f t="shared" si="1441"/>
        <v>0</v>
      </c>
      <c r="K2529" s="16">
        <f t="shared" si="1422"/>
        <v>-136562.21352508283</v>
      </c>
      <c r="L2529" s="16">
        <f t="shared" si="1442"/>
        <v>0</v>
      </c>
      <c r="M2529" s="16">
        <f t="shared" si="1423"/>
        <v>-226.61090547851441</v>
      </c>
      <c r="N2529" s="16">
        <f t="shared" si="1443"/>
        <v>90012.581991217987</v>
      </c>
      <c r="O2529" s="16">
        <f t="shared" si="1444"/>
        <v>0</v>
      </c>
      <c r="P2529" s="16">
        <f t="shared" si="1424"/>
        <v>90239.192896696506</v>
      </c>
      <c r="Q2529" s="16">
        <f t="shared" si="1445"/>
        <v>14009.576761955046</v>
      </c>
      <c r="R2529" s="16">
        <f t="shared" si="1425"/>
        <v>816.66371965549968</v>
      </c>
      <c r="S2529" s="16">
        <f t="shared" si="1446"/>
        <v>-36693.329760047018</v>
      </c>
      <c r="T2529" s="16">
        <f t="shared" si="1447"/>
        <v>0</v>
      </c>
      <c r="U2529" s="16">
        <f t="shared" si="1426"/>
        <v>-37509.99347970252</v>
      </c>
      <c r="V2529" s="16">
        <f t="shared" si="1448"/>
        <v>0</v>
      </c>
      <c r="W2529" s="16">
        <f t="shared" si="1427"/>
        <v>300.42245943903009</v>
      </c>
      <c r="X2529" s="16">
        <f t="shared" si="1449"/>
        <v>17843.119183578074</v>
      </c>
      <c r="Y2529" s="16">
        <f t="shared" si="1450"/>
        <v>386.92799366855951</v>
      </c>
      <c r="Z2529" s="16">
        <f t="shared" si="1428"/>
        <v>17456.191189909514</v>
      </c>
      <c r="AA2529" s="16">
        <f t="shared" si="1451"/>
        <v>2397.915231220175</v>
      </c>
      <c r="AB2529" s="16">
        <f t="shared" si="1429"/>
        <v>558.06001912285865</v>
      </c>
      <c r="AC2529" s="16">
        <f t="shared" si="1452"/>
        <v>-11191.596053240621</v>
      </c>
      <c r="AD2529" s="16">
        <f t="shared" si="1453"/>
        <v>0</v>
      </c>
      <c r="AE2529" s="16">
        <f t="shared" si="1430"/>
        <v>-11749.656072363479</v>
      </c>
      <c r="AF2529" s="16">
        <f t="shared" si="1454"/>
        <v>0</v>
      </c>
      <c r="AG2529" s="16">
        <f t="shared" si="1431"/>
        <v>429.2412392809444</v>
      </c>
      <c r="AH2529" s="16">
        <f t="shared" si="1455"/>
        <v>1910.4990007676447</v>
      </c>
      <c r="AI2529" s="16">
        <f t="shared" si="1456"/>
        <v>552.73810435785811</v>
      </c>
      <c r="AJ2529" s="16">
        <f t="shared" si="1432"/>
        <v>1357.7608964097867</v>
      </c>
      <c r="AK2529" s="16">
        <f t="shared" si="1457"/>
        <v>187.2427545691186</v>
      </c>
      <c r="AL2529" s="16">
        <f t="shared" si="1433"/>
        <v>364.83184935998969</v>
      </c>
      <c r="AM2529" s="16">
        <f t="shared" si="1458"/>
        <v>9862.4169170165387</v>
      </c>
      <c r="AN2529" s="16">
        <f t="shared" si="1459"/>
        <v>469.84069836191861</v>
      </c>
      <c r="AO2529" s="16">
        <f t="shared" si="1434"/>
        <v>9392.5762186546199</v>
      </c>
      <c r="AP2529" s="16">
        <f t="shared" si="1460"/>
        <v>1292.7600629172744</v>
      </c>
      <c r="AQ2529" s="16">
        <f t="shared" si="1435"/>
        <v>429.2412392809444</v>
      </c>
      <c r="AR2529" s="16">
        <f t="shared" si="1461"/>
        <v>1910.4990007676447</v>
      </c>
      <c r="AS2529" s="16">
        <f t="shared" si="1462"/>
        <v>552.73810435785811</v>
      </c>
      <c r="AT2529" s="16">
        <f t="shared" si="1436"/>
        <v>1357.7608964097867</v>
      </c>
      <c r="AU2529" s="16">
        <f t="shared" si="1463"/>
        <v>187.2427545691186</v>
      </c>
    </row>
    <row r="2530" spans="2:47">
      <c r="B2530" s="13">
        <v>30</v>
      </c>
      <c r="C2530" s="16">
        <f t="shared" si="1419"/>
        <v>-2130.911986935263</v>
      </c>
      <c r="D2530" s="16">
        <f t="shared" si="1437"/>
        <v>393397.32091434603</v>
      </c>
      <c r="E2530" s="16">
        <f t="shared" si="1438"/>
        <v>0</v>
      </c>
      <c r="F2530" s="16">
        <f t="shared" si="1420"/>
        <v>395528.23290128127</v>
      </c>
      <c r="G2530" s="16">
        <f t="shared" si="1439"/>
        <v>70292.24909141603</v>
      </c>
      <c r="H2530" s="16">
        <f t="shared" si="1421"/>
        <v>1855.5217417682215</v>
      </c>
      <c r="I2530" s="16">
        <f t="shared" si="1440"/>
        <v>-140659.07993083532</v>
      </c>
      <c r="J2530" s="16">
        <f t="shared" si="1441"/>
        <v>0</v>
      </c>
      <c r="K2530" s="16">
        <f t="shared" si="1422"/>
        <v>-142514.60167260355</v>
      </c>
      <c r="L2530" s="16">
        <f t="shared" si="1442"/>
        <v>0</v>
      </c>
      <c r="M2530" s="16">
        <f t="shared" si="1423"/>
        <v>-226.61090547851441</v>
      </c>
      <c r="N2530" s="16">
        <f t="shared" si="1443"/>
        <v>92760.475946230217</v>
      </c>
      <c r="O2530" s="16">
        <f t="shared" si="1444"/>
        <v>0</v>
      </c>
      <c r="P2530" s="16">
        <f t="shared" si="1424"/>
        <v>92987.086851708737</v>
      </c>
      <c r="Q2530" s="16">
        <f t="shared" si="1445"/>
        <v>13957.046732777999</v>
      </c>
      <c r="R2530" s="16">
        <f t="shared" si="1425"/>
        <v>816.66371965549968</v>
      </c>
      <c r="S2530" s="16">
        <f t="shared" si="1446"/>
        <v>-38635.293284093597</v>
      </c>
      <c r="T2530" s="16">
        <f t="shared" si="1447"/>
        <v>0</v>
      </c>
      <c r="U2530" s="16">
        <f t="shared" si="1426"/>
        <v>-39451.957003749099</v>
      </c>
      <c r="V2530" s="16">
        <f t="shared" si="1448"/>
        <v>0</v>
      </c>
      <c r="W2530" s="16">
        <f t="shared" si="1427"/>
        <v>300.42245943903009</v>
      </c>
      <c r="X2530" s="16">
        <f t="shared" si="1449"/>
        <v>17943.917171755587</v>
      </c>
      <c r="Y2530" s="16">
        <f t="shared" si="1450"/>
        <v>387.76956782073336</v>
      </c>
      <c r="Z2530" s="16">
        <f t="shared" si="1428"/>
        <v>17556.147603934853</v>
      </c>
      <c r="AA2530" s="16">
        <f t="shared" si="1451"/>
        <v>2300.0941963256337</v>
      </c>
      <c r="AB2530" s="16">
        <f t="shared" si="1429"/>
        <v>558.06001912285865</v>
      </c>
      <c r="AC2530" s="16">
        <f t="shared" si="1452"/>
        <v>-12102.145754534384</v>
      </c>
      <c r="AD2530" s="16">
        <f t="shared" si="1453"/>
        <v>0</v>
      </c>
      <c r="AE2530" s="16">
        <f t="shared" si="1430"/>
        <v>-12660.205773657242</v>
      </c>
      <c r="AF2530" s="16">
        <f t="shared" si="1454"/>
        <v>0</v>
      </c>
      <c r="AG2530" s="16">
        <f t="shared" si="1431"/>
        <v>429.2412392809444</v>
      </c>
      <c r="AH2530" s="16">
        <f t="shared" si="1455"/>
        <v>1395.6967358554762</v>
      </c>
      <c r="AI2530" s="16">
        <f t="shared" si="1456"/>
        <v>553.94481395083176</v>
      </c>
      <c r="AJ2530" s="16">
        <f t="shared" si="1432"/>
        <v>841.75192190464441</v>
      </c>
      <c r="AK2530" s="16">
        <f t="shared" si="1457"/>
        <v>110.71281761177208</v>
      </c>
      <c r="AL2530" s="16">
        <f t="shared" si="1433"/>
        <v>364.83184935998969</v>
      </c>
      <c r="AM2530" s="16">
        <f t="shared" si="1458"/>
        <v>9655.0047982038286</v>
      </c>
      <c r="AN2530" s="16">
        <f t="shared" si="1459"/>
        <v>470.86451840781837</v>
      </c>
      <c r="AO2530" s="16">
        <f t="shared" si="1434"/>
        <v>9184.1402797960109</v>
      </c>
      <c r="AP2530" s="16">
        <f t="shared" si="1460"/>
        <v>1205.6014729271767</v>
      </c>
      <c r="AQ2530" s="16">
        <f t="shared" si="1435"/>
        <v>429.2412392809444</v>
      </c>
      <c r="AR2530" s="16">
        <f t="shared" si="1461"/>
        <v>1395.6967358554762</v>
      </c>
      <c r="AS2530" s="16">
        <f t="shared" si="1462"/>
        <v>553.94481395083176</v>
      </c>
      <c r="AT2530" s="16">
        <f t="shared" si="1436"/>
        <v>841.75192190464441</v>
      </c>
      <c r="AU2530" s="16">
        <f t="shared" si="1463"/>
        <v>110.71281761177208</v>
      </c>
    </row>
    <row r="2531" spans="2:47">
      <c r="B2531" s="13">
        <v>31</v>
      </c>
      <c r="C2531" s="16">
        <f t="shared" si="1419"/>
        <v>-2130.911986935263</v>
      </c>
      <c r="D2531" s="16">
        <f t="shared" si="1437"/>
        <v>406579.29172854306</v>
      </c>
      <c r="E2531" s="16">
        <f t="shared" si="1438"/>
        <v>0</v>
      </c>
      <c r="F2531" s="16">
        <f t="shared" si="1420"/>
        <v>408710.2037154783</v>
      </c>
      <c r="G2531" s="16">
        <f t="shared" si="1439"/>
        <v>71003.099096422826</v>
      </c>
      <c r="H2531" s="16">
        <f t="shared" si="1421"/>
        <v>1855.5217417682215</v>
      </c>
      <c r="I2531" s="16">
        <f t="shared" si="1440"/>
        <v>-146790.03972278166</v>
      </c>
      <c r="J2531" s="16">
        <f t="shared" si="1441"/>
        <v>0</v>
      </c>
      <c r="K2531" s="16">
        <f t="shared" si="1422"/>
        <v>-148645.56146454989</v>
      </c>
      <c r="L2531" s="16">
        <f t="shared" si="1442"/>
        <v>0</v>
      </c>
      <c r="M2531" s="16">
        <f t="shared" si="1423"/>
        <v>-226.61090547851441</v>
      </c>
      <c r="N2531" s="16">
        <f t="shared" si="1443"/>
        <v>95585.146058345475</v>
      </c>
      <c r="O2531" s="16">
        <f t="shared" si="1444"/>
        <v>0</v>
      </c>
      <c r="P2531" s="16">
        <f t="shared" si="1424"/>
        <v>95811.756963823995</v>
      </c>
      <c r="Q2531" s="16">
        <f t="shared" si="1445"/>
        <v>13905.546704173052</v>
      </c>
      <c r="R2531" s="16">
        <f t="shared" si="1425"/>
        <v>816.66371965549968</v>
      </c>
      <c r="S2531" s="16">
        <f t="shared" si="1446"/>
        <v>-40635.515713861576</v>
      </c>
      <c r="T2531" s="16">
        <f t="shared" si="1447"/>
        <v>0</v>
      </c>
      <c r="U2531" s="16">
        <f t="shared" si="1426"/>
        <v>-41452.179433517078</v>
      </c>
      <c r="V2531" s="16">
        <f t="shared" si="1448"/>
        <v>0</v>
      </c>
      <c r="W2531" s="16">
        <f t="shared" si="1427"/>
        <v>300.42245943903009</v>
      </c>
      <c r="X2531" s="16">
        <f t="shared" si="1449"/>
        <v>18046.666367988793</v>
      </c>
      <c r="Y2531" s="16">
        <f t="shared" si="1450"/>
        <v>388.57563244480832</v>
      </c>
      <c r="Z2531" s="16">
        <f t="shared" si="1428"/>
        <v>17658.090735543985</v>
      </c>
      <c r="AA2531" s="16">
        <f t="shared" si="1451"/>
        <v>2206.4404208702595</v>
      </c>
      <c r="AB2531" s="16">
        <f t="shared" si="1429"/>
        <v>558.06001912285865</v>
      </c>
      <c r="AC2531" s="16">
        <f t="shared" si="1452"/>
        <v>-13040.01194686696</v>
      </c>
      <c r="AD2531" s="16">
        <f t="shared" si="1453"/>
        <v>0</v>
      </c>
      <c r="AE2531" s="16">
        <f t="shared" si="1430"/>
        <v>-13598.071965989819</v>
      </c>
      <c r="AF2531" s="16">
        <f t="shared" si="1454"/>
        <v>0</v>
      </c>
      <c r="AG2531" s="16">
        <f t="shared" si="1431"/>
        <v>429.2412392809444</v>
      </c>
      <c r="AH2531" s="16">
        <f t="shared" si="1455"/>
        <v>865.27047060266023</v>
      </c>
      <c r="AI2531" s="16">
        <f t="shared" si="1456"/>
        <v>555.10062579256328</v>
      </c>
      <c r="AJ2531" s="16">
        <f t="shared" si="1432"/>
        <v>310.16984481009695</v>
      </c>
      <c r="AK2531" s="16">
        <f t="shared" si="1457"/>
        <v>38.908583652387406</v>
      </c>
      <c r="AL2531" s="16">
        <f t="shared" si="1433"/>
        <v>364.83184935998969</v>
      </c>
      <c r="AM2531" s="16">
        <f t="shared" si="1458"/>
        <v>9440.745159213513</v>
      </c>
      <c r="AN2531" s="16">
        <f t="shared" si="1459"/>
        <v>471.84514699606711</v>
      </c>
      <c r="AO2531" s="16">
        <f t="shared" si="1434"/>
        <v>8968.9000122174457</v>
      </c>
      <c r="AP2531" s="16">
        <f t="shared" si="1460"/>
        <v>1122.8881688467793</v>
      </c>
      <c r="AQ2531" s="16">
        <f t="shared" si="1435"/>
        <v>429.2412392809444</v>
      </c>
      <c r="AR2531" s="16">
        <f t="shared" si="1461"/>
        <v>865.27047060266023</v>
      </c>
      <c r="AS2531" s="16">
        <f t="shared" si="1462"/>
        <v>555.10062579256328</v>
      </c>
      <c r="AT2531" s="16">
        <f t="shared" si="1436"/>
        <v>310.16984481009695</v>
      </c>
      <c r="AU2531" s="16">
        <f t="shared" si="1463"/>
        <v>38.908583652387406</v>
      </c>
    </row>
    <row r="2532" spans="2:47">
      <c r="B2532" s="13">
        <v>32</v>
      </c>
      <c r="C2532" s="16">
        <f t="shared" ref="C2532:C2553" si="1464">IF($C$2493-12*$B2532&lt;=0,0,($C$2496*MIN(12,$C$2493-12*$B2532)-$C$2492*(MIN(12,$C$2493-12*$B2532)-MAX(0,MIN(12,$C$2493-12*$B2532,$C$2494-12*$B2532))))/12)</f>
        <v>-2130.911986935263</v>
      </c>
      <c r="D2532" s="16">
        <f t="shared" si="1437"/>
        <v>420129.56680728873</v>
      </c>
      <c r="E2532" s="16">
        <f t="shared" si="1438"/>
        <v>0</v>
      </c>
      <c r="F2532" s="16">
        <f t="shared" ref="F2532:F2563" si="1465">IF(E2532&gt;0,IF(E2532&lt;=D2532,D2532-E2532,C2532*(D2532/E2532-1)),D2532-C2532)</f>
        <v>422260.47879422398</v>
      </c>
      <c r="G2532" s="16">
        <f t="shared" si="1439"/>
        <v>71700.010866037337</v>
      </c>
      <c r="H2532" s="16">
        <f t="shared" ref="H2532:H2553" si="1466">IF($H$2493-12*$B2532&lt;=0,0,($H$2496*MIN(12,$H$2493-12*$B2532)-$H$2492*(MIN(12,$H$2493-12*$B2532)-MAX(0,MIN(12,$H$2493-12*$B2532,$H$2494-12*$B2532))))/12)</f>
        <v>1855.5217417682215</v>
      </c>
      <c r="I2532" s="16">
        <f t="shared" si="1440"/>
        <v>-153104.92830848639</v>
      </c>
      <c r="J2532" s="16">
        <f t="shared" si="1441"/>
        <v>0</v>
      </c>
      <c r="K2532" s="16">
        <f t="shared" ref="K2532:K2563" si="1467">IF(J2532&gt;0,IF(J2532&lt;=I2532,I2532-J2532,H2532*(I2532/J2532-1)),I2532-H2532)</f>
        <v>-154960.45005025461</v>
      </c>
      <c r="L2532" s="16">
        <f t="shared" si="1442"/>
        <v>0</v>
      </c>
      <c r="M2532" s="16">
        <f t="shared" ref="M2532:M2553" si="1468">IF($M$2493-12*$B2532&lt;=0,0,($M$2496*MIN(12,$M$2493-12*$B2532)-$M$2492*(MIN(12,$M$2493-12*$B2532)-MAX(0,MIN(12,$M$2493-12*$B2532,$M$2494-12*$B2532))))/12)</f>
        <v>-226.61090547851441</v>
      </c>
      <c r="N2532" s="16">
        <f t="shared" si="1443"/>
        <v>98488.737453393245</v>
      </c>
      <c r="O2532" s="16">
        <f t="shared" si="1444"/>
        <v>0</v>
      </c>
      <c r="P2532" s="16">
        <f t="shared" ref="P2532:P2563" si="1469">IF(O2532&gt;0,IF(O2532&lt;=N2532,N2532-O2532,M2532*(N2532/O2532-1)),N2532-M2532)</f>
        <v>98715.348358871765</v>
      </c>
      <c r="Q2532" s="16">
        <f t="shared" si="1445"/>
        <v>13855.056480050554</v>
      </c>
      <c r="R2532" s="16">
        <f t="shared" ref="R2532:R2553" si="1470">IF($R$2493-12*$B2532&lt;=0,0,($R$2496*MIN(12,$R$2493-12*$B2532)-$R$2492*(MIN(12,$R$2493-12*$B2532)-MAX(0,MIN(12,$R$2493-12*$B2532,$R$2494-12*$B2532))))/12)</f>
        <v>816.66371965549968</v>
      </c>
      <c r="S2532" s="16">
        <f t="shared" si="1446"/>
        <v>-42695.744816522594</v>
      </c>
      <c r="T2532" s="16">
        <f t="shared" si="1447"/>
        <v>0</v>
      </c>
      <c r="U2532" s="16">
        <f t="shared" ref="U2532:U2563" si="1471">IF(T2532&gt;0,IF(T2532&lt;=S2532,S2532-T2532,R2532*(S2532/T2532-1)),S2532-R2532)</f>
        <v>-43512.408536178096</v>
      </c>
      <c r="V2532" s="16">
        <f t="shared" si="1448"/>
        <v>0</v>
      </c>
      <c r="W2532" s="16">
        <f t="shared" ref="W2532:W2553" si="1472">IF($W$2493-12*$B2532&lt;=0,0,($W$2496*MIN(12,$W$2493-12*$B2532)-$W$2492*(MIN(12,$W$2493-12*$B2532)-MAX(0,MIN(12,$W$2493-12*$B2532,$W$2494-12*$B2532))))/12)</f>
        <v>300.42245943903009</v>
      </c>
      <c r="X2532" s="16">
        <f t="shared" si="1449"/>
        <v>18151.457790695084</v>
      </c>
      <c r="Y2532" s="16">
        <f t="shared" si="1450"/>
        <v>389.34754061367795</v>
      </c>
      <c r="Z2532" s="16">
        <f t="shared" ref="Z2532:Z2563" si="1473">IF(Y2532&gt;0,IF(Y2532&lt;=X2532,X2532-Y2532,W2532*(X2532/Y2532-1)),X2532-W2532)</f>
        <v>17762.110250081405</v>
      </c>
      <c r="AA2532" s="16">
        <f t="shared" si="1451"/>
        <v>2116.7768855254863</v>
      </c>
      <c r="AB2532" s="16">
        <f t="shared" ref="AB2532:AB2553" si="1474">IF($AB$2493-12*$B2532&lt;=0,0,($AB$2496*MIN(12,$AB$2493-12*$B2532)-$AB$2492*(MIN(12,$AB$2493-12*$B2532)-MAX(0,MIN(12,$AB$2493-12*$B2532,$AB$2494-12*$B2532))))/12)</f>
        <v>558.06001912285865</v>
      </c>
      <c r="AC2532" s="16">
        <f t="shared" si="1452"/>
        <v>-14006.014124969513</v>
      </c>
      <c r="AD2532" s="16">
        <f t="shared" si="1453"/>
        <v>0</v>
      </c>
      <c r="AE2532" s="16">
        <f t="shared" ref="AE2532:AE2563" si="1475">IF(AD2532&gt;0,IF(AD2532&lt;=AC2532,AC2532-AD2532,AB2532*(AC2532/AD2532-1)),AC2532-AB2532)</f>
        <v>-14564.074144092372</v>
      </c>
      <c r="AF2532" s="16">
        <f t="shared" si="1454"/>
        <v>0</v>
      </c>
      <c r="AG2532" s="16">
        <f t="shared" ref="AG2532:AG2553" si="1476">IF($AG$2493-12*$B2532&lt;=0,0,($AG$2496*MIN(12,$AG$2493-12*$B2532)-$AG$2492*(MIN(12,$AG$2493-12*$B2532)-MAX(0,MIN(12,$AG$2493-12*$B2532,$AG$2494-12*$B2532))))/12)</f>
        <v>429.2412392809444</v>
      </c>
      <c r="AH2532" s="16">
        <f t="shared" si="1455"/>
        <v>318.83599027409105</v>
      </c>
      <c r="AI2532" s="16">
        <f t="shared" si="1456"/>
        <v>556.20747771660479</v>
      </c>
      <c r="AJ2532" s="16">
        <f t="shared" ref="AJ2532:AJ2563" si="1477">IF(AI2532&gt;0,IF(AI2532&lt;=AH2532,AH2532-AI2532,AG2532*(AH2532/AI2532-1)),AH2532-AG2532)</f>
        <v>-183.18637472849633</v>
      </c>
      <c r="AK2532" s="16">
        <f t="shared" si="1457"/>
        <v>0</v>
      </c>
      <c r="AL2532" s="16">
        <f t="shared" ref="AL2532:AL2553" si="1478">IF($AL$2493-12*$B2532&lt;=0,0,($AL$2496*MIN(12,$AL$2493-12*$B2532)-$AL$2492*(MIN(12,$AL$2493-12*$B2532)-MAX(0,MIN(12,$AL$2493-12*$B2532,$AL$2494-12*$B2532))))/12)</f>
        <v>364.83184935998969</v>
      </c>
      <c r="AM2532" s="16">
        <f t="shared" si="1458"/>
        <v>9219.4910785588017</v>
      </c>
      <c r="AN2532" s="16">
        <f t="shared" si="1459"/>
        <v>472.78422923732865</v>
      </c>
      <c r="AO2532" s="16">
        <f t="shared" ref="AO2532:AO2563" si="1479">IF(AN2532&gt;0,IF(AN2532&lt;=AM2532,AM2532-AN2532,AL2532*(AM2532/AN2532-1)),AM2532-AL2532)</f>
        <v>8746.7068493214738</v>
      </c>
      <c r="AP2532" s="16">
        <f t="shared" si="1460"/>
        <v>1044.4170594864106</v>
      </c>
      <c r="AQ2532" s="16">
        <f t="shared" ref="AQ2532:AQ2553" si="1480">IF($AQ$2493-12*$B2532&lt;=0,0,($AQ$2496*MIN(12,$AQ$2493-12*$B2532)-$AQ$2492*(MIN(12,$AQ$2493-12*$B2532)-MAX(0,MIN(12,$AQ$2493-12*$B2532,$AQ$2494-12*$B2532))))/12)</f>
        <v>429.2412392809444</v>
      </c>
      <c r="AR2532" s="16">
        <f t="shared" si="1461"/>
        <v>318.83599027409105</v>
      </c>
      <c r="AS2532" s="16">
        <f t="shared" si="1462"/>
        <v>556.20747771660479</v>
      </c>
      <c r="AT2532" s="16">
        <f t="shared" ref="AT2532:AT2563" si="1481">IF(AS2532&gt;0,IF(AS2532&lt;=AR2532,AR2532-AS2532,AQ2532*(AR2532/AS2532-1)),AR2532-AQ2532)</f>
        <v>-183.18637472849633</v>
      </c>
      <c r="AU2532" s="16">
        <f t="shared" si="1463"/>
        <v>0</v>
      </c>
    </row>
    <row r="2533" spans="2:47">
      <c r="B2533" s="13">
        <v>33</v>
      </c>
      <c r="C2533" s="16">
        <f t="shared" si="1464"/>
        <v>-2130.911986935263</v>
      </c>
      <c r="D2533" s="16">
        <f t="shared" ref="D2533:D2553" si="1482">IF($B2533&gt;$C$2495,F2532,F2532*$B$107*IF(F2532&gt;0,$B$106,1))</f>
        <v>434058.43657173461</v>
      </c>
      <c r="E2533" s="16">
        <f t="shared" ref="E2533:E2564" si="1483">IF(AND(C2533&gt;0,D2533&gt;0),C2533/(1-$B$105*MAX(0,1-G2532/D2533)),0)</f>
        <v>0</v>
      </c>
      <c r="F2533" s="16">
        <f t="shared" si="1465"/>
        <v>436189.34855866985</v>
      </c>
      <c r="G2533" s="16">
        <f t="shared" ref="G2533:G2564" si="1484">IF(E2533&gt;0,IF(E2533&lt;=D2533,G2532*(1-E2533/D2533),0),IF(AND(C2533&lt;0,F2533&gt;0),G2532-C2533,G2532))/$B$108</f>
        <v>72383.257698992733</v>
      </c>
      <c r="H2533" s="16">
        <f t="shared" si="1466"/>
        <v>1855.5217417682215</v>
      </c>
      <c r="I2533" s="16">
        <f t="shared" ref="I2533:I2553" si="1485">IF($B2533&gt;$H$2495,K2532,K2532*$B$107*IF(K2532&gt;0,$B$106,1))</f>
        <v>-159609.26355176227</v>
      </c>
      <c r="J2533" s="16">
        <f t="shared" ref="J2533:J2564" si="1486">IF(AND(H2533&gt;0,I2533&gt;0),H2533/(1-$B$105*MAX(0,1-L2532/I2533)),0)</f>
        <v>0</v>
      </c>
      <c r="K2533" s="16">
        <f t="shared" si="1467"/>
        <v>-161464.7852935305</v>
      </c>
      <c r="L2533" s="16">
        <f t="shared" ref="L2533:L2564" si="1487">IF(J2533&gt;0,IF(J2533&lt;=I2533,L2532*(1-J2533/I2533),0),IF(AND(H2533&lt;0,K2533&gt;0),L2532-H2533,L2532))/$B$108</f>
        <v>0</v>
      </c>
      <c r="M2533" s="16">
        <f t="shared" si="1468"/>
        <v>-226.61090547851441</v>
      </c>
      <c r="N2533" s="16">
        <f t="shared" ref="N2533:N2553" si="1488">IF($B2533&gt;$M$2495,P2532,P2532*$B$107*IF(P2532&gt;0,$B$106,1))</f>
        <v>101473.45519201865</v>
      </c>
      <c r="O2533" s="16">
        <f t="shared" ref="O2533:O2564" si="1489">IF(AND(M2533&gt;0,N2533&gt;0),M2533/(1-$B$105*MAX(0,1-Q2532/N2533)),0)</f>
        <v>0</v>
      </c>
      <c r="P2533" s="16">
        <f t="shared" si="1469"/>
        <v>101700.06609749717</v>
      </c>
      <c r="Q2533" s="16">
        <f t="shared" ref="Q2533:Q2564" si="1490">IF(O2533&gt;0,IF(O2533&lt;=N2533,Q2532*(1-O2533/N2533),0),IF(AND(M2533&lt;0,P2533&gt;0),Q2532-M2533,Q2532))/$B$108</f>
        <v>13805.556260322615</v>
      </c>
      <c r="R2533" s="16">
        <f t="shared" si="1470"/>
        <v>816.66371965549968</v>
      </c>
      <c r="S2533" s="16">
        <f t="shared" ref="S2533:S2553" si="1491">IF($B2533&gt;$R$2495,U2532,U2532*$B$107*IF(U2532&gt;0,$B$106,1))</f>
        <v>-44817.780792263438</v>
      </c>
      <c r="T2533" s="16">
        <f t="shared" ref="T2533:T2564" si="1492">IF(AND(R2533&gt;0,S2533&gt;0),R2533/(1-$B$105*MAX(0,1-V2532/S2533)),0)</f>
        <v>0</v>
      </c>
      <c r="U2533" s="16">
        <f t="shared" si="1471"/>
        <v>-45634.44451191894</v>
      </c>
      <c r="V2533" s="16">
        <f t="shared" ref="V2533:V2564" si="1493">IF(T2533&gt;0,IF(T2533&lt;=S2533,V2532*(1-T2533/S2533),0),IF(AND(R2533&lt;0,U2533&gt;0),V2532-R2533,V2532))/$B$108</f>
        <v>0</v>
      </c>
      <c r="W2533" s="16">
        <f t="shared" si="1472"/>
        <v>300.42245943903009</v>
      </c>
      <c r="X2533" s="16">
        <f t="shared" ref="X2533:X2553" si="1494">IF($B2533&gt;$W$2495,Z2532,Z2532*$B$107*IF(Z2532&gt;0,$B$106,1))</f>
        <v>18258.383610468678</v>
      </c>
      <c r="Y2533" s="16">
        <f t="shared" ref="Y2533:Y2564" si="1495">IF(AND(W2533&gt;0,X2533&gt;0),W2533/(1-$B$105*MAX(0,1-AA2532/X2533)),0)</f>
        <v>390.08660653277786</v>
      </c>
      <c r="Z2533" s="16">
        <f t="shared" si="1473"/>
        <v>17868.297003935899</v>
      </c>
      <c r="AA2533" s="16">
        <f t="shared" ref="AA2533:AA2564" si="1496">IF(Y2533&gt;0,IF(Y2533&lt;=X2533,AA2532*(1-Y2533/X2533),0),IF(AND(W2533&lt;0,Z2533&gt;0),AA2532-W2533,AA2532))/$B$108</f>
        <v>2030.9337090190495</v>
      </c>
      <c r="AB2533" s="16">
        <f t="shared" si="1474"/>
        <v>558.06001912285865</v>
      </c>
      <c r="AC2533" s="16">
        <f t="shared" ref="AC2533:AC2553" si="1497">IF($B2533&gt;$AB$2495,AE2532,AE2532*$B$107*IF(AE2532&gt;0,$B$106,1))</f>
        <v>-15000.996368415144</v>
      </c>
      <c r="AD2533" s="16">
        <f t="shared" ref="AD2533:AD2564" si="1498">IF(AND(AB2533&gt;0,AC2533&gt;0),AB2533/(1-$B$105*MAX(0,1-AF2532/AC2533)),0)</f>
        <v>0</v>
      </c>
      <c r="AE2533" s="16">
        <f t="shared" si="1475"/>
        <v>-15559.056387538003</v>
      </c>
      <c r="AF2533" s="16">
        <f t="shared" ref="AF2533:AF2564" si="1499">IF(AD2533&gt;0,IF(AD2533&lt;=AC2533,AF2532*(1-AD2533/AC2533),0),IF(AND(AB2533&lt;0,AE2533&gt;0),AF2532-AB2533,AF2532))/$B$108</f>
        <v>0</v>
      </c>
      <c r="AG2533" s="16">
        <f t="shared" si="1476"/>
        <v>429.2412392809444</v>
      </c>
      <c r="AH2533" s="16">
        <f t="shared" ref="AH2533:AH2553" si="1500">IF($B2533&gt;$AG$2495,AJ2532,AJ2532*$B$107*IF(AJ2532&gt;0,$B$106,1))</f>
        <v>-188.68196597035123</v>
      </c>
      <c r="AI2533" s="16">
        <f t="shared" ref="AI2533:AI2564" si="1501">IF(AND(AG2533&gt;0,AH2533&gt;0),AG2533/(1-$B$105*MAX(0,1-AK2532/AH2533)),0)</f>
        <v>0</v>
      </c>
      <c r="AJ2533" s="16">
        <f t="shared" si="1477"/>
        <v>-617.9232052512956</v>
      </c>
      <c r="AK2533" s="16">
        <f t="shared" ref="AK2533:AK2564" si="1502">IF(AI2533&gt;0,IF(AI2533&lt;=AH2533,AK2532*(1-AI2533/AH2533),0),IF(AND(AG2533&lt;0,AJ2533&gt;0),AK2532-AG2533,AK2532))/$B$108</f>
        <v>0</v>
      </c>
      <c r="AL2533" s="16">
        <f t="shared" si="1478"/>
        <v>364.83184935998969</v>
      </c>
      <c r="AM2533" s="16">
        <f t="shared" ref="AM2533:AM2553" si="1503">IF($B2533&gt;$AL$2495,AO2532,AO2532*$B$107*IF(AO2532&gt;0,$B$106,1))</f>
        <v>8991.089838691516</v>
      </c>
      <c r="AN2533" s="16">
        <f t="shared" ref="AN2533:AN2564" si="1504">IF(AND(AL2533&gt;0,AM2533&gt;0),AL2533/(1-$B$105*MAX(0,1-AP2532/AM2533)),0)</f>
        <v>473.68336304777858</v>
      </c>
      <c r="AO2533" s="16">
        <f t="shared" si="1479"/>
        <v>8517.4064756437365</v>
      </c>
      <c r="AP2533" s="16">
        <f t="shared" ref="AP2533:AP2564" si="1505">IF(AN2533&gt;0,IF(AN2533&lt;=AM2533,AP2532*(1-AN2533/AM2533),0),IF(AND(AL2533&lt;0,AO2533&gt;0),AP2532-AL2533,AP2532))/$B$108</f>
        <v>969.99349457704818</v>
      </c>
      <c r="AQ2533" s="16">
        <f t="shared" si="1480"/>
        <v>429.2412392809444</v>
      </c>
      <c r="AR2533" s="16">
        <f t="shared" ref="AR2533:AR2553" si="1506">IF($B2533&gt;$AQ$2495,AT2532,AT2532*$B$107*IF(AT2532&gt;0,$B$106,1))</f>
        <v>-188.68196597035123</v>
      </c>
      <c r="AS2533" s="16">
        <f t="shared" ref="AS2533:AS2564" si="1507">IF(AND(AQ2533&gt;0,AR2533&gt;0),AQ2533/(1-$B$105*MAX(0,1-AU2532/AR2533)),0)</f>
        <v>0</v>
      </c>
      <c r="AT2533" s="16">
        <f t="shared" si="1481"/>
        <v>-617.9232052512956</v>
      </c>
      <c r="AU2533" s="16">
        <f t="shared" ref="AU2533:AU2564" si="1508">IF(AS2533&gt;0,IF(AS2533&lt;=AR2533,AU2532*(1-AS2533/AR2533),0),IF(AND(AQ2533&lt;0,AT2533&gt;0),AU2532-AQ2533,AU2532))/$B$108</f>
        <v>0</v>
      </c>
    </row>
    <row r="2534" spans="2:47">
      <c r="B2534" s="13">
        <v>34</v>
      </c>
      <c r="C2534" s="16">
        <f t="shared" si="1464"/>
        <v>-2130.911986935263</v>
      </c>
      <c r="D2534" s="16">
        <f t="shared" si="1482"/>
        <v>448376.47895739909</v>
      </c>
      <c r="E2534" s="16">
        <f t="shared" si="1483"/>
        <v>0</v>
      </c>
      <c r="F2534" s="16">
        <f t="shared" si="1465"/>
        <v>450507.39094433433</v>
      </c>
      <c r="G2534" s="16">
        <f t="shared" si="1484"/>
        <v>73053.10753522352</v>
      </c>
      <c r="H2534" s="16">
        <f t="shared" si="1466"/>
        <v>1855.5217417682215</v>
      </c>
      <c r="I2534" s="16">
        <f t="shared" si="1485"/>
        <v>-166308.72885233641</v>
      </c>
      <c r="J2534" s="16">
        <f t="shared" si="1486"/>
        <v>0</v>
      </c>
      <c r="K2534" s="16">
        <f t="shared" si="1467"/>
        <v>-168164.25059410464</v>
      </c>
      <c r="L2534" s="16">
        <f t="shared" si="1487"/>
        <v>0</v>
      </c>
      <c r="M2534" s="16">
        <f t="shared" si="1468"/>
        <v>-226.61090547851441</v>
      </c>
      <c r="N2534" s="16">
        <f t="shared" si="1488"/>
        <v>104541.56594426125</v>
      </c>
      <c r="O2534" s="16">
        <f t="shared" si="1489"/>
        <v>0</v>
      </c>
      <c r="P2534" s="16">
        <f t="shared" si="1469"/>
        <v>104768.17684973977</v>
      </c>
      <c r="Q2534" s="16">
        <f t="shared" si="1490"/>
        <v>13757.026633138361</v>
      </c>
      <c r="R2534" s="16">
        <f t="shared" si="1470"/>
        <v>816.66371965549968</v>
      </c>
      <c r="S2534" s="16">
        <f t="shared" si="1491"/>
        <v>-47003.47784727651</v>
      </c>
      <c r="T2534" s="16">
        <f t="shared" si="1492"/>
        <v>0</v>
      </c>
      <c r="U2534" s="16">
        <f t="shared" si="1471"/>
        <v>-47820.141566932012</v>
      </c>
      <c r="V2534" s="16">
        <f t="shared" si="1493"/>
        <v>0</v>
      </c>
      <c r="W2534" s="16">
        <f t="shared" si="1472"/>
        <v>300.42245943903009</v>
      </c>
      <c r="X2534" s="16">
        <f t="shared" si="1494"/>
        <v>18367.53722222587</v>
      </c>
      <c r="Y2534" s="16">
        <f t="shared" si="1495"/>
        <v>390.79410549453155</v>
      </c>
      <c r="Z2534" s="16">
        <f t="shared" si="1473"/>
        <v>17976.743116731337</v>
      </c>
      <c r="AA2534" s="16">
        <f t="shared" si="1496"/>
        <v>1948.7478995922932</v>
      </c>
      <c r="AB2534" s="16">
        <f t="shared" si="1474"/>
        <v>558.06001912285865</v>
      </c>
      <c r="AC2534" s="16">
        <f t="shared" si="1497"/>
        <v>-16025.828079164143</v>
      </c>
      <c r="AD2534" s="16">
        <f t="shared" si="1498"/>
        <v>0</v>
      </c>
      <c r="AE2534" s="16">
        <f t="shared" si="1475"/>
        <v>-16583.888098287003</v>
      </c>
      <c r="AF2534" s="16">
        <f t="shared" si="1499"/>
        <v>0</v>
      </c>
      <c r="AG2534" s="16">
        <f t="shared" si="1476"/>
        <v>429.2412392809444</v>
      </c>
      <c r="AH2534" s="16">
        <f t="shared" si="1500"/>
        <v>-636.4609014088345</v>
      </c>
      <c r="AI2534" s="16">
        <f t="shared" si="1501"/>
        <v>0</v>
      </c>
      <c r="AJ2534" s="16">
        <f t="shared" si="1477"/>
        <v>-1065.7021406897788</v>
      </c>
      <c r="AK2534" s="16">
        <f t="shared" si="1502"/>
        <v>0</v>
      </c>
      <c r="AL2534" s="16">
        <f t="shared" si="1478"/>
        <v>364.83184935998969</v>
      </c>
      <c r="AM2534" s="16">
        <f t="shared" si="1503"/>
        <v>8755.3828125732216</v>
      </c>
      <c r="AN2534" s="16">
        <f t="shared" si="1504"/>
        <v>474.54409908676308</v>
      </c>
      <c r="AO2534" s="16">
        <f t="shared" si="1479"/>
        <v>8280.8387134864588</v>
      </c>
      <c r="AP2534" s="16">
        <f t="shared" si="1505"/>
        <v>899.43096739912323</v>
      </c>
      <c r="AQ2534" s="16">
        <f t="shared" si="1480"/>
        <v>429.2412392809444</v>
      </c>
      <c r="AR2534" s="16">
        <f t="shared" si="1506"/>
        <v>-636.4609014088345</v>
      </c>
      <c r="AS2534" s="16">
        <f t="shared" si="1507"/>
        <v>0</v>
      </c>
      <c r="AT2534" s="16">
        <f t="shared" si="1481"/>
        <v>-1065.7021406897788</v>
      </c>
      <c r="AU2534" s="16">
        <f t="shared" si="1508"/>
        <v>0</v>
      </c>
    </row>
    <row r="2535" spans="2:47">
      <c r="B2535" s="13">
        <v>35</v>
      </c>
      <c r="C2535" s="16">
        <f t="shared" si="1464"/>
        <v>-2130.911986935263</v>
      </c>
      <c r="D2535" s="16">
        <f t="shared" si="1482"/>
        <v>463094.56744731904</v>
      </c>
      <c r="E2535" s="16">
        <f t="shared" si="1483"/>
        <v>0</v>
      </c>
      <c r="F2535" s="16">
        <f t="shared" si="1465"/>
        <v>465225.47943425429</v>
      </c>
      <c r="G2535" s="16">
        <f t="shared" si="1484"/>
        <v>73709.823060939976</v>
      </c>
      <c r="H2535" s="16">
        <f t="shared" si="1466"/>
        <v>1855.5217417682215</v>
      </c>
      <c r="I2535" s="16">
        <f t="shared" si="1485"/>
        <v>-173209.17811192779</v>
      </c>
      <c r="J2535" s="16">
        <f t="shared" si="1486"/>
        <v>0</v>
      </c>
      <c r="K2535" s="16">
        <f t="shared" si="1467"/>
        <v>-175064.69985369602</v>
      </c>
      <c r="L2535" s="16">
        <f t="shared" si="1487"/>
        <v>0</v>
      </c>
      <c r="M2535" s="16">
        <f t="shared" si="1468"/>
        <v>-226.61090547851441</v>
      </c>
      <c r="N2535" s="16">
        <f t="shared" si="1488"/>
        <v>107695.3997109215</v>
      </c>
      <c r="O2535" s="16">
        <f t="shared" si="1489"/>
        <v>0</v>
      </c>
      <c r="P2535" s="16">
        <f t="shared" si="1469"/>
        <v>107922.01061640002</v>
      </c>
      <c r="Q2535" s="16">
        <f t="shared" si="1490"/>
        <v>13709.448567271445</v>
      </c>
      <c r="R2535" s="16">
        <f t="shared" si="1470"/>
        <v>816.66371965549968</v>
      </c>
      <c r="S2535" s="16">
        <f t="shared" si="1491"/>
        <v>-49254.745813939975</v>
      </c>
      <c r="T2535" s="16">
        <f t="shared" si="1492"/>
        <v>0</v>
      </c>
      <c r="U2535" s="16">
        <f t="shared" si="1471"/>
        <v>-50071.409533595477</v>
      </c>
      <c r="V2535" s="16">
        <f t="shared" si="1493"/>
        <v>0</v>
      </c>
      <c r="W2535" s="16">
        <f t="shared" si="1472"/>
        <v>300.42245943903009</v>
      </c>
      <c r="X2535" s="16">
        <f t="shared" si="1494"/>
        <v>18479.01331941281</v>
      </c>
      <c r="Y2535" s="16">
        <f t="shared" si="1495"/>
        <v>391.47127396540924</v>
      </c>
      <c r="Z2535" s="16">
        <f t="shared" si="1473"/>
        <v>18087.542045447401</v>
      </c>
      <c r="AA2535" s="16">
        <f t="shared" si="1496"/>
        <v>1870.0631115737895</v>
      </c>
      <c r="AB2535" s="16">
        <f t="shared" si="1474"/>
        <v>558.06001912285865</v>
      </c>
      <c r="AC2535" s="16">
        <f t="shared" si="1497"/>
        <v>-17081.404741235612</v>
      </c>
      <c r="AD2535" s="16">
        <f t="shared" si="1498"/>
        <v>0</v>
      </c>
      <c r="AE2535" s="16">
        <f t="shared" si="1475"/>
        <v>-17639.464760358471</v>
      </c>
      <c r="AF2535" s="16">
        <f t="shared" si="1499"/>
        <v>0</v>
      </c>
      <c r="AG2535" s="16">
        <f t="shared" si="1476"/>
        <v>429.2412392809444</v>
      </c>
      <c r="AH2535" s="16">
        <f t="shared" si="1500"/>
        <v>-1097.6732049104724</v>
      </c>
      <c r="AI2535" s="16">
        <f t="shared" si="1501"/>
        <v>0</v>
      </c>
      <c r="AJ2535" s="16">
        <f t="shared" si="1477"/>
        <v>-1526.9144441914168</v>
      </c>
      <c r="AK2535" s="16">
        <f t="shared" si="1502"/>
        <v>0</v>
      </c>
      <c r="AL2535" s="16">
        <f t="shared" si="1478"/>
        <v>364.83184935998969</v>
      </c>
      <c r="AM2535" s="16">
        <f t="shared" si="1503"/>
        <v>8512.2053471412692</v>
      </c>
      <c r="AN2535" s="16">
        <f t="shared" si="1504"/>
        <v>475.36794085621307</v>
      </c>
      <c r="AO2535" s="16">
        <f t="shared" si="1479"/>
        <v>8036.8374062850562</v>
      </c>
      <c r="AP2535" s="16">
        <f t="shared" si="1505"/>
        <v>832.5508235195324</v>
      </c>
      <c r="AQ2535" s="16">
        <f t="shared" si="1480"/>
        <v>429.2412392809444</v>
      </c>
      <c r="AR2535" s="16">
        <f t="shared" si="1506"/>
        <v>-1097.6732049104724</v>
      </c>
      <c r="AS2535" s="16">
        <f t="shared" si="1507"/>
        <v>0</v>
      </c>
      <c r="AT2535" s="16">
        <f t="shared" si="1481"/>
        <v>-1526.9144441914168</v>
      </c>
      <c r="AU2535" s="16">
        <f t="shared" si="1508"/>
        <v>0</v>
      </c>
    </row>
    <row r="2536" spans="2:47">
      <c r="B2536" s="13">
        <v>36</v>
      </c>
      <c r="C2536" s="16">
        <f t="shared" si="1464"/>
        <v>-2130.911986935263</v>
      </c>
      <c r="D2536" s="16">
        <f t="shared" si="1482"/>
        <v>478223.87932964735</v>
      </c>
      <c r="E2536" s="16">
        <f t="shared" si="1483"/>
        <v>0</v>
      </c>
      <c r="F2536" s="16">
        <f t="shared" si="1465"/>
        <v>480354.79131658259</v>
      </c>
      <c r="G2536" s="16">
        <f t="shared" si="1484"/>
        <v>74353.661811642378</v>
      </c>
      <c r="H2536" s="16">
        <f t="shared" si="1466"/>
        <v>1855.5217417682215</v>
      </c>
      <c r="I2536" s="16">
        <f t="shared" si="1485"/>
        <v>-180316.64084930689</v>
      </c>
      <c r="J2536" s="16">
        <f t="shared" si="1486"/>
        <v>0</v>
      </c>
      <c r="K2536" s="16">
        <f t="shared" si="1467"/>
        <v>-182172.16259107512</v>
      </c>
      <c r="L2536" s="16">
        <f t="shared" si="1487"/>
        <v>0</v>
      </c>
      <c r="M2536" s="16">
        <f t="shared" si="1468"/>
        <v>-226.61090547851441</v>
      </c>
      <c r="N2536" s="16">
        <f t="shared" si="1488"/>
        <v>110937.35159302225</v>
      </c>
      <c r="O2536" s="16">
        <f t="shared" si="1489"/>
        <v>0</v>
      </c>
      <c r="P2536" s="16">
        <f t="shared" si="1469"/>
        <v>111163.96249850077</v>
      </c>
      <c r="Q2536" s="16">
        <f t="shared" si="1490"/>
        <v>13662.803404656823</v>
      </c>
      <c r="R2536" s="16">
        <f t="shared" si="1470"/>
        <v>816.66371965549968</v>
      </c>
      <c r="S2536" s="16">
        <f t="shared" si="1491"/>
        <v>-51573.551819603344</v>
      </c>
      <c r="T2536" s="16">
        <f t="shared" si="1492"/>
        <v>0</v>
      </c>
      <c r="U2536" s="16">
        <f t="shared" si="1471"/>
        <v>-52390.215539258847</v>
      </c>
      <c r="V2536" s="16">
        <f t="shared" si="1493"/>
        <v>0</v>
      </c>
      <c r="W2536" s="16">
        <f t="shared" si="1472"/>
        <v>300.42245943903009</v>
      </c>
      <c r="X2536" s="16">
        <f t="shared" si="1494"/>
        <v>18592.9079701972</v>
      </c>
      <c r="Y2536" s="16">
        <f t="shared" si="1495"/>
        <v>392.11930979186201</v>
      </c>
      <c r="Z2536" s="16">
        <f t="shared" si="1473"/>
        <v>18200.788660405338</v>
      </c>
      <c r="AA2536" s="16">
        <f t="shared" si="1496"/>
        <v>1794.7294073006524</v>
      </c>
      <c r="AB2536" s="16">
        <f t="shared" si="1474"/>
        <v>558.06001912285865</v>
      </c>
      <c r="AC2536" s="16">
        <f t="shared" si="1497"/>
        <v>-18168.648703169227</v>
      </c>
      <c r="AD2536" s="16">
        <f t="shared" si="1498"/>
        <v>0</v>
      </c>
      <c r="AE2536" s="16">
        <f t="shared" si="1475"/>
        <v>-18726.708722292085</v>
      </c>
      <c r="AF2536" s="16">
        <f t="shared" si="1499"/>
        <v>0</v>
      </c>
      <c r="AG2536" s="16">
        <f t="shared" si="1476"/>
        <v>429.2412392809444</v>
      </c>
      <c r="AH2536" s="16">
        <f t="shared" si="1500"/>
        <v>-1572.7218775171593</v>
      </c>
      <c r="AI2536" s="16">
        <f t="shared" si="1501"/>
        <v>0</v>
      </c>
      <c r="AJ2536" s="16">
        <f t="shared" si="1477"/>
        <v>-2001.9631167981038</v>
      </c>
      <c r="AK2536" s="16">
        <f t="shared" si="1502"/>
        <v>0</v>
      </c>
      <c r="AL2536" s="16">
        <f t="shared" si="1478"/>
        <v>364.83184935998969</v>
      </c>
      <c r="AM2536" s="16">
        <f t="shared" si="1503"/>
        <v>8261.3866434166612</v>
      </c>
      <c r="AN2536" s="16">
        <f t="shared" si="1504"/>
        <v>476.15634494508896</v>
      </c>
      <c r="AO2536" s="16">
        <f t="shared" si="1479"/>
        <v>7785.2302984715725</v>
      </c>
      <c r="AP2536" s="16">
        <f t="shared" si="1505"/>
        <v>769.18197592177432</v>
      </c>
      <c r="AQ2536" s="16">
        <f t="shared" si="1480"/>
        <v>429.2412392809444</v>
      </c>
      <c r="AR2536" s="16">
        <f t="shared" si="1506"/>
        <v>-1572.7218775171593</v>
      </c>
      <c r="AS2536" s="16">
        <f t="shared" si="1507"/>
        <v>0</v>
      </c>
      <c r="AT2536" s="16">
        <f t="shared" si="1481"/>
        <v>-2001.9631167981038</v>
      </c>
      <c r="AU2536" s="16">
        <f t="shared" si="1508"/>
        <v>0</v>
      </c>
    </row>
    <row r="2537" spans="2:47">
      <c r="B2537" s="13">
        <v>37</v>
      </c>
      <c r="C2537" s="16">
        <f t="shared" si="1464"/>
        <v>-2130.911986935263</v>
      </c>
      <c r="D2537" s="16">
        <f t="shared" si="1482"/>
        <v>493775.90418596787</v>
      </c>
      <c r="E2537" s="16">
        <f t="shared" si="1483"/>
        <v>0</v>
      </c>
      <c r="F2537" s="16">
        <f t="shared" si="1465"/>
        <v>495906.81617290311</v>
      </c>
      <c r="G2537" s="16">
        <f t="shared" si="1484"/>
        <v>74984.876273115326</v>
      </c>
      <c r="H2537" s="16">
        <f t="shared" si="1466"/>
        <v>1855.5217417682215</v>
      </c>
      <c r="I2537" s="16">
        <f t="shared" si="1485"/>
        <v>-187637.32746880737</v>
      </c>
      <c r="J2537" s="16">
        <f t="shared" si="1486"/>
        <v>0</v>
      </c>
      <c r="K2537" s="16">
        <f t="shared" si="1467"/>
        <v>-189492.8492105756</v>
      </c>
      <c r="L2537" s="16">
        <f t="shared" si="1487"/>
        <v>0</v>
      </c>
      <c r="M2537" s="16">
        <f t="shared" si="1468"/>
        <v>-226.61090547851441</v>
      </c>
      <c r="N2537" s="16">
        <f t="shared" si="1488"/>
        <v>114269.88361070889</v>
      </c>
      <c r="O2537" s="16">
        <f t="shared" si="1489"/>
        <v>0</v>
      </c>
      <c r="P2537" s="16">
        <f t="shared" si="1469"/>
        <v>114496.49451618741</v>
      </c>
      <c r="Q2537" s="16">
        <f t="shared" si="1490"/>
        <v>13617.07285307386</v>
      </c>
      <c r="R2537" s="16">
        <f t="shared" si="1470"/>
        <v>816.66371965549968</v>
      </c>
      <c r="S2537" s="16">
        <f t="shared" si="1491"/>
        <v>-53961.922005436616</v>
      </c>
      <c r="T2537" s="16">
        <f t="shared" si="1492"/>
        <v>0</v>
      </c>
      <c r="U2537" s="16">
        <f t="shared" si="1471"/>
        <v>-54778.585725092118</v>
      </c>
      <c r="V2537" s="16">
        <f t="shared" si="1493"/>
        <v>0</v>
      </c>
      <c r="W2537" s="16">
        <f t="shared" si="1472"/>
        <v>300.42245943903009</v>
      </c>
      <c r="X2537" s="16">
        <f t="shared" si="1494"/>
        <v>18709.318695577062</v>
      </c>
      <c r="Y2537" s="16">
        <f t="shared" si="1495"/>
        <v>392.73937251225499</v>
      </c>
      <c r="Z2537" s="16">
        <f t="shared" si="1473"/>
        <v>18316.579323064805</v>
      </c>
      <c r="AA2537" s="16">
        <f t="shared" si="1496"/>
        <v>1722.6030245784623</v>
      </c>
      <c r="AB2537" s="16">
        <f t="shared" si="1474"/>
        <v>558.06001912285865</v>
      </c>
      <c r="AC2537" s="16">
        <f t="shared" si="1497"/>
        <v>-19288.509983960848</v>
      </c>
      <c r="AD2537" s="16">
        <f t="shared" si="1498"/>
        <v>0</v>
      </c>
      <c r="AE2537" s="16">
        <f t="shared" si="1475"/>
        <v>-19846.570003083707</v>
      </c>
      <c r="AF2537" s="16">
        <f t="shared" si="1499"/>
        <v>0</v>
      </c>
      <c r="AG2537" s="16">
        <f t="shared" si="1476"/>
        <v>429.2412392809444</v>
      </c>
      <c r="AH2537" s="16">
        <f t="shared" si="1500"/>
        <v>-2062.022010302047</v>
      </c>
      <c r="AI2537" s="16">
        <f t="shared" si="1501"/>
        <v>0</v>
      </c>
      <c r="AJ2537" s="16">
        <f t="shared" si="1477"/>
        <v>-2491.2632495829912</v>
      </c>
      <c r="AK2537" s="16">
        <f t="shared" si="1502"/>
        <v>0</v>
      </c>
      <c r="AL2537" s="16">
        <f t="shared" si="1478"/>
        <v>364.83184935998969</v>
      </c>
      <c r="AM2537" s="16">
        <f t="shared" si="1503"/>
        <v>8002.7496330108688</v>
      </c>
      <c r="AN2537" s="16">
        <f t="shared" si="1504"/>
        <v>476.91072140317431</v>
      </c>
      <c r="AO2537" s="16">
        <f t="shared" si="1479"/>
        <v>7525.8389116076942</v>
      </c>
      <c r="AP2537" s="16">
        <f t="shared" si="1505"/>
        <v>709.16062676478361</v>
      </c>
      <c r="AQ2537" s="16">
        <f t="shared" si="1480"/>
        <v>429.2412392809444</v>
      </c>
      <c r="AR2537" s="16">
        <f t="shared" si="1506"/>
        <v>-2062.022010302047</v>
      </c>
      <c r="AS2537" s="16">
        <f t="shared" si="1507"/>
        <v>0</v>
      </c>
      <c r="AT2537" s="16">
        <f t="shared" si="1481"/>
        <v>-2491.2632495829912</v>
      </c>
      <c r="AU2537" s="16">
        <f t="shared" si="1508"/>
        <v>0</v>
      </c>
    </row>
    <row r="2538" spans="2:47">
      <c r="B2538" s="13">
        <v>38</v>
      </c>
      <c r="C2538" s="16">
        <f t="shared" si="1464"/>
        <v>-355.15199782254359</v>
      </c>
      <c r="D2538" s="16">
        <f t="shared" si="1482"/>
        <v>509762.45261677407</v>
      </c>
      <c r="E2538" s="16">
        <f t="shared" si="1483"/>
        <v>0</v>
      </c>
      <c r="F2538" s="16">
        <f t="shared" si="1465"/>
        <v>510117.60461459664</v>
      </c>
      <c r="G2538" s="16">
        <f t="shared" si="1484"/>
        <v>73862.772814644966</v>
      </c>
      <c r="H2538" s="16">
        <f t="shared" si="1466"/>
        <v>1855.5217417682215</v>
      </c>
      <c r="I2538" s="16">
        <f t="shared" si="1485"/>
        <v>-195177.63468689288</v>
      </c>
      <c r="J2538" s="16">
        <f t="shared" si="1486"/>
        <v>0</v>
      </c>
      <c r="K2538" s="16">
        <f t="shared" si="1467"/>
        <v>-197033.15642866111</v>
      </c>
      <c r="L2538" s="16">
        <f t="shared" si="1487"/>
        <v>0</v>
      </c>
      <c r="M2538" s="16">
        <f t="shared" si="1468"/>
        <v>-226.61090547851441</v>
      </c>
      <c r="N2538" s="16">
        <f t="shared" si="1488"/>
        <v>117695.52657296968</v>
      </c>
      <c r="O2538" s="16">
        <f t="shared" si="1489"/>
        <v>0</v>
      </c>
      <c r="P2538" s="16">
        <f t="shared" si="1469"/>
        <v>117922.1374784482</v>
      </c>
      <c r="Q2538" s="16">
        <f t="shared" si="1490"/>
        <v>13572.238978972915</v>
      </c>
      <c r="R2538" s="16">
        <f t="shared" si="1470"/>
        <v>816.66371965549968</v>
      </c>
      <c r="S2538" s="16">
        <f t="shared" si="1491"/>
        <v>-56421.943296844882</v>
      </c>
      <c r="T2538" s="16">
        <f t="shared" si="1492"/>
        <v>0</v>
      </c>
      <c r="U2538" s="16">
        <f t="shared" si="1471"/>
        <v>-57238.607016500384</v>
      </c>
      <c r="V2538" s="16">
        <f t="shared" si="1493"/>
        <v>0</v>
      </c>
      <c r="W2538" s="16">
        <f t="shared" si="1472"/>
        <v>300.42245943903009</v>
      </c>
      <c r="X2538" s="16">
        <f t="shared" si="1494"/>
        <v>18828.344549351237</v>
      </c>
      <c r="Y2538" s="16">
        <f t="shared" si="1495"/>
        <v>393.33258376276871</v>
      </c>
      <c r="Z2538" s="16">
        <f t="shared" si="1473"/>
        <v>18435.01196558847</v>
      </c>
      <c r="AA2538" s="16">
        <f t="shared" si="1496"/>
        <v>1653.5461498334046</v>
      </c>
      <c r="AB2538" s="16">
        <f t="shared" si="1474"/>
        <v>558.06001912285865</v>
      </c>
      <c r="AC2538" s="16">
        <f t="shared" si="1497"/>
        <v>-20441.967103176219</v>
      </c>
      <c r="AD2538" s="16">
        <f t="shared" si="1498"/>
        <v>0</v>
      </c>
      <c r="AE2538" s="16">
        <f t="shared" si="1475"/>
        <v>-21000.027122299078</v>
      </c>
      <c r="AF2538" s="16">
        <f t="shared" si="1499"/>
        <v>0</v>
      </c>
      <c r="AG2538" s="16">
        <f t="shared" si="1476"/>
        <v>429.2412392809444</v>
      </c>
      <c r="AH2538" s="16">
        <f t="shared" si="1500"/>
        <v>-2566.0011470704808</v>
      </c>
      <c r="AI2538" s="16">
        <f t="shared" si="1501"/>
        <v>0</v>
      </c>
      <c r="AJ2538" s="16">
        <f t="shared" si="1477"/>
        <v>-2995.242386351425</v>
      </c>
      <c r="AK2538" s="16">
        <f t="shared" si="1502"/>
        <v>0</v>
      </c>
      <c r="AL2538" s="16">
        <f t="shared" si="1478"/>
        <v>364.83184935998969</v>
      </c>
      <c r="AM2538" s="16">
        <f t="shared" si="1503"/>
        <v>7736.1108507980134</v>
      </c>
      <c r="AN2538" s="16">
        <f t="shared" si="1504"/>
        <v>477.63243422956685</v>
      </c>
      <c r="AO2538" s="16">
        <f t="shared" si="1479"/>
        <v>7258.4784165684468</v>
      </c>
      <c r="AP2538" s="16">
        <f t="shared" si="1505"/>
        <v>652.32999596053344</v>
      </c>
      <c r="AQ2538" s="16">
        <f t="shared" si="1480"/>
        <v>429.2412392809444</v>
      </c>
      <c r="AR2538" s="16">
        <f t="shared" si="1506"/>
        <v>-2566.0011470704808</v>
      </c>
      <c r="AS2538" s="16">
        <f t="shared" si="1507"/>
        <v>0</v>
      </c>
      <c r="AT2538" s="16">
        <f t="shared" si="1481"/>
        <v>-2995.242386351425</v>
      </c>
      <c r="AU2538" s="16">
        <f t="shared" si="1508"/>
        <v>0</v>
      </c>
    </row>
    <row r="2539" spans="2:47">
      <c r="B2539" s="13">
        <v>39</v>
      </c>
      <c r="C2539" s="16">
        <f t="shared" si="1464"/>
        <v>0</v>
      </c>
      <c r="D2539" s="16">
        <f t="shared" si="1482"/>
        <v>524370.29048752855</v>
      </c>
      <c r="E2539" s="16">
        <f t="shared" si="1483"/>
        <v>0</v>
      </c>
      <c r="F2539" s="16">
        <f t="shared" si="1465"/>
        <v>524370.29048752855</v>
      </c>
      <c r="G2539" s="16">
        <f t="shared" si="1484"/>
        <v>72414.483151612716</v>
      </c>
      <c r="H2539" s="16">
        <f t="shared" si="1466"/>
        <v>1855.5217417682215</v>
      </c>
      <c r="I2539" s="16">
        <f t="shared" si="1485"/>
        <v>-202944.15112152096</v>
      </c>
      <c r="J2539" s="16">
        <f t="shared" si="1486"/>
        <v>0</v>
      </c>
      <c r="K2539" s="16">
        <f t="shared" si="1467"/>
        <v>-204799.67286328919</v>
      </c>
      <c r="L2539" s="16">
        <f t="shared" si="1487"/>
        <v>0</v>
      </c>
      <c r="M2539" s="16">
        <f t="shared" si="1468"/>
        <v>-226.61090547851441</v>
      </c>
      <c r="N2539" s="16">
        <f t="shared" si="1488"/>
        <v>121216.88199959605</v>
      </c>
      <c r="O2539" s="16">
        <f t="shared" si="1489"/>
        <v>0</v>
      </c>
      <c r="P2539" s="16">
        <f t="shared" si="1469"/>
        <v>121443.49290507457</v>
      </c>
      <c r="Q2539" s="16">
        <f t="shared" si="1490"/>
        <v>13528.284200442577</v>
      </c>
      <c r="R2539" s="16">
        <f t="shared" si="1470"/>
        <v>816.66371965549968</v>
      </c>
      <c r="S2539" s="16">
        <f t="shared" si="1491"/>
        <v>-58955.765226995398</v>
      </c>
      <c r="T2539" s="16">
        <f t="shared" si="1492"/>
        <v>0</v>
      </c>
      <c r="U2539" s="16">
        <f t="shared" si="1471"/>
        <v>-59772.4289466509</v>
      </c>
      <c r="V2539" s="16">
        <f t="shared" si="1493"/>
        <v>0</v>
      </c>
      <c r="W2539" s="16">
        <f t="shared" si="1472"/>
        <v>300.42245943903009</v>
      </c>
      <c r="X2539" s="16">
        <f t="shared" si="1494"/>
        <v>18950.086199907015</v>
      </c>
      <c r="Y2539" s="16">
        <f t="shared" si="1495"/>
        <v>393.90002776606588</v>
      </c>
      <c r="Z2539" s="16">
        <f t="shared" si="1473"/>
        <v>18556.186172140948</v>
      </c>
      <c r="AA2539" s="16">
        <f t="shared" si="1496"/>
        <v>1587.426697075957</v>
      </c>
      <c r="AB2539" s="16">
        <f t="shared" si="1474"/>
        <v>558.06001912285865</v>
      </c>
      <c r="AC2539" s="16">
        <f t="shared" si="1497"/>
        <v>-21630.02793596805</v>
      </c>
      <c r="AD2539" s="16">
        <f t="shared" si="1498"/>
        <v>0</v>
      </c>
      <c r="AE2539" s="16">
        <f t="shared" si="1475"/>
        <v>-22188.087955090909</v>
      </c>
      <c r="AF2539" s="16">
        <f t="shared" si="1499"/>
        <v>0</v>
      </c>
      <c r="AG2539" s="16">
        <f t="shared" si="1476"/>
        <v>429.2412392809444</v>
      </c>
      <c r="AH2539" s="16">
        <f t="shared" si="1500"/>
        <v>-3085.099657941968</v>
      </c>
      <c r="AI2539" s="16">
        <f t="shared" si="1501"/>
        <v>0</v>
      </c>
      <c r="AJ2539" s="16">
        <f t="shared" si="1477"/>
        <v>-3514.3408972229122</v>
      </c>
      <c r="AK2539" s="16">
        <f t="shared" si="1502"/>
        <v>0</v>
      </c>
      <c r="AL2539" s="16">
        <f t="shared" si="1478"/>
        <v>364.83184935998969</v>
      </c>
      <c r="AM2539" s="16">
        <f t="shared" si="1503"/>
        <v>7461.2803035273691</v>
      </c>
      <c r="AN2539" s="16">
        <f t="shared" si="1504"/>
        <v>478.32280196222206</v>
      </c>
      <c r="AO2539" s="16">
        <f t="shared" si="1479"/>
        <v>6982.9575015651471</v>
      </c>
      <c r="AP2539" s="16">
        <f t="shared" si="1505"/>
        <v>598.54005671867776</v>
      </c>
      <c r="AQ2539" s="16">
        <f t="shared" si="1480"/>
        <v>429.2412392809444</v>
      </c>
      <c r="AR2539" s="16">
        <f t="shared" si="1506"/>
        <v>-3085.099657941968</v>
      </c>
      <c r="AS2539" s="16">
        <f t="shared" si="1507"/>
        <v>0</v>
      </c>
      <c r="AT2539" s="16">
        <f t="shared" si="1481"/>
        <v>-3514.3408972229122</v>
      </c>
      <c r="AU2539" s="16">
        <f t="shared" si="1508"/>
        <v>0</v>
      </c>
    </row>
    <row r="2540" spans="2:47">
      <c r="B2540" s="13">
        <v>40</v>
      </c>
      <c r="C2540" s="16">
        <f t="shared" si="1464"/>
        <v>0</v>
      </c>
      <c r="D2540" s="16">
        <f t="shared" si="1482"/>
        <v>524370.29048752855</v>
      </c>
      <c r="E2540" s="16">
        <f t="shared" si="1483"/>
        <v>0</v>
      </c>
      <c r="F2540" s="16">
        <f t="shared" si="1465"/>
        <v>524370.29048752855</v>
      </c>
      <c r="G2540" s="16">
        <f t="shared" si="1484"/>
        <v>70994.591325110508</v>
      </c>
      <c r="H2540" s="16">
        <f t="shared" si="1466"/>
        <v>1855.5217417682215</v>
      </c>
      <c r="I2540" s="16">
        <f t="shared" si="1485"/>
        <v>-210943.66304918786</v>
      </c>
      <c r="J2540" s="16">
        <f t="shared" si="1486"/>
        <v>0</v>
      </c>
      <c r="K2540" s="16">
        <f t="shared" si="1467"/>
        <v>-212799.18479095609</v>
      </c>
      <c r="L2540" s="16">
        <f t="shared" si="1487"/>
        <v>0</v>
      </c>
      <c r="M2540" s="16">
        <f t="shared" si="1468"/>
        <v>-226.61090547851441</v>
      </c>
      <c r="N2540" s="16">
        <f t="shared" si="1488"/>
        <v>124836.62409684237</v>
      </c>
      <c r="O2540" s="16">
        <f t="shared" si="1489"/>
        <v>0</v>
      </c>
      <c r="P2540" s="16">
        <f t="shared" si="1469"/>
        <v>125063.23500232089</v>
      </c>
      <c r="Q2540" s="16">
        <f t="shared" si="1490"/>
        <v>13485.191280314793</v>
      </c>
      <c r="R2540" s="16">
        <f t="shared" si="1470"/>
        <v>816.66371965549968</v>
      </c>
      <c r="S2540" s="16">
        <f t="shared" si="1491"/>
        <v>-61565.601815050431</v>
      </c>
      <c r="T2540" s="16">
        <f t="shared" si="1492"/>
        <v>0</v>
      </c>
      <c r="U2540" s="16">
        <f t="shared" si="1471"/>
        <v>-62382.265534705934</v>
      </c>
      <c r="V2540" s="16">
        <f t="shared" si="1493"/>
        <v>0</v>
      </c>
      <c r="W2540" s="16">
        <f t="shared" si="1472"/>
        <v>300.42245943903009</v>
      </c>
      <c r="X2540" s="16">
        <f t="shared" si="1494"/>
        <v>19074.646013790567</v>
      </c>
      <c r="Y2540" s="16">
        <f t="shared" si="1495"/>
        <v>394.44275189232593</v>
      </c>
      <c r="Z2540" s="16">
        <f t="shared" si="1473"/>
        <v>18680.203261898241</v>
      </c>
      <c r="AA2540" s="16">
        <f t="shared" si="1496"/>
        <v>1524.1180927641024</v>
      </c>
      <c r="AB2540" s="16">
        <f t="shared" si="1474"/>
        <v>558.06001912285865</v>
      </c>
      <c r="AC2540" s="16">
        <f t="shared" si="1497"/>
        <v>-22853.730593743636</v>
      </c>
      <c r="AD2540" s="16">
        <f t="shared" si="1498"/>
        <v>0</v>
      </c>
      <c r="AE2540" s="16">
        <f t="shared" si="1475"/>
        <v>-23411.790612866494</v>
      </c>
      <c r="AF2540" s="16">
        <f t="shared" si="1499"/>
        <v>0</v>
      </c>
      <c r="AG2540" s="16">
        <f t="shared" si="1476"/>
        <v>429.2412392809444</v>
      </c>
      <c r="AH2540" s="16">
        <f t="shared" si="1500"/>
        <v>-3619.7711241395996</v>
      </c>
      <c r="AI2540" s="16">
        <f t="shared" si="1501"/>
        <v>0</v>
      </c>
      <c r="AJ2540" s="16">
        <f t="shared" si="1477"/>
        <v>-4049.0123634205438</v>
      </c>
      <c r="AK2540" s="16">
        <f t="shared" si="1502"/>
        <v>0</v>
      </c>
      <c r="AL2540" s="16">
        <f t="shared" si="1478"/>
        <v>364.83184935998969</v>
      </c>
      <c r="AM2540" s="16">
        <f t="shared" si="1503"/>
        <v>7178.0613341588778</v>
      </c>
      <c r="AN2540" s="16">
        <f t="shared" si="1504"/>
        <v>478.98309835588196</v>
      </c>
      <c r="AO2540" s="16">
        <f t="shared" si="1479"/>
        <v>6699.0782358029956</v>
      </c>
      <c r="AP2540" s="16">
        <f t="shared" si="1505"/>
        <v>547.64727816824734</v>
      </c>
      <c r="AQ2540" s="16">
        <f t="shared" si="1480"/>
        <v>429.2412392809444</v>
      </c>
      <c r="AR2540" s="16">
        <f t="shared" si="1506"/>
        <v>-3619.7711241395996</v>
      </c>
      <c r="AS2540" s="16">
        <f t="shared" si="1507"/>
        <v>0</v>
      </c>
      <c r="AT2540" s="16">
        <f t="shared" si="1481"/>
        <v>-4049.0123634205438</v>
      </c>
      <c r="AU2540" s="16">
        <f t="shared" si="1508"/>
        <v>0</v>
      </c>
    </row>
    <row r="2541" spans="2:47">
      <c r="B2541" s="13">
        <v>41</v>
      </c>
      <c r="C2541" s="16">
        <f t="shared" si="1464"/>
        <v>0</v>
      </c>
      <c r="D2541" s="16">
        <f t="shared" si="1482"/>
        <v>524370.29048752855</v>
      </c>
      <c r="E2541" s="16">
        <f t="shared" si="1483"/>
        <v>0</v>
      </c>
      <c r="F2541" s="16">
        <f t="shared" si="1465"/>
        <v>524370.29048752855</v>
      </c>
      <c r="G2541" s="16">
        <f t="shared" si="1484"/>
        <v>69602.540514814216</v>
      </c>
      <c r="H2541" s="16">
        <f t="shared" si="1466"/>
        <v>1855.5217417682215</v>
      </c>
      <c r="I2541" s="16">
        <f t="shared" si="1485"/>
        <v>-219183.16033468477</v>
      </c>
      <c r="J2541" s="16">
        <f t="shared" si="1486"/>
        <v>0</v>
      </c>
      <c r="K2541" s="16">
        <f t="shared" si="1467"/>
        <v>-221038.682076453</v>
      </c>
      <c r="L2541" s="16">
        <f t="shared" si="1487"/>
        <v>0</v>
      </c>
      <c r="M2541" s="16">
        <f t="shared" si="1468"/>
        <v>0</v>
      </c>
      <c r="N2541" s="16">
        <f t="shared" si="1488"/>
        <v>128557.50178828574</v>
      </c>
      <c r="O2541" s="16">
        <f t="shared" si="1489"/>
        <v>0</v>
      </c>
      <c r="P2541" s="16">
        <f t="shared" si="1469"/>
        <v>128557.50178828574</v>
      </c>
      <c r="Q2541" s="16">
        <f t="shared" si="1490"/>
        <v>13220.775765014503</v>
      </c>
      <c r="R2541" s="16">
        <f t="shared" si="1470"/>
        <v>816.66371965549968</v>
      </c>
      <c r="S2541" s="16">
        <f t="shared" si="1491"/>
        <v>-64253.733500747112</v>
      </c>
      <c r="T2541" s="16">
        <f t="shared" si="1492"/>
        <v>0</v>
      </c>
      <c r="U2541" s="16">
        <f t="shared" si="1471"/>
        <v>-65070.397220402614</v>
      </c>
      <c r="V2541" s="16">
        <f t="shared" si="1493"/>
        <v>0</v>
      </c>
      <c r="W2541" s="16">
        <f t="shared" si="1472"/>
        <v>225.31684457927136</v>
      </c>
      <c r="X2541" s="16">
        <f t="shared" si="1494"/>
        <v>19202.128141035679</v>
      </c>
      <c r="Y2541" s="16">
        <f t="shared" si="1495"/>
        <v>296.22132546226811</v>
      </c>
      <c r="Z2541" s="16">
        <f t="shared" si="1473"/>
        <v>18905.906815573409</v>
      </c>
      <c r="AA2541" s="16">
        <f t="shared" si="1496"/>
        <v>1471.1826560387392</v>
      </c>
      <c r="AB2541" s="16">
        <f t="shared" si="1474"/>
        <v>558.06001912285865</v>
      </c>
      <c r="AC2541" s="16">
        <f t="shared" si="1497"/>
        <v>-24114.14433125249</v>
      </c>
      <c r="AD2541" s="16">
        <f t="shared" si="1498"/>
        <v>0</v>
      </c>
      <c r="AE2541" s="16">
        <f t="shared" si="1475"/>
        <v>-24672.204350375348</v>
      </c>
      <c r="AF2541" s="16">
        <f t="shared" si="1499"/>
        <v>0</v>
      </c>
      <c r="AG2541" s="16">
        <f t="shared" si="1476"/>
        <v>393.47113600753318</v>
      </c>
      <c r="AH2541" s="16">
        <f t="shared" si="1500"/>
        <v>-4170.48273432316</v>
      </c>
      <c r="AI2541" s="16">
        <f t="shared" si="1501"/>
        <v>0</v>
      </c>
      <c r="AJ2541" s="16">
        <f t="shared" si="1477"/>
        <v>-4563.9538703306935</v>
      </c>
      <c r="AK2541" s="16">
        <f t="shared" si="1502"/>
        <v>0</v>
      </c>
      <c r="AL2541" s="16">
        <f t="shared" si="1478"/>
        <v>304.02654113332636</v>
      </c>
      <c r="AM2541" s="16">
        <f t="shared" si="1503"/>
        <v>6886.2504817113313</v>
      </c>
      <c r="AN2541" s="16">
        <f t="shared" si="1504"/>
        <v>399.6787942805575</v>
      </c>
      <c r="AO2541" s="16">
        <f t="shared" si="1479"/>
        <v>6486.5716874307736</v>
      </c>
      <c r="AP2541" s="16">
        <f t="shared" si="1505"/>
        <v>505.74682865019037</v>
      </c>
      <c r="AQ2541" s="16">
        <f t="shared" si="1480"/>
        <v>393.47113600753318</v>
      </c>
      <c r="AR2541" s="16">
        <f t="shared" si="1506"/>
        <v>-4170.48273432316</v>
      </c>
      <c r="AS2541" s="16">
        <f t="shared" si="1507"/>
        <v>0</v>
      </c>
      <c r="AT2541" s="16">
        <f t="shared" si="1481"/>
        <v>-4563.9538703306935</v>
      </c>
      <c r="AU2541" s="16">
        <f t="shared" si="1508"/>
        <v>0</v>
      </c>
    </row>
    <row r="2542" spans="2:47">
      <c r="B2542" s="13">
        <v>42</v>
      </c>
      <c r="C2542" s="16">
        <f t="shared" si="1464"/>
        <v>0</v>
      </c>
      <c r="D2542" s="16">
        <f t="shared" si="1482"/>
        <v>524370.29048752855</v>
      </c>
      <c r="E2542" s="16">
        <f t="shared" si="1483"/>
        <v>0</v>
      </c>
      <c r="F2542" s="16">
        <f t="shared" si="1465"/>
        <v>524370.29048752855</v>
      </c>
      <c r="G2542" s="16">
        <f t="shared" si="1484"/>
        <v>68237.784818445303</v>
      </c>
      <c r="H2542" s="16">
        <f t="shared" si="1466"/>
        <v>1855.5217417682215</v>
      </c>
      <c r="I2542" s="16">
        <f t="shared" si="1485"/>
        <v>-227669.8425387466</v>
      </c>
      <c r="J2542" s="16">
        <f t="shared" si="1486"/>
        <v>0</v>
      </c>
      <c r="K2542" s="16">
        <f t="shared" si="1467"/>
        <v>-229525.36428051483</v>
      </c>
      <c r="L2542" s="16">
        <f t="shared" si="1487"/>
        <v>0</v>
      </c>
      <c r="M2542" s="16">
        <f t="shared" si="1468"/>
        <v>0</v>
      </c>
      <c r="N2542" s="16">
        <f t="shared" si="1488"/>
        <v>128557.50178828574</v>
      </c>
      <c r="O2542" s="16">
        <f t="shared" si="1489"/>
        <v>0</v>
      </c>
      <c r="P2542" s="16">
        <f t="shared" si="1469"/>
        <v>128557.50178828574</v>
      </c>
      <c r="Q2542" s="16">
        <f t="shared" si="1490"/>
        <v>12961.544867661278</v>
      </c>
      <c r="R2542" s="16">
        <f t="shared" si="1470"/>
        <v>340.27654985645739</v>
      </c>
      <c r="S2542" s="16">
        <f t="shared" si="1491"/>
        <v>-67022.509137014698</v>
      </c>
      <c r="T2542" s="16">
        <f t="shared" si="1492"/>
        <v>0</v>
      </c>
      <c r="U2542" s="16">
        <f t="shared" si="1471"/>
        <v>-67362.785686871153</v>
      </c>
      <c r="V2542" s="16">
        <f t="shared" si="1493"/>
        <v>0</v>
      </c>
      <c r="W2542" s="16">
        <f t="shared" si="1472"/>
        <v>0</v>
      </c>
      <c r="X2542" s="16">
        <f t="shared" si="1494"/>
        <v>19434.137852000531</v>
      </c>
      <c r="Y2542" s="16">
        <f t="shared" si="1495"/>
        <v>0</v>
      </c>
      <c r="Z2542" s="16">
        <f t="shared" si="1473"/>
        <v>19434.137852000531</v>
      </c>
      <c r="AA2542" s="16">
        <f t="shared" si="1496"/>
        <v>1442.3359372928815</v>
      </c>
      <c r="AB2542" s="16">
        <f t="shared" si="1474"/>
        <v>46.505001593571556</v>
      </c>
      <c r="AC2542" s="16">
        <f t="shared" si="1497"/>
        <v>-25412.37048088661</v>
      </c>
      <c r="AD2542" s="16">
        <f t="shared" si="1498"/>
        <v>0</v>
      </c>
      <c r="AE2542" s="16">
        <f t="shared" si="1475"/>
        <v>-25458.87548248018</v>
      </c>
      <c r="AF2542" s="16">
        <f t="shared" si="1499"/>
        <v>0</v>
      </c>
      <c r="AG2542" s="16">
        <f t="shared" si="1476"/>
        <v>0</v>
      </c>
      <c r="AH2542" s="16">
        <f t="shared" si="1500"/>
        <v>-4700.872486440614</v>
      </c>
      <c r="AI2542" s="16">
        <f t="shared" si="1501"/>
        <v>0</v>
      </c>
      <c r="AJ2542" s="16">
        <f t="shared" si="1477"/>
        <v>-4700.872486440614</v>
      </c>
      <c r="AK2542" s="16">
        <f t="shared" si="1502"/>
        <v>0</v>
      </c>
      <c r="AL2542" s="16">
        <f t="shared" si="1478"/>
        <v>0</v>
      </c>
      <c r="AM2542" s="16">
        <f t="shared" si="1503"/>
        <v>6667.8065003775901</v>
      </c>
      <c r="AN2542" s="16">
        <f t="shared" si="1504"/>
        <v>0</v>
      </c>
      <c r="AO2542" s="16">
        <f t="shared" si="1479"/>
        <v>6667.8065003775901</v>
      </c>
      <c r="AP2542" s="16">
        <f t="shared" si="1505"/>
        <v>495.83022416685327</v>
      </c>
      <c r="AQ2542" s="16">
        <f t="shared" si="1480"/>
        <v>0</v>
      </c>
      <c r="AR2542" s="16">
        <f t="shared" si="1506"/>
        <v>-4700.872486440614</v>
      </c>
      <c r="AS2542" s="16">
        <f t="shared" si="1507"/>
        <v>0</v>
      </c>
      <c r="AT2542" s="16">
        <f t="shared" si="1481"/>
        <v>-4700.872486440614</v>
      </c>
      <c r="AU2542" s="16">
        <f t="shared" si="1508"/>
        <v>0</v>
      </c>
    </row>
    <row r="2543" spans="2:47">
      <c r="B2543" s="13">
        <v>43</v>
      </c>
      <c r="C2543" s="16">
        <f t="shared" si="1464"/>
        <v>0</v>
      </c>
      <c r="D2543" s="16">
        <f t="shared" si="1482"/>
        <v>524370.29048752855</v>
      </c>
      <c r="E2543" s="16">
        <f t="shared" si="1483"/>
        <v>0</v>
      </c>
      <c r="F2543" s="16">
        <f t="shared" si="1465"/>
        <v>524370.29048752855</v>
      </c>
      <c r="G2543" s="16">
        <f t="shared" si="1484"/>
        <v>66899.789037691473</v>
      </c>
      <c r="H2543" s="16">
        <f t="shared" si="1466"/>
        <v>1391.6413063261668</v>
      </c>
      <c r="I2543" s="16">
        <f t="shared" si="1485"/>
        <v>-236411.12520893029</v>
      </c>
      <c r="J2543" s="16">
        <f t="shared" si="1486"/>
        <v>0</v>
      </c>
      <c r="K2543" s="16">
        <f t="shared" si="1467"/>
        <v>-237802.76651525646</v>
      </c>
      <c r="L2543" s="16">
        <f t="shared" si="1487"/>
        <v>0</v>
      </c>
      <c r="M2543" s="16">
        <f t="shared" si="1468"/>
        <v>0</v>
      </c>
      <c r="N2543" s="16">
        <f t="shared" si="1488"/>
        <v>128557.50178828574</v>
      </c>
      <c r="O2543" s="16">
        <f t="shared" si="1489"/>
        <v>0</v>
      </c>
      <c r="P2543" s="16">
        <f t="shared" si="1469"/>
        <v>128557.50178828574</v>
      </c>
      <c r="Q2543" s="16">
        <f t="shared" si="1490"/>
        <v>12707.396929079683</v>
      </c>
      <c r="R2543" s="16">
        <f t="shared" si="1470"/>
        <v>0</v>
      </c>
      <c r="S2543" s="16">
        <f t="shared" si="1491"/>
        <v>-69383.66925747729</v>
      </c>
      <c r="T2543" s="16">
        <f t="shared" si="1492"/>
        <v>0</v>
      </c>
      <c r="U2543" s="16">
        <f t="shared" si="1471"/>
        <v>-69383.66925747729</v>
      </c>
      <c r="V2543" s="16">
        <f t="shared" si="1493"/>
        <v>0</v>
      </c>
      <c r="W2543" s="16">
        <f t="shared" si="1472"/>
        <v>0</v>
      </c>
      <c r="X2543" s="16">
        <f t="shared" si="1494"/>
        <v>19434.137852000531</v>
      </c>
      <c r="Y2543" s="16">
        <f t="shared" si="1495"/>
        <v>0</v>
      </c>
      <c r="Z2543" s="16">
        <f t="shared" si="1473"/>
        <v>19434.137852000531</v>
      </c>
      <c r="AA2543" s="16">
        <f t="shared" si="1496"/>
        <v>1414.054840483217</v>
      </c>
      <c r="AB2543" s="16">
        <f t="shared" si="1474"/>
        <v>0</v>
      </c>
      <c r="AC2543" s="16">
        <f t="shared" si="1497"/>
        <v>-26222.641746954585</v>
      </c>
      <c r="AD2543" s="16">
        <f t="shared" si="1498"/>
        <v>0</v>
      </c>
      <c r="AE2543" s="16">
        <f t="shared" si="1475"/>
        <v>-26222.641746954585</v>
      </c>
      <c r="AF2543" s="16">
        <f t="shared" si="1499"/>
        <v>0</v>
      </c>
      <c r="AG2543" s="16">
        <f t="shared" si="1476"/>
        <v>0</v>
      </c>
      <c r="AH2543" s="16">
        <f t="shared" si="1500"/>
        <v>-4700.872486440614</v>
      </c>
      <c r="AI2543" s="16">
        <f t="shared" si="1501"/>
        <v>0</v>
      </c>
      <c r="AJ2543" s="16">
        <f t="shared" si="1477"/>
        <v>-4700.872486440614</v>
      </c>
      <c r="AK2543" s="16">
        <f t="shared" si="1502"/>
        <v>0</v>
      </c>
      <c r="AL2543" s="16">
        <f t="shared" si="1478"/>
        <v>0</v>
      </c>
      <c r="AM2543" s="16">
        <f t="shared" si="1503"/>
        <v>6667.8065003775901</v>
      </c>
      <c r="AN2543" s="16">
        <f t="shared" si="1504"/>
        <v>0</v>
      </c>
      <c r="AO2543" s="16">
        <f t="shared" si="1479"/>
        <v>6667.8065003775901</v>
      </c>
      <c r="AP2543" s="16">
        <f t="shared" si="1505"/>
        <v>486.10806290867964</v>
      </c>
      <c r="AQ2543" s="16">
        <f t="shared" si="1480"/>
        <v>0</v>
      </c>
      <c r="AR2543" s="16">
        <f t="shared" si="1506"/>
        <v>-4700.872486440614</v>
      </c>
      <c r="AS2543" s="16">
        <f t="shared" si="1507"/>
        <v>0</v>
      </c>
      <c r="AT2543" s="16">
        <f t="shared" si="1481"/>
        <v>-4700.872486440614</v>
      </c>
      <c r="AU2543" s="16">
        <f t="shared" si="1508"/>
        <v>0</v>
      </c>
    </row>
    <row r="2544" spans="2:47">
      <c r="B2544" s="13">
        <v>44</v>
      </c>
      <c r="C2544" s="16">
        <f t="shared" si="1464"/>
        <v>0</v>
      </c>
      <c r="D2544" s="16">
        <f t="shared" si="1482"/>
        <v>524370.29048752855</v>
      </c>
      <c r="E2544" s="16">
        <f t="shared" si="1483"/>
        <v>0</v>
      </c>
      <c r="F2544" s="16">
        <f t="shared" si="1465"/>
        <v>524370.29048752855</v>
      </c>
      <c r="G2544" s="16">
        <f t="shared" si="1484"/>
        <v>65588.028468324977</v>
      </c>
      <c r="H2544" s="16">
        <f t="shared" si="1466"/>
        <v>0</v>
      </c>
      <c r="I2544" s="16">
        <f t="shared" si="1485"/>
        <v>-244936.84951071415</v>
      </c>
      <c r="J2544" s="16">
        <f t="shared" si="1486"/>
        <v>0</v>
      </c>
      <c r="K2544" s="16">
        <f t="shared" si="1467"/>
        <v>-244936.84951071415</v>
      </c>
      <c r="L2544" s="16">
        <f t="shared" si="1487"/>
        <v>0</v>
      </c>
      <c r="M2544" s="16">
        <f t="shared" si="1468"/>
        <v>0</v>
      </c>
      <c r="N2544" s="16">
        <f t="shared" si="1488"/>
        <v>128557.50178828574</v>
      </c>
      <c r="O2544" s="16">
        <f t="shared" si="1489"/>
        <v>0</v>
      </c>
      <c r="P2544" s="16">
        <f t="shared" si="1469"/>
        <v>128557.50178828574</v>
      </c>
      <c r="Q2544" s="16">
        <f t="shared" si="1490"/>
        <v>12458.232283411453</v>
      </c>
      <c r="R2544" s="16">
        <f t="shared" si="1470"/>
        <v>0</v>
      </c>
      <c r="S2544" s="16">
        <f t="shared" si="1491"/>
        <v>-69383.66925747729</v>
      </c>
      <c r="T2544" s="16">
        <f t="shared" si="1492"/>
        <v>0</v>
      </c>
      <c r="U2544" s="16">
        <f t="shared" si="1471"/>
        <v>-69383.66925747729</v>
      </c>
      <c r="V2544" s="16">
        <f t="shared" si="1493"/>
        <v>0</v>
      </c>
      <c r="W2544" s="16">
        <f t="shared" si="1472"/>
        <v>0</v>
      </c>
      <c r="X2544" s="16">
        <f t="shared" si="1494"/>
        <v>19434.137852000531</v>
      </c>
      <c r="Y2544" s="16">
        <f t="shared" si="1495"/>
        <v>0</v>
      </c>
      <c r="Z2544" s="16">
        <f t="shared" si="1473"/>
        <v>19434.137852000531</v>
      </c>
      <c r="AA2544" s="16">
        <f t="shared" si="1496"/>
        <v>1386.3282749835462</v>
      </c>
      <c r="AB2544" s="16">
        <f t="shared" si="1474"/>
        <v>0</v>
      </c>
      <c r="AC2544" s="16">
        <f t="shared" si="1497"/>
        <v>-26222.641746954585</v>
      </c>
      <c r="AD2544" s="16">
        <f t="shared" si="1498"/>
        <v>0</v>
      </c>
      <c r="AE2544" s="16">
        <f t="shared" si="1475"/>
        <v>-26222.641746954585</v>
      </c>
      <c r="AF2544" s="16">
        <f t="shared" si="1499"/>
        <v>0</v>
      </c>
      <c r="AG2544" s="16">
        <f t="shared" si="1476"/>
        <v>0</v>
      </c>
      <c r="AH2544" s="16">
        <f t="shared" si="1500"/>
        <v>-4700.872486440614</v>
      </c>
      <c r="AI2544" s="16">
        <f t="shared" si="1501"/>
        <v>0</v>
      </c>
      <c r="AJ2544" s="16">
        <f t="shared" si="1477"/>
        <v>-4700.872486440614</v>
      </c>
      <c r="AK2544" s="16">
        <f t="shared" si="1502"/>
        <v>0</v>
      </c>
      <c r="AL2544" s="16">
        <f t="shared" si="1478"/>
        <v>0</v>
      </c>
      <c r="AM2544" s="16">
        <f t="shared" si="1503"/>
        <v>6667.8065003775901</v>
      </c>
      <c r="AN2544" s="16">
        <f t="shared" si="1504"/>
        <v>0</v>
      </c>
      <c r="AO2544" s="16">
        <f t="shared" si="1479"/>
        <v>6667.8065003775901</v>
      </c>
      <c r="AP2544" s="16">
        <f t="shared" si="1505"/>
        <v>476.57653226341142</v>
      </c>
      <c r="AQ2544" s="16">
        <f t="shared" si="1480"/>
        <v>0</v>
      </c>
      <c r="AR2544" s="16">
        <f t="shared" si="1506"/>
        <v>-4700.872486440614</v>
      </c>
      <c r="AS2544" s="16">
        <f t="shared" si="1507"/>
        <v>0</v>
      </c>
      <c r="AT2544" s="16">
        <f t="shared" si="1481"/>
        <v>-4700.872486440614</v>
      </c>
      <c r="AU2544" s="16">
        <f t="shared" si="1508"/>
        <v>0</v>
      </c>
    </row>
    <row r="2545" spans="1:47">
      <c r="B2545" s="13">
        <v>45</v>
      </c>
      <c r="C2545" s="16">
        <f t="shared" si="1464"/>
        <v>0</v>
      </c>
      <c r="D2545" s="16">
        <f t="shared" si="1482"/>
        <v>524370.29048752855</v>
      </c>
      <c r="E2545" s="16">
        <f t="shared" si="1483"/>
        <v>0</v>
      </c>
      <c r="F2545" s="16">
        <f t="shared" si="1465"/>
        <v>524370.29048752855</v>
      </c>
      <c r="G2545" s="16">
        <f t="shared" si="1484"/>
        <v>64301.988694436252</v>
      </c>
      <c r="H2545" s="16">
        <f t="shared" si="1466"/>
        <v>0</v>
      </c>
      <c r="I2545" s="16">
        <f t="shared" si="1485"/>
        <v>-244936.84951071415</v>
      </c>
      <c r="J2545" s="16">
        <f t="shared" si="1486"/>
        <v>0</v>
      </c>
      <c r="K2545" s="16">
        <f t="shared" si="1467"/>
        <v>-244936.84951071415</v>
      </c>
      <c r="L2545" s="16">
        <f t="shared" si="1487"/>
        <v>0</v>
      </c>
      <c r="M2545" s="16">
        <f t="shared" si="1468"/>
        <v>0</v>
      </c>
      <c r="N2545" s="16">
        <f t="shared" si="1488"/>
        <v>128557.50178828574</v>
      </c>
      <c r="O2545" s="16">
        <f t="shared" si="1489"/>
        <v>0</v>
      </c>
      <c r="P2545" s="16">
        <f t="shared" si="1469"/>
        <v>128557.50178828574</v>
      </c>
      <c r="Q2545" s="16">
        <f t="shared" si="1490"/>
        <v>12213.953219030836</v>
      </c>
      <c r="R2545" s="16">
        <f t="shared" si="1470"/>
        <v>0</v>
      </c>
      <c r="S2545" s="16">
        <f t="shared" si="1491"/>
        <v>-69383.66925747729</v>
      </c>
      <c r="T2545" s="16">
        <f t="shared" si="1492"/>
        <v>0</v>
      </c>
      <c r="U2545" s="16">
        <f t="shared" si="1471"/>
        <v>-69383.66925747729</v>
      </c>
      <c r="V2545" s="16">
        <f t="shared" si="1493"/>
        <v>0</v>
      </c>
      <c r="W2545" s="16">
        <f t="shared" si="1472"/>
        <v>0</v>
      </c>
      <c r="X2545" s="16">
        <f t="shared" si="1494"/>
        <v>19434.137852000531</v>
      </c>
      <c r="Y2545" s="16">
        <f t="shared" si="1495"/>
        <v>0</v>
      </c>
      <c r="Z2545" s="16">
        <f t="shared" si="1473"/>
        <v>19434.137852000531</v>
      </c>
      <c r="AA2545" s="16">
        <f t="shared" si="1496"/>
        <v>1359.1453676309277</v>
      </c>
      <c r="AB2545" s="16">
        <f t="shared" si="1474"/>
        <v>0</v>
      </c>
      <c r="AC2545" s="16">
        <f t="shared" si="1497"/>
        <v>-26222.641746954585</v>
      </c>
      <c r="AD2545" s="16">
        <f t="shared" si="1498"/>
        <v>0</v>
      </c>
      <c r="AE2545" s="16">
        <f t="shared" si="1475"/>
        <v>-26222.641746954585</v>
      </c>
      <c r="AF2545" s="16">
        <f t="shared" si="1499"/>
        <v>0</v>
      </c>
      <c r="AG2545" s="16">
        <f t="shared" si="1476"/>
        <v>0</v>
      </c>
      <c r="AH2545" s="16">
        <f t="shared" si="1500"/>
        <v>-4700.872486440614</v>
      </c>
      <c r="AI2545" s="16">
        <f t="shared" si="1501"/>
        <v>0</v>
      </c>
      <c r="AJ2545" s="16">
        <f t="shared" si="1477"/>
        <v>-4700.872486440614</v>
      </c>
      <c r="AK2545" s="16">
        <f t="shared" si="1502"/>
        <v>0</v>
      </c>
      <c r="AL2545" s="16">
        <f t="shared" si="1478"/>
        <v>0</v>
      </c>
      <c r="AM2545" s="16">
        <f t="shared" si="1503"/>
        <v>6667.8065003775901</v>
      </c>
      <c r="AN2545" s="16">
        <f t="shared" si="1504"/>
        <v>0</v>
      </c>
      <c r="AO2545" s="16">
        <f t="shared" si="1479"/>
        <v>6667.8065003775901</v>
      </c>
      <c r="AP2545" s="16">
        <f t="shared" si="1505"/>
        <v>467.23189437589355</v>
      </c>
      <c r="AQ2545" s="16">
        <f t="shared" si="1480"/>
        <v>0</v>
      </c>
      <c r="AR2545" s="16">
        <f t="shared" si="1506"/>
        <v>-4700.872486440614</v>
      </c>
      <c r="AS2545" s="16">
        <f t="shared" si="1507"/>
        <v>0</v>
      </c>
      <c r="AT2545" s="16">
        <f t="shared" si="1481"/>
        <v>-4700.872486440614</v>
      </c>
      <c r="AU2545" s="16">
        <f t="shared" si="1508"/>
        <v>0</v>
      </c>
    </row>
    <row r="2546" spans="1:47">
      <c r="B2546" s="13">
        <v>46</v>
      </c>
      <c r="C2546" s="16">
        <f t="shared" si="1464"/>
        <v>0</v>
      </c>
      <c r="D2546" s="16">
        <f t="shared" si="1482"/>
        <v>524370.29048752855</v>
      </c>
      <c r="E2546" s="16">
        <f t="shared" si="1483"/>
        <v>0</v>
      </c>
      <c r="F2546" s="16">
        <f t="shared" si="1465"/>
        <v>524370.29048752855</v>
      </c>
      <c r="G2546" s="16">
        <f t="shared" si="1484"/>
        <v>63041.165386702203</v>
      </c>
      <c r="H2546" s="16">
        <f t="shared" si="1466"/>
        <v>0</v>
      </c>
      <c r="I2546" s="16">
        <f t="shared" si="1485"/>
        <v>-244936.84951071415</v>
      </c>
      <c r="J2546" s="16">
        <f t="shared" si="1486"/>
        <v>0</v>
      </c>
      <c r="K2546" s="16">
        <f t="shared" si="1467"/>
        <v>-244936.84951071415</v>
      </c>
      <c r="L2546" s="16">
        <f t="shared" si="1487"/>
        <v>0</v>
      </c>
      <c r="M2546" s="16">
        <f t="shared" si="1468"/>
        <v>0</v>
      </c>
      <c r="N2546" s="16">
        <f t="shared" si="1488"/>
        <v>128557.50178828574</v>
      </c>
      <c r="O2546" s="16">
        <f t="shared" si="1489"/>
        <v>0</v>
      </c>
      <c r="P2546" s="16">
        <f t="shared" si="1469"/>
        <v>128557.50178828574</v>
      </c>
      <c r="Q2546" s="16">
        <f t="shared" si="1490"/>
        <v>11974.463940226309</v>
      </c>
      <c r="R2546" s="16">
        <f t="shared" si="1470"/>
        <v>0</v>
      </c>
      <c r="S2546" s="16">
        <f t="shared" si="1491"/>
        <v>-69383.66925747729</v>
      </c>
      <c r="T2546" s="16">
        <f t="shared" si="1492"/>
        <v>0</v>
      </c>
      <c r="U2546" s="16">
        <f t="shared" si="1471"/>
        <v>-69383.66925747729</v>
      </c>
      <c r="V2546" s="16">
        <f t="shared" si="1493"/>
        <v>0</v>
      </c>
      <c r="W2546" s="16">
        <f t="shared" si="1472"/>
        <v>0</v>
      </c>
      <c r="X2546" s="16">
        <f t="shared" si="1494"/>
        <v>19434.137852000531</v>
      </c>
      <c r="Y2546" s="16">
        <f t="shared" si="1495"/>
        <v>0</v>
      </c>
      <c r="Z2546" s="16">
        <f t="shared" si="1473"/>
        <v>19434.137852000531</v>
      </c>
      <c r="AA2546" s="16">
        <f t="shared" si="1496"/>
        <v>1332.4954584616937</v>
      </c>
      <c r="AB2546" s="16">
        <f t="shared" si="1474"/>
        <v>0</v>
      </c>
      <c r="AC2546" s="16">
        <f t="shared" si="1497"/>
        <v>-26222.641746954585</v>
      </c>
      <c r="AD2546" s="16">
        <f t="shared" si="1498"/>
        <v>0</v>
      </c>
      <c r="AE2546" s="16">
        <f t="shared" si="1475"/>
        <v>-26222.641746954585</v>
      </c>
      <c r="AF2546" s="16">
        <f t="shared" si="1499"/>
        <v>0</v>
      </c>
      <c r="AG2546" s="16">
        <f t="shared" si="1476"/>
        <v>0</v>
      </c>
      <c r="AH2546" s="16">
        <f t="shared" si="1500"/>
        <v>-4700.872486440614</v>
      </c>
      <c r="AI2546" s="16">
        <f t="shared" si="1501"/>
        <v>0</v>
      </c>
      <c r="AJ2546" s="16">
        <f t="shared" si="1477"/>
        <v>-4700.872486440614</v>
      </c>
      <c r="AK2546" s="16">
        <f t="shared" si="1502"/>
        <v>0</v>
      </c>
      <c r="AL2546" s="16">
        <f t="shared" si="1478"/>
        <v>0</v>
      </c>
      <c r="AM2546" s="16">
        <f t="shared" si="1503"/>
        <v>6667.8065003775901</v>
      </c>
      <c r="AN2546" s="16">
        <f t="shared" si="1504"/>
        <v>0</v>
      </c>
      <c r="AO2546" s="16">
        <f t="shared" si="1479"/>
        <v>6667.8065003775901</v>
      </c>
      <c r="AP2546" s="16">
        <f t="shared" si="1505"/>
        <v>458.07048468224855</v>
      </c>
      <c r="AQ2546" s="16">
        <f t="shared" si="1480"/>
        <v>0</v>
      </c>
      <c r="AR2546" s="16">
        <f t="shared" si="1506"/>
        <v>-4700.872486440614</v>
      </c>
      <c r="AS2546" s="16">
        <f t="shared" si="1507"/>
        <v>0</v>
      </c>
      <c r="AT2546" s="16">
        <f t="shared" si="1481"/>
        <v>-4700.872486440614</v>
      </c>
      <c r="AU2546" s="16">
        <f t="shared" si="1508"/>
        <v>0</v>
      </c>
    </row>
    <row r="2547" spans="1:47">
      <c r="B2547" s="13">
        <v>47</v>
      </c>
      <c r="C2547" s="16">
        <f t="shared" si="1464"/>
        <v>0</v>
      </c>
      <c r="D2547" s="16">
        <f t="shared" si="1482"/>
        <v>524370.29048752855</v>
      </c>
      <c r="E2547" s="16">
        <f t="shared" si="1483"/>
        <v>0</v>
      </c>
      <c r="F2547" s="16">
        <f t="shared" si="1465"/>
        <v>524370.29048752855</v>
      </c>
      <c r="G2547" s="16">
        <f t="shared" si="1484"/>
        <v>61805.064104609999</v>
      </c>
      <c r="H2547" s="16">
        <f t="shared" si="1466"/>
        <v>0</v>
      </c>
      <c r="I2547" s="16">
        <f t="shared" si="1485"/>
        <v>-244936.84951071415</v>
      </c>
      <c r="J2547" s="16">
        <f t="shared" si="1486"/>
        <v>0</v>
      </c>
      <c r="K2547" s="16">
        <f t="shared" si="1467"/>
        <v>-244936.84951071415</v>
      </c>
      <c r="L2547" s="16">
        <f t="shared" si="1487"/>
        <v>0</v>
      </c>
      <c r="M2547" s="16">
        <f t="shared" si="1468"/>
        <v>0</v>
      </c>
      <c r="N2547" s="16">
        <f t="shared" si="1488"/>
        <v>128557.50178828574</v>
      </c>
      <c r="O2547" s="16">
        <f t="shared" si="1489"/>
        <v>0</v>
      </c>
      <c r="P2547" s="16">
        <f t="shared" si="1469"/>
        <v>128557.50178828574</v>
      </c>
      <c r="Q2547" s="16">
        <f t="shared" si="1490"/>
        <v>11739.670529633637</v>
      </c>
      <c r="R2547" s="16">
        <f t="shared" si="1470"/>
        <v>0</v>
      </c>
      <c r="S2547" s="16">
        <f t="shared" si="1491"/>
        <v>-69383.66925747729</v>
      </c>
      <c r="T2547" s="16">
        <f t="shared" si="1492"/>
        <v>0</v>
      </c>
      <c r="U2547" s="16">
        <f t="shared" si="1471"/>
        <v>-69383.66925747729</v>
      </c>
      <c r="V2547" s="16">
        <f t="shared" si="1493"/>
        <v>0</v>
      </c>
      <c r="W2547" s="16">
        <f t="shared" si="1472"/>
        <v>0</v>
      </c>
      <c r="X2547" s="16">
        <f t="shared" si="1494"/>
        <v>19434.137852000531</v>
      </c>
      <c r="Y2547" s="16">
        <f t="shared" si="1495"/>
        <v>0</v>
      </c>
      <c r="Z2547" s="16">
        <f t="shared" si="1473"/>
        <v>19434.137852000531</v>
      </c>
      <c r="AA2547" s="16">
        <f t="shared" si="1496"/>
        <v>1306.3680965310723</v>
      </c>
      <c r="AB2547" s="16">
        <f t="shared" si="1474"/>
        <v>0</v>
      </c>
      <c r="AC2547" s="16">
        <f t="shared" si="1497"/>
        <v>-26222.641746954585</v>
      </c>
      <c r="AD2547" s="16">
        <f t="shared" si="1498"/>
        <v>0</v>
      </c>
      <c r="AE2547" s="16">
        <f t="shared" si="1475"/>
        <v>-26222.641746954585</v>
      </c>
      <c r="AF2547" s="16">
        <f t="shared" si="1499"/>
        <v>0</v>
      </c>
      <c r="AG2547" s="16">
        <f t="shared" si="1476"/>
        <v>0</v>
      </c>
      <c r="AH2547" s="16">
        <f t="shared" si="1500"/>
        <v>-4700.872486440614</v>
      </c>
      <c r="AI2547" s="16">
        <f t="shared" si="1501"/>
        <v>0</v>
      </c>
      <c r="AJ2547" s="16">
        <f t="shared" si="1477"/>
        <v>-4700.872486440614</v>
      </c>
      <c r="AK2547" s="16">
        <f t="shared" si="1502"/>
        <v>0</v>
      </c>
      <c r="AL2547" s="16">
        <f t="shared" si="1478"/>
        <v>0</v>
      </c>
      <c r="AM2547" s="16">
        <f t="shared" si="1503"/>
        <v>6667.8065003775901</v>
      </c>
      <c r="AN2547" s="16">
        <f t="shared" si="1504"/>
        <v>0</v>
      </c>
      <c r="AO2547" s="16">
        <f t="shared" si="1479"/>
        <v>6667.8065003775901</v>
      </c>
      <c r="AP2547" s="16">
        <f t="shared" si="1505"/>
        <v>449.08871047279268</v>
      </c>
      <c r="AQ2547" s="16">
        <f t="shared" si="1480"/>
        <v>0</v>
      </c>
      <c r="AR2547" s="16">
        <f t="shared" si="1506"/>
        <v>-4700.872486440614</v>
      </c>
      <c r="AS2547" s="16">
        <f t="shared" si="1507"/>
        <v>0</v>
      </c>
      <c r="AT2547" s="16">
        <f t="shared" si="1481"/>
        <v>-4700.872486440614</v>
      </c>
      <c r="AU2547" s="16">
        <f t="shared" si="1508"/>
        <v>0</v>
      </c>
    </row>
    <row r="2548" spans="1:47">
      <c r="B2548" s="13">
        <v>48</v>
      </c>
      <c r="C2548" s="16">
        <f t="shared" si="1464"/>
        <v>0</v>
      </c>
      <c r="D2548" s="16">
        <f t="shared" si="1482"/>
        <v>524370.29048752855</v>
      </c>
      <c r="E2548" s="16">
        <f t="shared" si="1483"/>
        <v>0</v>
      </c>
      <c r="F2548" s="16">
        <f t="shared" si="1465"/>
        <v>524370.29048752855</v>
      </c>
      <c r="G2548" s="16">
        <f t="shared" si="1484"/>
        <v>60593.200102558825</v>
      </c>
      <c r="H2548" s="16">
        <f t="shared" si="1466"/>
        <v>0</v>
      </c>
      <c r="I2548" s="16">
        <f t="shared" si="1485"/>
        <v>-244936.84951071415</v>
      </c>
      <c r="J2548" s="16">
        <f t="shared" si="1486"/>
        <v>0</v>
      </c>
      <c r="K2548" s="16">
        <f t="shared" si="1467"/>
        <v>-244936.84951071415</v>
      </c>
      <c r="L2548" s="16">
        <f t="shared" si="1487"/>
        <v>0</v>
      </c>
      <c r="M2548" s="16">
        <f t="shared" si="1468"/>
        <v>0</v>
      </c>
      <c r="N2548" s="16">
        <f t="shared" si="1488"/>
        <v>128557.50178828574</v>
      </c>
      <c r="O2548" s="16">
        <f t="shared" si="1489"/>
        <v>0</v>
      </c>
      <c r="P2548" s="16">
        <f t="shared" si="1469"/>
        <v>128557.50178828574</v>
      </c>
      <c r="Q2548" s="16">
        <f t="shared" si="1490"/>
        <v>11509.480911405526</v>
      </c>
      <c r="R2548" s="16">
        <f t="shared" si="1470"/>
        <v>0</v>
      </c>
      <c r="S2548" s="16">
        <f t="shared" si="1491"/>
        <v>-69383.66925747729</v>
      </c>
      <c r="T2548" s="16">
        <f t="shared" si="1492"/>
        <v>0</v>
      </c>
      <c r="U2548" s="16">
        <f t="shared" si="1471"/>
        <v>-69383.66925747729</v>
      </c>
      <c r="V2548" s="16">
        <f t="shared" si="1493"/>
        <v>0</v>
      </c>
      <c r="W2548" s="16">
        <f t="shared" si="1472"/>
        <v>0</v>
      </c>
      <c r="X2548" s="16">
        <f t="shared" si="1494"/>
        <v>19434.137852000531</v>
      </c>
      <c r="Y2548" s="16">
        <f t="shared" si="1495"/>
        <v>0</v>
      </c>
      <c r="Z2548" s="16">
        <f t="shared" si="1473"/>
        <v>19434.137852000531</v>
      </c>
      <c r="AA2548" s="16">
        <f t="shared" si="1496"/>
        <v>1280.7530358147767</v>
      </c>
      <c r="AB2548" s="16">
        <f t="shared" si="1474"/>
        <v>0</v>
      </c>
      <c r="AC2548" s="16">
        <f t="shared" si="1497"/>
        <v>-26222.641746954585</v>
      </c>
      <c r="AD2548" s="16">
        <f t="shared" si="1498"/>
        <v>0</v>
      </c>
      <c r="AE2548" s="16">
        <f t="shared" si="1475"/>
        <v>-26222.641746954585</v>
      </c>
      <c r="AF2548" s="16">
        <f t="shared" si="1499"/>
        <v>0</v>
      </c>
      <c r="AG2548" s="16">
        <f t="shared" si="1476"/>
        <v>0</v>
      </c>
      <c r="AH2548" s="16">
        <f t="shared" si="1500"/>
        <v>-4700.872486440614</v>
      </c>
      <c r="AI2548" s="16">
        <f t="shared" si="1501"/>
        <v>0</v>
      </c>
      <c r="AJ2548" s="16">
        <f t="shared" si="1477"/>
        <v>-4700.872486440614</v>
      </c>
      <c r="AK2548" s="16">
        <f t="shared" si="1502"/>
        <v>0</v>
      </c>
      <c r="AL2548" s="16">
        <f t="shared" si="1478"/>
        <v>0</v>
      </c>
      <c r="AM2548" s="16">
        <f t="shared" si="1503"/>
        <v>6667.8065003775901</v>
      </c>
      <c r="AN2548" s="16">
        <f t="shared" si="1504"/>
        <v>0</v>
      </c>
      <c r="AO2548" s="16">
        <f t="shared" si="1479"/>
        <v>6667.8065003775901</v>
      </c>
      <c r="AP2548" s="16">
        <f t="shared" si="1505"/>
        <v>440.28304948313007</v>
      </c>
      <c r="AQ2548" s="16">
        <f t="shared" si="1480"/>
        <v>0</v>
      </c>
      <c r="AR2548" s="16">
        <f t="shared" si="1506"/>
        <v>-4700.872486440614</v>
      </c>
      <c r="AS2548" s="16">
        <f t="shared" si="1507"/>
        <v>0</v>
      </c>
      <c r="AT2548" s="16">
        <f t="shared" si="1481"/>
        <v>-4700.872486440614</v>
      </c>
      <c r="AU2548" s="16">
        <f t="shared" si="1508"/>
        <v>0</v>
      </c>
    </row>
    <row r="2549" spans="1:47">
      <c r="B2549" s="13">
        <v>49</v>
      </c>
      <c r="C2549" s="16">
        <f t="shared" si="1464"/>
        <v>0</v>
      </c>
      <c r="D2549" s="16">
        <f t="shared" si="1482"/>
        <v>524370.29048752855</v>
      </c>
      <c r="E2549" s="16">
        <f t="shared" si="1483"/>
        <v>0</v>
      </c>
      <c r="F2549" s="16">
        <f t="shared" si="1465"/>
        <v>524370.29048752855</v>
      </c>
      <c r="G2549" s="16">
        <f t="shared" si="1484"/>
        <v>59405.098139763555</v>
      </c>
      <c r="H2549" s="16">
        <f t="shared" si="1466"/>
        <v>0</v>
      </c>
      <c r="I2549" s="16">
        <f t="shared" si="1485"/>
        <v>-244936.84951071415</v>
      </c>
      <c r="J2549" s="16">
        <f t="shared" si="1486"/>
        <v>0</v>
      </c>
      <c r="K2549" s="16">
        <f t="shared" si="1467"/>
        <v>-244936.84951071415</v>
      </c>
      <c r="L2549" s="16">
        <f t="shared" si="1487"/>
        <v>0</v>
      </c>
      <c r="M2549" s="16">
        <f t="shared" si="1468"/>
        <v>0</v>
      </c>
      <c r="N2549" s="16">
        <f t="shared" si="1488"/>
        <v>128557.50178828574</v>
      </c>
      <c r="O2549" s="16">
        <f t="shared" si="1489"/>
        <v>0</v>
      </c>
      <c r="P2549" s="16">
        <f t="shared" si="1469"/>
        <v>128557.50178828574</v>
      </c>
      <c r="Q2549" s="16">
        <f t="shared" si="1490"/>
        <v>11283.804815103456</v>
      </c>
      <c r="R2549" s="16">
        <f t="shared" si="1470"/>
        <v>0</v>
      </c>
      <c r="S2549" s="16">
        <f t="shared" si="1491"/>
        <v>-69383.66925747729</v>
      </c>
      <c r="T2549" s="16">
        <f t="shared" si="1492"/>
        <v>0</v>
      </c>
      <c r="U2549" s="16">
        <f t="shared" si="1471"/>
        <v>-69383.66925747729</v>
      </c>
      <c r="V2549" s="16">
        <f t="shared" si="1493"/>
        <v>0</v>
      </c>
      <c r="W2549" s="16">
        <f t="shared" si="1472"/>
        <v>0</v>
      </c>
      <c r="X2549" s="16">
        <f t="shared" si="1494"/>
        <v>19434.137852000531</v>
      </c>
      <c r="Y2549" s="16">
        <f t="shared" si="1495"/>
        <v>0</v>
      </c>
      <c r="Z2549" s="16">
        <f t="shared" si="1473"/>
        <v>19434.137852000531</v>
      </c>
      <c r="AA2549" s="16">
        <f t="shared" si="1496"/>
        <v>1255.6402311909576</v>
      </c>
      <c r="AB2549" s="16">
        <f t="shared" si="1474"/>
        <v>0</v>
      </c>
      <c r="AC2549" s="16">
        <f t="shared" si="1497"/>
        <v>-26222.641746954585</v>
      </c>
      <c r="AD2549" s="16">
        <f t="shared" si="1498"/>
        <v>0</v>
      </c>
      <c r="AE2549" s="16">
        <f t="shared" si="1475"/>
        <v>-26222.641746954585</v>
      </c>
      <c r="AF2549" s="16">
        <f t="shared" si="1499"/>
        <v>0</v>
      </c>
      <c r="AG2549" s="16">
        <f t="shared" si="1476"/>
        <v>0</v>
      </c>
      <c r="AH2549" s="16">
        <f t="shared" si="1500"/>
        <v>-4700.872486440614</v>
      </c>
      <c r="AI2549" s="16">
        <f t="shared" si="1501"/>
        <v>0</v>
      </c>
      <c r="AJ2549" s="16">
        <f t="shared" si="1477"/>
        <v>-4700.872486440614</v>
      </c>
      <c r="AK2549" s="16">
        <f t="shared" si="1502"/>
        <v>0</v>
      </c>
      <c r="AL2549" s="16">
        <f t="shared" si="1478"/>
        <v>0</v>
      </c>
      <c r="AM2549" s="16">
        <f t="shared" si="1503"/>
        <v>6667.8065003775901</v>
      </c>
      <c r="AN2549" s="16">
        <f t="shared" si="1504"/>
        <v>0</v>
      </c>
      <c r="AO2549" s="16">
        <f t="shared" si="1479"/>
        <v>6667.8065003775901</v>
      </c>
      <c r="AP2549" s="16">
        <f t="shared" si="1505"/>
        <v>431.65004851287262</v>
      </c>
      <c r="AQ2549" s="16">
        <f t="shared" si="1480"/>
        <v>0</v>
      </c>
      <c r="AR2549" s="16">
        <f t="shared" si="1506"/>
        <v>-4700.872486440614</v>
      </c>
      <c r="AS2549" s="16">
        <f t="shared" si="1507"/>
        <v>0</v>
      </c>
      <c r="AT2549" s="16">
        <f t="shared" si="1481"/>
        <v>-4700.872486440614</v>
      </c>
      <c r="AU2549" s="16">
        <f t="shared" si="1508"/>
        <v>0</v>
      </c>
    </row>
    <row r="2550" spans="1:47">
      <c r="B2550" s="13">
        <v>50</v>
      </c>
      <c r="C2550" s="16">
        <f t="shared" si="1464"/>
        <v>0</v>
      </c>
      <c r="D2550" s="16">
        <f t="shared" si="1482"/>
        <v>524370.29048752855</v>
      </c>
      <c r="E2550" s="16">
        <f t="shared" si="1483"/>
        <v>0</v>
      </c>
      <c r="F2550" s="16">
        <f t="shared" si="1465"/>
        <v>524370.29048752855</v>
      </c>
      <c r="G2550" s="16">
        <f t="shared" si="1484"/>
        <v>58240.292293885839</v>
      </c>
      <c r="H2550" s="16">
        <f t="shared" si="1466"/>
        <v>0</v>
      </c>
      <c r="I2550" s="16">
        <f t="shared" si="1485"/>
        <v>-244936.84951071415</v>
      </c>
      <c r="J2550" s="16">
        <f t="shared" si="1486"/>
        <v>0</v>
      </c>
      <c r="K2550" s="16">
        <f t="shared" si="1467"/>
        <v>-244936.84951071415</v>
      </c>
      <c r="L2550" s="16">
        <f t="shared" si="1487"/>
        <v>0</v>
      </c>
      <c r="M2550" s="16">
        <f t="shared" si="1468"/>
        <v>0</v>
      </c>
      <c r="N2550" s="16">
        <f t="shared" si="1488"/>
        <v>128557.50178828574</v>
      </c>
      <c r="O2550" s="16">
        <f t="shared" si="1489"/>
        <v>0</v>
      </c>
      <c r="P2550" s="16">
        <f t="shared" si="1469"/>
        <v>128557.50178828574</v>
      </c>
      <c r="Q2550" s="16">
        <f t="shared" si="1490"/>
        <v>11062.553740297506</v>
      </c>
      <c r="R2550" s="16">
        <f t="shared" si="1470"/>
        <v>0</v>
      </c>
      <c r="S2550" s="16">
        <f t="shared" si="1491"/>
        <v>-69383.66925747729</v>
      </c>
      <c r="T2550" s="16">
        <f t="shared" si="1492"/>
        <v>0</v>
      </c>
      <c r="U2550" s="16">
        <f t="shared" si="1471"/>
        <v>-69383.66925747729</v>
      </c>
      <c r="V2550" s="16">
        <f t="shared" si="1493"/>
        <v>0</v>
      </c>
      <c r="W2550" s="16">
        <f t="shared" si="1472"/>
        <v>0</v>
      </c>
      <c r="X2550" s="16">
        <f t="shared" si="1494"/>
        <v>19434.137852000531</v>
      </c>
      <c r="Y2550" s="16">
        <f t="shared" si="1495"/>
        <v>0</v>
      </c>
      <c r="Z2550" s="16">
        <f t="shared" si="1473"/>
        <v>19434.137852000531</v>
      </c>
      <c r="AA2550" s="16">
        <f t="shared" si="1496"/>
        <v>1231.0198345009387</v>
      </c>
      <c r="AB2550" s="16">
        <f t="shared" si="1474"/>
        <v>0</v>
      </c>
      <c r="AC2550" s="16">
        <f t="shared" si="1497"/>
        <v>-26222.641746954585</v>
      </c>
      <c r="AD2550" s="16">
        <f t="shared" si="1498"/>
        <v>0</v>
      </c>
      <c r="AE2550" s="16">
        <f t="shared" si="1475"/>
        <v>-26222.641746954585</v>
      </c>
      <c r="AF2550" s="16">
        <f t="shared" si="1499"/>
        <v>0</v>
      </c>
      <c r="AG2550" s="16">
        <f t="shared" si="1476"/>
        <v>0</v>
      </c>
      <c r="AH2550" s="16">
        <f t="shared" si="1500"/>
        <v>-4700.872486440614</v>
      </c>
      <c r="AI2550" s="16">
        <f t="shared" si="1501"/>
        <v>0</v>
      </c>
      <c r="AJ2550" s="16">
        <f t="shared" si="1477"/>
        <v>-4700.872486440614</v>
      </c>
      <c r="AK2550" s="16">
        <f t="shared" si="1502"/>
        <v>0</v>
      </c>
      <c r="AL2550" s="16">
        <f t="shared" si="1478"/>
        <v>0</v>
      </c>
      <c r="AM2550" s="16">
        <f t="shared" si="1503"/>
        <v>6667.8065003775901</v>
      </c>
      <c r="AN2550" s="16">
        <f t="shared" si="1504"/>
        <v>0</v>
      </c>
      <c r="AO2550" s="16">
        <f t="shared" si="1479"/>
        <v>6667.8065003775901</v>
      </c>
      <c r="AP2550" s="16">
        <f t="shared" si="1505"/>
        <v>423.18632207144373</v>
      </c>
      <c r="AQ2550" s="16">
        <f t="shared" si="1480"/>
        <v>0</v>
      </c>
      <c r="AR2550" s="16">
        <f t="shared" si="1506"/>
        <v>-4700.872486440614</v>
      </c>
      <c r="AS2550" s="16">
        <f t="shared" si="1507"/>
        <v>0</v>
      </c>
      <c r="AT2550" s="16">
        <f t="shared" si="1481"/>
        <v>-4700.872486440614</v>
      </c>
      <c r="AU2550" s="16">
        <f t="shared" si="1508"/>
        <v>0</v>
      </c>
    </row>
    <row r="2551" spans="1:47">
      <c r="B2551" s="13">
        <v>51</v>
      </c>
      <c r="C2551" s="16">
        <f t="shared" si="1464"/>
        <v>0</v>
      </c>
      <c r="D2551" s="16">
        <f t="shared" si="1482"/>
        <v>524370.29048752855</v>
      </c>
      <c r="E2551" s="16">
        <f t="shared" si="1483"/>
        <v>0</v>
      </c>
      <c r="F2551" s="16">
        <f t="shared" si="1465"/>
        <v>524370.29048752855</v>
      </c>
      <c r="G2551" s="16">
        <f t="shared" si="1484"/>
        <v>57098.325778319449</v>
      </c>
      <c r="H2551" s="16">
        <f t="shared" si="1466"/>
        <v>0</v>
      </c>
      <c r="I2551" s="16">
        <f t="shared" si="1485"/>
        <v>-244936.84951071415</v>
      </c>
      <c r="J2551" s="16">
        <f t="shared" si="1486"/>
        <v>0</v>
      </c>
      <c r="K2551" s="16">
        <f t="shared" si="1467"/>
        <v>-244936.84951071415</v>
      </c>
      <c r="L2551" s="16">
        <f t="shared" si="1487"/>
        <v>0</v>
      </c>
      <c r="M2551" s="16">
        <f t="shared" si="1468"/>
        <v>0</v>
      </c>
      <c r="N2551" s="16">
        <f t="shared" si="1488"/>
        <v>128557.50178828574</v>
      </c>
      <c r="O2551" s="16">
        <f t="shared" si="1489"/>
        <v>0</v>
      </c>
      <c r="P2551" s="16">
        <f t="shared" si="1469"/>
        <v>128557.50178828574</v>
      </c>
      <c r="Q2551" s="16">
        <f t="shared" si="1490"/>
        <v>10845.6409218603</v>
      </c>
      <c r="R2551" s="16">
        <f t="shared" si="1470"/>
        <v>0</v>
      </c>
      <c r="S2551" s="16">
        <f t="shared" si="1491"/>
        <v>-69383.66925747729</v>
      </c>
      <c r="T2551" s="16">
        <f t="shared" si="1492"/>
        <v>0</v>
      </c>
      <c r="U2551" s="16">
        <f t="shared" si="1471"/>
        <v>-69383.66925747729</v>
      </c>
      <c r="V2551" s="16">
        <f t="shared" si="1493"/>
        <v>0</v>
      </c>
      <c r="W2551" s="16">
        <f t="shared" si="1472"/>
        <v>0</v>
      </c>
      <c r="X2551" s="16">
        <f t="shared" si="1494"/>
        <v>19434.137852000531</v>
      </c>
      <c r="Y2551" s="16">
        <f t="shared" si="1495"/>
        <v>0</v>
      </c>
      <c r="Z2551" s="16">
        <f t="shared" si="1473"/>
        <v>19434.137852000531</v>
      </c>
      <c r="AA2551" s="16">
        <f t="shared" si="1496"/>
        <v>1206.8821906871949</v>
      </c>
      <c r="AB2551" s="16">
        <f t="shared" si="1474"/>
        <v>0</v>
      </c>
      <c r="AC2551" s="16">
        <f t="shared" si="1497"/>
        <v>-26222.641746954585</v>
      </c>
      <c r="AD2551" s="16">
        <f t="shared" si="1498"/>
        <v>0</v>
      </c>
      <c r="AE2551" s="16">
        <f t="shared" si="1475"/>
        <v>-26222.641746954585</v>
      </c>
      <c r="AF2551" s="16">
        <f t="shared" si="1499"/>
        <v>0</v>
      </c>
      <c r="AG2551" s="16">
        <f t="shared" si="1476"/>
        <v>0</v>
      </c>
      <c r="AH2551" s="16">
        <f t="shared" si="1500"/>
        <v>-4700.872486440614</v>
      </c>
      <c r="AI2551" s="16">
        <f t="shared" si="1501"/>
        <v>0</v>
      </c>
      <c r="AJ2551" s="16">
        <f t="shared" si="1477"/>
        <v>-4700.872486440614</v>
      </c>
      <c r="AK2551" s="16">
        <f t="shared" si="1502"/>
        <v>0</v>
      </c>
      <c r="AL2551" s="16">
        <f t="shared" si="1478"/>
        <v>0</v>
      </c>
      <c r="AM2551" s="16">
        <f t="shared" si="1503"/>
        <v>6667.8065003775901</v>
      </c>
      <c r="AN2551" s="16">
        <f t="shared" si="1504"/>
        <v>0</v>
      </c>
      <c r="AO2551" s="16">
        <f t="shared" si="1479"/>
        <v>6667.8065003775901</v>
      </c>
      <c r="AP2551" s="16">
        <f t="shared" si="1505"/>
        <v>414.88855105043501</v>
      </c>
      <c r="AQ2551" s="16">
        <f t="shared" si="1480"/>
        <v>0</v>
      </c>
      <c r="AR2551" s="16">
        <f t="shared" si="1506"/>
        <v>-4700.872486440614</v>
      </c>
      <c r="AS2551" s="16">
        <f t="shared" si="1507"/>
        <v>0</v>
      </c>
      <c r="AT2551" s="16">
        <f t="shared" si="1481"/>
        <v>-4700.872486440614</v>
      </c>
      <c r="AU2551" s="16">
        <f t="shared" si="1508"/>
        <v>0</v>
      </c>
    </row>
    <row r="2552" spans="1:47">
      <c r="B2552" s="13">
        <v>52</v>
      </c>
      <c r="C2552" s="16">
        <f t="shared" si="1464"/>
        <v>0</v>
      </c>
      <c r="D2552" s="16">
        <f t="shared" si="1482"/>
        <v>524370.29048752855</v>
      </c>
      <c r="E2552" s="16">
        <f t="shared" si="1483"/>
        <v>0</v>
      </c>
      <c r="F2552" s="16">
        <f t="shared" si="1465"/>
        <v>524370.29048752855</v>
      </c>
      <c r="G2552" s="16">
        <f t="shared" si="1484"/>
        <v>55978.750763058284</v>
      </c>
      <c r="H2552" s="16">
        <f t="shared" si="1466"/>
        <v>0</v>
      </c>
      <c r="I2552" s="16">
        <f t="shared" si="1485"/>
        <v>-244936.84951071415</v>
      </c>
      <c r="J2552" s="16">
        <f t="shared" si="1486"/>
        <v>0</v>
      </c>
      <c r="K2552" s="16">
        <f t="shared" si="1467"/>
        <v>-244936.84951071415</v>
      </c>
      <c r="L2552" s="16">
        <f t="shared" si="1487"/>
        <v>0</v>
      </c>
      <c r="M2552" s="16">
        <f t="shared" si="1468"/>
        <v>0</v>
      </c>
      <c r="N2552" s="16">
        <f t="shared" si="1488"/>
        <v>128557.50178828574</v>
      </c>
      <c r="O2552" s="16">
        <f t="shared" si="1489"/>
        <v>0</v>
      </c>
      <c r="P2552" s="16">
        <f t="shared" si="1469"/>
        <v>128557.50178828574</v>
      </c>
      <c r="Q2552" s="16">
        <f t="shared" si="1490"/>
        <v>10632.98129594147</v>
      </c>
      <c r="R2552" s="16">
        <f t="shared" si="1470"/>
        <v>0</v>
      </c>
      <c r="S2552" s="16">
        <f t="shared" si="1491"/>
        <v>-69383.66925747729</v>
      </c>
      <c r="T2552" s="16">
        <f t="shared" si="1492"/>
        <v>0</v>
      </c>
      <c r="U2552" s="16">
        <f t="shared" si="1471"/>
        <v>-69383.66925747729</v>
      </c>
      <c r="V2552" s="16">
        <f t="shared" si="1493"/>
        <v>0</v>
      </c>
      <c r="W2552" s="16">
        <f t="shared" si="1472"/>
        <v>0</v>
      </c>
      <c r="X2552" s="16">
        <f t="shared" si="1494"/>
        <v>19434.137852000531</v>
      </c>
      <c r="Y2552" s="16">
        <f t="shared" si="1495"/>
        <v>0</v>
      </c>
      <c r="Z2552" s="16">
        <f t="shared" si="1473"/>
        <v>19434.137852000531</v>
      </c>
      <c r="AA2552" s="16">
        <f t="shared" si="1496"/>
        <v>1183.2178340070539</v>
      </c>
      <c r="AB2552" s="16">
        <f t="shared" si="1474"/>
        <v>0</v>
      </c>
      <c r="AC2552" s="16">
        <f t="shared" si="1497"/>
        <v>-26222.641746954585</v>
      </c>
      <c r="AD2552" s="16">
        <f t="shared" si="1498"/>
        <v>0</v>
      </c>
      <c r="AE2552" s="16">
        <f t="shared" si="1475"/>
        <v>-26222.641746954585</v>
      </c>
      <c r="AF2552" s="16">
        <f t="shared" si="1499"/>
        <v>0</v>
      </c>
      <c r="AG2552" s="16">
        <f t="shared" si="1476"/>
        <v>0</v>
      </c>
      <c r="AH2552" s="16">
        <f t="shared" si="1500"/>
        <v>-4700.872486440614</v>
      </c>
      <c r="AI2552" s="16">
        <f t="shared" si="1501"/>
        <v>0</v>
      </c>
      <c r="AJ2552" s="16">
        <f t="shared" si="1477"/>
        <v>-4700.872486440614</v>
      </c>
      <c r="AK2552" s="16">
        <f t="shared" si="1502"/>
        <v>0</v>
      </c>
      <c r="AL2552" s="16">
        <f t="shared" si="1478"/>
        <v>0</v>
      </c>
      <c r="AM2552" s="16">
        <f t="shared" si="1503"/>
        <v>6667.8065003775901</v>
      </c>
      <c r="AN2552" s="16">
        <f t="shared" si="1504"/>
        <v>0</v>
      </c>
      <c r="AO2552" s="16">
        <f t="shared" si="1479"/>
        <v>6667.8065003775901</v>
      </c>
      <c r="AP2552" s="16">
        <f t="shared" si="1505"/>
        <v>406.7534814219951</v>
      </c>
      <c r="AQ2552" s="16">
        <f t="shared" si="1480"/>
        <v>0</v>
      </c>
      <c r="AR2552" s="16">
        <f t="shared" si="1506"/>
        <v>-4700.872486440614</v>
      </c>
      <c r="AS2552" s="16">
        <f t="shared" si="1507"/>
        <v>0</v>
      </c>
      <c r="AT2552" s="16">
        <f t="shared" si="1481"/>
        <v>-4700.872486440614</v>
      </c>
      <c r="AU2552" s="16">
        <f t="shared" si="1508"/>
        <v>0</v>
      </c>
    </row>
    <row r="2553" spans="1:47">
      <c r="B2553" s="13">
        <v>53</v>
      </c>
      <c r="C2553" s="16">
        <f t="shared" si="1464"/>
        <v>0</v>
      </c>
      <c r="D2553" s="16">
        <f t="shared" si="1482"/>
        <v>524370.29048752855</v>
      </c>
      <c r="E2553" s="16">
        <f t="shared" si="1483"/>
        <v>0</v>
      </c>
      <c r="F2553" s="16">
        <f t="shared" si="1465"/>
        <v>524370.29048752855</v>
      </c>
      <c r="G2553" s="16">
        <f t="shared" si="1484"/>
        <v>54881.128199076746</v>
      </c>
      <c r="H2553" s="16">
        <f t="shared" si="1466"/>
        <v>0</v>
      </c>
      <c r="I2553" s="16">
        <f t="shared" si="1485"/>
        <v>-244936.84951071415</v>
      </c>
      <c r="J2553" s="16">
        <f t="shared" si="1486"/>
        <v>0</v>
      </c>
      <c r="K2553" s="16">
        <f t="shared" si="1467"/>
        <v>-244936.84951071415</v>
      </c>
      <c r="L2553" s="16">
        <f t="shared" si="1487"/>
        <v>0</v>
      </c>
      <c r="M2553" s="16">
        <f t="shared" si="1468"/>
        <v>0</v>
      </c>
      <c r="N2553" s="16">
        <f t="shared" si="1488"/>
        <v>128557.50178828574</v>
      </c>
      <c r="O2553" s="16">
        <f t="shared" si="1489"/>
        <v>0</v>
      </c>
      <c r="P2553" s="16">
        <f t="shared" si="1469"/>
        <v>128557.50178828574</v>
      </c>
      <c r="Q2553" s="16">
        <f t="shared" si="1490"/>
        <v>10424.491466609285</v>
      </c>
      <c r="R2553" s="16">
        <f t="shared" si="1470"/>
        <v>0</v>
      </c>
      <c r="S2553" s="16">
        <f t="shared" si="1491"/>
        <v>-69383.66925747729</v>
      </c>
      <c r="T2553" s="16">
        <f t="shared" si="1492"/>
        <v>0</v>
      </c>
      <c r="U2553" s="16">
        <f t="shared" si="1471"/>
        <v>-69383.66925747729</v>
      </c>
      <c r="V2553" s="16">
        <f t="shared" si="1493"/>
        <v>0</v>
      </c>
      <c r="W2553" s="16">
        <f t="shared" si="1472"/>
        <v>0</v>
      </c>
      <c r="X2553" s="16">
        <f t="shared" si="1494"/>
        <v>19434.137852000531</v>
      </c>
      <c r="Y2553" s="16">
        <f t="shared" si="1495"/>
        <v>0</v>
      </c>
      <c r="Z2553" s="16">
        <f t="shared" si="1473"/>
        <v>19434.137852000531</v>
      </c>
      <c r="AA2553" s="16">
        <f t="shared" si="1496"/>
        <v>1160.017484320641</v>
      </c>
      <c r="AB2553" s="16">
        <f t="shared" si="1474"/>
        <v>0</v>
      </c>
      <c r="AC2553" s="16">
        <f t="shared" si="1497"/>
        <v>-26222.641746954585</v>
      </c>
      <c r="AD2553" s="16">
        <f t="shared" si="1498"/>
        <v>0</v>
      </c>
      <c r="AE2553" s="16">
        <f t="shared" si="1475"/>
        <v>-26222.641746954585</v>
      </c>
      <c r="AF2553" s="16">
        <f t="shared" si="1499"/>
        <v>0</v>
      </c>
      <c r="AG2553" s="16">
        <f t="shared" si="1476"/>
        <v>0</v>
      </c>
      <c r="AH2553" s="16">
        <f t="shared" si="1500"/>
        <v>-4700.872486440614</v>
      </c>
      <c r="AI2553" s="16">
        <f t="shared" si="1501"/>
        <v>0</v>
      </c>
      <c r="AJ2553" s="16">
        <f t="shared" si="1477"/>
        <v>-4700.872486440614</v>
      </c>
      <c r="AK2553" s="16">
        <f t="shared" si="1502"/>
        <v>0</v>
      </c>
      <c r="AL2553" s="16">
        <f t="shared" si="1478"/>
        <v>0</v>
      </c>
      <c r="AM2553" s="16">
        <f t="shared" si="1503"/>
        <v>6667.8065003775901</v>
      </c>
      <c r="AN2553" s="16">
        <f t="shared" si="1504"/>
        <v>0</v>
      </c>
      <c r="AO2553" s="16">
        <f t="shared" si="1479"/>
        <v>6667.8065003775901</v>
      </c>
      <c r="AP2553" s="16">
        <f t="shared" si="1505"/>
        <v>398.77792296274032</v>
      </c>
      <c r="AQ2553" s="16">
        <f t="shared" si="1480"/>
        <v>0</v>
      </c>
      <c r="AR2553" s="16">
        <f t="shared" si="1506"/>
        <v>-4700.872486440614</v>
      </c>
      <c r="AS2553" s="16">
        <f t="shared" si="1507"/>
        <v>0</v>
      </c>
      <c r="AT2553" s="16">
        <f t="shared" si="1481"/>
        <v>-4700.872486440614</v>
      </c>
      <c r="AU2553" s="16">
        <f t="shared" si="1508"/>
        <v>0</v>
      </c>
    </row>
    <row r="2555" spans="1:47">
      <c r="A2555" s="2" t="s">
        <v>487</v>
      </c>
      <c r="B2555" s="5" t="s">
        <v>429</v>
      </c>
      <c r="C2555" s="11">
        <f>IF($AQ$2574,$AQ$2558,$AQ$2557)</f>
        <v>24416</v>
      </c>
      <c r="D2555" s="5" t="s">
        <v>430</v>
      </c>
      <c r="E2555" s="11">
        <f>IF($B$129+780&lt;$B$133,2,IF($C$2555&lt;=$C$2556+1,-1,IF($C$2555&gt;=$B$129+781,1,0)))</f>
        <v>0</v>
      </c>
      <c r="F2555" s="5" t="s">
        <v>431</v>
      </c>
      <c r="G2555" s="9" t="str">
        <f>CHOOSE($E$2555+2,IF($C$2556+1&lt;$B$133,"già ora (prima di gennaio 2027)",IF($C$2556+1=$B$133,"già ora (da gennaio 2027)","prima dei 40 anni")),"dentro la scala","dopo i 65 anni (fuori scala)","fuori scala: i 65 anni cadono prima del 2027")</f>
        <v>dentro la scala</v>
      </c>
    </row>
    <row r="2556" spans="1:47">
      <c r="A2556" s="5" t="s">
        <v>432</v>
      </c>
      <c r="C2556" s="11">
        <f>MAX($B$129+478,$B$133-2)</f>
        <v>24322</v>
      </c>
      <c r="H2556" s="11">
        <f>IF($C$2574,$C$2556,$C$2558)</f>
        <v>24322</v>
      </c>
      <c r="M2556" s="11">
        <f>IF($H$2574,$H$2556,$H$2558)</f>
        <v>24389</v>
      </c>
      <c r="R2556" s="11">
        <f>IF($M$2574,$M$2556,$M$2558)</f>
        <v>24389</v>
      </c>
      <c r="W2556" s="11">
        <f>IF($R$2574,$R$2556,$R$2558)</f>
        <v>24405</v>
      </c>
      <c r="AB2556" s="11">
        <f>IF($W$2574,$W$2556,$W$2558)</f>
        <v>24413</v>
      </c>
      <c r="AG2556" s="11">
        <f>IF($AB$2574,$AB$2556,$AB$2558)</f>
        <v>24413</v>
      </c>
      <c r="AL2556" s="11">
        <f>IF($AG$2574,$AG$2556,$AG$2558)</f>
        <v>24415</v>
      </c>
      <c r="AQ2556" s="11">
        <f>IF($AL$2574,$AL$2556,$AL$2558)</f>
        <v>24415</v>
      </c>
    </row>
    <row r="2557" spans="1:47">
      <c r="A2557" s="5" t="s">
        <v>433</v>
      </c>
      <c r="C2557" s="11">
        <f>MAX($B$129+781,$C$2556+3)</f>
        <v>24591</v>
      </c>
      <c r="H2557" s="11">
        <f>IF($C$2574,$C$2558,$C$2557)</f>
        <v>24456</v>
      </c>
      <c r="M2557" s="11">
        <f>IF($H$2574,$H$2558,$H$2557)</f>
        <v>24456</v>
      </c>
      <c r="R2557" s="11">
        <f>IF($M$2574,$M$2558,$M$2557)</f>
        <v>24422</v>
      </c>
      <c r="W2557" s="11">
        <f>IF($R$2574,$R$2558,$R$2557)</f>
        <v>24422</v>
      </c>
      <c r="AB2557" s="11">
        <f>IF($W$2574,$W$2558,$W$2557)</f>
        <v>24422</v>
      </c>
      <c r="AG2557" s="11">
        <f>IF($AB$2574,$AB$2558,$AB$2557)</f>
        <v>24417</v>
      </c>
      <c r="AL2557" s="11">
        <f>IF($AG$2574,$AG$2558,$AG$2557)</f>
        <v>24417</v>
      </c>
      <c r="AQ2557" s="11">
        <f>IF($AL$2574,$AL$2558,$AL$2557)</f>
        <v>24416</v>
      </c>
    </row>
    <row r="2558" spans="1:47">
      <c r="A2558" s="5" t="s">
        <v>434</v>
      </c>
      <c r="C2558" s="11">
        <f>INT(($C$2556+$C$2557)/2)</f>
        <v>24456</v>
      </c>
      <c r="H2558" s="11">
        <f>INT(($H$2556+$H$2557)/2)</f>
        <v>24389</v>
      </c>
      <c r="M2558" s="11">
        <f>INT(($M$2556+$M$2557)/2)</f>
        <v>24422</v>
      </c>
      <c r="R2558" s="11">
        <f>INT(($R$2556+$R$2557)/2)</f>
        <v>24405</v>
      </c>
      <c r="W2558" s="11">
        <f>INT(($W$2556+$W$2557)/2)</f>
        <v>24413</v>
      </c>
      <c r="AB2558" s="11">
        <f>INT(($AB$2556+$AB$2557)/2)</f>
        <v>24417</v>
      </c>
      <c r="AG2558" s="11">
        <f>INT(($AG$2556+$AG$2557)/2)</f>
        <v>24415</v>
      </c>
      <c r="AL2558" s="11">
        <f>INT(($AL$2556+$AL$2557)/2)</f>
        <v>24416</v>
      </c>
      <c r="AQ2558" s="11">
        <f>INT(($AQ$2556+$AQ$2557)/2)</f>
        <v>24415</v>
      </c>
    </row>
    <row r="2559" spans="1:47">
      <c r="A2559" s="5" t="s">
        <v>397</v>
      </c>
      <c r="C2559" s="11">
        <f>MAX(0,$C$2558-$B$133)</f>
        <v>132</v>
      </c>
      <c r="H2559" s="11">
        <f>MAX(0,$H$2558-$B$133)</f>
        <v>65</v>
      </c>
      <c r="M2559" s="11">
        <f>MAX(0,$M$2558-$B$133)</f>
        <v>98</v>
      </c>
      <c r="R2559" s="11">
        <f>MAX(0,$R$2558-$B$133)</f>
        <v>81</v>
      </c>
      <c r="W2559" s="11">
        <f>MAX(0,$W$2558-$B$133)</f>
        <v>89</v>
      </c>
      <c r="AB2559" s="11">
        <f>MAX(0,$AB$2558-$B$133)</f>
        <v>93</v>
      </c>
      <c r="AG2559" s="11">
        <f>MAX(0,$AG$2558-$B$133)</f>
        <v>91</v>
      </c>
      <c r="AL2559" s="11">
        <f>MAX(0,$AL$2558-$B$133)</f>
        <v>92</v>
      </c>
      <c r="AQ2559" s="11">
        <f>MAX(0,$AQ$2558-$B$133)</f>
        <v>91</v>
      </c>
    </row>
    <row r="2560" spans="1:47">
      <c r="A2560" s="5" t="s">
        <v>398</v>
      </c>
      <c r="C2560" s="11">
        <f>INT($C$2558/12)</f>
        <v>2038</v>
      </c>
      <c r="H2560" s="11">
        <f>INT($H$2558/12)</f>
        <v>2032</v>
      </c>
      <c r="M2560" s="11">
        <f>INT($M$2558/12)</f>
        <v>2035</v>
      </c>
      <c r="R2560" s="11">
        <f>INT($R$2558/12)</f>
        <v>2033</v>
      </c>
      <c r="W2560" s="11">
        <f>INT($W$2558/12)</f>
        <v>2034</v>
      </c>
      <c r="AB2560" s="11">
        <f>INT($AB$2558/12)</f>
        <v>2034</v>
      </c>
      <c r="AG2560" s="11">
        <f>INT($AG$2558/12)</f>
        <v>2034</v>
      </c>
      <c r="AL2560" s="11">
        <f>INT($AL$2558/12)</f>
        <v>2034</v>
      </c>
      <c r="AQ2560" s="11">
        <f>INT($AQ$2558/12)</f>
        <v>2034</v>
      </c>
    </row>
    <row r="2561" spans="1:47">
      <c r="A2561" s="5" t="s">
        <v>399</v>
      </c>
      <c r="C2561" s="18">
        <f>MOD($C$2558,12)/12</f>
        <v>0</v>
      </c>
      <c r="H2561" s="18">
        <f>MOD($H$2558,12)/12</f>
        <v>0.41666666666666669</v>
      </c>
      <c r="M2561" s="18">
        <f>MOD($M$2558,12)/12</f>
        <v>0.16666666666666666</v>
      </c>
      <c r="R2561" s="18">
        <f>MOD($R$2558,12)/12</f>
        <v>0.75</v>
      </c>
      <c r="W2561" s="18">
        <f>MOD($W$2558,12)/12</f>
        <v>0.41666666666666669</v>
      </c>
      <c r="AB2561" s="18">
        <f>MOD($AB$2558,12)/12</f>
        <v>0.75</v>
      </c>
      <c r="AG2561" s="18">
        <f>MOD($AG$2558,12)/12</f>
        <v>0.58333333333333337</v>
      </c>
      <c r="AL2561" s="18">
        <f>MOD($AL$2558,12)/12</f>
        <v>0.66666666666666663</v>
      </c>
      <c r="AQ2561" s="18">
        <f>MOD($AQ$2558,12)/12</f>
        <v>0.58333333333333337</v>
      </c>
    </row>
    <row r="2562" spans="1:47">
      <c r="A2562" s="5" t="s">
        <v>400</v>
      </c>
      <c r="C2562" s="16">
        <f>INDEX($I$242:$I$734,$C$2559+1)</f>
        <v>490845.56991983461</v>
      </c>
      <c r="H2562" s="16">
        <f>INDEX($I$242:$I$734,$H$2559+1)</f>
        <v>359220.99482961989</v>
      </c>
      <c r="M2562" s="16">
        <f>INDEX($I$242:$I$734,$M$2559+1)</f>
        <v>421522.33863836405</v>
      </c>
      <c r="R2562" s="16">
        <f>INDEX($I$242:$I$734,$R$2559+1)</f>
        <v>388838.38618735073</v>
      </c>
      <c r="W2562" s="16">
        <f>INDEX($I$242:$I$734,$W$2559+1)</f>
        <v>404060.19464706123</v>
      </c>
      <c r="AB2562" s="16">
        <f>INDEX($I$242:$I$734,$AB$2559+1)</f>
        <v>411776.60934657796</v>
      </c>
      <c r="AG2562" s="16">
        <f>INDEX($I$242:$I$734,$AG$2559+1)</f>
        <v>407909.54202517378</v>
      </c>
      <c r="AL2562" s="16">
        <f>INDEX($I$242:$I$734,$AL$2559+1)</f>
        <v>409840.85560353682</v>
      </c>
      <c r="AQ2562" s="16">
        <f>INDEX($I$242:$I$734,$AQ$2559+1)</f>
        <v>407909.54202517378</v>
      </c>
    </row>
    <row r="2563" spans="1:47">
      <c r="A2563" s="5" t="s">
        <v>381</v>
      </c>
      <c r="C2563" s="16">
        <f>INDEX($M$242:$M$734,$C$2559+1)</f>
        <v>316364.78229071444</v>
      </c>
      <c r="H2563" s="16">
        <f>INDEX($M$242:$M$734,$H$2559+1)</f>
        <v>236400.62830230125</v>
      </c>
      <c r="M2563" s="16">
        <f>INDEX($M$242:$M$734,$M$2559+1)</f>
        <v>274681.63781909877</v>
      </c>
      <c r="R2563" s="16">
        <f>INDEX($M$242:$M$734,$R$2559+1)</f>
        <v>254700.86002646273</v>
      </c>
      <c r="W2563" s="16">
        <f>INDEX($M$242:$M$734,$W$2559+1)</f>
        <v>264033.77488021296</v>
      </c>
      <c r="AB2563" s="16">
        <f>INDEX($M$242:$M$734,$AB$2559+1)</f>
        <v>268746.64019456558</v>
      </c>
      <c r="AG2563" s="16">
        <f>INDEX($M$242:$M$734,$AG$2559+1)</f>
        <v>266386.31891111424</v>
      </c>
      <c r="AL2563" s="16">
        <f>INDEX($M$242:$M$734,$AL$2559+1)</f>
        <v>267565.50579133851</v>
      </c>
      <c r="AQ2563" s="16">
        <f>INDEX($M$242:$M$734,$AQ$2559+1)</f>
        <v>266386.31891111424</v>
      </c>
    </row>
    <row r="2564" spans="1:47">
      <c r="A2564" s="5" t="s">
        <v>132</v>
      </c>
      <c r="C2564" s="20">
        <f>MAX(0,1-$C$2563/($C$2562*INDEX($E$242:$E$734,$C$2559+1)))</f>
        <v>0.49164481099847168</v>
      </c>
      <c r="H2564" s="20">
        <f>MAX(0,1-$H$2563/($H$2562*INDEX($E$242:$E$734,$H$2559+1)))</f>
        <v>0.42026630146411836</v>
      </c>
      <c r="M2564" s="20">
        <f>MAX(0,1-$M$2563/($M$2562*INDEX($E$242:$E$734,$M$2559+1)))</f>
        <v>0.456374035441516</v>
      </c>
      <c r="R2564" s="20">
        <f>MAX(0,1-$R$2563/($R$2562*INDEX($E$242:$E$734,$R$2559+1)))</f>
        <v>0.43800039006441716</v>
      </c>
      <c r="W2564" s="20">
        <f>MAX(0,1-$W$2563/($W$2562*INDEX($E$242:$E$734,$W$2559+1)))</f>
        <v>0.44670760228447148</v>
      </c>
      <c r="AB2564" s="20">
        <f>MAX(0,1-$AB$2563/($AB$2562*INDEX($E$242:$E$734,$AB$2559+1)))</f>
        <v>0.45102074531771308</v>
      </c>
      <c r="AG2564" s="20">
        <f>MAX(0,1-$AG$2563/($AG$2562*INDEX($E$242:$E$734,$AG$2559+1)))</f>
        <v>0.44886755724952798</v>
      </c>
      <c r="AL2564" s="20">
        <f>MAX(0,1-$AL$2563/($AL$2562*INDEX($E$242:$E$734,$AL$2559+1)))</f>
        <v>0.44994499791001685</v>
      </c>
      <c r="AQ2564" s="20">
        <f>MAX(0,1-$AQ$2563/($AQ$2562*INDEX($E$242:$E$734,$AQ$2559+1)))</f>
        <v>0.44886755724952798</v>
      </c>
    </row>
    <row r="2565" spans="1:47">
      <c r="A2565" s="5" t="s">
        <v>401</v>
      </c>
      <c r="C2565" s="16">
        <f>INDEX($AN$163:$AN$239,($C$2560-1)-2008)+INDEX($AJ$163:$AJ$239,$C$2560-2008)*$C$2561/INDEX($M$163:$M$239,$C$2560-2008)</f>
        <v>341686.39665079204</v>
      </c>
      <c r="H2565" s="16">
        <f>INDEX($AN$163:$AN$239,($H$2560-1)-2008)+INDEX($AJ$163:$AJ$239,$H$2560-2008)*$H$2561/INDEX($M$163:$M$239,$H$2560-2008)</f>
        <v>274552.66614971892</v>
      </c>
      <c r="M2565" s="16">
        <f>INDEX($AN$163:$AN$239,($M$2560-1)-2008)+INDEX($AJ$163:$AJ$239,$M$2560-2008)*$M$2561/INDEX($M$163:$M$239,$M$2560-2008)</f>
        <v>307858.73725221475</v>
      </c>
      <c r="R2565" s="16">
        <f>INDEX($AN$163:$AN$239,($R$2560-1)-2008)+INDEX($AJ$163:$AJ$239,$R$2560-2008)*$R$2561/INDEX($M$163:$M$239,$R$2560-2008)</f>
        <v>290765.39450767956</v>
      </c>
      <c r="W2565" s="16">
        <f>INDEX($AN$163:$AN$239,($W$2560-1)-2008)+INDEX($AJ$163:$AJ$239,$W$2560-2008)*$W$2561/INDEX($M$163:$M$239,$W$2560-2008)</f>
        <v>298822.00969561393</v>
      </c>
      <c r="AB2565" s="16">
        <f>INDEX($AN$163:$AN$239,($AB$2560-1)-2008)+INDEX($AJ$163:$AJ$239,$AB$2560-2008)*$AB$2561/INDEX($M$163:$M$239,$AB$2560-2008)</f>
        <v>302842.77834835718</v>
      </c>
      <c r="AG2565" s="16">
        <f>INDEX($AN$163:$AN$239,($AG$2560-1)-2008)+INDEX($AJ$163:$AJ$239,$AG$2560-2008)*$AG$2561/INDEX($M$163:$M$239,$AG$2560-2008)</f>
        <v>300832.39402198553</v>
      </c>
      <c r="AL2565" s="16">
        <f>INDEX($AN$163:$AN$239,($AL$2560-1)-2008)+INDEX($AJ$163:$AJ$239,$AL$2560-2008)*$AL$2561/INDEX($M$163:$M$239,$AL$2560-2008)</f>
        <v>301837.58618517133</v>
      </c>
      <c r="AQ2565" s="16">
        <f>INDEX($AN$163:$AN$239,($AQ$2560-1)-2008)+INDEX($AJ$163:$AJ$239,$AQ$2560-2008)*$AQ$2561/INDEX($M$163:$M$239,$AQ$2560-2008)</f>
        <v>300832.39402198553</v>
      </c>
    </row>
    <row r="2566" spans="1:47">
      <c r="A2566" s="5" t="s">
        <v>402</v>
      </c>
      <c r="C2566" s="16">
        <f>$C$2565*$D$737*$J$153</f>
        <v>29819.801719849082</v>
      </c>
      <c r="H2566" s="16">
        <f>$H$2565*$D$737*$J$153</f>
        <v>23960.878005359602</v>
      </c>
      <c r="M2566" s="16">
        <f>$M$2565*$D$737*$J$153</f>
        <v>26867.579723890889</v>
      </c>
      <c r="R2566" s="16">
        <f>$R$2565*$D$737*$J$153</f>
        <v>25375.802186453835</v>
      </c>
      <c r="W2566" s="16">
        <f>$W$2565*$D$737*$J$153</f>
        <v>26078.922561722571</v>
      </c>
      <c r="AB2566" s="16">
        <f>$AB$2565*$D$737*$J$153</f>
        <v>26429.824807645829</v>
      </c>
      <c r="AG2566" s="16">
        <f>$AG$2565*$D$737*$J$153</f>
        <v>26254.373684684197</v>
      </c>
      <c r="AL2566" s="16">
        <f>$AL$2565*$D$737*$J$153</f>
        <v>26342.099246165009</v>
      </c>
      <c r="AQ2566" s="16">
        <f>$AQ$2565*$D$737*$J$153</f>
        <v>26254.373684684197</v>
      </c>
    </row>
    <row r="2567" spans="1:47">
      <c r="A2567" s="5" t="s">
        <v>403</v>
      </c>
      <c r="C2567" s="16">
        <f>MAX(0,IF($C$2566&lt;=28000,0.23*$C$2566,IF($C$2566&lt;=50000,6440+0.33*($C$2566-28000),13700+0.43*($C$2566-50000)))-(IF($C$2566&lt;=8500,1955,IF($C$2566&lt;=28000,700+1255*(28000-$C$2566)/19500,IF($C$2566&lt;=50000,700*(50000-$C$2566)/22000,0)))+IF(AND($C$2566&gt;25000,$C$2566&lt;=29000),50,0)))</f>
        <v>6398.4373495453947</v>
      </c>
      <c r="H2567" s="16">
        <f>MAX(0,IF($H$2566&lt;=28000,0.23*$H$2566,IF($H$2566&lt;=50000,6440+0.33*($H$2566-28000),13700+0.43*($H$2566-50000)))-(IF($H$2566&lt;=8500,1955,IF($H$2566&lt;=28000,700+1255*(28000-$H$2566)/19500,IF($H$2566&lt;=50000,700*(50000-$H$2566)/22000,0)))+IF(AND($H$2566&gt;25000,$H$2566&lt;=29000),50,0)))</f>
        <v>4551.0481923468778</v>
      </c>
      <c r="M2567" s="16">
        <f>MAX(0,IF($M$2566&lt;=28000,0.23*$M$2566,IF($M$2566&lt;=50000,6440+0.33*($M$2566-28000),13700+0.43*($M$2566-50000)))-(IF($M$2566&lt;=8500,1955,IF($M$2566&lt;=28000,700+1255*(28000-$M$2566)/19500,IF($M$2566&lt;=50000,700*(50000-$M$2566)/22000,0)))+IF(AND($M$2566&gt;25000,$M$2566&lt;=29000),50,0)))</f>
        <v>5356.6619289812161</v>
      </c>
      <c r="R2567" s="16">
        <f>MAX(0,IF($R$2566&lt;=28000,0.23*$R$2566,IF($R$2566&lt;=50000,6440+0.33*($R$2566-28000),13700+0.43*($R$2566-50000)))-(IF($R$2566&lt;=8500,1955,IF($R$2566&lt;=28000,700+1255*(28000-$R$2566)/19500,IF($R$2566&lt;=50000,700*(50000-$R$2566)/22000,0)))+IF(AND($R$2566&gt;25000,$R$2566&lt;=29000),50,0)))</f>
        <v>4917.5438230894888</v>
      </c>
      <c r="W2567" s="16">
        <f>MAX(0,IF($W$2566&lt;=28000,0.23*$W$2566,IF($W$2566&lt;=50000,6440+0.33*($W$2566-28000),13700+0.43*($W$2566-50000)))-(IF($W$2566&lt;=8500,1955,IF($W$2566&lt;=28000,700+1255*(28000-$W$2566)/19500,IF($W$2566&lt;=50000,700*(50000-$W$2566)/22000,0)))+IF(AND($W$2566&gt;25000,$W$2566&lt;=29000),50,0)))</f>
        <v>5124.513615604491</v>
      </c>
      <c r="AB2567" s="16">
        <f>MAX(0,IF($AB$2566&lt;=28000,0.23*$AB$2566,IF($AB$2566&lt;=50000,6440+0.33*($AB$2566-28000),13700+0.43*($AB$2566-50000)))-(IF($AB$2566&lt;=8500,1955,IF($AB$2566&lt;=28000,700+1255*(28000-$AB$2566)/19500,IF($AB$2566&lt;=50000,700*(50000-$AB$2566)/22000,0)))+IF(AND($AB$2566&gt;25000,$AB$2566&lt;=29000),50,0)))</f>
        <v>5227.8048408147215</v>
      </c>
      <c r="AG2567" s="16">
        <f>MAX(0,IF($AG$2566&lt;=28000,0.23*$AG$2566,IF($AG$2566&lt;=50000,6440+0.33*($AG$2566-28000),13700+0.43*($AG$2566-50000)))-(IF($AG$2566&lt;=8500,1955,IF($AG$2566&lt;=28000,700+1255*(28000-$AG$2566)/19500,IF($AG$2566&lt;=50000,700*(50000-$AG$2566)/22000,0)))+IF(AND($AG$2566&gt;25000,$AG$2566&lt;=29000),50,0)))</f>
        <v>5176.1592282096044</v>
      </c>
      <c r="AL2567" s="16">
        <f>MAX(0,IF($AL$2566&lt;=28000,0.23*$AL$2566,IF($AL$2566&lt;=50000,6440+0.33*($AL$2566-28000),13700+0.43*($AL$2566-50000)))-(IF($AL$2566&lt;=8500,1955,IF($AL$2566&lt;=28000,700+1255*(28000-$AL$2566)/19500,IF($AL$2566&lt;=50000,700*(50000-$AL$2566)/22000,0)))+IF(AND($AL$2566&gt;25000,$AL$2566&lt;=29000),50,0)))</f>
        <v>5201.9820345121625</v>
      </c>
      <c r="AQ2567" s="16">
        <f>MAX(0,IF($AQ$2566&lt;=28000,0.23*$AQ$2566,IF($AQ$2566&lt;=50000,6440+0.33*($AQ$2566-28000),13700+0.43*($AQ$2566-50000)))-(IF($AQ$2566&lt;=8500,1955,IF($AQ$2566&lt;=28000,700+1255*(28000-$AQ$2566)/19500,IF($AQ$2566&lt;=50000,700*(50000-$AQ$2566)/22000,0)))+IF(AND($AQ$2566&gt;25000,$AQ$2566&lt;=29000),50,0)))</f>
        <v>5176.1592282096044</v>
      </c>
    </row>
    <row r="2568" spans="1:47">
      <c r="A2568" s="5" t="s">
        <v>404</v>
      </c>
      <c r="C2568" s="16">
        <f>$C$2566-$C$2567-IF($C$2567&gt;0,$B$111*$C$2566,0)</f>
        <v>22824.968335906706</v>
      </c>
      <c r="H2568" s="16">
        <f>$H$2566-$H$2567-IF($H$2567&gt;0,$B$111*$H$2566,0)</f>
        <v>18930.612252905532</v>
      </c>
      <c r="M2568" s="16">
        <f>$M$2566-$M$2567-IF($M$2567&gt;0,$B$111*$M$2566,0)</f>
        <v>20973.566200431855</v>
      </c>
      <c r="R2568" s="16">
        <f>$R$2566-$R$2567-IF($R$2567&gt;0,$B$111*$R$2566,0)</f>
        <v>19950.742319635268</v>
      </c>
      <c r="W2568" s="16">
        <f>$W$2566-$W$2567-IF($W$2567&gt;0,$B$111*$W$2566,0)</f>
        <v>20432.83049488363</v>
      </c>
      <c r="AB2568" s="16">
        <f>$AB$2566-$AB$2567-IF($AB$2567&gt;0,$B$111*$AB$2566,0)</f>
        <v>20673.42347067819</v>
      </c>
      <c r="AG2568" s="16">
        <f>$AG$2566-$AG$2567-IF($AG$2567&gt;0,$B$111*$AG$2566,0)</f>
        <v>20553.126982780908</v>
      </c>
      <c r="AL2568" s="16">
        <f>$AL$2566-$AL$2567-IF($AL$2567&gt;0,$B$111*$AL$2566,0)</f>
        <v>20613.275226729547</v>
      </c>
      <c r="AQ2568" s="16">
        <f>$AQ$2566-$AQ$2567-IF($AQ$2567&gt;0,$B$111*$AQ$2566,0)</f>
        <v>20553.126982780908</v>
      </c>
    </row>
    <row r="2569" spans="1:47">
      <c r="A2569" s="5" t="s">
        <v>405</v>
      </c>
      <c r="C2569" s="11">
        <f>$B$132-$C$2558</f>
        <v>458</v>
      </c>
      <c r="H2569" s="11">
        <f>$B$132-$H$2558</f>
        <v>525</v>
      </c>
      <c r="M2569" s="11">
        <f>$B$132-$M$2558</f>
        <v>492</v>
      </c>
      <c r="R2569" s="11">
        <f>$B$132-$R$2558</f>
        <v>509</v>
      </c>
      <c r="W2569" s="11">
        <f>$B$132-$W$2558</f>
        <v>501</v>
      </c>
      <c r="AB2569" s="11">
        <f>$B$132-$AB$2558</f>
        <v>497</v>
      </c>
      <c r="AG2569" s="11">
        <f>$B$132-$AG$2558</f>
        <v>499</v>
      </c>
      <c r="AL2569" s="11">
        <f>$B$132-$AL$2558</f>
        <v>498</v>
      </c>
      <c r="AQ2569" s="11">
        <f>$B$132-$AQ$2558</f>
        <v>499</v>
      </c>
    </row>
    <row r="2570" spans="1:47">
      <c r="A2570" s="5" t="s">
        <v>406</v>
      </c>
      <c r="C2570" s="11">
        <f>$B$134-$C$2558</f>
        <v>186</v>
      </c>
      <c r="H2570" s="11">
        <f>$B$134-$H$2558</f>
        <v>253</v>
      </c>
      <c r="M2570" s="11">
        <f>$B$134-$M$2558</f>
        <v>220</v>
      </c>
      <c r="R2570" s="11">
        <f>$B$134-$R$2558</f>
        <v>237</v>
      </c>
      <c r="W2570" s="11">
        <f>$B$134-$W$2558</f>
        <v>229</v>
      </c>
      <c r="AB2570" s="11">
        <f>$B$134-$AB$2558</f>
        <v>225</v>
      </c>
      <c r="AG2570" s="11">
        <f>$B$134-$AG$2558</f>
        <v>227</v>
      </c>
      <c r="AL2570" s="11">
        <f>$B$134-$AL$2558</f>
        <v>226</v>
      </c>
      <c r="AQ2570" s="11">
        <f>$B$134-$AQ$2558</f>
        <v>227</v>
      </c>
    </row>
    <row r="2571" spans="1:47">
      <c r="A2571" s="5" t="s">
        <v>133</v>
      </c>
      <c r="C2571" s="11">
        <f>ROUNDUP($C$2569/12,0)</f>
        <v>39</v>
      </c>
      <c r="H2571" s="11">
        <f>ROUNDUP($H$2569/12,0)</f>
        <v>44</v>
      </c>
      <c r="M2571" s="11">
        <f>ROUNDUP($M$2569/12,0)</f>
        <v>41</v>
      </c>
      <c r="R2571" s="11">
        <f>ROUNDUP($R$2569/12,0)</f>
        <v>43</v>
      </c>
      <c r="W2571" s="11">
        <f>ROUNDUP($W$2569/12,0)</f>
        <v>42</v>
      </c>
      <c r="AB2571" s="11">
        <f>ROUNDUP($AB$2569/12,0)</f>
        <v>42</v>
      </c>
      <c r="AG2571" s="11">
        <f>ROUNDUP($AG$2569/12,0)</f>
        <v>42</v>
      </c>
      <c r="AL2571" s="11">
        <f>ROUNDUP($AL$2569/12,0)</f>
        <v>42</v>
      </c>
      <c r="AQ2571" s="11">
        <f>ROUNDUP($AQ$2569/12,0)</f>
        <v>42</v>
      </c>
    </row>
    <row r="2572" spans="1:47">
      <c r="A2572" s="5" t="s">
        <v>407</v>
      </c>
      <c r="C2572" s="16">
        <f>$B$8</f>
        <v>22000</v>
      </c>
      <c r="H2572" s="16">
        <f>$B$8</f>
        <v>22000</v>
      </c>
      <c r="M2572" s="16">
        <f>$B$8</f>
        <v>22000</v>
      </c>
      <c r="R2572" s="16">
        <f>$B$8</f>
        <v>22000</v>
      </c>
      <c r="W2572" s="16">
        <f>$B$8</f>
        <v>22000</v>
      </c>
      <c r="AB2572" s="16">
        <f>$B$8</f>
        <v>22000</v>
      </c>
      <c r="AG2572" s="16">
        <f>$B$8</f>
        <v>22000</v>
      </c>
      <c r="AL2572" s="16">
        <f>$B$8</f>
        <v>22000</v>
      </c>
      <c r="AQ2572" s="16">
        <f>$B$8</f>
        <v>22000</v>
      </c>
    </row>
    <row r="2573" spans="1:47">
      <c r="A2573" s="5" t="s">
        <v>435</v>
      </c>
      <c r="C2573" s="16">
        <f>MIN($F$2576:$F$2629)</f>
        <v>234980.91402926313</v>
      </c>
      <c r="H2573" s="16">
        <f>MIN($K$2576:$K$2629)</f>
        <v>-284999.89575560013</v>
      </c>
      <c r="M2573" s="16">
        <f>MIN($P$2576:$P$2629)</f>
        <v>63477.535757760626</v>
      </c>
      <c r="R2573" s="16">
        <f>MIN($U$2576:$U$2629)</f>
        <v>-110470.75346942834</v>
      </c>
      <c r="W2573" s="16">
        <f>MIN($Z$2576:$Z$2629)</f>
        <v>-25658.002295311064</v>
      </c>
      <c r="AB2573" s="16">
        <f>MIN($AE$2576:$AE$2629)</f>
        <v>17133.148432558795</v>
      </c>
      <c r="AG2573" s="16">
        <f>MIN($AJ$2576:$AJ$2629)</f>
        <v>-5925.9326155403351</v>
      </c>
      <c r="AL2573" s="16">
        <f>MIN($AO$2576:$AO$2629)</f>
        <v>4794.3085961595916</v>
      </c>
      <c r="AQ2573" s="16">
        <f>MIN($AT$2576:$AT$2629)</f>
        <v>-5925.9326155403351</v>
      </c>
    </row>
    <row r="2574" spans="1:47">
      <c r="A2574" s="5" t="s">
        <v>436</v>
      </c>
      <c r="C2574" s="31" t="b">
        <f>$C$2573&gt;=0</f>
        <v>1</v>
      </c>
      <c r="H2574" s="31" t="b">
        <f>$H$2573&gt;=0</f>
        <v>0</v>
      </c>
      <c r="M2574" s="31" t="b">
        <f>$M$2573&gt;=0</f>
        <v>1</v>
      </c>
      <c r="R2574" s="31" t="b">
        <f>$R$2573&gt;=0</f>
        <v>0</v>
      </c>
      <c r="W2574" s="31" t="b">
        <f>$W$2573&gt;=0</f>
        <v>0</v>
      </c>
      <c r="AB2574" s="31" t="b">
        <f>$AB$2573&gt;=0</f>
        <v>1</v>
      </c>
      <c r="AG2574" s="31" t="b">
        <f>$AG$2573&gt;=0</f>
        <v>0</v>
      </c>
      <c r="AL2574" s="31" t="b">
        <f>$AL$2573&gt;=0</f>
        <v>1</v>
      </c>
      <c r="AQ2574" s="31" t="b">
        <f>$AQ$2573&gt;=0</f>
        <v>0</v>
      </c>
    </row>
    <row r="2575" spans="1:47" ht="32.1" customHeight="1">
      <c r="B2575" s="12" t="s">
        <v>136</v>
      </c>
      <c r="C2575" s="12" t="s">
        <v>437</v>
      </c>
      <c r="D2575" s="12" t="s">
        <v>438</v>
      </c>
      <c r="E2575" s="12" t="s">
        <v>439</v>
      </c>
      <c r="F2575" s="12" t="s">
        <v>440</v>
      </c>
      <c r="G2575" s="12" t="s">
        <v>441</v>
      </c>
      <c r="H2575" s="12" t="s">
        <v>442</v>
      </c>
      <c r="I2575" s="12" t="s">
        <v>443</v>
      </c>
      <c r="J2575" s="12" t="s">
        <v>444</v>
      </c>
      <c r="K2575" s="12" t="s">
        <v>445</v>
      </c>
      <c r="L2575" s="12" t="s">
        <v>446</v>
      </c>
      <c r="M2575" s="12" t="s">
        <v>447</v>
      </c>
      <c r="N2575" s="12" t="s">
        <v>448</v>
      </c>
      <c r="O2575" s="12" t="s">
        <v>449</v>
      </c>
      <c r="P2575" s="12" t="s">
        <v>450</v>
      </c>
      <c r="Q2575" s="12" t="s">
        <v>451</v>
      </c>
      <c r="R2575" s="12" t="s">
        <v>452</v>
      </c>
      <c r="S2575" s="12" t="s">
        <v>453</v>
      </c>
      <c r="T2575" s="12" t="s">
        <v>454</v>
      </c>
      <c r="U2575" s="12" t="s">
        <v>455</v>
      </c>
      <c r="V2575" s="12" t="s">
        <v>456</v>
      </c>
      <c r="W2575" s="12" t="s">
        <v>457</v>
      </c>
      <c r="X2575" s="12" t="s">
        <v>458</v>
      </c>
      <c r="Y2575" s="12" t="s">
        <v>459</v>
      </c>
      <c r="Z2575" s="12" t="s">
        <v>460</v>
      </c>
      <c r="AA2575" s="12" t="s">
        <v>461</v>
      </c>
      <c r="AB2575" s="12" t="s">
        <v>462</v>
      </c>
      <c r="AC2575" s="12" t="s">
        <v>463</v>
      </c>
      <c r="AD2575" s="12" t="s">
        <v>464</v>
      </c>
      <c r="AE2575" s="12" t="s">
        <v>465</v>
      </c>
      <c r="AF2575" s="12" t="s">
        <v>466</v>
      </c>
      <c r="AG2575" s="12" t="s">
        <v>467</v>
      </c>
      <c r="AH2575" s="12" t="s">
        <v>468</v>
      </c>
      <c r="AI2575" s="12" t="s">
        <v>469</v>
      </c>
      <c r="AJ2575" s="12" t="s">
        <v>470</v>
      </c>
      <c r="AK2575" s="12" t="s">
        <v>471</v>
      </c>
      <c r="AL2575" s="12" t="s">
        <v>472</v>
      </c>
      <c r="AM2575" s="12" t="s">
        <v>473</v>
      </c>
      <c r="AN2575" s="12" t="s">
        <v>474</v>
      </c>
      <c r="AO2575" s="12" t="s">
        <v>475</v>
      </c>
      <c r="AP2575" s="12" t="s">
        <v>476</v>
      </c>
      <c r="AQ2575" s="12" t="s">
        <v>477</v>
      </c>
      <c r="AR2575" s="12" t="s">
        <v>478</v>
      </c>
      <c r="AS2575" s="12" t="s">
        <v>479</v>
      </c>
      <c r="AT2575" s="12" t="s">
        <v>480</v>
      </c>
      <c r="AU2575" s="12" t="s">
        <v>481</v>
      </c>
    </row>
    <row r="2576" spans="1:47">
      <c r="B2576" s="13">
        <v>0</v>
      </c>
      <c r="C2576" s="16">
        <f t="shared" ref="C2576:C2607" si="1509">IF($C$2569-12*$B2576&lt;=0,0,($C$2572*MIN(12,$C$2569-12*$B2576)-$C$2568*(MIN(12,$C$2569-12*$B2576)-MAX(0,MIN(12,$C$2569-12*$B2576,$C$2570-12*$B2576))))/12)</f>
        <v>22000</v>
      </c>
      <c r="D2576" s="16">
        <f>$C$2562</f>
        <v>490845.56991983461</v>
      </c>
      <c r="E2576" s="16">
        <f>IF(AND(C2576&gt;0,D2576&gt;0),C2576/(1-$B$105*MAX(0,1-$C$2562*(1-$C$2564)/D2576)),0)</f>
        <v>25224.372248997504</v>
      </c>
      <c r="F2576" s="16">
        <f t="shared" ref="F2576:F2607" si="1510">IF(E2576&gt;0,IF(E2576&lt;=D2576,D2576-E2576,C2576*(D2576/E2576-1)),D2576-C2576)</f>
        <v>465621.19767083711</v>
      </c>
      <c r="G2576" s="16">
        <f>IF(E2576&gt;0,IF(E2576&lt;=D2576,$C$2562*(1-$C$2564)*(1-E2576/D2576),0),IF(AND(C2576&lt;0,F2576&gt;0),$C$2562*(1-$C$2564)-C2576,$C$2562*(1-$C$2564)))/$B$108</f>
        <v>232059.75680889841</v>
      </c>
      <c r="H2576" s="16">
        <f t="shared" ref="H2576:H2607" si="1511">IF($H$2569-12*$B2576&lt;=0,0,($H$2572*MIN(12,$H$2569-12*$B2576)-$H$2568*(MIN(12,$H$2569-12*$B2576)-MAX(0,MIN(12,$H$2569-12*$B2576,$H$2570-12*$B2576))))/12)</f>
        <v>22000</v>
      </c>
      <c r="I2576" s="16">
        <f>$H$2562</f>
        <v>359220.99482961989</v>
      </c>
      <c r="J2576" s="16">
        <f>IF(AND(H2576&gt;0,I2576&gt;0),H2576/(1-$B$105*MAX(0,1-$H$2562*(1-$H$2564)/I2576)),0)</f>
        <v>24698.821403680366</v>
      </c>
      <c r="K2576" s="16">
        <f t="shared" ref="K2576:K2607" si="1512">IF(J2576&gt;0,IF(J2576&lt;=I2576,I2576-J2576,H2576*(I2576/J2576-1)),I2576-H2576)</f>
        <v>334522.17342593952</v>
      </c>
      <c r="L2576" s="16">
        <f>IF(J2576&gt;0,IF(J2576&lt;=I2576,$H$2562*(1-$H$2564)*(1-J2576/I2576),0),IF(AND(H2576&lt;0,K2576&gt;0),$H$2562*(1-$H$2564)-H2576,$H$2562*(1-$H$2564)))/$B$108</f>
        <v>190131.15376713878</v>
      </c>
      <c r="M2576" s="16">
        <f t="shared" ref="M2576:M2607" si="1513">IF($M$2569-12*$B2576&lt;=0,0,($M$2572*MIN(12,$M$2569-12*$B2576)-$M$2568*(MIN(12,$M$2569-12*$B2576)-MAX(0,MIN(12,$M$2569-12*$B2576,$M$2570-12*$B2576))))/12)</f>
        <v>22000</v>
      </c>
      <c r="N2576" s="16">
        <f>$M$2562</f>
        <v>421522.33863836405</v>
      </c>
      <c r="O2576" s="16">
        <f>IF(AND(M2576&gt;0,N2576&gt;0),M2576/(1-$B$105*MAX(0,1-$M$2562*(1-$M$2564)/N2576)),0)</f>
        <v>24961.911787893827</v>
      </c>
      <c r="P2576" s="16">
        <f t="shared" ref="P2576:P2607" si="1514">IF(O2576&gt;0,IF(O2576&lt;=N2576,N2576-O2576,M2576*(N2576/O2576-1)),N2576-M2576)</f>
        <v>396560.42685047025</v>
      </c>
      <c r="Q2576" s="16">
        <f>IF(O2576&gt;0,IF(O2576&lt;=N2576,$M$2562*(1-$M$2564)*(1-O2576/N2576),0),IF(AND(M2576&lt;0,P2576&gt;0),$M$2562*(1-$M$2564)-M2576,$M$2562*(1-$M$2564)))/$B$108</f>
        <v>211353.47505128529</v>
      </c>
      <c r="R2576" s="16">
        <f t="shared" ref="R2576:R2607" si="1515">IF($R$2569-12*$B2576&lt;=0,0,($R$2572*MIN(12,$R$2569-12*$B2576)-$R$2568*(MIN(12,$R$2569-12*$B2576)-MAX(0,MIN(12,$R$2569-12*$B2576,$R$2570-12*$B2576))))/12)</f>
        <v>22000</v>
      </c>
      <c r="S2576" s="16">
        <f>$R$2562</f>
        <v>388838.38618735073</v>
      </c>
      <c r="T2576" s="16">
        <f>IF(AND(R2576&gt;0,S2576&gt;0),R2576/(1-$B$105*MAX(0,1-$R$2562*(1-$R$2564)/S2576)),0)</f>
        <v>24827.339996736442</v>
      </c>
      <c r="U2576" s="16">
        <f t="shared" ref="U2576:U2607" si="1516">IF(T2576&gt;0,IF(T2576&lt;=S2576,S2576-T2576,R2576*(S2576/T2576-1)),S2576-R2576)</f>
        <v>364011.04619061429</v>
      </c>
      <c r="V2576" s="16">
        <f>IF(T2576&gt;0,IF(T2576&lt;=S2576,$R$2562*(1-$R$2564)*(1-T2576/S2576),0),IF(AND(R2576&lt;0,U2576&gt;0),$R$2562*(1-$R$2564)-R2576,$R$2562*(1-$R$2564)))/$B$108</f>
        <v>200562.80977585164</v>
      </c>
      <c r="W2576" s="16">
        <f t="shared" ref="W2576:W2607" si="1517">IF($W$2569-12*$B2576&lt;=0,0,($W$2572*MIN(12,$W$2569-12*$B2576)-$W$2568*(MIN(12,$W$2569-12*$B2576)-MAX(0,MIN(12,$W$2569-12*$B2576,$W$2570-12*$B2576))))/12)</f>
        <v>22000</v>
      </c>
      <c r="X2576" s="16">
        <f>$W$2562</f>
        <v>404060.19464706123</v>
      </c>
      <c r="Y2576" s="16">
        <f>IF(AND(W2576&gt;0,X2576&gt;0),W2576/(1-$B$105*MAX(0,1-$W$2562*(1-$W$2564)/X2576)),0)</f>
        <v>24890.931800431201</v>
      </c>
      <c r="Z2576" s="16">
        <f t="shared" ref="Z2576:Z2607" si="1518">IF(Y2576&gt;0,IF(Y2576&lt;=X2576,X2576-Y2576,W2576*(X2576/Y2576-1)),X2576-W2576)</f>
        <v>379169.26284663001</v>
      </c>
      <c r="AA2576" s="16">
        <f>IF(Y2576&gt;0,IF(Y2576&lt;=X2576,$W$2562*(1-$W$2564)*(1-Y2576/X2576),0),IF(AND(W2576&lt;0,Z2576&gt;0),$W$2562*(1-$W$2564)-W2576,$W$2562*(1-$W$2564)))/$B$108</f>
        <v>205677.91233376606</v>
      </c>
      <c r="AB2576" s="16">
        <f t="shared" ref="AB2576:AB2607" si="1519">IF($AB$2569-12*$B2576&lt;=0,0,($AB$2572*MIN(12,$AB$2569-12*$B2576)-$AB$2568*(MIN(12,$AB$2569-12*$B2576)-MAX(0,MIN(12,$AB$2569-12*$B2576,$AB$2570-12*$B2576))))/12)</f>
        <v>22000</v>
      </c>
      <c r="AC2576" s="16">
        <f>$AB$2562</f>
        <v>411776.60934657796</v>
      </c>
      <c r="AD2576" s="16">
        <f>IF(AND(AB2576&gt;0,AC2576&gt;0),AB2576/(1-$B$105*MAX(0,1-$AB$2562*(1-$AB$2564)/AC2576)),0)</f>
        <v>24922.552990498676</v>
      </c>
      <c r="AE2576" s="16">
        <f t="shared" ref="AE2576:AE2607" si="1520">IF(AD2576&gt;0,IF(AD2576&lt;=AC2576,AC2576-AD2576,AB2576*(AC2576/AD2576-1)),AC2576-AB2576)</f>
        <v>386854.05635607929</v>
      </c>
      <c r="AF2576" s="16">
        <f>IF(AD2576&gt;0,IF(AD2576&lt;=AC2576,$AB$2562*(1-$AB$2564)*(1-AD2576/AC2576),0),IF(AND(AB2576&lt;0,AE2576&gt;0),$AB$2562*(1-$AB$2564)-AB2576,$AB$2562*(1-$AB$2564)))/$B$108</f>
        <v>208210.63875409789</v>
      </c>
      <c r="AG2576" s="16">
        <f t="shared" ref="AG2576:AG2607" si="1521">IF($AG$2569-12*$B2576&lt;=0,0,($AG$2572*MIN(12,$AG$2569-12*$B2576)-$AG$2568*(MIN(12,$AG$2569-12*$B2576)-MAX(0,MIN(12,$AG$2569-12*$B2576,$AG$2570-12*$B2576))))/12)</f>
        <v>22000</v>
      </c>
      <c r="AH2576" s="16">
        <f>$AG$2562</f>
        <v>407909.54202517378</v>
      </c>
      <c r="AI2576" s="16">
        <f>IF(AND(AG2576&gt;0,AH2576&gt;0),AG2576/(1-$B$105*MAX(0,1-$AG$2562*(1-$AG$2564)/AH2576)),0)</f>
        <v>24906.757164311428</v>
      </c>
      <c r="AJ2576" s="16">
        <f t="shared" ref="AJ2576:AJ2607" si="1522">IF(AI2576&gt;0,IF(AI2576&lt;=AH2576,AH2576-AI2576,AG2576*(AH2576/AI2576-1)),AH2576-AG2576)</f>
        <v>383002.78486086236</v>
      </c>
      <c r="AK2576" s="16">
        <f>IF(AI2576&gt;0,IF(AI2576&lt;=AH2576,$AG$2562*(1-$AG$2564)*(1-AI2576/AH2576),0),IF(AND(AG2576&lt;0,AJ2576&gt;0),$AG$2562*(1-$AG$2564)-AG2576,$AG$2562*(1-$AG$2564)))/$B$108</f>
        <v>206946.33372607897</v>
      </c>
      <c r="AL2576" s="16">
        <f t="shared" ref="AL2576:AL2607" si="1523">IF($AL$2569-12*$B2576&lt;=0,0,($AL$2572*MIN(12,$AL$2569-12*$B2576)-$AL$2568*(MIN(12,$AL$2569-12*$B2576)-MAX(0,MIN(12,$AL$2569-12*$B2576,$AL$2570-12*$B2576))))/12)</f>
        <v>22000</v>
      </c>
      <c r="AM2576" s="16">
        <f>$AL$2562</f>
        <v>409840.85560353682</v>
      </c>
      <c r="AN2576" s="16">
        <f>IF(AND(AL2576&gt;0,AM2576&gt;0),AL2576/(1-$B$105*MAX(0,1-$AL$2562*(1-$AL$2564)/AM2576)),0)</f>
        <v>24914.658784644242</v>
      </c>
      <c r="AO2576" s="16">
        <f t="shared" ref="AO2576:AO2607" si="1524">IF(AN2576&gt;0,IF(AN2576&lt;=AM2576,AM2576-AN2576,AL2576*(AM2576/AN2576-1)),AM2576-AL2576)</f>
        <v>384926.19681889261</v>
      </c>
      <c r="AP2576" s="16">
        <f>IF(AN2576&gt;0,IF(AN2576&lt;=AM2576,$AL$2562*(1-$AL$2564)*(1-AN2576/AM2576),0),IF(AND(AL2576&lt;0,AO2576&gt;0),$AL$2562*(1-$AL$2564)-AL2576,$AL$2562*(1-$AL$2564)))/$B$108</f>
        <v>207578.99999578943</v>
      </c>
      <c r="AQ2576" s="16">
        <f t="shared" ref="AQ2576:AQ2607" si="1525">IF($AQ$2569-12*$B2576&lt;=0,0,($AQ$2572*MIN(12,$AQ$2569-12*$B2576)-$AQ$2568*(MIN(12,$AQ$2569-12*$B2576)-MAX(0,MIN(12,$AQ$2569-12*$B2576,$AQ$2570-12*$B2576))))/12)</f>
        <v>22000</v>
      </c>
      <c r="AR2576" s="16">
        <f>$AQ$2562</f>
        <v>407909.54202517378</v>
      </c>
      <c r="AS2576" s="16">
        <f>IF(AND(AQ2576&gt;0,AR2576&gt;0),AQ2576/(1-$B$105*MAX(0,1-$AQ$2562*(1-$AQ$2564)/AR2576)),0)</f>
        <v>24906.757164311428</v>
      </c>
      <c r="AT2576" s="16">
        <f t="shared" ref="AT2576:AT2607" si="1526">IF(AS2576&gt;0,IF(AS2576&lt;=AR2576,AR2576-AS2576,AQ2576*(AR2576/AS2576-1)),AR2576-AQ2576)</f>
        <v>383002.78486086236</v>
      </c>
      <c r="AU2576" s="16">
        <f>IF(AS2576&gt;0,IF(AS2576&lt;=AR2576,$AQ$2562*(1-$AQ$2564)*(1-AS2576/AR2576),0),IF(AND(AQ2576&lt;0,AT2576&gt;0),$AQ$2562*(1-$AQ$2564)-AQ2576,$AQ$2562*(1-$AQ$2564)))/$B$108</f>
        <v>206946.33372607897</v>
      </c>
    </row>
    <row r="2577" spans="2:47">
      <c r="B2577" s="13">
        <v>1</v>
      </c>
      <c r="C2577" s="16">
        <f t="shared" si="1509"/>
        <v>22000</v>
      </c>
      <c r="D2577" s="16">
        <f t="shared" ref="D2577:D2608" si="1527">IF($B2577&gt;$C$2571,F2576,F2576*$B$107*IF(F2576&gt;0,$B$106,1))</f>
        <v>478630.6539337603</v>
      </c>
      <c r="E2577" s="16">
        <f t="shared" ref="E2577:E2608" si="1528">IF(AND(C2577&gt;0,D2577&gt;0),C2577/(1-$B$105*MAX(0,1-G2576/D2577)),0)</f>
        <v>25402.436494806345</v>
      </c>
      <c r="F2577" s="16">
        <f t="shared" si="1510"/>
        <v>453228.21743895393</v>
      </c>
      <c r="G2577" s="16">
        <f t="shared" ref="G2577:G2608" si="1529">IF(E2577&gt;0,IF(E2577&lt;=D2577,G2576*(1-E2577/D2577),0),IF(AND(C2577&lt;0,F2577&gt;0),G2576-C2577,G2576))/$B$108</f>
        <v>215434.91620086832</v>
      </c>
      <c r="H2577" s="16">
        <f t="shared" si="1511"/>
        <v>22000</v>
      </c>
      <c r="I2577" s="16">
        <f t="shared" ref="I2577:I2608" si="1530">IF($B2577&gt;$H$2571,K2576,K2576*$B$107*IF(K2576&gt;0,$B$106,1))</f>
        <v>343868.72295146028</v>
      </c>
      <c r="J2577" s="16">
        <f t="shared" ref="J2577:J2608" si="1531">IF(AND(H2577&gt;0,I2577&gt;0),H2577/(1-$B$105*MAX(0,1-L2576/I2577)),0)</f>
        <v>24893.674587294998</v>
      </c>
      <c r="K2577" s="16">
        <f t="shared" si="1512"/>
        <v>318975.0483641653</v>
      </c>
      <c r="L2577" s="16">
        <f t="shared" ref="L2577:L2608" si="1532">IF(J2577&gt;0,IF(J2577&lt;=I2577,L2576*(1-J2577/I2577),0),IF(AND(H2577&lt;0,K2577&gt;0),L2576-H2577,L2576))/$B$108</f>
        <v>172908.82041498634</v>
      </c>
      <c r="M2577" s="16">
        <f t="shared" si="1513"/>
        <v>22000</v>
      </c>
      <c r="N2577" s="16">
        <f t="shared" ref="N2577:N2608" si="1533">IF($B2577&gt;$M$2571,P2576,P2576*$B$107*IF(P2576&gt;0,$B$106,1))</f>
        <v>407640.32517667243</v>
      </c>
      <c r="O2577" s="16">
        <f t="shared" ref="O2577:O2608" si="1534">IF(AND(M2577&gt;0,N2577&gt;0),M2577/(1-$B$105*MAX(0,1-Q2576/N2577)),0)</f>
        <v>25148.465220076796</v>
      </c>
      <c r="P2577" s="16">
        <f t="shared" si="1514"/>
        <v>382491.85995659564</v>
      </c>
      <c r="Q2577" s="16">
        <f t="shared" ref="Q2577:Q2608" si="1535">IF(O2577&gt;0,IF(O2577&lt;=N2577,Q2576*(1-O2577/N2577),0),IF(AND(M2577&lt;0,P2577&gt;0),Q2576-M2577,Q2576))/$B$108</f>
        <v>194425.97200675341</v>
      </c>
      <c r="R2577" s="16">
        <f t="shared" si="1515"/>
        <v>22000</v>
      </c>
      <c r="S2577" s="16">
        <f t="shared" ref="S2577:S2608" si="1536">IF($B2577&gt;$R$2571,U2576,U2576*$B$107*IF(U2576&gt;0,$B$106,1))</f>
        <v>374181.51482118003</v>
      </c>
      <c r="T2577" s="16">
        <f t="shared" ref="T2577:T2608" si="1537">IF(AND(R2577&gt;0,S2577&gt;0),R2577/(1-$B$105*MAX(0,1-V2576/S2577)),0)</f>
        <v>25018.165045272297</v>
      </c>
      <c r="U2577" s="16">
        <f t="shared" si="1516"/>
        <v>349163.3497759077</v>
      </c>
      <c r="V2577" s="16">
        <f t="shared" ref="V2577:V2608" si="1538">IF(T2577&gt;0,IF(T2577&lt;=S2577,V2576*(1-T2577/S2577),0),IF(AND(R2577&lt;0,U2577&gt;0),V2576-R2577,V2576))/$B$108</f>
        <v>183483.30571351026</v>
      </c>
      <c r="W2577" s="16">
        <f t="shared" si="1517"/>
        <v>22000</v>
      </c>
      <c r="X2577" s="16">
        <f t="shared" ref="X2577:X2608" si="1539">IF($B2577&gt;$W$2571,Z2576,Z2576*$B$107*IF(Z2576&gt;0,$B$106,1))</f>
        <v>389763.25205056486</v>
      </c>
      <c r="Y2577" s="16">
        <f t="shared" ref="Y2577:Y2608" si="1540">IF(AND(W2577&gt;0,X2577&gt;0),W2577/(1-$B$105*MAX(0,1-AA2576/X2577)),0)</f>
        <v>25079.745151157211</v>
      </c>
      <c r="Z2577" s="16">
        <f t="shared" si="1518"/>
        <v>364683.50689940766</v>
      </c>
      <c r="AA2577" s="16">
        <f t="shared" ref="AA2577:AA2608" si="1541">IF(Y2577&gt;0,IF(Y2577&lt;=X2577,AA2576*(1-Y2577/X2577),0),IF(AND(W2577&lt;0,Z2577&gt;0),AA2576-W2577,AA2576))/$B$108</f>
        <v>188669.94200088806</v>
      </c>
      <c r="AB2577" s="16">
        <f t="shared" si="1519"/>
        <v>22000</v>
      </c>
      <c r="AC2577" s="16">
        <f t="shared" ref="AC2577:AC2608" si="1542">IF($B2577&gt;$AB$2571,AE2576,AE2576*$B$107*IF(AE2576&gt;0,$B$106,1))</f>
        <v>397662.75869066815</v>
      </c>
      <c r="AD2577" s="16">
        <f t="shared" ref="AD2577:AD2608" si="1543">IF(AND(AB2577&gt;0,AC2577&gt;0),AB2577/(1-$B$105*MAX(0,1-AF2576/AC2577)),0)</f>
        <v>25110.361448931308</v>
      </c>
      <c r="AE2577" s="16">
        <f t="shared" si="1520"/>
        <v>372552.39724173682</v>
      </c>
      <c r="AF2577" s="16">
        <f t="shared" ref="AF2577:AF2608" si="1544">IF(AD2577&gt;0,IF(AD2577&lt;=AC2577,AF2576*(1-AD2577/AC2577),0),IF(AND(AB2577&lt;0,AE2577&gt;0),AF2576-AB2577,AF2576))/$B$108</f>
        <v>191238.4372106886</v>
      </c>
      <c r="AG2577" s="16">
        <f t="shared" si="1521"/>
        <v>22000</v>
      </c>
      <c r="AH2577" s="16">
        <f t="shared" ref="AH2577:AH2608" si="1545">IF($B2577&gt;$AG$2571,AJ2576,AJ2576*$B$107*IF(AJ2576&gt;0,$B$106,1))</f>
        <v>393703.88266987487</v>
      </c>
      <c r="AI2577" s="16">
        <f t="shared" ref="AI2577:AI2608" si="1546">IF(AND(AG2577&gt;0,AH2577&gt;0),AG2577/(1-$B$105*MAX(0,1-AK2576/AH2577)),0)</f>
        <v>25095.067978964802</v>
      </c>
      <c r="AJ2577" s="16">
        <f t="shared" si="1522"/>
        <v>368608.81469091005</v>
      </c>
      <c r="AK2577" s="16">
        <f t="shared" ref="AK2577:AK2608" si="1547">IF(AI2577&gt;0,IF(AI2577&lt;=AH2577,AK2576*(1-AI2577/AH2577),0),IF(AND(AG2577&lt;0,AJ2577&gt;0),AK2576-AG2577,AK2576))/$B$108</f>
        <v>189956.24839070317</v>
      </c>
      <c r="AL2577" s="16">
        <f t="shared" si="1523"/>
        <v>22000</v>
      </c>
      <c r="AM2577" s="16">
        <f t="shared" ref="AM2577:AM2608" si="1548">IF($B2577&gt;$AL$2571,AO2576,AO2576*$B$107*IF(AO2576&gt;0,$B$106,1))</f>
        <v>395681.03475801251</v>
      </c>
      <c r="AN2577" s="16">
        <f t="shared" ref="AN2577:AN2608" si="1549">IF(AND(AL2577&gt;0,AM2577&gt;0),AL2577/(1-$B$105*MAX(0,1-AP2576/AM2577)),0)</f>
        <v>25102.718397958561</v>
      </c>
      <c r="AO2577" s="16">
        <f t="shared" si="1524"/>
        <v>370578.31636005396</v>
      </c>
      <c r="AP2577" s="16">
        <f t="shared" ref="AP2577:AP2608" si="1550">IF(AN2577&gt;0,IF(AN2577&lt;=AM2577,AP2576*(1-AN2577/AM2577),0),IF(AND(AL2577&lt;0,AO2577&gt;0),AP2576-AL2577,AP2576))/$B$108</f>
        <v>190597.85676242303</v>
      </c>
      <c r="AQ2577" s="16">
        <f t="shared" si="1525"/>
        <v>22000</v>
      </c>
      <c r="AR2577" s="16">
        <f t="shared" ref="AR2577:AR2608" si="1551">IF($B2577&gt;$AQ$2571,AT2576,AT2576*$B$107*IF(AT2576&gt;0,$B$106,1))</f>
        <v>393703.88266987487</v>
      </c>
      <c r="AS2577" s="16">
        <f t="shared" ref="AS2577:AS2608" si="1552">IF(AND(AQ2577&gt;0,AR2577&gt;0),AQ2577/(1-$B$105*MAX(0,1-AU2576/AR2577)),0)</f>
        <v>25095.067978964802</v>
      </c>
      <c r="AT2577" s="16">
        <f t="shared" si="1526"/>
        <v>368608.81469091005</v>
      </c>
      <c r="AU2577" s="16">
        <f t="shared" ref="AU2577:AU2608" si="1553">IF(AS2577&gt;0,IF(AS2577&lt;=AR2577,AU2576*(1-AS2577/AR2577),0),IF(AND(AQ2577&lt;0,AT2577&gt;0),AU2576-AQ2577,AU2576))/$B$108</f>
        <v>189956.24839070317</v>
      </c>
    </row>
    <row r="2578" spans="2:47">
      <c r="B2578" s="13">
        <v>2</v>
      </c>
      <c r="C2578" s="16">
        <f t="shared" si="1509"/>
        <v>22000</v>
      </c>
      <c r="D2578" s="16">
        <f t="shared" si="1527"/>
        <v>465891.41383419832</v>
      </c>
      <c r="E2578" s="16">
        <f t="shared" si="1528"/>
        <v>25574.622420800621</v>
      </c>
      <c r="F2578" s="16">
        <f t="shared" si="1510"/>
        <v>440316.7914133977</v>
      </c>
      <c r="G2578" s="16">
        <f t="shared" si="1529"/>
        <v>199616.51132586057</v>
      </c>
      <c r="H2578" s="16">
        <f t="shared" si="1511"/>
        <v>22000</v>
      </c>
      <c r="I2578" s="16">
        <f t="shared" si="1530"/>
        <v>327887.21121546009</v>
      </c>
      <c r="J2578" s="16">
        <f t="shared" si="1531"/>
        <v>25082.400895005117</v>
      </c>
      <c r="K2578" s="16">
        <f t="shared" si="1512"/>
        <v>302804.810320455</v>
      </c>
      <c r="L2578" s="16">
        <f t="shared" si="1532"/>
        <v>156550.7917428365</v>
      </c>
      <c r="M2578" s="16">
        <f t="shared" si="1513"/>
        <v>22000</v>
      </c>
      <c r="N2578" s="16">
        <f t="shared" si="1533"/>
        <v>393178.68252378295</v>
      </c>
      <c r="O2578" s="16">
        <f t="shared" si="1534"/>
        <v>25329.006123216433</v>
      </c>
      <c r="P2578" s="16">
        <f t="shared" si="1514"/>
        <v>367849.67640056653</v>
      </c>
      <c r="Q2578" s="16">
        <f t="shared" si="1535"/>
        <v>178334.15253746623</v>
      </c>
      <c r="R2578" s="16">
        <f t="shared" si="1515"/>
        <v>22000</v>
      </c>
      <c r="S2578" s="16">
        <f t="shared" si="1536"/>
        <v>358918.97376864654</v>
      </c>
      <c r="T2578" s="16">
        <f t="shared" si="1537"/>
        <v>25202.916579677189</v>
      </c>
      <c r="U2578" s="16">
        <f t="shared" si="1516"/>
        <v>333716.05718896934</v>
      </c>
      <c r="V2578" s="16">
        <f t="shared" si="1538"/>
        <v>167254.21476045923</v>
      </c>
      <c r="W2578" s="16">
        <f t="shared" si="1517"/>
        <v>22000</v>
      </c>
      <c r="X2578" s="16">
        <f t="shared" si="1539"/>
        <v>374872.76408217713</v>
      </c>
      <c r="Y2578" s="16">
        <f t="shared" si="1540"/>
        <v>25262.513151127012</v>
      </c>
      <c r="Z2578" s="16">
        <f t="shared" si="1518"/>
        <v>349610.2509310501</v>
      </c>
      <c r="AA2578" s="16">
        <f t="shared" si="1541"/>
        <v>172505.44740597619</v>
      </c>
      <c r="AB2578" s="16">
        <f t="shared" si="1519"/>
        <v>22000</v>
      </c>
      <c r="AC2578" s="16">
        <f t="shared" si="1542"/>
        <v>382961.51122067095</v>
      </c>
      <c r="AD2578" s="16">
        <f t="shared" si="1543"/>
        <v>25292.138997379603</v>
      </c>
      <c r="AE2578" s="16">
        <f t="shared" si="1520"/>
        <v>357669.37222329131</v>
      </c>
      <c r="AF2578" s="16">
        <f t="shared" si="1544"/>
        <v>175106.24635309176</v>
      </c>
      <c r="AG2578" s="16">
        <f t="shared" si="1521"/>
        <v>22000</v>
      </c>
      <c r="AH2578" s="16">
        <f t="shared" si="1545"/>
        <v>378907.74497337407</v>
      </c>
      <c r="AI2578" s="16">
        <f t="shared" si="1546"/>
        <v>25277.340633671782</v>
      </c>
      <c r="AJ2578" s="16">
        <f t="shared" si="1522"/>
        <v>353630.40433970228</v>
      </c>
      <c r="AK2578" s="16">
        <f t="shared" si="1547"/>
        <v>173807.90592194549</v>
      </c>
      <c r="AL2578" s="16">
        <f t="shared" si="1523"/>
        <v>22000</v>
      </c>
      <c r="AM2578" s="16">
        <f t="shared" si="1548"/>
        <v>380932.27451915387</v>
      </c>
      <c r="AN2578" s="16">
        <f t="shared" si="1549"/>
        <v>25284.743468939665</v>
      </c>
      <c r="AO2578" s="16">
        <f t="shared" si="1524"/>
        <v>355647.53105021419</v>
      </c>
      <c r="AP2578" s="16">
        <f t="shared" si="1550"/>
        <v>174457.59021585726</v>
      </c>
      <c r="AQ2578" s="16">
        <f t="shared" si="1525"/>
        <v>22000</v>
      </c>
      <c r="AR2578" s="16">
        <f t="shared" si="1551"/>
        <v>378907.74497337407</v>
      </c>
      <c r="AS2578" s="16">
        <f t="shared" si="1552"/>
        <v>25277.340633671782</v>
      </c>
      <c r="AT2578" s="16">
        <f t="shared" si="1526"/>
        <v>353630.40433970228</v>
      </c>
      <c r="AU2578" s="16">
        <f t="shared" si="1553"/>
        <v>173807.90592194549</v>
      </c>
    </row>
    <row r="2579" spans="2:47">
      <c r="B2579" s="13">
        <v>3</v>
      </c>
      <c r="C2579" s="16">
        <f t="shared" si="1509"/>
        <v>22000</v>
      </c>
      <c r="D2579" s="16">
        <f t="shared" si="1527"/>
        <v>452619.24256548804</v>
      </c>
      <c r="E2579" s="16">
        <f t="shared" si="1528"/>
        <v>25741.032759975162</v>
      </c>
      <c r="F2579" s="16">
        <f t="shared" si="1510"/>
        <v>426878.20980551286</v>
      </c>
      <c r="G2579" s="16">
        <f t="shared" si="1529"/>
        <v>184572.61382769747</v>
      </c>
      <c r="H2579" s="16">
        <f t="shared" si="1511"/>
        <v>22000</v>
      </c>
      <c r="I2579" s="16">
        <f t="shared" si="1530"/>
        <v>311265.17672080855</v>
      </c>
      <c r="J2579" s="16">
        <f t="shared" si="1531"/>
        <v>25265.083093031186</v>
      </c>
      <c r="K2579" s="16">
        <f t="shared" si="1512"/>
        <v>286000.09362777736</v>
      </c>
      <c r="L2579" s="16">
        <f t="shared" si="1532"/>
        <v>141023.25543733247</v>
      </c>
      <c r="M2579" s="16">
        <f t="shared" si="1513"/>
        <v>22000</v>
      </c>
      <c r="N2579" s="16">
        <f t="shared" si="1533"/>
        <v>378127.39635919838</v>
      </c>
      <c r="O2579" s="16">
        <f t="shared" si="1534"/>
        <v>25503.627797836052</v>
      </c>
      <c r="P2579" s="16">
        <f t="shared" si="1514"/>
        <v>352623.76856136235</v>
      </c>
      <c r="Q2579" s="16">
        <f t="shared" si="1535"/>
        <v>163045.11398996945</v>
      </c>
      <c r="R2579" s="16">
        <f t="shared" si="1515"/>
        <v>22000</v>
      </c>
      <c r="S2579" s="16">
        <f t="shared" si="1536"/>
        <v>343040.08382682916</v>
      </c>
      <c r="T2579" s="16">
        <f t="shared" si="1537"/>
        <v>25381.682641415427</v>
      </c>
      <c r="U2579" s="16">
        <f t="shared" si="1516"/>
        <v>317658.40118541371</v>
      </c>
      <c r="V2579" s="16">
        <f t="shared" si="1538"/>
        <v>151842.16060470141</v>
      </c>
      <c r="W2579" s="16">
        <f t="shared" si="1517"/>
        <v>22000</v>
      </c>
      <c r="X2579" s="16">
        <f t="shared" si="1539"/>
        <v>359378.36134206364</v>
      </c>
      <c r="Y2579" s="16">
        <f t="shared" si="1540"/>
        <v>25439.326361426549</v>
      </c>
      <c r="Z2579" s="16">
        <f t="shared" si="1518"/>
        <v>333939.03498063708</v>
      </c>
      <c r="AA2579" s="16">
        <f t="shared" si="1541"/>
        <v>157151.27388012616</v>
      </c>
      <c r="AB2579" s="16">
        <f t="shared" si="1519"/>
        <v>22000</v>
      </c>
      <c r="AC2579" s="16">
        <f t="shared" si="1542"/>
        <v>367662.65448321012</v>
      </c>
      <c r="AD2579" s="16">
        <f t="shared" si="1543"/>
        <v>25467.977426932812</v>
      </c>
      <c r="AE2579" s="16">
        <f t="shared" si="1520"/>
        <v>342194.67705627729</v>
      </c>
      <c r="AF2579" s="16">
        <f t="shared" si="1544"/>
        <v>159781.02318150125</v>
      </c>
      <c r="AG2579" s="16">
        <f t="shared" si="1521"/>
        <v>22000</v>
      </c>
      <c r="AH2579" s="16">
        <f t="shared" si="1545"/>
        <v>363510.83783695352</v>
      </c>
      <c r="AI2579" s="16">
        <f t="shared" si="1546"/>
        <v>25453.66630701099</v>
      </c>
      <c r="AJ2579" s="16">
        <f t="shared" si="1522"/>
        <v>338057.17152994254</v>
      </c>
      <c r="AK2579" s="16">
        <f t="shared" si="1547"/>
        <v>158468.20741664391</v>
      </c>
      <c r="AL2579" s="16">
        <f t="shared" si="1523"/>
        <v>22000</v>
      </c>
      <c r="AM2579" s="16">
        <f t="shared" si="1548"/>
        <v>365584.32306775718</v>
      </c>
      <c r="AN2579" s="16">
        <f t="shared" si="1549"/>
        <v>25460.825483044729</v>
      </c>
      <c r="AO2579" s="16">
        <f t="shared" si="1524"/>
        <v>340123.49758471246</v>
      </c>
      <c r="AP2579" s="16">
        <f t="shared" si="1550"/>
        <v>159125.12938754141</v>
      </c>
      <c r="AQ2579" s="16">
        <f t="shared" si="1525"/>
        <v>22000</v>
      </c>
      <c r="AR2579" s="16">
        <f t="shared" si="1551"/>
        <v>363510.83783695352</v>
      </c>
      <c r="AS2579" s="16">
        <f t="shared" si="1552"/>
        <v>25453.66630701099</v>
      </c>
      <c r="AT2579" s="16">
        <f t="shared" si="1526"/>
        <v>338057.17152994254</v>
      </c>
      <c r="AU2579" s="16">
        <f t="shared" si="1553"/>
        <v>158468.20741664391</v>
      </c>
    </row>
    <row r="2580" spans="2:47">
      <c r="B2580" s="13">
        <v>4</v>
      </c>
      <c r="C2580" s="16">
        <f t="shared" si="1509"/>
        <v>22000</v>
      </c>
      <c r="D2580" s="16">
        <f t="shared" si="1527"/>
        <v>438805.18698747893</v>
      </c>
      <c r="E2580" s="16">
        <f t="shared" si="1528"/>
        <v>25901.775986122237</v>
      </c>
      <c r="F2580" s="16">
        <f t="shared" si="1510"/>
        <v>412903.41100135667</v>
      </c>
      <c r="G2580" s="16">
        <f t="shared" si="1529"/>
        <v>170272.22407591177</v>
      </c>
      <c r="H2580" s="16">
        <f t="shared" si="1511"/>
        <v>22000</v>
      </c>
      <c r="I2580" s="16">
        <f t="shared" si="1530"/>
        <v>293990.93624373747</v>
      </c>
      <c r="J2580" s="16">
        <f t="shared" si="1531"/>
        <v>25441.811849754689</v>
      </c>
      <c r="K2580" s="16">
        <f t="shared" si="1512"/>
        <v>268549.12439398275</v>
      </c>
      <c r="L2580" s="16">
        <f t="shared" si="1532"/>
        <v>126293.31516789182</v>
      </c>
      <c r="M2580" s="16">
        <f t="shared" si="1513"/>
        <v>22000</v>
      </c>
      <c r="N2580" s="16">
        <f t="shared" si="1533"/>
        <v>362476.0766549668</v>
      </c>
      <c r="O2580" s="16">
        <f t="shared" si="1534"/>
        <v>25672.430364784846</v>
      </c>
      <c r="P2580" s="16">
        <f t="shared" si="1514"/>
        <v>336803.64629018196</v>
      </c>
      <c r="Q2580" s="16">
        <f t="shared" si="1535"/>
        <v>148526.87823277846</v>
      </c>
      <c r="R2580" s="16">
        <f t="shared" si="1515"/>
        <v>22000</v>
      </c>
      <c r="S2580" s="16">
        <f t="shared" si="1536"/>
        <v>326533.77691453416</v>
      </c>
      <c r="T2580" s="16">
        <f t="shared" si="1537"/>
        <v>25554.5586463041</v>
      </c>
      <c r="U2580" s="16">
        <f t="shared" si="1516"/>
        <v>300979.21826823003</v>
      </c>
      <c r="V2580" s="16">
        <f t="shared" si="1538"/>
        <v>137214.68761496001</v>
      </c>
      <c r="W2580" s="16">
        <f t="shared" si="1517"/>
        <v>22000</v>
      </c>
      <c r="X2580" s="16">
        <f t="shared" si="1539"/>
        <v>343269.29161799612</v>
      </c>
      <c r="Y2580" s="16">
        <f t="shared" si="1540"/>
        <v>25610.282455784978</v>
      </c>
      <c r="Z2580" s="16">
        <f t="shared" si="1518"/>
        <v>317659.00916221115</v>
      </c>
      <c r="AA2580" s="16">
        <f t="shared" si="1541"/>
        <v>142575.18938956896</v>
      </c>
      <c r="AB2580" s="16">
        <f t="shared" si="1519"/>
        <v>22000</v>
      </c>
      <c r="AC2580" s="16">
        <f t="shared" si="1542"/>
        <v>351755.59633322968</v>
      </c>
      <c r="AD2580" s="16">
        <f t="shared" si="1543"/>
        <v>25637.9755111132</v>
      </c>
      <c r="AE2580" s="16">
        <f t="shared" si="1520"/>
        <v>326117.6208221165</v>
      </c>
      <c r="AF2580" s="16">
        <f t="shared" si="1544"/>
        <v>145230.64821046038</v>
      </c>
      <c r="AG2580" s="16">
        <f t="shared" si="1521"/>
        <v>22000</v>
      </c>
      <c r="AH2580" s="16">
        <f t="shared" si="1545"/>
        <v>347502.48890248913</v>
      </c>
      <c r="AI2580" s="16">
        <f t="shared" si="1546"/>
        <v>25624.14322504275</v>
      </c>
      <c r="AJ2580" s="16">
        <f t="shared" si="1522"/>
        <v>321878.3456774464</v>
      </c>
      <c r="AK2580" s="16">
        <f t="shared" si="1547"/>
        <v>143904.97705452133</v>
      </c>
      <c r="AL2580" s="16">
        <f t="shared" si="1523"/>
        <v>22000</v>
      </c>
      <c r="AM2580" s="16">
        <f t="shared" si="1548"/>
        <v>349626.54810722935</v>
      </c>
      <c r="AN2580" s="16">
        <f t="shared" si="1549"/>
        <v>25631.062940673961</v>
      </c>
      <c r="AO2580" s="16">
        <f t="shared" si="1524"/>
        <v>323995.48516655539</v>
      </c>
      <c r="AP2580" s="16">
        <f t="shared" si="1550"/>
        <v>144568.32660957577</v>
      </c>
      <c r="AQ2580" s="16">
        <f t="shared" si="1525"/>
        <v>22000</v>
      </c>
      <c r="AR2580" s="16">
        <f t="shared" si="1551"/>
        <v>347502.48890248913</v>
      </c>
      <c r="AS2580" s="16">
        <f t="shared" si="1552"/>
        <v>25624.14322504275</v>
      </c>
      <c r="AT2580" s="16">
        <f t="shared" si="1526"/>
        <v>321878.3456774464</v>
      </c>
      <c r="AU2580" s="16">
        <f t="shared" si="1553"/>
        <v>143904.97705452133</v>
      </c>
    </row>
    <row r="2581" spans="2:47">
      <c r="B2581" s="13">
        <v>5</v>
      </c>
      <c r="C2581" s="16">
        <f t="shared" si="1509"/>
        <v>22000</v>
      </c>
      <c r="D2581" s="16">
        <f t="shared" si="1527"/>
        <v>424439.9323047346</v>
      </c>
      <c r="E2581" s="16">
        <f t="shared" si="1528"/>
        <v>26056.965586494378</v>
      </c>
      <c r="F2581" s="16">
        <f t="shared" si="1510"/>
        <v>398382.96671824023</v>
      </c>
      <c r="G2581" s="16">
        <f t="shared" si="1529"/>
        <v>156685.26694473188</v>
      </c>
      <c r="H2581" s="16">
        <f t="shared" si="1511"/>
        <v>22000</v>
      </c>
      <c r="I2581" s="16">
        <f t="shared" si="1530"/>
        <v>276052.38692955062</v>
      </c>
      <c r="J2581" s="16">
        <f t="shared" si="1531"/>
        <v>25612.68493490752</v>
      </c>
      <c r="K2581" s="16">
        <f t="shared" si="1512"/>
        <v>250439.70199464308</v>
      </c>
      <c r="L2581" s="16">
        <f t="shared" si="1532"/>
        <v>112328.99244149109</v>
      </c>
      <c r="M2581" s="16">
        <f t="shared" si="1513"/>
        <v>22000</v>
      </c>
      <c r="N2581" s="16">
        <f t="shared" si="1533"/>
        <v>346213.94016752962</v>
      </c>
      <c r="O2581" s="16">
        <f t="shared" si="1534"/>
        <v>25835.519997358777</v>
      </c>
      <c r="P2581" s="16">
        <f t="shared" si="1514"/>
        <v>320378.42017017084</v>
      </c>
      <c r="Q2581" s="16">
        <f t="shared" si="1535"/>
        <v>134748.39041692266</v>
      </c>
      <c r="R2581" s="16">
        <f t="shared" si="1515"/>
        <v>22000</v>
      </c>
      <c r="S2581" s="16">
        <f t="shared" si="1536"/>
        <v>309388.57762664434</v>
      </c>
      <c r="T2581" s="16">
        <f t="shared" si="1537"/>
        <v>25721.646598791471</v>
      </c>
      <c r="U2581" s="16">
        <f t="shared" si="1516"/>
        <v>283666.93102785287</v>
      </c>
      <c r="V2581" s="16">
        <f t="shared" si="1538"/>
        <v>123340.26117268209</v>
      </c>
      <c r="W2581" s="16">
        <f t="shared" si="1517"/>
        <v>22000</v>
      </c>
      <c r="X2581" s="16">
        <f t="shared" si="1539"/>
        <v>326534.40187820332</v>
      </c>
      <c r="Y2581" s="16">
        <f t="shared" si="1540"/>
        <v>25775.485443028101</v>
      </c>
      <c r="Z2581" s="16">
        <f t="shared" si="1518"/>
        <v>300758.91643517523</v>
      </c>
      <c r="AA2581" s="16">
        <f t="shared" si="1541"/>
        <v>128745.88412190316</v>
      </c>
      <c r="AB2581" s="16">
        <f t="shared" si="1519"/>
        <v>22000</v>
      </c>
      <c r="AC2581" s="16">
        <f t="shared" si="1542"/>
        <v>335229.34714788641</v>
      </c>
      <c r="AD2581" s="16">
        <f t="shared" si="1543"/>
        <v>25802.238232566138</v>
      </c>
      <c r="AE2581" s="16">
        <f t="shared" si="1520"/>
        <v>309427.10891532025</v>
      </c>
      <c r="AF2581" s="16">
        <f t="shared" si="1544"/>
        <v>131423.92468634481</v>
      </c>
      <c r="AG2581" s="16">
        <f t="shared" si="1521"/>
        <v>22000</v>
      </c>
      <c r="AH2581" s="16">
        <f t="shared" si="1545"/>
        <v>330871.62665567425</v>
      </c>
      <c r="AI2581" s="16">
        <f t="shared" si="1546"/>
        <v>25788.875885868634</v>
      </c>
      <c r="AJ2581" s="16">
        <f t="shared" si="1522"/>
        <v>305082.75076980563</v>
      </c>
      <c r="AK2581" s="16">
        <f t="shared" si="1547"/>
        <v>130086.96149969206</v>
      </c>
      <c r="AL2581" s="16">
        <f t="shared" si="1523"/>
        <v>22000</v>
      </c>
      <c r="AM2581" s="16">
        <f t="shared" si="1548"/>
        <v>333047.91902210895</v>
      </c>
      <c r="AN2581" s="16">
        <f t="shared" si="1549"/>
        <v>25795.560582792408</v>
      </c>
      <c r="AO2581" s="16">
        <f t="shared" si="1524"/>
        <v>307252.35843931657</v>
      </c>
      <c r="AP2581" s="16">
        <f t="shared" si="1550"/>
        <v>130755.95682411795</v>
      </c>
      <c r="AQ2581" s="16">
        <f t="shared" si="1525"/>
        <v>22000</v>
      </c>
      <c r="AR2581" s="16">
        <f t="shared" si="1551"/>
        <v>330871.62665567425</v>
      </c>
      <c r="AS2581" s="16">
        <f t="shared" si="1552"/>
        <v>25788.875885868634</v>
      </c>
      <c r="AT2581" s="16">
        <f t="shared" si="1526"/>
        <v>305082.75076980563</v>
      </c>
      <c r="AU2581" s="16">
        <f t="shared" si="1553"/>
        <v>130086.96149969206</v>
      </c>
    </row>
    <row r="2582" spans="2:47">
      <c r="B2582" s="13">
        <v>6</v>
      </c>
      <c r="C2582" s="16">
        <f t="shared" si="1509"/>
        <v>22000</v>
      </c>
      <c r="D2582" s="16">
        <f t="shared" si="1527"/>
        <v>409513.78680834785</v>
      </c>
      <c r="E2582" s="16">
        <f t="shared" si="1528"/>
        <v>26206.719366040528</v>
      </c>
      <c r="F2582" s="16">
        <f t="shared" si="1510"/>
        <v>383307.06744230731</v>
      </c>
      <c r="G2582" s="16">
        <f t="shared" si="1529"/>
        <v>143782.5857334098</v>
      </c>
      <c r="H2582" s="16">
        <f t="shared" si="1511"/>
        <v>22000</v>
      </c>
      <c r="I2582" s="16">
        <f t="shared" si="1530"/>
        <v>257436.98726837343</v>
      </c>
      <c r="J2582" s="16">
        <f t="shared" si="1531"/>
        <v>25777.806442388406</v>
      </c>
      <c r="K2582" s="16">
        <f t="shared" si="1512"/>
        <v>231659.18082598504</v>
      </c>
      <c r="L2582" s="16">
        <f t="shared" si="1532"/>
        <v>99099.226252470209</v>
      </c>
      <c r="M2582" s="16">
        <f t="shared" si="1513"/>
        <v>22000</v>
      </c>
      <c r="N2582" s="16">
        <f t="shared" si="1533"/>
        <v>329329.79322972544</v>
      </c>
      <c r="O2582" s="16">
        <f t="shared" si="1534"/>
        <v>25993.008181482222</v>
      </c>
      <c r="P2582" s="16">
        <f t="shared" si="1514"/>
        <v>303336.78504824324</v>
      </c>
      <c r="Q2582" s="16">
        <f t="shared" si="1535"/>
        <v>121679.5156964432</v>
      </c>
      <c r="R2582" s="16">
        <f t="shared" si="1515"/>
        <v>22000</v>
      </c>
      <c r="S2582" s="16">
        <f t="shared" si="1536"/>
        <v>291592.58508077107</v>
      </c>
      <c r="T2582" s="16">
        <f t="shared" si="1537"/>
        <v>25883.054332139596</v>
      </c>
      <c r="U2582" s="16">
        <f t="shared" si="1516"/>
        <v>265709.53074863146</v>
      </c>
      <c r="V2582" s="16">
        <f t="shared" si="1538"/>
        <v>110188.26587737801</v>
      </c>
      <c r="W2582" s="16">
        <f t="shared" si="1517"/>
        <v>22000</v>
      </c>
      <c r="X2582" s="16">
        <f t="shared" si="1539"/>
        <v>309162.12056037405</v>
      </c>
      <c r="Y2582" s="16">
        <f t="shared" si="1540"/>
        <v>25935.044916484454</v>
      </c>
      <c r="Z2582" s="16">
        <f t="shared" si="1518"/>
        <v>283227.07564388961</v>
      </c>
      <c r="AA2582" s="16">
        <f t="shared" si="1541"/>
        <v>115632.96798602307</v>
      </c>
      <c r="AB2582" s="16">
        <f t="shared" si="1519"/>
        <v>22000</v>
      </c>
      <c r="AC2582" s="16">
        <f t="shared" si="1542"/>
        <v>318072.50233841431</v>
      </c>
      <c r="AD2582" s="16">
        <f t="shared" si="1543"/>
        <v>25960.876037204649</v>
      </c>
      <c r="AE2582" s="16">
        <f t="shared" si="1520"/>
        <v>292111.62630120968</v>
      </c>
      <c r="AF2582" s="16">
        <f t="shared" si="1544"/>
        <v>118330.57573899355</v>
      </c>
      <c r="AG2582" s="16">
        <f t="shared" si="1521"/>
        <v>22000</v>
      </c>
      <c r="AH2582" s="16">
        <f t="shared" si="1545"/>
        <v>313606.76282631402</v>
      </c>
      <c r="AI2582" s="16">
        <f t="shared" si="1546"/>
        <v>25947.974311396498</v>
      </c>
      <c r="AJ2582" s="16">
        <f t="shared" si="1522"/>
        <v>287658.78851491754</v>
      </c>
      <c r="AK2582" s="16">
        <f t="shared" si="1547"/>
        <v>116983.82722606842</v>
      </c>
      <c r="AL2582" s="16">
        <f t="shared" si="1523"/>
        <v>22000</v>
      </c>
      <c r="AM2582" s="16">
        <f t="shared" si="1548"/>
        <v>315836.98933411104</v>
      </c>
      <c r="AN2582" s="16">
        <f t="shared" si="1549"/>
        <v>25954.428643882216</v>
      </c>
      <c r="AO2582" s="16">
        <f t="shared" si="1524"/>
        <v>289882.56069022883</v>
      </c>
      <c r="AP2582" s="16">
        <f t="shared" si="1550"/>
        <v>117657.71482180811</v>
      </c>
      <c r="AQ2582" s="16">
        <f t="shared" si="1525"/>
        <v>22000</v>
      </c>
      <c r="AR2582" s="16">
        <f t="shared" si="1551"/>
        <v>313606.76282631402</v>
      </c>
      <c r="AS2582" s="16">
        <f t="shared" si="1552"/>
        <v>25947.974311396498</v>
      </c>
      <c r="AT2582" s="16">
        <f t="shared" si="1526"/>
        <v>287658.78851491754</v>
      </c>
      <c r="AU2582" s="16">
        <f t="shared" si="1553"/>
        <v>116983.82722606842</v>
      </c>
    </row>
    <row r="2583" spans="2:47">
      <c r="B2583" s="13">
        <v>7</v>
      </c>
      <c r="C2583" s="16">
        <f t="shared" si="1509"/>
        <v>22000</v>
      </c>
      <c r="D2583" s="16">
        <f t="shared" si="1527"/>
        <v>394016.66690664535</v>
      </c>
      <c r="E2583" s="16">
        <f t="shared" si="1528"/>
        <v>26351.158785062329</v>
      </c>
      <c r="F2583" s="16">
        <f t="shared" si="1510"/>
        <v>367665.50812158303</v>
      </c>
      <c r="G2583" s="16">
        <f t="shared" si="1529"/>
        <v>131535.93435758926</v>
      </c>
      <c r="H2583" s="16">
        <f t="shared" si="1511"/>
        <v>22000</v>
      </c>
      <c r="I2583" s="16">
        <f t="shared" si="1530"/>
        <v>238131.73833826307</v>
      </c>
      <c r="J2583" s="16">
        <f t="shared" si="1531"/>
        <v>25937.286040076022</v>
      </c>
      <c r="K2583" s="16">
        <f t="shared" si="1512"/>
        <v>212194.45229818704</v>
      </c>
      <c r="L2583" s="16">
        <f t="shared" si="1532"/>
        <v>86573.870645921997</v>
      </c>
      <c r="M2583" s="16">
        <f t="shared" si="1513"/>
        <v>22000</v>
      </c>
      <c r="N2583" s="16">
        <f t="shared" si="1533"/>
        <v>311812.01482249121</v>
      </c>
      <c r="O2583" s="16">
        <f t="shared" si="1534"/>
        <v>26145.011006542842</v>
      </c>
      <c r="P2583" s="16">
        <f t="shared" si="1514"/>
        <v>285667.00381594838</v>
      </c>
      <c r="Q2583" s="16">
        <f t="shared" si="1535"/>
        <v>109291.03403437759</v>
      </c>
      <c r="R2583" s="16">
        <f t="shared" si="1515"/>
        <v>22000</v>
      </c>
      <c r="S2583" s="16">
        <f t="shared" si="1536"/>
        <v>273133.45503774827</v>
      </c>
      <c r="T2583" s="16">
        <f t="shared" si="1537"/>
        <v>26038.894777498499</v>
      </c>
      <c r="U2583" s="16">
        <f t="shared" si="1516"/>
        <v>247094.56026024977</v>
      </c>
      <c r="V2583" s="16">
        <f t="shared" si="1538"/>
        <v>97729.001747613773</v>
      </c>
      <c r="W2583" s="16">
        <f t="shared" si="1517"/>
        <v>22000</v>
      </c>
      <c r="X2583" s="16">
        <f t="shared" si="1539"/>
        <v>291140.44013737986</v>
      </c>
      <c r="Y2583" s="16">
        <f t="shared" si="1540"/>
        <v>26089.07533314409</v>
      </c>
      <c r="Z2583" s="16">
        <f t="shared" si="1518"/>
        <v>265051.36480423575</v>
      </c>
      <c r="AA2583" s="16">
        <f t="shared" si="1541"/>
        <v>103206.96614967052</v>
      </c>
      <c r="AB2583" s="16">
        <f t="shared" si="1519"/>
        <v>22000</v>
      </c>
      <c r="AC2583" s="16">
        <f t="shared" si="1542"/>
        <v>300273.22514006548</v>
      </c>
      <c r="AD2583" s="16">
        <f t="shared" si="1543"/>
        <v>26114.004118515793</v>
      </c>
      <c r="AE2583" s="16">
        <f t="shared" si="1520"/>
        <v>274159.22102154966</v>
      </c>
      <c r="AF2583" s="16">
        <f t="shared" si="1544"/>
        <v>105921.2395921569</v>
      </c>
      <c r="AG2583" s="16">
        <f t="shared" si="1521"/>
        <v>22000</v>
      </c>
      <c r="AH2583" s="16">
        <f t="shared" si="1545"/>
        <v>295695.97506602434</v>
      </c>
      <c r="AI2583" s="16">
        <f t="shared" si="1546"/>
        <v>26101.553329064518</v>
      </c>
      <c r="AJ2583" s="16">
        <f t="shared" si="1522"/>
        <v>269594.42173695983</v>
      </c>
      <c r="AK2583" s="16">
        <f t="shared" si="1547"/>
        <v>104566.15589097107</v>
      </c>
      <c r="AL2583" s="16">
        <f t="shared" si="1523"/>
        <v>22000</v>
      </c>
      <c r="AM2583" s="16">
        <f t="shared" si="1548"/>
        <v>297981.87943591381</v>
      </c>
      <c r="AN2583" s="16">
        <f t="shared" si="1549"/>
        <v>26107.782134955694</v>
      </c>
      <c r="AO2583" s="16">
        <f t="shared" si="1524"/>
        <v>271874.09730095812</v>
      </c>
      <c r="AP2583" s="16">
        <f t="shared" si="1550"/>
        <v>105244.21053370032</v>
      </c>
      <c r="AQ2583" s="16">
        <f t="shared" si="1525"/>
        <v>22000</v>
      </c>
      <c r="AR2583" s="16">
        <f t="shared" si="1551"/>
        <v>295695.97506602434</v>
      </c>
      <c r="AS2583" s="16">
        <f t="shared" si="1552"/>
        <v>26101.553329064518</v>
      </c>
      <c r="AT2583" s="16">
        <f t="shared" si="1526"/>
        <v>269594.42173695983</v>
      </c>
      <c r="AU2583" s="16">
        <f t="shared" si="1553"/>
        <v>104566.15589097107</v>
      </c>
    </row>
    <row r="2584" spans="2:47">
      <c r="B2584" s="13">
        <v>8</v>
      </c>
      <c r="C2584" s="16">
        <f t="shared" si="1509"/>
        <v>22000</v>
      </c>
      <c r="D2584" s="16">
        <f t="shared" si="1527"/>
        <v>377938.0824185001</v>
      </c>
      <c r="E2584" s="16">
        <f t="shared" si="1528"/>
        <v>26490.408331655537</v>
      </c>
      <c r="F2584" s="16">
        <f t="shared" si="1510"/>
        <v>351447.67408684455</v>
      </c>
      <c r="G2584" s="16">
        <f t="shared" si="1529"/>
        <v>119917.96794267836</v>
      </c>
      <c r="H2584" s="16">
        <f t="shared" si="1511"/>
        <v>22000</v>
      </c>
      <c r="I2584" s="16">
        <f t="shared" si="1530"/>
        <v>218123.16529539839</v>
      </c>
      <c r="J2584" s="16">
        <f t="shared" si="1531"/>
        <v>26091.238249430829</v>
      </c>
      <c r="K2584" s="16">
        <f t="shared" si="1512"/>
        <v>192031.92704596755</v>
      </c>
      <c r="L2584" s="16">
        <f t="shared" si="1532"/>
        <v>74723.690318697321</v>
      </c>
      <c r="M2584" s="16">
        <f t="shared" si="1513"/>
        <v>22000</v>
      </c>
      <c r="N2584" s="16">
        <f t="shared" si="1533"/>
        <v>293648.539902566</v>
      </c>
      <c r="O2584" s="16">
        <f t="shared" si="1534"/>
        <v>26291.648488938299</v>
      </c>
      <c r="P2584" s="16">
        <f t="shared" si="1514"/>
        <v>267356.89141362772</v>
      </c>
      <c r="Q2584" s="16">
        <f t="shared" si="1535"/>
        <v>97554.633223048702</v>
      </c>
      <c r="R2584" s="16">
        <f t="shared" si="1515"/>
        <v>22000</v>
      </c>
      <c r="S2584" s="16">
        <f t="shared" si="1536"/>
        <v>253998.38227392116</v>
      </c>
      <c r="T2584" s="16">
        <f t="shared" si="1537"/>
        <v>26189.285264301598</v>
      </c>
      <c r="U2584" s="16">
        <f t="shared" si="1516"/>
        <v>227809.09700961955</v>
      </c>
      <c r="V2584" s="16">
        <f t="shared" si="1538"/>
        <v>85933.678544354305</v>
      </c>
      <c r="W2584" s="16">
        <f t="shared" si="1517"/>
        <v>22000</v>
      </c>
      <c r="X2584" s="16">
        <f t="shared" si="1539"/>
        <v>272456.89993686607</v>
      </c>
      <c r="Y2584" s="16">
        <f t="shared" si="1540"/>
        <v>26237.695324823217</v>
      </c>
      <c r="Z2584" s="16">
        <f t="shared" si="1518"/>
        <v>246219.20461204287</v>
      </c>
      <c r="AA2584" s="16">
        <f t="shared" si="1541"/>
        <v>91439.31274239636</v>
      </c>
      <c r="AB2584" s="16">
        <f t="shared" si="1519"/>
        <v>22000</v>
      </c>
      <c r="AC2584" s="16">
        <f t="shared" si="1542"/>
        <v>281819.22965689178</v>
      </c>
      <c r="AD2584" s="16">
        <f t="shared" si="1543"/>
        <v>26261.741734194984</v>
      </c>
      <c r="AE2584" s="16">
        <f t="shared" si="1520"/>
        <v>255557.4879226968</v>
      </c>
      <c r="AF2584" s="16">
        <f t="shared" si="1544"/>
        <v>94167.462961029712</v>
      </c>
      <c r="AG2584" s="16">
        <f t="shared" si="1521"/>
        <v>22000</v>
      </c>
      <c r="AH2584" s="16">
        <f t="shared" si="1545"/>
        <v>277126.88988029049</v>
      </c>
      <c r="AI2584" s="16">
        <f t="shared" si="1546"/>
        <v>26249.731885733832</v>
      </c>
      <c r="AJ2584" s="16">
        <f t="shared" si="1522"/>
        <v>250877.15799455665</v>
      </c>
      <c r="AK2584" s="16">
        <f t="shared" si="1547"/>
        <v>92805.43788497553</v>
      </c>
      <c r="AL2584" s="16">
        <f t="shared" si="1523"/>
        <v>22000</v>
      </c>
      <c r="AM2584" s="16">
        <f t="shared" si="1548"/>
        <v>279470.25957954692</v>
      </c>
      <c r="AN2584" s="16">
        <f t="shared" si="1549"/>
        <v>26255.740158817109</v>
      </c>
      <c r="AO2584" s="16">
        <f t="shared" si="1524"/>
        <v>253214.5194207298</v>
      </c>
      <c r="AP2584" s="16">
        <f t="shared" si="1550"/>
        <v>93486.962504851952</v>
      </c>
      <c r="AQ2584" s="16">
        <f t="shared" si="1525"/>
        <v>22000</v>
      </c>
      <c r="AR2584" s="16">
        <f t="shared" si="1551"/>
        <v>277126.88988029049</v>
      </c>
      <c r="AS2584" s="16">
        <f t="shared" si="1552"/>
        <v>26249.731885733832</v>
      </c>
      <c r="AT2584" s="16">
        <f t="shared" si="1526"/>
        <v>250877.15799455665</v>
      </c>
      <c r="AU2584" s="16">
        <f t="shared" si="1553"/>
        <v>92805.43788497553</v>
      </c>
    </row>
    <row r="2585" spans="2:47">
      <c r="B2585" s="13">
        <v>9</v>
      </c>
      <c r="C2585" s="16">
        <f t="shared" si="1509"/>
        <v>22000</v>
      </c>
      <c r="D2585" s="16">
        <f t="shared" si="1527"/>
        <v>361267.12210083101</v>
      </c>
      <c r="E2585" s="16">
        <f t="shared" si="1528"/>
        <v>26624.594929859741</v>
      </c>
      <c r="F2585" s="16">
        <f t="shared" si="1510"/>
        <v>334642.52717097127</v>
      </c>
      <c r="G2585" s="16">
        <f t="shared" si="1529"/>
        <v>108902.23195019826</v>
      </c>
      <c r="H2585" s="16">
        <f t="shared" si="1511"/>
        <v>22000</v>
      </c>
      <c r="I2585" s="16">
        <f t="shared" si="1530"/>
        <v>197397.29908763187</v>
      </c>
      <c r="J2585" s="16">
        <f t="shared" si="1531"/>
        <v>26239.781757131121</v>
      </c>
      <c r="K2585" s="16">
        <f t="shared" si="1512"/>
        <v>171157.51733050073</v>
      </c>
      <c r="L2585" s="16">
        <f t="shared" si="1532"/>
        <v>63520.354385891158</v>
      </c>
      <c r="M2585" s="16">
        <f t="shared" si="1513"/>
        <v>22000</v>
      </c>
      <c r="N2585" s="16">
        <f t="shared" si="1533"/>
        <v>274826.84295972448</v>
      </c>
      <c r="O2585" s="16">
        <f t="shared" si="1534"/>
        <v>26433.043929895684</v>
      </c>
      <c r="P2585" s="16">
        <f t="shared" si="1514"/>
        <v>248393.79902982881</v>
      </c>
      <c r="Q2585" s="16">
        <f t="shared" si="1535"/>
        <v>86442.900249304163</v>
      </c>
      <c r="R2585" s="16">
        <f t="shared" si="1515"/>
        <v>22000</v>
      </c>
      <c r="S2585" s="16">
        <f t="shared" si="1536"/>
        <v>234174.08318006832</v>
      </c>
      <c r="T2585" s="16">
        <f t="shared" si="1537"/>
        <v>26334.346853888717</v>
      </c>
      <c r="U2585" s="16">
        <f t="shared" si="1516"/>
        <v>207839.73632617961</v>
      </c>
      <c r="V2585" s="16">
        <f t="shared" si="1538"/>
        <v>74774.408346190685</v>
      </c>
      <c r="W2585" s="16">
        <f t="shared" si="1517"/>
        <v>22000</v>
      </c>
      <c r="X2585" s="16">
        <f t="shared" si="1539"/>
        <v>253098.56918890335</v>
      </c>
      <c r="Y2585" s="16">
        <f t="shared" si="1540"/>
        <v>26381.027043076359</v>
      </c>
      <c r="Z2585" s="16">
        <f t="shared" si="1518"/>
        <v>226717.542145827</v>
      </c>
      <c r="AA2585" s="16">
        <f t="shared" si="1541"/>
        <v>80302.342854070739</v>
      </c>
      <c r="AB2585" s="16">
        <f t="shared" si="1519"/>
        <v>22000</v>
      </c>
      <c r="AC2585" s="16">
        <f t="shared" si="1542"/>
        <v>262697.76413525699</v>
      </c>
      <c r="AD2585" s="16">
        <f t="shared" si="1543"/>
        <v>26404.211556769002</v>
      </c>
      <c r="AE2585" s="16">
        <f t="shared" si="1520"/>
        <v>236293.55257848799</v>
      </c>
      <c r="AF2585" s="16">
        <f t="shared" si="1544"/>
        <v>83041.69276725786</v>
      </c>
      <c r="AG2585" s="16">
        <f t="shared" si="1521"/>
        <v>22000</v>
      </c>
      <c r="AH2585" s="16">
        <f t="shared" si="1545"/>
        <v>257886.66578892455</v>
      </c>
      <c r="AI2585" s="16">
        <f t="shared" si="1546"/>
        <v>26392.632395450812</v>
      </c>
      <c r="AJ2585" s="16">
        <f t="shared" si="1522"/>
        <v>231494.03339347374</v>
      </c>
      <c r="AK2585" s="16">
        <f t="shared" si="1547"/>
        <v>81674.064188262579</v>
      </c>
      <c r="AL2585" s="16">
        <f t="shared" si="1523"/>
        <v>22000</v>
      </c>
      <c r="AM2585" s="16">
        <f t="shared" si="1548"/>
        <v>260289.33309334499</v>
      </c>
      <c r="AN2585" s="16">
        <f t="shared" si="1549"/>
        <v>26398.425259254007</v>
      </c>
      <c r="AO2585" s="16">
        <f t="shared" si="1524"/>
        <v>233890.90783409099</v>
      </c>
      <c r="AP2585" s="16">
        <f t="shared" si="1550"/>
        <v>82358.389679899963</v>
      </c>
      <c r="AQ2585" s="16">
        <f t="shared" si="1525"/>
        <v>22000</v>
      </c>
      <c r="AR2585" s="16">
        <f t="shared" si="1551"/>
        <v>257886.66578892455</v>
      </c>
      <c r="AS2585" s="16">
        <f t="shared" si="1552"/>
        <v>26392.632395450812</v>
      </c>
      <c r="AT2585" s="16">
        <f t="shared" si="1526"/>
        <v>231494.03339347374</v>
      </c>
      <c r="AU2585" s="16">
        <f t="shared" si="1553"/>
        <v>81674.064188262579</v>
      </c>
    </row>
    <row r="2586" spans="2:47">
      <c r="B2586" s="13">
        <v>10</v>
      </c>
      <c r="C2586" s="16">
        <f t="shared" si="1509"/>
        <v>22000</v>
      </c>
      <c r="D2586" s="16">
        <f t="shared" si="1527"/>
        <v>343992.43938012823</v>
      </c>
      <c r="E2586" s="16">
        <f t="shared" si="1528"/>
        <v>26753.847384038334</v>
      </c>
      <c r="F2586" s="16">
        <f t="shared" si="1510"/>
        <v>317238.5919960899</v>
      </c>
      <c r="G2586" s="16">
        <f t="shared" si="1529"/>
        <v>98463.149966967991</v>
      </c>
      <c r="H2586" s="16">
        <f t="shared" si="1511"/>
        <v>22000</v>
      </c>
      <c r="I2586" s="16">
        <f t="shared" si="1530"/>
        <v>175939.65836471494</v>
      </c>
      <c r="J2586" s="16">
        <f t="shared" si="1531"/>
        <v>26383.038760478041</v>
      </c>
      <c r="K2586" s="16">
        <f t="shared" si="1512"/>
        <v>149556.61960423691</v>
      </c>
      <c r="L2586" s="16">
        <f t="shared" si="1532"/>
        <v>52936.428443006989</v>
      </c>
      <c r="M2586" s="16">
        <f t="shared" si="1513"/>
        <v>22000</v>
      </c>
      <c r="N2586" s="16">
        <f t="shared" si="1533"/>
        <v>255333.92177472223</v>
      </c>
      <c r="O2586" s="16">
        <f t="shared" si="1534"/>
        <v>26569.32330866592</v>
      </c>
      <c r="P2586" s="16">
        <f t="shared" si="1514"/>
        <v>228764.59846605631</v>
      </c>
      <c r="Q2586" s="16">
        <f t="shared" si="1535"/>
        <v>75929.311135866752</v>
      </c>
      <c r="R2586" s="16">
        <f t="shared" si="1515"/>
        <v>22000</v>
      </c>
      <c r="S2586" s="16">
        <f t="shared" si="1536"/>
        <v>213646.77855913306</v>
      </c>
      <c r="T2586" s="16">
        <f t="shared" si="1537"/>
        <v>26474.203707776564</v>
      </c>
      <c r="U2586" s="16">
        <f t="shared" si="1516"/>
        <v>187172.5748513565</v>
      </c>
      <c r="V2586" s="16">
        <f t="shared" si="1538"/>
        <v>64224.196507406625</v>
      </c>
      <c r="W2586" s="16">
        <f t="shared" si="1517"/>
        <v>22000</v>
      </c>
      <c r="X2586" s="16">
        <f t="shared" si="1539"/>
        <v>233052.03027338142</v>
      </c>
      <c r="Y2586" s="16">
        <f t="shared" si="1540"/>
        <v>26519.195539124328</v>
      </c>
      <c r="Z2586" s="16">
        <f t="shared" si="1518"/>
        <v>206532.83473425708</v>
      </c>
      <c r="AA2586" s="16">
        <f t="shared" si="1541"/>
        <v>69769.282960069351</v>
      </c>
      <c r="AB2586" s="16">
        <f t="shared" si="1519"/>
        <v>22000</v>
      </c>
      <c r="AC2586" s="16">
        <f t="shared" si="1542"/>
        <v>242895.59443753093</v>
      </c>
      <c r="AD2586" s="16">
        <f t="shared" si="1543"/>
        <v>26541.539059401603</v>
      </c>
      <c r="AE2586" s="16">
        <f t="shared" si="1520"/>
        <v>216354.05537812933</v>
      </c>
      <c r="AF2586" s="16">
        <f t="shared" si="1544"/>
        <v>72517.266302580043</v>
      </c>
      <c r="AG2586" s="16">
        <f t="shared" si="1521"/>
        <v>22000</v>
      </c>
      <c r="AH2586" s="16">
        <f t="shared" si="1545"/>
        <v>237961.97668648741</v>
      </c>
      <c r="AI2586" s="16">
        <f t="shared" si="1546"/>
        <v>26530.380122310005</v>
      </c>
      <c r="AJ2586" s="16">
        <f t="shared" si="1522"/>
        <v>211431.59656417739</v>
      </c>
      <c r="AK2586" s="16">
        <f t="shared" si="1547"/>
        <v>71145.316664621685</v>
      </c>
      <c r="AL2586" s="16">
        <f t="shared" si="1523"/>
        <v>22000</v>
      </c>
      <c r="AM2586" s="16">
        <f t="shared" si="1548"/>
        <v>240425.81979897548</v>
      </c>
      <c r="AN2586" s="16">
        <f t="shared" si="1549"/>
        <v>26535.962805370556</v>
      </c>
      <c r="AO2586" s="16">
        <f t="shared" si="1524"/>
        <v>213889.85699360492</v>
      </c>
      <c r="AP2586" s="16">
        <f t="shared" si="1550"/>
        <v>71831.80163178056</v>
      </c>
      <c r="AQ2586" s="16">
        <f t="shared" si="1525"/>
        <v>22000</v>
      </c>
      <c r="AR2586" s="16">
        <f t="shared" si="1551"/>
        <v>237961.97668648741</v>
      </c>
      <c r="AS2586" s="16">
        <f t="shared" si="1552"/>
        <v>26530.380122310005</v>
      </c>
      <c r="AT2586" s="16">
        <f t="shared" si="1526"/>
        <v>211431.59656417739</v>
      </c>
      <c r="AU2586" s="16">
        <f t="shared" si="1553"/>
        <v>71145.316664621685</v>
      </c>
    </row>
    <row r="2587" spans="2:47">
      <c r="B2587" s="13">
        <v>11</v>
      </c>
      <c r="C2587" s="16">
        <f t="shared" si="1509"/>
        <v>22000</v>
      </c>
      <c r="D2587" s="16">
        <f t="shared" si="1527"/>
        <v>326102.23825646064</v>
      </c>
      <c r="E2587" s="16">
        <f t="shared" si="1528"/>
        <v>26878.295859650236</v>
      </c>
      <c r="F2587" s="16">
        <f t="shared" si="1510"/>
        <v>299223.94239681039</v>
      </c>
      <c r="G2587" s="16">
        <f t="shared" si="1529"/>
        <v>88576.010284890086</v>
      </c>
      <c r="H2587" s="16">
        <f t="shared" si="1511"/>
        <v>22000</v>
      </c>
      <c r="I2587" s="16">
        <f t="shared" si="1530"/>
        <v>153735.23155597932</v>
      </c>
      <c r="J2587" s="16">
        <f t="shared" si="1531"/>
        <v>26521.134347831256</v>
      </c>
      <c r="K2587" s="16">
        <f t="shared" si="1512"/>
        <v>127214.09720814807</v>
      </c>
      <c r="L2587" s="16">
        <f t="shared" si="1532"/>
        <v>42945.365054965871</v>
      </c>
      <c r="M2587" s="16">
        <f t="shared" si="1513"/>
        <v>22000</v>
      </c>
      <c r="N2587" s="16">
        <f t="shared" si="1533"/>
        <v>235156.28134719792</v>
      </c>
      <c r="O2587" s="16">
        <f t="shared" si="1534"/>
        <v>26700.614711777209</v>
      </c>
      <c r="P2587" s="16">
        <f t="shared" si="1514"/>
        <v>208455.6666354207</v>
      </c>
      <c r="Q2587" s="16">
        <f t="shared" si="1535"/>
        <v>65988.219389292935</v>
      </c>
      <c r="R2587" s="16">
        <f t="shared" si="1515"/>
        <v>22000</v>
      </c>
      <c r="S2587" s="16">
        <f t="shared" si="1536"/>
        <v>192402.17659270341</v>
      </c>
      <c r="T2587" s="16">
        <f t="shared" si="1537"/>
        <v>26608.982491550094</v>
      </c>
      <c r="U2587" s="16">
        <f t="shared" si="1516"/>
        <v>165793.19410115332</v>
      </c>
      <c r="V2587" s="16">
        <f t="shared" si="1538"/>
        <v>54256.931129987897</v>
      </c>
      <c r="W2587" s="16">
        <f t="shared" si="1517"/>
        <v>22000</v>
      </c>
      <c r="X2587" s="16">
        <f t="shared" si="1539"/>
        <v>212303.36213673223</v>
      </c>
      <c r="Y2587" s="16">
        <f t="shared" si="1540"/>
        <v>26652.328179632921</v>
      </c>
      <c r="Z2587" s="16">
        <f t="shared" si="1518"/>
        <v>185651.03395709931</v>
      </c>
      <c r="AA2587" s="16">
        <f t="shared" si="1541"/>
        <v>59814.239904021095</v>
      </c>
      <c r="AB2587" s="16">
        <f t="shared" si="1519"/>
        <v>22000</v>
      </c>
      <c r="AC2587" s="16">
        <f t="shared" si="1542"/>
        <v>222398.98768539424</v>
      </c>
      <c r="AD2587" s="16">
        <f t="shared" si="1543"/>
        <v>26673.851937648902</v>
      </c>
      <c r="AE2587" s="16">
        <f t="shared" si="1520"/>
        <v>195725.13574774534</v>
      </c>
      <c r="AF2587" s="16">
        <f t="shared" si="1544"/>
        <v>62568.399971836348</v>
      </c>
      <c r="AG2587" s="16">
        <f t="shared" si="1521"/>
        <v>22000</v>
      </c>
      <c r="AH2587" s="16">
        <f t="shared" si="1545"/>
        <v>217338.99537218051</v>
      </c>
      <c r="AI2587" s="16">
        <f t="shared" si="1546"/>
        <v>26663.102599218626</v>
      </c>
      <c r="AJ2587" s="16">
        <f t="shared" si="1522"/>
        <v>190675.89277296187</v>
      </c>
      <c r="AK2587" s="16">
        <f t="shared" si="1547"/>
        <v>61193.356923919382</v>
      </c>
      <c r="AL2587" s="16">
        <f t="shared" si="1523"/>
        <v>22000</v>
      </c>
      <c r="AM2587" s="16">
        <f t="shared" si="1548"/>
        <v>219865.93959800623</v>
      </c>
      <c r="AN2587" s="16">
        <f t="shared" si="1549"/>
        <v>26668.480411846878</v>
      </c>
      <c r="AO2587" s="16">
        <f t="shared" si="1524"/>
        <v>193197.45918615934</v>
      </c>
      <c r="AP2587" s="16">
        <f t="shared" si="1550"/>
        <v>61881.387364365146</v>
      </c>
      <c r="AQ2587" s="16">
        <f t="shared" si="1525"/>
        <v>22000</v>
      </c>
      <c r="AR2587" s="16">
        <f t="shared" si="1551"/>
        <v>217338.99537218051</v>
      </c>
      <c r="AS2587" s="16">
        <f t="shared" si="1552"/>
        <v>26663.102599218626</v>
      </c>
      <c r="AT2587" s="16">
        <f t="shared" si="1526"/>
        <v>190675.89277296187</v>
      </c>
      <c r="AU2587" s="16">
        <f t="shared" si="1553"/>
        <v>61193.356923919382</v>
      </c>
    </row>
    <row r="2588" spans="2:47">
      <c r="B2588" s="13">
        <v>12</v>
      </c>
      <c r="C2588" s="16">
        <f t="shared" si="1509"/>
        <v>22000</v>
      </c>
      <c r="D2588" s="16">
        <f t="shared" si="1527"/>
        <v>307584.25934737729</v>
      </c>
      <c r="E2588" s="16">
        <f t="shared" si="1528"/>
        <v>26998.071400255241</v>
      </c>
      <c r="F2588" s="16">
        <f t="shared" si="1510"/>
        <v>280586.18794712203</v>
      </c>
      <c r="G2588" s="16">
        <f t="shared" si="1529"/>
        <v>79216.951396154982</v>
      </c>
      <c r="H2588" s="16">
        <f t="shared" si="1511"/>
        <v>22000</v>
      </c>
      <c r="I2588" s="16">
        <f t="shared" si="1530"/>
        <v>130768.45908414373</v>
      </c>
      <c r="J2588" s="16">
        <f t="shared" si="1531"/>
        <v>26654.195914904372</v>
      </c>
      <c r="K2588" s="16">
        <f t="shared" si="1512"/>
        <v>104114.26316923936</v>
      </c>
      <c r="L2588" s="16">
        <f t="shared" si="1532"/>
        <v>33521.492802867135</v>
      </c>
      <c r="M2588" s="16">
        <f t="shared" si="1513"/>
        <v>22000</v>
      </c>
      <c r="N2588" s="16">
        <f t="shared" si="1533"/>
        <v>214279.91796121438</v>
      </c>
      <c r="O2588" s="16">
        <f t="shared" si="1534"/>
        <v>26827.047798654101</v>
      </c>
      <c r="P2588" s="16">
        <f t="shared" si="1514"/>
        <v>187452.87016256028</v>
      </c>
      <c r="Q2588" s="16">
        <f t="shared" si="1535"/>
        <v>56594.843183334073</v>
      </c>
      <c r="R2588" s="16">
        <f t="shared" si="1515"/>
        <v>22000</v>
      </c>
      <c r="S2588" s="16">
        <f t="shared" si="1536"/>
        <v>170425.45594433954</v>
      </c>
      <c r="T2588" s="16">
        <f t="shared" si="1537"/>
        <v>26738.811814941873</v>
      </c>
      <c r="U2588" s="16">
        <f t="shared" si="1516"/>
        <v>143686.64412939767</v>
      </c>
      <c r="V2588" s="16">
        <f t="shared" si="1538"/>
        <v>44847.371179690199</v>
      </c>
      <c r="W2588" s="16">
        <f t="shared" si="1517"/>
        <v>22000</v>
      </c>
      <c r="X2588" s="16">
        <f t="shared" si="1539"/>
        <v>190838.12384586068</v>
      </c>
      <c r="Y2588" s="16">
        <f t="shared" si="1540"/>
        <v>26780.554098784651</v>
      </c>
      <c r="Z2588" s="16">
        <f t="shared" si="1518"/>
        <v>164057.56974707602</v>
      </c>
      <c r="AA2588" s="16">
        <f t="shared" si="1541"/>
        <v>50412.188567670164</v>
      </c>
      <c r="AB2588" s="16">
        <f t="shared" si="1519"/>
        <v>22000</v>
      </c>
      <c r="AC2588" s="16">
        <f t="shared" si="1542"/>
        <v>201193.69604053735</v>
      </c>
      <c r="AD2588" s="16">
        <f t="shared" si="1543"/>
        <v>26801.279567545946</v>
      </c>
      <c r="AE2588" s="16">
        <f t="shared" si="1520"/>
        <v>174392.4164729914</v>
      </c>
      <c r="AF2588" s="16">
        <f t="shared" si="1544"/>
        <v>53170.176744575612</v>
      </c>
      <c r="AG2588" s="16">
        <f t="shared" si="1521"/>
        <v>22000</v>
      </c>
      <c r="AH2588" s="16">
        <f t="shared" si="1545"/>
        <v>196003.37721703845</v>
      </c>
      <c r="AI2588" s="16">
        <f t="shared" si="1546"/>
        <v>26790.929082974308</v>
      </c>
      <c r="AJ2588" s="16">
        <f t="shared" si="1522"/>
        <v>169212.44813406415</v>
      </c>
      <c r="AK2588" s="16">
        <f t="shared" si="1547"/>
        <v>51793.213882428448</v>
      </c>
      <c r="AL2588" s="16">
        <f t="shared" si="1523"/>
        <v>22000</v>
      </c>
      <c r="AM2588" s="16">
        <f t="shared" si="1548"/>
        <v>198595.39619582062</v>
      </c>
      <c r="AN2588" s="16">
        <f t="shared" si="1549"/>
        <v>26796.107395520834</v>
      </c>
      <c r="AO2588" s="16">
        <f t="shared" si="1524"/>
        <v>171799.28880029978</v>
      </c>
      <c r="AP2588" s="16">
        <f t="shared" si="1550"/>
        <v>52482.202818327118</v>
      </c>
      <c r="AQ2588" s="16">
        <f t="shared" si="1525"/>
        <v>22000</v>
      </c>
      <c r="AR2588" s="16">
        <f t="shared" si="1551"/>
        <v>196003.37721703845</v>
      </c>
      <c r="AS2588" s="16">
        <f t="shared" si="1552"/>
        <v>26790.929082974308</v>
      </c>
      <c r="AT2588" s="16">
        <f t="shared" si="1526"/>
        <v>169212.44813406415</v>
      </c>
      <c r="AU2588" s="16">
        <f t="shared" si="1553"/>
        <v>51793.213882428448</v>
      </c>
    </row>
    <row r="2589" spans="2:47">
      <c r="B2589" s="13">
        <v>13</v>
      </c>
      <c r="C2589" s="16">
        <f t="shared" si="1509"/>
        <v>22000</v>
      </c>
      <c r="D2589" s="16">
        <f t="shared" si="1527"/>
        <v>288425.76603836461</v>
      </c>
      <c r="E2589" s="16">
        <f t="shared" si="1528"/>
        <v>27113.305480314459</v>
      </c>
      <c r="F2589" s="16">
        <f t="shared" si="1510"/>
        <v>261312.46055805017</v>
      </c>
      <c r="G2589" s="16">
        <f t="shared" si="1529"/>
        <v>70362.946525011284</v>
      </c>
      <c r="H2589" s="16">
        <f t="shared" si="1511"/>
        <v>22000</v>
      </c>
      <c r="I2589" s="16">
        <f t="shared" si="1530"/>
        <v>107023.21568218792</v>
      </c>
      <c r="J2589" s="16">
        <f t="shared" si="1531"/>
        <v>26782.352617357054</v>
      </c>
      <c r="K2589" s="16">
        <f t="shared" si="1512"/>
        <v>80240.863064830861</v>
      </c>
      <c r="L2589" s="16">
        <f t="shared" si="1532"/>
        <v>24640.004018060612</v>
      </c>
      <c r="M2589" s="16">
        <f t="shared" si="1513"/>
        <v>22000</v>
      </c>
      <c r="N2589" s="16">
        <f t="shared" si="1533"/>
        <v>192690.30335490225</v>
      </c>
      <c r="O2589" s="16">
        <f t="shared" si="1534"/>
        <v>26948.753303572375</v>
      </c>
      <c r="P2589" s="16">
        <f t="shared" si="1514"/>
        <v>165741.55005132989</v>
      </c>
      <c r="Q2589" s="16">
        <f t="shared" si="1535"/>
        <v>47725.251403885428</v>
      </c>
      <c r="R2589" s="16">
        <f t="shared" si="1515"/>
        <v>22000</v>
      </c>
      <c r="S2589" s="16">
        <f t="shared" si="1536"/>
        <v>147701.24896637304</v>
      </c>
      <c r="T2589" s="16">
        <f t="shared" si="1537"/>
        <v>26863.821708301657</v>
      </c>
      <c r="U2589" s="16">
        <f t="shared" si="1516"/>
        <v>120837.42725807137</v>
      </c>
      <c r="V2589" s="16">
        <f t="shared" si="1538"/>
        <v>35971.133374293655</v>
      </c>
      <c r="W2589" s="16">
        <f t="shared" si="1517"/>
        <v>22000</v>
      </c>
      <c r="X2589" s="16">
        <f t="shared" si="1539"/>
        <v>168641.33824580931</v>
      </c>
      <c r="Y2589" s="16">
        <f t="shared" si="1540"/>
        <v>26904.003686734122</v>
      </c>
      <c r="Z2589" s="16">
        <f t="shared" si="1518"/>
        <v>141737.33455907519</v>
      </c>
      <c r="AA2589" s="16">
        <f t="shared" si="1541"/>
        <v>41538.958355118753</v>
      </c>
      <c r="AB2589" s="16">
        <f t="shared" si="1519"/>
        <v>22000</v>
      </c>
      <c r="AC2589" s="16">
        <f t="shared" si="1542"/>
        <v>179264.94058924678</v>
      </c>
      <c r="AD2589" s="16">
        <f t="shared" si="1543"/>
        <v>26923.952500060856</v>
      </c>
      <c r="AE2589" s="16">
        <f t="shared" si="1520"/>
        <v>152340.98808918591</v>
      </c>
      <c r="AF2589" s="16">
        <f t="shared" si="1544"/>
        <v>44298.532442061442</v>
      </c>
      <c r="AG2589" s="16">
        <f t="shared" si="1521"/>
        <v>22000</v>
      </c>
      <c r="AH2589" s="16">
        <f t="shared" si="1545"/>
        <v>173940.24393492992</v>
      </c>
      <c r="AI2589" s="16">
        <f t="shared" si="1546"/>
        <v>26913.990045719576</v>
      </c>
      <c r="AJ2589" s="16">
        <f t="shared" si="1522"/>
        <v>147026.25388921035</v>
      </c>
      <c r="AK2589" s="16">
        <f t="shared" si="1547"/>
        <v>42920.770148053867</v>
      </c>
      <c r="AL2589" s="16">
        <f t="shared" si="1523"/>
        <v>22000</v>
      </c>
      <c r="AM2589" s="16">
        <f t="shared" si="1548"/>
        <v>176599.36092938014</v>
      </c>
      <c r="AN2589" s="16">
        <f t="shared" si="1549"/>
        <v>26918.974268342292</v>
      </c>
      <c r="AO2589" s="16">
        <f t="shared" si="1524"/>
        <v>149680.38666103786</v>
      </c>
      <c r="AP2589" s="16">
        <f t="shared" si="1550"/>
        <v>43610.157207158176</v>
      </c>
      <c r="AQ2589" s="16">
        <f t="shared" si="1525"/>
        <v>22000</v>
      </c>
      <c r="AR2589" s="16">
        <f t="shared" si="1551"/>
        <v>173940.24393492992</v>
      </c>
      <c r="AS2589" s="16">
        <f t="shared" si="1552"/>
        <v>26913.990045719576</v>
      </c>
      <c r="AT2589" s="16">
        <f t="shared" si="1526"/>
        <v>147026.25388921035</v>
      </c>
      <c r="AU2589" s="16">
        <f t="shared" si="1553"/>
        <v>42920.770148053867</v>
      </c>
    </row>
    <row r="2590" spans="2:47">
      <c r="B2590" s="13">
        <v>14</v>
      </c>
      <c r="C2590" s="16">
        <f t="shared" si="1509"/>
        <v>22000</v>
      </c>
      <c r="D2590" s="16">
        <f t="shared" si="1527"/>
        <v>268613.53070604207</v>
      </c>
      <c r="E2590" s="16">
        <f t="shared" si="1528"/>
        <v>27224.129593104848</v>
      </c>
      <c r="F2590" s="16">
        <f t="shared" si="1510"/>
        <v>241389.40111293722</v>
      </c>
      <c r="G2590" s="16">
        <f t="shared" si="1529"/>
        <v>61991.787312973313</v>
      </c>
      <c r="H2590" s="16">
        <f t="shared" si="1511"/>
        <v>22000</v>
      </c>
      <c r="I2590" s="16">
        <f t="shared" si="1530"/>
        <v>82482.792778862233</v>
      </c>
      <c r="J2590" s="16">
        <f t="shared" si="1531"/>
        <v>26905.734859769727</v>
      </c>
      <c r="K2590" s="16">
        <f t="shared" si="1512"/>
        <v>55577.057919092505</v>
      </c>
      <c r="L2590" s="16">
        <f t="shared" si="1532"/>
        <v>16276.941330789432</v>
      </c>
      <c r="M2590" s="16">
        <f t="shared" si="1513"/>
        <v>22000</v>
      </c>
      <c r="N2590" s="16">
        <f t="shared" si="1533"/>
        <v>170372.36895976405</v>
      </c>
      <c r="O2590" s="16">
        <f t="shared" si="1534"/>
        <v>27065.862573623184</v>
      </c>
      <c r="P2590" s="16">
        <f t="shared" si="1514"/>
        <v>143306.50638614086</v>
      </c>
      <c r="Q2590" s="16">
        <f t="shared" si="1535"/>
        <v>39356.348678323404</v>
      </c>
      <c r="R2590" s="16">
        <f t="shared" si="1515"/>
        <v>22000</v>
      </c>
      <c r="S2590" s="16">
        <f t="shared" si="1536"/>
        <v>124213.62497566189</v>
      </c>
      <c r="T2590" s="16">
        <f t="shared" si="1537"/>
        <v>26984.14313533359</v>
      </c>
      <c r="U2590" s="16">
        <f t="shared" si="1516"/>
        <v>97229.481840328299</v>
      </c>
      <c r="V2590" s="16">
        <f t="shared" si="1538"/>
        <v>27604.677969318273</v>
      </c>
      <c r="W2590" s="16">
        <f t="shared" si="1517"/>
        <v>22000</v>
      </c>
      <c r="X2590" s="16">
        <f t="shared" si="1539"/>
        <v>145697.47568665573</v>
      </c>
      <c r="Y2590" s="16">
        <f t="shared" si="1540"/>
        <v>27022.808114226391</v>
      </c>
      <c r="Z2590" s="16">
        <f t="shared" si="1518"/>
        <v>118674.66757242935</v>
      </c>
      <c r="AA2590" s="16">
        <f t="shared" si="1541"/>
        <v>33171.218615604834</v>
      </c>
      <c r="AB2590" s="16">
        <f t="shared" si="1519"/>
        <v>22000</v>
      </c>
      <c r="AC2590" s="16">
        <f t="shared" si="1542"/>
        <v>156597.39529639776</v>
      </c>
      <c r="AD2590" s="16">
        <f t="shared" si="1543"/>
        <v>27042.00199164826</v>
      </c>
      <c r="AE2590" s="16">
        <f t="shared" si="1520"/>
        <v>129555.39330474951</v>
      </c>
      <c r="AF2590" s="16">
        <f t="shared" si="1544"/>
        <v>35930.240983241652</v>
      </c>
      <c r="AG2590" s="16">
        <f t="shared" si="1521"/>
        <v>22000</v>
      </c>
      <c r="AH2590" s="16">
        <f t="shared" si="1545"/>
        <v>151134.16742287489</v>
      </c>
      <c r="AI2590" s="16">
        <f t="shared" si="1546"/>
        <v>27032.416702528368</v>
      </c>
      <c r="AJ2590" s="16">
        <f t="shared" si="1522"/>
        <v>124101.75072034652</v>
      </c>
      <c r="AK2590" s="16">
        <f t="shared" si="1547"/>
        <v>34552.747354317493</v>
      </c>
      <c r="AL2590" s="16">
        <f t="shared" si="1523"/>
        <v>22000</v>
      </c>
      <c r="AM2590" s="16">
        <f t="shared" si="1548"/>
        <v>153862.45666434726</v>
      </c>
      <c r="AN2590" s="16">
        <f t="shared" si="1549"/>
        <v>27037.212266443279</v>
      </c>
      <c r="AO2590" s="16">
        <f t="shared" si="1524"/>
        <v>126825.24439790398</v>
      </c>
      <c r="AP2590" s="16">
        <f t="shared" si="1550"/>
        <v>35241.998307048081</v>
      </c>
      <c r="AQ2590" s="16">
        <f t="shared" si="1525"/>
        <v>22000</v>
      </c>
      <c r="AR2590" s="16">
        <f t="shared" si="1551"/>
        <v>151134.16742287489</v>
      </c>
      <c r="AS2590" s="16">
        <f t="shared" si="1552"/>
        <v>27032.416702528368</v>
      </c>
      <c r="AT2590" s="16">
        <f t="shared" si="1526"/>
        <v>124101.75072034652</v>
      </c>
      <c r="AU2590" s="16">
        <f t="shared" si="1553"/>
        <v>34552.747354317493</v>
      </c>
    </row>
    <row r="2591" spans="2:47">
      <c r="B2591" s="13">
        <v>15</v>
      </c>
      <c r="C2591" s="16">
        <f t="shared" si="1509"/>
        <v>10587.515832046649</v>
      </c>
      <c r="D2591" s="16">
        <f t="shared" si="1527"/>
        <v>248133.8209800327</v>
      </c>
      <c r="E2591" s="16">
        <f t="shared" si="1528"/>
        <v>13152.906950769579</v>
      </c>
      <c r="F2591" s="16">
        <f t="shared" si="1510"/>
        <v>234980.91402926313</v>
      </c>
      <c r="G2591" s="16">
        <f t="shared" si="1529"/>
        <v>57554.675765067499</v>
      </c>
      <c r="H2591" s="16">
        <f t="shared" si="1511"/>
        <v>22000</v>
      </c>
      <c r="I2591" s="16">
        <f t="shared" si="1530"/>
        <v>57129.880917351948</v>
      </c>
      <c r="J2591" s="16">
        <f t="shared" si="1531"/>
        <v>27024.473820776071</v>
      </c>
      <c r="K2591" s="16">
        <f t="shared" si="1512"/>
        <v>30105.407096575876</v>
      </c>
      <c r="L2591" s="16">
        <f t="shared" si="1532"/>
        <v>8409.1831575397646</v>
      </c>
      <c r="M2591" s="16">
        <f t="shared" si="1513"/>
        <v>22000</v>
      </c>
      <c r="N2591" s="16">
        <f t="shared" si="1533"/>
        <v>147310.49017456966</v>
      </c>
      <c r="O2591" s="16">
        <f t="shared" si="1534"/>
        <v>27178.507142102011</v>
      </c>
      <c r="P2591" s="16">
        <f t="shared" si="1514"/>
        <v>120131.98303246764</v>
      </c>
      <c r="Q2591" s="16">
        <f t="shared" si="1535"/>
        <v>31465.859507992362</v>
      </c>
      <c r="R2591" s="16">
        <f t="shared" si="1515"/>
        <v>22000</v>
      </c>
      <c r="S2591" s="16">
        <f t="shared" si="1536"/>
        <v>99946.073562947073</v>
      </c>
      <c r="T2591" s="16">
        <f t="shared" si="1537"/>
        <v>27099.907541693752</v>
      </c>
      <c r="U2591" s="16">
        <f t="shared" si="1516"/>
        <v>72846.166021253317</v>
      </c>
      <c r="V2591" s="16">
        <f t="shared" si="1538"/>
        <v>19725.293562881325</v>
      </c>
      <c r="W2591" s="16">
        <f t="shared" si="1517"/>
        <v>22000</v>
      </c>
      <c r="X2591" s="16">
        <f t="shared" si="1539"/>
        <v>121990.43778440302</v>
      </c>
      <c r="Y2591" s="16">
        <f t="shared" si="1540"/>
        <v>27137.09889288538</v>
      </c>
      <c r="Z2591" s="16">
        <f t="shared" si="1518"/>
        <v>94853.338891517647</v>
      </c>
      <c r="AA2591" s="16">
        <f t="shared" si="1541"/>
        <v>25286.463125160026</v>
      </c>
      <c r="AB2591" s="16">
        <f t="shared" si="1519"/>
        <v>22000</v>
      </c>
      <c r="AC2591" s="16">
        <f t="shared" si="1542"/>
        <v>133175.17099368421</v>
      </c>
      <c r="AD2591" s="16">
        <f t="shared" si="1543"/>
        <v>27155.559570367768</v>
      </c>
      <c r="AE2591" s="16">
        <f t="shared" si="1520"/>
        <v>106019.61142331644</v>
      </c>
      <c r="AF2591" s="16">
        <f t="shared" si="1544"/>
        <v>28042.898709332494</v>
      </c>
      <c r="AG2591" s="16">
        <f t="shared" si="1521"/>
        <v>22000</v>
      </c>
      <c r="AH2591" s="16">
        <f t="shared" si="1545"/>
        <v>127569.15363547301</v>
      </c>
      <c r="AI2591" s="16">
        <f t="shared" si="1546"/>
        <v>27146.340574610858</v>
      </c>
      <c r="AJ2591" s="16">
        <f t="shared" si="1522"/>
        <v>100422.81306086214</v>
      </c>
      <c r="AK2591" s="16">
        <f t="shared" si="1547"/>
        <v>26666.690563101754</v>
      </c>
      <c r="AL2591" s="16">
        <f t="shared" si="1523"/>
        <v>22000</v>
      </c>
      <c r="AM2591" s="16">
        <f t="shared" si="1548"/>
        <v>130368.74172638143</v>
      </c>
      <c r="AN2591" s="16">
        <f t="shared" si="1549"/>
        <v>27150.952914799982</v>
      </c>
      <c r="AO2591" s="16">
        <f t="shared" si="1524"/>
        <v>103217.78881158144</v>
      </c>
      <c r="AP2591" s="16">
        <f t="shared" si="1550"/>
        <v>27355.296820454329</v>
      </c>
      <c r="AQ2591" s="16">
        <f t="shared" si="1525"/>
        <v>22000</v>
      </c>
      <c r="AR2591" s="16">
        <f t="shared" si="1551"/>
        <v>127569.15363547301</v>
      </c>
      <c r="AS2591" s="16">
        <f t="shared" si="1552"/>
        <v>27146.340574610858</v>
      </c>
      <c r="AT2591" s="16">
        <f t="shared" si="1526"/>
        <v>100422.81306086214</v>
      </c>
      <c r="AU2591" s="16">
        <f t="shared" si="1553"/>
        <v>26666.690563101754</v>
      </c>
    </row>
    <row r="2592" spans="2:47">
      <c r="B2592" s="13">
        <v>16</v>
      </c>
      <c r="C2592" s="16">
        <f t="shared" si="1509"/>
        <v>-824.96833590670337</v>
      </c>
      <c r="D2592" s="16">
        <f t="shared" si="1527"/>
        <v>241546.28076724077</v>
      </c>
      <c r="E2592" s="16">
        <f t="shared" si="1528"/>
        <v>0</v>
      </c>
      <c r="F2592" s="16">
        <f t="shared" si="1510"/>
        <v>242371.24910314748</v>
      </c>
      <c r="G2592" s="16">
        <f t="shared" si="1529"/>
        <v>57234.945197033536</v>
      </c>
      <c r="H2592" s="16">
        <f t="shared" si="1511"/>
        <v>22000</v>
      </c>
      <c r="I2592" s="16">
        <f t="shared" si="1530"/>
        <v>30946.552170854207</v>
      </c>
      <c r="J2592" s="16">
        <f t="shared" si="1531"/>
        <v>27138.701013856698</v>
      </c>
      <c r="K2592" s="16">
        <f t="shared" si="1512"/>
        <v>3807.851156997509</v>
      </c>
      <c r="L2592" s="16">
        <f t="shared" si="1532"/>
        <v>1014.4282474143957</v>
      </c>
      <c r="M2592" s="16">
        <f t="shared" si="1513"/>
        <v>22000</v>
      </c>
      <c r="N2592" s="16">
        <f t="shared" si="1533"/>
        <v>123488.47063839479</v>
      </c>
      <c r="O2592" s="16">
        <f t="shared" si="1534"/>
        <v>27286.81833651675</v>
      </c>
      <c r="P2592" s="16">
        <f t="shared" si="1514"/>
        <v>96201.652301878043</v>
      </c>
      <c r="Q2592" s="16">
        <f t="shared" si="1535"/>
        <v>24032.311618025677</v>
      </c>
      <c r="R2592" s="16">
        <f t="shared" si="1515"/>
        <v>22000</v>
      </c>
      <c r="S2592" s="16">
        <f t="shared" si="1536"/>
        <v>74881.487899887128</v>
      </c>
      <c r="T2592" s="16">
        <f t="shared" si="1537"/>
        <v>27211.246438793831</v>
      </c>
      <c r="U2592" s="16">
        <f t="shared" si="1516"/>
        <v>47670.241461093297</v>
      </c>
      <c r="V2592" s="16">
        <f t="shared" si="1538"/>
        <v>12311.081037166588</v>
      </c>
      <c r="W2592" s="16">
        <f t="shared" si="1517"/>
        <v>22000</v>
      </c>
      <c r="X2592" s="16">
        <f t="shared" si="1539"/>
        <v>97503.541180146654</v>
      </c>
      <c r="Y2592" s="16">
        <f t="shared" si="1540"/>
        <v>27247.007470444885</v>
      </c>
      <c r="Z2592" s="16">
        <f t="shared" si="1518"/>
        <v>70256.533709701762</v>
      </c>
      <c r="AA2592" s="16">
        <f t="shared" si="1541"/>
        <v>17862.993743102637</v>
      </c>
      <c r="AB2592" s="16">
        <f t="shared" si="1519"/>
        <v>22000</v>
      </c>
      <c r="AC2592" s="16">
        <f t="shared" si="1542"/>
        <v>108981.7993664839</v>
      </c>
      <c r="AD2592" s="16">
        <f t="shared" si="1543"/>
        <v>27264.75663680469</v>
      </c>
      <c r="AE2592" s="16">
        <f t="shared" si="1520"/>
        <v>81717.042729679204</v>
      </c>
      <c r="AF2592" s="16">
        <f t="shared" si="1544"/>
        <v>20614.907902194271</v>
      </c>
      <c r="AG2592" s="16">
        <f t="shared" si="1521"/>
        <v>22000</v>
      </c>
      <c r="AH2592" s="16">
        <f t="shared" si="1545"/>
        <v>103228.62645778264</v>
      </c>
      <c r="AI2592" s="16">
        <f t="shared" si="1546"/>
        <v>27255.893087391483</v>
      </c>
      <c r="AJ2592" s="16">
        <f t="shared" si="1522"/>
        <v>75972.733370391157</v>
      </c>
      <c r="AK2592" s="16">
        <f t="shared" si="1547"/>
        <v>19240.951851720027</v>
      </c>
      <c r="AL2592" s="16">
        <f t="shared" si="1523"/>
        <v>22000</v>
      </c>
      <c r="AM2592" s="16">
        <f t="shared" si="1548"/>
        <v>106101.69383097703</v>
      </c>
      <c r="AN2592" s="16">
        <f t="shared" si="1549"/>
        <v>27260.327626732662</v>
      </c>
      <c r="AO2592" s="16">
        <f t="shared" si="1524"/>
        <v>78841.366204244376</v>
      </c>
      <c r="AP2592" s="16">
        <f t="shared" si="1550"/>
        <v>19928.429928734138</v>
      </c>
      <c r="AQ2592" s="16">
        <f t="shared" si="1525"/>
        <v>22000</v>
      </c>
      <c r="AR2592" s="16">
        <f t="shared" si="1551"/>
        <v>103228.62645778264</v>
      </c>
      <c r="AS2592" s="16">
        <f t="shared" si="1552"/>
        <v>27255.893087391483</v>
      </c>
      <c r="AT2592" s="16">
        <f t="shared" si="1526"/>
        <v>75972.733370391157</v>
      </c>
      <c r="AU2592" s="16">
        <f t="shared" si="1553"/>
        <v>19240.951851720027</v>
      </c>
    </row>
    <row r="2593" spans="2:47">
      <c r="B2593" s="13">
        <v>17</v>
      </c>
      <c r="C2593" s="16">
        <f t="shared" si="1509"/>
        <v>-824.96833590670337</v>
      </c>
      <c r="D2593" s="16">
        <f t="shared" si="1527"/>
        <v>249143.1018030894</v>
      </c>
      <c r="E2593" s="16">
        <f t="shared" si="1528"/>
        <v>0</v>
      </c>
      <c r="F2593" s="16">
        <f t="shared" si="1510"/>
        <v>249968.07013899612</v>
      </c>
      <c r="G2593" s="16">
        <f t="shared" si="1529"/>
        <v>56921.483855823768</v>
      </c>
      <c r="H2593" s="16">
        <f t="shared" si="1511"/>
        <v>22000</v>
      </c>
      <c r="I2593" s="16">
        <f t="shared" si="1530"/>
        <v>3914.2425183240198</v>
      </c>
      <c r="J2593" s="16">
        <f t="shared" si="1531"/>
        <v>27248.547883063497</v>
      </c>
      <c r="K2593" s="16">
        <f t="shared" si="1512"/>
        <v>-18839.709192112485</v>
      </c>
      <c r="L2593" s="16">
        <f t="shared" si="1532"/>
        <v>0</v>
      </c>
      <c r="M2593" s="16">
        <f t="shared" si="1513"/>
        <v>22000</v>
      </c>
      <c r="N2593" s="16">
        <f t="shared" si="1533"/>
        <v>98889.526467192511</v>
      </c>
      <c r="O2593" s="16">
        <f t="shared" si="1534"/>
        <v>27390.926920222959</v>
      </c>
      <c r="P2593" s="16">
        <f t="shared" si="1514"/>
        <v>71498.599546969548</v>
      </c>
      <c r="Q2593" s="16">
        <f t="shared" si="1535"/>
        <v>17035.018633678985</v>
      </c>
      <c r="R2593" s="16">
        <f t="shared" si="1515"/>
        <v>22000</v>
      </c>
      <c r="S2593" s="16">
        <f t="shared" si="1536"/>
        <v>49002.14800751624</v>
      </c>
      <c r="T2593" s="16">
        <f t="shared" si="1537"/>
        <v>27318.29102194613</v>
      </c>
      <c r="U2593" s="16">
        <f t="shared" si="1516"/>
        <v>21683.85698557011</v>
      </c>
      <c r="V2593" s="16">
        <f t="shared" si="1538"/>
        <v>5340.9367492588563</v>
      </c>
      <c r="W2593" s="16">
        <f t="shared" si="1517"/>
        <v>22000</v>
      </c>
      <c r="X2593" s="16">
        <f t="shared" si="1539"/>
        <v>72219.501261550831</v>
      </c>
      <c r="Y2593" s="16">
        <f t="shared" si="1540"/>
        <v>27352.664859995504</v>
      </c>
      <c r="Z2593" s="16">
        <f t="shared" si="1518"/>
        <v>44866.836401555323</v>
      </c>
      <c r="AA2593" s="16">
        <f t="shared" si="1541"/>
        <v>10879.903354462143</v>
      </c>
      <c r="AB2593" s="16">
        <f t="shared" si="1519"/>
        <v>22000</v>
      </c>
      <c r="AC2593" s="16">
        <f t="shared" si="1542"/>
        <v>84000.216903546432</v>
      </c>
      <c r="AD2593" s="16">
        <f t="shared" si="1543"/>
        <v>27369.724098836872</v>
      </c>
      <c r="AE2593" s="16">
        <f t="shared" si="1520"/>
        <v>56630.49280470956</v>
      </c>
      <c r="AF2593" s="16">
        <f t="shared" si="1544"/>
        <v>13625.459606748858</v>
      </c>
      <c r="AG2593" s="16">
        <f t="shared" si="1521"/>
        <v>22000</v>
      </c>
      <c r="AH2593" s="16">
        <f t="shared" si="1545"/>
        <v>78095.411540759887</v>
      </c>
      <c r="AI2593" s="16">
        <f t="shared" si="1546"/>
        <v>27361.205202518497</v>
      </c>
      <c r="AJ2593" s="16">
        <f t="shared" si="1522"/>
        <v>50734.206338241391</v>
      </c>
      <c r="AK2593" s="16">
        <f t="shared" si="1547"/>
        <v>12254.673194988285</v>
      </c>
      <c r="AL2593" s="16">
        <f t="shared" si="1523"/>
        <v>22000</v>
      </c>
      <c r="AM2593" s="16">
        <f t="shared" si="1548"/>
        <v>81044.193975990973</v>
      </c>
      <c r="AN2593" s="16">
        <f t="shared" si="1549"/>
        <v>27365.467337294529</v>
      </c>
      <c r="AO2593" s="16">
        <f t="shared" si="1524"/>
        <v>53678.726638696447</v>
      </c>
      <c r="AP2593" s="16">
        <f t="shared" si="1550"/>
        <v>12940.564144301765</v>
      </c>
      <c r="AQ2593" s="16">
        <f t="shared" si="1525"/>
        <v>22000</v>
      </c>
      <c r="AR2593" s="16">
        <f t="shared" si="1551"/>
        <v>78095.411540759887</v>
      </c>
      <c r="AS2593" s="16">
        <f t="shared" si="1552"/>
        <v>27361.205202518497</v>
      </c>
      <c r="AT2593" s="16">
        <f t="shared" si="1526"/>
        <v>50734.206338241391</v>
      </c>
      <c r="AU2593" s="16">
        <f t="shared" si="1553"/>
        <v>12254.673194988285</v>
      </c>
    </row>
    <row r="2594" spans="2:47">
      <c r="B2594" s="13">
        <v>18</v>
      </c>
      <c r="C2594" s="16">
        <f t="shared" si="1509"/>
        <v>-824.96833590670337</v>
      </c>
      <c r="D2594" s="16">
        <f t="shared" si="1527"/>
        <v>256952.1780186797</v>
      </c>
      <c r="E2594" s="16">
        <f t="shared" si="1528"/>
        <v>0</v>
      </c>
      <c r="F2594" s="16">
        <f t="shared" si="1510"/>
        <v>257777.14635458641</v>
      </c>
      <c r="G2594" s="16">
        <f t="shared" si="1529"/>
        <v>56614.168815422032</v>
      </c>
      <c r="H2594" s="16">
        <f t="shared" si="1511"/>
        <v>22000</v>
      </c>
      <c r="I2594" s="16">
        <f t="shared" si="1530"/>
        <v>-19404.900467875861</v>
      </c>
      <c r="J2594" s="16">
        <f t="shared" si="1531"/>
        <v>0</v>
      </c>
      <c r="K2594" s="16">
        <f t="shared" si="1512"/>
        <v>-41404.900467875865</v>
      </c>
      <c r="L2594" s="16">
        <f t="shared" si="1532"/>
        <v>0</v>
      </c>
      <c r="M2594" s="16">
        <f t="shared" si="1513"/>
        <v>8017.6225330454299</v>
      </c>
      <c r="N2594" s="16">
        <f t="shared" si="1533"/>
        <v>73496.270418311877</v>
      </c>
      <c r="O2594" s="16">
        <f t="shared" si="1534"/>
        <v>10018.734660551252</v>
      </c>
      <c r="P2594" s="16">
        <f t="shared" si="1514"/>
        <v>63477.535757760626</v>
      </c>
      <c r="Q2594" s="16">
        <f t="shared" si="1535"/>
        <v>14424.381449920938</v>
      </c>
      <c r="R2594" s="16">
        <f t="shared" si="1515"/>
        <v>22000</v>
      </c>
      <c r="S2594" s="16">
        <f t="shared" si="1536"/>
        <v>22289.703949746941</v>
      </c>
      <c r="T2594" s="16">
        <f t="shared" si="1537"/>
        <v>27421.171821808861</v>
      </c>
      <c r="U2594" s="16">
        <f t="shared" si="1516"/>
        <v>-4116.9755223799621</v>
      </c>
      <c r="V2594" s="16">
        <f t="shared" si="1538"/>
        <v>0</v>
      </c>
      <c r="W2594" s="16">
        <f t="shared" si="1517"/>
        <v>22000</v>
      </c>
      <c r="X2594" s="16">
        <f t="shared" si="1539"/>
        <v>46120.415810614781</v>
      </c>
      <c r="Y2594" s="16">
        <f t="shared" si="1540"/>
        <v>27454.201302155452</v>
      </c>
      <c r="Z2594" s="16">
        <f t="shared" si="1518"/>
        <v>18666.214508459328</v>
      </c>
      <c r="AA2594" s="16">
        <f t="shared" si="1541"/>
        <v>4317.0582042051019</v>
      </c>
      <c r="AB2594" s="16">
        <f t="shared" si="1519"/>
        <v>16831.64413233045</v>
      </c>
      <c r="AC2594" s="16">
        <f t="shared" si="1542"/>
        <v>58212.748773673142</v>
      </c>
      <c r="AD2594" s="16">
        <f t="shared" si="1543"/>
        <v>21017.055877594674</v>
      </c>
      <c r="AE2594" s="16">
        <f t="shared" si="1520"/>
        <v>37195.692896078472</v>
      </c>
      <c r="AF2594" s="16">
        <f t="shared" si="1544"/>
        <v>8535.4325597447605</v>
      </c>
      <c r="AG2594" s="16">
        <f t="shared" si="1521"/>
        <v>20287.239418101592</v>
      </c>
      <c r="AH2594" s="16">
        <f t="shared" si="1545"/>
        <v>52151.720063331857</v>
      </c>
      <c r="AI2594" s="16">
        <f t="shared" si="1546"/>
        <v>25324.383067459959</v>
      </c>
      <c r="AJ2594" s="16">
        <f t="shared" si="1522"/>
        <v>26827.336995871898</v>
      </c>
      <c r="AK2594" s="16">
        <f t="shared" si="1547"/>
        <v>6180.3132824876811</v>
      </c>
      <c r="AL2594" s="16">
        <f t="shared" si="1523"/>
        <v>18564.454128878409</v>
      </c>
      <c r="AM2594" s="16">
        <f t="shared" si="1548"/>
        <v>55178.510260981624</v>
      </c>
      <c r="AN2594" s="16">
        <f t="shared" si="1549"/>
        <v>23177.300891149622</v>
      </c>
      <c r="AO2594" s="16">
        <f t="shared" si="1524"/>
        <v>32001.209369832002</v>
      </c>
      <c r="AP2594" s="16">
        <f t="shared" si="1550"/>
        <v>7357.8250682155731</v>
      </c>
      <c r="AQ2594" s="16">
        <f t="shared" si="1525"/>
        <v>20287.239418101592</v>
      </c>
      <c r="AR2594" s="16">
        <f t="shared" si="1551"/>
        <v>52151.720063331857</v>
      </c>
      <c r="AS2594" s="16">
        <f t="shared" si="1552"/>
        <v>25324.383067459959</v>
      </c>
      <c r="AT2594" s="16">
        <f t="shared" si="1526"/>
        <v>26827.336995871898</v>
      </c>
      <c r="AU2594" s="16">
        <f t="shared" si="1553"/>
        <v>6180.3132824876811</v>
      </c>
    </row>
    <row r="2595" spans="2:47">
      <c r="B2595" s="13">
        <v>19</v>
      </c>
      <c r="C2595" s="16">
        <f t="shared" si="1509"/>
        <v>-824.96833590670337</v>
      </c>
      <c r="D2595" s="16">
        <f t="shared" si="1527"/>
        <v>264979.43982373358</v>
      </c>
      <c r="E2595" s="16">
        <f t="shared" si="1528"/>
        <v>0</v>
      </c>
      <c r="F2595" s="16">
        <f t="shared" si="1510"/>
        <v>265804.40815964027</v>
      </c>
      <c r="G2595" s="16">
        <f t="shared" si="1529"/>
        <v>56312.87956012621</v>
      </c>
      <c r="H2595" s="16">
        <f t="shared" si="1511"/>
        <v>22000</v>
      </c>
      <c r="I2595" s="16">
        <f t="shared" si="1530"/>
        <v>-42647.047481912145</v>
      </c>
      <c r="J2595" s="16">
        <f t="shared" si="1531"/>
        <v>0</v>
      </c>
      <c r="K2595" s="16">
        <f t="shared" si="1512"/>
        <v>-64647.047481912145</v>
      </c>
      <c r="L2595" s="16">
        <f t="shared" si="1532"/>
        <v>0</v>
      </c>
      <c r="M2595" s="16">
        <f t="shared" si="1513"/>
        <v>1026.4337995681465</v>
      </c>
      <c r="N2595" s="16">
        <f t="shared" si="1533"/>
        <v>65251.098106832462</v>
      </c>
      <c r="O2595" s="16">
        <f t="shared" si="1534"/>
        <v>1287.1038743229044</v>
      </c>
      <c r="P2595" s="16">
        <f t="shared" si="1514"/>
        <v>63963.994232509554</v>
      </c>
      <c r="Q2595" s="16">
        <f t="shared" si="1535"/>
        <v>13862.602731562016</v>
      </c>
      <c r="R2595" s="16">
        <f t="shared" si="1515"/>
        <v>17012.314420091181</v>
      </c>
      <c r="S2595" s="16">
        <f t="shared" si="1536"/>
        <v>-4240.4847880513607</v>
      </c>
      <c r="T2595" s="16">
        <f t="shared" si="1537"/>
        <v>0</v>
      </c>
      <c r="U2595" s="16">
        <f t="shared" si="1516"/>
        <v>-21252.79920814254</v>
      </c>
      <c r="V2595" s="16">
        <f t="shared" si="1538"/>
        <v>0</v>
      </c>
      <c r="W2595" s="16">
        <f t="shared" si="1517"/>
        <v>3269.9053796900066</v>
      </c>
      <c r="X2595" s="16">
        <f t="shared" si="1539"/>
        <v>19187.748541825684</v>
      </c>
      <c r="Y2595" s="16">
        <f t="shared" si="1540"/>
        <v>4095.0728332265485</v>
      </c>
      <c r="Z2595" s="16">
        <f t="shared" si="1518"/>
        <v>15092.675708599136</v>
      </c>
      <c r="AA2595" s="16">
        <f t="shared" si="1541"/>
        <v>3329.1238687442133</v>
      </c>
      <c r="AB2595" s="16">
        <f t="shared" si="1519"/>
        <v>1326.5765293218089</v>
      </c>
      <c r="AC2595" s="16">
        <f t="shared" si="1542"/>
        <v>38234.940555594905</v>
      </c>
      <c r="AD2595" s="16">
        <f t="shared" si="1543"/>
        <v>1662.2902013228061</v>
      </c>
      <c r="AE2595" s="16">
        <f t="shared" si="1520"/>
        <v>36572.650354272097</v>
      </c>
      <c r="AF2595" s="16">
        <f t="shared" si="1544"/>
        <v>8004.2635188186468</v>
      </c>
      <c r="AG2595" s="16">
        <f t="shared" si="1521"/>
        <v>1446.8730172190917</v>
      </c>
      <c r="AH2595" s="16">
        <f t="shared" si="1545"/>
        <v>27576.892791536557</v>
      </c>
      <c r="AI2595" s="16">
        <f t="shared" si="1546"/>
        <v>1812.5128096024421</v>
      </c>
      <c r="AJ2595" s="16">
        <f t="shared" si="1522"/>
        <v>25764.379981934115</v>
      </c>
      <c r="AK2595" s="16">
        <f t="shared" si="1547"/>
        <v>5660.8895751640739</v>
      </c>
      <c r="AL2595" s="16">
        <f t="shared" si="1523"/>
        <v>1386.7247732704516</v>
      </c>
      <c r="AM2595" s="16">
        <f t="shared" si="1548"/>
        <v>32895.323159625106</v>
      </c>
      <c r="AN2595" s="16">
        <f t="shared" si="1549"/>
        <v>1737.4124118598531</v>
      </c>
      <c r="AO2595" s="16">
        <f t="shared" si="1524"/>
        <v>31157.910747765254</v>
      </c>
      <c r="AP2595" s="16">
        <f t="shared" si="1550"/>
        <v>6832.5600650146644</v>
      </c>
      <c r="AQ2595" s="16">
        <f t="shared" si="1525"/>
        <v>1446.8730172190917</v>
      </c>
      <c r="AR2595" s="16">
        <f t="shared" si="1551"/>
        <v>27576.892791536557</v>
      </c>
      <c r="AS2595" s="16">
        <f t="shared" si="1552"/>
        <v>1812.5128096024421</v>
      </c>
      <c r="AT2595" s="16">
        <f t="shared" si="1526"/>
        <v>25764.379981934115</v>
      </c>
      <c r="AU2595" s="16">
        <f t="shared" si="1553"/>
        <v>5660.8895751640739</v>
      </c>
    </row>
    <row r="2596" spans="2:47">
      <c r="B2596" s="13">
        <v>20</v>
      </c>
      <c r="C2596" s="16">
        <f t="shared" si="1509"/>
        <v>-824.96833590670337</v>
      </c>
      <c r="D2596" s="16">
        <f t="shared" si="1527"/>
        <v>273230.98332362063</v>
      </c>
      <c r="E2596" s="16">
        <f t="shared" si="1528"/>
        <v>0</v>
      </c>
      <c r="F2596" s="16">
        <f t="shared" si="1510"/>
        <v>274055.95165952732</v>
      </c>
      <c r="G2596" s="16">
        <f t="shared" si="1529"/>
        <v>56017.497937287175</v>
      </c>
      <c r="H2596" s="16">
        <f t="shared" si="1511"/>
        <v>22000</v>
      </c>
      <c r="I2596" s="16">
        <f t="shared" si="1530"/>
        <v>-66586.458906369517</v>
      </c>
      <c r="J2596" s="16">
        <f t="shared" si="1531"/>
        <v>0</v>
      </c>
      <c r="K2596" s="16">
        <f t="shared" si="1512"/>
        <v>-88586.458906369517</v>
      </c>
      <c r="L2596" s="16">
        <f t="shared" si="1532"/>
        <v>0</v>
      </c>
      <c r="M2596" s="16">
        <f t="shared" si="1513"/>
        <v>1026.4337995681465</v>
      </c>
      <c r="N2596" s="16">
        <f t="shared" si="1533"/>
        <v>65751.148231365878</v>
      </c>
      <c r="O2596" s="16">
        <f t="shared" si="1534"/>
        <v>1291.4090637036716</v>
      </c>
      <c r="P2596" s="16">
        <f t="shared" si="1514"/>
        <v>64459.739167662206</v>
      </c>
      <c r="Q2596" s="16">
        <f t="shared" si="1535"/>
        <v>13323.852254067475</v>
      </c>
      <c r="R2596" s="16">
        <f t="shared" si="1515"/>
        <v>2049.2576803647316</v>
      </c>
      <c r="S2596" s="16">
        <f t="shared" si="1536"/>
        <v>-21890.383184386817</v>
      </c>
      <c r="T2596" s="16">
        <f t="shared" si="1537"/>
        <v>0</v>
      </c>
      <c r="U2596" s="16">
        <f t="shared" si="1516"/>
        <v>-23939.640864751549</v>
      </c>
      <c r="V2596" s="16">
        <f t="shared" si="1538"/>
        <v>0</v>
      </c>
      <c r="W2596" s="16">
        <f t="shared" si="1517"/>
        <v>1567.1695051163697</v>
      </c>
      <c r="X2596" s="16">
        <f t="shared" si="1539"/>
        <v>15514.365067897395</v>
      </c>
      <c r="Y2596" s="16">
        <f t="shared" si="1540"/>
        <v>1969.3213446808604</v>
      </c>
      <c r="Z2596" s="16">
        <f t="shared" si="1518"/>
        <v>13545.043723216535</v>
      </c>
      <c r="AA2596" s="16">
        <f t="shared" si="1541"/>
        <v>2849.5493809236891</v>
      </c>
      <c r="AB2596" s="16">
        <f t="shared" si="1519"/>
        <v>1326.5765293218089</v>
      </c>
      <c r="AC2596" s="16">
        <f t="shared" si="1542"/>
        <v>37594.490205170463</v>
      </c>
      <c r="AD2596" s="16">
        <f t="shared" si="1543"/>
        <v>1667.901280498884</v>
      </c>
      <c r="AE2596" s="16">
        <f t="shared" si="1520"/>
        <v>35926.588924671581</v>
      </c>
      <c r="AF2596" s="16">
        <f t="shared" si="1544"/>
        <v>7499.166414555857</v>
      </c>
      <c r="AG2596" s="16">
        <f t="shared" si="1521"/>
        <v>1446.8730172190917</v>
      </c>
      <c r="AH2596" s="16">
        <f t="shared" si="1545"/>
        <v>26484.236758629351</v>
      </c>
      <c r="AI2596" s="16">
        <f t="shared" si="1546"/>
        <v>1818.6532870635342</v>
      </c>
      <c r="AJ2596" s="16">
        <f t="shared" si="1522"/>
        <v>24665.583471565817</v>
      </c>
      <c r="AK2596" s="16">
        <f t="shared" si="1547"/>
        <v>5168.7847087126047</v>
      </c>
      <c r="AL2596" s="16">
        <f t="shared" si="1523"/>
        <v>1386.7247732704516</v>
      </c>
      <c r="AM2596" s="16">
        <f t="shared" si="1548"/>
        <v>32028.462774057814</v>
      </c>
      <c r="AN2596" s="16">
        <f t="shared" si="1549"/>
        <v>1743.2877576285175</v>
      </c>
      <c r="AO2596" s="16">
        <f t="shared" si="1524"/>
        <v>30285.175016429297</v>
      </c>
      <c r="AP2596" s="16">
        <f t="shared" si="1550"/>
        <v>6333.9886285009952</v>
      </c>
      <c r="AQ2596" s="16">
        <f t="shared" si="1525"/>
        <v>1446.8730172190917</v>
      </c>
      <c r="AR2596" s="16">
        <f t="shared" si="1551"/>
        <v>26484.236758629351</v>
      </c>
      <c r="AS2596" s="16">
        <f t="shared" si="1552"/>
        <v>1818.6532870635342</v>
      </c>
      <c r="AT2596" s="16">
        <f t="shared" si="1526"/>
        <v>24665.583471565817</v>
      </c>
      <c r="AU2596" s="16">
        <f t="shared" si="1553"/>
        <v>5168.7847087126047</v>
      </c>
    </row>
    <row r="2597" spans="2:47">
      <c r="B2597" s="13">
        <v>21</v>
      </c>
      <c r="C2597" s="16">
        <f t="shared" si="1509"/>
        <v>-824.96833590670337</v>
      </c>
      <c r="D2597" s="16">
        <f t="shared" si="1527"/>
        <v>281713.0749488945</v>
      </c>
      <c r="E2597" s="16">
        <f t="shared" si="1528"/>
        <v>0</v>
      </c>
      <c r="F2597" s="16">
        <f t="shared" si="1510"/>
        <v>282538.04328480118</v>
      </c>
      <c r="G2597" s="16">
        <f t="shared" si="1529"/>
        <v>55727.908110974393</v>
      </c>
      <c r="H2597" s="16">
        <f t="shared" si="1511"/>
        <v>4646.93876816993</v>
      </c>
      <c r="I2597" s="16">
        <f t="shared" si="1530"/>
        <v>-91244.052673560611</v>
      </c>
      <c r="J2597" s="16">
        <f t="shared" si="1531"/>
        <v>0</v>
      </c>
      <c r="K2597" s="16">
        <f t="shared" si="1512"/>
        <v>-95890.991441730541</v>
      </c>
      <c r="L2597" s="16">
        <f t="shared" si="1532"/>
        <v>0</v>
      </c>
      <c r="M2597" s="16">
        <f t="shared" si="1513"/>
        <v>1026.4337995681465</v>
      </c>
      <c r="N2597" s="16">
        <f t="shared" si="1533"/>
        <v>66260.744280006693</v>
      </c>
      <c r="O2597" s="16">
        <f t="shared" si="1534"/>
        <v>1295.542033515917</v>
      </c>
      <c r="P2597" s="16">
        <f t="shared" si="1514"/>
        <v>64965.202246490779</v>
      </c>
      <c r="Q2597" s="16">
        <f t="shared" si="1535"/>
        <v>12807.197930962198</v>
      </c>
      <c r="R2597" s="16">
        <f t="shared" si="1515"/>
        <v>2049.2576803647316</v>
      </c>
      <c r="S2597" s="16">
        <f t="shared" si="1536"/>
        <v>-24657.830090694097</v>
      </c>
      <c r="T2597" s="16">
        <f t="shared" si="1537"/>
        <v>0</v>
      </c>
      <c r="U2597" s="16">
        <f t="shared" si="1516"/>
        <v>-26707.087771058828</v>
      </c>
      <c r="V2597" s="16">
        <f t="shared" si="1538"/>
        <v>0</v>
      </c>
      <c r="W2597" s="16">
        <f t="shared" si="1517"/>
        <v>1567.1695051163697</v>
      </c>
      <c r="X2597" s="16">
        <f t="shared" si="1539"/>
        <v>13923.492244843206</v>
      </c>
      <c r="Y2597" s="16">
        <f t="shared" si="1540"/>
        <v>1975.7284256915259</v>
      </c>
      <c r="Z2597" s="16">
        <f t="shared" si="1518"/>
        <v>11947.76381915168</v>
      </c>
      <c r="AA2597" s="16">
        <f t="shared" si="1541"/>
        <v>2397.2562931203574</v>
      </c>
      <c r="AB2597" s="16">
        <f t="shared" si="1519"/>
        <v>1326.5765293218089</v>
      </c>
      <c r="AC2597" s="16">
        <f t="shared" si="1542"/>
        <v>36930.377819226902</v>
      </c>
      <c r="AD2597" s="16">
        <f t="shared" si="1543"/>
        <v>1673.2882233571172</v>
      </c>
      <c r="AE2597" s="16">
        <f t="shared" si="1520"/>
        <v>35257.089595869787</v>
      </c>
      <c r="AF2597" s="16">
        <f t="shared" si="1544"/>
        <v>7019.0046144305452</v>
      </c>
      <c r="AG2597" s="16">
        <f t="shared" si="1521"/>
        <v>1446.8730172190917</v>
      </c>
      <c r="AH2597" s="16">
        <f t="shared" si="1545"/>
        <v>25354.739873761366</v>
      </c>
      <c r="AI2597" s="16">
        <f t="shared" si="1546"/>
        <v>1824.5486230420506</v>
      </c>
      <c r="AJ2597" s="16">
        <f t="shared" si="1522"/>
        <v>23530.191250719316</v>
      </c>
      <c r="AK2597" s="16">
        <f t="shared" si="1547"/>
        <v>4702.778989808834</v>
      </c>
      <c r="AL2597" s="16">
        <f t="shared" si="1523"/>
        <v>1386.7247732704516</v>
      </c>
      <c r="AM2597" s="16">
        <f t="shared" si="1548"/>
        <v>31131.342806388329</v>
      </c>
      <c r="AN2597" s="16">
        <f t="shared" si="1549"/>
        <v>1748.9284786691785</v>
      </c>
      <c r="AO2597" s="16">
        <f t="shared" si="1524"/>
        <v>29382.414327719151</v>
      </c>
      <c r="AP2597" s="16">
        <f t="shared" si="1550"/>
        <v>5860.9326710218675</v>
      </c>
      <c r="AQ2597" s="16">
        <f t="shared" si="1525"/>
        <v>1446.8730172190917</v>
      </c>
      <c r="AR2597" s="16">
        <f t="shared" si="1551"/>
        <v>25354.739873761366</v>
      </c>
      <c r="AS2597" s="16">
        <f t="shared" si="1552"/>
        <v>1824.5486230420506</v>
      </c>
      <c r="AT2597" s="16">
        <f t="shared" si="1526"/>
        <v>23530.191250719316</v>
      </c>
      <c r="AU2597" s="16">
        <f t="shared" si="1553"/>
        <v>4702.778989808834</v>
      </c>
    </row>
    <row r="2598" spans="2:47">
      <c r="B2598" s="13">
        <v>22</v>
      </c>
      <c r="C2598" s="16">
        <f t="shared" si="1509"/>
        <v>-824.96833590670337</v>
      </c>
      <c r="D2598" s="16">
        <f t="shared" si="1527"/>
        <v>290432.15621417854</v>
      </c>
      <c r="E2598" s="16">
        <f t="shared" si="1528"/>
        <v>0</v>
      </c>
      <c r="F2598" s="16">
        <f t="shared" si="1510"/>
        <v>291257.12455008522</v>
      </c>
      <c r="G2598" s="16">
        <f t="shared" si="1529"/>
        <v>55443.996516550098</v>
      </c>
      <c r="H2598" s="16">
        <f t="shared" si="1511"/>
        <v>3069.3877470944667</v>
      </c>
      <c r="I2598" s="16">
        <f t="shared" si="1530"/>
        <v>-98767.721184982453</v>
      </c>
      <c r="J2598" s="16">
        <f t="shared" si="1531"/>
        <v>0</v>
      </c>
      <c r="K2598" s="16">
        <f t="shared" si="1512"/>
        <v>-101837.10893207692</v>
      </c>
      <c r="L2598" s="16">
        <f t="shared" si="1532"/>
        <v>0</v>
      </c>
      <c r="M2598" s="16">
        <f t="shared" si="1513"/>
        <v>1026.4337995681465</v>
      </c>
      <c r="N2598" s="16">
        <f t="shared" si="1533"/>
        <v>66780.329997257737</v>
      </c>
      <c r="O2598" s="16">
        <f t="shared" si="1534"/>
        <v>1299.5085531424136</v>
      </c>
      <c r="P2598" s="16">
        <f t="shared" si="1514"/>
        <v>65480.821444115325</v>
      </c>
      <c r="Q2598" s="16">
        <f t="shared" si="1535"/>
        <v>12311.742050555849</v>
      </c>
      <c r="R2598" s="16">
        <f t="shared" si="1515"/>
        <v>2049.2576803647316</v>
      </c>
      <c r="S2598" s="16">
        <f t="shared" si="1536"/>
        <v>-27508.300404190595</v>
      </c>
      <c r="T2598" s="16">
        <f t="shared" si="1537"/>
        <v>0</v>
      </c>
      <c r="U2598" s="16">
        <f t="shared" si="1516"/>
        <v>-29557.558084555327</v>
      </c>
      <c r="V2598" s="16">
        <f t="shared" si="1538"/>
        <v>0</v>
      </c>
      <c r="W2598" s="16">
        <f t="shared" si="1517"/>
        <v>1567.1695051163697</v>
      </c>
      <c r="X2598" s="16">
        <f t="shared" si="1539"/>
        <v>12281.584340258778</v>
      </c>
      <c r="Y2598" s="16">
        <f t="shared" si="1540"/>
        <v>1981.8781072762779</v>
      </c>
      <c r="Z2598" s="16">
        <f t="shared" si="1518"/>
        <v>10299.7062329825</v>
      </c>
      <c r="AA2598" s="16">
        <f t="shared" si="1541"/>
        <v>1970.9914422298975</v>
      </c>
      <c r="AB2598" s="16">
        <f t="shared" si="1519"/>
        <v>1326.5765293218089</v>
      </c>
      <c r="AC2598" s="16">
        <f t="shared" si="1542"/>
        <v>36242.172679178395</v>
      </c>
      <c r="AD2598" s="16">
        <f t="shared" si="1543"/>
        <v>1678.4585109322361</v>
      </c>
      <c r="AE2598" s="16">
        <f t="shared" si="1520"/>
        <v>34563.714168246159</v>
      </c>
      <c r="AF2598" s="16">
        <f t="shared" si="1544"/>
        <v>6562.6846475112652</v>
      </c>
      <c r="AG2598" s="16">
        <f t="shared" si="1521"/>
        <v>1446.8730172190917</v>
      </c>
      <c r="AH2598" s="16">
        <f t="shared" si="1545"/>
        <v>24187.624794264415</v>
      </c>
      <c r="AI2598" s="16">
        <f t="shared" si="1546"/>
        <v>1830.2069875410582</v>
      </c>
      <c r="AJ2598" s="16">
        <f t="shared" si="1522"/>
        <v>22357.417806723355</v>
      </c>
      <c r="AK2598" s="16">
        <f t="shared" si="1547"/>
        <v>4261.6994378265008</v>
      </c>
      <c r="AL2598" s="16">
        <f t="shared" si="1523"/>
        <v>1386.7247732704516</v>
      </c>
      <c r="AM2598" s="16">
        <f t="shared" si="1548"/>
        <v>30203.358984035622</v>
      </c>
      <c r="AN2598" s="16">
        <f t="shared" si="1549"/>
        <v>1754.3424002921599</v>
      </c>
      <c r="AO2598" s="16">
        <f t="shared" si="1524"/>
        <v>28449.016583743462</v>
      </c>
      <c r="AP2598" s="16">
        <f t="shared" si="1550"/>
        <v>5412.259040012942</v>
      </c>
      <c r="AQ2598" s="16">
        <f t="shared" si="1525"/>
        <v>1446.8730172190917</v>
      </c>
      <c r="AR2598" s="16">
        <f t="shared" si="1551"/>
        <v>24187.624794264415</v>
      </c>
      <c r="AS2598" s="16">
        <f t="shared" si="1552"/>
        <v>1830.2069875410582</v>
      </c>
      <c r="AT2598" s="16">
        <f t="shared" si="1526"/>
        <v>22357.417806723355</v>
      </c>
      <c r="AU2598" s="16">
        <f t="shared" si="1553"/>
        <v>4261.6994378265008</v>
      </c>
    </row>
    <row r="2599" spans="2:47">
      <c r="B2599" s="13">
        <v>23</v>
      </c>
      <c r="C2599" s="16">
        <f t="shared" si="1509"/>
        <v>-824.96833590670337</v>
      </c>
      <c r="D2599" s="16">
        <f t="shared" si="1527"/>
        <v>299394.8486100146</v>
      </c>
      <c r="E2599" s="16">
        <f t="shared" si="1528"/>
        <v>0</v>
      </c>
      <c r="F2599" s="16">
        <f t="shared" si="1510"/>
        <v>300219.81694592128</v>
      </c>
      <c r="G2599" s="16">
        <f t="shared" si="1529"/>
        <v>55165.651816134123</v>
      </c>
      <c r="H2599" s="16">
        <f t="shared" si="1511"/>
        <v>3069.3877470944667</v>
      </c>
      <c r="I2599" s="16">
        <f t="shared" si="1530"/>
        <v>-104892.22220003924</v>
      </c>
      <c r="J2599" s="16">
        <f t="shared" si="1531"/>
        <v>0</v>
      </c>
      <c r="K2599" s="16">
        <f t="shared" si="1512"/>
        <v>-107961.60994713371</v>
      </c>
      <c r="L2599" s="16">
        <f t="shared" si="1532"/>
        <v>0</v>
      </c>
      <c r="M2599" s="16">
        <f t="shared" si="1513"/>
        <v>1026.4337995681465</v>
      </c>
      <c r="N2599" s="16">
        <f t="shared" si="1533"/>
        <v>67310.355595263914</v>
      </c>
      <c r="O2599" s="16">
        <f t="shared" si="1534"/>
        <v>1303.3142949428179</v>
      </c>
      <c r="P2599" s="16">
        <f t="shared" si="1514"/>
        <v>66007.0413003211</v>
      </c>
      <c r="Q2599" s="16">
        <f t="shared" si="1535"/>
        <v>11836.620331199319</v>
      </c>
      <c r="R2599" s="16">
        <f t="shared" si="1515"/>
        <v>2049.2576803647316</v>
      </c>
      <c r="S2599" s="16">
        <f t="shared" si="1536"/>
        <v>-30444.284827091986</v>
      </c>
      <c r="T2599" s="16">
        <f t="shared" si="1537"/>
        <v>0</v>
      </c>
      <c r="U2599" s="16">
        <f t="shared" si="1516"/>
        <v>-32493.542507456717</v>
      </c>
      <c r="V2599" s="16">
        <f t="shared" si="1538"/>
        <v>0</v>
      </c>
      <c r="W2599" s="16">
        <f t="shared" si="1517"/>
        <v>1567.1695051163697</v>
      </c>
      <c r="X2599" s="16">
        <f t="shared" si="1539"/>
        <v>10587.480025132032</v>
      </c>
      <c r="Y2599" s="16">
        <f t="shared" si="1540"/>
        <v>1987.7791066029231</v>
      </c>
      <c r="Z2599" s="16">
        <f t="shared" si="1518"/>
        <v>8599.7009185291099</v>
      </c>
      <c r="AA2599" s="16">
        <f t="shared" si="1541"/>
        <v>1569.5505608958022</v>
      </c>
      <c r="AB2599" s="16">
        <f t="shared" si="1519"/>
        <v>1326.5765293218089</v>
      </c>
      <c r="AC2599" s="16">
        <f t="shared" si="1542"/>
        <v>35529.424342106955</v>
      </c>
      <c r="AD2599" s="16">
        <f t="shared" si="1543"/>
        <v>1683.4195010406502</v>
      </c>
      <c r="AE2599" s="16">
        <f t="shared" si="1520"/>
        <v>33846.004841066308</v>
      </c>
      <c r="AF2599" s="16">
        <f t="shared" si="1544"/>
        <v>6129.1550143333361</v>
      </c>
      <c r="AG2599" s="16">
        <f t="shared" si="1521"/>
        <v>1446.8730172190917</v>
      </c>
      <c r="AH2599" s="16">
        <f t="shared" si="1545"/>
        <v>22982.084060243207</v>
      </c>
      <c r="AI2599" s="16">
        <f t="shared" si="1546"/>
        <v>1835.6364171385335</v>
      </c>
      <c r="AJ2599" s="16">
        <f t="shared" si="1522"/>
        <v>21146.447643104675</v>
      </c>
      <c r="AK2599" s="16">
        <f t="shared" si="1547"/>
        <v>3844.4184965999748</v>
      </c>
      <c r="AL2599" s="16">
        <f t="shared" si="1523"/>
        <v>1386.7247732704516</v>
      </c>
      <c r="AM2599" s="16">
        <f t="shared" si="1548"/>
        <v>29243.882107093257</v>
      </c>
      <c r="AN2599" s="16">
        <f t="shared" si="1549"/>
        <v>1759.5372194647646</v>
      </c>
      <c r="AO2599" s="16">
        <f t="shared" si="1524"/>
        <v>27484.344887628493</v>
      </c>
      <c r="AP2599" s="16">
        <f t="shared" si="1550"/>
        <v>4986.8782787965274</v>
      </c>
      <c r="AQ2599" s="16">
        <f t="shared" si="1525"/>
        <v>1446.8730172190917</v>
      </c>
      <c r="AR2599" s="16">
        <f t="shared" si="1551"/>
        <v>22982.084060243207</v>
      </c>
      <c r="AS2599" s="16">
        <f t="shared" si="1552"/>
        <v>1835.6364171385335</v>
      </c>
      <c r="AT2599" s="16">
        <f t="shared" si="1526"/>
        <v>21146.447643104675</v>
      </c>
      <c r="AU2599" s="16">
        <f t="shared" si="1553"/>
        <v>3844.4184965999748</v>
      </c>
    </row>
    <row r="2600" spans="2:47">
      <c r="B2600" s="13">
        <v>24</v>
      </c>
      <c r="C2600" s="16">
        <f t="shared" si="1509"/>
        <v>-824.96833590670337</v>
      </c>
      <c r="D2600" s="16">
        <f t="shared" si="1527"/>
        <v>308607.95863139036</v>
      </c>
      <c r="E2600" s="16">
        <f t="shared" si="1528"/>
        <v>0</v>
      </c>
      <c r="F2600" s="16">
        <f t="shared" si="1510"/>
        <v>309432.92696729704</v>
      </c>
      <c r="G2600" s="16">
        <f t="shared" si="1529"/>
        <v>54892.76485494199</v>
      </c>
      <c r="H2600" s="16">
        <f t="shared" si="1511"/>
        <v>3069.3877470944667</v>
      </c>
      <c r="I2600" s="16">
        <f t="shared" si="1530"/>
        <v>-111200.45824554772</v>
      </c>
      <c r="J2600" s="16">
        <f t="shared" si="1531"/>
        <v>0</v>
      </c>
      <c r="K2600" s="16">
        <f t="shared" si="1512"/>
        <v>-114269.84599264219</v>
      </c>
      <c r="L2600" s="16">
        <f t="shared" si="1532"/>
        <v>0</v>
      </c>
      <c r="M2600" s="16">
        <f t="shared" si="1513"/>
        <v>1026.4337995681465</v>
      </c>
      <c r="N2600" s="16">
        <f t="shared" si="1533"/>
        <v>67851.278034252071</v>
      </c>
      <c r="O2600" s="16">
        <f t="shared" si="1534"/>
        <v>1306.9648267788202</v>
      </c>
      <c r="P2600" s="16">
        <f t="shared" si="1514"/>
        <v>66544.313207473257</v>
      </c>
      <c r="Q2600" s="16">
        <f t="shared" si="1535"/>
        <v>11381.000974208158</v>
      </c>
      <c r="R2600" s="16">
        <f t="shared" si="1515"/>
        <v>2049.2576803647316</v>
      </c>
      <c r="S2600" s="16">
        <f t="shared" si="1536"/>
        <v>-33468.348782680419</v>
      </c>
      <c r="T2600" s="16">
        <f t="shared" si="1537"/>
        <v>0</v>
      </c>
      <c r="U2600" s="16">
        <f t="shared" si="1516"/>
        <v>-35517.606463045151</v>
      </c>
      <c r="V2600" s="16">
        <f t="shared" si="1538"/>
        <v>0</v>
      </c>
      <c r="W2600" s="16">
        <f t="shared" si="1517"/>
        <v>1567.1695051163697</v>
      </c>
      <c r="X2600" s="16">
        <f t="shared" si="1539"/>
        <v>8839.9765621928145</v>
      </c>
      <c r="Y2600" s="16">
        <f t="shared" si="1540"/>
        <v>1993.4399853462035</v>
      </c>
      <c r="Z2600" s="16">
        <f t="shared" si="1518"/>
        <v>6846.5365768466108</v>
      </c>
      <c r="AA2600" s="16">
        <f t="shared" si="1541"/>
        <v>1191.7768848896278</v>
      </c>
      <c r="AB2600" s="16">
        <f t="shared" si="1519"/>
        <v>1326.5765293218089</v>
      </c>
      <c r="AC2600" s="16">
        <f t="shared" si="1542"/>
        <v>34791.662216325698</v>
      </c>
      <c r="AD2600" s="16">
        <f t="shared" si="1543"/>
        <v>1688.1784183294865</v>
      </c>
      <c r="AE2600" s="16">
        <f t="shared" si="1520"/>
        <v>33103.48379799621</v>
      </c>
      <c r="AF2600" s="16">
        <f t="shared" si="1544"/>
        <v>5717.4049923404164</v>
      </c>
      <c r="AG2600" s="16">
        <f t="shared" si="1521"/>
        <v>1446.8730172190917</v>
      </c>
      <c r="AH2600" s="16">
        <f t="shared" si="1545"/>
        <v>21737.279390253021</v>
      </c>
      <c r="AI2600" s="16">
        <f t="shared" si="1546"/>
        <v>1840.8448040063192</v>
      </c>
      <c r="AJ2600" s="16">
        <f t="shared" si="1522"/>
        <v>19896.434586246702</v>
      </c>
      <c r="AK2600" s="16">
        <f t="shared" si="1547"/>
        <v>3449.8527408053474</v>
      </c>
      <c r="AL2600" s="16">
        <f t="shared" si="1523"/>
        <v>1386.7247732704516</v>
      </c>
      <c r="AM2600" s="16">
        <f t="shared" si="1548"/>
        <v>28252.257483788835</v>
      </c>
      <c r="AN2600" s="16">
        <f t="shared" si="1549"/>
        <v>1764.5204943479989</v>
      </c>
      <c r="AO2600" s="16">
        <f t="shared" si="1524"/>
        <v>26487.736989440837</v>
      </c>
      <c r="AP2600" s="16">
        <f t="shared" si="1550"/>
        <v>4583.7433824817672</v>
      </c>
      <c r="AQ2600" s="16">
        <f t="shared" si="1525"/>
        <v>1446.8730172190917</v>
      </c>
      <c r="AR2600" s="16">
        <f t="shared" si="1551"/>
        <v>21737.279390253021</v>
      </c>
      <c r="AS2600" s="16">
        <f t="shared" si="1552"/>
        <v>1840.8448040063192</v>
      </c>
      <c r="AT2600" s="16">
        <f t="shared" si="1526"/>
        <v>19896.434586246702</v>
      </c>
      <c r="AU2600" s="16">
        <f t="shared" si="1553"/>
        <v>3449.8527408053474</v>
      </c>
    </row>
    <row r="2601" spans="2:47">
      <c r="B2601" s="13">
        <v>25</v>
      </c>
      <c r="C2601" s="16">
        <f t="shared" si="1509"/>
        <v>-824.96833590670337</v>
      </c>
      <c r="D2601" s="16">
        <f t="shared" si="1527"/>
        <v>318078.48294676334</v>
      </c>
      <c r="E2601" s="16">
        <f t="shared" si="1528"/>
        <v>0</v>
      </c>
      <c r="F2601" s="16">
        <f t="shared" si="1510"/>
        <v>318903.45128267002</v>
      </c>
      <c r="G2601" s="16">
        <f t="shared" si="1529"/>
        <v>54625.228618479116</v>
      </c>
      <c r="H2601" s="16">
        <f t="shared" si="1511"/>
        <v>3069.3877470944667</v>
      </c>
      <c r="I2601" s="16">
        <f t="shared" si="1530"/>
        <v>-117697.94137242147</v>
      </c>
      <c r="J2601" s="16">
        <f t="shared" si="1531"/>
        <v>0</v>
      </c>
      <c r="K2601" s="16">
        <f t="shared" si="1512"/>
        <v>-120767.32911951594</v>
      </c>
      <c r="L2601" s="16">
        <f t="shared" si="1532"/>
        <v>0</v>
      </c>
      <c r="M2601" s="16">
        <f t="shared" si="1513"/>
        <v>1026.4337995681465</v>
      </c>
      <c r="N2601" s="16">
        <f t="shared" si="1533"/>
        <v>68403.561318490058</v>
      </c>
      <c r="O2601" s="16">
        <f t="shared" si="1534"/>
        <v>1310.4656055822861</v>
      </c>
      <c r="P2601" s="16">
        <f t="shared" si="1514"/>
        <v>67093.095712907772</v>
      </c>
      <c r="Q2601" s="16">
        <f t="shared" si="1535"/>
        <v>10944.083717408999</v>
      </c>
      <c r="R2601" s="16">
        <f t="shared" si="1515"/>
        <v>2049.2576803647316</v>
      </c>
      <c r="S2601" s="16">
        <f t="shared" si="1536"/>
        <v>-36583.134656936505</v>
      </c>
      <c r="T2601" s="16">
        <f t="shared" si="1537"/>
        <v>0</v>
      </c>
      <c r="U2601" s="16">
        <f t="shared" si="1516"/>
        <v>-38632.392337301237</v>
      </c>
      <c r="V2601" s="16">
        <f t="shared" si="1538"/>
        <v>0</v>
      </c>
      <c r="W2601" s="16">
        <f t="shared" si="1517"/>
        <v>1567.1695051163697</v>
      </c>
      <c r="X2601" s="16">
        <f t="shared" si="1539"/>
        <v>7037.8288088037052</v>
      </c>
      <c r="Y2601" s="16">
        <f t="shared" si="1540"/>
        <v>1998.869139287551</v>
      </c>
      <c r="Z2601" s="16">
        <f t="shared" si="1518"/>
        <v>5038.9596695161545</v>
      </c>
      <c r="AA2601" s="16">
        <f t="shared" si="1541"/>
        <v>836.5597587772296</v>
      </c>
      <c r="AB2601" s="16">
        <f t="shared" si="1519"/>
        <v>1326.5765293218089</v>
      </c>
      <c r="AC2601" s="16">
        <f t="shared" si="1542"/>
        <v>34028.395135312225</v>
      </c>
      <c r="AD2601" s="16">
        <f t="shared" si="1543"/>
        <v>1692.7423456925637</v>
      </c>
      <c r="AE2601" s="16">
        <f t="shared" si="1520"/>
        <v>32335.65278961966</v>
      </c>
      <c r="AF2601" s="16">
        <f t="shared" si="1544"/>
        <v>5326.4634407963667</v>
      </c>
      <c r="AG2601" s="16">
        <f t="shared" si="1521"/>
        <v>1446.8730172190917</v>
      </c>
      <c r="AH2601" s="16">
        <f t="shared" si="1545"/>
        <v>20452.340968586435</v>
      </c>
      <c r="AI2601" s="16">
        <f t="shared" si="1546"/>
        <v>1845.8398864282372</v>
      </c>
      <c r="AJ2601" s="16">
        <f t="shared" si="1522"/>
        <v>18606.501082158196</v>
      </c>
      <c r="AK2601" s="16">
        <f t="shared" si="1547"/>
        <v>3076.9615812488464</v>
      </c>
      <c r="AL2601" s="16">
        <f t="shared" si="1523"/>
        <v>1386.7247732704516</v>
      </c>
      <c r="AM2601" s="16">
        <f t="shared" si="1548"/>
        <v>27227.804360925813</v>
      </c>
      <c r="AN2601" s="16">
        <f t="shared" si="1549"/>
        <v>1769.2996352661671</v>
      </c>
      <c r="AO2601" s="16">
        <f t="shared" si="1524"/>
        <v>25458.504725659644</v>
      </c>
      <c r="AP2601" s="16">
        <f t="shared" si="1550"/>
        <v>4201.8485530609787</v>
      </c>
      <c r="AQ2601" s="16">
        <f t="shared" si="1525"/>
        <v>1446.8730172190917</v>
      </c>
      <c r="AR2601" s="16">
        <f t="shared" si="1551"/>
        <v>20452.340968586435</v>
      </c>
      <c r="AS2601" s="16">
        <f t="shared" si="1552"/>
        <v>1845.8398864282372</v>
      </c>
      <c r="AT2601" s="16">
        <f t="shared" si="1526"/>
        <v>18606.501082158196</v>
      </c>
      <c r="AU2601" s="16">
        <f t="shared" si="1553"/>
        <v>3076.9615812488464</v>
      </c>
    </row>
    <row r="2602" spans="2:47">
      <c r="B2602" s="13">
        <v>26</v>
      </c>
      <c r="C2602" s="16">
        <f t="shared" si="1509"/>
        <v>-824.96833590670337</v>
      </c>
      <c r="D2602" s="16">
        <f t="shared" si="1527"/>
        <v>327813.61371150782</v>
      </c>
      <c r="E2602" s="16">
        <f t="shared" si="1528"/>
        <v>0</v>
      </c>
      <c r="F2602" s="16">
        <f t="shared" si="1510"/>
        <v>328638.5820474145</v>
      </c>
      <c r="G2602" s="16">
        <f t="shared" si="1529"/>
        <v>54362.938190574336</v>
      </c>
      <c r="H2602" s="16">
        <f t="shared" si="1511"/>
        <v>3069.3877470944667</v>
      </c>
      <c r="I2602" s="16">
        <f t="shared" si="1530"/>
        <v>-124390.34899310142</v>
      </c>
      <c r="J2602" s="16">
        <f t="shared" si="1531"/>
        <v>0</v>
      </c>
      <c r="K2602" s="16">
        <f t="shared" si="1512"/>
        <v>-127459.73674019589</v>
      </c>
      <c r="L2602" s="16">
        <f t="shared" si="1532"/>
        <v>0</v>
      </c>
      <c r="M2602" s="16">
        <f t="shared" si="1513"/>
        <v>1026.4337995681465</v>
      </c>
      <c r="N2602" s="16">
        <f t="shared" si="1533"/>
        <v>68967.676807126423</v>
      </c>
      <c r="O2602" s="16">
        <f t="shared" si="1534"/>
        <v>1313.821971896074</v>
      </c>
      <c r="P2602" s="16">
        <f t="shared" si="1514"/>
        <v>67653.854835230348</v>
      </c>
      <c r="Q2602" s="16">
        <f t="shared" si="1535"/>
        <v>10525.09889201089</v>
      </c>
      <c r="R2602" s="16">
        <f t="shared" si="1515"/>
        <v>2049.2576803647316</v>
      </c>
      <c r="S2602" s="16">
        <f t="shared" si="1536"/>
        <v>-39791.364107420275</v>
      </c>
      <c r="T2602" s="16">
        <f t="shared" si="1537"/>
        <v>0</v>
      </c>
      <c r="U2602" s="16">
        <f t="shared" si="1516"/>
        <v>-41840.621787785007</v>
      </c>
      <c r="V2602" s="16">
        <f t="shared" si="1538"/>
        <v>0</v>
      </c>
      <c r="W2602" s="16">
        <f t="shared" si="1517"/>
        <v>1567.1695051163697</v>
      </c>
      <c r="X2602" s="16">
        <f t="shared" si="1539"/>
        <v>5179.7482026824364</v>
      </c>
      <c r="Y2602" s="16">
        <f t="shared" si="1540"/>
        <v>2004.0747894397002</v>
      </c>
      <c r="Z2602" s="16">
        <f t="shared" si="1518"/>
        <v>3175.6734132427364</v>
      </c>
      <c r="AA2602" s="16">
        <f t="shared" si="1541"/>
        <v>502.83324415945702</v>
      </c>
      <c r="AB2602" s="16">
        <f t="shared" si="1519"/>
        <v>1326.5765293218089</v>
      </c>
      <c r="AC2602" s="16">
        <f t="shared" si="1542"/>
        <v>33239.110928561633</v>
      </c>
      <c r="AD2602" s="16">
        <f t="shared" si="1543"/>
        <v>1697.118216962145</v>
      </c>
      <c r="AE2602" s="16">
        <f t="shared" si="1520"/>
        <v>31541.992711599487</v>
      </c>
      <c r="AF2602" s="16">
        <f t="shared" si="1544"/>
        <v>4955.3976087376841</v>
      </c>
      <c r="AG2602" s="16">
        <f t="shared" si="1521"/>
        <v>1446.8730172190917</v>
      </c>
      <c r="AH2602" s="16">
        <f t="shared" si="1545"/>
        <v>19126.366722393697</v>
      </c>
      <c r="AI2602" s="16">
        <f t="shared" si="1546"/>
        <v>1850.6292407178373</v>
      </c>
      <c r="AJ2602" s="16">
        <f t="shared" si="1522"/>
        <v>17275.73748167586</v>
      </c>
      <c r="AK2602" s="16">
        <f t="shared" si="1547"/>
        <v>2724.7459729894726</v>
      </c>
      <c r="AL2602" s="16">
        <f t="shared" si="1523"/>
        <v>1386.7247732704516</v>
      </c>
      <c r="AM2602" s="16">
        <f t="shared" si="1548"/>
        <v>26169.815347694577</v>
      </c>
      <c r="AN2602" s="16">
        <f t="shared" si="1549"/>
        <v>1773.8818970140076</v>
      </c>
      <c r="AO2602" s="16">
        <f t="shared" si="1524"/>
        <v>24395.933450680568</v>
      </c>
      <c r="AP2602" s="16">
        <f t="shared" si="1550"/>
        <v>3840.2279574501072</v>
      </c>
      <c r="AQ2602" s="16">
        <f t="shared" si="1525"/>
        <v>1446.8730172190917</v>
      </c>
      <c r="AR2602" s="16">
        <f t="shared" si="1551"/>
        <v>19126.366722393697</v>
      </c>
      <c r="AS2602" s="16">
        <f t="shared" si="1552"/>
        <v>1850.6292407178373</v>
      </c>
      <c r="AT2602" s="16">
        <f t="shared" si="1526"/>
        <v>17275.73748167586</v>
      </c>
      <c r="AU2602" s="16">
        <f t="shared" si="1553"/>
        <v>2724.7459729894726</v>
      </c>
    </row>
    <row r="2603" spans="2:47">
      <c r="B2603" s="13">
        <v>27</v>
      </c>
      <c r="C2603" s="16">
        <f t="shared" si="1509"/>
        <v>-824.96833590670337</v>
      </c>
      <c r="D2603" s="16">
        <f t="shared" si="1527"/>
        <v>337820.74402981927</v>
      </c>
      <c r="E2603" s="16">
        <f t="shared" si="1528"/>
        <v>0</v>
      </c>
      <c r="F2603" s="16">
        <f t="shared" si="1510"/>
        <v>338645.71236572595</v>
      </c>
      <c r="G2603" s="16">
        <f t="shared" si="1529"/>
        <v>54105.790712236318</v>
      </c>
      <c r="H2603" s="16">
        <f t="shared" si="1511"/>
        <v>3069.3877470944667</v>
      </c>
      <c r="I2603" s="16">
        <f t="shared" si="1530"/>
        <v>-131283.52884240178</v>
      </c>
      <c r="J2603" s="16">
        <f t="shared" si="1531"/>
        <v>0</v>
      </c>
      <c r="K2603" s="16">
        <f t="shared" si="1512"/>
        <v>-134352.91658949625</v>
      </c>
      <c r="L2603" s="16">
        <f t="shared" si="1532"/>
        <v>0</v>
      </c>
      <c r="M2603" s="16">
        <f t="shared" si="1513"/>
        <v>1026.4337995681465</v>
      </c>
      <c r="N2603" s="16">
        <f t="shared" si="1533"/>
        <v>69544.103539326679</v>
      </c>
      <c r="O2603" s="16">
        <f t="shared" si="1534"/>
        <v>1317.0391453185077</v>
      </c>
      <c r="P2603" s="16">
        <f t="shared" si="1514"/>
        <v>68227.064394008165</v>
      </c>
      <c r="Q2603" s="16">
        <f t="shared" si="1535"/>
        <v>10123.306485257846</v>
      </c>
      <c r="R2603" s="16">
        <f t="shared" si="1515"/>
        <v>2049.2576803647316</v>
      </c>
      <c r="S2603" s="16">
        <f t="shared" si="1536"/>
        <v>-43095.840441418557</v>
      </c>
      <c r="T2603" s="16">
        <f t="shared" si="1537"/>
        <v>0</v>
      </c>
      <c r="U2603" s="16">
        <f t="shared" si="1516"/>
        <v>-45145.098121783289</v>
      </c>
      <c r="V2603" s="16">
        <f t="shared" si="1538"/>
        <v>0</v>
      </c>
      <c r="W2603" s="16">
        <f t="shared" si="1517"/>
        <v>1567.1695051163697</v>
      </c>
      <c r="X2603" s="16">
        <f t="shared" si="1539"/>
        <v>3264.4017284087386</v>
      </c>
      <c r="Y2603" s="16">
        <f t="shared" si="1540"/>
        <v>2009.0649745899473</v>
      </c>
      <c r="Z2603" s="16">
        <f t="shared" si="1518"/>
        <v>1255.3367538187913</v>
      </c>
      <c r="AA2603" s="16">
        <f t="shared" si="1541"/>
        <v>189.57473439536207</v>
      </c>
      <c r="AB2603" s="16">
        <f t="shared" si="1519"/>
        <v>1326.5765293218089</v>
      </c>
      <c r="AC2603" s="16">
        <f t="shared" si="1542"/>
        <v>32423.275987961577</v>
      </c>
      <c r="AD2603" s="16">
        <f t="shared" si="1543"/>
        <v>1701.3128107868815</v>
      </c>
      <c r="AE2603" s="16">
        <f t="shared" si="1520"/>
        <v>30721.963177174694</v>
      </c>
      <c r="AF2603" s="16">
        <f t="shared" si="1544"/>
        <v>4603.3119492167471</v>
      </c>
      <c r="AG2603" s="16">
        <f t="shared" si="1521"/>
        <v>1446.8730172190917</v>
      </c>
      <c r="AH2603" s="16">
        <f t="shared" si="1545"/>
        <v>17758.421586913882</v>
      </c>
      <c r="AI2603" s="16">
        <f t="shared" si="1546"/>
        <v>1855.2202744378994</v>
      </c>
      <c r="AJ2603" s="16">
        <f t="shared" si="1522"/>
        <v>15903.201312475983</v>
      </c>
      <c r="AK2603" s="16">
        <f t="shared" si="1547"/>
        <v>2392.2471298726127</v>
      </c>
      <c r="AL2603" s="16">
        <f t="shared" si="1523"/>
        <v>1386.7247732704516</v>
      </c>
      <c r="AM2603" s="16">
        <f t="shared" si="1548"/>
        <v>25077.555831292586</v>
      </c>
      <c r="AN2603" s="16">
        <f t="shared" si="1549"/>
        <v>1778.2743724076288</v>
      </c>
      <c r="AO2603" s="16">
        <f t="shared" si="1524"/>
        <v>23299.281458884958</v>
      </c>
      <c r="AP2603" s="16">
        <f t="shared" si="1550"/>
        <v>3497.9544918862048</v>
      </c>
      <c r="AQ2603" s="16">
        <f t="shared" si="1525"/>
        <v>1446.8730172190917</v>
      </c>
      <c r="AR2603" s="16">
        <f t="shared" si="1551"/>
        <v>17758.421586913882</v>
      </c>
      <c r="AS2603" s="16">
        <f t="shared" si="1552"/>
        <v>1855.2202744378994</v>
      </c>
      <c r="AT2603" s="16">
        <f t="shared" si="1526"/>
        <v>15903.201312475983</v>
      </c>
      <c r="AU2603" s="16">
        <f t="shared" si="1553"/>
        <v>2392.2471298726127</v>
      </c>
    </row>
    <row r="2604" spans="2:47">
      <c r="B2604" s="13">
        <v>28</v>
      </c>
      <c r="C2604" s="16">
        <f t="shared" si="1509"/>
        <v>-824.96833590670337</v>
      </c>
      <c r="D2604" s="16">
        <f t="shared" si="1527"/>
        <v>348107.47356922436</v>
      </c>
      <c r="E2604" s="16">
        <f t="shared" si="1528"/>
        <v>0</v>
      </c>
      <c r="F2604" s="16">
        <f t="shared" si="1510"/>
        <v>348932.44190513104</v>
      </c>
      <c r="G2604" s="16">
        <f t="shared" si="1529"/>
        <v>53853.68534131669</v>
      </c>
      <c r="H2604" s="16">
        <f t="shared" si="1511"/>
        <v>3069.3877470944667</v>
      </c>
      <c r="I2604" s="16">
        <f t="shared" si="1530"/>
        <v>-138383.50408718115</v>
      </c>
      <c r="J2604" s="16">
        <f t="shared" si="1531"/>
        <v>0</v>
      </c>
      <c r="K2604" s="16">
        <f t="shared" si="1512"/>
        <v>-141452.89183427562</v>
      </c>
      <c r="L2604" s="16">
        <f t="shared" si="1532"/>
        <v>0</v>
      </c>
      <c r="M2604" s="16">
        <f t="shared" si="1513"/>
        <v>1026.4337995681465</v>
      </c>
      <c r="N2604" s="16">
        <f t="shared" si="1533"/>
        <v>70133.328573176754</v>
      </c>
      <c r="O2604" s="16">
        <f t="shared" si="1534"/>
        <v>1320.1222207842038</v>
      </c>
      <c r="P2604" s="16">
        <f t="shared" si="1514"/>
        <v>68813.206352392546</v>
      </c>
      <c r="Q2604" s="16">
        <f t="shared" si="1535"/>
        <v>9737.9952110829727</v>
      </c>
      <c r="R2604" s="16">
        <f t="shared" si="1515"/>
        <v>2049.2576803647316</v>
      </c>
      <c r="S2604" s="16">
        <f t="shared" si="1536"/>
        <v>-46499.451065436791</v>
      </c>
      <c r="T2604" s="16">
        <f t="shared" si="1537"/>
        <v>0</v>
      </c>
      <c r="U2604" s="16">
        <f t="shared" si="1516"/>
        <v>-48548.708745801523</v>
      </c>
      <c r="V2604" s="16">
        <f t="shared" si="1538"/>
        <v>0</v>
      </c>
      <c r="W2604" s="16">
        <f t="shared" si="1517"/>
        <v>1567.1695051163697</v>
      </c>
      <c r="X2604" s="16">
        <f t="shared" si="1539"/>
        <v>1290.4108627204885</v>
      </c>
      <c r="Y2604" s="16">
        <f t="shared" si="1540"/>
        <v>2013.8475451582678</v>
      </c>
      <c r="Z2604" s="16">
        <f t="shared" si="1518"/>
        <v>-562.97603576041399</v>
      </c>
      <c r="AA2604" s="16">
        <f t="shared" si="1541"/>
        <v>0</v>
      </c>
      <c r="AB2604" s="16">
        <f t="shared" si="1519"/>
        <v>1326.5765293218089</v>
      </c>
      <c r="AC2604" s="16">
        <f t="shared" si="1542"/>
        <v>31580.334828344956</v>
      </c>
      <c r="AD2604" s="16">
        <f t="shared" si="1543"/>
        <v>1705.3327456084626</v>
      </c>
      <c r="AE2604" s="16">
        <f t="shared" si="1520"/>
        <v>29875.002082736493</v>
      </c>
      <c r="AF2604" s="16">
        <f t="shared" si="1544"/>
        <v>4269.3469427783093</v>
      </c>
      <c r="AG2604" s="16">
        <f t="shared" si="1521"/>
        <v>1446.8730172190917</v>
      </c>
      <c r="AH2604" s="16">
        <f t="shared" si="1545"/>
        <v>16347.536757146563</v>
      </c>
      <c r="AI2604" s="16">
        <f t="shared" si="1546"/>
        <v>1859.6202208260568</v>
      </c>
      <c r="AJ2604" s="16">
        <f t="shared" si="1522"/>
        <v>14487.916536320507</v>
      </c>
      <c r="AK2604" s="16">
        <f t="shared" si="1547"/>
        <v>2078.5452487144407</v>
      </c>
      <c r="AL2604" s="16">
        <f t="shared" si="1523"/>
        <v>1386.7247732704516</v>
      </c>
      <c r="AM2604" s="16">
        <f t="shared" si="1548"/>
        <v>23950.263382846202</v>
      </c>
      <c r="AN2604" s="16">
        <f t="shared" si="1549"/>
        <v>1782.4839869876998</v>
      </c>
      <c r="AO2604" s="16">
        <f t="shared" si="1524"/>
        <v>22167.779395858503</v>
      </c>
      <c r="AP2604" s="16">
        <f t="shared" si="1550"/>
        <v>3174.1385557724716</v>
      </c>
      <c r="AQ2604" s="16">
        <f t="shared" si="1525"/>
        <v>1446.8730172190917</v>
      </c>
      <c r="AR2604" s="16">
        <f t="shared" si="1551"/>
        <v>16347.536757146563</v>
      </c>
      <c r="AS2604" s="16">
        <f t="shared" si="1552"/>
        <v>1859.6202208260568</v>
      </c>
      <c r="AT2604" s="16">
        <f t="shared" si="1526"/>
        <v>14487.916536320507</v>
      </c>
      <c r="AU2604" s="16">
        <f t="shared" si="1553"/>
        <v>2078.5452487144407</v>
      </c>
    </row>
    <row r="2605" spans="2:47">
      <c r="B2605" s="13">
        <v>29</v>
      </c>
      <c r="C2605" s="16">
        <f t="shared" si="1509"/>
        <v>-824.96833590670337</v>
      </c>
      <c r="D2605" s="16">
        <f t="shared" si="1527"/>
        <v>358681.61433196039</v>
      </c>
      <c r="E2605" s="16">
        <f t="shared" si="1528"/>
        <v>0</v>
      </c>
      <c r="F2605" s="16">
        <f t="shared" si="1510"/>
        <v>359506.58266786707</v>
      </c>
      <c r="G2605" s="16">
        <f t="shared" si="1529"/>
        <v>53606.523212964115</v>
      </c>
      <c r="H2605" s="16">
        <f t="shared" si="1511"/>
        <v>3069.3877470944667</v>
      </c>
      <c r="I2605" s="16">
        <f t="shared" si="1530"/>
        <v>-145696.47858930391</v>
      </c>
      <c r="J2605" s="16">
        <f t="shared" si="1531"/>
        <v>0</v>
      </c>
      <c r="K2605" s="16">
        <f t="shared" si="1512"/>
        <v>-148765.86633639838</v>
      </c>
      <c r="L2605" s="16">
        <f t="shared" si="1532"/>
        <v>0</v>
      </c>
      <c r="M2605" s="16">
        <f t="shared" si="1513"/>
        <v>1026.4337995681465</v>
      </c>
      <c r="N2605" s="16">
        <f t="shared" si="1533"/>
        <v>70735.847337878397</v>
      </c>
      <c r="O2605" s="16">
        <f t="shared" si="1534"/>
        <v>1323.0761656160435</v>
      </c>
      <c r="P2605" s="16">
        <f t="shared" si="1514"/>
        <v>69412.77117226235</v>
      </c>
      <c r="Q2605" s="16">
        <f t="shared" si="1535"/>
        <v>9368.4815907590437</v>
      </c>
      <c r="R2605" s="16">
        <f t="shared" si="1515"/>
        <v>2049.2576803647316</v>
      </c>
      <c r="S2605" s="16">
        <f t="shared" si="1536"/>
        <v>-50005.17000817557</v>
      </c>
      <c r="T2605" s="16">
        <f t="shared" si="1537"/>
        <v>0</v>
      </c>
      <c r="U2605" s="16">
        <f t="shared" si="1516"/>
        <v>-52054.427688540301</v>
      </c>
      <c r="V2605" s="16">
        <f t="shared" si="1538"/>
        <v>0</v>
      </c>
      <c r="W2605" s="16">
        <f t="shared" si="1517"/>
        <v>1567.1695051163697</v>
      </c>
      <c r="X2605" s="16">
        <f t="shared" si="1539"/>
        <v>-579.86531683322642</v>
      </c>
      <c r="Y2605" s="16">
        <f t="shared" si="1540"/>
        <v>0</v>
      </c>
      <c r="Z2605" s="16">
        <f t="shared" si="1518"/>
        <v>-2147.0348219495963</v>
      </c>
      <c r="AA2605" s="16">
        <f t="shared" si="1541"/>
        <v>0</v>
      </c>
      <c r="AB2605" s="16">
        <f t="shared" si="1519"/>
        <v>1326.5765293218089</v>
      </c>
      <c r="AC2605" s="16">
        <f t="shared" si="1542"/>
        <v>30709.709640928151</v>
      </c>
      <c r="AD2605" s="16">
        <f t="shared" si="1543"/>
        <v>1709.1844756520989</v>
      </c>
      <c r="AE2605" s="16">
        <f t="shared" si="1520"/>
        <v>29000.525165276053</v>
      </c>
      <c r="AF2605" s="16">
        <f t="shared" si="1544"/>
        <v>3952.6779328171365</v>
      </c>
      <c r="AG2605" s="16">
        <f t="shared" si="1521"/>
        <v>1446.8730172190917</v>
      </c>
      <c r="AH2605" s="16">
        <f t="shared" si="1545"/>
        <v>14892.708924345301</v>
      </c>
      <c r="AI2605" s="16">
        <f t="shared" si="1546"/>
        <v>1863.8361343337256</v>
      </c>
      <c r="AJ2605" s="16">
        <f t="shared" si="1522"/>
        <v>13028.872790011575</v>
      </c>
      <c r="AK2605" s="16">
        <f t="shared" si="1547"/>
        <v>1782.7582460543729</v>
      </c>
      <c r="AL2605" s="16">
        <f t="shared" si="1523"/>
        <v>1386.7247732704516</v>
      </c>
      <c r="AM2605" s="16">
        <f t="shared" si="1548"/>
        <v>22787.14715217879</v>
      </c>
      <c r="AN2605" s="16">
        <f t="shared" si="1549"/>
        <v>1786.5174947860492</v>
      </c>
      <c r="AO2605" s="16">
        <f t="shared" si="1524"/>
        <v>21000.629657392739</v>
      </c>
      <c r="AP2605" s="16">
        <f t="shared" si="1550"/>
        <v>2867.9268377528933</v>
      </c>
      <c r="AQ2605" s="16">
        <f t="shared" si="1525"/>
        <v>1446.8730172190917</v>
      </c>
      <c r="AR2605" s="16">
        <f t="shared" si="1551"/>
        <v>14892.708924345301</v>
      </c>
      <c r="AS2605" s="16">
        <f t="shared" si="1552"/>
        <v>1863.8361343337256</v>
      </c>
      <c r="AT2605" s="16">
        <f t="shared" si="1526"/>
        <v>13028.872790011575</v>
      </c>
      <c r="AU2605" s="16">
        <f t="shared" si="1553"/>
        <v>1782.7582460543729</v>
      </c>
    </row>
    <row r="2606" spans="2:47">
      <c r="B2606" s="13">
        <v>30</v>
      </c>
      <c r="C2606" s="16">
        <f t="shared" si="1509"/>
        <v>-824.96833590670337</v>
      </c>
      <c r="D2606" s="16">
        <f t="shared" si="1527"/>
        <v>369551.19658760726</v>
      </c>
      <c r="E2606" s="16">
        <f t="shared" si="1528"/>
        <v>0</v>
      </c>
      <c r="F2606" s="16">
        <f t="shared" si="1510"/>
        <v>370376.16492351395</v>
      </c>
      <c r="G2606" s="16">
        <f t="shared" si="1529"/>
        <v>53364.207400853746</v>
      </c>
      <c r="H2606" s="16">
        <f t="shared" si="1511"/>
        <v>3069.3877470944667</v>
      </c>
      <c r="I2606" s="16">
        <f t="shared" si="1530"/>
        <v>-153228.84232649032</v>
      </c>
      <c r="J2606" s="16">
        <f t="shared" si="1531"/>
        <v>0</v>
      </c>
      <c r="K2606" s="16">
        <f t="shared" si="1512"/>
        <v>-156298.2300735848</v>
      </c>
      <c r="L2606" s="16">
        <f t="shared" si="1532"/>
        <v>0</v>
      </c>
      <c r="M2606" s="16">
        <f t="shared" si="1513"/>
        <v>1026.4337995681465</v>
      </c>
      <c r="N2606" s="16">
        <f t="shared" si="1533"/>
        <v>71352.163998815362</v>
      </c>
      <c r="O2606" s="16">
        <f t="shared" si="1534"/>
        <v>1325.9058172854302</v>
      </c>
      <c r="P2606" s="16">
        <f t="shared" si="1514"/>
        <v>70026.258181529935</v>
      </c>
      <c r="Q2606" s="16">
        <f t="shared" si="1535"/>
        <v>9014.1090453258785</v>
      </c>
      <c r="R2606" s="16">
        <f t="shared" si="1515"/>
        <v>2049.2576803647316</v>
      </c>
      <c r="S2606" s="16">
        <f t="shared" si="1536"/>
        <v>-53616.060519196515</v>
      </c>
      <c r="T2606" s="16">
        <f t="shared" si="1537"/>
        <v>0</v>
      </c>
      <c r="U2606" s="16">
        <f t="shared" si="1516"/>
        <v>-55665.318199561247</v>
      </c>
      <c r="V2606" s="16">
        <f t="shared" si="1538"/>
        <v>0</v>
      </c>
      <c r="W2606" s="16">
        <f t="shared" si="1517"/>
        <v>1567.1695051163697</v>
      </c>
      <c r="X2606" s="16">
        <f t="shared" si="1539"/>
        <v>-2211.4458666080841</v>
      </c>
      <c r="Y2606" s="16">
        <f t="shared" si="1540"/>
        <v>0</v>
      </c>
      <c r="Z2606" s="16">
        <f t="shared" si="1518"/>
        <v>-3778.6153717244538</v>
      </c>
      <c r="AA2606" s="16">
        <f t="shared" si="1541"/>
        <v>0</v>
      </c>
      <c r="AB2606" s="16">
        <f t="shared" si="1519"/>
        <v>1326.5765293218089</v>
      </c>
      <c r="AC2606" s="16">
        <f t="shared" si="1542"/>
        <v>29810.799838393868</v>
      </c>
      <c r="AD2606" s="16">
        <f t="shared" si="1543"/>
        <v>1712.8742878489486</v>
      </c>
      <c r="AE2606" s="16">
        <f t="shared" si="1520"/>
        <v>28097.925550544918</v>
      </c>
      <c r="AF2606" s="16">
        <f t="shared" si="1544"/>
        <v>3652.5139751842703</v>
      </c>
      <c r="AG2606" s="16">
        <f t="shared" si="1521"/>
        <v>1446.8730172190917</v>
      </c>
      <c r="AH2606" s="16">
        <f t="shared" si="1545"/>
        <v>13392.899495764499</v>
      </c>
      <c r="AI2606" s="16">
        <f t="shared" si="1546"/>
        <v>1867.8748871887374</v>
      </c>
      <c r="AJ2606" s="16">
        <f t="shared" si="1522"/>
        <v>11525.024608575761</v>
      </c>
      <c r="AK2606" s="16">
        <f t="shared" si="1547"/>
        <v>1504.0405100856367</v>
      </c>
      <c r="AL2606" s="16">
        <f t="shared" si="1523"/>
        <v>1386.7247732704516</v>
      </c>
      <c r="AM2606" s="16">
        <f t="shared" si="1548"/>
        <v>21587.387250020292</v>
      </c>
      <c r="AN2606" s="16">
        <f t="shared" si="1549"/>
        <v>1790.381475069936</v>
      </c>
      <c r="AO2606" s="16">
        <f t="shared" si="1524"/>
        <v>19797.005774950358</v>
      </c>
      <c r="AP2606" s="16">
        <f t="shared" si="1550"/>
        <v>2578.5011165047254</v>
      </c>
      <c r="AQ2606" s="16">
        <f t="shared" si="1525"/>
        <v>1446.8730172190917</v>
      </c>
      <c r="AR2606" s="16">
        <f t="shared" si="1551"/>
        <v>13392.899495764499</v>
      </c>
      <c r="AS2606" s="16">
        <f t="shared" si="1552"/>
        <v>1867.8748871887374</v>
      </c>
      <c r="AT2606" s="16">
        <f t="shared" si="1526"/>
        <v>11525.024608575761</v>
      </c>
      <c r="AU2606" s="16">
        <f t="shared" si="1553"/>
        <v>1504.0405100856367</v>
      </c>
    </row>
    <row r="2607" spans="2:47">
      <c r="B2607" s="13">
        <v>31</v>
      </c>
      <c r="C2607" s="16">
        <f t="shared" si="1509"/>
        <v>-824.96833590670337</v>
      </c>
      <c r="D2607" s="16">
        <f t="shared" si="1527"/>
        <v>380724.47497147694</v>
      </c>
      <c r="E2607" s="16">
        <f t="shared" si="1528"/>
        <v>0</v>
      </c>
      <c r="F2607" s="16">
        <f t="shared" si="1510"/>
        <v>381549.44330738363</v>
      </c>
      <c r="G2607" s="16">
        <f t="shared" si="1529"/>
        <v>53126.642879176914</v>
      </c>
      <c r="H2607" s="16">
        <f t="shared" si="1511"/>
        <v>3069.3877470944667</v>
      </c>
      <c r="I2607" s="16">
        <f t="shared" si="1530"/>
        <v>-160987.17697579233</v>
      </c>
      <c r="J2607" s="16">
        <f t="shared" si="1531"/>
        <v>0</v>
      </c>
      <c r="K2607" s="16">
        <f t="shared" si="1512"/>
        <v>-164056.5647228868</v>
      </c>
      <c r="L2607" s="16">
        <f t="shared" si="1532"/>
        <v>0</v>
      </c>
      <c r="M2607" s="16">
        <f t="shared" si="1513"/>
        <v>1026.4337995681465</v>
      </c>
      <c r="N2607" s="16">
        <f t="shared" si="1533"/>
        <v>71982.791835121883</v>
      </c>
      <c r="O2607" s="16">
        <f t="shared" si="1534"/>
        <v>1328.6158818205647</v>
      </c>
      <c r="P2607" s="16">
        <f t="shared" si="1514"/>
        <v>70654.175953301325</v>
      </c>
      <c r="Q2607" s="16">
        <f t="shared" si="1535"/>
        <v>8674.2470013717939</v>
      </c>
      <c r="R2607" s="16">
        <f t="shared" si="1515"/>
        <v>2049.2576803647316</v>
      </c>
      <c r="S2607" s="16">
        <f t="shared" si="1536"/>
        <v>-57335.277745548083</v>
      </c>
      <c r="T2607" s="16">
        <f t="shared" si="1537"/>
        <v>0</v>
      </c>
      <c r="U2607" s="16">
        <f t="shared" si="1516"/>
        <v>-59384.535425912814</v>
      </c>
      <c r="V2607" s="16">
        <f t="shared" si="1538"/>
        <v>0</v>
      </c>
      <c r="W2607" s="16">
        <f t="shared" si="1517"/>
        <v>1567.1695051163697</v>
      </c>
      <c r="X2607" s="16">
        <f t="shared" si="1539"/>
        <v>-3891.9738328761873</v>
      </c>
      <c r="Y2607" s="16">
        <f t="shared" si="1540"/>
        <v>0</v>
      </c>
      <c r="Z2607" s="16">
        <f t="shared" si="1518"/>
        <v>-5459.1433379925566</v>
      </c>
      <c r="AA2607" s="16">
        <f t="shared" si="1541"/>
        <v>0</v>
      </c>
      <c r="AB2607" s="16">
        <f t="shared" si="1519"/>
        <v>1326.5765293218089</v>
      </c>
      <c r="AC2607" s="16">
        <f t="shared" si="1542"/>
        <v>28882.981590427145</v>
      </c>
      <c r="AD2607" s="16">
        <f t="shared" si="1543"/>
        <v>1716.4082996118834</v>
      </c>
      <c r="AE2607" s="16">
        <f t="shared" si="1520"/>
        <v>27166.57329081526</v>
      </c>
      <c r="AF2607" s="16">
        <f t="shared" si="1544"/>
        <v>3368.0967041436465</v>
      </c>
      <c r="AG2607" s="16">
        <f t="shared" si="1521"/>
        <v>1446.8730172190917</v>
      </c>
      <c r="AH2607" s="16">
        <f t="shared" si="1545"/>
        <v>11847.033796139367</v>
      </c>
      <c r="AI2607" s="16">
        <f t="shared" si="1546"/>
        <v>1871.7431668956363</v>
      </c>
      <c r="AJ2607" s="16">
        <f t="shared" si="1522"/>
        <v>9975.290629243731</v>
      </c>
      <c r="AK2607" s="16">
        <f t="shared" si="1547"/>
        <v>1241.5816700827472</v>
      </c>
      <c r="AL2607" s="16">
        <f t="shared" si="1523"/>
        <v>1386.7247732704516</v>
      </c>
      <c r="AM2607" s="16">
        <f t="shared" si="1548"/>
        <v>20350.13411630247</v>
      </c>
      <c r="AN2607" s="16">
        <f t="shared" si="1549"/>
        <v>1794.0823299816732</v>
      </c>
      <c r="AO2607" s="16">
        <f t="shared" si="1524"/>
        <v>18556.051786320797</v>
      </c>
      <c r="AP2607" s="16">
        <f t="shared" si="1550"/>
        <v>2305.0770784585784</v>
      </c>
      <c r="AQ2607" s="16">
        <f t="shared" si="1525"/>
        <v>1446.8730172190917</v>
      </c>
      <c r="AR2607" s="16">
        <f t="shared" si="1551"/>
        <v>11847.033796139367</v>
      </c>
      <c r="AS2607" s="16">
        <f t="shared" si="1552"/>
        <v>1871.7431668956363</v>
      </c>
      <c r="AT2607" s="16">
        <f t="shared" si="1526"/>
        <v>9975.290629243731</v>
      </c>
      <c r="AU2607" s="16">
        <f t="shared" si="1553"/>
        <v>1241.5816700827472</v>
      </c>
    </row>
    <row r="2608" spans="2:47">
      <c r="B2608" s="13">
        <v>32</v>
      </c>
      <c r="C2608" s="16">
        <f t="shared" ref="C2608:C2629" si="1554">IF($C$2569-12*$B2608&lt;=0,0,($C$2572*MIN(12,$C$2569-12*$B2608)-$C$2568*(MIN(12,$C$2569-12*$B2608)-MAX(0,MIN(12,$C$2569-12*$B2608,$C$2570-12*$B2608))))/12)</f>
        <v>-824.96833590670337</v>
      </c>
      <c r="D2608" s="16">
        <f t="shared" si="1527"/>
        <v>392209.93475339189</v>
      </c>
      <c r="E2608" s="16">
        <f t="shared" si="1528"/>
        <v>0</v>
      </c>
      <c r="F2608" s="16">
        <f t="shared" ref="F2608:F2639" si="1555">IF(E2608&gt;0,IF(E2608&lt;=D2608,D2608-E2608,C2608*(D2608/E2608-1)),D2608-C2608)</f>
        <v>393034.90308929858</v>
      </c>
      <c r="G2608" s="16">
        <f t="shared" si="1529"/>
        <v>52893.736485376096</v>
      </c>
      <c r="H2608" s="16">
        <f t="shared" ref="H2608:H2629" si="1556">IF($H$2569-12*$B2608&lt;=0,0,($H$2572*MIN(12,$H$2569-12*$B2608)-$H$2568*(MIN(12,$H$2569-12*$B2608)-MAX(0,MIN(12,$H$2569-12*$B2608,$H$2570-12*$B2608))))/12)</f>
        <v>3069.3877470944667</v>
      </c>
      <c r="I2608" s="16">
        <f t="shared" si="1530"/>
        <v>-168978.26166457342</v>
      </c>
      <c r="J2608" s="16">
        <f t="shared" si="1531"/>
        <v>0</v>
      </c>
      <c r="K2608" s="16">
        <f t="shared" ref="K2608:K2639" si="1557">IF(J2608&gt;0,IF(J2608&lt;=I2608,I2608-J2608,H2608*(I2608/J2608-1)),I2608-H2608)</f>
        <v>-172047.6494116679</v>
      </c>
      <c r="L2608" s="16">
        <f t="shared" si="1532"/>
        <v>0</v>
      </c>
      <c r="M2608" s="16">
        <f t="shared" ref="M2608:M2629" si="1558">IF($M$2569-12*$B2608&lt;=0,0,($M$2572*MIN(12,$M$2569-12*$B2608)-$M$2568*(MIN(12,$M$2569-12*$B2608)-MAX(0,MIN(12,$M$2569-12*$B2608,$M$2570-12*$B2608))))/12)</f>
        <v>1026.4337995681465</v>
      </c>
      <c r="N2608" s="16">
        <f t="shared" si="1533"/>
        <v>72628.253629436556</v>
      </c>
      <c r="O2608" s="16">
        <f t="shared" si="1534"/>
        <v>1331.2109328052084</v>
      </c>
      <c r="P2608" s="16">
        <f t="shared" ref="P2608:P2639" si="1559">IF(O2608&gt;0,IF(O2608&lt;=N2608,N2608-O2608,M2608*(N2608/O2608-1)),N2608-M2608)</f>
        <v>71297.042696631353</v>
      </c>
      <c r="Q2608" s="16">
        <f t="shared" si="1535"/>
        <v>8348.2900115549546</v>
      </c>
      <c r="R2608" s="16">
        <f t="shared" ref="R2608:R2629" si="1560">IF($R$2569-12*$B2608&lt;=0,0,($R$2572*MIN(12,$R$2569-12*$B2608)-$R$2568*(MIN(12,$R$2569-12*$B2608)-MAX(0,MIN(12,$R$2569-12*$B2608,$R$2570-12*$B2608))))/12)</f>
        <v>2049.2576803647316</v>
      </c>
      <c r="S2608" s="16">
        <f t="shared" si="1536"/>
        <v>-61166.071488690199</v>
      </c>
      <c r="T2608" s="16">
        <f t="shared" si="1537"/>
        <v>0</v>
      </c>
      <c r="U2608" s="16">
        <f t="shared" ref="U2608:U2639" si="1561">IF(T2608&gt;0,IF(T2608&lt;=S2608,S2608-T2608,R2608*(S2608/T2608-1)),S2608-R2608)</f>
        <v>-63215.32916905493</v>
      </c>
      <c r="V2608" s="16">
        <f t="shared" si="1538"/>
        <v>0</v>
      </c>
      <c r="W2608" s="16">
        <f t="shared" ref="W2608:W2629" si="1562">IF($W$2569-12*$B2608&lt;=0,0,($W$2572*MIN(12,$W$2569-12*$B2608)-$W$2568*(MIN(12,$W$2569-12*$B2608)-MAX(0,MIN(12,$W$2569-12*$B2608,$W$2570-12*$B2608))))/12)</f>
        <v>1567.1695051163697</v>
      </c>
      <c r="X2608" s="16">
        <f t="shared" si="1539"/>
        <v>-5622.9176381323332</v>
      </c>
      <c r="Y2608" s="16">
        <f t="shared" si="1540"/>
        <v>0</v>
      </c>
      <c r="Z2608" s="16">
        <f t="shared" ref="Z2608:Z2639" si="1563">IF(Y2608&gt;0,IF(Y2608&lt;=X2608,X2608-Y2608,W2608*(X2608/Y2608-1)),X2608-W2608)</f>
        <v>-7190.0871432487029</v>
      </c>
      <c r="AA2608" s="16">
        <f t="shared" si="1541"/>
        <v>0</v>
      </c>
      <c r="AB2608" s="16">
        <f t="shared" ref="AB2608:AB2629" si="1564">IF($AB$2569-12*$B2608&lt;=0,0,($AB$2572*MIN(12,$AB$2569-12*$B2608)-$AB$2568*(MIN(12,$AB$2569-12*$B2608)-MAX(0,MIN(12,$AB$2569-12*$B2608,$AB$2570-12*$B2608))))/12)</f>
        <v>1326.5765293218089</v>
      </c>
      <c r="AC2608" s="16">
        <f t="shared" si="1542"/>
        <v>27925.607348560639</v>
      </c>
      <c r="AD2608" s="16">
        <f t="shared" si="1543"/>
        <v>1719.7924573894898</v>
      </c>
      <c r="AE2608" s="16">
        <f t="shared" ref="AE2608:AE2639" si="1565">IF(AD2608&gt;0,IF(AD2608&lt;=AC2608,AC2608-AD2608,AB2608*(AC2608/AD2608-1)),AC2608-AB2608)</f>
        <v>26205.814891171151</v>
      </c>
      <c r="AF2608" s="16">
        <f t="shared" si="1544"/>
        <v>3098.6992165300207</v>
      </c>
      <c r="AG2608" s="16">
        <f t="shared" ref="AG2608:AG2629" si="1566">IF($AG$2569-12*$B2608&lt;=0,0,($AG$2572*MIN(12,$AG$2569-12*$B2608)-$AG$2568*(MIN(12,$AG$2569-12*$B2608)-MAX(0,MIN(12,$AG$2569-12*$B2608,$AG$2570-12*$B2608))))/12)</f>
        <v>1446.8730172190917</v>
      </c>
      <c r="AH2608" s="16">
        <f t="shared" si="1545"/>
        <v>10254.000249424802</v>
      </c>
      <c r="AI2608" s="16">
        <f t="shared" si="1546"/>
        <v>1875.4474745914056</v>
      </c>
      <c r="AJ2608" s="16">
        <f t="shared" ref="AJ2608:AJ2639" si="1567">IF(AI2608&gt;0,IF(AI2608&lt;=AH2608,AH2608-AI2608,AG2608*(AH2608/AI2608-1)),AH2608-AG2608)</f>
        <v>8378.5527748333971</v>
      </c>
      <c r="AK2608" s="16">
        <f t="shared" si="1547"/>
        <v>994.60538536976935</v>
      </c>
      <c r="AL2608" s="16">
        <f t="shared" ref="AL2608:AL2629" si="1568">IF($AL$2569-12*$B2608&lt;=0,0,($AL$2572*MIN(12,$AL$2569-12*$B2608)-$AL$2568*(MIN(12,$AL$2569-12*$B2608)-MAX(0,MIN(12,$AL$2569-12*$B2608,$AL$2570-12*$B2608))))/12)</f>
        <v>1386.7247732704516</v>
      </c>
      <c r="AM2608" s="16">
        <f t="shared" si="1548"/>
        <v>19074.507873230599</v>
      </c>
      <c r="AN2608" s="16">
        <f t="shared" si="1549"/>
        <v>1797.6262829949469</v>
      </c>
      <c r="AO2608" s="16">
        <f t="shared" ref="AO2608:AO2639" si="1569">IF(AN2608&gt;0,IF(AN2608&lt;=AM2608,AM2608-AN2608,AL2608*(AM2608/AN2608-1)),AM2608-AL2608)</f>
        <v>17276.881590235651</v>
      </c>
      <c r="AP2608" s="16">
        <f t="shared" si="1550"/>
        <v>2046.90315439306</v>
      </c>
      <c r="AQ2608" s="16">
        <f t="shared" ref="AQ2608:AQ2629" si="1570">IF($AQ$2569-12*$B2608&lt;=0,0,($AQ$2572*MIN(12,$AQ$2569-12*$B2608)-$AQ$2568*(MIN(12,$AQ$2569-12*$B2608)-MAX(0,MIN(12,$AQ$2569-12*$B2608,$AQ$2570-12*$B2608))))/12)</f>
        <v>1446.8730172190917</v>
      </c>
      <c r="AR2608" s="16">
        <f t="shared" si="1551"/>
        <v>10254.000249424802</v>
      </c>
      <c r="AS2608" s="16">
        <f t="shared" si="1552"/>
        <v>1875.4474745914056</v>
      </c>
      <c r="AT2608" s="16">
        <f t="shared" ref="AT2608:AT2639" si="1571">IF(AS2608&gt;0,IF(AS2608&lt;=AR2608,AR2608-AS2608,AQ2608*(AR2608/AS2608-1)),AR2608-AQ2608)</f>
        <v>8378.5527748333971</v>
      </c>
      <c r="AU2608" s="16">
        <f t="shared" si="1553"/>
        <v>994.60538536976935</v>
      </c>
    </row>
    <row r="2609" spans="2:47">
      <c r="B2609" s="13">
        <v>33</v>
      </c>
      <c r="C2609" s="16">
        <f t="shared" si="1554"/>
        <v>-824.96833590670337</v>
      </c>
      <c r="D2609" s="16">
        <f t="shared" ref="D2609:D2629" si="1572">IF($B2609&gt;$C$2571,F2608,F2608*$B$107*IF(F2608&gt;0,$B$106,1))</f>
        <v>404016.29828161356</v>
      </c>
      <c r="E2609" s="16">
        <f t="shared" ref="E2609:E2640" si="1573">IF(AND(C2609&gt;0,D2609&gt;0),C2609/(1-$B$105*MAX(0,1-G2608/D2609)),0)</f>
        <v>0</v>
      </c>
      <c r="F2609" s="16">
        <f t="shared" si="1555"/>
        <v>404841.26661752025</v>
      </c>
      <c r="G2609" s="16">
        <f t="shared" ref="G2609:G2640" si="1574">IF(E2609&gt;0,IF(E2609&lt;=D2609,G2608*(1-E2609/D2609),0),IF(AND(C2609&lt;0,F2609&gt;0),G2608-C2609,G2608))/$B$108</f>
        <v>52665.396883610585</v>
      </c>
      <c r="H2609" s="16">
        <f t="shared" si="1556"/>
        <v>3069.3877470944667</v>
      </c>
      <c r="I2609" s="16">
        <f t="shared" ref="I2609:I2629" si="1575">IF($B2609&gt;$H$2571,K2608,K2608*$B$107*IF(K2608&gt;0,$B$106,1))</f>
        <v>-177209.07889401793</v>
      </c>
      <c r="J2609" s="16">
        <f t="shared" ref="J2609:J2640" si="1576">IF(AND(H2609&gt;0,I2609&gt;0),H2609/(1-$B$105*MAX(0,1-L2608/I2609)),0)</f>
        <v>0</v>
      </c>
      <c r="K2609" s="16">
        <f t="shared" si="1557"/>
        <v>-180278.46664111241</v>
      </c>
      <c r="L2609" s="16">
        <f t="shared" ref="L2609:L2640" si="1577">IF(J2609&gt;0,IF(J2609&lt;=I2609,L2608*(1-J2609/I2609),0),IF(AND(H2609&lt;0,K2609&gt;0),L2608-H2609,L2608))/$B$108</f>
        <v>0</v>
      </c>
      <c r="M2609" s="16">
        <f t="shared" si="1558"/>
        <v>1026.4337995681465</v>
      </c>
      <c r="N2609" s="16">
        <f t="shared" ref="N2609:N2629" si="1578">IF($B2609&gt;$M$2571,P2608,P2608*$B$107*IF(P2608&gt;0,$B$106,1))</f>
        <v>73289.082069575234</v>
      </c>
      <c r="O2609" s="16">
        <f t="shared" ref="O2609:O2640" si="1579">IF(AND(M2609&gt;0,N2609&gt;0),M2609/(1-$B$105*MAX(0,1-Q2608/N2609)),0)</f>
        <v>1333.6954109132612</v>
      </c>
      <c r="P2609" s="16">
        <f t="shared" si="1559"/>
        <v>71955.38665866197</v>
      </c>
      <c r="Q2609" s="16">
        <f t="shared" ref="Q2609:Q2640" si="1580">IF(O2609&gt;0,IF(O2609&lt;=N2609,Q2608*(1-O2609/N2609),0),IF(AND(M2609&lt;0,P2609&gt;0),Q2608-M2609,Q2608))/$B$108</f>
        <v>8035.656891070721</v>
      </c>
      <c r="R2609" s="16">
        <f t="shared" si="1560"/>
        <v>2049.2576803647316</v>
      </c>
      <c r="S2609" s="16">
        <f t="shared" ref="S2609:S2629" si="1581">IF($B2609&gt;$R$2571,U2608,U2608*$B$107*IF(U2608&gt;0,$B$106,1))</f>
        <v>-65111.789044126577</v>
      </c>
      <c r="T2609" s="16">
        <f t="shared" ref="T2609:T2640" si="1582">IF(AND(R2609&gt;0,S2609&gt;0),R2609/(1-$B$105*MAX(0,1-V2608/S2609)),0)</f>
        <v>0</v>
      </c>
      <c r="U2609" s="16">
        <f t="shared" si="1561"/>
        <v>-67161.046724491316</v>
      </c>
      <c r="V2609" s="16">
        <f t="shared" ref="V2609:V2640" si="1583">IF(T2609&gt;0,IF(T2609&lt;=S2609,V2608*(1-T2609/S2609),0),IF(AND(R2609&lt;0,U2609&gt;0),V2608-R2609,V2608))/$B$108</f>
        <v>0</v>
      </c>
      <c r="W2609" s="16">
        <f t="shared" si="1562"/>
        <v>1567.1695051163697</v>
      </c>
      <c r="X2609" s="16">
        <f t="shared" ref="X2609:X2629" si="1584">IF($B2609&gt;$W$2571,Z2608,Z2608*$B$107*IF(Z2608&gt;0,$B$106,1))</f>
        <v>-7405.7897575461639</v>
      </c>
      <c r="Y2609" s="16">
        <f t="shared" ref="Y2609:Y2640" si="1585">IF(AND(W2609&gt;0,X2609&gt;0),W2609/(1-$B$105*MAX(0,1-AA2608/X2609)),0)</f>
        <v>0</v>
      </c>
      <c r="Z2609" s="16">
        <f t="shared" si="1563"/>
        <v>-8972.9592626625345</v>
      </c>
      <c r="AA2609" s="16">
        <f t="shared" ref="AA2609:AA2640" si="1586">IF(Y2609&gt;0,IF(Y2609&lt;=X2609,AA2608*(1-Y2609/X2609),0),IF(AND(W2609&lt;0,Z2609&gt;0),AA2608-W2609,AA2608))/$B$108</f>
        <v>0</v>
      </c>
      <c r="AB2609" s="16">
        <f t="shared" si="1564"/>
        <v>1326.5765293218089</v>
      </c>
      <c r="AC2609" s="16">
        <f t="shared" ref="AC2609:AC2629" si="1587">IF($B2609&gt;$AB$2571,AE2608,AE2608*$B$107*IF(AE2608&gt;0,$B$106,1))</f>
        <v>26938.005359230472</v>
      </c>
      <c r="AD2609" s="16">
        <f t="shared" ref="AD2609:AD2640" si="1588">IF(AND(AB2609&gt;0,AC2609&gt;0),AB2609/(1-$B$105*MAX(0,1-AF2608/AC2609)),0)</f>
        <v>1723.0325359268816</v>
      </c>
      <c r="AE2609" s="16">
        <f t="shared" si="1565"/>
        <v>25214.972823303589</v>
      </c>
      <c r="AF2609" s="16">
        <f t="shared" ref="AF2609:AF2640" si="1589">IF(AD2609&gt;0,IF(AD2609&lt;=AC2609,AF2608*(1-AD2609/AC2609),0),IF(AND(AB2609&lt;0,AE2609&gt;0),AF2608-AB2609,AF2608))/$B$108</f>
        <v>2843.6249757235623</v>
      </c>
      <c r="AG2609" s="16">
        <f t="shared" si="1566"/>
        <v>1446.8730172190917</v>
      </c>
      <c r="AH2609" s="16">
        <f t="shared" ref="AH2609:AH2629" si="1590">IF($B2609&gt;$AG$2571,AJ2608,AJ2608*$B$107*IF(AJ2608&gt;0,$B$106,1))</f>
        <v>8612.6495393622426</v>
      </c>
      <c r="AI2609" s="16">
        <f t="shared" ref="AI2609:AI2640" si="1591">IF(AND(AG2609&gt;0,AH2609&gt;0),AG2609/(1-$B$105*MAX(0,1-AK2608/AH2609)),0)</f>
        <v>1878.994124178387</v>
      </c>
      <c r="AJ2609" s="16">
        <f t="shared" si="1567"/>
        <v>6733.6554151838554</v>
      </c>
      <c r="AK2609" s="16">
        <f t="shared" ref="AK2609:AK2640" si="1592">IF(AI2609&gt;0,IF(AI2609&lt;=AH2609,AK2608*(1-AI2609/AH2609),0),IF(AND(AG2609&lt;0,AJ2609&gt;0),AK2608-AG2609,AK2608))/$B$108</f>
        <v>762.36815561483616</v>
      </c>
      <c r="AL2609" s="16">
        <f t="shared" si="1568"/>
        <v>1386.7247732704516</v>
      </c>
      <c r="AM2609" s="16">
        <f t="shared" ref="AM2609:AM2629" si="1593">IF($B2609&gt;$AL$2571,AO2608,AO2608*$B$107*IF(AO2608&gt;0,$B$106,1))</f>
        <v>17759.597661866836</v>
      </c>
      <c r="AN2609" s="16">
        <f t="shared" ref="AN2609:AN2640" si="1594">IF(AND(AL2609&gt;0,AM2609&gt;0),AL2609/(1-$B$105*MAX(0,1-AP2608/AM2609)),0)</f>
        <v>1801.0193781130019</v>
      </c>
      <c r="AO2609" s="16">
        <f t="shared" si="1569"/>
        <v>15958.578283753834</v>
      </c>
      <c r="AP2609" s="16">
        <f t="shared" ref="AP2609:AP2640" si="1595">IF(AN2609&gt;0,IF(AN2609&lt;=AM2609,AP2608*(1-AN2609/AM2609),0),IF(AND(AL2609&lt;0,AO2609&gt;0),AP2608-AL2609,AP2608))/$B$108</f>
        <v>1803.2593766039417</v>
      </c>
      <c r="AQ2609" s="16">
        <f t="shared" si="1570"/>
        <v>1446.8730172190917</v>
      </c>
      <c r="AR2609" s="16">
        <f t="shared" ref="AR2609:AR2629" si="1596">IF($B2609&gt;$AQ$2571,AT2608,AT2608*$B$107*IF(AT2608&gt;0,$B$106,1))</f>
        <v>8612.6495393622426</v>
      </c>
      <c r="AS2609" s="16">
        <f t="shared" ref="AS2609:AS2640" si="1597">IF(AND(AQ2609&gt;0,AR2609&gt;0),AQ2609/(1-$B$105*MAX(0,1-AU2608/AR2609)),0)</f>
        <v>1878.994124178387</v>
      </c>
      <c r="AT2609" s="16">
        <f t="shared" si="1571"/>
        <v>6733.6554151838554</v>
      </c>
      <c r="AU2609" s="16">
        <f t="shared" ref="AU2609:AU2640" si="1598">IF(AS2609&gt;0,IF(AS2609&lt;=AR2609,AU2608*(1-AS2609/AR2609),0),IF(AND(AQ2609&lt;0,AT2609&gt;0),AU2608-AQ2609,AU2608))/$B$108</f>
        <v>762.36815561483616</v>
      </c>
    </row>
    <row r="2610" spans="2:47">
      <c r="B2610" s="13">
        <v>34</v>
      </c>
      <c r="C2610" s="16">
        <f t="shared" si="1554"/>
        <v>-824.96833590670337</v>
      </c>
      <c r="D2610" s="16">
        <f t="shared" si="1572"/>
        <v>416152.53160681378</v>
      </c>
      <c r="E2610" s="16">
        <f t="shared" si="1573"/>
        <v>0</v>
      </c>
      <c r="F2610" s="16">
        <f t="shared" si="1555"/>
        <v>416977.49994272046</v>
      </c>
      <c r="G2610" s="16">
        <f t="shared" si="1574"/>
        <v>52441.534528938522</v>
      </c>
      <c r="H2610" s="16">
        <f t="shared" si="1556"/>
        <v>3069.3877470944667</v>
      </c>
      <c r="I2610" s="16">
        <f t="shared" si="1575"/>
        <v>-185686.82064034577</v>
      </c>
      <c r="J2610" s="16">
        <f t="shared" si="1576"/>
        <v>0</v>
      </c>
      <c r="K2610" s="16">
        <f t="shared" si="1557"/>
        <v>-188756.20838744025</v>
      </c>
      <c r="L2610" s="16">
        <f t="shared" si="1577"/>
        <v>0</v>
      </c>
      <c r="M2610" s="16">
        <f t="shared" si="1558"/>
        <v>1026.4337995681465</v>
      </c>
      <c r="N2610" s="16">
        <f t="shared" si="1578"/>
        <v>73965.82016190498</v>
      </c>
      <c r="O2610" s="16">
        <f t="shared" si="1579"/>
        <v>1336.0736239274117</v>
      </c>
      <c r="P2610" s="16">
        <f t="shared" si="1559"/>
        <v>72629.746537977568</v>
      </c>
      <c r="Q2610" s="16">
        <f t="shared" si="1580"/>
        <v>7735.7898711030375</v>
      </c>
      <c r="R2610" s="16">
        <f t="shared" si="1560"/>
        <v>2049.2576803647316</v>
      </c>
      <c r="S2610" s="16">
        <f t="shared" si="1581"/>
        <v>-69175.87812622606</v>
      </c>
      <c r="T2610" s="16">
        <f t="shared" si="1582"/>
        <v>0</v>
      </c>
      <c r="U2610" s="16">
        <f t="shared" si="1561"/>
        <v>-71225.135806590784</v>
      </c>
      <c r="V2610" s="16">
        <f t="shared" si="1583"/>
        <v>0</v>
      </c>
      <c r="W2610" s="16">
        <f t="shared" si="1562"/>
        <v>1567.1695051163697</v>
      </c>
      <c r="X2610" s="16">
        <f t="shared" si="1584"/>
        <v>-9242.1480405424099</v>
      </c>
      <c r="Y2610" s="16">
        <f t="shared" si="1585"/>
        <v>0</v>
      </c>
      <c r="Z2610" s="16">
        <f t="shared" si="1563"/>
        <v>-10809.31754565878</v>
      </c>
      <c r="AA2610" s="16">
        <f t="shared" si="1586"/>
        <v>0</v>
      </c>
      <c r="AB2610" s="16">
        <f t="shared" si="1564"/>
        <v>1326.5765293218089</v>
      </c>
      <c r="AC2610" s="16">
        <f t="shared" si="1587"/>
        <v>25919.479163986693</v>
      </c>
      <c r="AD2610" s="16">
        <f t="shared" si="1588"/>
        <v>1726.134138165655</v>
      </c>
      <c r="AE2610" s="16">
        <f t="shared" si="1565"/>
        <v>24193.345025821036</v>
      </c>
      <c r="AF2610" s="16">
        <f t="shared" si="1589"/>
        <v>2602.2067368359803</v>
      </c>
      <c r="AG2610" s="16">
        <f t="shared" si="1566"/>
        <v>1446.8730172190917</v>
      </c>
      <c r="AH2610" s="16">
        <f t="shared" si="1590"/>
        <v>6921.7937474840928</v>
      </c>
      <c r="AI2610" s="16">
        <f t="shared" si="1591"/>
        <v>1882.3892421602372</v>
      </c>
      <c r="AJ2610" s="16">
        <f t="shared" si="1567"/>
        <v>5039.4045053238551</v>
      </c>
      <c r="AK2610" s="16">
        <f t="shared" si="1592"/>
        <v>544.15815399449923</v>
      </c>
      <c r="AL2610" s="16">
        <f t="shared" si="1568"/>
        <v>1386.7247732704516</v>
      </c>
      <c r="AM2610" s="16">
        <f t="shared" si="1593"/>
        <v>16404.460961001914</v>
      </c>
      <c r="AN2610" s="16">
        <f t="shared" si="1594"/>
        <v>1804.2674797377906</v>
      </c>
      <c r="AO2610" s="16">
        <f t="shared" si="1569"/>
        <v>14600.193481264123</v>
      </c>
      <c r="AP2610" s="16">
        <f t="shared" si="1595"/>
        <v>1573.4562581166599</v>
      </c>
      <c r="AQ2610" s="16">
        <f t="shared" si="1570"/>
        <v>1446.8730172190917</v>
      </c>
      <c r="AR2610" s="16">
        <f t="shared" si="1596"/>
        <v>6921.7937474840928</v>
      </c>
      <c r="AS2610" s="16">
        <f t="shared" si="1597"/>
        <v>1882.3892421602372</v>
      </c>
      <c r="AT2610" s="16">
        <f t="shared" si="1571"/>
        <v>5039.4045053238551</v>
      </c>
      <c r="AU2610" s="16">
        <f t="shared" si="1598"/>
        <v>544.15815399449923</v>
      </c>
    </row>
    <row r="2611" spans="2:47">
      <c r="B2611" s="13">
        <v>35</v>
      </c>
      <c r="C2611" s="16">
        <f t="shared" si="1554"/>
        <v>-824.96833590670337</v>
      </c>
      <c r="D2611" s="16">
        <f t="shared" si="1572"/>
        <v>428627.85129112005</v>
      </c>
      <c r="E2611" s="16">
        <f t="shared" si="1573"/>
        <v>0</v>
      </c>
      <c r="F2611" s="16">
        <f t="shared" si="1555"/>
        <v>429452.81962702674</v>
      </c>
      <c r="G2611" s="16">
        <f t="shared" si="1574"/>
        <v>52222.061632201207</v>
      </c>
      <c r="H2611" s="16">
        <f t="shared" si="1556"/>
        <v>3069.3877470944667</v>
      </c>
      <c r="I2611" s="16">
        <f t="shared" si="1575"/>
        <v>-194418.89463906345</v>
      </c>
      <c r="J2611" s="16">
        <f t="shared" si="1576"/>
        <v>0</v>
      </c>
      <c r="K2611" s="16">
        <f t="shared" si="1557"/>
        <v>-197488.28238615792</v>
      </c>
      <c r="L2611" s="16">
        <f t="shared" si="1577"/>
        <v>0</v>
      </c>
      <c r="M2611" s="16">
        <f t="shared" si="1558"/>
        <v>1026.4337995681465</v>
      </c>
      <c r="N2611" s="16">
        <f t="shared" si="1578"/>
        <v>74659.02165624866</v>
      </c>
      <c r="O2611" s="16">
        <f t="shared" si="1579"/>
        <v>1338.3497471930641</v>
      </c>
      <c r="P2611" s="16">
        <f t="shared" si="1559"/>
        <v>73320.6719090556</v>
      </c>
      <c r="Q2611" s="16">
        <f t="shared" si="1580"/>
        <v>7448.1537701414418</v>
      </c>
      <c r="R2611" s="16">
        <f t="shared" si="1560"/>
        <v>2049.2576803647316</v>
      </c>
      <c r="S2611" s="16">
        <f t="shared" si="1581"/>
        <v>-73361.889880788513</v>
      </c>
      <c r="T2611" s="16">
        <f t="shared" si="1582"/>
        <v>0</v>
      </c>
      <c r="U2611" s="16">
        <f t="shared" si="1561"/>
        <v>-75411.147561153251</v>
      </c>
      <c r="V2611" s="16">
        <f t="shared" si="1583"/>
        <v>0</v>
      </c>
      <c r="W2611" s="16">
        <f t="shared" si="1562"/>
        <v>1567.1695051163697</v>
      </c>
      <c r="X2611" s="16">
        <f t="shared" si="1584"/>
        <v>-11133.597072028544</v>
      </c>
      <c r="Y2611" s="16">
        <f t="shared" si="1585"/>
        <v>0</v>
      </c>
      <c r="Z2611" s="16">
        <f t="shared" si="1563"/>
        <v>-12700.766577144914</v>
      </c>
      <c r="AA2611" s="16">
        <f t="shared" si="1586"/>
        <v>0</v>
      </c>
      <c r="AB2611" s="16">
        <f t="shared" si="1564"/>
        <v>1326.5765293218089</v>
      </c>
      <c r="AC2611" s="16">
        <f t="shared" si="1587"/>
        <v>24869.307085842476</v>
      </c>
      <c r="AD2611" s="16">
        <f t="shared" si="1588"/>
        <v>1729.1026957191366</v>
      </c>
      <c r="AE2611" s="16">
        <f t="shared" si="1565"/>
        <v>23140.204390123341</v>
      </c>
      <c r="AF2611" s="16">
        <f t="shared" si="1589"/>
        <v>2373.8054942975382</v>
      </c>
      <c r="AG2611" s="16">
        <f t="shared" si="1566"/>
        <v>1446.8730172190917</v>
      </c>
      <c r="AH2611" s="16">
        <f t="shared" si="1590"/>
        <v>5180.2054672026034</v>
      </c>
      <c r="AI2611" s="16">
        <f t="shared" si="1591"/>
        <v>1885.6387681109525</v>
      </c>
      <c r="AJ2611" s="16">
        <f t="shared" si="1567"/>
        <v>3294.5666990916507</v>
      </c>
      <c r="AK2611" s="16">
        <f t="shared" si="1592"/>
        <v>339.29408454593903</v>
      </c>
      <c r="AL2611" s="16">
        <f t="shared" si="1568"/>
        <v>1386.7247732704516</v>
      </c>
      <c r="AM2611" s="16">
        <f t="shared" si="1593"/>
        <v>15008.122887130643</v>
      </c>
      <c r="AN2611" s="16">
        <f t="shared" si="1594"/>
        <v>1807.3762731431834</v>
      </c>
      <c r="AO2611" s="16">
        <f t="shared" si="1569"/>
        <v>13200.74661398746</v>
      </c>
      <c r="AP2611" s="16">
        <f t="shared" si="1595"/>
        <v>1356.8336951954593</v>
      </c>
      <c r="AQ2611" s="16">
        <f t="shared" si="1570"/>
        <v>1446.8730172190917</v>
      </c>
      <c r="AR2611" s="16">
        <f t="shared" si="1596"/>
        <v>5180.2054672026034</v>
      </c>
      <c r="AS2611" s="16">
        <f t="shared" si="1597"/>
        <v>1885.6387681109525</v>
      </c>
      <c r="AT2611" s="16">
        <f t="shared" si="1571"/>
        <v>3294.5666990916507</v>
      </c>
      <c r="AU2611" s="16">
        <f t="shared" si="1598"/>
        <v>339.29408454593903</v>
      </c>
    </row>
    <row r="2612" spans="2:47">
      <c r="B2612" s="13">
        <v>36</v>
      </c>
      <c r="C2612" s="16">
        <f t="shared" si="1554"/>
        <v>-824.96833590670337</v>
      </c>
      <c r="D2612" s="16">
        <f t="shared" si="1572"/>
        <v>441451.73140740587</v>
      </c>
      <c r="E2612" s="16">
        <f t="shared" si="1573"/>
        <v>0</v>
      </c>
      <c r="F2612" s="16">
        <f t="shared" si="1555"/>
        <v>442276.69974331255</v>
      </c>
      <c r="G2612" s="16">
        <f t="shared" si="1574"/>
        <v>52006.892125595994</v>
      </c>
      <c r="H2612" s="16">
        <f t="shared" si="1556"/>
        <v>3069.3877470944667</v>
      </c>
      <c r="I2612" s="16">
        <f t="shared" si="1575"/>
        <v>-203412.93085774267</v>
      </c>
      <c r="J2612" s="16">
        <f t="shared" si="1576"/>
        <v>0</v>
      </c>
      <c r="K2612" s="16">
        <f t="shared" si="1557"/>
        <v>-206482.31860483714</v>
      </c>
      <c r="L2612" s="16">
        <f t="shared" si="1577"/>
        <v>0</v>
      </c>
      <c r="M2612" s="16">
        <f t="shared" si="1558"/>
        <v>1026.4337995681465</v>
      </c>
      <c r="N2612" s="16">
        <f t="shared" si="1578"/>
        <v>75369.25148219461</v>
      </c>
      <c r="O2612" s="16">
        <f t="shared" si="1579"/>
        <v>1340.5278244617043</v>
      </c>
      <c r="P2612" s="16">
        <f t="shared" si="1559"/>
        <v>74028.723657732902</v>
      </c>
      <c r="Q2612" s="16">
        <f t="shared" si="1580"/>
        <v>7172.2351839000357</v>
      </c>
      <c r="R2612" s="16">
        <f t="shared" si="1560"/>
        <v>2049.2576803647316</v>
      </c>
      <c r="S2612" s="16">
        <f t="shared" si="1581"/>
        <v>-77673.481987987849</v>
      </c>
      <c r="T2612" s="16">
        <f t="shared" si="1582"/>
        <v>0</v>
      </c>
      <c r="U2612" s="16">
        <f t="shared" si="1561"/>
        <v>-79722.739668352588</v>
      </c>
      <c r="V2612" s="16">
        <f t="shared" si="1583"/>
        <v>0</v>
      </c>
      <c r="W2612" s="16">
        <f t="shared" si="1562"/>
        <v>1567.1695051163697</v>
      </c>
      <c r="X2612" s="16">
        <f t="shared" si="1584"/>
        <v>-13081.789574459261</v>
      </c>
      <c r="Y2612" s="16">
        <f t="shared" si="1585"/>
        <v>0</v>
      </c>
      <c r="Z2612" s="16">
        <f t="shared" si="1563"/>
        <v>-14648.95907957563</v>
      </c>
      <c r="AA2612" s="16">
        <f t="shared" si="1586"/>
        <v>0</v>
      </c>
      <c r="AB2612" s="16">
        <f t="shared" si="1564"/>
        <v>1326.5765293218089</v>
      </c>
      <c r="AC2612" s="16">
        <f t="shared" si="1587"/>
        <v>23786.741700783386</v>
      </c>
      <c r="AD2612" s="16">
        <f t="shared" si="1588"/>
        <v>1731.9434698628943</v>
      </c>
      <c r="AE2612" s="16">
        <f t="shared" si="1565"/>
        <v>22054.798230920493</v>
      </c>
      <c r="AF2612" s="16">
        <f t="shared" si="1589"/>
        <v>2157.8094528434872</v>
      </c>
      <c r="AG2612" s="16">
        <f t="shared" si="1566"/>
        <v>1446.8730172190917</v>
      </c>
      <c r="AH2612" s="16">
        <f t="shared" si="1590"/>
        <v>3386.6168926642713</v>
      </c>
      <c r="AI2612" s="16">
        <f t="shared" si="1591"/>
        <v>1888.74845571113</v>
      </c>
      <c r="AJ2612" s="16">
        <f t="shared" si="1567"/>
        <v>1497.8684369531413</v>
      </c>
      <c r="AK2612" s="16">
        <f t="shared" si="1592"/>
        <v>147.12406481556803</v>
      </c>
      <c r="AL2612" s="16">
        <f t="shared" si="1568"/>
        <v>1386.7247732704516</v>
      </c>
      <c r="AM2612" s="16">
        <f t="shared" si="1593"/>
        <v>13569.575474382269</v>
      </c>
      <c r="AN2612" s="16">
        <f t="shared" si="1594"/>
        <v>1810.3512654893188</v>
      </c>
      <c r="AO2612" s="16">
        <f t="shared" si="1569"/>
        <v>11759.224208892951</v>
      </c>
      <c r="AP2612" s="16">
        <f t="shared" si="1595"/>
        <v>1152.7598942023517</v>
      </c>
      <c r="AQ2612" s="16">
        <f t="shared" si="1570"/>
        <v>1446.8730172190917</v>
      </c>
      <c r="AR2612" s="16">
        <f t="shared" si="1596"/>
        <v>3386.6168926642713</v>
      </c>
      <c r="AS2612" s="16">
        <f t="shared" si="1597"/>
        <v>1888.74845571113</v>
      </c>
      <c r="AT2612" s="16">
        <f t="shared" si="1571"/>
        <v>1497.8684369531413</v>
      </c>
      <c r="AU2612" s="16">
        <f t="shared" si="1598"/>
        <v>147.12406481556803</v>
      </c>
    </row>
    <row r="2613" spans="2:47">
      <c r="B2613" s="13">
        <v>37</v>
      </c>
      <c r="C2613" s="16">
        <f t="shared" si="1554"/>
        <v>-824.96833590670337</v>
      </c>
      <c r="D2613" s="16">
        <f t="shared" si="1572"/>
        <v>454633.91073414072</v>
      </c>
      <c r="E2613" s="16">
        <f t="shared" si="1573"/>
        <v>0</v>
      </c>
      <c r="F2613" s="16">
        <f t="shared" si="1555"/>
        <v>455458.87907004741</v>
      </c>
      <c r="G2613" s="16">
        <f t="shared" si="1574"/>
        <v>51795.941628924214</v>
      </c>
      <c r="H2613" s="16">
        <f t="shared" si="1556"/>
        <v>3069.3877470944667</v>
      </c>
      <c r="I2613" s="16">
        <f t="shared" si="1575"/>
        <v>-212676.78816298227</v>
      </c>
      <c r="J2613" s="16">
        <f t="shared" si="1576"/>
        <v>0</v>
      </c>
      <c r="K2613" s="16">
        <f t="shared" si="1557"/>
        <v>-215746.17591007674</v>
      </c>
      <c r="L2613" s="16">
        <f t="shared" si="1577"/>
        <v>0</v>
      </c>
      <c r="M2613" s="16">
        <f t="shared" si="1558"/>
        <v>1026.4337995681465</v>
      </c>
      <c r="N2613" s="16">
        <f t="shared" si="1578"/>
        <v>76097.086196729972</v>
      </c>
      <c r="O2613" s="16">
        <f t="shared" si="1579"/>
        <v>1342.6117690807957</v>
      </c>
      <c r="P2613" s="16">
        <f t="shared" si="1559"/>
        <v>74754.474427649169</v>
      </c>
      <c r="Q2613" s="16">
        <f t="shared" si="1580"/>
        <v>6907.541694440617</v>
      </c>
      <c r="R2613" s="16">
        <f t="shared" si="1560"/>
        <v>2049.2576803647316</v>
      </c>
      <c r="S2613" s="16">
        <f t="shared" si="1581"/>
        <v>-82114.421858403162</v>
      </c>
      <c r="T2613" s="16">
        <f t="shared" si="1582"/>
        <v>0</v>
      </c>
      <c r="U2613" s="16">
        <f t="shared" si="1561"/>
        <v>-84163.679538767901</v>
      </c>
      <c r="V2613" s="16">
        <f t="shared" si="1583"/>
        <v>0</v>
      </c>
      <c r="W2613" s="16">
        <f t="shared" si="1562"/>
        <v>1567.1695051163697</v>
      </c>
      <c r="X2613" s="16">
        <f t="shared" si="1584"/>
        <v>-15088.427851962899</v>
      </c>
      <c r="Y2613" s="16">
        <f t="shared" si="1585"/>
        <v>0</v>
      </c>
      <c r="Z2613" s="16">
        <f t="shared" si="1563"/>
        <v>-16655.59735707927</v>
      </c>
      <c r="AA2613" s="16">
        <f t="shared" si="1586"/>
        <v>0</v>
      </c>
      <c r="AB2613" s="16">
        <f t="shared" si="1564"/>
        <v>1326.5765293218089</v>
      </c>
      <c r="AC2613" s="16">
        <f t="shared" si="1587"/>
        <v>22671.009293492411</v>
      </c>
      <c r="AD2613" s="16">
        <f t="shared" si="1588"/>
        <v>1734.6615529842716</v>
      </c>
      <c r="AE2613" s="16">
        <f t="shared" si="1565"/>
        <v>20936.347740508139</v>
      </c>
      <c r="AF2613" s="16">
        <f t="shared" si="1589"/>
        <v>1953.6330227219407</v>
      </c>
      <c r="AG2613" s="16">
        <f t="shared" si="1566"/>
        <v>1446.8730172190917</v>
      </c>
      <c r="AH2613" s="16">
        <f t="shared" si="1590"/>
        <v>1539.7188810816122</v>
      </c>
      <c r="AI2613" s="16">
        <f t="shared" si="1591"/>
        <v>1891.7238742897941</v>
      </c>
      <c r="AJ2613" s="16">
        <f t="shared" si="1567"/>
        <v>-269.22878836665109</v>
      </c>
      <c r="AK2613" s="16">
        <f t="shared" si="1592"/>
        <v>0</v>
      </c>
      <c r="AL2613" s="16">
        <f t="shared" si="1568"/>
        <v>1386.7247732704516</v>
      </c>
      <c r="AM2613" s="16">
        <f t="shared" si="1593"/>
        <v>12087.77693328942</v>
      </c>
      <c r="AN2613" s="16">
        <f t="shared" si="1594"/>
        <v>1813.1977873191386</v>
      </c>
      <c r="AO2613" s="16">
        <f t="shared" si="1569"/>
        <v>10274.579145970281</v>
      </c>
      <c r="AP2613" s="16">
        <f t="shared" si="1595"/>
        <v>960.63032367391611</v>
      </c>
      <c r="AQ2613" s="16">
        <f t="shared" si="1570"/>
        <v>1446.8730172190917</v>
      </c>
      <c r="AR2613" s="16">
        <f t="shared" si="1596"/>
        <v>1539.7188810816122</v>
      </c>
      <c r="AS2613" s="16">
        <f t="shared" si="1597"/>
        <v>1891.7238742897941</v>
      </c>
      <c r="AT2613" s="16">
        <f t="shared" si="1571"/>
        <v>-269.22878836665109</v>
      </c>
      <c r="AU2613" s="16">
        <f t="shared" si="1598"/>
        <v>0</v>
      </c>
    </row>
    <row r="2614" spans="2:47">
      <c r="B2614" s="13">
        <v>38</v>
      </c>
      <c r="C2614" s="16">
        <f t="shared" si="1554"/>
        <v>-137.49472265111763</v>
      </c>
      <c r="D2614" s="16">
        <f t="shared" si="1572"/>
        <v>468184.40015126456</v>
      </c>
      <c r="E2614" s="16">
        <f t="shared" si="1573"/>
        <v>0</v>
      </c>
      <c r="F2614" s="16">
        <f t="shared" si="1555"/>
        <v>468321.89487391571</v>
      </c>
      <c r="G2614" s="16">
        <f t="shared" si="1574"/>
        <v>50915.133678015038</v>
      </c>
      <c r="H2614" s="16">
        <f t="shared" si="1556"/>
        <v>3069.3877470944667</v>
      </c>
      <c r="I2614" s="16">
        <f t="shared" si="1575"/>
        <v>-222218.56118737903</v>
      </c>
      <c r="J2614" s="16">
        <f t="shared" si="1576"/>
        <v>0</v>
      </c>
      <c r="K2614" s="16">
        <f t="shared" si="1557"/>
        <v>-225287.9489344735</v>
      </c>
      <c r="L2614" s="16">
        <f t="shared" si="1577"/>
        <v>0</v>
      </c>
      <c r="M2614" s="16">
        <f t="shared" si="1558"/>
        <v>1026.4337995681465</v>
      </c>
      <c r="N2614" s="16">
        <f t="shared" si="1578"/>
        <v>76843.114443157683</v>
      </c>
      <c r="O2614" s="16">
        <f t="shared" si="1579"/>
        <v>1344.6053654901541</v>
      </c>
      <c r="P2614" s="16">
        <f t="shared" si="1559"/>
        <v>75498.509077667535</v>
      </c>
      <c r="Q2614" s="16">
        <f t="shared" si="1580"/>
        <v>6653.6010989786118</v>
      </c>
      <c r="R2614" s="16">
        <f t="shared" si="1560"/>
        <v>2049.2576803647316</v>
      </c>
      <c r="S2614" s="16">
        <f t="shared" si="1581"/>
        <v>-86688.589924930944</v>
      </c>
      <c r="T2614" s="16">
        <f t="shared" si="1582"/>
        <v>0</v>
      </c>
      <c r="U2614" s="16">
        <f t="shared" si="1561"/>
        <v>-88737.847605295683</v>
      </c>
      <c r="V2614" s="16">
        <f t="shared" si="1583"/>
        <v>0</v>
      </c>
      <c r="W2614" s="16">
        <f t="shared" si="1562"/>
        <v>1567.1695051163697</v>
      </c>
      <c r="X2614" s="16">
        <f t="shared" si="1584"/>
        <v>-17155.265277791648</v>
      </c>
      <c r="Y2614" s="16">
        <f t="shared" si="1585"/>
        <v>0</v>
      </c>
      <c r="Z2614" s="16">
        <f t="shared" si="1563"/>
        <v>-18722.434782908018</v>
      </c>
      <c r="AA2614" s="16">
        <f t="shared" si="1586"/>
        <v>0</v>
      </c>
      <c r="AB2614" s="16">
        <f t="shared" si="1564"/>
        <v>1326.5765293218089</v>
      </c>
      <c r="AC2614" s="16">
        <f t="shared" si="1587"/>
        <v>21521.309296377938</v>
      </c>
      <c r="AD2614" s="16">
        <f t="shared" si="1588"/>
        <v>1737.2618704384361</v>
      </c>
      <c r="AE2614" s="16">
        <f t="shared" si="1565"/>
        <v>19784.047425939501</v>
      </c>
      <c r="AF2614" s="16">
        <f t="shared" si="1589"/>
        <v>1760.7158397825724</v>
      </c>
      <c r="AG2614" s="16">
        <f t="shared" si="1566"/>
        <v>1446.8730172190917</v>
      </c>
      <c r="AH2614" s="16">
        <f t="shared" si="1590"/>
        <v>-277.30565201765063</v>
      </c>
      <c r="AI2614" s="16">
        <f t="shared" si="1591"/>
        <v>0</v>
      </c>
      <c r="AJ2614" s="16">
        <f t="shared" si="1567"/>
        <v>-1724.1786692367423</v>
      </c>
      <c r="AK2614" s="16">
        <f t="shared" si="1592"/>
        <v>0</v>
      </c>
      <c r="AL2614" s="16">
        <f t="shared" si="1568"/>
        <v>1386.7247732704516</v>
      </c>
      <c r="AM2614" s="16">
        <f t="shared" si="1593"/>
        <v>10561.650887308691</v>
      </c>
      <c r="AN2614" s="16">
        <f t="shared" si="1594"/>
        <v>1815.9209944820668</v>
      </c>
      <c r="AO2614" s="16">
        <f t="shared" si="1569"/>
        <v>8745.7298928266246</v>
      </c>
      <c r="AP2614" s="16">
        <f t="shared" si="1595"/>
        <v>779.86669231333337</v>
      </c>
      <c r="AQ2614" s="16">
        <f t="shared" si="1570"/>
        <v>1446.8730172190917</v>
      </c>
      <c r="AR2614" s="16">
        <f t="shared" si="1596"/>
        <v>-277.30565201765063</v>
      </c>
      <c r="AS2614" s="16">
        <f t="shared" si="1597"/>
        <v>0</v>
      </c>
      <c r="AT2614" s="16">
        <f t="shared" si="1571"/>
        <v>-1724.1786692367423</v>
      </c>
      <c r="AU2614" s="16">
        <f t="shared" si="1598"/>
        <v>0</v>
      </c>
    </row>
    <row r="2615" spans="2:47">
      <c r="B2615" s="13">
        <v>39</v>
      </c>
      <c r="C2615" s="16">
        <f t="shared" si="1554"/>
        <v>0</v>
      </c>
      <c r="D2615" s="16">
        <f t="shared" si="1572"/>
        <v>481406.8086166929</v>
      </c>
      <c r="E2615" s="16">
        <f t="shared" si="1573"/>
        <v>0</v>
      </c>
      <c r="F2615" s="16">
        <f t="shared" si="1555"/>
        <v>481406.8086166929</v>
      </c>
      <c r="G2615" s="16">
        <f t="shared" si="1574"/>
        <v>49916.79772354415</v>
      </c>
      <c r="H2615" s="16">
        <f t="shared" si="1556"/>
        <v>3069.3877470944667</v>
      </c>
      <c r="I2615" s="16">
        <f t="shared" si="1575"/>
        <v>-232046.58740250772</v>
      </c>
      <c r="J2615" s="16">
        <f t="shared" si="1576"/>
        <v>0</v>
      </c>
      <c r="K2615" s="16">
        <f t="shared" si="1557"/>
        <v>-235115.97514960219</v>
      </c>
      <c r="L2615" s="16">
        <f t="shared" si="1577"/>
        <v>0</v>
      </c>
      <c r="M2615" s="16">
        <f t="shared" si="1558"/>
        <v>1026.4337995681465</v>
      </c>
      <c r="N2615" s="16">
        <f t="shared" si="1578"/>
        <v>77607.937421297567</v>
      </c>
      <c r="O2615" s="16">
        <f t="shared" si="1579"/>
        <v>1346.5122709875698</v>
      </c>
      <c r="P2615" s="16">
        <f t="shared" si="1559"/>
        <v>76261.425150309995</v>
      </c>
      <c r="Q2615" s="16">
        <f t="shared" si="1580"/>
        <v>6409.9606587371582</v>
      </c>
      <c r="R2615" s="16">
        <f t="shared" si="1560"/>
        <v>2049.2576803647316</v>
      </c>
      <c r="S2615" s="16">
        <f t="shared" si="1581"/>
        <v>-91399.983033454555</v>
      </c>
      <c r="T2615" s="16">
        <f t="shared" si="1582"/>
        <v>0</v>
      </c>
      <c r="U2615" s="16">
        <f t="shared" si="1561"/>
        <v>-93449.240713819279</v>
      </c>
      <c r="V2615" s="16">
        <f t="shared" si="1583"/>
        <v>0</v>
      </c>
      <c r="W2615" s="16">
        <f t="shared" si="1562"/>
        <v>1567.1695051163697</v>
      </c>
      <c r="X2615" s="16">
        <f t="shared" si="1584"/>
        <v>-19284.107826395259</v>
      </c>
      <c r="Y2615" s="16">
        <f t="shared" si="1585"/>
        <v>0</v>
      </c>
      <c r="Z2615" s="16">
        <f t="shared" si="1563"/>
        <v>-20851.277331511628</v>
      </c>
      <c r="AA2615" s="16">
        <f t="shared" si="1586"/>
        <v>0</v>
      </c>
      <c r="AB2615" s="16">
        <f t="shared" si="1564"/>
        <v>1326.5765293218089</v>
      </c>
      <c r="AC2615" s="16">
        <f t="shared" si="1587"/>
        <v>20336.813711020252</v>
      </c>
      <c r="AD2615" s="16">
        <f t="shared" si="1588"/>
        <v>1739.7491827620645</v>
      </c>
      <c r="AE2615" s="16">
        <f t="shared" si="1565"/>
        <v>18597.064528258186</v>
      </c>
      <c r="AF2615" s="16">
        <f t="shared" si="1589"/>
        <v>1578.5218109562129</v>
      </c>
      <c r="AG2615" s="16">
        <f t="shared" si="1566"/>
        <v>1446.8730172190917</v>
      </c>
      <c r="AH2615" s="16">
        <f t="shared" si="1590"/>
        <v>-1775.9040293138446</v>
      </c>
      <c r="AI2615" s="16">
        <f t="shared" si="1591"/>
        <v>0</v>
      </c>
      <c r="AJ2615" s="16">
        <f t="shared" si="1567"/>
        <v>-3222.7770465329363</v>
      </c>
      <c r="AK2615" s="16">
        <f t="shared" si="1592"/>
        <v>0</v>
      </c>
      <c r="AL2615" s="16">
        <f t="shared" si="1568"/>
        <v>1386.7247732704516</v>
      </c>
      <c r="AM2615" s="16">
        <f t="shared" si="1593"/>
        <v>8990.085586032199</v>
      </c>
      <c r="AN2615" s="16">
        <f t="shared" si="1594"/>
        <v>1818.5258704335733</v>
      </c>
      <c r="AO2615" s="16">
        <f t="shared" si="1569"/>
        <v>7171.5597155986252</v>
      </c>
      <c r="AP2615" s="16">
        <f t="shared" si="1595"/>
        <v>609.91595343838378</v>
      </c>
      <c r="AQ2615" s="16">
        <f t="shared" si="1570"/>
        <v>1446.8730172190917</v>
      </c>
      <c r="AR2615" s="16">
        <f t="shared" si="1596"/>
        <v>-1775.9040293138446</v>
      </c>
      <c r="AS2615" s="16">
        <f t="shared" si="1597"/>
        <v>0</v>
      </c>
      <c r="AT2615" s="16">
        <f t="shared" si="1571"/>
        <v>-3222.7770465329363</v>
      </c>
      <c r="AU2615" s="16">
        <f t="shared" si="1598"/>
        <v>0</v>
      </c>
    </row>
    <row r="2616" spans="2:47">
      <c r="B2616" s="13">
        <v>40</v>
      </c>
      <c r="C2616" s="16">
        <f t="shared" si="1554"/>
        <v>0</v>
      </c>
      <c r="D2616" s="16">
        <f t="shared" si="1572"/>
        <v>481406.8086166929</v>
      </c>
      <c r="E2616" s="16">
        <f t="shared" si="1573"/>
        <v>0</v>
      </c>
      <c r="F2616" s="16">
        <f t="shared" si="1555"/>
        <v>481406.8086166929</v>
      </c>
      <c r="G2616" s="16">
        <f t="shared" si="1574"/>
        <v>48938.036983866812</v>
      </c>
      <c r="H2616" s="16">
        <f t="shared" si="1556"/>
        <v>3069.3877470944667</v>
      </c>
      <c r="I2616" s="16">
        <f t="shared" si="1575"/>
        <v>-242169.45440409027</v>
      </c>
      <c r="J2616" s="16">
        <f t="shared" si="1576"/>
        <v>0</v>
      </c>
      <c r="K2616" s="16">
        <f t="shared" si="1557"/>
        <v>-245238.84215118474</v>
      </c>
      <c r="L2616" s="16">
        <f t="shared" si="1577"/>
        <v>0</v>
      </c>
      <c r="M2616" s="16">
        <f t="shared" si="1558"/>
        <v>1026.4337995681465</v>
      </c>
      <c r="N2616" s="16">
        <f t="shared" si="1578"/>
        <v>78392.169369009658</v>
      </c>
      <c r="O2616" s="16">
        <f t="shared" si="1579"/>
        <v>1348.3360177291438</v>
      </c>
      <c r="P2616" s="16">
        <f t="shared" si="1559"/>
        <v>77043.833351280511</v>
      </c>
      <c r="Q2616" s="16">
        <f t="shared" si="1580"/>
        <v>6176.1863681111654</v>
      </c>
      <c r="R2616" s="16">
        <f t="shared" si="1560"/>
        <v>2049.2576803647316</v>
      </c>
      <c r="S2616" s="16">
        <f t="shared" si="1581"/>
        <v>-96252.717935233857</v>
      </c>
      <c r="T2616" s="16">
        <f t="shared" si="1582"/>
        <v>0</v>
      </c>
      <c r="U2616" s="16">
        <f t="shared" si="1561"/>
        <v>-98301.975615598581</v>
      </c>
      <c r="V2616" s="16">
        <f t="shared" si="1583"/>
        <v>0</v>
      </c>
      <c r="W2616" s="16">
        <f t="shared" si="1562"/>
        <v>1567.1695051163697</v>
      </c>
      <c r="X2616" s="16">
        <f t="shared" si="1584"/>
        <v>-21476.815651456978</v>
      </c>
      <c r="Y2616" s="16">
        <f t="shared" si="1585"/>
        <v>0</v>
      </c>
      <c r="Z2616" s="16">
        <f t="shared" si="1563"/>
        <v>-23043.985156573348</v>
      </c>
      <c r="AA2616" s="16">
        <f t="shared" si="1586"/>
        <v>0</v>
      </c>
      <c r="AB2616" s="16">
        <f t="shared" si="1564"/>
        <v>1326.5765293218089</v>
      </c>
      <c r="AC2616" s="16">
        <f t="shared" si="1587"/>
        <v>19116.666511177722</v>
      </c>
      <c r="AD2616" s="16">
        <f t="shared" si="1588"/>
        <v>1742.1280881993318</v>
      </c>
      <c r="AE2616" s="16">
        <f t="shared" si="1565"/>
        <v>17374.538422978389</v>
      </c>
      <c r="AF2616" s="16">
        <f t="shared" si="1589"/>
        <v>1406.5381854989134</v>
      </c>
      <c r="AG2616" s="16">
        <f t="shared" si="1566"/>
        <v>1446.8730172190917</v>
      </c>
      <c r="AH2616" s="16">
        <f t="shared" si="1590"/>
        <v>-3319.4603579289246</v>
      </c>
      <c r="AI2616" s="16">
        <f t="shared" si="1591"/>
        <v>0</v>
      </c>
      <c r="AJ2616" s="16">
        <f t="shared" si="1567"/>
        <v>-4766.3333751480168</v>
      </c>
      <c r="AK2616" s="16">
        <f t="shared" si="1592"/>
        <v>0</v>
      </c>
      <c r="AL2616" s="16">
        <f t="shared" si="1568"/>
        <v>1386.7247732704516</v>
      </c>
      <c r="AM2616" s="16">
        <f t="shared" si="1593"/>
        <v>7371.9330940524505</v>
      </c>
      <c r="AN2616" s="16">
        <f t="shared" si="1594"/>
        <v>1821.0172288630934</v>
      </c>
      <c r="AO2616" s="16">
        <f t="shared" si="1569"/>
        <v>5550.9158651893576</v>
      </c>
      <c r="AP2616" s="16">
        <f t="shared" si="1595"/>
        <v>450.2493362828701</v>
      </c>
      <c r="AQ2616" s="16">
        <f t="shared" si="1570"/>
        <v>1446.8730172190917</v>
      </c>
      <c r="AR2616" s="16">
        <f t="shared" si="1596"/>
        <v>-3319.4603579289246</v>
      </c>
      <c r="AS2616" s="16">
        <f t="shared" si="1597"/>
        <v>0</v>
      </c>
      <c r="AT2616" s="16">
        <f t="shared" si="1571"/>
        <v>-4766.3333751480168</v>
      </c>
      <c r="AU2616" s="16">
        <f t="shared" si="1598"/>
        <v>0</v>
      </c>
    </row>
    <row r="2617" spans="2:47">
      <c r="B2617" s="13">
        <v>41</v>
      </c>
      <c r="C2617" s="16">
        <f t="shared" si="1554"/>
        <v>0</v>
      </c>
      <c r="D2617" s="16">
        <f t="shared" si="1572"/>
        <v>481406.8086166929</v>
      </c>
      <c r="E2617" s="16">
        <f t="shared" si="1573"/>
        <v>0</v>
      </c>
      <c r="F2617" s="16">
        <f t="shared" si="1555"/>
        <v>481406.8086166929</v>
      </c>
      <c r="G2617" s="16">
        <f t="shared" si="1574"/>
        <v>47978.467631241969</v>
      </c>
      <c r="H2617" s="16">
        <f t="shared" si="1556"/>
        <v>3069.3877470944667</v>
      </c>
      <c r="I2617" s="16">
        <f t="shared" si="1575"/>
        <v>-252596.00741572029</v>
      </c>
      <c r="J2617" s="16">
        <f t="shared" si="1576"/>
        <v>0</v>
      </c>
      <c r="K2617" s="16">
        <f t="shared" si="1557"/>
        <v>-255665.39516281476</v>
      </c>
      <c r="L2617" s="16">
        <f t="shared" si="1577"/>
        <v>0</v>
      </c>
      <c r="M2617" s="16">
        <f t="shared" si="1558"/>
        <v>0</v>
      </c>
      <c r="N2617" s="16">
        <f t="shared" si="1578"/>
        <v>79196.438055115301</v>
      </c>
      <c r="O2617" s="16">
        <f t="shared" si="1579"/>
        <v>0</v>
      </c>
      <c r="P2617" s="16">
        <f t="shared" si="1559"/>
        <v>79196.438055115301</v>
      </c>
      <c r="Q2617" s="16">
        <f t="shared" si="1580"/>
        <v>6055.0846746187899</v>
      </c>
      <c r="R2617" s="16">
        <f t="shared" si="1560"/>
        <v>2049.2576803647316</v>
      </c>
      <c r="S2617" s="16">
        <f t="shared" si="1581"/>
        <v>-101251.03488406654</v>
      </c>
      <c r="T2617" s="16">
        <f t="shared" si="1582"/>
        <v>0</v>
      </c>
      <c r="U2617" s="16">
        <f t="shared" si="1561"/>
        <v>-103300.29256443126</v>
      </c>
      <c r="V2617" s="16">
        <f t="shared" si="1583"/>
        <v>0</v>
      </c>
      <c r="W2617" s="16">
        <f t="shared" si="1562"/>
        <v>1175.3771288372761</v>
      </c>
      <c r="X2617" s="16">
        <f t="shared" si="1584"/>
        <v>-23735.30471127055</v>
      </c>
      <c r="Y2617" s="16">
        <f t="shared" si="1585"/>
        <v>0</v>
      </c>
      <c r="Z2617" s="16">
        <f t="shared" si="1563"/>
        <v>-24910.681840107827</v>
      </c>
      <c r="AA2617" s="16">
        <f t="shared" si="1586"/>
        <v>0</v>
      </c>
      <c r="AB2617" s="16">
        <f t="shared" si="1564"/>
        <v>552.74022055075454</v>
      </c>
      <c r="AC2617" s="16">
        <f t="shared" si="1587"/>
        <v>17859.983026516406</v>
      </c>
      <c r="AD2617" s="16">
        <f t="shared" si="1588"/>
        <v>726.83459395761167</v>
      </c>
      <c r="AE2617" s="16">
        <f t="shared" si="1565"/>
        <v>17133.148432558795</v>
      </c>
      <c r="AF2617" s="16">
        <f t="shared" si="1589"/>
        <v>1322.8405249155185</v>
      </c>
      <c r="AG2617" s="16">
        <f t="shared" si="1566"/>
        <v>844.00926004446956</v>
      </c>
      <c r="AH2617" s="16">
        <f t="shared" si="1590"/>
        <v>-4909.3233764024571</v>
      </c>
      <c r="AI2617" s="16">
        <f t="shared" si="1591"/>
        <v>0</v>
      </c>
      <c r="AJ2617" s="16">
        <f t="shared" si="1567"/>
        <v>-5753.3326364469267</v>
      </c>
      <c r="AK2617" s="16">
        <f t="shared" si="1592"/>
        <v>0</v>
      </c>
      <c r="AL2617" s="16">
        <f t="shared" si="1568"/>
        <v>693.36238663522579</v>
      </c>
      <c r="AM2617" s="16">
        <f t="shared" si="1593"/>
        <v>5706.008454462748</v>
      </c>
      <c r="AN2617" s="16">
        <f t="shared" si="1594"/>
        <v>911.69985830315591</v>
      </c>
      <c r="AO2617" s="16">
        <f t="shared" si="1569"/>
        <v>4794.3085961595916</v>
      </c>
      <c r="AP2617" s="16">
        <f t="shared" si="1595"/>
        <v>370.89116117140179</v>
      </c>
      <c r="AQ2617" s="16">
        <f t="shared" si="1570"/>
        <v>844.00926004446956</v>
      </c>
      <c r="AR2617" s="16">
        <f t="shared" si="1596"/>
        <v>-4909.3233764024571</v>
      </c>
      <c r="AS2617" s="16">
        <f t="shared" si="1597"/>
        <v>0</v>
      </c>
      <c r="AT2617" s="16">
        <f t="shared" si="1571"/>
        <v>-5753.3326364469267</v>
      </c>
      <c r="AU2617" s="16">
        <f t="shared" si="1598"/>
        <v>0</v>
      </c>
    </row>
    <row r="2618" spans="2:47">
      <c r="B2618" s="13">
        <v>42</v>
      </c>
      <c r="C2618" s="16">
        <f t="shared" si="1554"/>
        <v>0</v>
      </c>
      <c r="D2618" s="16">
        <f t="shared" si="1572"/>
        <v>481406.8086166929</v>
      </c>
      <c r="E2618" s="16">
        <f t="shared" si="1573"/>
        <v>0</v>
      </c>
      <c r="F2618" s="16">
        <f t="shared" si="1555"/>
        <v>481406.8086166929</v>
      </c>
      <c r="G2618" s="16">
        <f t="shared" si="1574"/>
        <v>47037.713363962714</v>
      </c>
      <c r="H2618" s="16">
        <f t="shared" si="1556"/>
        <v>3069.3877470944667</v>
      </c>
      <c r="I2618" s="16">
        <f t="shared" si="1575"/>
        <v>-263335.35701769922</v>
      </c>
      <c r="J2618" s="16">
        <f t="shared" si="1576"/>
        <v>0</v>
      </c>
      <c r="K2618" s="16">
        <f t="shared" si="1557"/>
        <v>-266404.74476479366</v>
      </c>
      <c r="L2618" s="16">
        <f t="shared" si="1577"/>
        <v>0</v>
      </c>
      <c r="M2618" s="16">
        <f t="shared" si="1558"/>
        <v>0</v>
      </c>
      <c r="N2618" s="16">
        <f t="shared" si="1578"/>
        <v>79196.438055115301</v>
      </c>
      <c r="O2618" s="16">
        <f t="shared" si="1579"/>
        <v>0</v>
      </c>
      <c r="P2618" s="16">
        <f t="shared" si="1559"/>
        <v>79196.438055115301</v>
      </c>
      <c r="Q2618" s="16">
        <f t="shared" si="1580"/>
        <v>5936.3575241360686</v>
      </c>
      <c r="R2618" s="16">
        <f t="shared" si="1560"/>
        <v>853.85736681863875</v>
      </c>
      <c r="S2618" s="16">
        <f t="shared" si="1581"/>
        <v>-106399.3013413642</v>
      </c>
      <c r="T2618" s="16">
        <f t="shared" si="1582"/>
        <v>0</v>
      </c>
      <c r="U2618" s="16">
        <f t="shared" si="1561"/>
        <v>-107253.15870818285</v>
      </c>
      <c r="V2618" s="16">
        <f t="shared" si="1583"/>
        <v>0</v>
      </c>
      <c r="W2618" s="16">
        <f t="shared" si="1562"/>
        <v>0</v>
      </c>
      <c r="X2618" s="16">
        <f t="shared" si="1584"/>
        <v>-25658.002295311064</v>
      </c>
      <c r="Y2618" s="16">
        <f t="shared" si="1585"/>
        <v>0</v>
      </c>
      <c r="Z2618" s="16">
        <f t="shared" si="1563"/>
        <v>-25658.002295311064</v>
      </c>
      <c r="AA2618" s="16">
        <f t="shared" si="1586"/>
        <v>0</v>
      </c>
      <c r="AB2618" s="16">
        <f t="shared" si="1564"/>
        <v>0</v>
      </c>
      <c r="AC2618" s="16">
        <f t="shared" si="1587"/>
        <v>17611.848599764489</v>
      </c>
      <c r="AD2618" s="16">
        <f t="shared" si="1588"/>
        <v>0</v>
      </c>
      <c r="AE2618" s="16">
        <f t="shared" si="1565"/>
        <v>17611.848599764489</v>
      </c>
      <c r="AF2618" s="16">
        <f t="shared" si="1589"/>
        <v>1296.902475407371</v>
      </c>
      <c r="AG2618" s="16">
        <f t="shared" si="1566"/>
        <v>0</v>
      </c>
      <c r="AH2618" s="16">
        <f t="shared" si="1590"/>
        <v>-5925.9326155403351</v>
      </c>
      <c r="AI2618" s="16">
        <f t="shared" si="1591"/>
        <v>0</v>
      </c>
      <c r="AJ2618" s="16">
        <f t="shared" si="1567"/>
        <v>-5925.9326155403351</v>
      </c>
      <c r="AK2618" s="16">
        <f t="shared" si="1592"/>
        <v>0</v>
      </c>
      <c r="AL2618" s="16">
        <f t="shared" si="1568"/>
        <v>0</v>
      </c>
      <c r="AM2618" s="16">
        <f t="shared" si="1593"/>
        <v>4928.2615783362908</v>
      </c>
      <c r="AN2618" s="16">
        <f t="shared" si="1594"/>
        <v>0</v>
      </c>
      <c r="AO2618" s="16">
        <f t="shared" si="1569"/>
        <v>4928.2615783362908</v>
      </c>
      <c r="AP2618" s="16">
        <f t="shared" si="1595"/>
        <v>363.6187854621586</v>
      </c>
      <c r="AQ2618" s="16">
        <f t="shared" si="1570"/>
        <v>0</v>
      </c>
      <c r="AR2618" s="16">
        <f t="shared" si="1596"/>
        <v>-5925.9326155403351</v>
      </c>
      <c r="AS2618" s="16">
        <f t="shared" si="1597"/>
        <v>0</v>
      </c>
      <c r="AT2618" s="16">
        <f t="shared" si="1571"/>
        <v>-5925.9326155403351</v>
      </c>
      <c r="AU2618" s="16">
        <f t="shared" si="1598"/>
        <v>0</v>
      </c>
    </row>
    <row r="2619" spans="2:47">
      <c r="B2619" s="13">
        <v>43</v>
      </c>
      <c r="C2619" s="16">
        <f t="shared" si="1554"/>
        <v>0</v>
      </c>
      <c r="D2619" s="16">
        <f t="shared" si="1572"/>
        <v>481406.8086166929</v>
      </c>
      <c r="E2619" s="16">
        <f t="shared" si="1573"/>
        <v>0</v>
      </c>
      <c r="F2619" s="16">
        <f t="shared" si="1555"/>
        <v>481406.8086166929</v>
      </c>
      <c r="G2619" s="16">
        <f t="shared" si="1574"/>
        <v>46115.405258786974</v>
      </c>
      <c r="H2619" s="16">
        <f t="shared" si="1556"/>
        <v>2302.0408103208515</v>
      </c>
      <c r="I2619" s="16">
        <f t="shared" si="1575"/>
        <v>-274396.88710773748</v>
      </c>
      <c r="J2619" s="16">
        <f t="shared" si="1576"/>
        <v>0</v>
      </c>
      <c r="K2619" s="16">
        <f t="shared" si="1557"/>
        <v>-276698.92791805835</v>
      </c>
      <c r="L2619" s="16">
        <f t="shared" si="1577"/>
        <v>0</v>
      </c>
      <c r="M2619" s="16">
        <f t="shared" si="1558"/>
        <v>0</v>
      </c>
      <c r="N2619" s="16">
        <f t="shared" si="1578"/>
        <v>79196.438055115301</v>
      </c>
      <c r="O2619" s="16">
        <f t="shared" si="1579"/>
        <v>0</v>
      </c>
      <c r="P2619" s="16">
        <f t="shared" si="1559"/>
        <v>79196.438055115301</v>
      </c>
      <c r="Q2619" s="16">
        <f t="shared" si="1580"/>
        <v>5819.958356996146</v>
      </c>
      <c r="R2619" s="16">
        <f t="shared" si="1560"/>
        <v>0</v>
      </c>
      <c r="S2619" s="16">
        <f t="shared" si="1581"/>
        <v>-110470.75346942834</v>
      </c>
      <c r="T2619" s="16">
        <f t="shared" si="1582"/>
        <v>0</v>
      </c>
      <c r="U2619" s="16">
        <f t="shared" si="1561"/>
        <v>-110470.75346942834</v>
      </c>
      <c r="V2619" s="16">
        <f t="shared" si="1583"/>
        <v>0</v>
      </c>
      <c r="W2619" s="16">
        <f t="shared" si="1562"/>
        <v>0</v>
      </c>
      <c r="X2619" s="16">
        <f t="shared" si="1584"/>
        <v>-25658.002295311064</v>
      </c>
      <c r="Y2619" s="16">
        <f t="shared" si="1585"/>
        <v>0</v>
      </c>
      <c r="Z2619" s="16">
        <f t="shared" si="1563"/>
        <v>-25658.002295311064</v>
      </c>
      <c r="AA2619" s="16">
        <f t="shared" si="1586"/>
        <v>0</v>
      </c>
      <c r="AB2619" s="16">
        <f t="shared" si="1564"/>
        <v>0</v>
      </c>
      <c r="AC2619" s="16">
        <f t="shared" si="1587"/>
        <v>17611.848599764489</v>
      </c>
      <c r="AD2619" s="16">
        <f t="shared" si="1588"/>
        <v>0</v>
      </c>
      <c r="AE2619" s="16">
        <f t="shared" si="1565"/>
        <v>17611.848599764489</v>
      </c>
      <c r="AF2619" s="16">
        <f t="shared" si="1589"/>
        <v>1271.4730151052656</v>
      </c>
      <c r="AG2619" s="16">
        <f t="shared" si="1566"/>
        <v>0</v>
      </c>
      <c r="AH2619" s="16">
        <f t="shared" si="1590"/>
        <v>-5925.9326155403351</v>
      </c>
      <c r="AI2619" s="16">
        <f t="shared" si="1591"/>
        <v>0</v>
      </c>
      <c r="AJ2619" s="16">
        <f t="shared" si="1567"/>
        <v>-5925.9326155403351</v>
      </c>
      <c r="AK2619" s="16">
        <f t="shared" si="1592"/>
        <v>0</v>
      </c>
      <c r="AL2619" s="16">
        <f t="shared" si="1568"/>
        <v>0</v>
      </c>
      <c r="AM2619" s="16">
        <f t="shared" si="1593"/>
        <v>4928.2615783362908</v>
      </c>
      <c r="AN2619" s="16">
        <f t="shared" si="1594"/>
        <v>0</v>
      </c>
      <c r="AO2619" s="16">
        <f t="shared" si="1569"/>
        <v>4928.2615783362908</v>
      </c>
      <c r="AP2619" s="16">
        <f t="shared" si="1595"/>
        <v>356.48900535505743</v>
      </c>
      <c r="AQ2619" s="16">
        <f t="shared" si="1570"/>
        <v>0</v>
      </c>
      <c r="AR2619" s="16">
        <f t="shared" si="1596"/>
        <v>-5925.9326155403351</v>
      </c>
      <c r="AS2619" s="16">
        <f t="shared" si="1597"/>
        <v>0</v>
      </c>
      <c r="AT2619" s="16">
        <f t="shared" si="1571"/>
        <v>-5925.9326155403351</v>
      </c>
      <c r="AU2619" s="16">
        <f t="shared" si="1598"/>
        <v>0</v>
      </c>
    </row>
    <row r="2620" spans="2:47">
      <c r="B2620" s="13">
        <v>44</v>
      </c>
      <c r="C2620" s="16">
        <f t="shared" si="1554"/>
        <v>0</v>
      </c>
      <c r="D2620" s="16">
        <f t="shared" si="1572"/>
        <v>481406.8086166929</v>
      </c>
      <c r="E2620" s="16">
        <f t="shared" si="1573"/>
        <v>0</v>
      </c>
      <c r="F2620" s="16">
        <f t="shared" si="1555"/>
        <v>481406.8086166929</v>
      </c>
      <c r="G2620" s="16">
        <f t="shared" si="1574"/>
        <v>45211.181626261736</v>
      </c>
      <c r="H2620" s="16">
        <f t="shared" si="1556"/>
        <v>0</v>
      </c>
      <c r="I2620" s="16">
        <f t="shared" si="1575"/>
        <v>-284999.89575560013</v>
      </c>
      <c r="J2620" s="16">
        <f t="shared" si="1576"/>
        <v>0</v>
      </c>
      <c r="K2620" s="16">
        <f t="shared" si="1557"/>
        <v>-284999.89575560013</v>
      </c>
      <c r="L2620" s="16">
        <f t="shared" si="1577"/>
        <v>0</v>
      </c>
      <c r="M2620" s="16">
        <f t="shared" si="1558"/>
        <v>0</v>
      </c>
      <c r="N2620" s="16">
        <f t="shared" si="1578"/>
        <v>79196.438055115301</v>
      </c>
      <c r="O2620" s="16">
        <f t="shared" si="1579"/>
        <v>0</v>
      </c>
      <c r="P2620" s="16">
        <f t="shared" si="1559"/>
        <v>79196.438055115301</v>
      </c>
      <c r="Q2620" s="16">
        <f t="shared" si="1580"/>
        <v>5705.8415264668101</v>
      </c>
      <c r="R2620" s="16">
        <f t="shared" si="1560"/>
        <v>0</v>
      </c>
      <c r="S2620" s="16">
        <f t="shared" si="1581"/>
        <v>-110470.75346942834</v>
      </c>
      <c r="T2620" s="16">
        <f t="shared" si="1582"/>
        <v>0</v>
      </c>
      <c r="U2620" s="16">
        <f t="shared" si="1561"/>
        <v>-110470.75346942834</v>
      </c>
      <c r="V2620" s="16">
        <f t="shared" si="1583"/>
        <v>0</v>
      </c>
      <c r="W2620" s="16">
        <f t="shared" si="1562"/>
        <v>0</v>
      </c>
      <c r="X2620" s="16">
        <f t="shared" si="1584"/>
        <v>-25658.002295311064</v>
      </c>
      <c r="Y2620" s="16">
        <f t="shared" si="1585"/>
        <v>0</v>
      </c>
      <c r="Z2620" s="16">
        <f t="shared" si="1563"/>
        <v>-25658.002295311064</v>
      </c>
      <c r="AA2620" s="16">
        <f t="shared" si="1586"/>
        <v>0</v>
      </c>
      <c r="AB2620" s="16">
        <f t="shared" si="1564"/>
        <v>0</v>
      </c>
      <c r="AC2620" s="16">
        <f t="shared" si="1587"/>
        <v>17611.848599764489</v>
      </c>
      <c r="AD2620" s="16">
        <f t="shared" si="1588"/>
        <v>0</v>
      </c>
      <c r="AE2620" s="16">
        <f t="shared" si="1565"/>
        <v>17611.848599764489</v>
      </c>
      <c r="AF2620" s="16">
        <f t="shared" si="1589"/>
        <v>1246.542171671829</v>
      </c>
      <c r="AG2620" s="16">
        <f t="shared" si="1566"/>
        <v>0</v>
      </c>
      <c r="AH2620" s="16">
        <f t="shared" si="1590"/>
        <v>-5925.9326155403351</v>
      </c>
      <c r="AI2620" s="16">
        <f t="shared" si="1591"/>
        <v>0</v>
      </c>
      <c r="AJ2620" s="16">
        <f t="shared" si="1567"/>
        <v>-5925.9326155403351</v>
      </c>
      <c r="AK2620" s="16">
        <f t="shared" si="1592"/>
        <v>0</v>
      </c>
      <c r="AL2620" s="16">
        <f t="shared" si="1568"/>
        <v>0</v>
      </c>
      <c r="AM2620" s="16">
        <f t="shared" si="1593"/>
        <v>4928.2615783362908</v>
      </c>
      <c r="AN2620" s="16">
        <f t="shared" si="1594"/>
        <v>0</v>
      </c>
      <c r="AO2620" s="16">
        <f t="shared" si="1569"/>
        <v>4928.2615783362908</v>
      </c>
      <c r="AP2620" s="16">
        <f t="shared" si="1595"/>
        <v>349.49902485789943</v>
      </c>
      <c r="AQ2620" s="16">
        <f t="shared" si="1570"/>
        <v>0</v>
      </c>
      <c r="AR2620" s="16">
        <f t="shared" si="1596"/>
        <v>-5925.9326155403351</v>
      </c>
      <c r="AS2620" s="16">
        <f t="shared" si="1597"/>
        <v>0</v>
      </c>
      <c r="AT2620" s="16">
        <f t="shared" si="1571"/>
        <v>-5925.9326155403351</v>
      </c>
      <c r="AU2620" s="16">
        <f t="shared" si="1598"/>
        <v>0</v>
      </c>
    </row>
    <row r="2621" spans="2:47">
      <c r="B2621" s="13">
        <v>45</v>
      </c>
      <c r="C2621" s="16">
        <f t="shared" si="1554"/>
        <v>0</v>
      </c>
      <c r="D2621" s="16">
        <f t="shared" si="1572"/>
        <v>481406.8086166929</v>
      </c>
      <c r="E2621" s="16">
        <f t="shared" si="1573"/>
        <v>0</v>
      </c>
      <c r="F2621" s="16">
        <f t="shared" si="1555"/>
        <v>481406.8086166929</v>
      </c>
      <c r="G2621" s="16">
        <f t="shared" si="1574"/>
        <v>44324.687868884052</v>
      </c>
      <c r="H2621" s="16">
        <f t="shared" si="1556"/>
        <v>0</v>
      </c>
      <c r="I2621" s="16">
        <f t="shared" si="1575"/>
        <v>-284999.89575560013</v>
      </c>
      <c r="J2621" s="16">
        <f t="shared" si="1576"/>
        <v>0</v>
      </c>
      <c r="K2621" s="16">
        <f t="shared" si="1557"/>
        <v>-284999.89575560013</v>
      </c>
      <c r="L2621" s="16">
        <f t="shared" si="1577"/>
        <v>0</v>
      </c>
      <c r="M2621" s="16">
        <f t="shared" si="1558"/>
        <v>0</v>
      </c>
      <c r="N2621" s="16">
        <f t="shared" si="1578"/>
        <v>79196.438055115301</v>
      </c>
      <c r="O2621" s="16">
        <f t="shared" si="1579"/>
        <v>0</v>
      </c>
      <c r="P2621" s="16">
        <f t="shared" si="1559"/>
        <v>79196.438055115301</v>
      </c>
      <c r="Q2621" s="16">
        <f t="shared" si="1580"/>
        <v>5593.9622808498134</v>
      </c>
      <c r="R2621" s="16">
        <f t="shared" si="1560"/>
        <v>0</v>
      </c>
      <c r="S2621" s="16">
        <f t="shared" si="1581"/>
        <v>-110470.75346942834</v>
      </c>
      <c r="T2621" s="16">
        <f t="shared" si="1582"/>
        <v>0</v>
      </c>
      <c r="U2621" s="16">
        <f t="shared" si="1561"/>
        <v>-110470.75346942834</v>
      </c>
      <c r="V2621" s="16">
        <f t="shared" si="1583"/>
        <v>0</v>
      </c>
      <c r="W2621" s="16">
        <f t="shared" si="1562"/>
        <v>0</v>
      </c>
      <c r="X2621" s="16">
        <f t="shared" si="1584"/>
        <v>-25658.002295311064</v>
      </c>
      <c r="Y2621" s="16">
        <f t="shared" si="1585"/>
        <v>0</v>
      </c>
      <c r="Z2621" s="16">
        <f t="shared" si="1563"/>
        <v>-25658.002295311064</v>
      </c>
      <c r="AA2621" s="16">
        <f t="shared" si="1586"/>
        <v>0</v>
      </c>
      <c r="AB2621" s="16">
        <f t="shared" si="1564"/>
        <v>0</v>
      </c>
      <c r="AC2621" s="16">
        <f t="shared" si="1587"/>
        <v>17611.848599764489</v>
      </c>
      <c r="AD2621" s="16">
        <f t="shared" si="1588"/>
        <v>0</v>
      </c>
      <c r="AE2621" s="16">
        <f t="shared" si="1565"/>
        <v>17611.848599764489</v>
      </c>
      <c r="AF2621" s="16">
        <f t="shared" si="1589"/>
        <v>1222.1001683057148</v>
      </c>
      <c r="AG2621" s="16">
        <f t="shared" si="1566"/>
        <v>0</v>
      </c>
      <c r="AH2621" s="16">
        <f t="shared" si="1590"/>
        <v>-5925.9326155403351</v>
      </c>
      <c r="AI2621" s="16">
        <f t="shared" si="1591"/>
        <v>0</v>
      </c>
      <c r="AJ2621" s="16">
        <f t="shared" si="1567"/>
        <v>-5925.9326155403351</v>
      </c>
      <c r="AK2621" s="16">
        <f t="shared" si="1592"/>
        <v>0</v>
      </c>
      <c r="AL2621" s="16">
        <f t="shared" si="1568"/>
        <v>0</v>
      </c>
      <c r="AM2621" s="16">
        <f t="shared" si="1593"/>
        <v>4928.2615783362908</v>
      </c>
      <c r="AN2621" s="16">
        <f t="shared" si="1594"/>
        <v>0</v>
      </c>
      <c r="AO2621" s="16">
        <f t="shared" si="1569"/>
        <v>4928.2615783362908</v>
      </c>
      <c r="AP2621" s="16">
        <f t="shared" si="1595"/>
        <v>342.64610280186218</v>
      </c>
      <c r="AQ2621" s="16">
        <f t="shared" si="1570"/>
        <v>0</v>
      </c>
      <c r="AR2621" s="16">
        <f t="shared" si="1596"/>
        <v>-5925.9326155403351</v>
      </c>
      <c r="AS2621" s="16">
        <f t="shared" si="1597"/>
        <v>0</v>
      </c>
      <c r="AT2621" s="16">
        <f t="shared" si="1571"/>
        <v>-5925.9326155403351</v>
      </c>
      <c r="AU2621" s="16">
        <f t="shared" si="1598"/>
        <v>0</v>
      </c>
    </row>
    <row r="2622" spans="2:47">
      <c r="B2622" s="13">
        <v>46</v>
      </c>
      <c r="C2622" s="16">
        <f t="shared" si="1554"/>
        <v>0</v>
      </c>
      <c r="D2622" s="16">
        <f t="shared" si="1572"/>
        <v>481406.8086166929</v>
      </c>
      <c r="E2622" s="16">
        <f t="shared" si="1573"/>
        <v>0</v>
      </c>
      <c r="F2622" s="16">
        <f t="shared" si="1555"/>
        <v>481406.8086166929</v>
      </c>
      <c r="G2622" s="16">
        <f t="shared" si="1574"/>
        <v>43455.57634204319</v>
      </c>
      <c r="H2622" s="16">
        <f t="shared" si="1556"/>
        <v>0</v>
      </c>
      <c r="I2622" s="16">
        <f t="shared" si="1575"/>
        <v>-284999.89575560013</v>
      </c>
      <c r="J2622" s="16">
        <f t="shared" si="1576"/>
        <v>0</v>
      </c>
      <c r="K2622" s="16">
        <f t="shared" si="1557"/>
        <v>-284999.89575560013</v>
      </c>
      <c r="L2622" s="16">
        <f t="shared" si="1577"/>
        <v>0</v>
      </c>
      <c r="M2622" s="16">
        <f t="shared" si="1558"/>
        <v>0</v>
      </c>
      <c r="N2622" s="16">
        <f t="shared" si="1578"/>
        <v>79196.438055115301</v>
      </c>
      <c r="O2622" s="16">
        <f t="shared" si="1579"/>
        <v>0</v>
      </c>
      <c r="P2622" s="16">
        <f t="shared" si="1559"/>
        <v>79196.438055115301</v>
      </c>
      <c r="Q2622" s="16">
        <f t="shared" si="1580"/>
        <v>5484.2767459311899</v>
      </c>
      <c r="R2622" s="16">
        <f t="shared" si="1560"/>
        <v>0</v>
      </c>
      <c r="S2622" s="16">
        <f t="shared" si="1581"/>
        <v>-110470.75346942834</v>
      </c>
      <c r="T2622" s="16">
        <f t="shared" si="1582"/>
        <v>0</v>
      </c>
      <c r="U2622" s="16">
        <f t="shared" si="1561"/>
        <v>-110470.75346942834</v>
      </c>
      <c r="V2622" s="16">
        <f t="shared" si="1583"/>
        <v>0</v>
      </c>
      <c r="W2622" s="16">
        <f t="shared" si="1562"/>
        <v>0</v>
      </c>
      <c r="X2622" s="16">
        <f t="shared" si="1584"/>
        <v>-25658.002295311064</v>
      </c>
      <c r="Y2622" s="16">
        <f t="shared" si="1585"/>
        <v>0</v>
      </c>
      <c r="Z2622" s="16">
        <f t="shared" si="1563"/>
        <v>-25658.002295311064</v>
      </c>
      <c r="AA2622" s="16">
        <f t="shared" si="1586"/>
        <v>0</v>
      </c>
      <c r="AB2622" s="16">
        <f t="shared" si="1564"/>
        <v>0</v>
      </c>
      <c r="AC2622" s="16">
        <f t="shared" si="1587"/>
        <v>17611.848599764489</v>
      </c>
      <c r="AD2622" s="16">
        <f t="shared" si="1588"/>
        <v>0</v>
      </c>
      <c r="AE2622" s="16">
        <f t="shared" si="1565"/>
        <v>17611.848599764489</v>
      </c>
      <c r="AF2622" s="16">
        <f t="shared" si="1589"/>
        <v>1198.1374199075635</v>
      </c>
      <c r="AG2622" s="16">
        <f t="shared" si="1566"/>
        <v>0</v>
      </c>
      <c r="AH2622" s="16">
        <f t="shared" si="1590"/>
        <v>-5925.9326155403351</v>
      </c>
      <c r="AI2622" s="16">
        <f t="shared" si="1591"/>
        <v>0</v>
      </c>
      <c r="AJ2622" s="16">
        <f t="shared" si="1567"/>
        <v>-5925.9326155403351</v>
      </c>
      <c r="AK2622" s="16">
        <f t="shared" si="1592"/>
        <v>0</v>
      </c>
      <c r="AL2622" s="16">
        <f t="shared" si="1568"/>
        <v>0</v>
      </c>
      <c r="AM2622" s="16">
        <f t="shared" si="1593"/>
        <v>4928.2615783362908</v>
      </c>
      <c r="AN2622" s="16">
        <f t="shared" si="1594"/>
        <v>0</v>
      </c>
      <c r="AO2622" s="16">
        <f t="shared" si="1569"/>
        <v>4928.2615783362908</v>
      </c>
      <c r="AP2622" s="16">
        <f t="shared" si="1595"/>
        <v>335.92755176653156</v>
      </c>
      <c r="AQ2622" s="16">
        <f t="shared" si="1570"/>
        <v>0</v>
      </c>
      <c r="AR2622" s="16">
        <f t="shared" si="1596"/>
        <v>-5925.9326155403351</v>
      </c>
      <c r="AS2622" s="16">
        <f t="shared" si="1597"/>
        <v>0</v>
      </c>
      <c r="AT2622" s="16">
        <f t="shared" si="1571"/>
        <v>-5925.9326155403351</v>
      </c>
      <c r="AU2622" s="16">
        <f t="shared" si="1598"/>
        <v>0</v>
      </c>
    </row>
    <row r="2623" spans="2:47">
      <c r="B2623" s="13">
        <v>47</v>
      </c>
      <c r="C2623" s="16">
        <f t="shared" si="1554"/>
        <v>0</v>
      </c>
      <c r="D2623" s="16">
        <f t="shared" si="1572"/>
        <v>481406.8086166929</v>
      </c>
      <c r="E2623" s="16">
        <f t="shared" si="1573"/>
        <v>0</v>
      </c>
      <c r="F2623" s="16">
        <f t="shared" si="1555"/>
        <v>481406.8086166929</v>
      </c>
      <c r="G2623" s="16">
        <f t="shared" si="1574"/>
        <v>42603.506217689399</v>
      </c>
      <c r="H2623" s="16">
        <f t="shared" si="1556"/>
        <v>0</v>
      </c>
      <c r="I2623" s="16">
        <f t="shared" si="1575"/>
        <v>-284999.89575560013</v>
      </c>
      <c r="J2623" s="16">
        <f t="shared" si="1576"/>
        <v>0</v>
      </c>
      <c r="K2623" s="16">
        <f t="shared" si="1557"/>
        <v>-284999.89575560013</v>
      </c>
      <c r="L2623" s="16">
        <f t="shared" si="1577"/>
        <v>0</v>
      </c>
      <c r="M2623" s="16">
        <f t="shared" si="1558"/>
        <v>0</v>
      </c>
      <c r="N2623" s="16">
        <f t="shared" si="1578"/>
        <v>79196.438055115301</v>
      </c>
      <c r="O2623" s="16">
        <f t="shared" si="1579"/>
        <v>0</v>
      </c>
      <c r="P2623" s="16">
        <f t="shared" si="1559"/>
        <v>79196.438055115301</v>
      </c>
      <c r="Q2623" s="16">
        <f t="shared" si="1580"/>
        <v>5376.7419077756767</v>
      </c>
      <c r="R2623" s="16">
        <f t="shared" si="1560"/>
        <v>0</v>
      </c>
      <c r="S2623" s="16">
        <f t="shared" si="1581"/>
        <v>-110470.75346942834</v>
      </c>
      <c r="T2623" s="16">
        <f t="shared" si="1582"/>
        <v>0</v>
      </c>
      <c r="U2623" s="16">
        <f t="shared" si="1561"/>
        <v>-110470.75346942834</v>
      </c>
      <c r="V2623" s="16">
        <f t="shared" si="1583"/>
        <v>0</v>
      </c>
      <c r="W2623" s="16">
        <f t="shared" si="1562"/>
        <v>0</v>
      </c>
      <c r="X2623" s="16">
        <f t="shared" si="1584"/>
        <v>-25658.002295311064</v>
      </c>
      <c r="Y2623" s="16">
        <f t="shared" si="1585"/>
        <v>0</v>
      </c>
      <c r="Z2623" s="16">
        <f t="shared" si="1563"/>
        <v>-25658.002295311064</v>
      </c>
      <c r="AA2623" s="16">
        <f t="shared" si="1586"/>
        <v>0</v>
      </c>
      <c r="AB2623" s="16">
        <f t="shared" si="1564"/>
        <v>0</v>
      </c>
      <c r="AC2623" s="16">
        <f t="shared" si="1587"/>
        <v>17611.848599764489</v>
      </c>
      <c r="AD2623" s="16">
        <f t="shared" si="1588"/>
        <v>0</v>
      </c>
      <c r="AE2623" s="16">
        <f t="shared" si="1565"/>
        <v>17611.848599764489</v>
      </c>
      <c r="AF2623" s="16">
        <f t="shared" si="1589"/>
        <v>1174.6445293211407</v>
      </c>
      <c r="AG2623" s="16">
        <f t="shared" si="1566"/>
        <v>0</v>
      </c>
      <c r="AH2623" s="16">
        <f t="shared" si="1590"/>
        <v>-5925.9326155403351</v>
      </c>
      <c r="AI2623" s="16">
        <f t="shared" si="1591"/>
        <v>0</v>
      </c>
      <c r="AJ2623" s="16">
        <f t="shared" si="1567"/>
        <v>-5925.9326155403351</v>
      </c>
      <c r="AK2623" s="16">
        <f t="shared" si="1592"/>
        <v>0</v>
      </c>
      <c r="AL2623" s="16">
        <f t="shared" si="1568"/>
        <v>0</v>
      </c>
      <c r="AM2623" s="16">
        <f t="shared" si="1593"/>
        <v>4928.2615783362908</v>
      </c>
      <c r="AN2623" s="16">
        <f t="shared" si="1594"/>
        <v>0</v>
      </c>
      <c r="AO2623" s="16">
        <f t="shared" si="1569"/>
        <v>4928.2615783362908</v>
      </c>
      <c r="AP2623" s="16">
        <f t="shared" si="1595"/>
        <v>329.34073702601131</v>
      </c>
      <c r="AQ2623" s="16">
        <f t="shared" si="1570"/>
        <v>0</v>
      </c>
      <c r="AR2623" s="16">
        <f t="shared" si="1596"/>
        <v>-5925.9326155403351</v>
      </c>
      <c r="AS2623" s="16">
        <f t="shared" si="1597"/>
        <v>0</v>
      </c>
      <c r="AT2623" s="16">
        <f t="shared" si="1571"/>
        <v>-5925.9326155403351</v>
      </c>
      <c r="AU2623" s="16">
        <f t="shared" si="1598"/>
        <v>0</v>
      </c>
    </row>
    <row r="2624" spans="2:47">
      <c r="B2624" s="13">
        <v>48</v>
      </c>
      <c r="C2624" s="16">
        <f t="shared" si="1554"/>
        <v>0</v>
      </c>
      <c r="D2624" s="16">
        <f t="shared" si="1572"/>
        <v>481406.8086166929</v>
      </c>
      <c r="E2624" s="16">
        <f t="shared" si="1573"/>
        <v>0</v>
      </c>
      <c r="F2624" s="16">
        <f t="shared" si="1555"/>
        <v>481406.8086166929</v>
      </c>
      <c r="G2624" s="16">
        <f t="shared" si="1574"/>
        <v>41768.143350675884</v>
      </c>
      <c r="H2624" s="16">
        <f t="shared" si="1556"/>
        <v>0</v>
      </c>
      <c r="I2624" s="16">
        <f t="shared" si="1575"/>
        <v>-284999.89575560013</v>
      </c>
      <c r="J2624" s="16">
        <f t="shared" si="1576"/>
        <v>0</v>
      </c>
      <c r="K2624" s="16">
        <f t="shared" si="1557"/>
        <v>-284999.89575560013</v>
      </c>
      <c r="L2624" s="16">
        <f t="shared" si="1577"/>
        <v>0</v>
      </c>
      <c r="M2624" s="16">
        <f t="shared" si="1558"/>
        <v>0</v>
      </c>
      <c r="N2624" s="16">
        <f t="shared" si="1578"/>
        <v>79196.438055115301</v>
      </c>
      <c r="O2624" s="16">
        <f t="shared" si="1579"/>
        <v>0</v>
      </c>
      <c r="P2624" s="16">
        <f t="shared" si="1559"/>
        <v>79196.438055115301</v>
      </c>
      <c r="Q2624" s="16">
        <f t="shared" si="1580"/>
        <v>5271.3155958585066</v>
      </c>
      <c r="R2624" s="16">
        <f t="shared" si="1560"/>
        <v>0</v>
      </c>
      <c r="S2624" s="16">
        <f t="shared" si="1581"/>
        <v>-110470.75346942834</v>
      </c>
      <c r="T2624" s="16">
        <f t="shared" si="1582"/>
        <v>0</v>
      </c>
      <c r="U2624" s="16">
        <f t="shared" si="1561"/>
        <v>-110470.75346942834</v>
      </c>
      <c r="V2624" s="16">
        <f t="shared" si="1583"/>
        <v>0</v>
      </c>
      <c r="W2624" s="16">
        <f t="shared" si="1562"/>
        <v>0</v>
      </c>
      <c r="X2624" s="16">
        <f t="shared" si="1584"/>
        <v>-25658.002295311064</v>
      </c>
      <c r="Y2624" s="16">
        <f t="shared" si="1585"/>
        <v>0</v>
      </c>
      <c r="Z2624" s="16">
        <f t="shared" si="1563"/>
        <v>-25658.002295311064</v>
      </c>
      <c r="AA2624" s="16">
        <f t="shared" si="1586"/>
        <v>0</v>
      </c>
      <c r="AB2624" s="16">
        <f t="shared" si="1564"/>
        <v>0</v>
      </c>
      <c r="AC2624" s="16">
        <f t="shared" si="1587"/>
        <v>17611.848599764489</v>
      </c>
      <c r="AD2624" s="16">
        <f t="shared" si="1588"/>
        <v>0</v>
      </c>
      <c r="AE2624" s="16">
        <f t="shared" si="1565"/>
        <v>17611.848599764489</v>
      </c>
      <c r="AF2624" s="16">
        <f t="shared" si="1589"/>
        <v>1151.612283648177</v>
      </c>
      <c r="AG2624" s="16">
        <f t="shared" si="1566"/>
        <v>0</v>
      </c>
      <c r="AH2624" s="16">
        <f t="shared" si="1590"/>
        <v>-5925.9326155403351</v>
      </c>
      <c r="AI2624" s="16">
        <f t="shared" si="1591"/>
        <v>0</v>
      </c>
      <c r="AJ2624" s="16">
        <f t="shared" si="1567"/>
        <v>-5925.9326155403351</v>
      </c>
      <c r="AK2624" s="16">
        <f t="shared" si="1592"/>
        <v>0</v>
      </c>
      <c r="AL2624" s="16">
        <f t="shared" si="1568"/>
        <v>0</v>
      </c>
      <c r="AM2624" s="16">
        <f t="shared" si="1593"/>
        <v>4928.2615783362908</v>
      </c>
      <c r="AN2624" s="16">
        <f t="shared" si="1594"/>
        <v>0</v>
      </c>
      <c r="AO2624" s="16">
        <f t="shared" si="1569"/>
        <v>4928.2615783362908</v>
      </c>
      <c r="AP2624" s="16">
        <f t="shared" si="1595"/>
        <v>322.88307551569739</v>
      </c>
      <c r="AQ2624" s="16">
        <f t="shared" si="1570"/>
        <v>0</v>
      </c>
      <c r="AR2624" s="16">
        <f t="shared" si="1596"/>
        <v>-5925.9326155403351</v>
      </c>
      <c r="AS2624" s="16">
        <f t="shared" si="1597"/>
        <v>0</v>
      </c>
      <c r="AT2624" s="16">
        <f t="shared" si="1571"/>
        <v>-5925.9326155403351</v>
      </c>
      <c r="AU2624" s="16">
        <f t="shared" si="1598"/>
        <v>0</v>
      </c>
    </row>
    <row r="2625" spans="1:47">
      <c r="B2625" s="13">
        <v>49</v>
      </c>
      <c r="C2625" s="16">
        <f t="shared" si="1554"/>
        <v>0</v>
      </c>
      <c r="D2625" s="16">
        <f t="shared" si="1572"/>
        <v>481406.8086166929</v>
      </c>
      <c r="E2625" s="16">
        <f t="shared" si="1573"/>
        <v>0</v>
      </c>
      <c r="F2625" s="16">
        <f t="shared" si="1555"/>
        <v>481406.8086166929</v>
      </c>
      <c r="G2625" s="16">
        <f t="shared" si="1574"/>
        <v>40949.160147721457</v>
      </c>
      <c r="H2625" s="16">
        <f t="shared" si="1556"/>
        <v>0</v>
      </c>
      <c r="I2625" s="16">
        <f t="shared" si="1575"/>
        <v>-284999.89575560013</v>
      </c>
      <c r="J2625" s="16">
        <f t="shared" si="1576"/>
        <v>0</v>
      </c>
      <c r="K2625" s="16">
        <f t="shared" si="1557"/>
        <v>-284999.89575560013</v>
      </c>
      <c r="L2625" s="16">
        <f t="shared" si="1577"/>
        <v>0</v>
      </c>
      <c r="M2625" s="16">
        <f t="shared" si="1558"/>
        <v>0</v>
      </c>
      <c r="N2625" s="16">
        <f t="shared" si="1578"/>
        <v>79196.438055115301</v>
      </c>
      <c r="O2625" s="16">
        <f t="shared" si="1579"/>
        <v>0</v>
      </c>
      <c r="P2625" s="16">
        <f t="shared" si="1559"/>
        <v>79196.438055115301</v>
      </c>
      <c r="Q2625" s="16">
        <f t="shared" si="1580"/>
        <v>5167.9564665279477</v>
      </c>
      <c r="R2625" s="16">
        <f t="shared" si="1560"/>
        <v>0</v>
      </c>
      <c r="S2625" s="16">
        <f t="shared" si="1581"/>
        <v>-110470.75346942834</v>
      </c>
      <c r="T2625" s="16">
        <f t="shared" si="1582"/>
        <v>0</v>
      </c>
      <c r="U2625" s="16">
        <f t="shared" si="1561"/>
        <v>-110470.75346942834</v>
      </c>
      <c r="V2625" s="16">
        <f t="shared" si="1583"/>
        <v>0</v>
      </c>
      <c r="W2625" s="16">
        <f t="shared" si="1562"/>
        <v>0</v>
      </c>
      <c r="X2625" s="16">
        <f t="shared" si="1584"/>
        <v>-25658.002295311064</v>
      </c>
      <c r="Y2625" s="16">
        <f t="shared" si="1585"/>
        <v>0</v>
      </c>
      <c r="Z2625" s="16">
        <f t="shared" si="1563"/>
        <v>-25658.002295311064</v>
      </c>
      <c r="AA2625" s="16">
        <f t="shared" si="1586"/>
        <v>0</v>
      </c>
      <c r="AB2625" s="16">
        <f t="shared" si="1564"/>
        <v>0</v>
      </c>
      <c r="AC2625" s="16">
        <f t="shared" si="1587"/>
        <v>17611.848599764489</v>
      </c>
      <c r="AD2625" s="16">
        <f t="shared" si="1588"/>
        <v>0</v>
      </c>
      <c r="AE2625" s="16">
        <f t="shared" si="1565"/>
        <v>17611.848599764489</v>
      </c>
      <c r="AF2625" s="16">
        <f t="shared" si="1589"/>
        <v>1129.0316506354677</v>
      </c>
      <c r="AG2625" s="16">
        <f t="shared" si="1566"/>
        <v>0</v>
      </c>
      <c r="AH2625" s="16">
        <f t="shared" si="1590"/>
        <v>-5925.9326155403351</v>
      </c>
      <c r="AI2625" s="16">
        <f t="shared" si="1591"/>
        <v>0</v>
      </c>
      <c r="AJ2625" s="16">
        <f t="shared" si="1567"/>
        <v>-5925.9326155403351</v>
      </c>
      <c r="AK2625" s="16">
        <f t="shared" si="1592"/>
        <v>0</v>
      </c>
      <c r="AL2625" s="16">
        <f t="shared" si="1568"/>
        <v>0</v>
      </c>
      <c r="AM2625" s="16">
        <f t="shared" si="1593"/>
        <v>4928.2615783362908</v>
      </c>
      <c r="AN2625" s="16">
        <f t="shared" si="1594"/>
        <v>0</v>
      </c>
      <c r="AO2625" s="16">
        <f t="shared" si="1569"/>
        <v>4928.2615783362908</v>
      </c>
      <c r="AP2625" s="16">
        <f t="shared" si="1595"/>
        <v>316.55203481931113</v>
      </c>
      <c r="AQ2625" s="16">
        <f t="shared" si="1570"/>
        <v>0</v>
      </c>
      <c r="AR2625" s="16">
        <f t="shared" si="1596"/>
        <v>-5925.9326155403351</v>
      </c>
      <c r="AS2625" s="16">
        <f t="shared" si="1597"/>
        <v>0</v>
      </c>
      <c r="AT2625" s="16">
        <f t="shared" si="1571"/>
        <v>-5925.9326155403351</v>
      </c>
      <c r="AU2625" s="16">
        <f t="shared" si="1598"/>
        <v>0</v>
      </c>
    </row>
    <row r="2626" spans="1:47">
      <c r="B2626" s="13">
        <v>50</v>
      </c>
      <c r="C2626" s="16">
        <f t="shared" si="1554"/>
        <v>0</v>
      </c>
      <c r="D2626" s="16">
        <f t="shared" si="1572"/>
        <v>481406.8086166929</v>
      </c>
      <c r="E2626" s="16">
        <f t="shared" si="1573"/>
        <v>0</v>
      </c>
      <c r="F2626" s="16">
        <f t="shared" si="1555"/>
        <v>481406.8086166929</v>
      </c>
      <c r="G2626" s="16">
        <f t="shared" si="1574"/>
        <v>40146.235438942604</v>
      </c>
      <c r="H2626" s="16">
        <f t="shared" si="1556"/>
        <v>0</v>
      </c>
      <c r="I2626" s="16">
        <f t="shared" si="1575"/>
        <v>-284999.89575560013</v>
      </c>
      <c r="J2626" s="16">
        <f t="shared" si="1576"/>
        <v>0</v>
      </c>
      <c r="K2626" s="16">
        <f t="shared" si="1557"/>
        <v>-284999.89575560013</v>
      </c>
      <c r="L2626" s="16">
        <f t="shared" si="1577"/>
        <v>0</v>
      </c>
      <c r="M2626" s="16">
        <f t="shared" si="1558"/>
        <v>0</v>
      </c>
      <c r="N2626" s="16">
        <f t="shared" si="1578"/>
        <v>79196.438055115301</v>
      </c>
      <c r="O2626" s="16">
        <f t="shared" si="1579"/>
        <v>0</v>
      </c>
      <c r="P2626" s="16">
        <f t="shared" si="1559"/>
        <v>79196.438055115301</v>
      </c>
      <c r="Q2626" s="16">
        <f t="shared" si="1580"/>
        <v>5066.6239867921058</v>
      </c>
      <c r="R2626" s="16">
        <f t="shared" si="1560"/>
        <v>0</v>
      </c>
      <c r="S2626" s="16">
        <f t="shared" si="1581"/>
        <v>-110470.75346942834</v>
      </c>
      <c r="T2626" s="16">
        <f t="shared" si="1582"/>
        <v>0</v>
      </c>
      <c r="U2626" s="16">
        <f t="shared" si="1561"/>
        <v>-110470.75346942834</v>
      </c>
      <c r="V2626" s="16">
        <f t="shared" si="1583"/>
        <v>0</v>
      </c>
      <c r="W2626" s="16">
        <f t="shared" si="1562"/>
        <v>0</v>
      </c>
      <c r="X2626" s="16">
        <f t="shared" si="1584"/>
        <v>-25658.002295311064</v>
      </c>
      <c r="Y2626" s="16">
        <f t="shared" si="1585"/>
        <v>0</v>
      </c>
      <c r="Z2626" s="16">
        <f t="shared" si="1563"/>
        <v>-25658.002295311064</v>
      </c>
      <c r="AA2626" s="16">
        <f t="shared" si="1586"/>
        <v>0</v>
      </c>
      <c r="AB2626" s="16">
        <f t="shared" si="1564"/>
        <v>0</v>
      </c>
      <c r="AC2626" s="16">
        <f t="shared" si="1587"/>
        <v>17611.848599764489</v>
      </c>
      <c r="AD2626" s="16">
        <f t="shared" si="1588"/>
        <v>0</v>
      </c>
      <c r="AE2626" s="16">
        <f t="shared" si="1565"/>
        <v>17611.848599764489</v>
      </c>
      <c r="AF2626" s="16">
        <f t="shared" si="1589"/>
        <v>1106.8937751328115</v>
      </c>
      <c r="AG2626" s="16">
        <f t="shared" si="1566"/>
        <v>0</v>
      </c>
      <c r="AH2626" s="16">
        <f t="shared" si="1590"/>
        <v>-5925.9326155403351</v>
      </c>
      <c r="AI2626" s="16">
        <f t="shared" si="1591"/>
        <v>0</v>
      </c>
      <c r="AJ2626" s="16">
        <f t="shared" si="1567"/>
        <v>-5925.9326155403351</v>
      </c>
      <c r="AK2626" s="16">
        <f t="shared" si="1592"/>
        <v>0</v>
      </c>
      <c r="AL2626" s="16">
        <f t="shared" si="1568"/>
        <v>0</v>
      </c>
      <c r="AM2626" s="16">
        <f t="shared" si="1593"/>
        <v>4928.2615783362908</v>
      </c>
      <c r="AN2626" s="16">
        <f t="shared" si="1594"/>
        <v>0</v>
      </c>
      <c r="AO2626" s="16">
        <f t="shared" si="1569"/>
        <v>4928.2615783362908</v>
      </c>
      <c r="AP2626" s="16">
        <f t="shared" si="1595"/>
        <v>310.34513217579524</v>
      </c>
      <c r="AQ2626" s="16">
        <f t="shared" si="1570"/>
        <v>0</v>
      </c>
      <c r="AR2626" s="16">
        <f t="shared" si="1596"/>
        <v>-5925.9326155403351</v>
      </c>
      <c r="AS2626" s="16">
        <f t="shared" si="1597"/>
        <v>0</v>
      </c>
      <c r="AT2626" s="16">
        <f t="shared" si="1571"/>
        <v>-5925.9326155403351</v>
      </c>
      <c r="AU2626" s="16">
        <f t="shared" si="1598"/>
        <v>0</v>
      </c>
    </row>
    <row r="2627" spans="1:47">
      <c r="B2627" s="13">
        <v>51</v>
      </c>
      <c r="C2627" s="16">
        <f t="shared" si="1554"/>
        <v>0</v>
      </c>
      <c r="D2627" s="16">
        <f t="shared" si="1572"/>
        <v>481406.8086166929</v>
      </c>
      <c r="E2627" s="16">
        <f t="shared" si="1573"/>
        <v>0</v>
      </c>
      <c r="F2627" s="16">
        <f t="shared" si="1555"/>
        <v>481406.8086166929</v>
      </c>
      <c r="G2627" s="16">
        <f t="shared" si="1574"/>
        <v>39359.05435190451</v>
      </c>
      <c r="H2627" s="16">
        <f t="shared" si="1556"/>
        <v>0</v>
      </c>
      <c r="I2627" s="16">
        <f t="shared" si="1575"/>
        <v>-284999.89575560013</v>
      </c>
      <c r="J2627" s="16">
        <f t="shared" si="1576"/>
        <v>0</v>
      </c>
      <c r="K2627" s="16">
        <f t="shared" si="1557"/>
        <v>-284999.89575560013</v>
      </c>
      <c r="L2627" s="16">
        <f t="shared" si="1577"/>
        <v>0</v>
      </c>
      <c r="M2627" s="16">
        <f t="shared" si="1558"/>
        <v>0</v>
      </c>
      <c r="N2627" s="16">
        <f t="shared" si="1578"/>
        <v>79196.438055115301</v>
      </c>
      <c r="O2627" s="16">
        <f t="shared" si="1579"/>
        <v>0</v>
      </c>
      <c r="P2627" s="16">
        <f t="shared" si="1559"/>
        <v>79196.438055115301</v>
      </c>
      <c r="Q2627" s="16">
        <f t="shared" si="1580"/>
        <v>4967.2784184236334</v>
      </c>
      <c r="R2627" s="16">
        <f t="shared" si="1560"/>
        <v>0</v>
      </c>
      <c r="S2627" s="16">
        <f t="shared" si="1581"/>
        <v>-110470.75346942834</v>
      </c>
      <c r="T2627" s="16">
        <f t="shared" si="1582"/>
        <v>0</v>
      </c>
      <c r="U2627" s="16">
        <f t="shared" si="1561"/>
        <v>-110470.75346942834</v>
      </c>
      <c r="V2627" s="16">
        <f t="shared" si="1583"/>
        <v>0</v>
      </c>
      <c r="W2627" s="16">
        <f t="shared" si="1562"/>
        <v>0</v>
      </c>
      <c r="X2627" s="16">
        <f t="shared" si="1584"/>
        <v>-25658.002295311064</v>
      </c>
      <c r="Y2627" s="16">
        <f t="shared" si="1585"/>
        <v>0</v>
      </c>
      <c r="Z2627" s="16">
        <f t="shared" si="1563"/>
        <v>-25658.002295311064</v>
      </c>
      <c r="AA2627" s="16">
        <f t="shared" si="1586"/>
        <v>0</v>
      </c>
      <c r="AB2627" s="16">
        <f t="shared" si="1564"/>
        <v>0</v>
      </c>
      <c r="AC2627" s="16">
        <f t="shared" si="1587"/>
        <v>17611.848599764489</v>
      </c>
      <c r="AD2627" s="16">
        <f t="shared" si="1588"/>
        <v>0</v>
      </c>
      <c r="AE2627" s="16">
        <f t="shared" si="1565"/>
        <v>17611.848599764489</v>
      </c>
      <c r="AF2627" s="16">
        <f t="shared" si="1589"/>
        <v>1085.1899756204034</v>
      </c>
      <c r="AG2627" s="16">
        <f t="shared" si="1566"/>
        <v>0</v>
      </c>
      <c r="AH2627" s="16">
        <f t="shared" si="1590"/>
        <v>-5925.9326155403351</v>
      </c>
      <c r="AI2627" s="16">
        <f t="shared" si="1591"/>
        <v>0</v>
      </c>
      <c r="AJ2627" s="16">
        <f t="shared" si="1567"/>
        <v>-5925.9326155403351</v>
      </c>
      <c r="AK2627" s="16">
        <f t="shared" si="1592"/>
        <v>0</v>
      </c>
      <c r="AL2627" s="16">
        <f t="shared" si="1568"/>
        <v>0</v>
      </c>
      <c r="AM2627" s="16">
        <f t="shared" si="1593"/>
        <v>4928.2615783362908</v>
      </c>
      <c r="AN2627" s="16">
        <f t="shared" si="1594"/>
        <v>0</v>
      </c>
      <c r="AO2627" s="16">
        <f t="shared" si="1569"/>
        <v>4928.2615783362908</v>
      </c>
      <c r="AP2627" s="16">
        <f t="shared" si="1595"/>
        <v>304.2599335056816</v>
      </c>
      <c r="AQ2627" s="16">
        <f t="shared" si="1570"/>
        <v>0</v>
      </c>
      <c r="AR2627" s="16">
        <f t="shared" si="1596"/>
        <v>-5925.9326155403351</v>
      </c>
      <c r="AS2627" s="16">
        <f t="shared" si="1597"/>
        <v>0</v>
      </c>
      <c r="AT2627" s="16">
        <f t="shared" si="1571"/>
        <v>-5925.9326155403351</v>
      </c>
      <c r="AU2627" s="16">
        <f t="shared" si="1598"/>
        <v>0</v>
      </c>
    </row>
    <row r="2628" spans="1:47">
      <c r="B2628" s="13">
        <v>52</v>
      </c>
      <c r="C2628" s="16">
        <f t="shared" si="1554"/>
        <v>0</v>
      </c>
      <c r="D2628" s="16">
        <f t="shared" si="1572"/>
        <v>481406.8086166929</v>
      </c>
      <c r="E2628" s="16">
        <f t="shared" si="1573"/>
        <v>0</v>
      </c>
      <c r="F2628" s="16">
        <f t="shared" si="1555"/>
        <v>481406.8086166929</v>
      </c>
      <c r="G2628" s="16">
        <f t="shared" si="1574"/>
        <v>38587.308188141673</v>
      </c>
      <c r="H2628" s="16">
        <f t="shared" si="1556"/>
        <v>0</v>
      </c>
      <c r="I2628" s="16">
        <f t="shared" si="1575"/>
        <v>-284999.89575560013</v>
      </c>
      <c r="J2628" s="16">
        <f t="shared" si="1576"/>
        <v>0</v>
      </c>
      <c r="K2628" s="16">
        <f t="shared" si="1557"/>
        <v>-284999.89575560013</v>
      </c>
      <c r="L2628" s="16">
        <f t="shared" si="1577"/>
        <v>0</v>
      </c>
      <c r="M2628" s="16">
        <f t="shared" si="1558"/>
        <v>0</v>
      </c>
      <c r="N2628" s="16">
        <f t="shared" si="1578"/>
        <v>79196.438055115301</v>
      </c>
      <c r="O2628" s="16">
        <f t="shared" si="1579"/>
        <v>0</v>
      </c>
      <c r="P2628" s="16">
        <f t="shared" si="1559"/>
        <v>79196.438055115301</v>
      </c>
      <c r="Q2628" s="16">
        <f t="shared" si="1580"/>
        <v>4869.8808023761112</v>
      </c>
      <c r="R2628" s="16">
        <f t="shared" si="1560"/>
        <v>0</v>
      </c>
      <c r="S2628" s="16">
        <f t="shared" si="1581"/>
        <v>-110470.75346942834</v>
      </c>
      <c r="T2628" s="16">
        <f t="shared" si="1582"/>
        <v>0</v>
      </c>
      <c r="U2628" s="16">
        <f t="shared" si="1561"/>
        <v>-110470.75346942834</v>
      </c>
      <c r="V2628" s="16">
        <f t="shared" si="1583"/>
        <v>0</v>
      </c>
      <c r="W2628" s="16">
        <f t="shared" si="1562"/>
        <v>0</v>
      </c>
      <c r="X2628" s="16">
        <f t="shared" si="1584"/>
        <v>-25658.002295311064</v>
      </c>
      <c r="Y2628" s="16">
        <f t="shared" si="1585"/>
        <v>0</v>
      </c>
      <c r="Z2628" s="16">
        <f t="shared" si="1563"/>
        <v>-25658.002295311064</v>
      </c>
      <c r="AA2628" s="16">
        <f t="shared" si="1586"/>
        <v>0</v>
      </c>
      <c r="AB2628" s="16">
        <f t="shared" si="1564"/>
        <v>0</v>
      </c>
      <c r="AC2628" s="16">
        <f t="shared" si="1587"/>
        <v>17611.848599764489</v>
      </c>
      <c r="AD2628" s="16">
        <f t="shared" si="1588"/>
        <v>0</v>
      </c>
      <c r="AE2628" s="16">
        <f t="shared" si="1565"/>
        <v>17611.848599764489</v>
      </c>
      <c r="AF2628" s="16">
        <f t="shared" si="1589"/>
        <v>1063.9117408043171</v>
      </c>
      <c r="AG2628" s="16">
        <f t="shared" si="1566"/>
        <v>0</v>
      </c>
      <c r="AH2628" s="16">
        <f t="shared" si="1590"/>
        <v>-5925.9326155403351</v>
      </c>
      <c r="AI2628" s="16">
        <f t="shared" si="1591"/>
        <v>0</v>
      </c>
      <c r="AJ2628" s="16">
        <f t="shared" si="1567"/>
        <v>-5925.9326155403351</v>
      </c>
      <c r="AK2628" s="16">
        <f t="shared" si="1592"/>
        <v>0</v>
      </c>
      <c r="AL2628" s="16">
        <f t="shared" si="1568"/>
        <v>0</v>
      </c>
      <c r="AM2628" s="16">
        <f t="shared" si="1593"/>
        <v>4928.2615783362908</v>
      </c>
      <c r="AN2628" s="16">
        <f t="shared" si="1594"/>
        <v>0</v>
      </c>
      <c r="AO2628" s="16">
        <f t="shared" si="1569"/>
        <v>4928.2615783362908</v>
      </c>
      <c r="AP2628" s="16">
        <f t="shared" si="1595"/>
        <v>298.29405245655056</v>
      </c>
      <c r="AQ2628" s="16">
        <f t="shared" si="1570"/>
        <v>0</v>
      </c>
      <c r="AR2628" s="16">
        <f t="shared" si="1596"/>
        <v>-5925.9326155403351</v>
      </c>
      <c r="AS2628" s="16">
        <f t="shared" si="1597"/>
        <v>0</v>
      </c>
      <c r="AT2628" s="16">
        <f t="shared" si="1571"/>
        <v>-5925.9326155403351</v>
      </c>
      <c r="AU2628" s="16">
        <f t="shared" si="1598"/>
        <v>0</v>
      </c>
    </row>
    <row r="2629" spans="1:47">
      <c r="B2629" s="13">
        <v>53</v>
      </c>
      <c r="C2629" s="16">
        <f t="shared" si="1554"/>
        <v>0</v>
      </c>
      <c r="D2629" s="16">
        <f t="shared" si="1572"/>
        <v>481406.8086166929</v>
      </c>
      <c r="E2629" s="16">
        <f t="shared" si="1573"/>
        <v>0</v>
      </c>
      <c r="F2629" s="16">
        <f t="shared" si="1555"/>
        <v>481406.8086166929</v>
      </c>
      <c r="G2629" s="16">
        <f t="shared" si="1574"/>
        <v>37830.694302099677</v>
      </c>
      <c r="H2629" s="16">
        <f t="shared" si="1556"/>
        <v>0</v>
      </c>
      <c r="I2629" s="16">
        <f t="shared" si="1575"/>
        <v>-284999.89575560013</v>
      </c>
      <c r="J2629" s="16">
        <f t="shared" si="1576"/>
        <v>0</v>
      </c>
      <c r="K2629" s="16">
        <f t="shared" si="1557"/>
        <v>-284999.89575560013</v>
      </c>
      <c r="L2629" s="16">
        <f t="shared" si="1577"/>
        <v>0</v>
      </c>
      <c r="M2629" s="16">
        <f t="shared" si="1558"/>
        <v>0</v>
      </c>
      <c r="N2629" s="16">
        <f t="shared" si="1578"/>
        <v>79196.438055115301</v>
      </c>
      <c r="O2629" s="16">
        <f t="shared" si="1579"/>
        <v>0</v>
      </c>
      <c r="P2629" s="16">
        <f t="shared" si="1559"/>
        <v>79196.438055115301</v>
      </c>
      <c r="Q2629" s="16">
        <f t="shared" si="1580"/>
        <v>4774.3929435059908</v>
      </c>
      <c r="R2629" s="16">
        <f t="shared" si="1560"/>
        <v>0</v>
      </c>
      <c r="S2629" s="16">
        <f t="shared" si="1581"/>
        <v>-110470.75346942834</v>
      </c>
      <c r="T2629" s="16">
        <f t="shared" si="1582"/>
        <v>0</v>
      </c>
      <c r="U2629" s="16">
        <f t="shared" si="1561"/>
        <v>-110470.75346942834</v>
      </c>
      <c r="V2629" s="16">
        <f t="shared" si="1583"/>
        <v>0</v>
      </c>
      <c r="W2629" s="16">
        <f t="shared" si="1562"/>
        <v>0</v>
      </c>
      <c r="X2629" s="16">
        <f t="shared" si="1584"/>
        <v>-25658.002295311064</v>
      </c>
      <c r="Y2629" s="16">
        <f t="shared" si="1585"/>
        <v>0</v>
      </c>
      <c r="Z2629" s="16">
        <f t="shared" si="1563"/>
        <v>-25658.002295311064</v>
      </c>
      <c r="AA2629" s="16">
        <f t="shared" si="1586"/>
        <v>0</v>
      </c>
      <c r="AB2629" s="16">
        <f t="shared" si="1564"/>
        <v>0</v>
      </c>
      <c r="AC2629" s="16">
        <f t="shared" si="1587"/>
        <v>17611.848599764489</v>
      </c>
      <c r="AD2629" s="16">
        <f t="shared" si="1588"/>
        <v>0</v>
      </c>
      <c r="AE2629" s="16">
        <f t="shared" si="1565"/>
        <v>17611.848599764489</v>
      </c>
      <c r="AF2629" s="16">
        <f t="shared" si="1589"/>
        <v>1043.0507262787423</v>
      </c>
      <c r="AG2629" s="16">
        <f t="shared" si="1566"/>
        <v>0</v>
      </c>
      <c r="AH2629" s="16">
        <f t="shared" si="1590"/>
        <v>-5925.9326155403351</v>
      </c>
      <c r="AI2629" s="16">
        <f t="shared" si="1591"/>
        <v>0</v>
      </c>
      <c r="AJ2629" s="16">
        <f t="shared" si="1567"/>
        <v>-5925.9326155403351</v>
      </c>
      <c r="AK2629" s="16">
        <f t="shared" si="1592"/>
        <v>0</v>
      </c>
      <c r="AL2629" s="16">
        <f t="shared" si="1568"/>
        <v>0</v>
      </c>
      <c r="AM2629" s="16">
        <f t="shared" si="1593"/>
        <v>4928.2615783362908</v>
      </c>
      <c r="AN2629" s="16">
        <f t="shared" si="1594"/>
        <v>0</v>
      </c>
      <c r="AO2629" s="16">
        <f t="shared" si="1569"/>
        <v>4928.2615783362908</v>
      </c>
      <c r="AP2629" s="16">
        <f t="shared" si="1595"/>
        <v>292.44514946720642</v>
      </c>
      <c r="AQ2629" s="16">
        <f t="shared" si="1570"/>
        <v>0</v>
      </c>
      <c r="AR2629" s="16">
        <f t="shared" si="1596"/>
        <v>-5925.9326155403351</v>
      </c>
      <c r="AS2629" s="16">
        <f t="shared" si="1597"/>
        <v>0</v>
      </c>
      <c r="AT2629" s="16">
        <f t="shared" si="1571"/>
        <v>-5925.9326155403351</v>
      </c>
      <c r="AU2629" s="16">
        <f t="shared" si="1598"/>
        <v>0</v>
      </c>
    </row>
    <row r="2631" spans="1:47">
      <c r="A2631" s="2" t="s">
        <v>488</v>
      </c>
      <c r="B2631" s="5" t="s">
        <v>429</v>
      </c>
      <c r="C2631" s="11">
        <f>IF($AQ$2650,$AQ$2634,$AQ$2633)</f>
        <v>24419</v>
      </c>
      <c r="D2631" s="5" t="s">
        <v>430</v>
      </c>
      <c r="E2631" s="11">
        <f>IF($B$129+780&lt;$B$133,2,IF($C$2631&lt;=$C$2632+1,-1,IF($C$2631&gt;=$B$129+781,1,0)))</f>
        <v>0</v>
      </c>
      <c r="F2631" s="5" t="s">
        <v>431</v>
      </c>
      <c r="G2631" s="9" t="str">
        <f>CHOOSE($E$2631+2,IF($C$2632+1&lt;$B$133,"già ora (prima di gennaio 2027)",IF($C$2632+1=$B$133,"già ora (da gennaio 2027)","prima dei 40 anni")),"dentro la scala","dopo i 65 anni (fuori scala)","fuori scala: i 65 anni cadono prima del 2027")</f>
        <v>dentro la scala</v>
      </c>
    </row>
    <row r="2632" spans="1:47">
      <c r="A2632" s="5" t="s">
        <v>432</v>
      </c>
      <c r="C2632" s="11">
        <f>MAX($B$129+478,$B$133-2)</f>
        <v>24322</v>
      </c>
      <c r="H2632" s="11">
        <f>IF($C$2650,$C$2632,$C$2634)</f>
        <v>24322</v>
      </c>
      <c r="M2632" s="11">
        <f>IF($H$2650,$H$2632,$H$2634)</f>
        <v>24389</v>
      </c>
      <c r="R2632" s="11">
        <f>IF($M$2650,$M$2632,$M$2634)</f>
        <v>24389</v>
      </c>
      <c r="W2632" s="11">
        <f>IF($R$2650,$R$2632,$R$2634)</f>
        <v>24405</v>
      </c>
      <c r="AB2632" s="11">
        <f>IF($W$2650,$W$2632,$W$2634)</f>
        <v>24413</v>
      </c>
      <c r="AG2632" s="11">
        <f>IF($AB$2650,$AB$2632,$AB$2634)</f>
        <v>24417</v>
      </c>
      <c r="AL2632" s="11">
        <f>IF($AG$2650,$AG$2632,$AG$2634)</f>
        <v>24417</v>
      </c>
      <c r="AQ2632" s="11">
        <f>IF($AL$2650,$AL$2632,$AL$2634)</f>
        <v>24418</v>
      </c>
    </row>
    <row r="2633" spans="1:47">
      <c r="A2633" s="5" t="s">
        <v>433</v>
      </c>
      <c r="C2633" s="11">
        <f>MAX($B$129+781,$C$2632+3)</f>
        <v>24591</v>
      </c>
      <c r="H2633" s="11">
        <f>IF($C$2650,$C$2634,$C$2633)</f>
        <v>24456</v>
      </c>
      <c r="M2633" s="11">
        <f>IF($H$2650,$H$2634,$H$2633)</f>
        <v>24456</v>
      </c>
      <c r="R2633" s="11">
        <f>IF($M$2650,$M$2634,$M$2633)</f>
        <v>24422</v>
      </c>
      <c r="W2633" s="11">
        <f>IF($R$2650,$R$2634,$R$2633)</f>
        <v>24422</v>
      </c>
      <c r="AB2633" s="11">
        <f>IF($W$2650,$W$2634,$W$2633)</f>
        <v>24422</v>
      </c>
      <c r="AG2633" s="11">
        <f>IF($AB$2650,$AB$2634,$AB$2633)</f>
        <v>24422</v>
      </c>
      <c r="AL2633" s="11">
        <f>IF($AG$2650,$AG$2634,$AG$2633)</f>
        <v>24419</v>
      </c>
      <c r="AQ2633" s="11">
        <f>IF($AL$2650,$AL$2634,$AL$2633)</f>
        <v>24419</v>
      </c>
    </row>
    <row r="2634" spans="1:47">
      <c r="A2634" s="5" t="s">
        <v>434</v>
      </c>
      <c r="C2634" s="11">
        <f>INT(($C$2632+$C$2633)/2)</f>
        <v>24456</v>
      </c>
      <c r="H2634" s="11">
        <f>INT(($H$2632+$H$2633)/2)</f>
        <v>24389</v>
      </c>
      <c r="M2634" s="11">
        <f>INT(($M$2632+$M$2633)/2)</f>
        <v>24422</v>
      </c>
      <c r="R2634" s="11">
        <f>INT(($R$2632+$R$2633)/2)</f>
        <v>24405</v>
      </c>
      <c r="W2634" s="11">
        <f>INT(($W$2632+$W$2633)/2)</f>
        <v>24413</v>
      </c>
      <c r="AB2634" s="11">
        <f>INT(($AB$2632+$AB$2633)/2)</f>
        <v>24417</v>
      </c>
      <c r="AG2634" s="11">
        <f>INT(($AG$2632+$AG$2633)/2)</f>
        <v>24419</v>
      </c>
      <c r="AL2634" s="11">
        <f>INT(($AL$2632+$AL$2633)/2)</f>
        <v>24418</v>
      </c>
      <c r="AQ2634" s="11">
        <f>INT(($AQ$2632+$AQ$2633)/2)</f>
        <v>24418</v>
      </c>
    </row>
    <row r="2635" spans="1:47">
      <c r="A2635" s="5" t="s">
        <v>397</v>
      </c>
      <c r="C2635" s="11">
        <f>MAX(0,$C$2634-$B$133)</f>
        <v>132</v>
      </c>
      <c r="H2635" s="11">
        <f>MAX(0,$H$2634-$B$133)</f>
        <v>65</v>
      </c>
      <c r="M2635" s="11">
        <f>MAX(0,$M$2634-$B$133)</f>
        <v>98</v>
      </c>
      <c r="R2635" s="11">
        <f>MAX(0,$R$2634-$B$133)</f>
        <v>81</v>
      </c>
      <c r="W2635" s="11">
        <f>MAX(0,$W$2634-$B$133)</f>
        <v>89</v>
      </c>
      <c r="AB2635" s="11">
        <f>MAX(0,$AB$2634-$B$133)</f>
        <v>93</v>
      </c>
      <c r="AG2635" s="11">
        <f>MAX(0,$AG$2634-$B$133)</f>
        <v>95</v>
      </c>
      <c r="AL2635" s="11">
        <f>MAX(0,$AL$2634-$B$133)</f>
        <v>94</v>
      </c>
      <c r="AQ2635" s="11">
        <f>MAX(0,$AQ$2634-$B$133)</f>
        <v>94</v>
      </c>
    </row>
    <row r="2636" spans="1:47">
      <c r="A2636" s="5" t="s">
        <v>398</v>
      </c>
      <c r="C2636" s="11">
        <f>INT($C$2634/12)</f>
        <v>2038</v>
      </c>
      <c r="H2636" s="11">
        <f>INT($H$2634/12)</f>
        <v>2032</v>
      </c>
      <c r="M2636" s="11">
        <f>INT($M$2634/12)</f>
        <v>2035</v>
      </c>
      <c r="R2636" s="11">
        <f>INT($R$2634/12)</f>
        <v>2033</v>
      </c>
      <c r="W2636" s="11">
        <f>INT($W$2634/12)</f>
        <v>2034</v>
      </c>
      <c r="AB2636" s="11">
        <f>INT($AB$2634/12)</f>
        <v>2034</v>
      </c>
      <c r="AG2636" s="11">
        <f>INT($AG$2634/12)</f>
        <v>2034</v>
      </c>
      <c r="AL2636" s="11">
        <f>INT($AL$2634/12)</f>
        <v>2034</v>
      </c>
      <c r="AQ2636" s="11">
        <f>INT($AQ$2634/12)</f>
        <v>2034</v>
      </c>
    </row>
    <row r="2637" spans="1:47">
      <c r="A2637" s="5" t="s">
        <v>399</v>
      </c>
      <c r="C2637" s="18">
        <f>MOD($C$2634,12)/12</f>
        <v>0</v>
      </c>
      <c r="H2637" s="18">
        <f>MOD($H$2634,12)/12</f>
        <v>0.41666666666666669</v>
      </c>
      <c r="M2637" s="18">
        <f>MOD($M$2634,12)/12</f>
        <v>0.16666666666666666</v>
      </c>
      <c r="R2637" s="18">
        <f>MOD($R$2634,12)/12</f>
        <v>0.75</v>
      </c>
      <c r="W2637" s="18">
        <f>MOD($W$2634,12)/12</f>
        <v>0.41666666666666669</v>
      </c>
      <c r="AB2637" s="18">
        <f>MOD($AB$2634,12)/12</f>
        <v>0.75</v>
      </c>
      <c r="AG2637" s="18">
        <f>MOD($AG$2634,12)/12</f>
        <v>0.91666666666666663</v>
      </c>
      <c r="AL2637" s="18">
        <f>MOD($AL$2634,12)/12</f>
        <v>0.83333333333333337</v>
      </c>
      <c r="AQ2637" s="18">
        <f>MOD($AQ$2634,12)/12</f>
        <v>0.83333333333333337</v>
      </c>
    </row>
    <row r="2638" spans="1:47">
      <c r="A2638" s="5" t="s">
        <v>400</v>
      </c>
      <c r="C2638" s="16">
        <f>INDEX($I$242:$I$734,$C$2635+1)</f>
        <v>490845.56991983461</v>
      </c>
      <c r="H2638" s="16">
        <f>INDEX($I$242:$I$734,$H$2635+1)</f>
        <v>359220.99482961989</v>
      </c>
      <c r="M2638" s="16">
        <f>INDEX($I$242:$I$734,$M$2635+1)</f>
        <v>421522.33863836405</v>
      </c>
      <c r="R2638" s="16">
        <f>INDEX($I$242:$I$734,$R$2635+1)</f>
        <v>388838.38618735073</v>
      </c>
      <c r="W2638" s="16">
        <f>INDEX($I$242:$I$734,$W$2635+1)</f>
        <v>404060.19464706123</v>
      </c>
      <c r="AB2638" s="16">
        <f>INDEX($I$242:$I$734,$AB$2635+1)</f>
        <v>411776.60934657796</v>
      </c>
      <c r="AG2638" s="16">
        <f>INDEX($I$242:$I$734,$AG$2635+1)</f>
        <v>415661.478182605</v>
      </c>
      <c r="AL2638" s="16">
        <f>INDEX($I$242:$I$734,$AL$2635+1)</f>
        <v>413716.81346240756</v>
      </c>
      <c r="AQ2638" s="16">
        <f>INDEX($I$242:$I$734,$AQ$2635+1)</f>
        <v>413716.81346240756</v>
      </c>
    </row>
    <row r="2639" spans="1:47">
      <c r="A2639" s="5" t="s">
        <v>381</v>
      </c>
      <c r="C2639" s="16">
        <f>INDEX($M$242:$M$734,$C$2635+1)</f>
        <v>316364.78229071444</v>
      </c>
      <c r="H2639" s="16">
        <f>INDEX($M$242:$M$734,$H$2635+1)</f>
        <v>236400.62830230125</v>
      </c>
      <c r="M2639" s="16">
        <f>INDEX($M$242:$M$734,$M$2635+1)</f>
        <v>274681.63781909877</v>
      </c>
      <c r="R2639" s="16">
        <f>INDEX($M$242:$M$734,$R$2635+1)</f>
        <v>254700.86002646273</v>
      </c>
      <c r="W2639" s="16">
        <f>INDEX($M$242:$M$734,$W$2635+1)</f>
        <v>264033.77488021296</v>
      </c>
      <c r="AB2639" s="16">
        <f>INDEX($M$242:$M$734,$AB$2635+1)</f>
        <v>268746.64019456558</v>
      </c>
      <c r="AG2639" s="16">
        <f>INDEX($M$242:$M$734,$AG$2635+1)</f>
        <v>271114.76444131095</v>
      </c>
      <c r="AL2639" s="16">
        <f>INDEX($M$242:$M$734,$AL$2635+1)</f>
        <v>269929.72533728811</v>
      </c>
      <c r="AQ2639" s="16">
        <f>INDEX($M$242:$M$734,$AQ$2635+1)</f>
        <v>269929.72533728811</v>
      </c>
    </row>
    <row r="2640" spans="1:47">
      <c r="A2640" s="5" t="s">
        <v>132</v>
      </c>
      <c r="C2640" s="20">
        <f>MAX(0,1-$C$2639/($C$2638*INDEX($E$242:$E$734,$C$2635+1)))</f>
        <v>0.49164481099847168</v>
      </c>
      <c r="H2640" s="20">
        <f>MAX(0,1-$H$2639/($H$2638*INDEX($E$242:$E$734,$H$2635+1)))</f>
        <v>0.42026630146411836</v>
      </c>
      <c r="M2640" s="20">
        <f>MAX(0,1-$M$2639/($M$2638*INDEX($E$242:$E$734,$M$2635+1)))</f>
        <v>0.456374035441516</v>
      </c>
      <c r="R2640" s="20">
        <f>MAX(0,1-$R$2639/($R$2638*INDEX($E$242:$E$734,$R$2635+1)))</f>
        <v>0.43800039006441716</v>
      </c>
      <c r="W2640" s="20">
        <f>MAX(0,1-$W$2639/($W$2638*INDEX($E$242:$E$734,$W$2635+1)))</f>
        <v>0.44670760228447148</v>
      </c>
      <c r="AB2640" s="20">
        <f>MAX(0,1-$AB$2639/($AB$2638*INDEX($E$242:$E$734,$AB$2635+1)))</f>
        <v>0.45102074531771308</v>
      </c>
      <c r="AG2640" s="20">
        <f>MAX(0,1-$AG$2639/($AG$2638*INDEX($E$242:$E$734,$AG$2635+1)))</f>
        <v>0.45316715467469348</v>
      </c>
      <c r="AL2640" s="20">
        <f>MAX(0,1-$AL$2639/($AL$2638*INDEX($E$242:$E$734,$AL$2635+1)))</f>
        <v>0.45209479803066843</v>
      </c>
      <c r="AQ2640" s="20">
        <f>MAX(0,1-$AQ$2639/($AQ$2638*INDEX($E$242:$E$734,$AQ$2635+1)))</f>
        <v>0.45209479803066843</v>
      </c>
    </row>
    <row r="2641" spans="1:47">
      <c r="A2641" s="5" t="s">
        <v>401</v>
      </c>
      <c r="C2641" s="16">
        <f>INDEX($AN$163:$AN$239,($C$2636-1)-2008)+INDEX($AJ$163:$AJ$239,$C$2636-2008)*$C$2637/INDEX($M$163:$M$239,$C$2636-2008)</f>
        <v>341686.39665079204</v>
      </c>
      <c r="H2641" s="16">
        <f>INDEX($AN$163:$AN$239,($H$2636-1)-2008)+INDEX($AJ$163:$AJ$239,$H$2636-2008)*$H$2637/INDEX($M$163:$M$239,$H$2636-2008)</f>
        <v>274552.66614971892</v>
      </c>
      <c r="M2641" s="16">
        <f>INDEX($AN$163:$AN$239,($M$2636-1)-2008)+INDEX($AJ$163:$AJ$239,$M$2636-2008)*$M$2637/INDEX($M$163:$M$239,$M$2636-2008)</f>
        <v>307858.73725221475</v>
      </c>
      <c r="R2641" s="16">
        <f>INDEX($AN$163:$AN$239,($R$2636-1)-2008)+INDEX($AJ$163:$AJ$239,$R$2636-2008)*$R$2637/INDEX($M$163:$M$239,$R$2636-2008)</f>
        <v>290765.39450767956</v>
      </c>
      <c r="W2641" s="16">
        <f>INDEX($AN$163:$AN$239,($W$2636-1)-2008)+INDEX($AJ$163:$AJ$239,$W$2636-2008)*$W$2637/INDEX($M$163:$M$239,$W$2636-2008)</f>
        <v>298822.00969561393</v>
      </c>
      <c r="AB2641" s="16">
        <f>INDEX($AN$163:$AN$239,($AB$2636-1)-2008)+INDEX($AJ$163:$AJ$239,$AB$2636-2008)*$AB$2637/INDEX($M$163:$M$239,$AB$2636-2008)</f>
        <v>302842.77834835718</v>
      </c>
      <c r="AG2641" s="16">
        <f>INDEX($AN$163:$AN$239,($AG$2636-1)-2008)+INDEX($AJ$163:$AJ$239,$AG$2636-2008)*$AG$2637/INDEX($M$163:$M$239,$AG$2636-2008)</f>
        <v>304853.16267472878</v>
      </c>
      <c r="AL2641" s="16">
        <f>INDEX($AN$163:$AN$239,($AL$2636-1)-2008)+INDEX($AJ$163:$AJ$239,$AL$2636-2008)*$AL$2637/INDEX($M$163:$M$239,$AL$2636-2008)</f>
        <v>303847.97051154298</v>
      </c>
      <c r="AQ2641" s="16">
        <f>INDEX($AN$163:$AN$239,($AQ$2636-1)-2008)+INDEX($AJ$163:$AJ$239,$AQ$2636-2008)*$AQ$2637/INDEX($M$163:$M$239,$AQ$2636-2008)</f>
        <v>303847.97051154298</v>
      </c>
    </row>
    <row r="2642" spans="1:47">
      <c r="A2642" s="5" t="s">
        <v>402</v>
      </c>
      <c r="C2642" s="16">
        <f>$C$2641*$D$737*$J$154</f>
        <v>28413.838438583654</v>
      </c>
      <c r="H2642" s="16">
        <f>$H$2641*$D$737*$J$154</f>
        <v>22831.155045465071</v>
      </c>
      <c r="M2642" s="16">
        <f>$M$2641*$D$737*$J$154</f>
        <v>25600.809713038743</v>
      </c>
      <c r="R2642" s="16">
        <f>$R$2641*$D$737*$J$154</f>
        <v>24179.367466934527</v>
      </c>
      <c r="W2642" s="16">
        <f>$W$2641*$D$737*$J$154</f>
        <v>24849.336668388467</v>
      </c>
      <c r="AB2642" s="16">
        <f>$AB$2641*$D$737*$J$154</f>
        <v>25183.694348465295</v>
      </c>
      <c r="AG2642" s="16">
        <f>$AG$2641*$D$737*$J$154</f>
        <v>25350.873188503701</v>
      </c>
      <c r="AL2642" s="16">
        <f>$AL$2641*$D$737*$J$154</f>
        <v>25267.283768484496</v>
      </c>
      <c r="AQ2642" s="16">
        <f>$AQ$2641*$D$737*$J$154</f>
        <v>25267.283768484496</v>
      </c>
    </row>
    <row r="2643" spans="1:47">
      <c r="A2643" s="5" t="s">
        <v>403</v>
      </c>
      <c r="C2643" s="16">
        <f>MAX(0,IF($C$2642&lt;=28000,0.23*$C$2642,IF($C$2642&lt;=50000,6440+0.33*($C$2642-28000),13700+0.43*($C$2642-50000)))-(IF($C$2642&lt;=8500,1955,IF($C$2642&lt;=28000,700+1255*(28000-$C$2642)/19500,IF($C$2642&lt;=50000,700*(50000-$C$2642)/22000,0)))+IF(AND($C$2642&gt;25000,$C$2642&lt;=29000),50,0)))</f>
        <v>5839.7342714148126</v>
      </c>
      <c r="H2643" s="16">
        <f>MAX(0,IF($H$2642&lt;=28000,0.23*$H$2642,IF($H$2642&lt;=50000,6440+0.33*($H$2642-28000),13700+0.43*($H$2642-50000)))-(IF($H$2642&lt;=8500,1955,IF($H$2642&lt;=28000,700+1255*(28000-$H$2642)/19500,IF($H$2642&lt;=50000,700*(50000-$H$2642)/22000,0)))+IF(AND($H$2642&gt;25000,$H$2642&lt;=29000),50,0)))</f>
        <v>4218.5041005625399</v>
      </c>
      <c r="M2643" s="16">
        <f>MAX(0,IF($M$2642&lt;=28000,0.23*$M$2642,IF($M$2642&lt;=50000,6440+0.33*($M$2642-28000),13700+0.43*($M$2642-50000)))-(IF($M$2642&lt;=8500,1955,IF($M$2642&lt;=28000,700+1255*(28000-$M$2642)/19500,IF($M$2642&lt;=50000,700*(50000-$M$2642)/22000,0)))+IF(AND($M$2642&gt;25000,$M$2642&lt;=29000),50,0)))</f>
        <v>4983.7768078380714</v>
      </c>
      <c r="R2643" s="16">
        <f>MAX(0,IF($R$2642&lt;=28000,0.23*$R$2642,IF($R$2642&lt;=50000,6440+0.33*($R$2642-28000),13700+0.43*($R$2642-50000)))-(IF($R$2642&lt;=8500,1955,IF($R$2642&lt;=28000,700+1255*(28000-$R$2642)/19500,IF($R$2642&lt;=50000,700*(50000-$R$2642)/22000,0)))+IF(AND($R$2642&gt;25000,$R$2642&lt;=29000),50,0)))</f>
        <v>4615.3625261643174</v>
      </c>
      <c r="W2643" s="16">
        <f>MAX(0,IF($W$2642&lt;=28000,0.23*$W$2642,IF($W$2642&lt;=50000,6440+0.33*($W$2642-28000),13700+0.43*($W$2642-50000)))-(IF($W$2642&lt;=8500,1955,IF($W$2642&lt;=28000,700+1255*(28000-$W$2642)/19500,IF($W$2642&lt;=50000,700*(50000-$W$2642)/22000,0)))+IF(AND($W$2642&gt;25000,$W$2642&lt;=29000),50,0)))</f>
        <v>4812.5739731563999</v>
      </c>
      <c r="AB2643" s="16">
        <f>MAX(0,IF($AB$2642&lt;=28000,0.23*$AB$2642,IF($AB$2642&lt;=50000,6440+0.33*($AB$2642-28000),13700+0.43*($AB$2642-50000)))-(IF($AB$2642&lt;=8500,1955,IF($AB$2642&lt;=28000,700+1255*(28000-$AB$2642)/19500,IF($AB$2642&lt;=50000,700*(50000-$AB$2642)/22000,0)))+IF(AND($AB$2642&gt;25000,$AB$2642&lt;=29000),50,0)))</f>
        <v>4860.9951569328614</v>
      </c>
      <c r="AG2643" s="16">
        <f>MAX(0,IF($AG$2642&lt;=28000,0.23*$AG$2642,IF($AG$2642&lt;=50000,6440+0.33*($AG$2642-28000),13700+0.43*($AG$2642-50000)))-(IF($AG$2642&lt;=8500,1955,IF($AG$2642&lt;=28000,700+1255*(28000-$AG$2642)/19500,IF($AG$2642&lt;=50000,700*(50000-$AG$2642)/22000,0)))+IF(AND($AG$2642&gt;25000,$AG$2642&lt;=29000),50,0)))</f>
        <v>4910.2057488210894</v>
      </c>
      <c r="AL2643" s="16">
        <f>MAX(0,IF($AL$2642&lt;=28000,0.23*$AL$2642,IF($AL$2642&lt;=50000,6440+0.33*($AL$2642-28000),13700+0.43*($AL$2642-50000)))-(IF($AL$2642&lt;=8500,1955,IF($AL$2642&lt;=28000,700+1255*(28000-$AL$2642)/19500,IF($AL$2642&lt;=50000,700*(50000-$AL$2642)/22000,0)))+IF(AND($AL$2642&gt;25000,$AL$2642&lt;=29000),50,0)))</f>
        <v>4885.6004528769745</v>
      </c>
      <c r="AQ2643" s="16">
        <f>MAX(0,IF($AQ$2642&lt;=28000,0.23*$AQ$2642,IF($AQ$2642&lt;=50000,6440+0.33*($AQ$2642-28000),13700+0.43*($AQ$2642-50000)))-(IF($AQ$2642&lt;=8500,1955,IF($AQ$2642&lt;=28000,700+1255*(28000-$AQ$2642)/19500,IF($AQ$2642&lt;=50000,700*(50000-$AQ$2642)/22000,0)))+IF(AND($AQ$2642&gt;25000,$AQ$2642&lt;=29000),50,0)))</f>
        <v>4885.6004528769745</v>
      </c>
    </row>
    <row r="2644" spans="1:47">
      <c r="A2644" s="5" t="s">
        <v>404</v>
      </c>
      <c r="C2644" s="16">
        <f>$C$2642-$C$2643-IF($C$2643&gt;0,$B$111*$C$2642,0)</f>
        <v>22005.82739839717</v>
      </c>
      <c r="H2644" s="16">
        <f>$H$2642-$H$2643-IF($H$2643&gt;0,$B$111*$H$2642,0)</f>
        <v>18156.02784399323</v>
      </c>
      <c r="M2644" s="16">
        <f>$M$2642-$M$2643-IF($M$2643&gt;0,$B$111*$M$2642,0)</f>
        <v>20105.016710939897</v>
      </c>
      <c r="R2644" s="16">
        <f>$R$2642-$R$2643-IF($R$2643&gt;0,$B$111*$R$2642,0)</f>
        <v>19080.41759143152</v>
      </c>
      <c r="W2644" s="16">
        <f>$W$2642-$W$2643-IF($W$2643&gt;0,$B$111*$W$2642,0)</f>
        <v>19539.775961864299</v>
      </c>
      <c r="AB2644" s="16">
        <f>$AB$2642-$AB$2643-IF($AB$2643&gt;0,$B$111*$AB$2642,0)</f>
        <v>19819.025304563125</v>
      </c>
      <c r="AG2644" s="16">
        <f>$AG$2642-$AG$2643-IF($AG$2643&gt;0,$B$111*$AG$2642,0)</f>
        <v>19933.64997591254</v>
      </c>
      <c r="AL2644" s="16">
        <f>$AL$2642-$AL$2643-IF($AL$2643&gt;0,$B$111*$AL$2642,0)</f>
        <v>19876.337640237834</v>
      </c>
      <c r="AQ2644" s="16">
        <f>$AQ$2642-$AQ$2643-IF($AQ$2643&gt;0,$B$111*$AQ$2642,0)</f>
        <v>19876.337640237834</v>
      </c>
    </row>
    <row r="2645" spans="1:47">
      <c r="A2645" s="5" t="s">
        <v>405</v>
      </c>
      <c r="C2645" s="11">
        <f>$B$132-$C$2634</f>
        <v>458</v>
      </c>
      <c r="H2645" s="11">
        <f>$B$132-$H$2634</f>
        <v>525</v>
      </c>
      <c r="M2645" s="11">
        <f>$B$132-$M$2634</f>
        <v>492</v>
      </c>
      <c r="R2645" s="11">
        <f>$B$132-$R$2634</f>
        <v>509</v>
      </c>
      <c r="W2645" s="11">
        <f>$B$132-$W$2634</f>
        <v>501</v>
      </c>
      <c r="AB2645" s="11">
        <f>$B$132-$AB$2634</f>
        <v>497</v>
      </c>
      <c r="AG2645" s="11">
        <f>$B$132-$AG$2634</f>
        <v>495</v>
      </c>
      <c r="AL2645" s="11">
        <f>$B$132-$AL$2634</f>
        <v>496</v>
      </c>
      <c r="AQ2645" s="11">
        <f>$B$132-$AQ$2634</f>
        <v>496</v>
      </c>
    </row>
    <row r="2646" spans="1:47">
      <c r="A2646" s="5" t="s">
        <v>406</v>
      </c>
      <c r="C2646" s="11">
        <f>$B$134-$C$2634</f>
        <v>186</v>
      </c>
      <c r="H2646" s="11">
        <f>$B$134-$H$2634</f>
        <v>253</v>
      </c>
      <c r="M2646" s="11">
        <f>$B$134-$M$2634</f>
        <v>220</v>
      </c>
      <c r="R2646" s="11">
        <f>$B$134-$R$2634</f>
        <v>237</v>
      </c>
      <c r="W2646" s="11">
        <f>$B$134-$W$2634</f>
        <v>229</v>
      </c>
      <c r="AB2646" s="11">
        <f>$B$134-$AB$2634</f>
        <v>225</v>
      </c>
      <c r="AG2646" s="11">
        <f>$B$134-$AG$2634</f>
        <v>223</v>
      </c>
      <c r="AL2646" s="11">
        <f>$B$134-$AL$2634</f>
        <v>224</v>
      </c>
      <c r="AQ2646" s="11">
        <f>$B$134-$AQ$2634</f>
        <v>224</v>
      </c>
    </row>
    <row r="2647" spans="1:47">
      <c r="A2647" s="5" t="s">
        <v>133</v>
      </c>
      <c r="C2647" s="11">
        <f>ROUNDUP($C$2645/12,0)</f>
        <v>39</v>
      </c>
      <c r="H2647" s="11">
        <f>ROUNDUP($H$2645/12,0)</f>
        <v>44</v>
      </c>
      <c r="M2647" s="11">
        <f>ROUNDUP($M$2645/12,0)</f>
        <v>41</v>
      </c>
      <c r="R2647" s="11">
        <f>ROUNDUP($R$2645/12,0)</f>
        <v>43</v>
      </c>
      <c r="W2647" s="11">
        <f>ROUNDUP($W$2645/12,0)</f>
        <v>42</v>
      </c>
      <c r="AB2647" s="11">
        <f>ROUNDUP($AB$2645/12,0)</f>
        <v>42</v>
      </c>
      <c r="AG2647" s="11">
        <f>ROUNDUP($AG$2645/12,0)</f>
        <v>42</v>
      </c>
      <c r="AL2647" s="11">
        <f>ROUNDUP($AL$2645/12,0)</f>
        <v>42</v>
      </c>
      <c r="AQ2647" s="11">
        <f>ROUNDUP($AQ$2645/12,0)</f>
        <v>42</v>
      </c>
    </row>
    <row r="2648" spans="1:47">
      <c r="A2648" s="5" t="s">
        <v>407</v>
      </c>
      <c r="C2648" s="16">
        <f>$B$8</f>
        <v>22000</v>
      </c>
      <c r="H2648" s="16">
        <f>$B$8</f>
        <v>22000</v>
      </c>
      <c r="M2648" s="16">
        <f>$B$8</f>
        <v>22000</v>
      </c>
      <c r="R2648" s="16">
        <f>$B$8</f>
        <v>22000</v>
      </c>
      <c r="W2648" s="16">
        <f>$B$8</f>
        <v>22000</v>
      </c>
      <c r="AB2648" s="16">
        <f>$B$8</f>
        <v>22000</v>
      </c>
      <c r="AG2648" s="16">
        <f>$B$8</f>
        <v>22000</v>
      </c>
      <c r="AL2648" s="16">
        <f>$B$8</f>
        <v>22000</v>
      </c>
      <c r="AQ2648" s="16">
        <f>$B$8</f>
        <v>22000</v>
      </c>
    </row>
    <row r="2649" spans="1:47">
      <c r="A2649" s="5" t="s">
        <v>435</v>
      </c>
      <c r="C2649" s="16">
        <f>MIN($F$2652:$F$2705)</f>
        <v>234472.10324203304</v>
      </c>
      <c r="H2649" s="16">
        <f>MIN($K$2652:$K$2705)</f>
        <v>-310564.67049898783</v>
      </c>
      <c r="M2649" s="16">
        <f>MIN($P$2652:$P$2705)</f>
        <v>42424.240875706462</v>
      </c>
      <c r="R2649" s="16">
        <f>MIN($U$2652:$U$2705)</f>
        <v>-139482.0147114314</v>
      </c>
      <c r="W2649" s="16">
        <f>MIN($Z$2652:$Z$2705)</f>
        <v>-54912.215882359822</v>
      </c>
      <c r="AB2649" s="16">
        <f>MIN($AE$2652:$AE$2705)</f>
        <v>-13836.782019016142</v>
      </c>
      <c r="AG2649" s="16">
        <f>MIN($AJ$2652:$AJ$2705)</f>
        <v>6883.8088387083335</v>
      </c>
      <c r="AL2649" s="16">
        <f>MIN($AO$2652:$AO$2705)</f>
        <v>-4177.894640423493</v>
      </c>
      <c r="AQ2649" s="16">
        <f>MIN($AT$2652:$AT$2705)</f>
        <v>-4177.894640423493</v>
      </c>
    </row>
    <row r="2650" spans="1:47">
      <c r="A2650" s="5" t="s">
        <v>436</v>
      </c>
      <c r="C2650" s="31" t="b">
        <f>$C$2649&gt;=0</f>
        <v>1</v>
      </c>
      <c r="H2650" s="31" t="b">
        <f>$H$2649&gt;=0</f>
        <v>0</v>
      </c>
      <c r="M2650" s="31" t="b">
        <f>$M$2649&gt;=0</f>
        <v>1</v>
      </c>
      <c r="R2650" s="31" t="b">
        <f>$R$2649&gt;=0</f>
        <v>0</v>
      </c>
      <c r="W2650" s="31" t="b">
        <f>$W$2649&gt;=0</f>
        <v>0</v>
      </c>
      <c r="AB2650" s="31" t="b">
        <f>$AB$2649&gt;=0</f>
        <v>0</v>
      </c>
      <c r="AG2650" s="31" t="b">
        <f>$AG$2649&gt;=0</f>
        <v>1</v>
      </c>
      <c r="AL2650" s="31" t="b">
        <f>$AL$2649&gt;=0</f>
        <v>0</v>
      </c>
      <c r="AQ2650" s="31" t="b">
        <f>$AQ$2649&gt;=0</f>
        <v>0</v>
      </c>
    </row>
    <row r="2651" spans="1:47" ht="32.1" customHeight="1">
      <c r="B2651" s="12" t="s">
        <v>136</v>
      </c>
      <c r="C2651" s="12" t="s">
        <v>437</v>
      </c>
      <c r="D2651" s="12" t="s">
        <v>438</v>
      </c>
      <c r="E2651" s="12" t="s">
        <v>439</v>
      </c>
      <c r="F2651" s="12" t="s">
        <v>440</v>
      </c>
      <c r="G2651" s="12" t="s">
        <v>441</v>
      </c>
      <c r="H2651" s="12" t="s">
        <v>442</v>
      </c>
      <c r="I2651" s="12" t="s">
        <v>443</v>
      </c>
      <c r="J2651" s="12" t="s">
        <v>444</v>
      </c>
      <c r="K2651" s="12" t="s">
        <v>445</v>
      </c>
      <c r="L2651" s="12" t="s">
        <v>446</v>
      </c>
      <c r="M2651" s="12" t="s">
        <v>447</v>
      </c>
      <c r="N2651" s="12" t="s">
        <v>448</v>
      </c>
      <c r="O2651" s="12" t="s">
        <v>449</v>
      </c>
      <c r="P2651" s="12" t="s">
        <v>450</v>
      </c>
      <c r="Q2651" s="12" t="s">
        <v>451</v>
      </c>
      <c r="R2651" s="12" t="s">
        <v>452</v>
      </c>
      <c r="S2651" s="12" t="s">
        <v>453</v>
      </c>
      <c r="T2651" s="12" t="s">
        <v>454</v>
      </c>
      <c r="U2651" s="12" t="s">
        <v>455</v>
      </c>
      <c r="V2651" s="12" t="s">
        <v>456</v>
      </c>
      <c r="W2651" s="12" t="s">
        <v>457</v>
      </c>
      <c r="X2651" s="12" t="s">
        <v>458</v>
      </c>
      <c r="Y2651" s="12" t="s">
        <v>459</v>
      </c>
      <c r="Z2651" s="12" t="s">
        <v>460</v>
      </c>
      <c r="AA2651" s="12" t="s">
        <v>461</v>
      </c>
      <c r="AB2651" s="12" t="s">
        <v>462</v>
      </c>
      <c r="AC2651" s="12" t="s">
        <v>463</v>
      </c>
      <c r="AD2651" s="12" t="s">
        <v>464</v>
      </c>
      <c r="AE2651" s="12" t="s">
        <v>465</v>
      </c>
      <c r="AF2651" s="12" t="s">
        <v>466</v>
      </c>
      <c r="AG2651" s="12" t="s">
        <v>467</v>
      </c>
      <c r="AH2651" s="12" t="s">
        <v>468</v>
      </c>
      <c r="AI2651" s="12" t="s">
        <v>469</v>
      </c>
      <c r="AJ2651" s="12" t="s">
        <v>470</v>
      </c>
      <c r="AK2651" s="12" t="s">
        <v>471</v>
      </c>
      <c r="AL2651" s="12" t="s">
        <v>472</v>
      </c>
      <c r="AM2651" s="12" t="s">
        <v>473</v>
      </c>
      <c r="AN2651" s="12" t="s">
        <v>474</v>
      </c>
      <c r="AO2651" s="12" t="s">
        <v>475</v>
      </c>
      <c r="AP2651" s="12" t="s">
        <v>476</v>
      </c>
      <c r="AQ2651" s="12" t="s">
        <v>477</v>
      </c>
      <c r="AR2651" s="12" t="s">
        <v>478</v>
      </c>
      <c r="AS2651" s="12" t="s">
        <v>479</v>
      </c>
      <c r="AT2651" s="12" t="s">
        <v>480</v>
      </c>
      <c r="AU2651" s="12" t="s">
        <v>481</v>
      </c>
    </row>
    <row r="2652" spans="1:47">
      <c r="B2652" s="13">
        <v>0</v>
      </c>
      <c r="C2652" s="16">
        <f t="shared" ref="C2652:C2683" si="1599">IF($C$2645-12*$B2652&lt;=0,0,($C$2648*MIN(12,$C$2645-12*$B2652)-$C$2644*(MIN(12,$C$2645-12*$B2652)-MAX(0,MIN(12,$C$2645-12*$B2652,$C$2646-12*$B2652))))/12)</f>
        <v>22000</v>
      </c>
      <c r="D2652" s="16">
        <f>$C$2638</f>
        <v>490845.56991983461</v>
      </c>
      <c r="E2652" s="16">
        <f>IF(AND(C2652&gt;0,D2652&gt;0),C2652/(1-$B$105*MAX(0,1-$C$2638*(1-$C$2640)/D2652)),0)</f>
        <v>25224.372248997504</v>
      </c>
      <c r="F2652" s="16">
        <f t="shared" ref="F2652:F2683" si="1600">IF(E2652&gt;0,IF(E2652&lt;=D2652,D2652-E2652,C2652*(D2652/E2652-1)),D2652-C2652)</f>
        <v>465621.19767083711</v>
      </c>
      <c r="G2652" s="16">
        <f>IF(E2652&gt;0,IF(E2652&lt;=D2652,$C$2638*(1-$C$2640)*(1-E2652/D2652),0),IF(AND(C2652&lt;0,F2652&gt;0),$C$2638*(1-$C$2640)-C2652,$C$2638*(1-$C$2640)))/$B$108</f>
        <v>232059.75680889841</v>
      </c>
      <c r="H2652" s="16">
        <f t="shared" ref="H2652:H2683" si="1601">IF($H$2645-12*$B2652&lt;=0,0,($H$2648*MIN(12,$H$2645-12*$B2652)-$H$2644*(MIN(12,$H$2645-12*$B2652)-MAX(0,MIN(12,$H$2645-12*$B2652,$H$2646-12*$B2652))))/12)</f>
        <v>22000</v>
      </c>
      <c r="I2652" s="16">
        <f>$H$2638</f>
        <v>359220.99482961989</v>
      </c>
      <c r="J2652" s="16">
        <f>IF(AND(H2652&gt;0,I2652&gt;0),H2652/(1-$B$105*MAX(0,1-$H$2638*(1-$H$2640)/I2652)),0)</f>
        <v>24698.821403680366</v>
      </c>
      <c r="K2652" s="16">
        <f t="shared" ref="K2652:K2683" si="1602">IF(J2652&gt;0,IF(J2652&lt;=I2652,I2652-J2652,H2652*(I2652/J2652-1)),I2652-H2652)</f>
        <v>334522.17342593952</v>
      </c>
      <c r="L2652" s="16">
        <f>IF(J2652&gt;0,IF(J2652&lt;=I2652,$H$2638*(1-$H$2640)*(1-J2652/I2652),0),IF(AND(H2652&lt;0,K2652&gt;0),$H$2638*(1-$H$2640)-H2652,$H$2638*(1-$H$2640)))/$B$108</f>
        <v>190131.15376713878</v>
      </c>
      <c r="M2652" s="16">
        <f t="shared" ref="M2652:M2683" si="1603">IF($M$2645-12*$B2652&lt;=0,0,($M$2648*MIN(12,$M$2645-12*$B2652)-$M$2644*(MIN(12,$M$2645-12*$B2652)-MAX(0,MIN(12,$M$2645-12*$B2652,$M$2646-12*$B2652))))/12)</f>
        <v>22000</v>
      </c>
      <c r="N2652" s="16">
        <f>$M$2638</f>
        <v>421522.33863836405</v>
      </c>
      <c r="O2652" s="16">
        <f>IF(AND(M2652&gt;0,N2652&gt;0),M2652/(1-$B$105*MAX(0,1-$M$2638*(1-$M$2640)/N2652)),0)</f>
        <v>24961.911787893827</v>
      </c>
      <c r="P2652" s="16">
        <f t="shared" ref="P2652:P2683" si="1604">IF(O2652&gt;0,IF(O2652&lt;=N2652,N2652-O2652,M2652*(N2652/O2652-1)),N2652-M2652)</f>
        <v>396560.42685047025</v>
      </c>
      <c r="Q2652" s="16">
        <f>IF(O2652&gt;0,IF(O2652&lt;=N2652,$M$2638*(1-$M$2640)*(1-O2652/N2652),0),IF(AND(M2652&lt;0,P2652&gt;0),$M$2638*(1-$M$2640)-M2652,$M$2638*(1-$M$2640)))/$B$108</f>
        <v>211353.47505128529</v>
      </c>
      <c r="R2652" s="16">
        <f t="shared" ref="R2652:R2683" si="1605">IF($R$2645-12*$B2652&lt;=0,0,($R$2648*MIN(12,$R$2645-12*$B2652)-$R$2644*(MIN(12,$R$2645-12*$B2652)-MAX(0,MIN(12,$R$2645-12*$B2652,$R$2646-12*$B2652))))/12)</f>
        <v>22000</v>
      </c>
      <c r="S2652" s="16">
        <f>$R$2638</f>
        <v>388838.38618735073</v>
      </c>
      <c r="T2652" s="16">
        <f>IF(AND(R2652&gt;0,S2652&gt;0),R2652/(1-$B$105*MAX(0,1-$R$2638*(1-$R$2640)/S2652)),0)</f>
        <v>24827.339996736442</v>
      </c>
      <c r="U2652" s="16">
        <f t="shared" ref="U2652:U2683" si="1606">IF(T2652&gt;0,IF(T2652&lt;=S2652,S2652-T2652,R2652*(S2652/T2652-1)),S2652-R2652)</f>
        <v>364011.04619061429</v>
      </c>
      <c r="V2652" s="16">
        <f>IF(T2652&gt;0,IF(T2652&lt;=S2652,$R$2638*(1-$R$2640)*(1-T2652/S2652),0),IF(AND(R2652&lt;0,U2652&gt;0),$R$2638*(1-$R$2640)-R2652,$R$2638*(1-$R$2640)))/$B$108</f>
        <v>200562.80977585164</v>
      </c>
      <c r="W2652" s="16">
        <f t="shared" ref="W2652:W2683" si="1607">IF($W$2645-12*$B2652&lt;=0,0,($W$2648*MIN(12,$W$2645-12*$B2652)-$W$2644*(MIN(12,$W$2645-12*$B2652)-MAX(0,MIN(12,$W$2645-12*$B2652,$W$2646-12*$B2652))))/12)</f>
        <v>22000</v>
      </c>
      <c r="X2652" s="16">
        <f>$W$2638</f>
        <v>404060.19464706123</v>
      </c>
      <c r="Y2652" s="16">
        <f>IF(AND(W2652&gt;0,X2652&gt;0),W2652/(1-$B$105*MAX(0,1-$W$2638*(1-$W$2640)/X2652)),0)</f>
        <v>24890.931800431201</v>
      </c>
      <c r="Z2652" s="16">
        <f t="shared" ref="Z2652:Z2683" si="1608">IF(Y2652&gt;0,IF(Y2652&lt;=X2652,X2652-Y2652,W2652*(X2652/Y2652-1)),X2652-W2652)</f>
        <v>379169.26284663001</v>
      </c>
      <c r="AA2652" s="16">
        <f>IF(Y2652&gt;0,IF(Y2652&lt;=X2652,$W$2638*(1-$W$2640)*(1-Y2652/X2652),0),IF(AND(W2652&lt;0,Z2652&gt;0),$W$2638*(1-$W$2640)-W2652,$W$2638*(1-$W$2640)))/$B$108</f>
        <v>205677.91233376606</v>
      </c>
      <c r="AB2652" s="16">
        <f t="shared" ref="AB2652:AB2683" si="1609">IF($AB$2645-12*$B2652&lt;=0,0,($AB$2648*MIN(12,$AB$2645-12*$B2652)-$AB$2644*(MIN(12,$AB$2645-12*$B2652)-MAX(0,MIN(12,$AB$2645-12*$B2652,$AB$2646-12*$B2652))))/12)</f>
        <v>22000</v>
      </c>
      <c r="AC2652" s="16">
        <f>$AB$2638</f>
        <v>411776.60934657796</v>
      </c>
      <c r="AD2652" s="16">
        <f>IF(AND(AB2652&gt;0,AC2652&gt;0),AB2652/(1-$B$105*MAX(0,1-$AB$2638*(1-$AB$2640)/AC2652)),0)</f>
        <v>24922.552990498676</v>
      </c>
      <c r="AE2652" s="16">
        <f t="shared" ref="AE2652:AE2683" si="1610">IF(AD2652&gt;0,IF(AD2652&lt;=AC2652,AC2652-AD2652,AB2652*(AC2652/AD2652-1)),AC2652-AB2652)</f>
        <v>386854.05635607929</v>
      </c>
      <c r="AF2652" s="16">
        <f>IF(AD2652&gt;0,IF(AD2652&lt;=AC2652,$AB$2638*(1-$AB$2640)*(1-AD2652/AC2652),0),IF(AND(AB2652&lt;0,AE2652&gt;0),$AB$2638*(1-$AB$2640)-AB2652,$AB$2638*(1-$AB$2640)))/$B$108</f>
        <v>208210.63875409789</v>
      </c>
      <c r="AG2652" s="16">
        <f t="shared" ref="AG2652:AG2683" si="1611">IF($AG$2645-12*$B2652&lt;=0,0,($AG$2648*MIN(12,$AG$2645-12*$B2652)-$AG$2644*(MIN(12,$AG$2645-12*$B2652)-MAX(0,MIN(12,$AG$2645-12*$B2652,$AG$2646-12*$B2652))))/12)</f>
        <v>22000</v>
      </c>
      <c r="AH2652" s="16">
        <f>$AG$2638</f>
        <v>415661.478182605</v>
      </c>
      <c r="AI2652" s="16">
        <f>IF(AND(AG2652&gt;0,AH2652&gt;0),AG2652/(1-$B$105*MAX(0,1-$AG$2638*(1-$AG$2640)/AH2652)),0)</f>
        <v>24938.319041415703</v>
      </c>
      <c r="AJ2652" s="16">
        <f t="shared" ref="AJ2652:AJ2683" si="1612">IF(AI2652&gt;0,IF(AI2652&lt;=AH2652,AH2652-AI2652,AG2652*(AH2652/AI2652-1)),AH2652-AG2652)</f>
        <v>390723.1591411893</v>
      </c>
      <c r="AK2652" s="16">
        <f>IF(AI2652&gt;0,IF(AI2652&lt;=AH2652,$AG$2638*(1-$AG$2640)*(1-AI2652/AH2652),0),IF(AND(AG2652&lt;0,AJ2652&gt;0),$AG$2638*(1-$AG$2640)-AG2652,$AG$2638*(1-$AG$2640)))/$B$108</f>
        <v>209470.84004673437</v>
      </c>
      <c r="AL2652" s="16">
        <f t="shared" ref="AL2652:AL2683" si="1613">IF($AL$2645-12*$B2652&lt;=0,0,($AL$2648*MIN(12,$AL$2645-12*$B2652)-$AL$2644*(MIN(12,$AL$2645-12*$B2652)-MAX(0,MIN(12,$AL$2645-12*$B2652,$AL$2646-12*$B2652))))/12)</f>
        <v>22000</v>
      </c>
      <c r="AM2652" s="16">
        <f>$AL$2638</f>
        <v>413716.81346240756</v>
      </c>
      <c r="AN2652" s="16">
        <f>IF(AND(AL2652&gt;0,AM2652&gt;0),AL2652/(1-$B$105*MAX(0,1-$AL$2638*(1-$AL$2640)/AM2652)),0)</f>
        <v>24930.439752418162</v>
      </c>
      <c r="AO2652" s="16">
        <f t="shared" ref="AO2652:AO2683" si="1614">IF(AN2652&gt;0,IF(AN2652&lt;=AM2652,AM2652-AN2652,AL2652*(AM2652/AN2652-1)),AM2652-AL2652)</f>
        <v>388786.37370998942</v>
      </c>
      <c r="AP2652" s="16">
        <f>IF(AN2652&gt;0,IF(AN2652&lt;=AM2652,$AL$2638*(1-$AL$2640)*(1-AN2652/AM2652),0),IF(AND(AL2652&lt;0,AO2652&gt;0),$AL$2638*(1-$AL$2640)-AL2652,$AL$2638*(1-$AL$2640)))/$B$108</f>
        <v>208841.25157891741</v>
      </c>
      <c r="AQ2652" s="16">
        <f t="shared" ref="AQ2652:AQ2683" si="1615">IF($AQ$2645-12*$B2652&lt;=0,0,($AQ$2648*MIN(12,$AQ$2645-12*$B2652)-$AQ$2644*(MIN(12,$AQ$2645-12*$B2652)-MAX(0,MIN(12,$AQ$2645-12*$B2652,$AQ$2646-12*$B2652))))/12)</f>
        <v>22000</v>
      </c>
      <c r="AR2652" s="16">
        <f>$AQ$2638</f>
        <v>413716.81346240756</v>
      </c>
      <c r="AS2652" s="16">
        <f>IF(AND(AQ2652&gt;0,AR2652&gt;0),AQ2652/(1-$B$105*MAX(0,1-$AQ$2638*(1-$AQ$2640)/AR2652)),0)</f>
        <v>24930.439752418162</v>
      </c>
      <c r="AT2652" s="16">
        <f t="shared" ref="AT2652:AT2683" si="1616">IF(AS2652&gt;0,IF(AS2652&lt;=AR2652,AR2652-AS2652,AQ2652*(AR2652/AS2652-1)),AR2652-AQ2652)</f>
        <v>388786.37370998942</v>
      </c>
      <c r="AU2652" s="16">
        <f>IF(AS2652&gt;0,IF(AS2652&lt;=AR2652,$AQ$2638*(1-$AQ$2640)*(1-AS2652/AR2652),0),IF(AND(AQ2652&lt;0,AT2652&gt;0),$AQ$2638*(1-$AQ$2640)-AQ2652,$AQ$2638*(1-$AQ$2640)))/$B$108</f>
        <v>208841.25157891741</v>
      </c>
    </row>
    <row r="2653" spans="1:47">
      <c r="B2653" s="13">
        <v>1</v>
      </c>
      <c r="C2653" s="16">
        <f t="shared" si="1599"/>
        <v>22000</v>
      </c>
      <c r="D2653" s="16">
        <f t="shared" ref="D2653:D2684" si="1617">IF($B2653&gt;$C$2647,F2652,F2652*$B$107*IF(F2652&gt;0,$B$106,1))</f>
        <v>478630.6539337603</v>
      </c>
      <c r="E2653" s="16">
        <f t="shared" ref="E2653:E2684" si="1618">IF(AND(C2653&gt;0,D2653&gt;0),C2653/(1-$B$105*MAX(0,1-G2652/D2653)),0)</f>
        <v>25402.436494806345</v>
      </c>
      <c r="F2653" s="16">
        <f t="shared" si="1600"/>
        <v>453228.21743895393</v>
      </c>
      <c r="G2653" s="16">
        <f t="shared" ref="G2653:G2684" si="1619">IF(E2653&gt;0,IF(E2653&lt;=D2653,G2652*(1-E2653/D2653),0),IF(AND(C2653&lt;0,F2653&gt;0),G2652-C2653,G2652))/$B$108</f>
        <v>215434.91620086832</v>
      </c>
      <c r="H2653" s="16">
        <f t="shared" si="1601"/>
        <v>22000</v>
      </c>
      <c r="I2653" s="16">
        <f t="shared" ref="I2653:I2684" si="1620">IF($B2653&gt;$H$2647,K2652,K2652*$B$107*IF(K2652&gt;0,$B$106,1))</f>
        <v>343868.72295146028</v>
      </c>
      <c r="J2653" s="16">
        <f t="shared" ref="J2653:J2684" si="1621">IF(AND(H2653&gt;0,I2653&gt;0),H2653/(1-$B$105*MAX(0,1-L2652/I2653)),0)</f>
        <v>24893.674587294998</v>
      </c>
      <c r="K2653" s="16">
        <f t="shared" si="1602"/>
        <v>318975.0483641653</v>
      </c>
      <c r="L2653" s="16">
        <f t="shared" ref="L2653:L2684" si="1622">IF(J2653&gt;0,IF(J2653&lt;=I2653,L2652*(1-J2653/I2653),0),IF(AND(H2653&lt;0,K2653&gt;0),L2652-H2653,L2652))/$B$108</f>
        <v>172908.82041498634</v>
      </c>
      <c r="M2653" s="16">
        <f t="shared" si="1603"/>
        <v>22000</v>
      </c>
      <c r="N2653" s="16">
        <f t="shared" ref="N2653:N2684" si="1623">IF($B2653&gt;$M$2647,P2652,P2652*$B$107*IF(P2652&gt;0,$B$106,1))</f>
        <v>407640.32517667243</v>
      </c>
      <c r="O2653" s="16">
        <f t="shared" ref="O2653:O2684" si="1624">IF(AND(M2653&gt;0,N2653&gt;0),M2653/(1-$B$105*MAX(0,1-Q2652/N2653)),0)</f>
        <v>25148.465220076796</v>
      </c>
      <c r="P2653" s="16">
        <f t="shared" si="1604"/>
        <v>382491.85995659564</v>
      </c>
      <c r="Q2653" s="16">
        <f t="shared" ref="Q2653:Q2684" si="1625">IF(O2653&gt;0,IF(O2653&lt;=N2653,Q2652*(1-O2653/N2653),0),IF(AND(M2653&lt;0,P2653&gt;0),Q2652-M2653,Q2652))/$B$108</f>
        <v>194425.97200675341</v>
      </c>
      <c r="R2653" s="16">
        <f t="shared" si="1605"/>
        <v>22000</v>
      </c>
      <c r="S2653" s="16">
        <f t="shared" ref="S2653:S2684" si="1626">IF($B2653&gt;$R$2647,U2652,U2652*$B$107*IF(U2652&gt;0,$B$106,1))</f>
        <v>374181.51482118003</v>
      </c>
      <c r="T2653" s="16">
        <f t="shared" ref="T2653:T2684" si="1627">IF(AND(R2653&gt;0,S2653&gt;0),R2653/(1-$B$105*MAX(0,1-V2652/S2653)),0)</f>
        <v>25018.165045272297</v>
      </c>
      <c r="U2653" s="16">
        <f t="shared" si="1606"/>
        <v>349163.3497759077</v>
      </c>
      <c r="V2653" s="16">
        <f t="shared" ref="V2653:V2684" si="1628">IF(T2653&gt;0,IF(T2653&lt;=S2653,V2652*(1-T2653/S2653),0),IF(AND(R2653&lt;0,U2653&gt;0),V2652-R2653,V2652))/$B$108</f>
        <v>183483.30571351026</v>
      </c>
      <c r="W2653" s="16">
        <f t="shared" si="1607"/>
        <v>22000</v>
      </c>
      <c r="X2653" s="16">
        <f t="shared" ref="X2653:X2684" si="1629">IF($B2653&gt;$W$2647,Z2652,Z2652*$B$107*IF(Z2652&gt;0,$B$106,1))</f>
        <v>389763.25205056486</v>
      </c>
      <c r="Y2653" s="16">
        <f t="shared" ref="Y2653:Y2684" si="1630">IF(AND(W2653&gt;0,X2653&gt;0),W2653/(1-$B$105*MAX(0,1-AA2652/X2653)),0)</f>
        <v>25079.745151157211</v>
      </c>
      <c r="Z2653" s="16">
        <f t="shared" si="1608"/>
        <v>364683.50689940766</v>
      </c>
      <c r="AA2653" s="16">
        <f t="shared" ref="AA2653:AA2684" si="1631">IF(Y2653&gt;0,IF(Y2653&lt;=X2653,AA2652*(1-Y2653/X2653),0),IF(AND(W2653&lt;0,Z2653&gt;0),AA2652-W2653,AA2652))/$B$108</f>
        <v>188669.94200088806</v>
      </c>
      <c r="AB2653" s="16">
        <f t="shared" si="1609"/>
        <v>22000</v>
      </c>
      <c r="AC2653" s="16">
        <f t="shared" ref="AC2653:AC2684" si="1632">IF($B2653&gt;$AB$2647,AE2652,AE2652*$B$107*IF(AE2652&gt;0,$B$106,1))</f>
        <v>397662.75869066815</v>
      </c>
      <c r="AD2653" s="16">
        <f t="shared" ref="AD2653:AD2684" si="1633">IF(AND(AB2653&gt;0,AC2653&gt;0),AB2653/(1-$B$105*MAX(0,1-AF2652/AC2653)),0)</f>
        <v>25110.361448931308</v>
      </c>
      <c r="AE2653" s="16">
        <f t="shared" si="1610"/>
        <v>372552.39724173682</v>
      </c>
      <c r="AF2653" s="16">
        <f t="shared" ref="AF2653:AF2684" si="1634">IF(AD2653&gt;0,IF(AD2653&lt;=AC2653,AF2652*(1-AD2653/AC2653),0),IF(AND(AB2653&lt;0,AE2653&gt;0),AF2652-AB2653,AF2652))/$B$108</f>
        <v>191238.4372106886</v>
      </c>
      <c r="AG2653" s="16">
        <f t="shared" si="1611"/>
        <v>22000</v>
      </c>
      <c r="AH2653" s="16">
        <f t="shared" ref="AH2653:AH2684" si="1635">IF($B2653&gt;$AG$2647,AJ2652,AJ2652*$B$107*IF(AJ2652&gt;0,$B$106,1))</f>
        <v>401639.96420759417</v>
      </c>
      <c r="AI2653" s="16">
        <f t="shared" ref="AI2653:AI2684" si="1636">IF(AND(AG2653&gt;0,AH2653&gt;0),AG2653/(1-$B$105*MAX(0,1-AK2652/AH2653)),0)</f>
        <v>25125.625335357359</v>
      </c>
      <c r="AJ2653" s="16">
        <f t="shared" si="1612"/>
        <v>376514.33887223678</v>
      </c>
      <c r="AK2653" s="16">
        <f t="shared" ref="AK2653:AK2684" si="1637">IF(AI2653&gt;0,IF(AI2653&lt;=AH2653,AK2652*(1-AI2653/AH2653),0),IF(AND(AG2653&lt;0,AJ2653&gt;0),AK2652-AG2653,AK2652))/$B$108</f>
        <v>192516.52021235062</v>
      </c>
      <c r="AL2653" s="16">
        <f t="shared" si="1613"/>
        <v>22000</v>
      </c>
      <c r="AM2653" s="16">
        <f t="shared" ref="AM2653:AM2684" si="1638">IF($B2653&gt;$AL$2647,AO2652,AO2652*$B$107*IF(AO2652&gt;0,$B$106,1))</f>
        <v>399649.06499144656</v>
      </c>
      <c r="AN2653" s="16">
        <f t="shared" ref="AN2653:AN2684" si="1639">IF(AND(AL2653&gt;0,AM2653&gt;0),AL2653/(1-$B$105*MAX(0,1-AP2652/AM2653)),0)</f>
        <v>25117.997103904716</v>
      </c>
      <c r="AO2653" s="16">
        <f t="shared" si="1614"/>
        <v>374531.06788754184</v>
      </c>
      <c r="AP2653" s="16">
        <f t="shared" ref="AP2653:AP2684" si="1640">IF(AN2653&gt;0,IF(AN2653&lt;=AM2653,AP2652*(1-AN2653/AM2653),0),IF(AND(AL2653&lt;0,AO2653&gt;0),AP2652-AL2653,AP2652))/$B$108</f>
        <v>191877.99120440427</v>
      </c>
      <c r="AQ2653" s="16">
        <f t="shared" si="1615"/>
        <v>22000</v>
      </c>
      <c r="AR2653" s="16">
        <f t="shared" ref="AR2653:AR2684" si="1641">IF($B2653&gt;$AQ$2647,AT2652,AT2652*$B$107*IF(AT2652&gt;0,$B$106,1))</f>
        <v>399649.06499144656</v>
      </c>
      <c r="AS2653" s="16">
        <f t="shared" ref="AS2653:AS2684" si="1642">IF(AND(AQ2653&gt;0,AR2653&gt;0),AQ2653/(1-$B$105*MAX(0,1-AU2652/AR2653)),0)</f>
        <v>25117.997103904716</v>
      </c>
      <c r="AT2653" s="16">
        <f t="shared" si="1616"/>
        <v>374531.06788754184</v>
      </c>
      <c r="AU2653" s="16">
        <f t="shared" ref="AU2653:AU2684" si="1643">IF(AS2653&gt;0,IF(AS2653&lt;=AR2653,AU2652*(1-AS2653/AR2653),0),IF(AND(AQ2653&lt;0,AT2653&gt;0),AU2652-AQ2653,AU2652))/$B$108</f>
        <v>191877.99120440427</v>
      </c>
    </row>
    <row r="2654" spans="1:47">
      <c r="B2654" s="13">
        <v>2</v>
      </c>
      <c r="C2654" s="16">
        <f t="shared" si="1599"/>
        <v>22000</v>
      </c>
      <c r="D2654" s="16">
        <f t="shared" si="1617"/>
        <v>465891.41383419832</v>
      </c>
      <c r="E2654" s="16">
        <f t="shared" si="1618"/>
        <v>25574.622420800621</v>
      </c>
      <c r="F2654" s="16">
        <f t="shared" si="1600"/>
        <v>440316.7914133977</v>
      </c>
      <c r="G2654" s="16">
        <f t="shared" si="1619"/>
        <v>199616.51132586057</v>
      </c>
      <c r="H2654" s="16">
        <f t="shared" si="1601"/>
        <v>22000</v>
      </c>
      <c r="I2654" s="16">
        <f t="shared" si="1620"/>
        <v>327887.21121546009</v>
      </c>
      <c r="J2654" s="16">
        <f t="shared" si="1621"/>
        <v>25082.400895005117</v>
      </c>
      <c r="K2654" s="16">
        <f t="shared" si="1602"/>
        <v>302804.810320455</v>
      </c>
      <c r="L2654" s="16">
        <f t="shared" si="1622"/>
        <v>156550.7917428365</v>
      </c>
      <c r="M2654" s="16">
        <f t="shared" si="1603"/>
        <v>22000</v>
      </c>
      <c r="N2654" s="16">
        <f t="shared" si="1623"/>
        <v>393178.68252378295</v>
      </c>
      <c r="O2654" s="16">
        <f t="shared" si="1624"/>
        <v>25329.006123216433</v>
      </c>
      <c r="P2654" s="16">
        <f t="shared" si="1604"/>
        <v>367849.67640056653</v>
      </c>
      <c r="Q2654" s="16">
        <f t="shared" si="1625"/>
        <v>178334.15253746623</v>
      </c>
      <c r="R2654" s="16">
        <f t="shared" si="1605"/>
        <v>22000</v>
      </c>
      <c r="S2654" s="16">
        <f t="shared" si="1626"/>
        <v>358918.97376864654</v>
      </c>
      <c r="T2654" s="16">
        <f t="shared" si="1627"/>
        <v>25202.916579677189</v>
      </c>
      <c r="U2654" s="16">
        <f t="shared" si="1606"/>
        <v>333716.05718896934</v>
      </c>
      <c r="V2654" s="16">
        <f t="shared" si="1628"/>
        <v>167254.21476045923</v>
      </c>
      <c r="W2654" s="16">
        <f t="shared" si="1607"/>
        <v>22000</v>
      </c>
      <c r="X2654" s="16">
        <f t="shared" si="1629"/>
        <v>374872.76408217713</v>
      </c>
      <c r="Y2654" s="16">
        <f t="shared" si="1630"/>
        <v>25262.513151127012</v>
      </c>
      <c r="Z2654" s="16">
        <f t="shared" si="1608"/>
        <v>349610.2509310501</v>
      </c>
      <c r="AA2654" s="16">
        <f t="shared" si="1631"/>
        <v>172505.44740597619</v>
      </c>
      <c r="AB2654" s="16">
        <f t="shared" si="1609"/>
        <v>22000</v>
      </c>
      <c r="AC2654" s="16">
        <f t="shared" si="1632"/>
        <v>382961.51122067095</v>
      </c>
      <c r="AD2654" s="16">
        <f t="shared" si="1633"/>
        <v>25292.138997379603</v>
      </c>
      <c r="AE2654" s="16">
        <f t="shared" si="1610"/>
        <v>357669.37222329131</v>
      </c>
      <c r="AF2654" s="16">
        <f t="shared" si="1634"/>
        <v>175106.24635309176</v>
      </c>
      <c r="AG2654" s="16">
        <f t="shared" si="1611"/>
        <v>22000</v>
      </c>
      <c r="AH2654" s="16">
        <f t="shared" si="1635"/>
        <v>387034.14950032707</v>
      </c>
      <c r="AI2654" s="16">
        <f t="shared" si="1636"/>
        <v>25306.908028009584</v>
      </c>
      <c r="AJ2654" s="16">
        <f t="shared" si="1612"/>
        <v>361727.24147231749</v>
      </c>
      <c r="AK2654" s="16">
        <f t="shared" si="1637"/>
        <v>176400.47962269327</v>
      </c>
      <c r="AL2654" s="16">
        <f t="shared" si="1613"/>
        <v>22000</v>
      </c>
      <c r="AM2654" s="16">
        <f t="shared" si="1638"/>
        <v>384995.46592431975</v>
      </c>
      <c r="AN2654" s="16">
        <f t="shared" si="1639"/>
        <v>25299.527192439044</v>
      </c>
      <c r="AO2654" s="16">
        <f t="shared" si="1614"/>
        <v>359695.93873188068</v>
      </c>
      <c r="AP2654" s="16">
        <f t="shared" si="1640"/>
        <v>175753.87569966062</v>
      </c>
      <c r="AQ2654" s="16">
        <f t="shared" si="1615"/>
        <v>22000</v>
      </c>
      <c r="AR2654" s="16">
        <f t="shared" si="1641"/>
        <v>384995.46592431975</v>
      </c>
      <c r="AS2654" s="16">
        <f t="shared" si="1642"/>
        <v>25299.527192439044</v>
      </c>
      <c r="AT2654" s="16">
        <f t="shared" si="1616"/>
        <v>359695.93873188068</v>
      </c>
      <c r="AU2654" s="16">
        <f t="shared" si="1643"/>
        <v>175753.87569966062</v>
      </c>
    </row>
    <row r="2655" spans="1:47">
      <c r="B2655" s="13">
        <v>3</v>
      </c>
      <c r="C2655" s="16">
        <f t="shared" si="1599"/>
        <v>22000</v>
      </c>
      <c r="D2655" s="16">
        <f t="shared" si="1617"/>
        <v>452619.24256548804</v>
      </c>
      <c r="E2655" s="16">
        <f t="shared" si="1618"/>
        <v>25741.032759975162</v>
      </c>
      <c r="F2655" s="16">
        <f t="shared" si="1600"/>
        <v>426878.20980551286</v>
      </c>
      <c r="G2655" s="16">
        <f t="shared" si="1619"/>
        <v>184572.61382769747</v>
      </c>
      <c r="H2655" s="16">
        <f t="shared" si="1601"/>
        <v>22000</v>
      </c>
      <c r="I2655" s="16">
        <f t="shared" si="1620"/>
        <v>311265.17672080855</v>
      </c>
      <c r="J2655" s="16">
        <f t="shared" si="1621"/>
        <v>25265.083093031186</v>
      </c>
      <c r="K2655" s="16">
        <f t="shared" si="1602"/>
        <v>286000.09362777736</v>
      </c>
      <c r="L2655" s="16">
        <f t="shared" si="1622"/>
        <v>141023.25543733247</v>
      </c>
      <c r="M2655" s="16">
        <f t="shared" si="1603"/>
        <v>22000</v>
      </c>
      <c r="N2655" s="16">
        <f t="shared" si="1623"/>
        <v>378127.39635919838</v>
      </c>
      <c r="O2655" s="16">
        <f t="shared" si="1624"/>
        <v>25503.627797836052</v>
      </c>
      <c r="P2655" s="16">
        <f t="shared" si="1604"/>
        <v>352623.76856136235</v>
      </c>
      <c r="Q2655" s="16">
        <f t="shared" si="1625"/>
        <v>163045.11398996945</v>
      </c>
      <c r="R2655" s="16">
        <f t="shared" si="1605"/>
        <v>22000</v>
      </c>
      <c r="S2655" s="16">
        <f t="shared" si="1626"/>
        <v>343040.08382682916</v>
      </c>
      <c r="T2655" s="16">
        <f t="shared" si="1627"/>
        <v>25381.682641415427</v>
      </c>
      <c r="U2655" s="16">
        <f t="shared" si="1606"/>
        <v>317658.40118541371</v>
      </c>
      <c r="V2655" s="16">
        <f t="shared" si="1628"/>
        <v>151842.16060470141</v>
      </c>
      <c r="W2655" s="16">
        <f t="shared" si="1607"/>
        <v>22000</v>
      </c>
      <c r="X2655" s="16">
        <f t="shared" si="1629"/>
        <v>359378.36134206364</v>
      </c>
      <c r="Y2655" s="16">
        <f t="shared" si="1630"/>
        <v>25439.326361426549</v>
      </c>
      <c r="Z2655" s="16">
        <f t="shared" si="1608"/>
        <v>333939.03498063708</v>
      </c>
      <c r="AA2655" s="16">
        <f t="shared" si="1631"/>
        <v>157151.27388012616</v>
      </c>
      <c r="AB2655" s="16">
        <f t="shared" si="1609"/>
        <v>22000</v>
      </c>
      <c r="AC2655" s="16">
        <f t="shared" si="1632"/>
        <v>367662.65448321012</v>
      </c>
      <c r="AD2655" s="16">
        <f t="shared" si="1633"/>
        <v>25467.977426932812</v>
      </c>
      <c r="AE2655" s="16">
        <f t="shared" si="1610"/>
        <v>342194.67705627729</v>
      </c>
      <c r="AF2655" s="16">
        <f t="shared" si="1634"/>
        <v>159781.02318150125</v>
      </c>
      <c r="AG2655" s="16">
        <f t="shared" si="1611"/>
        <v>22000</v>
      </c>
      <c r="AH2655" s="16">
        <f t="shared" si="1635"/>
        <v>371833.90059905406</v>
      </c>
      <c r="AI2655" s="16">
        <f t="shared" si="1636"/>
        <v>25482.259517982937</v>
      </c>
      <c r="AJ2655" s="16">
        <f t="shared" si="1612"/>
        <v>346351.64108107111</v>
      </c>
      <c r="AK2655" s="16">
        <f t="shared" si="1637"/>
        <v>161089.73131677083</v>
      </c>
      <c r="AL2655" s="16">
        <f t="shared" si="1613"/>
        <v>22000</v>
      </c>
      <c r="AM2655" s="16">
        <f t="shared" si="1638"/>
        <v>369745.84326004947</v>
      </c>
      <c r="AN2655" s="16">
        <f t="shared" si="1639"/>
        <v>25475.122113495134</v>
      </c>
      <c r="AO2655" s="16">
        <f t="shared" si="1614"/>
        <v>344270.72114655434</v>
      </c>
      <c r="AP2655" s="16">
        <f t="shared" si="1640"/>
        <v>160435.89006748929</v>
      </c>
      <c r="AQ2655" s="16">
        <f t="shared" si="1615"/>
        <v>22000</v>
      </c>
      <c r="AR2655" s="16">
        <f t="shared" si="1641"/>
        <v>369745.84326004947</v>
      </c>
      <c r="AS2655" s="16">
        <f t="shared" si="1642"/>
        <v>25475.122113495134</v>
      </c>
      <c r="AT2655" s="16">
        <f t="shared" si="1616"/>
        <v>344270.72114655434</v>
      </c>
      <c r="AU2655" s="16">
        <f t="shared" si="1643"/>
        <v>160435.89006748929</v>
      </c>
    </row>
    <row r="2656" spans="1:47">
      <c r="B2656" s="13">
        <v>4</v>
      </c>
      <c r="C2656" s="16">
        <f t="shared" si="1599"/>
        <v>22000</v>
      </c>
      <c r="D2656" s="16">
        <f t="shared" si="1617"/>
        <v>438805.18698747893</v>
      </c>
      <c r="E2656" s="16">
        <f t="shared" si="1618"/>
        <v>25901.775986122237</v>
      </c>
      <c r="F2656" s="16">
        <f t="shared" si="1600"/>
        <v>412903.41100135667</v>
      </c>
      <c r="G2656" s="16">
        <f t="shared" si="1619"/>
        <v>170272.22407591177</v>
      </c>
      <c r="H2656" s="16">
        <f t="shared" si="1601"/>
        <v>22000</v>
      </c>
      <c r="I2656" s="16">
        <f t="shared" si="1620"/>
        <v>293990.93624373747</v>
      </c>
      <c r="J2656" s="16">
        <f t="shared" si="1621"/>
        <v>25441.811849754689</v>
      </c>
      <c r="K2656" s="16">
        <f t="shared" si="1602"/>
        <v>268549.12439398275</v>
      </c>
      <c r="L2656" s="16">
        <f t="shared" si="1622"/>
        <v>126293.31516789182</v>
      </c>
      <c r="M2656" s="16">
        <f t="shared" si="1603"/>
        <v>22000</v>
      </c>
      <c r="N2656" s="16">
        <f t="shared" si="1623"/>
        <v>362476.0766549668</v>
      </c>
      <c r="O2656" s="16">
        <f t="shared" si="1624"/>
        <v>25672.430364784846</v>
      </c>
      <c r="P2656" s="16">
        <f t="shared" si="1604"/>
        <v>336803.64629018196</v>
      </c>
      <c r="Q2656" s="16">
        <f t="shared" si="1625"/>
        <v>148526.87823277846</v>
      </c>
      <c r="R2656" s="16">
        <f t="shared" si="1605"/>
        <v>22000</v>
      </c>
      <c r="S2656" s="16">
        <f t="shared" si="1626"/>
        <v>326533.77691453416</v>
      </c>
      <c r="T2656" s="16">
        <f t="shared" si="1627"/>
        <v>25554.5586463041</v>
      </c>
      <c r="U2656" s="16">
        <f t="shared" si="1606"/>
        <v>300979.21826823003</v>
      </c>
      <c r="V2656" s="16">
        <f t="shared" si="1628"/>
        <v>137214.68761496001</v>
      </c>
      <c r="W2656" s="16">
        <f t="shared" si="1607"/>
        <v>22000</v>
      </c>
      <c r="X2656" s="16">
        <f t="shared" si="1629"/>
        <v>343269.29161799612</v>
      </c>
      <c r="Y2656" s="16">
        <f t="shared" si="1630"/>
        <v>25610.282455784978</v>
      </c>
      <c r="Z2656" s="16">
        <f t="shared" si="1608"/>
        <v>317659.00916221115</v>
      </c>
      <c r="AA2656" s="16">
        <f t="shared" si="1631"/>
        <v>142575.18938956896</v>
      </c>
      <c r="AB2656" s="16">
        <f t="shared" si="1609"/>
        <v>22000</v>
      </c>
      <c r="AC2656" s="16">
        <f t="shared" si="1632"/>
        <v>351755.59633322968</v>
      </c>
      <c r="AD2656" s="16">
        <f t="shared" si="1633"/>
        <v>25637.9755111132</v>
      </c>
      <c r="AE2656" s="16">
        <f t="shared" si="1610"/>
        <v>326117.6208221165</v>
      </c>
      <c r="AF2656" s="16">
        <f t="shared" si="1634"/>
        <v>145230.64821046038</v>
      </c>
      <c r="AG2656" s="16">
        <f t="shared" si="1611"/>
        <v>22000</v>
      </c>
      <c r="AH2656" s="16">
        <f t="shared" si="1635"/>
        <v>356028.70593287627</v>
      </c>
      <c r="AI2656" s="16">
        <f t="shared" si="1636"/>
        <v>25651.77912138835</v>
      </c>
      <c r="AJ2656" s="16">
        <f t="shared" si="1612"/>
        <v>330376.92681148794</v>
      </c>
      <c r="AK2656" s="16">
        <f t="shared" si="1637"/>
        <v>146552.21226315154</v>
      </c>
      <c r="AL2656" s="16">
        <f t="shared" si="1613"/>
        <v>22000</v>
      </c>
      <c r="AM2656" s="16">
        <f t="shared" si="1638"/>
        <v>353889.6450953891</v>
      </c>
      <c r="AN2656" s="16">
        <f t="shared" si="1639"/>
        <v>25644.880912498982</v>
      </c>
      <c r="AO2656" s="16">
        <f t="shared" si="1614"/>
        <v>328244.76418289013</v>
      </c>
      <c r="AP2656" s="16">
        <f t="shared" si="1640"/>
        <v>145891.94303467745</v>
      </c>
      <c r="AQ2656" s="16">
        <f t="shared" si="1615"/>
        <v>22000</v>
      </c>
      <c r="AR2656" s="16">
        <f t="shared" si="1641"/>
        <v>353889.6450953891</v>
      </c>
      <c r="AS2656" s="16">
        <f t="shared" si="1642"/>
        <v>25644.880912498982</v>
      </c>
      <c r="AT2656" s="16">
        <f t="shared" si="1616"/>
        <v>328244.76418289013</v>
      </c>
      <c r="AU2656" s="16">
        <f t="shared" si="1643"/>
        <v>145891.94303467745</v>
      </c>
    </row>
    <row r="2657" spans="2:47">
      <c r="B2657" s="13">
        <v>5</v>
      </c>
      <c r="C2657" s="16">
        <f t="shared" si="1599"/>
        <v>22000</v>
      </c>
      <c r="D2657" s="16">
        <f t="shared" si="1617"/>
        <v>424439.9323047346</v>
      </c>
      <c r="E2657" s="16">
        <f t="shared" si="1618"/>
        <v>26056.965586494378</v>
      </c>
      <c r="F2657" s="16">
        <f t="shared" si="1600"/>
        <v>398382.96671824023</v>
      </c>
      <c r="G2657" s="16">
        <f t="shared" si="1619"/>
        <v>156685.26694473188</v>
      </c>
      <c r="H2657" s="16">
        <f t="shared" si="1601"/>
        <v>22000</v>
      </c>
      <c r="I2657" s="16">
        <f t="shared" si="1620"/>
        <v>276052.38692955062</v>
      </c>
      <c r="J2657" s="16">
        <f t="shared" si="1621"/>
        <v>25612.68493490752</v>
      </c>
      <c r="K2657" s="16">
        <f t="shared" si="1602"/>
        <v>250439.70199464308</v>
      </c>
      <c r="L2657" s="16">
        <f t="shared" si="1622"/>
        <v>112328.99244149109</v>
      </c>
      <c r="M2657" s="16">
        <f t="shared" si="1603"/>
        <v>22000</v>
      </c>
      <c r="N2657" s="16">
        <f t="shared" si="1623"/>
        <v>346213.94016752962</v>
      </c>
      <c r="O2657" s="16">
        <f t="shared" si="1624"/>
        <v>25835.519997358777</v>
      </c>
      <c r="P2657" s="16">
        <f t="shared" si="1604"/>
        <v>320378.42017017084</v>
      </c>
      <c r="Q2657" s="16">
        <f t="shared" si="1625"/>
        <v>134748.39041692266</v>
      </c>
      <c r="R2657" s="16">
        <f t="shared" si="1605"/>
        <v>22000</v>
      </c>
      <c r="S2657" s="16">
        <f t="shared" si="1626"/>
        <v>309388.57762664434</v>
      </c>
      <c r="T2657" s="16">
        <f t="shared" si="1627"/>
        <v>25721.646598791471</v>
      </c>
      <c r="U2657" s="16">
        <f t="shared" si="1606"/>
        <v>283666.93102785287</v>
      </c>
      <c r="V2657" s="16">
        <f t="shared" si="1628"/>
        <v>123340.26117268209</v>
      </c>
      <c r="W2657" s="16">
        <f t="shared" si="1607"/>
        <v>22000</v>
      </c>
      <c r="X2657" s="16">
        <f t="shared" si="1629"/>
        <v>326534.40187820332</v>
      </c>
      <c r="Y2657" s="16">
        <f t="shared" si="1630"/>
        <v>25775.485443028101</v>
      </c>
      <c r="Z2657" s="16">
        <f t="shared" si="1608"/>
        <v>300758.91643517523</v>
      </c>
      <c r="AA2657" s="16">
        <f t="shared" si="1631"/>
        <v>128745.88412190316</v>
      </c>
      <c r="AB2657" s="16">
        <f t="shared" si="1609"/>
        <v>22000</v>
      </c>
      <c r="AC2657" s="16">
        <f t="shared" si="1632"/>
        <v>335229.34714788641</v>
      </c>
      <c r="AD2657" s="16">
        <f t="shared" si="1633"/>
        <v>25802.238232566138</v>
      </c>
      <c r="AE2657" s="16">
        <f t="shared" si="1610"/>
        <v>309427.10891532025</v>
      </c>
      <c r="AF2657" s="16">
        <f t="shared" si="1634"/>
        <v>131423.92468634481</v>
      </c>
      <c r="AG2657" s="16">
        <f t="shared" si="1611"/>
        <v>22000</v>
      </c>
      <c r="AH2657" s="16">
        <f t="shared" si="1635"/>
        <v>339607.65814660088</v>
      </c>
      <c r="AI2657" s="16">
        <f t="shared" si="1636"/>
        <v>25815.572300681797</v>
      </c>
      <c r="AJ2657" s="16">
        <f t="shared" si="1612"/>
        <v>313792.08584591909</v>
      </c>
      <c r="AK2657" s="16">
        <f t="shared" si="1637"/>
        <v>132756.78239413246</v>
      </c>
      <c r="AL2657" s="16">
        <f t="shared" si="1613"/>
        <v>22000</v>
      </c>
      <c r="AM2657" s="16">
        <f t="shared" si="1638"/>
        <v>337415.92289416009</v>
      </c>
      <c r="AN2657" s="16">
        <f t="shared" si="1639"/>
        <v>25808.908812592956</v>
      </c>
      <c r="AO2657" s="16">
        <f t="shared" si="1614"/>
        <v>311607.01408156712</v>
      </c>
      <c r="AP2657" s="16">
        <f t="shared" si="1640"/>
        <v>132090.86617773349</v>
      </c>
      <c r="AQ2657" s="16">
        <f t="shared" si="1615"/>
        <v>22000</v>
      </c>
      <c r="AR2657" s="16">
        <f t="shared" si="1641"/>
        <v>337415.92289416009</v>
      </c>
      <c r="AS2657" s="16">
        <f t="shared" si="1642"/>
        <v>25808.908812592956</v>
      </c>
      <c r="AT2657" s="16">
        <f t="shared" si="1616"/>
        <v>311607.01408156712</v>
      </c>
      <c r="AU2657" s="16">
        <f t="shared" si="1643"/>
        <v>132090.86617773349</v>
      </c>
    </row>
    <row r="2658" spans="2:47">
      <c r="B2658" s="13">
        <v>6</v>
      </c>
      <c r="C2658" s="16">
        <f t="shared" si="1599"/>
        <v>22000</v>
      </c>
      <c r="D2658" s="16">
        <f t="shared" si="1617"/>
        <v>409513.78680834785</v>
      </c>
      <c r="E2658" s="16">
        <f t="shared" si="1618"/>
        <v>26206.719366040528</v>
      </c>
      <c r="F2658" s="16">
        <f t="shared" si="1600"/>
        <v>383307.06744230731</v>
      </c>
      <c r="G2658" s="16">
        <f t="shared" si="1619"/>
        <v>143782.5857334098</v>
      </c>
      <c r="H2658" s="16">
        <f t="shared" si="1601"/>
        <v>22000</v>
      </c>
      <c r="I2658" s="16">
        <f t="shared" si="1620"/>
        <v>257436.98726837343</v>
      </c>
      <c r="J2658" s="16">
        <f t="shared" si="1621"/>
        <v>25777.806442388406</v>
      </c>
      <c r="K2658" s="16">
        <f t="shared" si="1602"/>
        <v>231659.18082598504</v>
      </c>
      <c r="L2658" s="16">
        <f t="shared" si="1622"/>
        <v>99099.226252470209</v>
      </c>
      <c r="M2658" s="16">
        <f t="shared" si="1603"/>
        <v>22000</v>
      </c>
      <c r="N2658" s="16">
        <f t="shared" si="1623"/>
        <v>329329.79322972544</v>
      </c>
      <c r="O2658" s="16">
        <f t="shared" si="1624"/>
        <v>25993.008181482222</v>
      </c>
      <c r="P2658" s="16">
        <f t="shared" si="1604"/>
        <v>303336.78504824324</v>
      </c>
      <c r="Q2658" s="16">
        <f t="shared" si="1625"/>
        <v>121679.5156964432</v>
      </c>
      <c r="R2658" s="16">
        <f t="shared" si="1605"/>
        <v>22000</v>
      </c>
      <c r="S2658" s="16">
        <f t="shared" si="1626"/>
        <v>291592.58508077107</v>
      </c>
      <c r="T2658" s="16">
        <f t="shared" si="1627"/>
        <v>25883.054332139596</v>
      </c>
      <c r="U2658" s="16">
        <f t="shared" si="1606"/>
        <v>265709.53074863146</v>
      </c>
      <c r="V2658" s="16">
        <f t="shared" si="1628"/>
        <v>110188.26587737801</v>
      </c>
      <c r="W2658" s="16">
        <f t="shared" si="1607"/>
        <v>22000</v>
      </c>
      <c r="X2658" s="16">
        <f t="shared" si="1629"/>
        <v>309162.12056037405</v>
      </c>
      <c r="Y2658" s="16">
        <f t="shared" si="1630"/>
        <v>25935.044916484454</v>
      </c>
      <c r="Z2658" s="16">
        <f t="shared" si="1608"/>
        <v>283227.07564388961</v>
      </c>
      <c r="AA2658" s="16">
        <f t="shared" si="1631"/>
        <v>115632.96798602307</v>
      </c>
      <c r="AB2658" s="16">
        <f t="shared" si="1609"/>
        <v>22000</v>
      </c>
      <c r="AC2658" s="16">
        <f t="shared" si="1632"/>
        <v>318072.50233841431</v>
      </c>
      <c r="AD2658" s="16">
        <f t="shared" si="1633"/>
        <v>25960.876037204649</v>
      </c>
      <c r="AE2658" s="16">
        <f t="shared" si="1610"/>
        <v>292111.62630120968</v>
      </c>
      <c r="AF2658" s="16">
        <f t="shared" si="1634"/>
        <v>118330.57573899355</v>
      </c>
      <c r="AG2658" s="16">
        <f t="shared" si="1611"/>
        <v>22000</v>
      </c>
      <c r="AH2658" s="16">
        <f t="shared" si="1635"/>
        <v>322559.43672445411</v>
      </c>
      <c r="AI2658" s="16">
        <f t="shared" si="1636"/>
        <v>25973.749921208702</v>
      </c>
      <c r="AJ2658" s="16">
        <f t="shared" si="1612"/>
        <v>296585.68680324539</v>
      </c>
      <c r="AK2658" s="16">
        <f t="shared" si="1637"/>
        <v>119673.22158434719</v>
      </c>
      <c r="AL2658" s="16">
        <f t="shared" si="1613"/>
        <v>22000</v>
      </c>
      <c r="AM2658" s="16">
        <f t="shared" si="1638"/>
        <v>320313.31405500608</v>
      </c>
      <c r="AN2658" s="16">
        <f t="shared" si="1639"/>
        <v>25967.316469977774</v>
      </c>
      <c r="AO2658" s="16">
        <f t="shared" si="1614"/>
        <v>294345.99758502829</v>
      </c>
      <c r="AP2658" s="16">
        <f t="shared" si="1640"/>
        <v>119002.41098791198</v>
      </c>
      <c r="AQ2658" s="16">
        <f t="shared" si="1615"/>
        <v>22000</v>
      </c>
      <c r="AR2658" s="16">
        <f t="shared" si="1641"/>
        <v>320313.31405500608</v>
      </c>
      <c r="AS2658" s="16">
        <f t="shared" si="1642"/>
        <v>25967.316469977774</v>
      </c>
      <c r="AT2658" s="16">
        <f t="shared" si="1616"/>
        <v>294345.99758502829</v>
      </c>
      <c r="AU2658" s="16">
        <f t="shared" si="1643"/>
        <v>119002.41098791198</v>
      </c>
    </row>
    <row r="2659" spans="2:47">
      <c r="B2659" s="13">
        <v>7</v>
      </c>
      <c r="C2659" s="16">
        <f t="shared" si="1599"/>
        <v>22000</v>
      </c>
      <c r="D2659" s="16">
        <f t="shared" si="1617"/>
        <v>394016.66690664535</v>
      </c>
      <c r="E2659" s="16">
        <f t="shared" si="1618"/>
        <v>26351.158785062329</v>
      </c>
      <c r="F2659" s="16">
        <f t="shared" si="1600"/>
        <v>367665.50812158303</v>
      </c>
      <c r="G2659" s="16">
        <f t="shared" si="1619"/>
        <v>131535.93435758926</v>
      </c>
      <c r="H2659" s="16">
        <f t="shared" si="1601"/>
        <v>22000</v>
      </c>
      <c r="I2659" s="16">
        <f t="shared" si="1620"/>
        <v>238131.73833826307</v>
      </c>
      <c r="J2659" s="16">
        <f t="shared" si="1621"/>
        <v>25937.286040076022</v>
      </c>
      <c r="K2659" s="16">
        <f t="shared" si="1602"/>
        <v>212194.45229818704</v>
      </c>
      <c r="L2659" s="16">
        <f t="shared" si="1622"/>
        <v>86573.870645921997</v>
      </c>
      <c r="M2659" s="16">
        <f t="shared" si="1603"/>
        <v>22000</v>
      </c>
      <c r="N2659" s="16">
        <f t="shared" si="1623"/>
        <v>311812.01482249121</v>
      </c>
      <c r="O2659" s="16">
        <f t="shared" si="1624"/>
        <v>26145.011006542842</v>
      </c>
      <c r="P2659" s="16">
        <f t="shared" si="1604"/>
        <v>285667.00381594838</v>
      </c>
      <c r="Q2659" s="16">
        <f t="shared" si="1625"/>
        <v>109291.03403437759</v>
      </c>
      <c r="R2659" s="16">
        <f t="shared" si="1605"/>
        <v>22000</v>
      </c>
      <c r="S2659" s="16">
        <f t="shared" si="1626"/>
        <v>273133.45503774827</v>
      </c>
      <c r="T2659" s="16">
        <f t="shared" si="1627"/>
        <v>26038.894777498499</v>
      </c>
      <c r="U2659" s="16">
        <f t="shared" si="1606"/>
        <v>247094.56026024977</v>
      </c>
      <c r="V2659" s="16">
        <f t="shared" si="1628"/>
        <v>97729.001747613773</v>
      </c>
      <c r="W2659" s="16">
        <f t="shared" si="1607"/>
        <v>22000</v>
      </c>
      <c r="X2659" s="16">
        <f t="shared" si="1629"/>
        <v>291140.44013737986</v>
      </c>
      <c r="Y2659" s="16">
        <f t="shared" si="1630"/>
        <v>26089.07533314409</v>
      </c>
      <c r="Z2659" s="16">
        <f t="shared" si="1608"/>
        <v>265051.36480423575</v>
      </c>
      <c r="AA2659" s="16">
        <f t="shared" si="1631"/>
        <v>103206.96614967052</v>
      </c>
      <c r="AB2659" s="16">
        <f t="shared" si="1609"/>
        <v>22000</v>
      </c>
      <c r="AC2659" s="16">
        <f t="shared" si="1632"/>
        <v>300273.22514006548</v>
      </c>
      <c r="AD2659" s="16">
        <f t="shared" si="1633"/>
        <v>26114.004118515793</v>
      </c>
      <c r="AE2659" s="16">
        <f t="shared" si="1610"/>
        <v>274159.22102154966</v>
      </c>
      <c r="AF2659" s="16">
        <f t="shared" si="1634"/>
        <v>105921.2395921569</v>
      </c>
      <c r="AG2659" s="16">
        <f t="shared" si="1611"/>
        <v>22000</v>
      </c>
      <c r="AH2659" s="16">
        <f t="shared" si="1635"/>
        <v>304872.29089252808</v>
      </c>
      <c r="AI2659" s="16">
        <f t="shared" si="1636"/>
        <v>26126.427538109398</v>
      </c>
      <c r="AJ2659" s="16">
        <f t="shared" si="1612"/>
        <v>278745.86335441866</v>
      </c>
      <c r="AK2659" s="16">
        <f t="shared" si="1637"/>
        <v>107272.22469883569</v>
      </c>
      <c r="AL2659" s="16">
        <f t="shared" si="1613"/>
        <v>22000</v>
      </c>
      <c r="AM2659" s="16">
        <f t="shared" si="1638"/>
        <v>302570.024757554</v>
      </c>
      <c r="AN2659" s="16">
        <f t="shared" si="1639"/>
        <v>26120.219259516332</v>
      </c>
      <c r="AO2659" s="16">
        <f t="shared" si="1614"/>
        <v>276449.80549803766</v>
      </c>
      <c r="AP2659" s="16">
        <f t="shared" si="1640"/>
        <v>106597.24400037405</v>
      </c>
      <c r="AQ2659" s="16">
        <f t="shared" si="1615"/>
        <v>22000</v>
      </c>
      <c r="AR2659" s="16">
        <f t="shared" si="1641"/>
        <v>302570.024757554</v>
      </c>
      <c r="AS2659" s="16">
        <f t="shared" si="1642"/>
        <v>26120.219259516332</v>
      </c>
      <c r="AT2659" s="16">
        <f t="shared" si="1616"/>
        <v>276449.80549803766</v>
      </c>
      <c r="AU2659" s="16">
        <f t="shared" si="1643"/>
        <v>106597.24400037405</v>
      </c>
    </row>
    <row r="2660" spans="2:47">
      <c r="B2660" s="13">
        <v>8</v>
      </c>
      <c r="C2660" s="16">
        <f t="shared" si="1599"/>
        <v>22000</v>
      </c>
      <c r="D2660" s="16">
        <f t="shared" si="1617"/>
        <v>377938.0824185001</v>
      </c>
      <c r="E2660" s="16">
        <f t="shared" si="1618"/>
        <v>26490.408331655537</v>
      </c>
      <c r="F2660" s="16">
        <f t="shared" si="1600"/>
        <v>351447.67408684455</v>
      </c>
      <c r="G2660" s="16">
        <f t="shared" si="1619"/>
        <v>119917.96794267836</v>
      </c>
      <c r="H2660" s="16">
        <f t="shared" si="1601"/>
        <v>22000</v>
      </c>
      <c r="I2660" s="16">
        <f t="shared" si="1620"/>
        <v>218123.16529539839</v>
      </c>
      <c r="J2660" s="16">
        <f t="shared" si="1621"/>
        <v>26091.238249430829</v>
      </c>
      <c r="K2660" s="16">
        <f t="shared" si="1602"/>
        <v>192031.92704596755</v>
      </c>
      <c r="L2660" s="16">
        <f t="shared" si="1622"/>
        <v>74723.690318697321</v>
      </c>
      <c r="M2660" s="16">
        <f t="shared" si="1603"/>
        <v>22000</v>
      </c>
      <c r="N2660" s="16">
        <f t="shared" si="1623"/>
        <v>293648.539902566</v>
      </c>
      <c r="O2660" s="16">
        <f t="shared" si="1624"/>
        <v>26291.648488938299</v>
      </c>
      <c r="P2660" s="16">
        <f t="shared" si="1604"/>
        <v>267356.89141362772</v>
      </c>
      <c r="Q2660" s="16">
        <f t="shared" si="1625"/>
        <v>97554.633223048702</v>
      </c>
      <c r="R2660" s="16">
        <f t="shared" si="1605"/>
        <v>22000</v>
      </c>
      <c r="S2660" s="16">
        <f t="shared" si="1626"/>
        <v>253998.38227392116</v>
      </c>
      <c r="T2660" s="16">
        <f t="shared" si="1627"/>
        <v>26189.285264301598</v>
      </c>
      <c r="U2660" s="16">
        <f t="shared" si="1606"/>
        <v>227809.09700961955</v>
      </c>
      <c r="V2660" s="16">
        <f t="shared" si="1628"/>
        <v>85933.678544354305</v>
      </c>
      <c r="W2660" s="16">
        <f t="shared" si="1607"/>
        <v>22000</v>
      </c>
      <c r="X2660" s="16">
        <f t="shared" si="1629"/>
        <v>272456.89993686607</v>
      </c>
      <c r="Y2660" s="16">
        <f t="shared" si="1630"/>
        <v>26237.695324823217</v>
      </c>
      <c r="Z2660" s="16">
        <f t="shared" si="1608"/>
        <v>246219.20461204287</v>
      </c>
      <c r="AA2660" s="16">
        <f t="shared" si="1631"/>
        <v>91439.31274239636</v>
      </c>
      <c r="AB2660" s="16">
        <f t="shared" si="1609"/>
        <v>22000</v>
      </c>
      <c r="AC2660" s="16">
        <f t="shared" si="1632"/>
        <v>281819.22965689178</v>
      </c>
      <c r="AD2660" s="16">
        <f t="shared" si="1633"/>
        <v>26261.741734194984</v>
      </c>
      <c r="AE2660" s="16">
        <f t="shared" si="1610"/>
        <v>255557.4879226968</v>
      </c>
      <c r="AF2660" s="16">
        <f t="shared" si="1634"/>
        <v>94167.462961029712</v>
      </c>
      <c r="AG2660" s="16">
        <f t="shared" si="1611"/>
        <v>22000</v>
      </c>
      <c r="AH2660" s="16">
        <f t="shared" si="1635"/>
        <v>286534.02277654113</v>
      </c>
      <c r="AI2660" s="16">
        <f t="shared" si="1636"/>
        <v>26273.724715708577</v>
      </c>
      <c r="AJ2660" s="16">
        <f t="shared" si="1612"/>
        <v>260260.29806083255</v>
      </c>
      <c r="AK2660" s="16">
        <f t="shared" si="1637"/>
        <v>95525.394839070985</v>
      </c>
      <c r="AL2660" s="16">
        <f t="shared" si="1613"/>
        <v>22000</v>
      </c>
      <c r="AM2660" s="16">
        <f t="shared" si="1638"/>
        <v>284173.81306365284</v>
      </c>
      <c r="AN2660" s="16">
        <f t="shared" si="1639"/>
        <v>26267.736592743939</v>
      </c>
      <c r="AO2660" s="16">
        <f t="shared" si="1614"/>
        <v>257906.07647090888</v>
      </c>
      <c r="AP2660" s="16">
        <f t="shared" si="1640"/>
        <v>94846.940115866397</v>
      </c>
      <c r="AQ2660" s="16">
        <f t="shared" si="1615"/>
        <v>22000</v>
      </c>
      <c r="AR2660" s="16">
        <f t="shared" si="1641"/>
        <v>284173.81306365284</v>
      </c>
      <c r="AS2660" s="16">
        <f t="shared" si="1642"/>
        <v>26267.736592743939</v>
      </c>
      <c r="AT2660" s="16">
        <f t="shared" si="1616"/>
        <v>257906.07647090888</v>
      </c>
      <c r="AU2660" s="16">
        <f t="shared" si="1643"/>
        <v>94846.940115866397</v>
      </c>
    </row>
    <row r="2661" spans="2:47">
      <c r="B2661" s="13">
        <v>9</v>
      </c>
      <c r="C2661" s="16">
        <f t="shared" si="1599"/>
        <v>22000</v>
      </c>
      <c r="D2661" s="16">
        <f t="shared" si="1617"/>
        <v>361267.12210083101</v>
      </c>
      <c r="E2661" s="16">
        <f t="shared" si="1618"/>
        <v>26624.594929859741</v>
      </c>
      <c r="F2661" s="16">
        <f t="shared" si="1600"/>
        <v>334642.52717097127</v>
      </c>
      <c r="G2661" s="16">
        <f t="shared" si="1619"/>
        <v>108902.23195019826</v>
      </c>
      <c r="H2661" s="16">
        <f t="shared" si="1601"/>
        <v>22000</v>
      </c>
      <c r="I2661" s="16">
        <f t="shared" si="1620"/>
        <v>197397.29908763187</v>
      </c>
      <c r="J2661" s="16">
        <f t="shared" si="1621"/>
        <v>26239.781757131121</v>
      </c>
      <c r="K2661" s="16">
        <f t="shared" si="1602"/>
        <v>171157.51733050073</v>
      </c>
      <c r="L2661" s="16">
        <f t="shared" si="1622"/>
        <v>63520.354385891158</v>
      </c>
      <c r="M2661" s="16">
        <f t="shared" si="1603"/>
        <v>22000</v>
      </c>
      <c r="N2661" s="16">
        <f t="shared" si="1623"/>
        <v>274826.84295972448</v>
      </c>
      <c r="O2661" s="16">
        <f t="shared" si="1624"/>
        <v>26433.043929895684</v>
      </c>
      <c r="P2661" s="16">
        <f t="shared" si="1604"/>
        <v>248393.79902982881</v>
      </c>
      <c r="Q2661" s="16">
        <f t="shared" si="1625"/>
        <v>86442.900249304163</v>
      </c>
      <c r="R2661" s="16">
        <f t="shared" si="1605"/>
        <v>22000</v>
      </c>
      <c r="S2661" s="16">
        <f t="shared" si="1626"/>
        <v>234174.08318006832</v>
      </c>
      <c r="T2661" s="16">
        <f t="shared" si="1627"/>
        <v>26334.346853888717</v>
      </c>
      <c r="U2661" s="16">
        <f t="shared" si="1606"/>
        <v>207839.73632617961</v>
      </c>
      <c r="V2661" s="16">
        <f t="shared" si="1628"/>
        <v>74774.408346190685</v>
      </c>
      <c r="W2661" s="16">
        <f t="shared" si="1607"/>
        <v>22000</v>
      </c>
      <c r="X2661" s="16">
        <f t="shared" si="1629"/>
        <v>253098.56918890335</v>
      </c>
      <c r="Y2661" s="16">
        <f t="shared" si="1630"/>
        <v>26381.027043076359</v>
      </c>
      <c r="Z2661" s="16">
        <f t="shared" si="1608"/>
        <v>226717.542145827</v>
      </c>
      <c r="AA2661" s="16">
        <f t="shared" si="1631"/>
        <v>80302.342854070739</v>
      </c>
      <c r="AB2661" s="16">
        <f t="shared" si="1609"/>
        <v>22000</v>
      </c>
      <c r="AC2661" s="16">
        <f t="shared" si="1632"/>
        <v>262697.76413525699</v>
      </c>
      <c r="AD2661" s="16">
        <f t="shared" si="1633"/>
        <v>26404.211556769002</v>
      </c>
      <c r="AE2661" s="16">
        <f t="shared" si="1610"/>
        <v>236293.55257848799</v>
      </c>
      <c r="AF2661" s="16">
        <f t="shared" si="1634"/>
        <v>83041.69276725786</v>
      </c>
      <c r="AG2661" s="16">
        <f t="shared" si="1611"/>
        <v>22000</v>
      </c>
      <c r="AH2661" s="16">
        <f t="shared" si="1635"/>
        <v>267531.97078865225</v>
      </c>
      <c r="AI2661" s="16">
        <f t="shared" si="1636"/>
        <v>26415.764381009354</v>
      </c>
      <c r="AJ2661" s="16">
        <f t="shared" si="1612"/>
        <v>241116.20640764289</v>
      </c>
      <c r="AK2661" s="16">
        <f t="shared" si="1637"/>
        <v>84405.234917441107</v>
      </c>
      <c r="AL2661" s="16">
        <f t="shared" si="1613"/>
        <v>22000</v>
      </c>
      <c r="AM2661" s="16">
        <f t="shared" si="1638"/>
        <v>265111.97224750608</v>
      </c>
      <c r="AN2661" s="16">
        <f t="shared" si="1639"/>
        <v>26409.991269925569</v>
      </c>
      <c r="AO2661" s="16">
        <f t="shared" si="1614"/>
        <v>238701.9809775805</v>
      </c>
      <c r="AP2661" s="16">
        <f t="shared" si="1640"/>
        <v>83723.974245362697</v>
      </c>
      <c r="AQ2661" s="16">
        <f t="shared" si="1615"/>
        <v>22000</v>
      </c>
      <c r="AR2661" s="16">
        <f t="shared" si="1641"/>
        <v>265111.97224750608</v>
      </c>
      <c r="AS2661" s="16">
        <f t="shared" si="1642"/>
        <v>26409.991269925569</v>
      </c>
      <c r="AT2661" s="16">
        <f t="shared" si="1616"/>
        <v>238701.9809775805</v>
      </c>
      <c r="AU2661" s="16">
        <f t="shared" si="1643"/>
        <v>83723.974245362697</v>
      </c>
    </row>
    <row r="2662" spans="2:47">
      <c r="B2662" s="13">
        <v>10</v>
      </c>
      <c r="C2662" s="16">
        <f t="shared" si="1599"/>
        <v>22000</v>
      </c>
      <c r="D2662" s="16">
        <f t="shared" si="1617"/>
        <v>343992.43938012823</v>
      </c>
      <c r="E2662" s="16">
        <f t="shared" si="1618"/>
        <v>26753.847384038334</v>
      </c>
      <c r="F2662" s="16">
        <f t="shared" si="1600"/>
        <v>317238.5919960899</v>
      </c>
      <c r="G2662" s="16">
        <f t="shared" si="1619"/>
        <v>98463.149966967991</v>
      </c>
      <c r="H2662" s="16">
        <f t="shared" si="1601"/>
        <v>22000</v>
      </c>
      <c r="I2662" s="16">
        <f t="shared" si="1620"/>
        <v>175939.65836471494</v>
      </c>
      <c r="J2662" s="16">
        <f t="shared" si="1621"/>
        <v>26383.038760478041</v>
      </c>
      <c r="K2662" s="16">
        <f t="shared" si="1602"/>
        <v>149556.61960423691</v>
      </c>
      <c r="L2662" s="16">
        <f t="shared" si="1622"/>
        <v>52936.428443006989</v>
      </c>
      <c r="M2662" s="16">
        <f t="shared" si="1603"/>
        <v>22000</v>
      </c>
      <c r="N2662" s="16">
        <f t="shared" si="1623"/>
        <v>255333.92177472223</v>
      </c>
      <c r="O2662" s="16">
        <f t="shared" si="1624"/>
        <v>26569.32330866592</v>
      </c>
      <c r="P2662" s="16">
        <f t="shared" si="1604"/>
        <v>228764.59846605631</v>
      </c>
      <c r="Q2662" s="16">
        <f t="shared" si="1625"/>
        <v>75929.311135866752</v>
      </c>
      <c r="R2662" s="16">
        <f t="shared" si="1605"/>
        <v>22000</v>
      </c>
      <c r="S2662" s="16">
        <f t="shared" si="1626"/>
        <v>213646.77855913306</v>
      </c>
      <c r="T2662" s="16">
        <f t="shared" si="1627"/>
        <v>26474.203707776564</v>
      </c>
      <c r="U2662" s="16">
        <f t="shared" si="1606"/>
        <v>187172.5748513565</v>
      </c>
      <c r="V2662" s="16">
        <f t="shared" si="1628"/>
        <v>64224.196507406625</v>
      </c>
      <c r="W2662" s="16">
        <f t="shared" si="1607"/>
        <v>22000</v>
      </c>
      <c r="X2662" s="16">
        <f t="shared" si="1629"/>
        <v>233052.03027338142</v>
      </c>
      <c r="Y2662" s="16">
        <f t="shared" si="1630"/>
        <v>26519.195539124328</v>
      </c>
      <c r="Z2662" s="16">
        <f t="shared" si="1608"/>
        <v>206532.83473425708</v>
      </c>
      <c r="AA2662" s="16">
        <f t="shared" si="1631"/>
        <v>69769.282960069351</v>
      </c>
      <c r="AB2662" s="16">
        <f t="shared" si="1609"/>
        <v>22000</v>
      </c>
      <c r="AC2662" s="16">
        <f t="shared" si="1632"/>
        <v>242895.59443753093</v>
      </c>
      <c r="AD2662" s="16">
        <f t="shared" si="1633"/>
        <v>26541.539059401603</v>
      </c>
      <c r="AE2662" s="16">
        <f t="shared" si="1610"/>
        <v>216354.05537812933</v>
      </c>
      <c r="AF2662" s="16">
        <f t="shared" si="1634"/>
        <v>72517.266302580043</v>
      </c>
      <c r="AG2662" s="16">
        <f t="shared" si="1611"/>
        <v>22000</v>
      </c>
      <c r="AH2662" s="16">
        <f t="shared" si="1635"/>
        <v>247852.99321467243</v>
      </c>
      <c r="AI2662" s="16">
        <f t="shared" si="1636"/>
        <v>26552.672212449015</v>
      </c>
      <c r="AJ2662" s="16">
        <f t="shared" si="1612"/>
        <v>221300.32100222341</v>
      </c>
      <c r="AK2662" s="16">
        <f t="shared" si="1637"/>
        <v>73885.137691353535</v>
      </c>
      <c r="AL2662" s="16">
        <f t="shared" si="1613"/>
        <v>22000</v>
      </c>
      <c r="AM2662" s="16">
        <f t="shared" si="1638"/>
        <v>245371.31432609411</v>
      </c>
      <c r="AN2662" s="16">
        <f t="shared" si="1639"/>
        <v>26547.10886733565</v>
      </c>
      <c r="AO2662" s="16">
        <f t="shared" si="1614"/>
        <v>218824.20545875846</v>
      </c>
      <c r="AP2662" s="16">
        <f t="shared" si="1640"/>
        <v>73201.711408833638</v>
      </c>
      <c r="AQ2662" s="16">
        <f t="shared" si="1615"/>
        <v>22000</v>
      </c>
      <c r="AR2662" s="16">
        <f t="shared" si="1641"/>
        <v>245371.31432609411</v>
      </c>
      <c r="AS2662" s="16">
        <f t="shared" si="1642"/>
        <v>26547.10886733565</v>
      </c>
      <c r="AT2662" s="16">
        <f t="shared" si="1616"/>
        <v>218824.20545875846</v>
      </c>
      <c r="AU2662" s="16">
        <f t="shared" si="1643"/>
        <v>73201.711408833638</v>
      </c>
    </row>
    <row r="2663" spans="2:47">
      <c r="B2663" s="13">
        <v>11</v>
      </c>
      <c r="C2663" s="16">
        <f t="shared" si="1599"/>
        <v>22000</v>
      </c>
      <c r="D2663" s="16">
        <f t="shared" si="1617"/>
        <v>326102.23825646064</v>
      </c>
      <c r="E2663" s="16">
        <f t="shared" si="1618"/>
        <v>26878.295859650236</v>
      </c>
      <c r="F2663" s="16">
        <f t="shared" si="1600"/>
        <v>299223.94239681039</v>
      </c>
      <c r="G2663" s="16">
        <f t="shared" si="1619"/>
        <v>88576.010284890086</v>
      </c>
      <c r="H2663" s="16">
        <f t="shared" si="1601"/>
        <v>22000</v>
      </c>
      <c r="I2663" s="16">
        <f t="shared" si="1620"/>
        <v>153735.23155597932</v>
      </c>
      <c r="J2663" s="16">
        <f t="shared" si="1621"/>
        <v>26521.134347831256</v>
      </c>
      <c r="K2663" s="16">
        <f t="shared" si="1602"/>
        <v>127214.09720814807</v>
      </c>
      <c r="L2663" s="16">
        <f t="shared" si="1622"/>
        <v>42945.365054965871</v>
      </c>
      <c r="M2663" s="16">
        <f t="shared" si="1603"/>
        <v>22000</v>
      </c>
      <c r="N2663" s="16">
        <f t="shared" si="1623"/>
        <v>235156.28134719792</v>
      </c>
      <c r="O2663" s="16">
        <f t="shared" si="1624"/>
        <v>26700.614711777209</v>
      </c>
      <c r="P2663" s="16">
        <f t="shared" si="1604"/>
        <v>208455.6666354207</v>
      </c>
      <c r="Q2663" s="16">
        <f t="shared" si="1625"/>
        <v>65988.219389292935</v>
      </c>
      <c r="R2663" s="16">
        <f t="shared" si="1605"/>
        <v>22000</v>
      </c>
      <c r="S2663" s="16">
        <f t="shared" si="1626"/>
        <v>192402.17659270341</v>
      </c>
      <c r="T2663" s="16">
        <f t="shared" si="1627"/>
        <v>26608.982491550094</v>
      </c>
      <c r="U2663" s="16">
        <f t="shared" si="1606"/>
        <v>165793.19410115332</v>
      </c>
      <c r="V2663" s="16">
        <f t="shared" si="1628"/>
        <v>54256.931129987897</v>
      </c>
      <c r="W2663" s="16">
        <f t="shared" si="1607"/>
        <v>22000</v>
      </c>
      <c r="X2663" s="16">
        <f t="shared" si="1629"/>
        <v>212303.36213673223</v>
      </c>
      <c r="Y2663" s="16">
        <f t="shared" si="1630"/>
        <v>26652.328179632921</v>
      </c>
      <c r="Z2663" s="16">
        <f t="shared" si="1608"/>
        <v>185651.03395709931</v>
      </c>
      <c r="AA2663" s="16">
        <f t="shared" si="1631"/>
        <v>59814.239904021095</v>
      </c>
      <c r="AB2663" s="16">
        <f t="shared" si="1609"/>
        <v>22000</v>
      </c>
      <c r="AC2663" s="16">
        <f t="shared" si="1632"/>
        <v>222398.98768539424</v>
      </c>
      <c r="AD2663" s="16">
        <f t="shared" si="1633"/>
        <v>26673.851937648902</v>
      </c>
      <c r="AE2663" s="16">
        <f t="shared" si="1610"/>
        <v>195725.13574774534</v>
      </c>
      <c r="AF2663" s="16">
        <f t="shared" si="1634"/>
        <v>62568.399971836348</v>
      </c>
      <c r="AG2663" s="16">
        <f t="shared" si="1611"/>
        <v>22000</v>
      </c>
      <c r="AH2663" s="16">
        <f t="shared" si="1635"/>
        <v>227483.45197102556</v>
      </c>
      <c r="AI2663" s="16">
        <f t="shared" si="1636"/>
        <v>26684.576064650195</v>
      </c>
      <c r="AJ2663" s="16">
        <f t="shared" si="1612"/>
        <v>200798.87590637535</v>
      </c>
      <c r="AK2663" s="16">
        <f t="shared" si="1637"/>
        <v>63939.374387605814</v>
      </c>
      <c r="AL2663" s="16">
        <f t="shared" si="1613"/>
        <v>22000</v>
      </c>
      <c r="AM2663" s="16">
        <f t="shared" si="1638"/>
        <v>224938.15375927617</v>
      </c>
      <c r="AN2663" s="16">
        <f t="shared" si="1639"/>
        <v>26679.217160510703</v>
      </c>
      <c r="AO2663" s="16">
        <f t="shared" si="1614"/>
        <v>198258.93659876546</v>
      </c>
      <c r="AP2663" s="16">
        <f t="shared" si="1640"/>
        <v>63254.395418833585</v>
      </c>
      <c r="AQ2663" s="16">
        <f t="shared" si="1615"/>
        <v>22000</v>
      </c>
      <c r="AR2663" s="16">
        <f t="shared" si="1641"/>
        <v>224938.15375927617</v>
      </c>
      <c r="AS2663" s="16">
        <f t="shared" si="1642"/>
        <v>26679.217160510703</v>
      </c>
      <c r="AT2663" s="16">
        <f t="shared" si="1616"/>
        <v>198258.93659876546</v>
      </c>
      <c r="AU2663" s="16">
        <f t="shared" si="1643"/>
        <v>63254.395418833585</v>
      </c>
    </row>
    <row r="2664" spans="2:47">
      <c r="B2664" s="13">
        <v>12</v>
      </c>
      <c r="C2664" s="16">
        <f t="shared" si="1599"/>
        <v>22000</v>
      </c>
      <c r="D2664" s="16">
        <f t="shared" si="1617"/>
        <v>307584.25934737729</v>
      </c>
      <c r="E2664" s="16">
        <f t="shared" si="1618"/>
        <v>26998.071400255241</v>
      </c>
      <c r="F2664" s="16">
        <f t="shared" si="1600"/>
        <v>280586.18794712203</v>
      </c>
      <c r="G2664" s="16">
        <f t="shared" si="1619"/>
        <v>79216.951396154982</v>
      </c>
      <c r="H2664" s="16">
        <f t="shared" si="1601"/>
        <v>22000</v>
      </c>
      <c r="I2664" s="16">
        <f t="shared" si="1620"/>
        <v>130768.45908414373</v>
      </c>
      <c r="J2664" s="16">
        <f t="shared" si="1621"/>
        <v>26654.195914904372</v>
      </c>
      <c r="K2664" s="16">
        <f t="shared" si="1602"/>
        <v>104114.26316923936</v>
      </c>
      <c r="L2664" s="16">
        <f t="shared" si="1622"/>
        <v>33521.492802867135</v>
      </c>
      <c r="M2664" s="16">
        <f t="shared" si="1603"/>
        <v>22000</v>
      </c>
      <c r="N2664" s="16">
        <f t="shared" si="1623"/>
        <v>214279.91796121438</v>
      </c>
      <c r="O2664" s="16">
        <f t="shared" si="1624"/>
        <v>26827.047798654101</v>
      </c>
      <c r="P2664" s="16">
        <f t="shared" si="1604"/>
        <v>187452.87016256028</v>
      </c>
      <c r="Q2664" s="16">
        <f t="shared" si="1625"/>
        <v>56594.843183334073</v>
      </c>
      <c r="R2664" s="16">
        <f t="shared" si="1605"/>
        <v>22000</v>
      </c>
      <c r="S2664" s="16">
        <f t="shared" si="1626"/>
        <v>170425.45594433954</v>
      </c>
      <c r="T2664" s="16">
        <f t="shared" si="1627"/>
        <v>26738.811814941873</v>
      </c>
      <c r="U2664" s="16">
        <f t="shared" si="1606"/>
        <v>143686.64412939767</v>
      </c>
      <c r="V2664" s="16">
        <f t="shared" si="1628"/>
        <v>44847.371179690199</v>
      </c>
      <c r="W2664" s="16">
        <f t="shared" si="1607"/>
        <v>22000</v>
      </c>
      <c r="X2664" s="16">
        <f t="shared" si="1629"/>
        <v>190838.12384586068</v>
      </c>
      <c r="Y2664" s="16">
        <f t="shared" si="1630"/>
        <v>26780.554098784651</v>
      </c>
      <c r="Z2664" s="16">
        <f t="shared" si="1608"/>
        <v>164057.56974707602</v>
      </c>
      <c r="AA2664" s="16">
        <f t="shared" si="1631"/>
        <v>50412.188567670164</v>
      </c>
      <c r="AB2664" s="16">
        <f t="shared" si="1609"/>
        <v>22000</v>
      </c>
      <c r="AC2664" s="16">
        <f t="shared" si="1632"/>
        <v>201193.69604053735</v>
      </c>
      <c r="AD2664" s="16">
        <f t="shared" si="1633"/>
        <v>26801.279567545946</v>
      </c>
      <c r="AE2664" s="16">
        <f t="shared" si="1610"/>
        <v>174392.4164729914</v>
      </c>
      <c r="AF2664" s="16">
        <f t="shared" si="1634"/>
        <v>53170.176744575612</v>
      </c>
      <c r="AG2664" s="16">
        <f t="shared" si="1611"/>
        <v>22000</v>
      </c>
      <c r="AH2664" s="16">
        <f t="shared" si="1635"/>
        <v>206409.19649919949</v>
      </c>
      <c r="AI2664" s="16">
        <f t="shared" si="1636"/>
        <v>26811.605429518699</v>
      </c>
      <c r="AJ2664" s="16">
        <f t="shared" si="1612"/>
        <v>179597.59106968078</v>
      </c>
      <c r="AK2664" s="16">
        <f t="shared" si="1637"/>
        <v>54543.082046083502</v>
      </c>
      <c r="AL2664" s="16">
        <f t="shared" si="1613"/>
        <v>22000</v>
      </c>
      <c r="AM2664" s="16">
        <f t="shared" si="1638"/>
        <v>203798.29128733499</v>
      </c>
      <c r="AN2664" s="16">
        <f t="shared" si="1639"/>
        <v>26806.44558384128</v>
      </c>
      <c r="AO2664" s="16">
        <f t="shared" si="1614"/>
        <v>176991.84570349372</v>
      </c>
      <c r="AP2664" s="16">
        <f t="shared" si="1640"/>
        <v>53857.136278051577</v>
      </c>
      <c r="AQ2664" s="16">
        <f t="shared" si="1615"/>
        <v>22000</v>
      </c>
      <c r="AR2664" s="16">
        <f t="shared" si="1641"/>
        <v>203798.29128733499</v>
      </c>
      <c r="AS2664" s="16">
        <f t="shared" si="1642"/>
        <v>26806.44558384128</v>
      </c>
      <c r="AT2664" s="16">
        <f t="shared" si="1616"/>
        <v>176991.84570349372</v>
      </c>
      <c r="AU2664" s="16">
        <f t="shared" si="1643"/>
        <v>53857.136278051577</v>
      </c>
    </row>
    <row r="2665" spans="2:47">
      <c r="B2665" s="13">
        <v>13</v>
      </c>
      <c r="C2665" s="16">
        <f t="shared" si="1599"/>
        <v>22000</v>
      </c>
      <c r="D2665" s="16">
        <f t="shared" si="1617"/>
        <v>288425.76603836461</v>
      </c>
      <c r="E2665" s="16">
        <f t="shared" si="1618"/>
        <v>27113.305480314459</v>
      </c>
      <c r="F2665" s="16">
        <f t="shared" si="1600"/>
        <v>261312.46055805017</v>
      </c>
      <c r="G2665" s="16">
        <f t="shared" si="1619"/>
        <v>70362.946525011284</v>
      </c>
      <c r="H2665" s="16">
        <f t="shared" si="1601"/>
        <v>22000</v>
      </c>
      <c r="I2665" s="16">
        <f t="shared" si="1620"/>
        <v>107023.21568218792</v>
      </c>
      <c r="J2665" s="16">
        <f t="shared" si="1621"/>
        <v>26782.352617357054</v>
      </c>
      <c r="K2665" s="16">
        <f t="shared" si="1602"/>
        <v>80240.863064830861</v>
      </c>
      <c r="L2665" s="16">
        <f t="shared" si="1622"/>
        <v>24640.004018060612</v>
      </c>
      <c r="M2665" s="16">
        <f t="shared" si="1603"/>
        <v>22000</v>
      </c>
      <c r="N2665" s="16">
        <f t="shared" si="1623"/>
        <v>192690.30335490225</v>
      </c>
      <c r="O2665" s="16">
        <f t="shared" si="1624"/>
        <v>26948.753303572375</v>
      </c>
      <c r="P2665" s="16">
        <f t="shared" si="1604"/>
        <v>165741.55005132989</v>
      </c>
      <c r="Q2665" s="16">
        <f t="shared" si="1625"/>
        <v>47725.251403885428</v>
      </c>
      <c r="R2665" s="16">
        <f t="shared" si="1605"/>
        <v>22000</v>
      </c>
      <c r="S2665" s="16">
        <f t="shared" si="1626"/>
        <v>147701.24896637304</v>
      </c>
      <c r="T2665" s="16">
        <f t="shared" si="1627"/>
        <v>26863.821708301657</v>
      </c>
      <c r="U2665" s="16">
        <f t="shared" si="1606"/>
        <v>120837.42725807137</v>
      </c>
      <c r="V2665" s="16">
        <f t="shared" si="1628"/>
        <v>35971.133374293655</v>
      </c>
      <c r="W2665" s="16">
        <f t="shared" si="1607"/>
        <v>22000</v>
      </c>
      <c r="X2665" s="16">
        <f t="shared" si="1629"/>
        <v>168641.33824580931</v>
      </c>
      <c r="Y2665" s="16">
        <f t="shared" si="1630"/>
        <v>26904.003686734122</v>
      </c>
      <c r="Z2665" s="16">
        <f t="shared" si="1608"/>
        <v>141737.33455907519</v>
      </c>
      <c r="AA2665" s="16">
        <f t="shared" si="1631"/>
        <v>41538.958355118753</v>
      </c>
      <c r="AB2665" s="16">
        <f t="shared" si="1609"/>
        <v>22000</v>
      </c>
      <c r="AC2665" s="16">
        <f t="shared" si="1632"/>
        <v>179264.94058924678</v>
      </c>
      <c r="AD2665" s="16">
        <f t="shared" si="1633"/>
        <v>26923.952500060856</v>
      </c>
      <c r="AE2665" s="16">
        <f t="shared" si="1610"/>
        <v>152340.98808918591</v>
      </c>
      <c r="AF2665" s="16">
        <f t="shared" si="1634"/>
        <v>44298.532442061442</v>
      </c>
      <c r="AG2665" s="16">
        <f t="shared" si="1611"/>
        <v>22000</v>
      </c>
      <c r="AH2665" s="16">
        <f t="shared" si="1635"/>
        <v>184615.54776416768</v>
      </c>
      <c r="AI2665" s="16">
        <f t="shared" si="1636"/>
        <v>26933.890933697843</v>
      </c>
      <c r="AJ2665" s="16">
        <f t="shared" si="1612"/>
        <v>157681.65683046984</v>
      </c>
      <c r="AK2665" s="16">
        <f t="shared" si="1637"/>
        <v>45672.249709344323</v>
      </c>
      <c r="AL2665" s="16">
        <f t="shared" si="1613"/>
        <v>22000</v>
      </c>
      <c r="AM2665" s="16">
        <f t="shared" si="1638"/>
        <v>181936.99787244934</v>
      </c>
      <c r="AN2665" s="16">
        <f t="shared" si="1639"/>
        <v>26928.924726526147</v>
      </c>
      <c r="AO2665" s="16">
        <f t="shared" si="1614"/>
        <v>155008.0731459232</v>
      </c>
      <c r="AP2665" s="16">
        <f t="shared" si="1640"/>
        <v>44985.896417506628</v>
      </c>
      <c r="AQ2665" s="16">
        <f t="shared" si="1615"/>
        <v>22000</v>
      </c>
      <c r="AR2665" s="16">
        <f t="shared" si="1641"/>
        <v>181936.99787244934</v>
      </c>
      <c r="AS2665" s="16">
        <f t="shared" si="1642"/>
        <v>26928.924726526147</v>
      </c>
      <c r="AT2665" s="16">
        <f t="shared" si="1616"/>
        <v>155008.0731459232</v>
      </c>
      <c r="AU2665" s="16">
        <f t="shared" si="1643"/>
        <v>44985.896417506628</v>
      </c>
    </row>
    <row r="2666" spans="2:47">
      <c r="B2666" s="13">
        <v>14</v>
      </c>
      <c r="C2666" s="16">
        <f t="shared" si="1599"/>
        <v>22000</v>
      </c>
      <c r="D2666" s="16">
        <f t="shared" si="1617"/>
        <v>268613.53070604207</v>
      </c>
      <c r="E2666" s="16">
        <f t="shared" si="1618"/>
        <v>27224.129593104848</v>
      </c>
      <c r="F2666" s="16">
        <f t="shared" si="1600"/>
        <v>241389.40111293722</v>
      </c>
      <c r="G2666" s="16">
        <f t="shared" si="1619"/>
        <v>61991.787312973313</v>
      </c>
      <c r="H2666" s="16">
        <f t="shared" si="1601"/>
        <v>22000</v>
      </c>
      <c r="I2666" s="16">
        <f t="shared" si="1620"/>
        <v>82482.792778862233</v>
      </c>
      <c r="J2666" s="16">
        <f t="shared" si="1621"/>
        <v>26905.734859769727</v>
      </c>
      <c r="K2666" s="16">
        <f t="shared" si="1602"/>
        <v>55577.057919092505</v>
      </c>
      <c r="L2666" s="16">
        <f t="shared" si="1622"/>
        <v>16276.941330789432</v>
      </c>
      <c r="M2666" s="16">
        <f t="shared" si="1603"/>
        <v>22000</v>
      </c>
      <c r="N2666" s="16">
        <f t="shared" si="1623"/>
        <v>170372.36895976405</v>
      </c>
      <c r="O2666" s="16">
        <f t="shared" si="1624"/>
        <v>27065.862573623184</v>
      </c>
      <c r="P2666" s="16">
        <f t="shared" si="1604"/>
        <v>143306.50638614086</v>
      </c>
      <c r="Q2666" s="16">
        <f t="shared" si="1625"/>
        <v>39356.348678323404</v>
      </c>
      <c r="R2666" s="16">
        <f t="shared" si="1605"/>
        <v>22000</v>
      </c>
      <c r="S2666" s="16">
        <f t="shared" si="1626"/>
        <v>124213.62497566189</v>
      </c>
      <c r="T2666" s="16">
        <f t="shared" si="1627"/>
        <v>26984.14313533359</v>
      </c>
      <c r="U2666" s="16">
        <f t="shared" si="1606"/>
        <v>97229.481840328299</v>
      </c>
      <c r="V2666" s="16">
        <f t="shared" si="1628"/>
        <v>27604.677969318273</v>
      </c>
      <c r="W2666" s="16">
        <f t="shared" si="1607"/>
        <v>22000</v>
      </c>
      <c r="X2666" s="16">
        <f t="shared" si="1629"/>
        <v>145697.47568665573</v>
      </c>
      <c r="Y2666" s="16">
        <f t="shared" si="1630"/>
        <v>27022.808114226391</v>
      </c>
      <c r="Z2666" s="16">
        <f t="shared" si="1608"/>
        <v>118674.66757242935</v>
      </c>
      <c r="AA2666" s="16">
        <f t="shared" si="1631"/>
        <v>33171.218615604834</v>
      </c>
      <c r="AB2666" s="16">
        <f t="shared" si="1609"/>
        <v>22000</v>
      </c>
      <c r="AC2666" s="16">
        <f t="shared" si="1632"/>
        <v>156597.39529639776</v>
      </c>
      <c r="AD2666" s="16">
        <f t="shared" si="1633"/>
        <v>27042.00199164826</v>
      </c>
      <c r="AE2666" s="16">
        <f t="shared" si="1610"/>
        <v>129555.39330474951</v>
      </c>
      <c r="AF2666" s="16">
        <f t="shared" si="1634"/>
        <v>35930.240983241652</v>
      </c>
      <c r="AG2666" s="16">
        <f t="shared" si="1611"/>
        <v>22000</v>
      </c>
      <c r="AH2666" s="16">
        <f t="shared" si="1635"/>
        <v>162087.28232231317</v>
      </c>
      <c r="AI2666" s="16">
        <f t="shared" si="1636"/>
        <v>27051.563872087376</v>
      </c>
      <c r="AJ2666" s="16">
        <f t="shared" si="1612"/>
        <v>135035.7184502258</v>
      </c>
      <c r="AK2666" s="16">
        <f t="shared" si="1637"/>
        <v>37303.703581350608</v>
      </c>
      <c r="AL2666" s="16">
        <f t="shared" si="1613"/>
        <v>22000</v>
      </c>
      <c r="AM2666" s="16">
        <f t="shared" si="1638"/>
        <v>159338.9987096203</v>
      </c>
      <c r="AN2666" s="16">
        <f t="shared" si="1639"/>
        <v>27046.785864608642</v>
      </c>
      <c r="AO2666" s="16">
        <f t="shared" si="1614"/>
        <v>132292.21284501164</v>
      </c>
      <c r="AP2666" s="16">
        <f t="shared" si="1640"/>
        <v>36617.475898801349</v>
      </c>
      <c r="AQ2666" s="16">
        <f t="shared" si="1615"/>
        <v>22000</v>
      </c>
      <c r="AR2666" s="16">
        <f t="shared" si="1641"/>
        <v>159338.9987096203</v>
      </c>
      <c r="AS2666" s="16">
        <f t="shared" si="1642"/>
        <v>27046.785864608642</v>
      </c>
      <c r="AT2666" s="16">
        <f t="shared" si="1616"/>
        <v>132292.21284501164</v>
      </c>
      <c r="AU2666" s="16">
        <f t="shared" si="1643"/>
        <v>36617.475898801349</v>
      </c>
    </row>
    <row r="2667" spans="2:47">
      <c r="B2667" s="13">
        <v>15</v>
      </c>
      <c r="C2667" s="16">
        <f t="shared" si="1599"/>
        <v>10997.086300801415</v>
      </c>
      <c r="D2667" s="16">
        <f t="shared" si="1617"/>
        <v>248133.8209800327</v>
      </c>
      <c r="E2667" s="16">
        <f t="shared" si="1618"/>
        <v>13661.71773799965</v>
      </c>
      <c r="F2667" s="16">
        <f t="shared" si="1600"/>
        <v>234472.10324203304</v>
      </c>
      <c r="G2667" s="16">
        <f t="shared" si="1619"/>
        <v>57430.051005623631</v>
      </c>
      <c r="H2667" s="16">
        <f t="shared" si="1601"/>
        <v>22000</v>
      </c>
      <c r="I2667" s="16">
        <f t="shared" si="1620"/>
        <v>57129.880917351948</v>
      </c>
      <c r="J2667" s="16">
        <f t="shared" si="1621"/>
        <v>27024.473820776071</v>
      </c>
      <c r="K2667" s="16">
        <f t="shared" si="1602"/>
        <v>30105.407096575876</v>
      </c>
      <c r="L2667" s="16">
        <f t="shared" si="1622"/>
        <v>8409.1831575397646</v>
      </c>
      <c r="M2667" s="16">
        <f t="shared" si="1603"/>
        <v>22000</v>
      </c>
      <c r="N2667" s="16">
        <f t="shared" si="1623"/>
        <v>147310.49017456966</v>
      </c>
      <c r="O2667" s="16">
        <f t="shared" si="1624"/>
        <v>27178.507142102011</v>
      </c>
      <c r="P2667" s="16">
        <f t="shared" si="1604"/>
        <v>120131.98303246764</v>
      </c>
      <c r="Q2667" s="16">
        <f t="shared" si="1625"/>
        <v>31465.859507992362</v>
      </c>
      <c r="R2667" s="16">
        <f t="shared" si="1605"/>
        <v>22000</v>
      </c>
      <c r="S2667" s="16">
        <f t="shared" si="1626"/>
        <v>99946.073562947073</v>
      </c>
      <c r="T2667" s="16">
        <f t="shared" si="1627"/>
        <v>27099.907541693752</v>
      </c>
      <c r="U2667" s="16">
        <f t="shared" si="1606"/>
        <v>72846.166021253317</v>
      </c>
      <c r="V2667" s="16">
        <f t="shared" si="1628"/>
        <v>19725.293562881325</v>
      </c>
      <c r="W2667" s="16">
        <f t="shared" si="1607"/>
        <v>22000</v>
      </c>
      <c r="X2667" s="16">
        <f t="shared" si="1629"/>
        <v>121990.43778440302</v>
      </c>
      <c r="Y2667" s="16">
        <f t="shared" si="1630"/>
        <v>27137.09889288538</v>
      </c>
      <c r="Z2667" s="16">
        <f t="shared" si="1608"/>
        <v>94853.338891517647</v>
      </c>
      <c r="AA2667" s="16">
        <f t="shared" si="1631"/>
        <v>25286.463125160026</v>
      </c>
      <c r="AB2667" s="16">
        <f t="shared" si="1609"/>
        <v>22000</v>
      </c>
      <c r="AC2667" s="16">
        <f t="shared" si="1632"/>
        <v>133175.17099368421</v>
      </c>
      <c r="AD2667" s="16">
        <f t="shared" si="1633"/>
        <v>27155.559570367768</v>
      </c>
      <c r="AE2667" s="16">
        <f t="shared" si="1610"/>
        <v>106019.61142331644</v>
      </c>
      <c r="AF2667" s="16">
        <f t="shared" si="1634"/>
        <v>28042.898709332494</v>
      </c>
      <c r="AG2667" s="16">
        <f t="shared" si="1611"/>
        <v>22000</v>
      </c>
      <c r="AH2667" s="16">
        <f t="shared" si="1635"/>
        <v>138808.61642372512</v>
      </c>
      <c r="AI2667" s="16">
        <f t="shared" si="1636"/>
        <v>27164.755776872531</v>
      </c>
      <c r="AJ2667" s="16">
        <f t="shared" si="1612"/>
        <v>111643.86064685258</v>
      </c>
      <c r="AK2667" s="16">
        <f t="shared" si="1637"/>
        <v>29415.091274648676</v>
      </c>
      <c r="AL2667" s="16">
        <f t="shared" si="1613"/>
        <v>22000</v>
      </c>
      <c r="AM2667" s="16">
        <f t="shared" si="1638"/>
        <v>135988.45727190128</v>
      </c>
      <c r="AN2667" s="16">
        <f t="shared" si="1639"/>
        <v>27160.160528550841</v>
      </c>
      <c r="AO2667" s="16">
        <f t="shared" si="1614"/>
        <v>108828.29674335044</v>
      </c>
      <c r="AP2667" s="16">
        <f t="shared" si="1640"/>
        <v>28729.496699909403</v>
      </c>
      <c r="AQ2667" s="16">
        <f t="shared" si="1615"/>
        <v>22000</v>
      </c>
      <c r="AR2667" s="16">
        <f t="shared" si="1641"/>
        <v>135988.45727190128</v>
      </c>
      <c r="AS2667" s="16">
        <f t="shared" si="1642"/>
        <v>27160.160528550841</v>
      </c>
      <c r="AT2667" s="16">
        <f t="shared" si="1616"/>
        <v>108828.29674335044</v>
      </c>
      <c r="AU2667" s="16">
        <f t="shared" si="1643"/>
        <v>28729.496699909403</v>
      </c>
    </row>
    <row r="2668" spans="2:47">
      <c r="B2668" s="13">
        <v>16</v>
      </c>
      <c r="C2668" s="16">
        <f t="shared" si="1599"/>
        <v>-5.827398397169115</v>
      </c>
      <c r="D2668" s="16">
        <f t="shared" si="1617"/>
        <v>241023.25380661545</v>
      </c>
      <c r="E2668" s="16">
        <f t="shared" si="1618"/>
        <v>0</v>
      </c>
      <c r="F2668" s="16">
        <f t="shared" si="1600"/>
        <v>241029.08120501263</v>
      </c>
      <c r="G2668" s="16">
        <f t="shared" si="1619"/>
        <v>56309.684709824309</v>
      </c>
      <c r="H2668" s="16">
        <f t="shared" si="1601"/>
        <v>22000</v>
      </c>
      <c r="I2668" s="16">
        <f t="shared" si="1620"/>
        <v>30946.552170854207</v>
      </c>
      <c r="J2668" s="16">
        <f t="shared" si="1621"/>
        <v>27138.701013856698</v>
      </c>
      <c r="K2668" s="16">
        <f t="shared" si="1602"/>
        <v>3807.851156997509</v>
      </c>
      <c r="L2668" s="16">
        <f t="shared" si="1622"/>
        <v>1014.4282474143957</v>
      </c>
      <c r="M2668" s="16">
        <f t="shared" si="1603"/>
        <v>22000</v>
      </c>
      <c r="N2668" s="16">
        <f t="shared" si="1623"/>
        <v>123488.47063839479</v>
      </c>
      <c r="O2668" s="16">
        <f t="shared" si="1624"/>
        <v>27286.81833651675</v>
      </c>
      <c r="P2668" s="16">
        <f t="shared" si="1604"/>
        <v>96201.652301878043</v>
      </c>
      <c r="Q2668" s="16">
        <f t="shared" si="1625"/>
        <v>24032.311618025677</v>
      </c>
      <c r="R2668" s="16">
        <f t="shared" si="1605"/>
        <v>22000</v>
      </c>
      <c r="S2668" s="16">
        <f t="shared" si="1626"/>
        <v>74881.487899887128</v>
      </c>
      <c r="T2668" s="16">
        <f t="shared" si="1627"/>
        <v>27211.246438793831</v>
      </c>
      <c r="U2668" s="16">
        <f t="shared" si="1606"/>
        <v>47670.241461093297</v>
      </c>
      <c r="V2668" s="16">
        <f t="shared" si="1628"/>
        <v>12311.081037166588</v>
      </c>
      <c r="W2668" s="16">
        <f t="shared" si="1607"/>
        <v>22000</v>
      </c>
      <c r="X2668" s="16">
        <f t="shared" si="1629"/>
        <v>97503.541180146654</v>
      </c>
      <c r="Y2668" s="16">
        <f t="shared" si="1630"/>
        <v>27247.007470444885</v>
      </c>
      <c r="Z2668" s="16">
        <f t="shared" si="1608"/>
        <v>70256.533709701762</v>
      </c>
      <c r="AA2668" s="16">
        <f t="shared" si="1631"/>
        <v>17862.993743102637</v>
      </c>
      <c r="AB2668" s="16">
        <f t="shared" si="1609"/>
        <v>22000</v>
      </c>
      <c r="AC2668" s="16">
        <f t="shared" si="1632"/>
        <v>108981.7993664839</v>
      </c>
      <c r="AD2668" s="16">
        <f t="shared" si="1633"/>
        <v>27264.75663680469</v>
      </c>
      <c r="AE2668" s="16">
        <f t="shared" si="1610"/>
        <v>81717.042729679204</v>
      </c>
      <c r="AF2668" s="16">
        <f t="shared" si="1634"/>
        <v>20614.907902194271</v>
      </c>
      <c r="AG2668" s="16">
        <f t="shared" si="1611"/>
        <v>22000</v>
      </c>
      <c r="AH2668" s="16">
        <f t="shared" si="1635"/>
        <v>114763.19011332565</v>
      </c>
      <c r="AI2668" s="16">
        <f t="shared" si="1636"/>
        <v>27273.598021283116</v>
      </c>
      <c r="AJ2668" s="16">
        <f t="shared" si="1612"/>
        <v>87489.592092042527</v>
      </c>
      <c r="AK2668" s="16">
        <f t="shared" si="1637"/>
        <v>21984.86526077738</v>
      </c>
      <c r="AL2668" s="16">
        <f t="shared" si="1613"/>
        <v>22000</v>
      </c>
      <c r="AM2668" s="16">
        <f t="shared" si="1638"/>
        <v>111868.95935435964</v>
      </c>
      <c r="AN2668" s="16">
        <f t="shared" si="1639"/>
        <v>27269.180105574022</v>
      </c>
      <c r="AO2668" s="16">
        <f t="shared" si="1614"/>
        <v>84599.77924878562</v>
      </c>
      <c r="AP2668" s="16">
        <f t="shared" si="1640"/>
        <v>21300.386199476699</v>
      </c>
      <c r="AQ2668" s="16">
        <f t="shared" si="1615"/>
        <v>22000</v>
      </c>
      <c r="AR2668" s="16">
        <f t="shared" si="1641"/>
        <v>111868.95935435964</v>
      </c>
      <c r="AS2668" s="16">
        <f t="shared" si="1642"/>
        <v>27269.180105574022</v>
      </c>
      <c r="AT2668" s="16">
        <f t="shared" si="1616"/>
        <v>84599.77924878562</v>
      </c>
      <c r="AU2668" s="16">
        <f t="shared" si="1643"/>
        <v>21300.386199476699</v>
      </c>
    </row>
    <row r="2669" spans="2:47">
      <c r="B2669" s="13">
        <v>17</v>
      </c>
      <c r="C2669" s="16">
        <f t="shared" si="1599"/>
        <v>-5.827398397169115</v>
      </c>
      <c r="D2669" s="16">
        <f t="shared" si="1617"/>
        <v>247763.43373388069</v>
      </c>
      <c r="E2669" s="16">
        <f t="shared" si="1618"/>
        <v>0</v>
      </c>
      <c r="F2669" s="16">
        <f t="shared" si="1600"/>
        <v>247769.26113227787</v>
      </c>
      <c r="G2669" s="16">
        <f t="shared" si="1619"/>
        <v>55211.286380609286</v>
      </c>
      <c r="H2669" s="16">
        <f t="shared" si="1601"/>
        <v>22000</v>
      </c>
      <c r="I2669" s="16">
        <f t="shared" si="1620"/>
        <v>3914.2425183240198</v>
      </c>
      <c r="J2669" s="16">
        <f t="shared" si="1621"/>
        <v>27248.547883063497</v>
      </c>
      <c r="K2669" s="16">
        <f t="shared" si="1602"/>
        <v>-18839.709192112485</v>
      </c>
      <c r="L2669" s="16">
        <f t="shared" si="1622"/>
        <v>0</v>
      </c>
      <c r="M2669" s="16">
        <f t="shared" si="1603"/>
        <v>22000</v>
      </c>
      <c r="N2669" s="16">
        <f t="shared" si="1623"/>
        <v>98889.526467192511</v>
      </c>
      <c r="O2669" s="16">
        <f t="shared" si="1624"/>
        <v>27390.926920222959</v>
      </c>
      <c r="P2669" s="16">
        <f t="shared" si="1604"/>
        <v>71498.599546969548</v>
      </c>
      <c r="Q2669" s="16">
        <f t="shared" si="1625"/>
        <v>17035.018633678985</v>
      </c>
      <c r="R2669" s="16">
        <f t="shared" si="1605"/>
        <v>22000</v>
      </c>
      <c r="S2669" s="16">
        <f t="shared" si="1626"/>
        <v>49002.14800751624</v>
      </c>
      <c r="T2669" s="16">
        <f t="shared" si="1627"/>
        <v>27318.29102194613</v>
      </c>
      <c r="U2669" s="16">
        <f t="shared" si="1606"/>
        <v>21683.85698557011</v>
      </c>
      <c r="V2669" s="16">
        <f t="shared" si="1628"/>
        <v>5340.9367492588563</v>
      </c>
      <c r="W2669" s="16">
        <f t="shared" si="1607"/>
        <v>22000</v>
      </c>
      <c r="X2669" s="16">
        <f t="shared" si="1629"/>
        <v>72219.501261550831</v>
      </c>
      <c r="Y2669" s="16">
        <f t="shared" si="1630"/>
        <v>27352.664859995504</v>
      </c>
      <c r="Z2669" s="16">
        <f t="shared" si="1608"/>
        <v>44866.836401555323</v>
      </c>
      <c r="AA2669" s="16">
        <f t="shared" si="1631"/>
        <v>10879.903354462143</v>
      </c>
      <c r="AB2669" s="16">
        <f t="shared" si="1609"/>
        <v>22000</v>
      </c>
      <c r="AC2669" s="16">
        <f t="shared" si="1632"/>
        <v>84000.216903546432</v>
      </c>
      <c r="AD2669" s="16">
        <f t="shared" si="1633"/>
        <v>27369.724098836872</v>
      </c>
      <c r="AE2669" s="16">
        <f t="shared" si="1610"/>
        <v>56630.49280470956</v>
      </c>
      <c r="AF2669" s="16">
        <f t="shared" si="1634"/>
        <v>13625.459606748858</v>
      </c>
      <c r="AG2669" s="16">
        <f t="shared" si="1611"/>
        <v>22000</v>
      </c>
      <c r="AH2669" s="16">
        <f t="shared" si="1635"/>
        <v>89934.051295094207</v>
      </c>
      <c r="AI2669" s="16">
        <f t="shared" si="1636"/>
        <v>27378.221457112006</v>
      </c>
      <c r="AJ2669" s="16">
        <f t="shared" si="1612"/>
        <v>62555.829837982201</v>
      </c>
      <c r="AK2669" s="16">
        <f t="shared" si="1637"/>
        <v>14992.265633729268</v>
      </c>
      <c r="AL2669" s="16">
        <f t="shared" si="1613"/>
        <v>22000</v>
      </c>
      <c r="AM2669" s="16">
        <f t="shared" si="1638"/>
        <v>86963.497080996691</v>
      </c>
      <c r="AN2669" s="16">
        <f t="shared" si="1639"/>
        <v>27373.975475801995</v>
      </c>
      <c r="AO2669" s="16">
        <f t="shared" si="1614"/>
        <v>59589.521605194692</v>
      </c>
      <c r="AP2669" s="16">
        <f t="shared" si="1640"/>
        <v>14309.359969673529</v>
      </c>
      <c r="AQ2669" s="16">
        <f t="shared" si="1615"/>
        <v>22000</v>
      </c>
      <c r="AR2669" s="16">
        <f t="shared" si="1641"/>
        <v>86963.497080996691</v>
      </c>
      <c r="AS2669" s="16">
        <f t="shared" si="1642"/>
        <v>27373.975475801995</v>
      </c>
      <c r="AT2669" s="16">
        <f t="shared" si="1616"/>
        <v>59589.521605194692</v>
      </c>
      <c r="AU2669" s="16">
        <f t="shared" si="1643"/>
        <v>14309.359969673529</v>
      </c>
    </row>
    <row r="2670" spans="2:47">
      <c r="B2670" s="13">
        <v>18</v>
      </c>
      <c r="C2670" s="16">
        <f t="shared" si="1599"/>
        <v>-5.827398397169115</v>
      </c>
      <c r="D2670" s="16">
        <f t="shared" si="1617"/>
        <v>254691.9342883137</v>
      </c>
      <c r="E2670" s="16">
        <f t="shared" si="1618"/>
        <v>0</v>
      </c>
      <c r="F2670" s="16">
        <f t="shared" si="1600"/>
        <v>254697.76168671087</v>
      </c>
      <c r="G2670" s="16">
        <f t="shared" si="1619"/>
        <v>54134.425273535737</v>
      </c>
      <c r="H2670" s="16">
        <f t="shared" si="1601"/>
        <v>22000</v>
      </c>
      <c r="I2670" s="16">
        <f t="shared" si="1620"/>
        <v>-19404.900467875861</v>
      </c>
      <c r="J2670" s="16">
        <f t="shared" si="1621"/>
        <v>0</v>
      </c>
      <c r="K2670" s="16">
        <f t="shared" si="1602"/>
        <v>-41404.900467875865</v>
      </c>
      <c r="L2670" s="16">
        <f t="shared" si="1622"/>
        <v>0</v>
      </c>
      <c r="M2670" s="16">
        <f t="shared" si="1603"/>
        <v>8596.6555260400692</v>
      </c>
      <c r="N2670" s="16">
        <f t="shared" si="1623"/>
        <v>73496.270418311877</v>
      </c>
      <c r="O2670" s="16">
        <f t="shared" si="1624"/>
        <v>10742.288044688257</v>
      </c>
      <c r="P2670" s="16">
        <f t="shared" si="1604"/>
        <v>62753.982373623621</v>
      </c>
      <c r="Q2670" s="16">
        <f t="shared" si="1625"/>
        <v>14259.96407159041</v>
      </c>
      <c r="R2670" s="16">
        <f t="shared" si="1605"/>
        <v>22000</v>
      </c>
      <c r="S2670" s="16">
        <f t="shared" si="1626"/>
        <v>22289.703949746941</v>
      </c>
      <c r="T2670" s="16">
        <f t="shared" si="1627"/>
        <v>27421.171821808861</v>
      </c>
      <c r="U2670" s="16">
        <f t="shared" si="1606"/>
        <v>-4116.9755223799621</v>
      </c>
      <c r="V2670" s="16">
        <f t="shared" si="1628"/>
        <v>0</v>
      </c>
      <c r="W2670" s="16">
        <f t="shared" si="1607"/>
        <v>22000</v>
      </c>
      <c r="X2670" s="16">
        <f t="shared" si="1629"/>
        <v>46120.415810614781</v>
      </c>
      <c r="Y2670" s="16">
        <f t="shared" si="1630"/>
        <v>27454.201302155452</v>
      </c>
      <c r="Z2670" s="16">
        <f t="shared" si="1608"/>
        <v>18666.214508459328</v>
      </c>
      <c r="AA2670" s="16">
        <f t="shared" si="1631"/>
        <v>4317.0582042051019</v>
      </c>
      <c r="AB2670" s="16">
        <f t="shared" si="1609"/>
        <v>17045.243673859219</v>
      </c>
      <c r="AC2670" s="16">
        <f t="shared" si="1632"/>
        <v>58212.748773673142</v>
      </c>
      <c r="AD2670" s="16">
        <f t="shared" si="1633"/>
        <v>21283.769780552957</v>
      </c>
      <c r="AE2670" s="16">
        <f t="shared" si="1610"/>
        <v>36928.978993120181</v>
      </c>
      <c r="AF2670" s="16">
        <f t="shared" si="1634"/>
        <v>8474.2287387053966</v>
      </c>
      <c r="AG2670" s="16">
        <f t="shared" si="1611"/>
        <v>13694.312510036441</v>
      </c>
      <c r="AH2670" s="16">
        <f t="shared" si="1635"/>
        <v>64303.639723655426</v>
      </c>
      <c r="AI2670" s="16">
        <f t="shared" si="1636"/>
        <v>17104.666964236374</v>
      </c>
      <c r="AJ2670" s="16">
        <f t="shared" si="1612"/>
        <v>47198.972759419048</v>
      </c>
      <c r="AK2670" s="16">
        <f t="shared" si="1637"/>
        <v>10788.57506888418</v>
      </c>
      <c r="AL2670" s="16">
        <f t="shared" si="1613"/>
        <v>15374.554119920722</v>
      </c>
      <c r="AM2670" s="16">
        <f t="shared" si="1638"/>
        <v>61254.452838843834</v>
      </c>
      <c r="AN2670" s="16">
        <f t="shared" si="1639"/>
        <v>19200.495616393746</v>
      </c>
      <c r="AO2670" s="16">
        <f t="shared" si="1614"/>
        <v>42053.957222450088</v>
      </c>
      <c r="AP2670" s="16">
        <f t="shared" si="1640"/>
        <v>9631.3960344108891</v>
      </c>
      <c r="AQ2670" s="16">
        <f t="shared" si="1615"/>
        <v>15374.554119920722</v>
      </c>
      <c r="AR2670" s="16">
        <f t="shared" si="1641"/>
        <v>61254.452838843834</v>
      </c>
      <c r="AS2670" s="16">
        <f t="shared" si="1642"/>
        <v>19200.495616393746</v>
      </c>
      <c r="AT2670" s="16">
        <f t="shared" si="1616"/>
        <v>42053.957222450088</v>
      </c>
      <c r="AU2670" s="16">
        <f t="shared" si="1643"/>
        <v>9631.3960344108891</v>
      </c>
    </row>
    <row r="2671" spans="2:47">
      <c r="B2671" s="13">
        <v>19</v>
      </c>
      <c r="C2671" s="16">
        <f t="shared" si="1599"/>
        <v>-5.827398397169115</v>
      </c>
      <c r="D2671" s="16">
        <f t="shared" si="1617"/>
        <v>261814.01714823759</v>
      </c>
      <c r="E2671" s="16">
        <f t="shared" si="1618"/>
        <v>0</v>
      </c>
      <c r="F2671" s="16">
        <f t="shared" si="1600"/>
        <v>261819.84454663476</v>
      </c>
      <c r="G2671" s="16">
        <f t="shared" si="1619"/>
        <v>53078.679090130296</v>
      </c>
      <c r="H2671" s="16">
        <f t="shared" si="1601"/>
        <v>22000</v>
      </c>
      <c r="I2671" s="16">
        <f t="shared" si="1620"/>
        <v>-42647.047481912145</v>
      </c>
      <c r="J2671" s="16">
        <f t="shared" si="1621"/>
        <v>0</v>
      </c>
      <c r="K2671" s="16">
        <f t="shared" si="1602"/>
        <v>-64647.047481912145</v>
      </c>
      <c r="L2671" s="16">
        <f t="shared" si="1622"/>
        <v>0</v>
      </c>
      <c r="M2671" s="16">
        <f t="shared" si="1603"/>
        <v>1894.9832890601028</v>
      </c>
      <c r="N2671" s="16">
        <f t="shared" si="1623"/>
        <v>64507.328641142667</v>
      </c>
      <c r="O2671" s="16">
        <f t="shared" si="1624"/>
        <v>2376.2276087874361</v>
      </c>
      <c r="P2671" s="16">
        <f t="shared" si="1604"/>
        <v>62131.101032355233</v>
      </c>
      <c r="Q2671" s="16">
        <f t="shared" si="1625"/>
        <v>13465.368778492104</v>
      </c>
      <c r="R2671" s="16">
        <f t="shared" si="1605"/>
        <v>17229.895602142122</v>
      </c>
      <c r="S2671" s="16">
        <f t="shared" si="1626"/>
        <v>-4240.4847880513607</v>
      </c>
      <c r="T2671" s="16">
        <f t="shared" si="1627"/>
        <v>0</v>
      </c>
      <c r="U2671" s="16">
        <f t="shared" si="1606"/>
        <v>-21470.380390193481</v>
      </c>
      <c r="V2671" s="16">
        <f t="shared" si="1628"/>
        <v>0</v>
      </c>
      <c r="W2671" s="16">
        <f t="shared" si="1607"/>
        <v>4088.5387016243913</v>
      </c>
      <c r="X2671" s="16">
        <f t="shared" si="1629"/>
        <v>19187.748541825684</v>
      </c>
      <c r="Y2671" s="16">
        <f t="shared" si="1630"/>
        <v>5120.2899841109911</v>
      </c>
      <c r="Z2671" s="16">
        <f t="shared" si="1608"/>
        <v>14067.458557714694</v>
      </c>
      <c r="AA2671" s="16">
        <f t="shared" si="1631"/>
        <v>3102.9827289255986</v>
      </c>
      <c r="AB2671" s="16">
        <f t="shared" si="1609"/>
        <v>2180.9746954368748</v>
      </c>
      <c r="AC2671" s="16">
        <f t="shared" si="1632"/>
        <v>37960.774666187957</v>
      </c>
      <c r="AD2671" s="16">
        <f t="shared" si="1633"/>
        <v>2732.908946769277</v>
      </c>
      <c r="AE2671" s="16">
        <f t="shared" si="1610"/>
        <v>35227.865719418682</v>
      </c>
      <c r="AF2671" s="16">
        <f t="shared" si="1634"/>
        <v>7709.9449367865509</v>
      </c>
      <c r="AG2671" s="16">
        <f t="shared" si="1611"/>
        <v>2066.3500240874614</v>
      </c>
      <c r="AH2671" s="16">
        <f t="shared" si="1635"/>
        <v>48517.712058317222</v>
      </c>
      <c r="AI2671" s="16">
        <f t="shared" si="1636"/>
        <v>2590.0129713817578</v>
      </c>
      <c r="AJ2671" s="16">
        <f t="shared" si="1612"/>
        <v>45927.699086935463</v>
      </c>
      <c r="AK2671" s="16">
        <f t="shared" si="1637"/>
        <v>10012.402310124156</v>
      </c>
      <c r="AL2671" s="16">
        <f t="shared" si="1613"/>
        <v>2123.6623597621656</v>
      </c>
      <c r="AM2671" s="16">
        <f t="shared" si="1638"/>
        <v>43228.944787245346</v>
      </c>
      <c r="AN2671" s="16">
        <f t="shared" si="1639"/>
        <v>2661.4714180781061</v>
      </c>
      <c r="AO2671" s="16">
        <f t="shared" si="1614"/>
        <v>40567.473369167237</v>
      </c>
      <c r="AP2671" s="16">
        <f t="shared" si="1640"/>
        <v>8861.197053402957</v>
      </c>
      <c r="AQ2671" s="16">
        <f t="shared" si="1615"/>
        <v>2123.6623597621656</v>
      </c>
      <c r="AR2671" s="16">
        <f t="shared" si="1641"/>
        <v>43228.944787245346</v>
      </c>
      <c r="AS2671" s="16">
        <f t="shared" si="1642"/>
        <v>2661.4714180781061</v>
      </c>
      <c r="AT2671" s="16">
        <f t="shared" si="1616"/>
        <v>40567.473369167237</v>
      </c>
      <c r="AU2671" s="16">
        <f t="shared" si="1643"/>
        <v>8861.197053402957</v>
      </c>
    </row>
    <row r="2672" spans="2:47">
      <c r="B2672" s="13">
        <v>20</v>
      </c>
      <c r="C2672" s="16">
        <f t="shared" si="1599"/>
        <v>-5.827398397169115</v>
      </c>
      <c r="D2672" s="16">
        <f t="shared" si="1617"/>
        <v>269135.09100326773</v>
      </c>
      <c r="E2672" s="16">
        <f t="shared" si="1618"/>
        <v>0</v>
      </c>
      <c r="F2672" s="16">
        <f t="shared" si="1600"/>
        <v>269140.91840166488</v>
      </c>
      <c r="G2672" s="16">
        <f t="shared" si="1619"/>
        <v>52043.633812281827</v>
      </c>
      <c r="H2672" s="16">
        <f t="shared" si="1601"/>
        <v>22000</v>
      </c>
      <c r="I2672" s="16">
        <f t="shared" si="1620"/>
        <v>-66586.458906369517</v>
      </c>
      <c r="J2672" s="16">
        <f t="shared" si="1621"/>
        <v>0</v>
      </c>
      <c r="K2672" s="16">
        <f t="shared" si="1602"/>
        <v>-88586.458906369517</v>
      </c>
      <c r="L2672" s="16">
        <f t="shared" si="1622"/>
        <v>0</v>
      </c>
      <c r="M2672" s="16">
        <f t="shared" si="1603"/>
        <v>1894.9832890601028</v>
      </c>
      <c r="N2672" s="16">
        <f t="shared" si="1623"/>
        <v>63867.043995199238</v>
      </c>
      <c r="O2672" s="16">
        <f t="shared" si="1624"/>
        <v>2384.1757706038384</v>
      </c>
      <c r="P2672" s="16">
        <f t="shared" si="1604"/>
        <v>61482.868224595397</v>
      </c>
      <c r="Q2672" s="16">
        <f t="shared" si="1625"/>
        <v>12708.531914007106</v>
      </c>
      <c r="R2672" s="16">
        <f t="shared" si="1605"/>
        <v>2919.5824085684799</v>
      </c>
      <c r="S2672" s="16">
        <f t="shared" si="1626"/>
        <v>-22114.491801899287</v>
      </c>
      <c r="T2672" s="16">
        <f t="shared" si="1627"/>
        <v>0</v>
      </c>
      <c r="U2672" s="16">
        <f t="shared" si="1606"/>
        <v>-25034.074210467767</v>
      </c>
      <c r="V2672" s="16">
        <f t="shared" si="1628"/>
        <v>0</v>
      </c>
      <c r="W2672" s="16">
        <f t="shared" si="1607"/>
        <v>2460.2240381357019</v>
      </c>
      <c r="X2672" s="16">
        <f t="shared" si="1629"/>
        <v>14460.503349817243</v>
      </c>
      <c r="Y2672" s="16">
        <f t="shared" si="1630"/>
        <v>3091.5428708765075</v>
      </c>
      <c r="Z2672" s="16">
        <f t="shared" si="1608"/>
        <v>11368.960478940735</v>
      </c>
      <c r="AA2672" s="16">
        <f t="shared" si="1631"/>
        <v>2391.7541321024469</v>
      </c>
      <c r="AB2672" s="16">
        <f t="shared" si="1609"/>
        <v>2180.9746954368748</v>
      </c>
      <c r="AC2672" s="16">
        <f t="shared" si="1632"/>
        <v>36212.132287619243</v>
      </c>
      <c r="AD2672" s="16">
        <f t="shared" si="1633"/>
        <v>2742.133911501146</v>
      </c>
      <c r="AE2672" s="16">
        <f t="shared" si="1610"/>
        <v>33469.998376118099</v>
      </c>
      <c r="AF2672" s="16">
        <f t="shared" si="1634"/>
        <v>6986.3879435839999</v>
      </c>
      <c r="AG2672" s="16">
        <f t="shared" si="1611"/>
        <v>2066.3500240874614</v>
      </c>
      <c r="AH2672" s="16">
        <f t="shared" si="1635"/>
        <v>47210.918999424437</v>
      </c>
      <c r="AI2672" s="16">
        <f t="shared" si="1636"/>
        <v>2598.7237775095114</v>
      </c>
      <c r="AJ2672" s="16">
        <f t="shared" si="1612"/>
        <v>44612.195221914924</v>
      </c>
      <c r="AK2672" s="16">
        <f t="shared" si="1637"/>
        <v>9275.7547960100219</v>
      </c>
      <c r="AL2672" s="16">
        <f t="shared" si="1613"/>
        <v>2123.6623597621656</v>
      </c>
      <c r="AM2672" s="16">
        <f t="shared" si="1638"/>
        <v>41700.928575101767</v>
      </c>
      <c r="AN2672" s="16">
        <f t="shared" si="1639"/>
        <v>2670.4388892796997</v>
      </c>
      <c r="AO2672" s="16">
        <f t="shared" si="1614"/>
        <v>39030.489685822067</v>
      </c>
      <c r="AP2672" s="16">
        <f t="shared" si="1640"/>
        <v>8131.1223687389929</v>
      </c>
      <c r="AQ2672" s="16">
        <f t="shared" si="1615"/>
        <v>2123.6623597621656</v>
      </c>
      <c r="AR2672" s="16">
        <f t="shared" si="1641"/>
        <v>41700.928575101767</v>
      </c>
      <c r="AS2672" s="16">
        <f t="shared" si="1642"/>
        <v>2670.4388892796997</v>
      </c>
      <c r="AT2672" s="16">
        <f t="shared" si="1616"/>
        <v>39030.489685822067</v>
      </c>
      <c r="AU2672" s="16">
        <f t="shared" si="1643"/>
        <v>8131.1223687389929</v>
      </c>
    </row>
    <row r="2673" spans="2:47">
      <c r="B2673" s="13">
        <v>21</v>
      </c>
      <c r="C2673" s="16">
        <f t="shared" si="1599"/>
        <v>-5.827398397169115</v>
      </c>
      <c r="D2673" s="16">
        <f t="shared" si="1617"/>
        <v>276660.71566180739</v>
      </c>
      <c r="E2673" s="16">
        <f t="shared" si="1618"/>
        <v>0</v>
      </c>
      <c r="F2673" s="16">
        <f t="shared" si="1600"/>
        <v>276666.54306020454</v>
      </c>
      <c r="G2673" s="16">
        <f t="shared" si="1619"/>
        <v>51028.883539881368</v>
      </c>
      <c r="H2673" s="16">
        <f t="shared" si="1601"/>
        <v>5356.9744763395383</v>
      </c>
      <c r="I2673" s="16">
        <f t="shared" si="1620"/>
        <v>-91244.052673560611</v>
      </c>
      <c r="J2673" s="16">
        <f t="shared" si="1621"/>
        <v>0</v>
      </c>
      <c r="K2673" s="16">
        <f t="shared" si="1602"/>
        <v>-96601.027149900154</v>
      </c>
      <c r="L2673" s="16">
        <f t="shared" si="1622"/>
        <v>0</v>
      </c>
      <c r="M2673" s="16">
        <f t="shared" si="1603"/>
        <v>1894.9832890601028</v>
      </c>
      <c r="N2673" s="16">
        <f t="shared" si="1623"/>
        <v>63200.699562790593</v>
      </c>
      <c r="O2673" s="16">
        <f t="shared" si="1624"/>
        <v>2391.8059838057907</v>
      </c>
      <c r="P2673" s="16">
        <f t="shared" si="1604"/>
        <v>60808.893578984804</v>
      </c>
      <c r="Q2673" s="16">
        <f t="shared" si="1625"/>
        <v>11987.825929856825</v>
      </c>
      <c r="R2673" s="16">
        <f t="shared" si="1605"/>
        <v>2919.5824085684799</v>
      </c>
      <c r="S2673" s="16">
        <f t="shared" si="1626"/>
        <v>-25785.096436781801</v>
      </c>
      <c r="T2673" s="16">
        <f t="shared" si="1627"/>
        <v>0</v>
      </c>
      <c r="U2673" s="16">
        <f t="shared" si="1606"/>
        <v>-28704.678845350281</v>
      </c>
      <c r="V2673" s="16">
        <f t="shared" si="1628"/>
        <v>0</v>
      </c>
      <c r="W2673" s="16">
        <f t="shared" si="1607"/>
        <v>2460.2240381357019</v>
      </c>
      <c r="X2673" s="16">
        <f t="shared" si="1629"/>
        <v>11686.609234722338</v>
      </c>
      <c r="Y2673" s="16">
        <f t="shared" si="1630"/>
        <v>3101.6010392273211</v>
      </c>
      <c r="Z2673" s="16">
        <f t="shared" si="1608"/>
        <v>8585.0081954950183</v>
      </c>
      <c r="AA2673" s="16">
        <f t="shared" si="1631"/>
        <v>1722.5369729983111</v>
      </c>
      <c r="AB2673" s="16">
        <f t="shared" si="1609"/>
        <v>2180.9746954368748</v>
      </c>
      <c r="AC2673" s="16">
        <f t="shared" si="1632"/>
        <v>34405.150130746835</v>
      </c>
      <c r="AD2673" s="16">
        <f t="shared" si="1633"/>
        <v>2750.9903821229937</v>
      </c>
      <c r="AE2673" s="16">
        <f t="shared" si="1610"/>
        <v>31654.159748623842</v>
      </c>
      <c r="AF2673" s="16">
        <f t="shared" si="1634"/>
        <v>6301.7309678204392</v>
      </c>
      <c r="AG2673" s="16">
        <f t="shared" si="1611"/>
        <v>2066.3500240874614</v>
      </c>
      <c r="AH2673" s="16">
        <f t="shared" si="1635"/>
        <v>45858.659956415235</v>
      </c>
      <c r="AI2673" s="16">
        <f t="shared" si="1636"/>
        <v>2607.0864271044961</v>
      </c>
      <c r="AJ2673" s="16">
        <f t="shared" si="1612"/>
        <v>43251.573529310735</v>
      </c>
      <c r="AK2673" s="16">
        <f t="shared" si="1637"/>
        <v>8576.8860442400874</v>
      </c>
      <c r="AL2673" s="16">
        <f t="shared" si="1613"/>
        <v>2123.6623597621656</v>
      </c>
      <c r="AM2673" s="16">
        <f t="shared" si="1638"/>
        <v>40121.001567643936</v>
      </c>
      <c r="AN2673" s="16">
        <f t="shared" si="1639"/>
        <v>2679.0480486821293</v>
      </c>
      <c r="AO2673" s="16">
        <f t="shared" si="1614"/>
        <v>37441.953518961804</v>
      </c>
      <c r="AP2673" s="16">
        <f t="shared" si="1640"/>
        <v>7439.3854152893964</v>
      </c>
      <c r="AQ2673" s="16">
        <f t="shared" si="1615"/>
        <v>2123.6623597621656</v>
      </c>
      <c r="AR2673" s="16">
        <f t="shared" si="1641"/>
        <v>40121.001567643936</v>
      </c>
      <c r="AS2673" s="16">
        <f t="shared" si="1642"/>
        <v>2679.0480486821293</v>
      </c>
      <c r="AT2673" s="16">
        <f t="shared" si="1616"/>
        <v>37441.953518961804</v>
      </c>
      <c r="AU2673" s="16">
        <f t="shared" si="1643"/>
        <v>7439.3854152893964</v>
      </c>
    </row>
    <row r="2674" spans="2:47">
      <c r="B2674" s="13">
        <v>22</v>
      </c>
      <c r="C2674" s="16">
        <f t="shared" si="1599"/>
        <v>-5.827398397169115</v>
      </c>
      <c r="D2674" s="16">
        <f t="shared" si="1617"/>
        <v>284396.60627330671</v>
      </c>
      <c r="E2674" s="16">
        <f t="shared" si="1618"/>
        <v>0</v>
      </c>
      <c r="F2674" s="16">
        <f t="shared" si="1600"/>
        <v>284402.43367170385</v>
      </c>
      <c r="G2674" s="16">
        <f t="shared" si="1619"/>
        <v>50034.030331645619</v>
      </c>
      <c r="H2674" s="16">
        <f t="shared" si="1601"/>
        <v>3843.9721560067701</v>
      </c>
      <c r="I2674" s="16">
        <f t="shared" si="1620"/>
        <v>-99499.057964397158</v>
      </c>
      <c r="J2674" s="16">
        <f t="shared" si="1621"/>
        <v>0</v>
      </c>
      <c r="K2674" s="16">
        <f t="shared" si="1602"/>
        <v>-103343.03012040393</v>
      </c>
      <c r="L2674" s="16">
        <f t="shared" si="1622"/>
        <v>0</v>
      </c>
      <c r="M2674" s="16">
        <f t="shared" si="1603"/>
        <v>1894.9832890601028</v>
      </c>
      <c r="N2674" s="16">
        <f t="shared" si="1623"/>
        <v>62507.89406558164</v>
      </c>
      <c r="O2674" s="16">
        <f t="shared" si="1624"/>
        <v>2399.1288997221432</v>
      </c>
      <c r="P2674" s="16">
        <f t="shared" si="1604"/>
        <v>60108.765165859499</v>
      </c>
      <c r="Q2674" s="16">
        <f t="shared" si="1625"/>
        <v>11301.684911376537</v>
      </c>
      <c r="R2674" s="16">
        <f t="shared" si="1605"/>
        <v>2919.5824085684799</v>
      </c>
      <c r="S2674" s="16">
        <f t="shared" si="1626"/>
        <v>-29565.81921071079</v>
      </c>
      <c r="T2674" s="16">
        <f t="shared" si="1627"/>
        <v>0</v>
      </c>
      <c r="U2674" s="16">
        <f t="shared" si="1606"/>
        <v>-32485.40161927927</v>
      </c>
      <c r="V2674" s="16">
        <f t="shared" si="1628"/>
        <v>0</v>
      </c>
      <c r="W2674" s="16">
        <f t="shared" si="1607"/>
        <v>2460.2240381357019</v>
      </c>
      <c r="X2674" s="16">
        <f t="shared" si="1629"/>
        <v>8824.8733244771502</v>
      </c>
      <c r="Y2674" s="16">
        <f t="shared" si="1630"/>
        <v>3111.2551285981858</v>
      </c>
      <c r="Z2674" s="16">
        <f t="shared" si="1608"/>
        <v>5713.6181958789639</v>
      </c>
      <c r="AA2674" s="16">
        <f t="shared" si="1631"/>
        <v>1093.3799774001377</v>
      </c>
      <c r="AB2674" s="16">
        <f t="shared" si="1609"/>
        <v>2180.9746954368748</v>
      </c>
      <c r="AC2674" s="16">
        <f t="shared" si="1632"/>
        <v>32538.576972000392</v>
      </c>
      <c r="AD2674" s="16">
        <f t="shared" si="1633"/>
        <v>2759.4906579233134</v>
      </c>
      <c r="AE2674" s="16">
        <f t="shared" si="1610"/>
        <v>29779.086314077078</v>
      </c>
      <c r="AF2674" s="16">
        <f t="shared" si="1634"/>
        <v>5654.2173569369952</v>
      </c>
      <c r="AG2674" s="16">
        <f t="shared" si="1611"/>
        <v>2066.3500240874614</v>
      </c>
      <c r="AH2674" s="16">
        <f t="shared" si="1635"/>
        <v>44460.022493719676</v>
      </c>
      <c r="AI2674" s="16">
        <f t="shared" si="1636"/>
        <v>2615.11255781207</v>
      </c>
      <c r="AJ2674" s="16">
        <f t="shared" si="1612"/>
        <v>41844.909935907606</v>
      </c>
      <c r="AK2674" s="16">
        <f t="shared" si="1637"/>
        <v>7914.1162903314225</v>
      </c>
      <c r="AL2674" s="16">
        <f t="shared" si="1613"/>
        <v>2123.6623597621656</v>
      </c>
      <c r="AM2674" s="16">
        <f t="shared" si="1638"/>
        <v>38488.081700281597</v>
      </c>
      <c r="AN2674" s="16">
        <f t="shared" si="1639"/>
        <v>2687.310864558061</v>
      </c>
      <c r="AO2674" s="16">
        <f t="shared" si="1614"/>
        <v>35800.770835723539</v>
      </c>
      <c r="AP2674" s="16">
        <f t="shared" si="1640"/>
        <v>6784.2680542460139</v>
      </c>
      <c r="AQ2674" s="16">
        <f t="shared" si="1615"/>
        <v>2123.6623597621656</v>
      </c>
      <c r="AR2674" s="16">
        <f t="shared" si="1641"/>
        <v>38488.081700281597</v>
      </c>
      <c r="AS2674" s="16">
        <f t="shared" si="1642"/>
        <v>2687.310864558061</v>
      </c>
      <c r="AT2674" s="16">
        <f t="shared" si="1616"/>
        <v>35800.770835723539</v>
      </c>
      <c r="AU2674" s="16">
        <f t="shared" si="1643"/>
        <v>6784.2680542460139</v>
      </c>
    </row>
    <row r="2675" spans="2:47">
      <c r="B2675" s="13">
        <v>23</v>
      </c>
      <c r="C2675" s="16">
        <f t="shared" si="1599"/>
        <v>-5.827398397169115</v>
      </c>
      <c r="D2675" s="16">
        <f t="shared" si="1617"/>
        <v>292348.63766849122</v>
      </c>
      <c r="E2675" s="16">
        <f t="shared" si="1618"/>
        <v>0</v>
      </c>
      <c r="F2675" s="16">
        <f t="shared" si="1600"/>
        <v>292354.46506688837</v>
      </c>
      <c r="G2675" s="16">
        <f t="shared" si="1619"/>
        <v>49058.68404906155</v>
      </c>
      <c r="H2675" s="16">
        <f t="shared" si="1601"/>
        <v>3843.9721560067701</v>
      </c>
      <c r="I2675" s="16">
        <f t="shared" si="1620"/>
        <v>-106443.32102401606</v>
      </c>
      <c r="J2675" s="16">
        <f t="shared" si="1621"/>
        <v>0</v>
      </c>
      <c r="K2675" s="16">
        <f t="shared" si="1602"/>
        <v>-110287.29318002283</v>
      </c>
      <c r="L2675" s="16">
        <f t="shared" si="1622"/>
        <v>0</v>
      </c>
      <c r="M2675" s="16">
        <f t="shared" si="1603"/>
        <v>1894.9832890601028</v>
      </c>
      <c r="N2675" s="16">
        <f t="shared" si="1623"/>
        <v>61788.204064593614</v>
      </c>
      <c r="O2675" s="16">
        <f t="shared" si="1624"/>
        <v>2406.1549905594461</v>
      </c>
      <c r="P2675" s="16">
        <f t="shared" si="1604"/>
        <v>59382.04907403417</v>
      </c>
      <c r="Q2675" s="16">
        <f t="shared" si="1625"/>
        <v>10648.6028691998</v>
      </c>
      <c r="R2675" s="16">
        <f t="shared" si="1605"/>
        <v>2919.5824085684799</v>
      </c>
      <c r="S2675" s="16">
        <f t="shared" si="1626"/>
        <v>-33459.96366785765</v>
      </c>
      <c r="T2675" s="16">
        <f t="shared" si="1627"/>
        <v>0</v>
      </c>
      <c r="U2675" s="16">
        <f t="shared" si="1606"/>
        <v>-36379.54607642613</v>
      </c>
      <c r="V2675" s="16">
        <f t="shared" si="1628"/>
        <v>0</v>
      </c>
      <c r="W2675" s="16">
        <f t="shared" si="1607"/>
        <v>2460.2240381357019</v>
      </c>
      <c r="X2675" s="16">
        <f t="shared" si="1629"/>
        <v>5873.2566882718229</v>
      </c>
      <c r="Y2675" s="16">
        <f t="shared" si="1630"/>
        <v>3120.5188236516174</v>
      </c>
      <c r="Z2675" s="16">
        <f t="shared" si="1608"/>
        <v>2752.7378646202055</v>
      </c>
      <c r="AA2675" s="16">
        <f t="shared" si="1631"/>
        <v>502.40831632930133</v>
      </c>
      <c r="AB2675" s="16">
        <f t="shared" si="1609"/>
        <v>2180.9746954368748</v>
      </c>
      <c r="AC2675" s="16">
        <f t="shared" si="1632"/>
        <v>30611.113985692391</v>
      </c>
      <c r="AD2675" s="16">
        <f t="shared" si="1633"/>
        <v>2767.6468356119794</v>
      </c>
      <c r="AE2675" s="16">
        <f t="shared" si="1610"/>
        <v>27843.467150080411</v>
      </c>
      <c r="AF2675" s="16">
        <f t="shared" si="1634"/>
        <v>5042.1586565596117</v>
      </c>
      <c r="AG2675" s="16">
        <f t="shared" si="1611"/>
        <v>2066.3500240874614</v>
      </c>
      <c r="AH2675" s="16">
        <f t="shared" si="1635"/>
        <v>43014.056719516862</v>
      </c>
      <c r="AI2675" s="16">
        <f t="shared" si="1636"/>
        <v>2622.8136139794265</v>
      </c>
      <c r="AJ2675" s="16">
        <f t="shared" si="1612"/>
        <v>40391.243105537433</v>
      </c>
      <c r="AK2675" s="16">
        <f t="shared" si="1637"/>
        <v>7285.8306400583861</v>
      </c>
      <c r="AL2675" s="16">
        <f t="shared" si="1613"/>
        <v>2123.6623597621656</v>
      </c>
      <c r="AM2675" s="16">
        <f t="shared" si="1638"/>
        <v>36801.04437287365</v>
      </c>
      <c r="AN2675" s="16">
        <f t="shared" si="1639"/>
        <v>2695.2391072209634</v>
      </c>
      <c r="AO2675" s="16">
        <f t="shared" si="1614"/>
        <v>34105.805265652685</v>
      </c>
      <c r="AP2675" s="16">
        <f t="shared" si="1640"/>
        <v>6164.1186790547172</v>
      </c>
      <c r="AQ2675" s="16">
        <f t="shared" si="1615"/>
        <v>2123.6623597621656</v>
      </c>
      <c r="AR2675" s="16">
        <f t="shared" si="1641"/>
        <v>36801.04437287365</v>
      </c>
      <c r="AS2675" s="16">
        <f t="shared" si="1642"/>
        <v>2695.2391072209634</v>
      </c>
      <c r="AT2675" s="16">
        <f t="shared" si="1616"/>
        <v>34105.805265652685</v>
      </c>
      <c r="AU2675" s="16">
        <f t="shared" si="1643"/>
        <v>6164.1186790547172</v>
      </c>
    </row>
    <row r="2676" spans="2:47">
      <c r="B2676" s="13">
        <v>24</v>
      </c>
      <c r="C2676" s="16">
        <f t="shared" si="1599"/>
        <v>-5.827398397169115</v>
      </c>
      <c r="D2676" s="16">
        <f t="shared" si="1617"/>
        <v>300522.84882085724</v>
      </c>
      <c r="E2676" s="16">
        <f t="shared" si="1618"/>
        <v>0</v>
      </c>
      <c r="F2676" s="16">
        <f t="shared" si="1600"/>
        <v>300528.67621925438</v>
      </c>
      <c r="G2676" s="16">
        <f t="shared" si="1619"/>
        <v>48102.462203390896</v>
      </c>
      <c r="H2676" s="16">
        <f t="shared" si="1601"/>
        <v>3843.9721560067701</v>
      </c>
      <c r="I2676" s="16">
        <f t="shared" si="1620"/>
        <v>-113595.91197542351</v>
      </c>
      <c r="J2676" s="16">
        <f t="shared" si="1621"/>
        <v>0</v>
      </c>
      <c r="K2676" s="16">
        <f t="shared" si="1602"/>
        <v>-117439.88413143028</v>
      </c>
      <c r="L2676" s="16">
        <f t="shared" si="1622"/>
        <v>0</v>
      </c>
      <c r="M2676" s="16">
        <f t="shared" si="1603"/>
        <v>1894.9832890601028</v>
      </c>
      <c r="N2676" s="16">
        <f t="shared" si="1623"/>
        <v>61041.183525162684</v>
      </c>
      <c r="O2676" s="16">
        <f t="shared" si="1624"/>
        <v>2412.8945356020167</v>
      </c>
      <c r="P2676" s="16">
        <f t="shared" si="1604"/>
        <v>58628.288989560664</v>
      </c>
      <c r="Q2676" s="16">
        <f t="shared" si="1625"/>
        <v>10027.132025932646</v>
      </c>
      <c r="R2676" s="16">
        <f t="shared" si="1605"/>
        <v>2919.5824085684799</v>
      </c>
      <c r="S2676" s="16">
        <f t="shared" si="1626"/>
        <v>-37470.932458718911</v>
      </c>
      <c r="T2676" s="16">
        <f t="shared" si="1627"/>
        <v>0</v>
      </c>
      <c r="U2676" s="16">
        <f t="shared" si="1606"/>
        <v>-40390.514867287391</v>
      </c>
      <c r="V2676" s="16">
        <f t="shared" si="1628"/>
        <v>0</v>
      </c>
      <c r="W2676" s="16">
        <f t="shared" si="1607"/>
        <v>2460.2240381357019</v>
      </c>
      <c r="X2676" s="16">
        <f t="shared" si="1629"/>
        <v>2829.6493605576943</v>
      </c>
      <c r="Y2676" s="16">
        <f t="shared" si="1630"/>
        <v>3129.4055649490469</v>
      </c>
      <c r="Z2676" s="16">
        <f t="shared" si="1608"/>
        <v>-235.65734907738999</v>
      </c>
      <c r="AA2676" s="16">
        <f t="shared" si="1631"/>
        <v>0</v>
      </c>
      <c r="AB2676" s="16">
        <f t="shared" si="1609"/>
        <v>2180.9746954368748</v>
      </c>
      <c r="AC2676" s="16">
        <f t="shared" si="1632"/>
        <v>28621.413622253658</v>
      </c>
      <c r="AD2676" s="16">
        <f t="shared" si="1633"/>
        <v>2775.4707929602496</v>
      </c>
      <c r="AE2676" s="16">
        <f t="shared" si="1610"/>
        <v>25845.94282929341</v>
      </c>
      <c r="AF2676" s="16">
        <f t="shared" si="1634"/>
        <v>4463.9326623650404</v>
      </c>
      <c r="AG2676" s="16">
        <f t="shared" si="1611"/>
        <v>2066.3500240874614</v>
      </c>
      <c r="AH2676" s="16">
        <f t="shared" si="1635"/>
        <v>41519.774437906148</v>
      </c>
      <c r="AI2676" s="16">
        <f t="shared" si="1636"/>
        <v>2630.2008313369734</v>
      </c>
      <c r="AJ2676" s="16">
        <f t="shared" si="1612"/>
        <v>38889.573606569174</v>
      </c>
      <c r="AK2676" s="16">
        <f t="shared" si="1637"/>
        <v>6690.4772153736012</v>
      </c>
      <c r="AL2676" s="16">
        <f t="shared" si="1613"/>
        <v>2123.6623597621656</v>
      </c>
      <c r="AM2676" s="16">
        <f t="shared" si="1638"/>
        <v>35058.721464775022</v>
      </c>
      <c r="AN2676" s="16">
        <f t="shared" si="1639"/>
        <v>2702.8443331884191</v>
      </c>
      <c r="AO2676" s="16">
        <f t="shared" si="1614"/>
        <v>32355.877131586603</v>
      </c>
      <c r="AP2676" s="16">
        <f t="shared" si="1640"/>
        <v>5577.3503142967229</v>
      </c>
      <c r="AQ2676" s="16">
        <f t="shared" si="1615"/>
        <v>2123.6623597621656</v>
      </c>
      <c r="AR2676" s="16">
        <f t="shared" si="1641"/>
        <v>35058.721464775022</v>
      </c>
      <c r="AS2676" s="16">
        <f t="shared" si="1642"/>
        <v>2702.8443331884191</v>
      </c>
      <c r="AT2676" s="16">
        <f t="shared" si="1616"/>
        <v>32355.877131586603</v>
      </c>
      <c r="AU2676" s="16">
        <f t="shared" si="1643"/>
        <v>5577.3503142967229</v>
      </c>
    </row>
    <row r="2677" spans="2:47">
      <c r="B2677" s="13">
        <v>25</v>
      </c>
      <c r="C2677" s="16">
        <f t="shared" si="1599"/>
        <v>-5.827398397169115</v>
      </c>
      <c r="D2677" s="16">
        <f t="shared" si="1617"/>
        <v>308925.44743282039</v>
      </c>
      <c r="E2677" s="16">
        <f t="shared" si="1618"/>
        <v>0</v>
      </c>
      <c r="F2677" s="16">
        <f t="shared" si="1600"/>
        <v>308931.27483121754</v>
      </c>
      <c r="G2677" s="16">
        <f t="shared" si="1619"/>
        <v>47164.989805674573</v>
      </c>
      <c r="H2677" s="16">
        <f t="shared" si="1601"/>
        <v>3843.9721560067701</v>
      </c>
      <c r="I2677" s="16">
        <f t="shared" si="1620"/>
        <v>-120963.0806553732</v>
      </c>
      <c r="J2677" s="16">
        <f t="shared" si="1621"/>
        <v>0</v>
      </c>
      <c r="K2677" s="16">
        <f t="shared" si="1602"/>
        <v>-124807.05281137997</v>
      </c>
      <c r="L2677" s="16">
        <f t="shared" si="1622"/>
        <v>0</v>
      </c>
      <c r="M2677" s="16">
        <f t="shared" si="1603"/>
        <v>1894.9832890601028</v>
      </c>
      <c r="N2677" s="16">
        <f t="shared" si="1623"/>
        <v>60266.363383928991</v>
      </c>
      <c r="O2677" s="16">
        <f t="shared" si="1624"/>
        <v>2419.3576093375609</v>
      </c>
      <c r="P2677" s="16">
        <f t="shared" si="1604"/>
        <v>57847.005774591431</v>
      </c>
      <c r="Q2677" s="16">
        <f t="shared" si="1625"/>
        <v>9435.8811032887643</v>
      </c>
      <c r="R2677" s="16">
        <f t="shared" si="1605"/>
        <v>2919.5824085684799</v>
      </c>
      <c r="S2677" s="16">
        <f t="shared" si="1626"/>
        <v>-41602.230313306012</v>
      </c>
      <c r="T2677" s="16">
        <f t="shared" si="1627"/>
        <v>0</v>
      </c>
      <c r="U2677" s="16">
        <f t="shared" si="1606"/>
        <v>-44521.812721874492</v>
      </c>
      <c r="V2677" s="16">
        <f t="shared" si="1628"/>
        <v>0</v>
      </c>
      <c r="W2677" s="16">
        <f t="shared" si="1607"/>
        <v>2460.2240381357019</v>
      </c>
      <c r="X2677" s="16">
        <f t="shared" si="1629"/>
        <v>-242.7270695497117</v>
      </c>
      <c r="Y2677" s="16">
        <f t="shared" si="1630"/>
        <v>0</v>
      </c>
      <c r="Z2677" s="16">
        <f t="shared" si="1608"/>
        <v>-2702.9511076854137</v>
      </c>
      <c r="AA2677" s="16">
        <f t="shared" si="1631"/>
        <v>0</v>
      </c>
      <c r="AB2677" s="16">
        <f t="shared" si="1609"/>
        <v>2180.9746954368748</v>
      </c>
      <c r="AC2677" s="16">
        <f t="shared" si="1632"/>
        <v>26568.078471943867</v>
      </c>
      <c r="AD2677" s="16">
        <f t="shared" si="1633"/>
        <v>2782.9741746880804</v>
      </c>
      <c r="AE2677" s="16">
        <f t="shared" si="1610"/>
        <v>23785.104297255788</v>
      </c>
      <c r="AF2677" s="16">
        <f t="shared" si="1634"/>
        <v>3917.9814707662731</v>
      </c>
      <c r="AG2677" s="16">
        <f t="shared" si="1611"/>
        <v>2066.3500240874614</v>
      </c>
      <c r="AH2677" s="16">
        <f t="shared" si="1635"/>
        <v>39976.148293136721</v>
      </c>
      <c r="AI2677" s="16">
        <f t="shared" si="1636"/>
        <v>2637.2852237971065</v>
      </c>
      <c r="AJ2677" s="16">
        <f t="shared" si="1612"/>
        <v>37338.863069339612</v>
      </c>
      <c r="AK2677" s="16">
        <f t="shared" si="1637"/>
        <v>6126.5652998474116</v>
      </c>
      <c r="AL2677" s="16">
        <f t="shared" si="1613"/>
        <v>2123.6623597621656</v>
      </c>
      <c r="AM2677" s="16">
        <f t="shared" si="1638"/>
        <v>33259.900338643136</v>
      </c>
      <c r="AN2677" s="16">
        <f t="shared" si="1639"/>
        <v>2710.137871527636</v>
      </c>
      <c r="AO2677" s="16">
        <f t="shared" si="1614"/>
        <v>30549.762467115499</v>
      </c>
      <c r="AP2677" s="16">
        <f t="shared" si="1640"/>
        <v>5022.4387137459753</v>
      </c>
      <c r="AQ2677" s="16">
        <f t="shared" si="1615"/>
        <v>2123.6623597621656</v>
      </c>
      <c r="AR2677" s="16">
        <f t="shared" si="1641"/>
        <v>33259.900338643136</v>
      </c>
      <c r="AS2677" s="16">
        <f t="shared" si="1642"/>
        <v>2710.137871527636</v>
      </c>
      <c r="AT2677" s="16">
        <f t="shared" si="1616"/>
        <v>30549.762467115499</v>
      </c>
      <c r="AU2677" s="16">
        <f t="shared" si="1643"/>
        <v>5022.4387137459753</v>
      </c>
    </row>
    <row r="2678" spans="2:47">
      <c r="B2678" s="13">
        <v>26</v>
      </c>
      <c r="C2678" s="16">
        <f t="shared" si="1599"/>
        <v>-5.827398397169115</v>
      </c>
      <c r="D2678" s="16">
        <f t="shared" si="1617"/>
        <v>317562.81465000176</v>
      </c>
      <c r="E2678" s="16">
        <f t="shared" si="1618"/>
        <v>0</v>
      </c>
      <c r="F2678" s="16">
        <f t="shared" si="1600"/>
        <v>317568.64204839891</v>
      </c>
      <c r="G2678" s="16">
        <f t="shared" si="1619"/>
        <v>46245.899219678176</v>
      </c>
      <c r="H2678" s="16">
        <f t="shared" si="1601"/>
        <v>3843.9721560067701</v>
      </c>
      <c r="I2678" s="16">
        <f t="shared" si="1620"/>
        <v>-128551.26439572137</v>
      </c>
      <c r="J2678" s="16">
        <f t="shared" si="1621"/>
        <v>0</v>
      </c>
      <c r="K2678" s="16">
        <f t="shared" si="1602"/>
        <v>-132395.23655172816</v>
      </c>
      <c r="L2678" s="16">
        <f t="shared" si="1622"/>
        <v>0</v>
      </c>
      <c r="M2678" s="16">
        <f t="shared" si="1603"/>
        <v>1894.9832890601028</v>
      </c>
      <c r="N2678" s="16">
        <f t="shared" si="1623"/>
        <v>59463.251115933519</v>
      </c>
      <c r="O2678" s="16">
        <f t="shared" si="1624"/>
        <v>2425.5540713785308</v>
      </c>
      <c r="P2678" s="16">
        <f t="shared" si="1604"/>
        <v>57037.697044554989</v>
      </c>
      <c r="Q2678" s="16">
        <f t="shared" si="1625"/>
        <v>8873.5136146873629</v>
      </c>
      <c r="R2678" s="16">
        <f t="shared" si="1605"/>
        <v>2919.5824085684799</v>
      </c>
      <c r="S2678" s="16">
        <f t="shared" si="1626"/>
        <v>-45857.467103530726</v>
      </c>
      <c r="T2678" s="16">
        <f t="shared" si="1627"/>
        <v>0</v>
      </c>
      <c r="U2678" s="16">
        <f t="shared" si="1606"/>
        <v>-48777.049512099205</v>
      </c>
      <c r="V2678" s="16">
        <f t="shared" si="1628"/>
        <v>0</v>
      </c>
      <c r="W2678" s="16">
        <f t="shared" si="1607"/>
        <v>2460.2240381357019</v>
      </c>
      <c r="X2678" s="16">
        <f t="shared" si="1629"/>
        <v>-2784.0396409159762</v>
      </c>
      <c r="Y2678" s="16">
        <f t="shared" si="1630"/>
        <v>0</v>
      </c>
      <c r="Z2678" s="16">
        <f t="shared" si="1608"/>
        <v>-5244.2636790516781</v>
      </c>
      <c r="AA2678" s="16">
        <f t="shared" si="1631"/>
        <v>0</v>
      </c>
      <c r="AB2678" s="16">
        <f t="shared" si="1609"/>
        <v>2180.9746954368748</v>
      </c>
      <c r="AC2678" s="16">
        <f t="shared" si="1632"/>
        <v>24449.660111321118</v>
      </c>
      <c r="AD2678" s="16">
        <f t="shared" si="1633"/>
        <v>2790.1683804489239</v>
      </c>
      <c r="AE2678" s="16">
        <f t="shared" si="1610"/>
        <v>21659.491730872192</v>
      </c>
      <c r="AF2678" s="16">
        <f t="shared" si="1634"/>
        <v>3402.809534293212</v>
      </c>
      <c r="AG2678" s="16">
        <f t="shared" si="1611"/>
        <v>2066.3500240874614</v>
      </c>
      <c r="AH2678" s="16">
        <f t="shared" si="1635"/>
        <v>38382.110903496963</v>
      </c>
      <c r="AI2678" s="16">
        <f t="shared" si="1636"/>
        <v>2644.0775722285716</v>
      </c>
      <c r="AJ2678" s="16">
        <f t="shared" si="1612"/>
        <v>35738.033331268394</v>
      </c>
      <c r="AK2678" s="16">
        <f t="shared" si="1637"/>
        <v>5592.6634891478461</v>
      </c>
      <c r="AL2678" s="16">
        <f t="shared" si="1613"/>
        <v>2123.6623597621656</v>
      </c>
      <c r="AM2678" s="16">
        <f t="shared" si="1638"/>
        <v>31403.322830446708</v>
      </c>
      <c r="AN2678" s="16">
        <f t="shared" si="1639"/>
        <v>2717.1308122373212</v>
      </c>
      <c r="AO2678" s="16">
        <f t="shared" si="1614"/>
        <v>28686.192018209389</v>
      </c>
      <c r="AP2678" s="16">
        <f t="shared" si="1640"/>
        <v>4497.9204633009249</v>
      </c>
      <c r="AQ2678" s="16">
        <f t="shared" si="1615"/>
        <v>2123.6623597621656</v>
      </c>
      <c r="AR2678" s="16">
        <f t="shared" si="1641"/>
        <v>31403.322830446708</v>
      </c>
      <c r="AS2678" s="16">
        <f t="shared" si="1642"/>
        <v>2717.1308122373212</v>
      </c>
      <c r="AT2678" s="16">
        <f t="shared" si="1616"/>
        <v>28686.192018209389</v>
      </c>
      <c r="AU2678" s="16">
        <f t="shared" si="1643"/>
        <v>4497.9204633009249</v>
      </c>
    </row>
    <row r="2679" spans="2:47">
      <c r="B2679" s="13">
        <v>27</v>
      </c>
      <c r="C2679" s="16">
        <f t="shared" si="1599"/>
        <v>-5.827398397169115</v>
      </c>
      <c r="D2679" s="16">
        <f t="shared" si="1617"/>
        <v>326441.5099072312</v>
      </c>
      <c r="E2679" s="16">
        <f t="shared" si="1618"/>
        <v>0</v>
      </c>
      <c r="F2679" s="16">
        <f t="shared" si="1600"/>
        <v>326447.33730562835</v>
      </c>
      <c r="G2679" s="16">
        <f t="shared" si="1619"/>
        <v>45344.830017720924</v>
      </c>
      <c r="H2679" s="16">
        <f t="shared" si="1601"/>
        <v>3843.9721560067701</v>
      </c>
      <c r="I2679" s="16">
        <f t="shared" si="1620"/>
        <v>-136367.09364828002</v>
      </c>
      <c r="J2679" s="16">
        <f t="shared" si="1621"/>
        <v>0</v>
      </c>
      <c r="K2679" s="16">
        <f t="shared" si="1602"/>
        <v>-140211.0658042868</v>
      </c>
      <c r="L2679" s="16">
        <f t="shared" si="1622"/>
        <v>0</v>
      </c>
      <c r="M2679" s="16">
        <f t="shared" si="1603"/>
        <v>1894.9832890601028</v>
      </c>
      <c r="N2679" s="16">
        <f t="shared" si="1623"/>
        <v>58631.330299979854</v>
      </c>
      <c r="O2679" s="16">
        <f t="shared" si="1624"/>
        <v>2431.4935580517922</v>
      </c>
      <c r="P2679" s="16">
        <f t="shared" si="1604"/>
        <v>56199.836741928062</v>
      </c>
      <c r="Q2679" s="16">
        <f t="shared" si="1625"/>
        <v>8338.7461678617547</v>
      </c>
      <c r="R2679" s="16">
        <f t="shared" si="1605"/>
        <v>2919.5824085684799</v>
      </c>
      <c r="S2679" s="16">
        <f t="shared" si="1626"/>
        <v>-50240.36099746218</v>
      </c>
      <c r="T2679" s="16">
        <f t="shared" si="1627"/>
        <v>0</v>
      </c>
      <c r="U2679" s="16">
        <f t="shared" si="1606"/>
        <v>-53159.943406030659</v>
      </c>
      <c r="V2679" s="16">
        <f t="shared" si="1628"/>
        <v>0</v>
      </c>
      <c r="W2679" s="16">
        <f t="shared" si="1607"/>
        <v>2460.2240381357019</v>
      </c>
      <c r="X2679" s="16">
        <f t="shared" si="1629"/>
        <v>-5401.5915894232285</v>
      </c>
      <c r="Y2679" s="16">
        <f t="shared" si="1630"/>
        <v>0</v>
      </c>
      <c r="Z2679" s="16">
        <f t="shared" si="1608"/>
        <v>-7861.8156275589299</v>
      </c>
      <c r="AA2679" s="16">
        <f t="shared" si="1631"/>
        <v>0</v>
      </c>
      <c r="AB2679" s="16">
        <f t="shared" si="1609"/>
        <v>2180.9746954368748</v>
      </c>
      <c r="AC2679" s="16">
        <f t="shared" si="1632"/>
        <v>22264.657929832763</v>
      </c>
      <c r="AD2679" s="16">
        <f t="shared" si="1633"/>
        <v>2797.0645547646741</v>
      </c>
      <c r="AE2679" s="16">
        <f t="shared" si="1610"/>
        <v>19467.593375068089</v>
      </c>
      <c r="AF2679" s="16">
        <f t="shared" si="1634"/>
        <v>2916.981727018172</v>
      </c>
      <c r="AG2679" s="16">
        <f t="shared" si="1611"/>
        <v>2066.3500240874614</v>
      </c>
      <c r="AH2679" s="16">
        <f t="shared" si="1635"/>
        <v>36736.553982544036</v>
      </c>
      <c r="AI2679" s="16">
        <f t="shared" si="1636"/>
        <v>2650.588415067085</v>
      </c>
      <c r="AJ2679" s="16">
        <f t="shared" si="1612"/>
        <v>34085.965567476953</v>
      </c>
      <c r="AK2679" s="16">
        <f t="shared" si="1637"/>
        <v>5087.3978515860535</v>
      </c>
      <c r="AL2679" s="16">
        <f t="shared" si="1613"/>
        <v>2123.6623597621656</v>
      </c>
      <c r="AM2679" s="16">
        <f t="shared" si="1638"/>
        <v>29487.684223198157</v>
      </c>
      <c r="AN2679" s="16">
        <f t="shared" si="1639"/>
        <v>2723.8339965226096</v>
      </c>
      <c r="AO2679" s="16">
        <f t="shared" si="1614"/>
        <v>26763.850226675546</v>
      </c>
      <c r="AP2679" s="16">
        <f t="shared" si="1640"/>
        <v>4002.3910939773978</v>
      </c>
      <c r="AQ2679" s="16">
        <f t="shared" si="1615"/>
        <v>2123.6623597621656</v>
      </c>
      <c r="AR2679" s="16">
        <f t="shared" si="1641"/>
        <v>29487.684223198157</v>
      </c>
      <c r="AS2679" s="16">
        <f t="shared" si="1642"/>
        <v>2723.8339965226096</v>
      </c>
      <c r="AT2679" s="16">
        <f t="shared" si="1616"/>
        <v>26763.850226675546</v>
      </c>
      <c r="AU2679" s="16">
        <f t="shared" si="1643"/>
        <v>4002.3910939773978</v>
      </c>
    </row>
    <row r="2680" spans="2:47">
      <c r="B2680" s="13">
        <v>28</v>
      </c>
      <c r="C2680" s="16">
        <f t="shared" si="1599"/>
        <v>-5.827398397169115</v>
      </c>
      <c r="D2680" s="16">
        <f t="shared" si="1617"/>
        <v>335568.27590994764</v>
      </c>
      <c r="E2680" s="16">
        <f t="shared" si="1618"/>
        <v>0</v>
      </c>
      <c r="F2680" s="16">
        <f t="shared" si="1600"/>
        <v>335574.10330834478</v>
      </c>
      <c r="G2680" s="16">
        <f t="shared" si="1619"/>
        <v>44461.428839331464</v>
      </c>
      <c r="H2680" s="16">
        <f t="shared" si="1601"/>
        <v>3843.9721560067701</v>
      </c>
      <c r="I2680" s="16">
        <f t="shared" si="1620"/>
        <v>-144417.39777841541</v>
      </c>
      <c r="J2680" s="16">
        <f t="shared" si="1621"/>
        <v>0</v>
      </c>
      <c r="K2680" s="16">
        <f t="shared" si="1602"/>
        <v>-148261.3699344222</v>
      </c>
      <c r="L2680" s="16">
        <f t="shared" si="1622"/>
        <v>0</v>
      </c>
      <c r="M2680" s="16">
        <f t="shared" si="1603"/>
        <v>1894.9832890601028</v>
      </c>
      <c r="N2680" s="16">
        <f t="shared" si="1623"/>
        <v>57770.060180497538</v>
      </c>
      <c r="O2680" s="16">
        <f t="shared" si="1624"/>
        <v>2437.1854755323575</v>
      </c>
      <c r="P2680" s="16">
        <f t="shared" si="1604"/>
        <v>55332.874704965179</v>
      </c>
      <c r="Q2680" s="16">
        <f t="shared" si="1625"/>
        <v>7830.3467815908671</v>
      </c>
      <c r="R2680" s="16">
        <f t="shared" si="1605"/>
        <v>2919.5824085684799</v>
      </c>
      <c r="S2680" s="16">
        <f t="shared" si="1626"/>
        <v>-54754.741708211579</v>
      </c>
      <c r="T2680" s="16">
        <f t="shared" si="1627"/>
        <v>0</v>
      </c>
      <c r="U2680" s="16">
        <f t="shared" si="1606"/>
        <v>-57674.324116780059</v>
      </c>
      <c r="V2680" s="16">
        <f t="shared" si="1628"/>
        <v>0</v>
      </c>
      <c r="W2680" s="16">
        <f t="shared" si="1607"/>
        <v>2460.2240381357019</v>
      </c>
      <c r="X2680" s="16">
        <f t="shared" si="1629"/>
        <v>-8097.6700963856983</v>
      </c>
      <c r="Y2680" s="16">
        <f t="shared" si="1630"/>
        <v>0</v>
      </c>
      <c r="Z2680" s="16">
        <f t="shared" si="1608"/>
        <v>-10557.894134521401</v>
      </c>
      <c r="AA2680" s="16">
        <f t="shared" si="1631"/>
        <v>0</v>
      </c>
      <c r="AB2680" s="16">
        <f t="shared" si="1609"/>
        <v>2180.9746954368748</v>
      </c>
      <c r="AC2680" s="16">
        <f t="shared" si="1632"/>
        <v>20011.517933967491</v>
      </c>
      <c r="AD2680" s="16">
        <f t="shared" si="1633"/>
        <v>2803.6735787669727</v>
      </c>
      <c r="AE2680" s="16">
        <f t="shared" si="1610"/>
        <v>17207.844355200519</v>
      </c>
      <c r="AF2680" s="16">
        <f t="shared" si="1634"/>
        <v>2459.1214248695701</v>
      </c>
      <c r="AG2680" s="16">
        <f t="shared" si="1611"/>
        <v>2066.3500240874614</v>
      </c>
      <c r="AH2680" s="16">
        <f t="shared" si="1635"/>
        <v>35038.32744543226</v>
      </c>
      <c r="AI2680" s="16">
        <f t="shared" si="1636"/>
        <v>2656.8280406262643</v>
      </c>
      <c r="AJ2680" s="16">
        <f t="shared" si="1612"/>
        <v>32381.499404805996</v>
      </c>
      <c r="AK2680" s="16">
        <f t="shared" si="1637"/>
        <v>4609.4501032743137</v>
      </c>
      <c r="AL2680" s="16">
        <f t="shared" si="1613"/>
        <v>2123.6623597621656</v>
      </c>
      <c r="AM2680" s="16">
        <f t="shared" si="1638"/>
        <v>27511.632202008859</v>
      </c>
      <c r="AN2680" s="16">
        <f t="shared" si="1639"/>
        <v>2730.2580088231621</v>
      </c>
      <c r="AO2680" s="16">
        <f t="shared" si="1614"/>
        <v>24781.374193185697</v>
      </c>
      <c r="AP2680" s="16">
        <f t="shared" si="1640"/>
        <v>3534.5032096572313</v>
      </c>
      <c r="AQ2680" s="16">
        <f t="shared" si="1615"/>
        <v>2123.6623597621656</v>
      </c>
      <c r="AR2680" s="16">
        <f t="shared" si="1641"/>
        <v>27511.632202008859</v>
      </c>
      <c r="AS2680" s="16">
        <f t="shared" si="1642"/>
        <v>2730.2580088231621</v>
      </c>
      <c r="AT2680" s="16">
        <f t="shared" si="1616"/>
        <v>24781.374193185697</v>
      </c>
      <c r="AU2680" s="16">
        <f t="shared" si="1643"/>
        <v>3534.5032096572313</v>
      </c>
    </row>
    <row r="2681" spans="2:47">
      <c r="B2681" s="13">
        <v>29</v>
      </c>
      <c r="C2681" s="16">
        <f t="shared" si="1599"/>
        <v>-5.827398397169115</v>
      </c>
      <c r="D2681" s="16">
        <f t="shared" si="1617"/>
        <v>344950.04375477997</v>
      </c>
      <c r="E2681" s="16">
        <f t="shared" si="1618"/>
        <v>0</v>
      </c>
      <c r="F2681" s="16">
        <f t="shared" si="1600"/>
        <v>344955.87115317711</v>
      </c>
      <c r="G2681" s="16">
        <f t="shared" si="1619"/>
        <v>43595.349252675129</v>
      </c>
      <c r="H2681" s="16">
        <f t="shared" si="1601"/>
        <v>3843.9721560067701</v>
      </c>
      <c r="I2681" s="16">
        <f t="shared" si="1620"/>
        <v>-152709.21103245486</v>
      </c>
      <c r="J2681" s="16">
        <f t="shared" si="1621"/>
        <v>0</v>
      </c>
      <c r="K2681" s="16">
        <f t="shared" si="1602"/>
        <v>-156553.18318846164</v>
      </c>
      <c r="L2681" s="16">
        <f t="shared" si="1622"/>
        <v>0</v>
      </c>
      <c r="M2681" s="16">
        <f t="shared" si="1603"/>
        <v>1894.9832890601028</v>
      </c>
      <c r="N2681" s="16">
        <f t="shared" si="1623"/>
        <v>56878.875224221913</v>
      </c>
      <c r="O2681" s="16">
        <f t="shared" si="1624"/>
        <v>2442.6389944007897</v>
      </c>
      <c r="P2681" s="16">
        <f t="shared" si="1604"/>
        <v>54436.236229821123</v>
      </c>
      <c r="Q2681" s="16">
        <f t="shared" si="1625"/>
        <v>7347.1332202492731</v>
      </c>
      <c r="R2681" s="16">
        <f t="shared" si="1605"/>
        <v>2919.5824085684799</v>
      </c>
      <c r="S2681" s="16">
        <f t="shared" si="1626"/>
        <v>-59404.553840283465</v>
      </c>
      <c r="T2681" s="16">
        <f t="shared" si="1627"/>
        <v>0</v>
      </c>
      <c r="U2681" s="16">
        <f t="shared" si="1606"/>
        <v>-62324.136248851944</v>
      </c>
      <c r="V2681" s="16">
        <f t="shared" si="1628"/>
        <v>0</v>
      </c>
      <c r="W2681" s="16">
        <f t="shared" si="1607"/>
        <v>2460.2240381357019</v>
      </c>
      <c r="X2681" s="16">
        <f t="shared" si="1629"/>
        <v>-10874.630958557043</v>
      </c>
      <c r="Y2681" s="16">
        <f t="shared" si="1630"/>
        <v>0</v>
      </c>
      <c r="Z2681" s="16">
        <f t="shared" si="1608"/>
        <v>-13334.854996692746</v>
      </c>
      <c r="AA2681" s="16">
        <f t="shared" si="1631"/>
        <v>0</v>
      </c>
      <c r="AB2681" s="16">
        <f t="shared" si="1609"/>
        <v>2180.9746954368748</v>
      </c>
      <c r="AC2681" s="16">
        <f t="shared" si="1632"/>
        <v>17688.63152648482</v>
      </c>
      <c r="AD2681" s="16">
        <f t="shared" si="1633"/>
        <v>2810.0060636053099</v>
      </c>
      <c r="AE2681" s="16">
        <f t="shared" si="1610"/>
        <v>14878.62546287951</v>
      </c>
      <c r="AF2681" s="16">
        <f t="shared" si="1634"/>
        <v>2027.9086051928466</v>
      </c>
      <c r="AG2681" s="16">
        <f t="shared" si="1611"/>
        <v>2066.3500240874614</v>
      </c>
      <c r="AH2681" s="16">
        <f t="shared" si="1635"/>
        <v>33286.238498176273</v>
      </c>
      <c r="AI2681" s="16">
        <f t="shared" si="1636"/>
        <v>2662.806480977034</v>
      </c>
      <c r="AJ2681" s="16">
        <f t="shared" si="1612"/>
        <v>30623.43201719924</v>
      </c>
      <c r="AK2681" s="16">
        <f t="shared" si="1637"/>
        <v>4157.5558019866712</v>
      </c>
      <c r="AL2681" s="16">
        <f t="shared" si="1613"/>
        <v>2123.6623597621656</v>
      </c>
      <c r="AM2681" s="16">
        <f t="shared" si="1638"/>
        <v>25473.765788143304</v>
      </c>
      <c r="AN2681" s="16">
        <f t="shared" si="1639"/>
        <v>2736.4131704587508</v>
      </c>
      <c r="AO2681" s="16">
        <f t="shared" si="1614"/>
        <v>22737.352617684555</v>
      </c>
      <c r="AP2681" s="16">
        <f t="shared" si="1640"/>
        <v>3092.9646338167049</v>
      </c>
      <c r="AQ2681" s="16">
        <f t="shared" si="1615"/>
        <v>2123.6623597621656</v>
      </c>
      <c r="AR2681" s="16">
        <f t="shared" si="1641"/>
        <v>25473.765788143304</v>
      </c>
      <c r="AS2681" s="16">
        <f t="shared" si="1642"/>
        <v>2736.4131704587508</v>
      </c>
      <c r="AT2681" s="16">
        <f t="shared" si="1616"/>
        <v>22737.352617684555</v>
      </c>
      <c r="AU2681" s="16">
        <f t="shared" si="1643"/>
        <v>3092.9646338167049</v>
      </c>
    </row>
    <row r="2682" spans="2:47">
      <c r="B2682" s="13">
        <v>30</v>
      </c>
      <c r="C2682" s="16">
        <f t="shared" si="1599"/>
        <v>-5.827398397169115</v>
      </c>
      <c r="D2682" s="16">
        <f t="shared" si="1617"/>
        <v>354593.93819319684</v>
      </c>
      <c r="E2682" s="16">
        <f t="shared" si="1618"/>
        <v>0</v>
      </c>
      <c r="F2682" s="16">
        <f t="shared" si="1600"/>
        <v>354599.76559159398</v>
      </c>
      <c r="G2682" s="16">
        <f t="shared" si="1619"/>
        <v>42746.251618698327</v>
      </c>
      <c r="H2682" s="16">
        <f t="shared" si="1601"/>
        <v>3843.9721560067701</v>
      </c>
      <c r="I2682" s="16">
        <f t="shared" si="1620"/>
        <v>-161249.7786841155</v>
      </c>
      <c r="J2682" s="16">
        <f t="shared" si="1621"/>
        <v>0</v>
      </c>
      <c r="K2682" s="16">
        <f t="shared" si="1602"/>
        <v>-165093.75084012229</v>
      </c>
      <c r="L2682" s="16">
        <f t="shared" si="1622"/>
        <v>0</v>
      </c>
      <c r="M2682" s="16">
        <f t="shared" si="1603"/>
        <v>1894.9832890601028</v>
      </c>
      <c r="N2682" s="16">
        <f t="shared" si="1623"/>
        <v>55957.18467008233</v>
      </c>
      <c r="O2682" s="16">
        <f t="shared" si="1624"/>
        <v>2447.8630455082307</v>
      </c>
      <c r="P2682" s="16">
        <f t="shared" si="1604"/>
        <v>53509.321624574099</v>
      </c>
      <c r="Q2682" s="16">
        <f t="shared" si="1625"/>
        <v>6887.9713494751086</v>
      </c>
      <c r="R2682" s="16">
        <f t="shared" si="1605"/>
        <v>2919.5824085684799</v>
      </c>
      <c r="S2682" s="16">
        <f t="shared" si="1626"/>
        <v>-64193.860336317506</v>
      </c>
      <c r="T2682" s="16">
        <f t="shared" si="1627"/>
        <v>0</v>
      </c>
      <c r="U2682" s="16">
        <f t="shared" si="1606"/>
        <v>-67113.442744885979</v>
      </c>
      <c r="V2682" s="16">
        <f t="shared" si="1628"/>
        <v>0</v>
      </c>
      <c r="W2682" s="16">
        <f t="shared" si="1607"/>
        <v>2460.2240381357019</v>
      </c>
      <c r="X2682" s="16">
        <f t="shared" si="1629"/>
        <v>-13734.900646593529</v>
      </c>
      <c r="Y2682" s="16">
        <f t="shared" si="1630"/>
        <v>0</v>
      </c>
      <c r="Z2682" s="16">
        <f t="shared" si="1608"/>
        <v>-16195.124684729231</v>
      </c>
      <c r="AA2682" s="16">
        <f t="shared" si="1631"/>
        <v>0</v>
      </c>
      <c r="AB2682" s="16">
        <f t="shared" si="1609"/>
        <v>2180.9746954368748</v>
      </c>
      <c r="AC2682" s="16">
        <f t="shared" si="1632"/>
        <v>15294.334258312365</v>
      </c>
      <c r="AD2682" s="16">
        <f t="shared" si="1633"/>
        <v>2816.0723453873029</v>
      </c>
      <c r="AE2682" s="16">
        <f t="shared" si="1610"/>
        <v>12478.261912925062</v>
      </c>
      <c r="AF2682" s="16">
        <f t="shared" si="1634"/>
        <v>1622.0779694565213</v>
      </c>
      <c r="AG2682" s="16">
        <f t="shared" si="1611"/>
        <v>2066.3500240874614</v>
      </c>
      <c r="AH2682" s="16">
        <f t="shared" si="1635"/>
        <v>31479.050707759787</v>
      </c>
      <c r="AI2682" s="16">
        <f t="shared" si="1636"/>
        <v>2668.5335072683433</v>
      </c>
      <c r="AJ2682" s="16">
        <f t="shared" si="1612"/>
        <v>28810.517200491442</v>
      </c>
      <c r="AK2682" s="16">
        <f t="shared" si="1637"/>
        <v>3730.5025633772516</v>
      </c>
      <c r="AL2682" s="16">
        <f t="shared" si="1613"/>
        <v>2123.6623597621656</v>
      </c>
      <c r="AM2682" s="16">
        <f t="shared" si="1638"/>
        <v>23372.634249822662</v>
      </c>
      <c r="AN2682" s="16">
        <f t="shared" si="1639"/>
        <v>2742.3095347614417</v>
      </c>
      <c r="AO2682" s="16">
        <f t="shared" si="1614"/>
        <v>20630.324715061222</v>
      </c>
      <c r="AP2682" s="16">
        <f t="shared" si="1640"/>
        <v>2676.5365790107253</v>
      </c>
      <c r="AQ2682" s="16">
        <f t="shared" si="1615"/>
        <v>2123.6623597621656</v>
      </c>
      <c r="AR2682" s="16">
        <f t="shared" si="1641"/>
        <v>23372.634249822662</v>
      </c>
      <c r="AS2682" s="16">
        <f t="shared" si="1642"/>
        <v>2742.3095347614417</v>
      </c>
      <c r="AT2682" s="16">
        <f t="shared" si="1616"/>
        <v>20630.324715061222</v>
      </c>
      <c r="AU2682" s="16">
        <f t="shared" si="1643"/>
        <v>2676.5365790107253</v>
      </c>
    </row>
    <row r="2683" spans="2:47">
      <c r="B2683" s="13">
        <v>31</v>
      </c>
      <c r="C2683" s="16">
        <f t="shared" si="1599"/>
        <v>-5.827398397169115</v>
      </c>
      <c r="D2683" s="16">
        <f t="shared" si="1617"/>
        <v>364507.28304222313</v>
      </c>
      <c r="E2683" s="16">
        <f t="shared" si="1618"/>
        <v>0</v>
      </c>
      <c r="F2683" s="16">
        <f t="shared" si="1600"/>
        <v>364513.11044062028</v>
      </c>
      <c r="G2683" s="16">
        <f t="shared" si="1619"/>
        <v>41913.802957936758</v>
      </c>
      <c r="H2683" s="16">
        <f t="shared" si="1601"/>
        <v>3843.9721560067701</v>
      </c>
      <c r="I2683" s="16">
        <f t="shared" si="1620"/>
        <v>-170046.56336532597</v>
      </c>
      <c r="J2683" s="16">
        <f t="shared" si="1621"/>
        <v>0</v>
      </c>
      <c r="K2683" s="16">
        <f t="shared" si="1602"/>
        <v>-173890.53552133276</v>
      </c>
      <c r="L2683" s="16">
        <f t="shared" si="1622"/>
        <v>0</v>
      </c>
      <c r="M2683" s="16">
        <f t="shared" si="1603"/>
        <v>1894.9832890601028</v>
      </c>
      <c r="N2683" s="16">
        <f t="shared" si="1623"/>
        <v>55004.372070764701</v>
      </c>
      <c r="O2683" s="16">
        <f t="shared" si="1624"/>
        <v>2452.8663170377881</v>
      </c>
      <c r="P2683" s="16">
        <f t="shared" si="1604"/>
        <v>52551.505753726909</v>
      </c>
      <c r="Q2683" s="16">
        <f t="shared" si="1625"/>
        <v>6451.7735158800479</v>
      </c>
      <c r="R2683" s="16">
        <f t="shared" si="1605"/>
        <v>2919.5824085684799</v>
      </c>
      <c r="S2683" s="16">
        <f t="shared" si="1626"/>
        <v>-69126.846027232561</v>
      </c>
      <c r="T2683" s="16">
        <f t="shared" si="1627"/>
        <v>0</v>
      </c>
      <c r="U2683" s="16">
        <f t="shared" si="1606"/>
        <v>-72046.428435801034</v>
      </c>
      <c r="V2683" s="16">
        <f t="shared" si="1628"/>
        <v>0</v>
      </c>
      <c r="W2683" s="16">
        <f t="shared" si="1607"/>
        <v>2460.2240381357019</v>
      </c>
      <c r="X2683" s="16">
        <f t="shared" si="1629"/>
        <v>-16680.978425271107</v>
      </c>
      <c r="Y2683" s="16">
        <f t="shared" si="1630"/>
        <v>0</v>
      </c>
      <c r="Z2683" s="16">
        <f t="shared" si="1608"/>
        <v>-19141.202463406808</v>
      </c>
      <c r="AA2683" s="16">
        <f t="shared" si="1631"/>
        <v>0</v>
      </c>
      <c r="AB2683" s="16">
        <f t="shared" si="1609"/>
        <v>2180.9746954368748</v>
      </c>
      <c r="AC2683" s="16">
        <f t="shared" si="1632"/>
        <v>12826.904550772189</v>
      </c>
      <c r="AD2683" s="16">
        <f t="shared" si="1633"/>
        <v>2821.8824815219118</v>
      </c>
      <c r="AE2683" s="16">
        <f t="shared" si="1610"/>
        <v>10005.022069250277</v>
      </c>
      <c r="AF2683" s="16">
        <f t="shared" si="1634"/>
        <v>1240.4170925642368</v>
      </c>
      <c r="AG2683" s="16">
        <f t="shared" si="1611"/>
        <v>2066.3500240874614</v>
      </c>
      <c r="AH2683" s="16">
        <f t="shared" si="1635"/>
        <v>29615.483051073174</v>
      </c>
      <c r="AI2683" s="16">
        <f t="shared" si="1636"/>
        <v>2674.0186263672085</v>
      </c>
      <c r="AJ2683" s="16">
        <f t="shared" si="1612"/>
        <v>26941.464424705966</v>
      </c>
      <c r="AK2683" s="16">
        <f t="shared" si="1637"/>
        <v>3327.1283027992381</v>
      </c>
      <c r="AL2683" s="16">
        <f t="shared" si="1613"/>
        <v>2123.6623597621656</v>
      </c>
      <c r="AM2683" s="16">
        <f t="shared" si="1638"/>
        <v>21206.735987600034</v>
      </c>
      <c r="AN2683" s="16">
        <f t="shared" si="1639"/>
        <v>2747.956883568766</v>
      </c>
      <c r="AO2683" s="16">
        <f t="shared" si="1614"/>
        <v>18458.779104031266</v>
      </c>
      <c r="AP2683" s="16">
        <f t="shared" si="1640"/>
        <v>2284.031842464216</v>
      </c>
      <c r="AQ2683" s="16">
        <f t="shared" si="1615"/>
        <v>2123.6623597621656</v>
      </c>
      <c r="AR2683" s="16">
        <f t="shared" si="1641"/>
        <v>21206.735987600034</v>
      </c>
      <c r="AS2683" s="16">
        <f t="shared" si="1642"/>
        <v>2747.956883568766</v>
      </c>
      <c r="AT2683" s="16">
        <f t="shared" si="1616"/>
        <v>18458.779104031266</v>
      </c>
      <c r="AU2683" s="16">
        <f t="shared" si="1643"/>
        <v>2284.031842464216</v>
      </c>
    </row>
    <row r="2684" spans="2:47">
      <c r="B2684" s="13">
        <v>32</v>
      </c>
      <c r="C2684" s="16">
        <f t="shared" ref="C2684:C2705" si="1644">IF($C$2645-12*$B2684&lt;=0,0,($C$2648*MIN(12,$C$2645-12*$B2684)-$C$2644*(MIN(12,$C$2645-12*$B2684)-MAX(0,MIN(12,$C$2645-12*$B2684,$C$2646-12*$B2684))))/12)</f>
        <v>-5.827398397169115</v>
      </c>
      <c r="D2684" s="16">
        <f t="shared" si="1617"/>
        <v>374697.60674633121</v>
      </c>
      <c r="E2684" s="16">
        <f t="shared" si="1618"/>
        <v>0</v>
      </c>
      <c r="F2684" s="16">
        <f t="shared" ref="F2684:F2715" si="1645">IF(E2684&gt;0,IF(E2684&lt;=D2684,D2684-E2684,C2684*(D2684/E2684-1)),D2684-C2684)</f>
        <v>374703.43414472835</v>
      </c>
      <c r="G2684" s="16">
        <f t="shared" si="1619"/>
        <v>41097.676819935223</v>
      </c>
      <c r="H2684" s="16">
        <f t="shared" ref="H2684:H2705" si="1646">IF($H$2645-12*$B2684&lt;=0,0,($H$2648*MIN(12,$H$2645-12*$B2684)-$H$2644*(MIN(12,$H$2645-12*$B2684)-MAX(0,MIN(12,$H$2645-12*$B2684,$H$2646-12*$B2684))))/12)</f>
        <v>3843.9721560067701</v>
      </c>
      <c r="I2684" s="16">
        <f t="shared" si="1620"/>
        <v>-179107.25158697274</v>
      </c>
      <c r="J2684" s="16">
        <f t="shared" si="1621"/>
        <v>0</v>
      </c>
      <c r="K2684" s="16">
        <f t="shared" ref="K2684:K2715" si="1647">IF(J2684&gt;0,IF(J2684&lt;=I2684,I2684-J2684,H2684*(I2684/J2684-1)),I2684-H2684)</f>
        <v>-182951.22374297952</v>
      </c>
      <c r="L2684" s="16">
        <f t="shared" si="1622"/>
        <v>0</v>
      </c>
      <c r="M2684" s="16">
        <f t="shared" ref="M2684:M2705" si="1648">IF($M$2645-12*$B2684&lt;=0,0,($M$2648*MIN(12,$M$2645-12*$B2684)-$M$2644*(MIN(12,$M$2645-12*$B2684)-MAX(0,MIN(12,$M$2645-12*$B2684,$M$2646-12*$B2684))))/12)</f>
        <v>1894.9832890601028</v>
      </c>
      <c r="N2684" s="16">
        <f t="shared" si="1623"/>
        <v>54019.794824486045</v>
      </c>
      <c r="O2684" s="16">
        <f t="shared" si="1624"/>
        <v>2457.657252656069</v>
      </c>
      <c r="P2684" s="16">
        <f t="shared" ref="P2684:P2715" si="1649">IF(O2684&gt;0,IF(O2684&lt;=N2684,N2684-O2684,M2684*(N2684/O2684-1)),N2684-M2684)</f>
        <v>51562.137571829975</v>
      </c>
      <c r="Q2684" s="16">
        <f t="shared" si="1625"/>
        <v>6037.4969533717986</v>
      </c>
      <c r="R2684" s="16">
        <f t="shared" ref="R2684:R2705" si="1650">IF($R$2645-12*$B2684&lt;=0,0,($R$2648*MIN(12,$R$2645-12*$B2684)-$R$2644*(MIN(12,$R$2645-12*$B2684)-MAX(0,MIN(12,$R$2645-12*$B2684,$R$2646-12*$B2684))))/12)</f>
        <v>2919.5824085684799</v>
      </c>
      <c r="S2684" s="16">
        <f t="shared" si="1626"/>
        <v>-74207.821288875071</v>
      </c>
      <c r="T2684" s="16">
        <f t="shared" si="1627"/>
        <v>0</v>
      </c>
      <c r="U2684" s="16">
        <f t="shared" ref="U2684:U2715" si="1651">IF(T2684&gt;0,IF(T2684&lt;=S2684,S2684-T2684,R2684*(S2684/T2684-1)),S2684-R2684)</f>
        <v>-77127.403697443544</v>
      </c>
      <c r="V2684" s="16">
        <f t="shared" si="1628"/>
        <v>0</v>
      </c>
      <c r="W2684" s="16">
        <f t="shared" ref="W2684:W2705" si="1652">IF($W$2645-12*$B2684&lt;=0,0,($W$2648*MIN(12,$W$2645-12*$B2684)-$W$2644*(MIN(12,$W$2645-12*$B2684)-MAX(0,MIN(12,$W$2645-12*$B2684,$W$2646-12*$B2684))))/12)</f>
        <v>2460.2240381357019</v>
      </c>
      <c r="X2684" s="16">
        <f t="shared" si="1629"/>
        <v>-19715.438537309012</v>
      </c>
      <c r="Y2684" s="16">
        <f t="shared" si="1630"/>
        <v>0</v>
      </c>
      <c r="Z2684" s="16">
        <f t="shared" ref="Z2684:Z2715" si="1653">IF(Y2684&gt;0,IF(Y2684&lt;=X2684,X2684-Y2684,W2684*(X2684/Y2684-1)),X2684-W2684)</f>
        <v>-22175.662575444712</v>
      </c>
      <c r="AA2684" s="16">
        <f t="shared" si="1631"/>
        <v>0</v>
      </c>
      <c r="AB2684" s="16">
        <f t="shared" ref="AB2684:AB2705" si="1654">IF($AB$2645-12*$B2684&lt;=0,0,($AB$2648*MIN(12,$AB$2645-12*$B2684)-$AB$2644*(MIN(12,$AB$2645-12*$B2684)-MAX(0,MIN(12,$AB$2645-12*$B2684,$AB$2646-12*$B2684))))/12)</f>
        <v>2180.9746954368748</v>
      </c>
      <c r="AC2684" s="16">
        <f t="shared" si="1632"/>
        <v>10284.562385865131</v>
      </c>
      <c r="AD2684" s="16">
        <f t="shared" si="1633"/>
        <v>2827.4462483421335</v>
      </c>
      <c r="AE2684" s="16">
        <f t="shared" ref="AE2684:AE2715" si="1655">IF(AD2684&gt;0,IF(AD2684&lt;=AC2684,AC2684-AD2684,AB2684*(AC2684/AD2684-1)),AC2684-AB2684)</f>
        <v>7457.1161375229967</v>
      </c>
      <c r="AF2684" s="16">
        <f t="shared" si="1634"/>
        <v>881.76460182128733</v>
      </c>
      <c r="AG2684" s="16">
        <f t="shared" ref="AG2684:AG2705" si="1656">IF($AG$2645-12*$B2684&lt;=0,0,($AG$2648*MIN(12,$AG$2645-12*$B2684)-$AG$2644*(MIN(12,$AG$2645-12*$B2684)-MAX(0,MIN(12,$AG$2645-12*$B2684,$AG$2646-12*$B2684))))/12)</f>
        <v>2066.3500240874614</v>
      </c>
      <c r="AH2684" s="16">
        <f t="shared" si="1635"/>
        <v>27694.208940732253</v>
      </c>
      <c r="AI2684" s="16">
        <f t="shared" si="1636"/>
        <v>2679.2710787015544</v>
      </c>
      <c r="AJ2684" s="16">
        <f t="shared" ref="AJ2684:AJ2715" si="1657">IF(AI2684&gt;0,IF(AI2684&lt;=AH2684,AH2684-AI2684,AG2684*(AH2684/AI2684-1)),AH2684-AG2684)</f>
        <v>25014.9378620307</v>
      </c>
      <c r="AK2684" s="16">
        <f t="shared" si="1637"/>
        <v>2946.3195055787742</v>
      </c>
      <c r="AL2684" s="16">
        <f t="shared" ref="AL2684:AL2705" si="1658">IF($AL$2645-12*$B2684&lt;=0,0,($AL$2648*MIN(12,$AL$2645-12*$B2684)-$AL$2644*(MIN(12,$AL$2645-12*$B2684)-MAX(0,MIN(12,$AL$2645-12*$B2684,$AL$2646-12*$B2684))))/12)</f>
        <v>2123.6623597621656</v>
      </c>
      <c r="AM2684" s="16">
        <f t="shared" si="1638"/>
        <v>18974.5173921979</v>
      </c>
      <c r="AN2684" s="16">
        <f t="shared" si="1639"/>
        <v>2753.3647249579012</v>
      </c>
      <c r="AO2684" s="16">
        <f t="shared" ref="AO2684:AO2715" si="1659">IF(AN2684&gt;0,IF(AN2684&lt;=AM2684,AM2684-AN2684,AL2684*(AM2684/AN2684-1)),AM2684-AL2684)</f>
        <v>16221.15266724</v>
      </c>
      <c r="AP2684" s="16">
        <f t="shared" si="1640"/>
        <v>1914.3130307216347</v>
      </c>
      <c r="AQ2684" s="16">
        <f t="shared" ref="AQ2684:AQ2705" si="1660">IF($AQ$2645-12*$B2684&lt;=0,0,($AQ$2648*MIN(12,$AQ$2645-12*$B2684)-$AQ$2644*(MIN(12,$AQ$2645-12*$B2684)-MAX(0,MIN(12,$AQ$2645-12*$B2684,$AQ$2646-12*$B2684))))/12)</f>
        <v>2123.6623597621656</v>
      </c>
      <c r="AR2684" s="16">
        <f t="shared" si="1641"/>
        <v>18974.5173921979</v>
      </c>
      <c r="AS2684" s="16">
        <f t="shared" si="1642"/>
        <v>2753.3647249579012</v>
      </c>
      <c r="AT2684" s="16">
        <f t="shared" ref="AT2684:AT2715" si="1661">IF(AS2684&gt;0,IF(AS2684&lt;=AR2684,AR2684-AS2684,AQ2684*(AR2684/AS2684-1)),AR2684-AQ2684)</f>
        <v>16221.15266724</v>
      </c>
      <c r="AU2684" s="16">
        <f t="shared" si="1643"/>
        <v>1914.3130307216347</v>
      </c>
    </row>
    <row r="2685" spans="2:47">
      <c r="B2685" s="13">
        <v>33</v>
      </c>
      <c r="C2685" s="16">
        <f t="shared" si="1644"/>
        <v>-5.827398397169115</v>
      </c>
      <c r="D2685" s="16">
        <f t="shared" ref="D2685:D2705" si="1662">IF($B2685&gt;$C$2647,F2684,F2684*$B$107*IF(F2684&gt;0,$B$106,1))</f>
        <v>385172.64809473208</v>
      </c>
      <c r="E2685" s="16">
        <f t="shared" ref="E2685:E2716" si="1663">IF(AND(C2685&gt;0,D2685&gt;0),C2685/(1-$B$105*MAX(0,1-G2684/D2685)),0)</f>
        <v>0</v>
      </c>
      <c r="F2685" s="16">
        <f t="shared" si="1645"/>
        <v>385178.47549312923</v>
      </c>
      <c r="G2685" s="16">
        <f t="shared" ref="G2685:G2716" si="1664">IF(E2685&gt;0,IF(E2685&lt;=D2685,G2684*(1-E2685/D2685),0),IF(AND(C2685&lt;0,F2685&gt;0),G2684-C2685,G2684))/$B$108</f>
        <v>40297.553155227833</v>
      </c>
      <c r="H2685" s="16">
        <f t="shared" si="1646"/>
        <v>3843.9721560067701</v>
      </c>
      <c r="I2685" s="16">
        <f t="shared" ref="I2685:I2705" si="1665">IF($B2685&gt;$H$2647,K2684,K2684*$B$107*IF(K2684&gt;0,$B$106,1))</f>
        <v>-188439.7604552689</v>
      </c>
      <c r="J2685" s="16">
        <f t="shared" ref="J2685:J2716" si="1666">IF(AND(H2685&gt;0,I2685&gt;0),H2685/(1-$B$105*MAX(0,1-L2684/I2685)),0)</f>
        <v>0</v>
      </c>
      <c r="K2685" s="16">
        <f t="shared" si="1647"/>
        <v>-192283.73261127569</v>
      </c>
      <c r="L2685" s="16">
        <f t="shared" ref="L2685:L2716" si="1667">IF(J2685&gt;0,IF(J2685&lt;=I2685,L2684*(1-J2685/I2685),0),IF(AND(H2685&lt;0,K2685&gt;0),L2684-H2685,L2684))/$B$108</f>
        <v>0</v>
      </c>
      <c r="M2685" s="16">
        <f t="shared" si="1648"/>
        <v>1894.9832890601028</v>
      </c>
      <c r="N2685" s="16">
        <f t="shared" ref="N2685:N2705" si="1668">IF($B2685&gt;$M$2647,P2684,P2684*$B$107*IF(P2684&gt;0,$B$106,1))</f>
        <v>53002.783695586906</v>
      </c>
      <c r="O2685" s="16">
        <f t="shared" ref="O2685:O2716" si="1669">IF(AND(M2685&gt;0,N2685&gt;0),M2685/(1-$B$105*MAX(0,1-Q2684/N2685)),0)</f>
        <v>2462.2440506539297</v>
      </c>
      <c r="P2685" s="16">
        <f t="shared" si="1649"/>
        <v>50540.539644932978</v>
      </c>
      <c r="Q2685" s="16">
        <f t="shared" ref="Q2685:Q2716" si="1670">IF(O2685&gt;0,IF(O2685&lt;=N2685,Q2684*(1-O2685/N2685),0),IF(AND(M2685&lt;0,P2685&gt;0),Q2684-M2685,Q2684))/$B$108</f>
        <v>5644.1422183275754</v>
      </c>
      <c r="R2685" s="16">
        <f t="shared" si="1650"/>
        <v>2919.5824085684799</v>
      </c>
      <c r="S2685" s="16">
        <f t="shared" ref="S2685:S2705" si="1671">IF($B2685&gt;$R$2647,U2684,U2684*$B$107*IF(U2684&gt;0,$B$106,1))</f>
        <v>-79441.225808366857</v>
      </c>
      <c r="T2685" s="16">
        <f t="shared" ref="T2685:T2716" si="1672">IF(AND(R2685&gt;0,S2685&gt;0),R2685/(1-$B$105*MAX(0,1-V2684/S2685)),0)</f>
        <v>0</v>
      </c>
      <c r="U2685" s="16">
        <f t="shared" si="1651"/>
        <v>-82360.808216935344</v>
      </c>
      <c r="V2685" s="16">
        <f t="shared" ref="V2685:V2716" si="1673">IF(T2685&gt;0,IF(T2685&lt;=S2685,V2684*(1-T2685/S2685),0),IF(AND(R2685&lt;0,U2685&gt;0),V2684-R2685,V2684))/$B$108</f>
        <v>0</v>
      </c>
      <c r="W2685" s="16">
        <f t="shared" si="1652"/>
        <v>2460.2240381357019</v>
      </c>
      <c r="X2685" s="16">
        <f t="shared" ref="X2685:X2705" si="1674">IF($B2685&gt;$W$2647,Z2684,Z2684*$B$107*IF(Z2684&gt;0,$B$106,1))</f>
        <v>-22840.932452708053</v>
      </c>
      <c r="Y2685" s="16">
        <f t="shared" ref="Y2685:Y2716" si="1675">IF(AND(W2685&gt;0,X2685&gt;0),W2685/(1-$B$105*MAX(0,1-AA2684/X2685)),0)</f>
        <v>0</v>
      </c>
      <c r="Z2685" s="16">
        <f t="shared" si="1653"/>
        <v>-25301.156490843754</v>
      </c>
      <c r="AA2685" s="16">
        <f t="shared" ref="AA2685:AA2716" si="1676">IF(Y2685&gt;0,IF(Y2685&lt;=X2685,AA2684*(1-Y2685/X2685),0),IF(AND(W2685&lt;0,Z2685&gt;0),AA2684-W2685,AA2684))/$B$108</f>
        <v>0</v>
      </c>
      <c r="AB2685" s="16">
        <f t="shared" si="1654"/>
        <v>2180.9746954368748</v>
      </c>
      <c r="AC2685" s="16">
        <f t="shared" ref="AC2685:AC2705" si="1677">IF($B2685&gt;$AB$2647,AE2684,AE2684*$B$107*IF(AE2684&gt;0,$B$106,1))</f>
        <v>7665.4679624053897</v>
      </c>
      <c r="AD2685" s="16">
        <f t="shared" ref="AD2685:AD2716" si="1678">IF(AND(AB2685&gt;0,AC2685&gt;0),AB2685/(1-$B$105*MAX(0,1-AF2684/AC2685)),0)</f>
        <v>2832.7731398897263</v>
      </c>
      <c r="AE2685" s="16">
        <f t="shared" si="1655"/>
        <v>4832.694822515663</v>
      </c>
      <c r="AF2685" s="16">
        <f t="shared" ref="AF2685:AF2716" si="1679">IF(AD2685&gt;0,IF(AD2685&lt;=AC2685,AF2684*(1-AD2685/AC2685),0),IF(AND(AB2685&lt;0,AE2685&gt;0),AF2684-AB2685,AF2684))/$B$108</f>
        <v>545.00838821665673</v>
      </c>
      <c r="AG2685" s="16">
        <f t="shared" si="1656"/>
        <v>2066.3500240874614</v>
      </c>
      <c r="AH2685" s="16">
        <f t="shared" ref="AH2685:AH2705" si="1680">IF($B2685&gt;$AG$2647,AJ2684,AJ2684*$B$107*IF(AJ2684&gt;0,$B$106,1))</f>
        <v>25713.855225895841</v>
      </c>
      <c r="AI2685" s="16">
        <f t="shared" ref="AI2685:AI2716" si="1681">IF(AND(AG2685&gt;0,AH2685&gt;0),AG2685/(1-$B$105*MAX(0,1-AK2684/AH2685)),0)</f>
        <v>2684.2998371950889</v>
      </c>
      <c r="AJ2685" s="16">
        <f t="shared" si="1657"/>
        <v>23029.555388700752</v>
      </c>
      <c r="AK2685" s="16">
        <f t="shared" ref="AK2685:AK2716" si="1682">IF(AI2685&gt;0,IF(AI2685&lt;=AH2685,AK2684*(1-AI2685/AH2685),0),IF(AND(AG2685&lt;0,AJ2685&gt;0),AK2684-AG2685,AK2684))/$B$108</f>
        <v>2587.0095282329771</v>
      </c>
      <c r="AL2685" s="16">
        <f t="shared" si="1658"/>
        <v>2123.6623597621656</v>
      </c>
      <c r="AM2685" s="16">
        <f t="shared" ref="AM2685:AM2705" si="1683">IF($B2685&gt;$AL$2647,AO2684,AO2684*$B$107*IF(AO2684&gt;0,$B$106,1))</f>
        <v>16674.371672762689</v>
      </c>
      <c r="AN2685" s="16">
        <f t="shared" ref="AN2685:AN2716" si="1684">IF(AND(AL2685&gt;0,AM2685&gt;0),AL2685/(1-$B$105*MAX(0,1-AP2684/AM2685)),0)</f>
        <v>2758.5422921067438</v>
      </c>
      <c r="AO2685" s="16">
        <f t="shared" si="1659"/>
        <v>13915.829380655945</v>
      </c>
      <c r="AP2685" s="16">
        <f t="shared" ref="AP2685:AP2716" si="1685">IF(AN2685&gt;0,IF(AN2685&lt;=AM2685,AP2684*(1-AN2685/AM2685),0),IF(AND(AL2685&lt;0,AO2685&gt;0),AP2684-AL2685,AP2684))/$B$108</f>
        <v>1566.2908159292986</v>
      </c>
      <c r="AQ2685" s="16">
        <f t="shared" si="1660"/>
        <v>2123.6623597621656</v>
      </c>
      <c r="AR2685" s="16">
        <f t="shared" ref="AR2685:AR2705" si="1686">IF($B2685&gt;$AQ$2647,AT2684,AT2684*$B$107*IF(AT2684&gt;0,$B$106,1))</f>
        <v>16674.371672762689</v>
      </c>
      <c r="AS2685" s="16">
        <f t="shared" ref="AS2685:AS2716" si="1687">IF(AND(AQ2685&gt;0,AR2685&gt;0),AQ2685/(1-$B$105*MAX(0,1-AU2684/AR2685)),0)</f>
        <v>2758.5422921067438</v>
      </c>
      <c r="AT2685" s="16">
        <f t="shared" si="1661"/>
        <v>13915.829380655945</v>
      </c>
      <c r="AU2685" s="16">
        <f t="shared" ref="AU2685:AU2716" si="1688">IF(AS2685&gt;0,IF(AS2685&lt;=AR2685,AU2684*(1-AS2685/AR2685),0),IF(AND(AQ2685&lt;0,AT2685&gt;0),AU2684-AQ2685,AU2684))/$B$108</f>
        <v>1566.2908159292986</v>
      </c>
    </row>
    <row r="2686" spans="2:47">
      <c r="B2686" s="13">
        <v>34</v>
      </c>
      <c r="C2686" s="16">
        <f t="shared" si="1644"/>
        <v>-5.827398397169115</v>
      </c>
      <c r="D2686" s="16">
        <f t="shared" si="1662"/>
        <v>395940.36209840723</v>
      </c>
      <c r="E2686" s="16">
        <f t="shared" si="1663"/>
        <v>0</v>
      </c>
      <c r="F2686" s="16">
        <f t="shared" si="1645"/>
        <v>395946.18949680438</v>
      </c>
      <c r="G2686" s="16">
        <f t="shared" si="1664"/>
        <v>39513.118189828434</v>
      </c>
      <c r="H2686" s="16">
        <f t="shared" si="1646"/>
        <v>3843.9721560067701</v>
      </c>
      <c r="I2686" s="16">
        <f t="shared" si="1665"/>
        <v>-198052.24458961395</v>
      </c>
      <c r="J2686" s="16">
        <f t="shared" si="1666"/>
        <v>0</v>
      </c>
      <c r="K2686" s="16">
        <f t="shared" si="1647"/>
        <v>-201896.21674562071</v>
      </c>
      <c r="L2686" s="16">
        <f t="shared" si="1667"/>
        <v>0</v>
      </c>
      <c r="M2686" s="16">
        <f t="shared" si="1648"/>
        <v>1894.9832890601028</v>
      </c>
      <c r="N2686" s="16">
        <f t="shared" si="1668"/>
        <v>51952.64232261241</v>
      </c>
      <c r="O2686" s="16">
        <f t="shared" si="1669"/>
        <v>2466.634663980904</v>
      </c>
      <c r="P2686" s="16">
        <f t="shared" si="1649"/>
        <v>49486.007658631504</v>
      </c>
      <c r="Q2686" s="16">
        <f t="shared" si="1670"/>
        <v>5270.7516555465145</v>
      </c>
      <c r="R2686" s="16">
        <f t="shared" si="1650"/>
        <v>2919.5824085684799</v>
      </c>
      <c r="S2686" s="16">
        <f t="shared" si="1671"/>
        <v>-84831.632463443413</v>
      </c>
      <c r="T2686" s="16">
        <f t="shared" si="1672"/>
        <v>0</v>
      </c>
      <c r="U2686" s="16">
        <f t="shared" si="1651"/>
        <v>-87751.214872011886</v>
      </c>
      <c r="V2686" s="16">
        <f t="shared" si="1673"/>
        <v>0</v>
      </c>
      <c r="W2686" s="16">
        <f t="shared" si="1652"/>
        <v>2460.2240381357019</v>
      </c>
      <c r="X2686" s="16">
        <f t="shared" si="1674"/>
        <v>-26060.191185569067</v>
      </c>
      <c r="Y2686" s="16">
        <f t="shared" si="1675"/>
        <v>0</v>
      </c>
      <c r="Z2686" s="16">
        <f t="shared" si="1653"/>
        <v>-28520.415223704767</v>
      </c>
      <c r="AA2686" s="16">
        <f t="shared" si="1676"/>
        <v>0</v>
      </c>
      <c r="AB2686" s="16">
        <f t="shared" si="1654"/>
        <v>2180.9746954368748</v>
      </c>
      <c r="AC2686" s="16">
        <f t="shared" si="1677"/>
        <v>4967.7203158567499</v>
      </c>
      <c r="AD2686" s="16">
        <f t="shared" si="1678"/>
        <v>2837.8723677507328</v>
      </c>
      <c r="AE2686" s="16">
        <f t="shared" si="1655"/>
        <v>2129.8479481060172</v>
      </c>
      <c r="AF2686" s="16">
        <f t="shared" si="1679"/>
        <v>229.08385231899879</v>
      </c>
      <c r="AG2686" s="16">
        <f t="shared" si="1656"/>
        <v>2066.3500240874614</v>
      </c>
      <c r="AH2686" s="16">
        <f t="shared" si="1680"/>
        <v>23673.001166261052</v>
      </c>
      <c r="AI2686" s="16">
        <f t="shared" si="1681"/>
        <v>2689.1136071892752</v>
      </c>
      <c r="AJ2686" s="16">
        <f t="shared" si="1657"/>
        <v>20983.887559071776</v>
      </c>
      <c r="AK2686" s="16">
        <f t="shared" si="1682"/>
        <v>2248.1769327796987</v>
      </c>
      <c r="AL2686" s="16">
        <f t="shared" si="1658"/>
        <v>2123.6623597621656</v>
      </c>
      <c r="AM2686" s="16">
        <f t="shared" si="1683"/>
        <v>14304.637653551474</v>
      </c>
      <c r="AN2686" s="16">
        <f t="shared" si="1684"/>
        <v>2763.4985431738228</v>
      </c>
      <c r="AO2686" s="16">
        <f t="shared" si="1659"/>
        <v>11541.139110377651</v>
      </c>
      <c r="AP2686" s="16">
        <f t="shared" si="1685"/>
        <v>1238.922225973155</v>
      </c>
      <c r="AQ2686" s="16">
        <f t="shared" si="1660"/>
        <v>2123.6623597621656</v>
      </c>
      <c r="AR2686" s="16">
        <f t="shared" si="1686"/>
        <v>14304.637653551474</v>
      </c>
      <c r="AS2686" s="16">
        <f t="shared" si="1687"/>
        <v>2763.4985431738228</v>
      </c>
      <c r="AT2686" s="16">
        <f t="shared" si="1661"/>
        <v>11541.139110377651</v>
      </c>
      <c r="AU2686" s="16">
        <f t="shared" si="1688"/>
        <v>1238.922225973155</v>
      </c>
    </row>
    <row r="2687" spans="2:47">
      <c r="B2687" s="13">
        <v>35</v>
      </c>
      <c r="C2687" s="16">
        <f t="shared" si="1644"/>
        <v>-5.827398397169115</v>
      </c>
      <c r="D2687" s="16">
        <f t="shared" si="1662"/>
        <v>407008.92603134509</v>
      </c>
      <c r="E2687" s="16">
        <f t="shared" si="1663"/>
        <v>0</v>
      </c>
      <c r="F2687" s="16">
        <f t="shared" si="1645"/>
        <v>407014.75342974224</v>
      </c>
      <c r="G2687" s="16">
        <f t="shared" si="1664"/>
        <v>38744.064302181963</v>
      </c>
      <c r="H2687" s="16">
        <f t="shared" si="1646"/>
        <v>3843.9721560067701</v>
      </c>
      <c r="I2687" s="16">
        <f t="shared" si="1665"/>
        <v>-207953.10324798935</v>
      </c>
      <c r="J2687" s="16">
        <f t="shared" si="1666"/>
        <v>0</v>
      </c>
      <c r="K2687" s="16">
        <f t="shared" si="1647"/>
        <v>-211797.0754039961</v>
      </c>
      <c r="L2687" s="16">
        <f t="shared" si="1667"/>
        <v>0</v>
      </c>
      <c r="M2687" s="16">
        <f t="shared" si="1648"/>
        <v>1894.9832890601028</v>
      </c>
      <c r="N2687" s="16">
        <f t="shared" si="1668"/>
        <v>50868.64671261367</v>
      </c>
      <c r="O2687" s="16">
        <f t="shared" si="1669"/>
        <v>2470.8368010832351</v>
      </c>
      <c r="P2687" s="16">
        <f t="shared" si="1649"/>
        <v>48397.809911530436</v>
      </c>
      <c r="Q2687" s="16">
        <f t="shared" si="1670"/>
        <v>4916.4078966198522</v>
      </c>
      <c r="R2687" s="16">
        <f t="shared" si="1650"/>
        <v>2919.5824085684799</v>
      </c>
      <c r="S2687" s="16">
        <f t="shared" si="1671"/>
        <v>-90383.751318172246</v>
      </c>
      <c r="T2687" s="16">
        <f t="shared" si="1672"/>
        <v>0</v>
      </c>
      <c r="U2687" s="16">
        <f t="shared" si="1651"/>
        <v>-93303.333726740733</v>
      </c>
      <c r="V2687" s="16">
        <f t="shared" si="1673"/>
        <v>0</v>
      </c>
      <c r="W2687" s="16">
        <f t="shared" si="1652"/>
        <v>2460.2240381357019</v>
      </c>
      <c r="X2687" s="16">
        <f t="shared" si="1674"/>
        <v>-29376.027680415911</v>
      </c>
      <c r="Y2687" s="16">
        <f t="shared" si="1675"/>
        <v>0</v>
      </c>
      <c r="Z2687" s="16">
        <f t="shared" si="1653"/>
        <v>-31836.251718551612</v>
      </c>
      <c r="AA2687" s="16">
        <f t="shared" si="1676"/>
        <v>0</v>
      </c>
      <c r="AB2687" s="16">
        <f t="shared" si="1654"/>
        <v>2180.9746954368748</v>
      </c>
      <c r="AC2687" s="16">
        <f t="shared" si="1677"/>
        <v>2189.3558997760992</v>
      </c>
      <c r="AD2687" s="16">
        <f t="shared" si="1678"/>
        <v>2842.752861836816</v>
      </c>
      <c r="AE2687" s="16">
        <f t="shared" si="1655"/>
        <v>-501.28952799962161</v>
      </c>
      <c r="AF2687" s="16">
        <f t="shared" si="1679"/>
        <v>0</v>
      </c>
      <c r="AG2687" s="16">
        <f t="shared" si="1656"/>
        <v>2066.3500240874614</v>
      </c>
      <c r="AH2687" s="16">
        <f t="shared" si="1680"/>
        <v>21570.177377472242</v>
      </c>
      <c r="AI2687" s="16">
        <f t="shared" si="1681"/>
        <v>2693.7208272534663</v>
      </c>
      <c r="AJ2687" s="16">
        <f t="shared" si="1657"/>
        <v>18876.456550218776</v>
      </c>
      <c r="AK2687" s="16">
        <f t="shared" si="1682"/>
        <v>1928.8438559684216</v>
      </c>
      <c r="AL2687" s="16">
        <f t="shared" si="1658"/>
        <v>2123.6623597621656</v>
      </c>
      <c r="AM2687" s="16">
        <f t="shared" si="1683"/>
        <v>11863.598537121603</v>
      </c>
      <c r="AN2687" s="16">
        <f t="shared" si="1684"/>
        <v>2768.2421620950727</v>
      </c>
      <c r="AO2687" s="16">
        <f t="shared" si="1659"/>
        <v>9095.3563750265312</v>
      </c>
      <c r="AP2687" s="16">
        <f t="shared" si="1685"/>
        <v>931.20897036654799</v>
      </c>
      <c r="AQ2687" s="16">
        <f t="shared" si="1660"/>
        <v>2123.6623597621656</v>
      </c>
      <c r="AR2687" s="16">
        <f t="shared" si="1686"/>
        <v>11863.598537121603</v>
      </c>
      <c r="AS2687" s="16">
        <f t="shared" si="1687"/>
        <v>2768.2421620950727</v>
      </c>
      <c r="AT2687" s="16">
        <f t="shared" si="1661"/>
        <v>9095.3563750265312</v>
      </c>
      <c r="AU2687" s="16">
        <f t="shared" si="1688"/>
        <v>931.20897036654799</v>
      </c>
    </row>
    <row r="2688" spans="2:47">
      <c r="B2688" s="13">
        <v>36</v>
      </c>
      <c r="C2688" s="16">
        <f t="shared" si="1644"/>
        <v>-5.827398397169115</v>
      </c>
      <c r="D2688" s="16">
        <f t="shared" si="1662"/>
        <v>418386.74564056925</v>
      </c>
      <c r="E2688" s="16">
        <f t="shared" si="1663"/>
        <v>0</v>
      </c>
      <c r="F2688" s="16">
        <f t="shared" si="1645"/>
        <v>418392.57303896639</v>
      </c>
      <c r="G2688" s="16">
        <f t="shared" si="1664"/>
        <v>37990.089902528562</v>
      </c>
      <c r="H2688" s="16">
        <f t="shared" si="1646"/>
        <v>3843.9721560067701</v>
      </c>
      <c r="I2688" s="16">
        <f t="shared" si="1665"/>
        <v>-218150.98766611598</v>
      </c>
      <c r="J2688" s="16">
        <f t="shared" si="1666"/>
        <v>0</v>
      </c>
      <c r="K2688" s="16">
        <f t="shared" si="1647"/>
        <v>-221994.95982212276</v>
      </c>
      <c r="L2688" s="16">
        <f t="shared" si="1667"/>
        <v>0</v>
      </c>
      <c r="M2688" s="16">
        <f t="shared" si="1648"/>
        <v>1894.9832890601028</v>
      </c>
      <c r="N2688" s="16">
        <f t="shared" si="1668"/>
        <v>49750.044720458594</v>
      </c>
      <c r="O2688" s="16">
        <f t="shared" si="1669"/>
        <v>2474.8579274608855</v>
      </c>
      <c r="P2688" s="16">
        <f t="shared" si="1649"/>
        <v>47275.186792997709</v>
      </c>
      <c r="Q2688" s="16">
        <f t="shared" si="1670"/>
        <v>4580.2323920894187</v>
      </c>
      <c r="R2688" s="16">
        <f t="shared" si="1650"/>
        <v>2919.5824085684799</v>
      </c>
      <c r="S2688" s="16">
        <f t="shared" si="1671"/>
        <v>-96102.433738542954</v>
      </c>
      <c r="T2688" s="16">
        <f t="shared" si="1672"/>
        <v>0</v>
      </c>
      <c r="U2688" s="16">
        <f t="shared" si="1651"/>
        <v>-99022.016147111426</v>
      </c>
      <c r="V2688" s="16">
        <f t="shared" si="1673"/>
        <v>0</v>
      </c>
      <c r="W2688" s="16">
        <f t="shared" si="1652"/>
        <v>2460.2240381357019</v>
      </c>
      <c r="X2688" s="16">
        <f t="shared" si="1674"/>
        <v>-32791.339270108161</v>
      </c>
      <c r="Y2688" s="16">
        <f t="shared" si="1675"/>
        <v>0</v>
      </c>
      <c r="Z2688" s="16">
        <f t="shared" si="1653"/>
        <v>-35251.563308243865</v>
      </c>
      <c r="AA2688" s="16">
        <f t="shared" si="1676"/>
        <v>0</v>
      </c>
      <c r="AB2688" s="16">
        <f t="shared" si="1654"/>
        <v>2180.9746954368748</v>
      </c>
      <c r="AC2688" s="16">
        <f t="shared" si="1677"/>
        <v>-516.32821383961027</v>
      </c>
      <c r="AD2688" s="16">
        <f t="shared" si="1678"/>
        <v>0</v>
      </c>
      <c r="AE2688" s="16">
        <f t="shared" si="1655"/>
        <v>-2697.302909276485</v>
      </c>
      <c r="AF2688" s="16">
        <f t="shared" si="1679"/>
        <v>0</v>
      </c>
      <c r="AG2688" s="16">
        <f t="shared" si="1656"/>
        <v>2066.3500240874614</v>
      </c>
      <c r="AH2688" s="16">
        <f t="shared" si="1680"/>
        <v>19403.864746231888</v>
      </c>
      <c r="AI2688" s="16">
        <f t="shared" si="1681"/>
        <v>2698.1296707901656</v>
      </c>
      <c r="AJ2688" s="16">
        <f t="shared" si="1657"/>
        <v>16705.73507544172</v>
      </c>
      <c r="AK2688" s="16">
        <f t="shared" si="1682"/>
        <v>1628.0744149662542</v>
      </c>
      <c r="AL2688" s="16">
        <f t="shared" si="1658"/>
        <v>2123.6623597621656</v>
      </c>
      <c r="AM2688" s="16">
        <f t="shared" si="1683"/>
        <v>9349.4806321447741</v>
      </c>
      <c r="AN2688" s="16">
        <f t="shared" si="1684"/>
        <v>2772.7815602016358</v>
      </c>
      <c r="AO2688" s="16">
        <f t="shared" si="1659"/>
        <v>6576.6990719431378</v>
      </c>
      <c r="AP2688" s="16">
        <f t="shared" si="1685"/>
        <v>642.19580347793124</v>
      </c>
      <c r="AQ2688" s="16">
        <f t="shared" si="1660"/>
        <v>2123.6623597621656</v>
      </c>
      <c r="AR2688" s="16">
        <f t="shared" si="1686"/>
        <v>9349.4806321447741</v>
      </c>
      <c r="AS2688" s="16">
        <f t="shared" si="1687"/>
        <v>2772.7815602016358</v>
      </c>
      <c r="AT2688" s="16">
        <f t="shared" si="1661"/>
        <v>6576.6990719431378</v>
      </c>
      <c r="AU2688" s="16">
        <f t="shared" si="1688"/>
        <v>642.19580347793124</v>
      </c>
    </row>
    <row r="2689" spans="2:47">
      <c r="B2689" s="13">
        <v>37</v>
      </c>
      <c r="C2689" s="16">
        <f t="shared" si="1644"/>
        <v>-5.827398397169115</v>
      </c>
      <c r="D2689" s="16">
        <f t="shared" si="1662"/>
        <v>430082.46152967511</v>
      </c>
      <c r="E2689" s="16">
        <f t="shared" si="1663"/>
        <v>0</v>
      </c>
      <c r="F2689" s="16">
        <f t="shared" si="1645"/>
        <v>430088.28892807226</v>
      </c>
      <c r="G2689" s="16">
        <f t="shared" si="1664"/>
        <v>37250.899314633069</v>
      </c>
      <c r="H2689" s="16">
        <f t="shared" si="1646"/>
        <v>3843.9721560067701</v>
      </c>
      <c r="I2689" s="16">
        <f t="shared" si="1665"/>
        <v>-228654.80861678647</v>
      </c>
      <c r="J2689" s="16">
        <f t="shared" si="1666"/>
        <v>0</v>
      </c>
      <c r="K2689" s="16">
        <f t="shared" si="1647"/>
        <v>-232498.78077279322</v>
      </c>
      <c r="L2689" s="16">
        <f t="shared" si="1667"/>
        <v>0</v>
      </c>
      <c r="M2689" s="16">
        <f t="shared" si="1648"/>
        <v>1894.9832890601028</v>
      </c>
      <c r="N2689" s="16">
        <f t="shared" si="1668"/>
        <v>48596.055511994069</v>
      </c>
      <c r="O2689" s="16">
        <f t="shared" si="1669"/>
        <v>2478.7052678642958</v>
      </c>
      <c r="P2689" s="16">
        <f t="shared" si="1649"/>
        <v>46117.350244129775</v>
      </c>
      <c r="Q2689" s="16">
        <f t="shared" si="1670"/>
        <v>4261.383978517063</v>
      </c>
      <c r="R2689" s="16">
        <f t="shared" si="1650"/>
        <v>2919.5824085684799</v>
      </c>
      <c r="S2689" s="16">
        <f t="shared" si="1671"/>
        <v>-101992.67663152477</v>
      </c>
      <c r="T2689" s="16">
        <f t="shared" si="1672"/>
        <v>0</v>
      </c>
      <c r="U2689" s="16">
        <f t="shared" si="1651"/>
        <v>-104912.25904009325</v>
      </c>
      <c r="V2689" s="16">
        <f t="shared" si="1673"/>
        <v>0</v>
      </c>
      <c r="W2689" s="16">
        <f t="shared" si="1652"/>
        <v>2460.2240381357019</v>
      </c>
      <c r="X2689" s="16">
        <f t="shared" si="1674"/>
        <v>-36309.110207491183</v>
      </c>
      <c r="Y2689" s="16">
        <f t="shared" si="1675"/>
        <v>0</v>
      </c>
      <c r="Z2689" s="16">
        <f t="shared" si="1653"/>
        <v>-38769.334245626887</v>
      </c>
      <c r="AA2689" s="16">
        <f t="shared" si="1676"/>
        <v>0</v>
      </c>
      <c r="AB2689" s="16">
        <f t="shared" si="1654"/>
        <v>2180.9746954368748</v>
      </c>
      <c r="AC2689" s="16">
        <f t="shared" si="1677"/>
        <v>-2778.2219965547797</v>
      </c>
      <c r="AD2689" s="16">
        <f t="shared" si="1678"/>
        <v>0</v>
      </c>
      <c r="AE2689" s="16">
        <f t="shared" si="1655"/>
        <v>-4959.196691991654</v>
      </c>
      <c r="AF2689" s="16">
        <f t="shared" si="1679"/>
        <v>0</v>
      </c>
      <c r="AG2689" s="16">
        <f t="shared" si="1656"/>
        <v>2066.3500240874614</v>
      </c>
      <c r="AH2689" s="16">
        <f t="shared" si="1680"/>
        <v>17172.493313449562</v>
      </c>
      <c r="AI2689" s="16">
        <f t="shared" si="1681"/>
        <v>2702.3480483483049</v>
      </c>
      <c r="AJ2689" s="16">
        <f t="shared" si="1657"/>
        <v>14470.145265101257</v>
      </c>
      <c r="AK2689" s="16">
        <f t="shared" si="1682"/>
        <v>1344.9731507598426</v>
      </c>
      <c r="AL2689" s="16">
        <f t="shared" si="1658"/>
        <v>2123.6623597621656</v>
      </c>
      <c r="AM2689" s="16">
        <f t="shared" si="1683"/>
        <v>6760.4520440132292</v>
      </c>
      <c r="AN2689" s="16">
        <f t="shared" si="1684"/>
        <v>2777.1248785688958</v>
      </c>
      <c r="AO2689" s="16">
        <f t="shared" si="1659"/>
        <v>3983.3271654443333</v>
      </c>
      <c r="AP2689" s="16">
        <f t="shared" si="1685"/>
        <v>370.96892640678624</v>
      </c>
      <c r="AQ2689" s="16">
        <f t="shared" si="1660"/>
        <v>2123.6623597621656</v>
      </c>
      <c r="AR2689" s="16">
        <f t="shared" si="1686"/>
        <v>6760.4520440132292</v>
      </c>
      <c r="AS2689" s="16">
        <f t="shared" si="1687"/>
        <v>2777.1248785688958</v>
      </c>
      <c r="AT2689" s="16">
        <f t="shared" si="1661"/>
        <v>3983.3271654443333</v>
      </c>
      <c r="AU2689" s="16">
        <f t="shared" si="1688"/>
        <v>370.96892640678624</v>
      </c>
    </row>
    <row r="2690" spans="2:47">
      <c r="B2690" s="13">
        <v>38</v>
      </c>
      <c r="C2690" s="16">
        <f t="shared" si="1644"/>
        <v>-0.97123306619505456</v>
      </c>
      <c r="D2690" s="16">
        <f t="shared" si="1662"/>
        <v>442104.95572072262</v>
      </c>
      <c r="E2690" s="16">
        <f t="shared" si="1663"/>
        <v>0</v>
      </c>
      <c r="F2690" s="16">
        <f t="shared" si="1645"/>
        <v>442105.92695378879</v>
      </c>
      <c r="G2690" s="16">
        <f t="shared" si="1664"/>
        <v>36521.44171343065</v>
      </c>
      <c r="H2690" s="16">
        <f t="shared" si="1646"/>
        <v>3843.9721560067701</v>
      </c>
      <c r="I2690" s="16">
        <f t="shared" si="1665"/>
        <v>-239473.74419597702</v>
      </c>
      <c r="J2690" s="16">
        <f t="shared" si="1666"/>
        <v>0</v>
      </c>
      <c r="K2690" s="16">
        <f t="shared" si="1647"/>
        <v>-243317.71635198378</v>
      </c>
      <c r="L2690" s="16">
        <f t="shared" si="1667"/>
        <v>0</v>
      </c>
      <c r="M2690" s="16">
        <f t="shared" si="1648"/>
        <v>1894.9832890601028</v>
      </c>
      <c r="N2690" s="16">
        <f t="shared" si="1668"/>
        <v>47405.869009950766</v>
      </c>
      <c r="O2690" s="16">
        <f t="shared" si="1669"/>
        <v>2482.3858090569706</v>
      </c>
      <c r="P2690" s="16">
        <f t="shared" si="1649"/>
        <v>44923.483200893796</v>
      </c>
      <c r="Q2690" s="16">
        <f t="shared" si="1670"/>
        <v>3959.0574813593203</v>
      </c>
      <c r="R2690" s="16">
        <f t="shared" si="1650"/>
        <v>2919.5824085684799</v>
      </c>
      <c r="S2690" s="16">
        <f t="shared" si="1671"/>
        <v>-108059.62681129605</v>
      </c>
      <c r="T2690" s="16">
        <f t="shared" si="1672"/>
        <v>0</v>
      </c>
      <c r="U2690" s="16">
        <f t="shared" si="1651"/>
        <v>-110979.20921986454</v>
      </c>
      <c r="V2690" s="16">
        <f t="shared" si="1673"/>
        <v>0</v>
      </c>
      <c r="W2690" s="16">
        <f t="shared" si="1652"/>
        <v>2460.2240381357019</v>
      </c>
      <c r="X2690" s="16">
        <f t="shared" si="1674"/>
        <v>-39932.414272995695</v>
      </c>
      <c r="Y2690" s="16">
        <f t="shared" si="1675"/>
        <v>0</v>
      </c>
      <c r="Z2690" s="16">
        <f t="shared" si="1653"/>
        <v>-42392.638311131399</v>
      </c>
      <c r="AA2690" s="16">
        <f t="shared" si="1676"/>
        <v>0</v>
      </c>
      <c r="AB2690" s="16">
        <f t="shared" si="1654"/>
        <v>2180.9746954368748</v>
      </c>
      <c r="AC2690" s="16">
        <f t="shared" si="1677"/>
        <v>-5107.9725927514037</v>
      </c>
      <c r="AD2690" s="16">
        <f t="shared" si="1678"/>
        <v>0</v>
      </c>
      <c r="AE2690" s="16">
        <f t="shared" si="1655"/>
        <v>-7288.9472881882784</v>
      </c>
      <c r="AF2690" s="16">
        <f t="shared" si="1679"/>
        <v>0</v>
      </c>
      <c r="AG2690" s="16">
        <f t="shared" si="1656"/>
        <v>2066.3500240874614</v>
      </c>
      <c r="AH2690" s="16">
        <f t="shared" si="1680"/>
        <v>14874.441123808187</v>
      </c>
      <c r="AI2690" s="16">
        <f t="shared" si="1681"/>
        <v>2706.3836105632217</v>
      </c>
      <c r="AJ2690" s="16">
        <f t="shared" si="1657"/>
        <v>12168.057513244965</v>
      </c>
      <c r="AK2690" s="16">
        <f t="shared" si="1682"/>
        <v>1078.6835102823597</v>
      </c>
      <c r="AL2690" s="16">
        <f t="shared" si="1658"/>
        <v>2123.6623597621656</v>
      </c>
      <c r="AM2690" s="16">
        <f t="shared" si="1683"/>
        <v>4094.6213264468483</v>
      </c>
      <c r="AN2690" s="16">
        <f t="shared" si="1684"/>
        <v>2781.2799910129374</v>
      </c>
      <c r="AO2690" s="16">
        <f t="shared" si="1659"/>
        <v>1313.3413354339109</v>
      </c>
      <c r="AP2690" s="16">
        <f t="shared" si="1685"/>
        <v>116.65442855645674</v>
      </c>
      <c r="AQ2690" s="16">
        <f t="shared" si="1660"/>
        <v>2123.6623597621656</v>
      </c>
      <c r="AR2690" s="16">
        <f t="shared" si="1686"/>
        <v>4094.6213264468483</v>
      </c>
      <c r="AS2690" s="16">
        <f t="shared" si="1687"/>
        <v>2781.2799910129374</v>
      </c>
      <c r="AT2690" s="16">
        <f t="shared" si="1661"/>
        <v>1313.3413354339109</v>
      </c>
      <c r="AU2690" s="16">
        <f t="shared" si="1688"/>
        <v>116.65442855645674</v>
      </c>
    </row>
    <row r="2691" spans="2:47">
      <c r="B2691" s="13">
        <v>39</v>
      </c>
      <c r="C2691" s="16">
        <f t="shared" si="1644"/>
        <v>0</v>
      </c>
      <c r="D2691" s="16">
        <f t="shared" si="1662"/>
        <v>454458.36655287765</v>
      </c>
      <c r="E2691" s="16">
        <f t="shared" si="1663"/>
        <v>0</v>
      </c>
      <c r="F2691" s="16">
        <f t="shared" si="1645"/>
        <v>454458.36655287765</v>
      </c>
      <c r="G2691" s="16">
        <f t="shared" si="1664"/>
        <v>35805.3350131673</v>
      </c>
      <c r="H2691" s="16">
        <f t="shared" si="1646"/>
        <v>3843.9721560067701</v>
      </c>
      <c r="I2691" s="16">
        <f t="shared" si="1665"/>
        <v>-250617.24784254329</v>
      </c>
      <c r="J2691" s="16">
        <f t="shared" si="1666"/>
        <v>0</v>
      </c>
      <c r="K2691" s="16">
        <f t="shared" si="1647"/>
        <v>-254461.21999855008</v>
      </c>
      <c r="L2691" s="16">
        <f t="shared" si="1667"/>
        <v>0</v>
      </c>
      <c r="M2691" s="16">
        <f t="shared" si="1648"/>
        <v>1894.9832890601028</v>
      </c>
      <c r="N2691" s="16">
        <f t="shared" si="1668"/>
        <v>46178.645321526768</v>
      </c>
      <c r="O2691" s="16">
        <f t="shared" si="1669"/>
        <v>2485.9063030751336</v>
      </c>
      <c r="P2691" s="16">
        <f t="shared" si="1649"/>
        <v>43692.739018451633</v>
      </c>
      <c r="Q2691" s="16">
        <f t="shared" si="1670"/>
        <v>3672.4823543322746</v>
      </c>
      <c r="R2691" s="16">
        <f t="shared" si="1650"/>
        <v>2919.5824085684799</v>
      </c>
      <c r="S2691" s="16">
        <f t="shared" si="1671"/>
        <v>-114308.58549646048</v>
      </c>
      <c r="T2691" s="16">
        <f t="shared" si="1672"/>
        <v>0</v>
      </c>
      <c r="U2691" s="16">
        <f t="shared" si="1651"/>
        <v>-117228.16790502897</v>
      </c>
      <c r="V2691" s="16">
        <f t="shared" si="1673"/>
        <v>0</v>
      </c>
      <c r="W2691" s="16">
        <f t="shared" si="1652"/>
        <v>2460.2240381357019</v>
      </c>
      <c r="X2691" s="16">
        <f t="shared" si="1674"/>
        <v>-43664.417460465345</v>
      </c>
      <c r="Y2691" s="16">
        <f t="shared" si="1675"/>
        <v>0</v>
      </c>
      <c r="Z2691" s="16">
        <f t="shared" si="1653"/>
        <v>-46124.64149860105</v>
      </c>
      <c r="AA2691" s="16">
        <f t="shared" si="1676"/>
        <v>0</v>
      </c>
      <c r="AB2691" s="16">
        <f t="shared" si="1654"/>
        <v>2180.9746954368748</v>
      </c>
      <c r="AC2691" s="16">
        <f t="shared" si="1677"/>
        <v>-7507.6157068339271</v>
      </c>
      <c r="AD2691" s="16">
        <f t="shared" si="1678"/>
        <v>0</v>
      </c>
      <c r="AE2691" s="16">
        <f t="shared" si="1655"/>
        <v>-9688.5904022708019</v>
      </c>
      <c r="AF2691" s="16">
        <f t="shared" si="1679"/>
        <v>0</v>
      </c>
      <c r="AG2691" s="16">
        <f t="shared" si="1656"/>
        <v>2066.3500240874614</v>
      </c>
      <c r="AH2691" s="16">
        <f t="shared" si="1680"/>
        <v>12508.03304016503</v>
      </c>
      <c r="AI2691" s="16">
        <f t="shared" si="1681"/>
        <v>2710.2437516476643</v>
      </c>
      <c r="AJ2691" s="16">
        <f t="shared" si="1657"/>
        <v>9797.789288517366</v>
      </c>
      <c r="AK2691" s="16">
        <f t="shared" si="1682"/>
        <v>828.38636804382929</v>
      </c>
      <c r="AL2691" s="16">
        <f t="shared" si="1658"/>
        <v>2123.6623597621656</v>
      </c>
      <c r="AM2691" s="16">
        <f t="shared" si="1683"/>
        <v>1350.0360923459345</v>
      </c>
      <c r="AN2691" s="16">
        <f t="shared" si="1684"/>
        <v>2785.2545076564161</v>
      </c>
      <c r="AO2691" s="16">
        <f t="shared" si="1659"/>
        <v>-1094.3055000014951</v>
      </c>
      <c r="AP2691" s="16">
        <f t="shared" si="1685"/>
        <v>0</v>
      </c>
      <c r="AQ2691" s="16">
        <f t="shared" si="1660"/>
        <v>2123.6623597621656</v>
      </c>
      <c r="AR2691" s="16">
        <f t="shared" si="1686"/>
        <v>1350.0360923459345</v>
      </c>
      <c r="AS2691" s="16">
        <f t="shared" si="1687"/>
        <v>2785.2545076564161</v>
      </c>
      <c r="AT2691" s="16">
        <f t="shared" si="1661"/>
        <v>-1094.3055000014951</v>
      </c>
      <c r="AU2691" s="16">
        <f t="shared" si="1688"/>
        <v>0</v>
      </c>
    </row>
    <row r="2692" spans="2:47">
      <c r="B2692" s="13">
        <v>40</v>
      </c>
      <c r="C2692" s="16">
        <f t="shared" si="1644"/>
        <v>0</v>
      </c>
      <c r="D2692" s="16">
        <f t="shared" si="1662"/>
        <v>454458.36655287765</v>
      </c>
      <c r="E2692" s="16">
        <f t="shared" si="1663"/>
        <v>0</v>
      </c>
      <c r="F2692" s="16">
        <f t="shared" si="1645"/>
        <v>454458.36655287765</v>
      </c>
      <c r="G2692" s="16">
        <f t="shared" si="1664"/>
        <v>35103.269620752253</v>
      </c>
      <c r="H2692" s="16">
        <f t="shared" si="1646"/>
        <v>3843.9721560067701</v>
      </c>
      <c r="I2692" s="16">
        <f t="shared" si="1665"/>
        <v>-262095.05659850658</v>
      </c>
      <c r="J2692" s="16">
        <f t="shared" si="1666"/>
        <v>0</v>
      </c>
      <c r="K2692" s="16">
        <f t="shared" si="1647"/>
        <v>-265939.02875451336</v>
      </c>
      <c r="L2692" s="16">
        <f t="shared" si="1667"/>
        <v>0</v>
      </c>
      <c r="M2692" s="16">
        <f t="shared" si="1648"/>
        <v>1894.9832890601028</v>
      </c>
      <c r="N2692" s="16">
        <f t="shared" si="1668"/>
        <v>44913.514146627174</v>
      </c>
      <c r="O2692" s="16">
        <f t="shared" si="1669"/>
        <v>2489.2732709207116</v>
      </c>
      <c r="P2692" s="16">
        <f t="shared" si="1649"/>
        <v>42424.240875706462</v>
      </c>
      <c r="Q2692" s="16">
        <f t="shared" si="1670"/>
        <v>3400.9213557602379</v>
      </c>
      <c r="R2692" s="16">
        <f t="shared" si="1650"/>
        <v>2919.5824085684799</v>
      </c>
      <c r="S2692" s="16">
        <f t="shared" si="1671"/>
        <v>-120745.01294217983</v>
      </c>
      <c r="T2692" s="16">
        <f t="shared" si="1672"/>
        <v>0</v>
      </c>
      <c r="U2692" s="16">
        <f t="shared" si="1651"/>
        <v>-123664.59535074831</v>
      </c>
      <c r="V2692" s="16">
        <f t="shared" si="1673"/>
        <v>0</v>
      </c>
      <c r="W2692" s="16">
        <f t="shared" si="1652"/>
        <v>2460.2240381357019</v>
      </c>
      <c r="X2692" s="16">
        <f t="shared" si="1674"/>
        <v>-47508.380743559079</v>
      </c>
      <c r="Y2692" s="16">
        <f t="shared" si="1675"/>
        <v>0</v>
      </c>
      <c r="Z2692" s="16">
        <f t="shared" si="1653"/>
        <v>-49968.604781694783</v>
      </c>
      <c r="AA2692" s="16">
        <f t="shared" si="1676"/>
        <v>0</v>
      </c>
      <c r="AB2692" s="16">
        <f t="shared" si="1654"/>
        <v>2180.9746954368748</v>
      </c>
      <c r="AC2692" s="16">
        <f t="shared" si="1677"/>
        <v>-9979.2481143389268</v>
      </c>
      <c r="AD2692" s="16">
        <f t="shared" si="1678"/>
        <v>0</v>
      </c>
      <c r="AE2692" s="16">
        <f t="shared" si="1655"/>
        <v>-12160.222809775802</v>
      </c>
      <c r="AF2692" s="16">
        <f t="shared" si="1679"/>
        <v>0</v>
      </c>
      <c r="AG2692" s="16">
        <f t="shared" si="1656"/>
        <v>2066.3500240874614</v>
      </c>
      <c r="AH2692" s="16">
        <f t="shared" si="1680"/>
        <v>10071.539521238541</v>
      </c>
      <c r="AI2692" s="16">
        <f t="shared" si="1681"/>
        <v>2713.9356133636529</v>
      </c>
      <c r="AJ2692" s="16">
        <f t="shared" si="1657"/>
        <v>7357.6039078748881</v>
      </c>
      <c r="AK2692" s="16">
        <f t="shared" si="1682"/>
        <v>593.29858783196687</v>
      </c>
      <c r="AL2692" s="16">
        <f t="shared" si="1658"/>
        <v>2123.6623597621656</v>
      </c>
      <c r="AM2692" s="16">
        <f t="shared" si="1683"/>
        <v>-1127.13466500154</v>
      </c>
      <c r="AN2692" s="16">
        <f t="shared" si="1684"/>
        <v>0</v>
      </c>
      <c r="AO2692" s="16">
        <f t="shared" si="1659"/>
        <v>-3250.7970247637058</v>
      </c>
      <c r="AP2692" s="16">
        <f t="shared" si="1685"/>
        <v>0</v>
      </c>
      <c r="AQ2692" s="16">
        <f t="shared" si="1660"/>
        <v>2123.6623597621656</v>
      </c>
      <c r="AR2692" s="16">
        <f t="shared" si="1686"/>
        <v>-1127.13466500154</v>
      </c>
      <c r="AS2692" s="16">
        <f t="shared" si="1687"/>
        <v>0</v>
      </c>
      <c r="AT2692" s="16">
        <f t="shared" si="1661"/>
        <v>-3250.7970247637058</v>
      </c>
      <c r="AU2692" s="16">
        <f t="shared" si="1688"/>
        <v>0</v>
      </c>
    </row>
    <row r="2693" spans="2:47">
      <c r="B2693" s="13">
        <v>41</v>
      </c>
      <c r="C2693" s="16">
        <f t="shared" si="1644"/>
        <v>0</v>
      </c>
      <c r="D2693" s="16">
        <f t="shared" si="1662"/>
        <v>454458.36655287765</v>
      </c>
      <c r="E2693" s="16">
        <f t="shared" si="1663"/>
        <v>0</v>
      </c>
      <c r="F2693" s="16">
        <f t="shared" si="1645"/>
        <v>454458.36655287765</v>
      </c>
      <c r="G2693" s="16">
        <f t="shared" si="1664"/>
        <v>34414.970216423775</v>
      </c>
      <c r="H2693" s="16">
        <f t="shared" si="1646"/>
        <v>3843.9721560067701</v>
      </c>
      <c r="I2693" s="16">
        <f t="shared" si="1665"/>
        <v>-273917.19961714878</v>
      </c>
      <c r="J2693" s="16">
        <f t="shared" si="1666"/>
        <v>0</v>
      </c>
      <c r="K2693" s="16">
        <f t="shared" si="1647"/>
        <v>-277761.17177315557</v>
      </c>
      <c r="L2693" s="16">
        <f t="shared" si="1667"/>
        <v>0</v>
      </c>
      <c r="M2693" s="16">
        <f t="shared" si="1648"/>
        <v>0</v>
      </c>
      <c r="N2693" s="16">
        <f t="shared" si="1668"/>
        <v>43609.574165773702</v>
      </c>
      <c r="O2693" s="16">
        <f t="shared" si="1669"/>
        <v>0</v>
      </c>
      <c r="P2693" s="16">
        <f t="shared" si="1649"/>
        <v>43609.574165773702</v>
      </c>
      <c r="Q2693" s="16">
        <f t="shared" si="1670"/>
        <v>3334.2366232943509</v>
      </c>
      <c r="R2693" s="16">
        <f t="shared" si="1650"/>
        <v>2919.5824085684799</v>
      </c>
      <c r="S2693" s="16">
        <f t="shared" si="1671"/>
        <v>-127374.53321127075</v>
      </c>
      <c r="T2693" s="16">
        <f t="shared" si="1672"/>
        <v>0</v>
      </c>
      <c r="U2693" s="16">
        <f t="shared" si="1651"/>
        <v>-130294.11561983923</v>
      </c>
      <c r="V2693" s="16">
        <f t="shared" si="1673"/>
        <v>0</v>
      </c>
      <c r="W2693" s="16">
        <f t="shared" si="1652"/>
        <v>1845.1680286017752</v>
      </c>
      <c r="X2693" s="16">
        <f t="shared" si="1674"/>
        <v>-51467.662925145625</v>
      </c>
      <c r="Y2693" s="16">
        <f t="shared" si="1675"/>
        <v>0</v>
      </c>
      <c r="Z2693" s="16">
        <f t="shared" si="1653"/>
        <v>-53312.830953747398</v>
      </c>
      <c r="AA2693" s="16">
        <f t="shared" si="1676"/>
        <v>0</v>
      </c>
      <c r="AB2693" s="16">
        <f t="shared" si="1654"/>
        <v>908.73945643203115</v>
      </c>
      <c r="AC2693" s="16">
        <f t="shared" si="1677"/>
        <v>-12525.029494069076</v>
      </c>
      <c r="AD2693" s="16">
        <f t="shared" si="1678"/>
        <v>0</v>
      </c>
      <c r="AE2693" s="16">
        <f t="shared" si="1655"/>
        <v>-13433.768950501108</v>
      </c>
      <c r="AF2693" s="16">
        <f t="shared" si="1679"/>
        <v>0</v>
      </c>
      <c r="AG2693" s="16">
        <f t="shared" si="1656"/>
        <v>516.58750602186535</v>
      </c>
      <c r="AH2693" s="16">
        <f t="shared" si="1680"/>
        <v>7563.175361060913</v>
      </c>
      <c r="AI2693" s="16">
        <f t="shared" si="1681"/>
        <v>679.36652235257918</v>
      </c>
      <c r="AJ2693" s="16">
        <f t="shared" si="1657"/>
        <v>6883.8088387083335</v>
      </c>
      <c r="AK2693" s="16">
        <f t="shared" si="1682"/>
        <v>529.41686785578679</v>
      </c>
      <c r="AL2693" s="16">
        <f t="shared" si="1658"/>
        <v>707.88745325405523</v>
      </c>
      <c r="AM2693" s="16">
        <f t="shared" si="1683"/>
        <v>-3348.3209355066169</v>
      </c>
      <c r="AN2693" s="16">
        <f t="shared" si="1684"/>
        <v>0</v>
      </c>
      <c r="AO2693" s="16">
        <f t="shared" si="1659"/>
        <v>-4056.2083887606723</v>
      </c>
      <c r="AP2693" s="16">
        <f t="shared" si="1685"/>
        <v>0</v>
      </c>
      <c r="AQ2693" s="16">
        <f t="shared" si="1660"/>
        <v>707.88745325405523</v>
      </c>
      <c r="AR2693" s="16">
        <f t="shared" si="1686"/>
        <v>-3348.3209355066169</v>
      </c>
      <c r="AS2693" s="16">
        <f t="shared" si="1687"/>
        <v>0</v>
      </c>
      <c r="AT2693" s="16">
        <f t="shared" si="1661"/>
        <v>-4056.2083887606723</v>
      </c>
      <c r="AU2693" s="16">
        <f t="shared" si="1688"/>
        <v>0</v>
      </c>
    </row>
    <row r="2694" spans="2:47">
      <c r="B2694" s="13">
        <v>42</v>
      </c>
      <c r="C2694" s="16">
        <f t="shared" si="1644"/>
        <v>0</v>
      </c>
      <c r="D2694" s="16">
        <f t="shared" si="1662"/>
        <v>454458.36655287765</v>
      </c>
      <c r="E2694" s="16">
        <f t="shared" si="1663"/>
        <v>0</v>
      </c>
      <c r="F2694" s="16">
        <f t="shared" si="1645"/>
        <v>454458.36655287765</v>
      </c>
      <c r="G2694" s="16">
        <f t="shared" si="1664"/>
        <v>33740.166878846838</v>
      </c>
      <c r="H2694" s="16">
        <f t="shared" si="1646"/>
        <v>3843.9721560067701</v>
      </c>
      <c r="I2694" s="16">
        <f t="shared" si="1665"/>
        <v>-286094.00692635024</v>
      </c>
      <c r="J2694" s="16">
        <f t="shared" si="1666"/>
        <v>0</v>
      </c>
      <c r="K2694" s="16">
        <f t="shared" si="1647"/>
        <v>-289937.97908235702</v>
      </c>
      <c r="L2694" s="16">
        <f t="shared" si="1667"/>
        <v>0</v>
      </c>
      <c r="M2694" s="16">
        <f t="shared" si="1648"/>
        <v>0</v>
      </c>
      <c r="N2694" s="16">
        <f t="shared" si="1668"/>
        <v>43609.574165773702</v>
      </c>
      <c r="O2694" s="16">
        <f t="shared" si="1669"/>
        <v>0</v>
      </c>
      <c r="P2694" s="16">
        <f t="shared" si="1649"/>
        <v>43609.574165773702</v>
      </c>
      <c r="Q2694" s="16">
        <f t="shared" si="1670"/>
        <v>3268.8594346023046</v>
      </c>
      <c r="R2694" s="16">
        <f t="shared" si="1650"/>
        <v>1216.4926702368659</v>
      </c>
      <c r="S2694" s="16">
        <f t="shared" si="1671"/>
        <v>-134202.93908843442</v>
      </c>
      <c r="T2694" s="16">
        <f t="shared" si="1672"/>
        <v>0</v>
      </c>
      <c r="U2694" s="16">
        <f t="shared" si="1651"/>
        <v>-135419.43175867127</v>
      </c>
      <c r="V2694" s="16">
        <f t="shared" si="1673"/>
        <v>0</v>
      </c>
      <c r="W2694" s="16">
        <f t="shared" si="1652"/>
        <v>0</v>
      </c>
      <c r="X2694" s="16">
        <f t="shared" si="1674"/>
        <v>-54912.215882359822</v>
      </c>
      <c r="Y2694" s="16">
        <f t="shared" si="1675"/>
        <v>0</v>
      </c>
      <c r="Z2694" s="16">
        <f t="shared" si="1653"/>
        <v>-54912.215882359822</v>
      </c>
      <c r="AA2694" s="16">
        <f t="shared" si="1676"/>
        <v>0</v>
      </c>
      <c r="AB2694" s="16">
        <f t="shared" si="1654"/>
        <v>0</v>
      </c>
      <c r="AC2694" s="16">
        <f t="shared" si="1677"/>
        <v>-13836.782019016142</v>
      </c>
      <c r="AD2694" s="16">
        <f t="shared" si="1678"/>
        <v>0</v>
      </c>
      <c r="AE2694" s="16">
        <f t="shared" si="1655"/>
        <v>-13836.782019016142</v>
      </c>
      <c r="AF2694" s="16">
        <f t="shared" si="1679"/>
        <v>0</v>
      </c>
      <c r="AG2694" s="16">
        <f t="shared" si="1656"/>
        <v>0</v>
      </c>
      <c r="AH2694" s="16">
        <f t="shared" si="1680"/>
        <v>7076.1424576618447</v>
      </c>
      <c r="AI2694" s="16">
        <f t="shared" si="1681"/>
        <v>0</v>
      </c>
      <c r="AJ2694" s="16">
        <f t="shared" si="1657"/>
        <v>7076.1424576618447</v>
      </c>
      <c r="AK2694" s="16">
        <f t="shared" si="1682"/>
        <v>519.03614495665374</v>
      </c>
      <c r="AL2694" s="16">
        <f t="shared" si="1658"/>
        <v>0</v>
      </c>
      <c r="AM2694" s="16">
        <f t="shared" si="1683"/>
        <v>-4177.894640423493</v>
      </c>
      <c r="AN2694" s="16">
        <f t="shared" si="1684"/>
        <v>0</v>
      </c>
      <c r="AO2694" s="16">
        <f t="shared" si="1659"/>
        <v>-4177.894640423493</v>
      </c>
      <c r="AP2694" s="16">
        <f t="shared" si="1685"/>
        <v>0</v>
      </c>
      <c r="AQ2694" s="16">
        <f t="shared" si="1660"/>
        <v>0</v>
      </c>
      <c r="AR2694" s="16">
        <f t="shared" si="1686"/>
        <v>-4177.894640423493</v>
      </c>
      <c r="AS2694" s="16">
        <f t="shared" si="1687"/>
        <v>0</v>
      </c>
      <c r="AT2694" s="16">
        <f t="shared" si="1661"/>
        <v>-4177.894640423493</v>
      </c>
      <c r="AU2694" s="16">
        <f t="shared" si="1688"/>
        <v>0</v>
      </c>
    </row>
    <row r="2695" spans="2:47">
      <c r="B2695" s="13">
        <v>43</v>
      </c>
      <c r="C2695" s="16">
        <f t="shared" si="1644"/>
        <v>0</v>
      </c>
      <c r="D2695" s="16">
        <f t="shared" si="1662"/>
        <v>454458.36655287765</v>
      </c>
      <c r="E2695" s="16">
        <f t="shared" si="1663"/>
        <v>0</v>
      </c>
      <c r="F2695" s="16">
        <f t="shared" si="1645"/>
        <v>454458.36655287765</v>
      </c>
      <c r="G2695" s="16">
        <f t="shared" si="1664"/>
        <v>33078.594979261608</v>
      </c>
      <c r="H2695" s="16">
        <f t="shared" si="1646"/>
        <v>2882.9791170050789</v>
      </c>
      <c r="I2695" s="16">
        <f t="shared" si="1665"/>
        <v>-298636.11845482775</v>
      </c>
      <c r="J2695" s="16">
        <f t="shared" si="1666"/>
        <v>0</v>
      </c>
      <c r="K2695" s="16">
        <f t="shared" si="1647"/>
        <v>-301519.09757183283</v>
      </c>
      <c r="L2695" s="16">
        <f t="shared" si="1667"/>
        <v>0</v>
      </c>
      <c r="M2695" s="16">
        <f t="shared" si="1648"/>
        <v>0</v>
      </c>
      <c r="N2695" s="16">
        <f t="shared" si="1668"/>
        <v>43609.574165773702</v>
      </c>
      <c r="O2695" s="16">
        <f t="shared" si="1669"/>
        <v>0</v>
      </c>
      <c r="P2695" s="16">
        <f t="shared" si="1649"/>
        <v>43609.574165773702</v>
      </c>
      <c r="Q2695" s="16">
        <f t="shared" si="1670"/>
        <v>3204.764151570887</v>
      </c>
      <c r="R2695" s="16">
        <f t="shared" si="1650"/>
        <v>0</v>
      </c>
      <c r="S2695" s="16">
        <f t="shared" si="1671"/>
        <v>-139482.0147114314</v>
      </c>
      <c r="T2695" s="16">
        <f t="shared" si="1672"/>
        <v>0</v>
      </c>
      <c r="U2695" s="16">
        <f t="shared" si="1651"/>
        <v>-139482.0147114314</v>
      </c>
      <c r="V2695" s="16">
        <f t="shared" si="1673"/>
        <v>0</v>
      </c>
      <c r="W2695" s="16">
        <f t="shared" si="1652"/>
        <v>0</v>
      </c>
      <c r="X2695" s="16">
        <f t="shared" si="1674"/>
        <v>-54912.215882359822</v>
      </c>
      <c r="Y2695" s="16">
        <f t="shared" si="1675"/>
        <v>0</v>
      </c>
      <c r="Z2695" s="16">
        <f t="shared" si="1653"/>
        <v>-54912.215882359822</v>
      </c>
      <c r="AA2695" s="16">
        <f t="shared" si="1676"/>
        <v>0</v>
      </c>
      <c r="AB2695" s="16">
        <f t="shared" si="1654"/>
        <v>0</v>
      </c>
      <c r="AC2695" s="16">
        <f t="shared" si="1677"/>
        <v>-13836.782019016142</v>
      </c>
      <c r="AD2695" s="16">
        <f t="shared" si="1678"/>
        <v>0</v>
      </c>
      <c r="AE2695" s="16">
        <f t="shared" si="1655"/>
        <v>-13836.782019016142</v>
      </c>
      <c r="AF2695" s="16">
        <f t="shared" si="1679"/>
        <v>0</v>
      </c>
      <c r="AG2695" s="16">
        <f t="shared" si="1656"/>
        <v>0</v>
      </c>
      <c r="AH2695" s="16">
        <f t="shared" si="1680"/>
        <v>7076.1424576618447</v>
      </c>
      <c r="AI2695" s="16">
        <f t="shared" si="1681"/>
        <v>0</v>
      </c>
      <c r="AJ2695" s="16">
        <f t="shared" si="1657"/>
        <v>7076.1424576618447</v>
      </c>
      <c r="AK2695" s="16">
        <f t="shared" si="1682"/>
        <v>508.85896564377816</v>
      </c>
      <c r="AL2695" s="16">
        <f t="shared" si="1658"/>
        <v>0</v>
      </c>
      <c r="AM2695" s="16">
        <f t="shared" si="1683"/>
        <v>-4177.894640423493</v>
      </c>
      <c r="AN2695" s="16">
        <f t="shared" si="1684"/>
        <v>0</v>
      </c>
      <c r="AO2695" s="16">
        <f t="shared" si="1659"/>
        <v>-4177.894640423493</v>
      </c>
      <c r="AP2695" s="16">
        <f t="shared" si="1685"/>
        <v>0</v>
      </c>
      <c r="AQ2695" s="16">
        <f t="shared" si="1660"/>
        <v>0</v>
      </c>
      <c r="AR2695" s="16">
        <f t="shared" si="1686"/>
        <v>-4177.894640423493</v>
      </c>
      <c r="AS2695" s="16">
        <f t="shared" si="1687"/>
        <v>0</v>
      </c>
      <c r="AT2695" s="16">
        <f t="shared" si="1661"/>
        <v>-4177.894640423493</v>
      </c>
      <c r="AU2695" s="16">
        <f t="shared" si="1688"/>
        <v>0</v>
      </c>
    </row>
    <row r="2696" spans="2:47">
      <c r="B2696" s="13">
        <v>44</v>
      </c>
      <c r="C2696" s="16">
        <f t="shared" si="1644"/>
        <v>0</v>
      </c>
      <c r="D2696" s="16">
        <f t="shared" si="1662"/>
        <v>454458.36655287765</v>
      </c>
      <c r="E2696" s="16">
        <f t="shared" si="1663"/>
        <v>0</v>
      </c>
      <c r="F2696" s="16">
        <f t="shared" si="1645"/>
        <v>454458.36655287765</v>
      </c>
      <c r="G2696" s="16">
        <f t="shared" si="1664"/>
        <v>32429.995077707459</v>
      </c>
      <c r="H2696" s="16">
        <f t="shared" si="1646"/>
        <v>0</v>
      </c>
      <c r="I2696" s="16">
        <f t="shared" si="1665"/>
        <v>-310564.67049898783</v>
      </c>
      <c r="J2696" s="16">
        <f t="shared" si="1666"/>
        <v>0</v>
      </c>
      <c r="K2696" s="16">
        <f t="shared" si="1647"/>
        <v>-310564.67049898783</v>
      </c>
      <c r="L2696" s="16">
        <f t="shared" si="1667"/>
        <v>0</v>
      </c>
      <c r="M2696" s="16">
        <f t="shared" si="1648"/>
        <v>0</v>
      </c>
      <c r="N2696" s="16">
        <f t="shared" si="1668"/>
        <v>43609.574165773702</v>
      </c>
      <c r="O2696" s="16">
        <f t="shared" si="1669"/>
        <v>0</v>
      </c>
      <c r="P2696" s="16">
        <f t="shared" si="1649"/>
        <v>43609.574165773702</v>
      </c>
      <c r="Q2696" s="16">
        <f t="shared" si="1670"/>
        <v>3141.9256387949872</v>
      </c>
      <c r="R2696" s="16">
        <f t="shared" si="1650"/>
        <v>0</v>
      </c>
      <c r="S2696" s="16">
        <f t="shared" si="1671"/>
        <v>-139482.0147114314</v>
      </c>
      <c r="T2696" s="16">
        <f t="shared" si="1672"/>
        <v>0</v>
      </c>
      <c r="U2696" s="16">
        <f t="shared" si="1651"/>
        <v>-139482.0147114314</v>
      </c>
      <c r="V2696" s="16">
        <f t="shared" si="1673"/>
        <v>0</v>
      </c>
      <c r="W2696" s="16">
        <f t="shared" si="1652"/>
        <v>0</v>
      </c>
      <c r="X2696" s="16">
        <f t="shared" si="1674"/>
        <v>-54912.215882359822</v>
      </c>
      <c r="Y2696" s="16">
        <f t="shared" si="1675"/>
        <v>0</v>
      </c>
      <c r="Z2696" s="16">
        <f t="shared" si="1653"/>
        <v>-54912.215882359822</v>
      </c>
      <c r="AA2696" s="16">
        <f t="shared" si="1676"/>
        <v>0</v>
      </c>
      <c r="AB2696" s="16">
        <f t="shared" si="1654"/>
        <v>0</v>
      </c>
      <c r="AC2696" s="16">
        <f t="shared" si="1677"/>
        <v>-13836.782019016142</v>
      </c>
      <c r="AD2696" s="16">
        <f t="shared" si="1678"/>
        <v>0</v>
      </c>
      <c r="AE2696" s="16">
        <f t="shared" si="1655"/>
        <v>-13836.782019016142</v>
      </c>
      <c r="AF2696" s="16">
        <f t="shared" si="1679"/>
        <v>0</v>
      </c>
      <c r="AG2696" s="16">
        <f t="shared" si="1656"/>
        <v>0</v>
      </c>
      <c r="AH2696" s="16">
        <f t="shared" si="1680"/>
        <v>7076.1424576618447</v>
      </c>
      <c r="AI2696" s="16">
        <f t="shared" si="1681"/>
        <v>0</v>
      </c>
      <c r="AJ2696" s="16">
        <f t="shared" si="1657"/>
        <v>7076.1424576618447</v>
      </c>
      <c r="AK2696" s="16">
        <f t="shared" si="1682"/>
        <v>498.8813388664492</v>
      </c>
      <c r="AL2696" s="16">
        <f t="shared" si="1658"/>
        <v>0</v>
      </c>
      <c r="AM2696" s="16">
        <f t="shared" si="1683"/>
        <v>-4177.894640423493</v>
      </c>
      <c r="AN2696" s="16">
        <f t="shared" si="1684"/>
        <v>0</v>
      </c>
      <c r="AO2696" s="16">
        <f t="shared" si="1659"/>
        <v>-4177.894640423493</v>
      </c>
      <c r="AP2696" s="16">
        <f t="shared" si="1685"/>
        <v>0</v>
      </c>
      <c r="AQ2696" s="16">
        <f t="shared" si="1660"/>
        <v>0</v>
      </c>
      <c r="AR2696" s="16">
        <f t="shared" si="1686"/>
        <v>-4177.894640423493</v>
      </c>
      <c r="AS2696" s="16">
        <f t="shared" si="1687"/>
        <v>0</v>
      </c>
      <c r="AT2696" s="16">
        <f t="shared" si="1661"/>
        <v>-4177.894640423493</v>
      </c>
      <c r="AU2696" s="16">
        <f t="shared" si="1688"/>
        <v>0</v>
      </c>
    </row>
    <row r="2697" spans="2:47">
      <c r="B2697" s="13">
        <v>45</v>
      </c>
      <c r="C2697" s="16">
        <f t="shared" si="1644"/>
        <v>0</v>
      </c>
      <c r="D2697" s="16">
        <f t="shared" si="1662"/>
        <v>454458.36655287765</v>
      </c>
      <c r="E2697" s="16">
        <f t="shared" si="1663"/>
        <v>0</v>
      </c>
      <c r="F2697" s="16">
        <f t="shared" si="1645"/>
        <v>454458.36655287765</v>
      </c>
      <c r="G2697" s="16">
        <f t="shared" si="1664"/>
        <v>31794.112821281822</v>
      </c>
      <c r="H2697" s="16">
        <f t="shared" si="1646"/>
        <v>0</v>
      </c>
      <c r="I2697" s="16">
        <f t="shared" si="1665"/>
        <v>-310564.67049898783</v>
      </c>
      <c r="J2697" s="16">
        <f t="shared" si="1666"/>
        <v>0</v>
      </c>
      <c r="K2697" s="16">
        <f t="shared" si="1647"/>
        <v>-310564.67049898783</v>
      </c>
      <c r="L2697" s="16">
        <f t="shared" si="1667"/>
        <v>0</v>
      </c>
      <c r="M2697" s="16">
        <f t="shared" si="1648"/>
        <v>0</v>
      </c>
      <c r="N2697" s="16">
        <f t="shared" si="1668"/>
        <v>43609.574165773702</v>
      </c>
      <c r="O2697" s="16">
        <f t="shared" si="1669"/>
        <v>0</v>
      </c>
      <c r="P2697" s="16">
        <f t="shared" si="1649"/>
        <v>43609.574165773702</v>
      </c>
      <c r="Q2697" s="16">
        <f t="shared" si="1670"/>
        <v>3080.3192537205755</v>
      </c>
      <c r="R2697" s="16">
        <f t="shared" si="1650"/>
        <v>0</v>
      </c>
      <c r="S2697" s="16">
        <f t="shared" si="1671"/>
        <v>-139482.0147114314</v>
      </c>
      <c r="T2697" s="16">
        <f t="shared" si="1672"/>
        <v>0</v>
      </c>
      <c r="U2697" s="16">
        <f t="shared" si="1651"/>
        <v>-139482.0147114314</v>
      </c>
      <c r="V2697" s="16">
        <f t="shared" si="1673"/>
        <v>0</v>
      </c>
      <c r="W2697" s="16">
        <f t="shared" si="1652"/>
        <v>0</v>
      </c>
      <c r="X2697" s="16">
        <f t="shared" si="1674"/>
        <v>-54912.215882359822</v>
      </c>
      <c r="Y2697" s="16">
        <f t="shared" si="1675"/>
        <v>0</v>
      </c>
      <c r="Z2697" s="16">
        <f t="shared" si="1653"/>
        <v>-54912.215882359822</v>
      </c>
      <c r="AA2697" s="16">
        <f t="shared" si="1676"/>
        <v>0</v>
      </c>
      <c r="AB2697" s="16">
        <f t="shared" si="1654"/>
        <v>0</v>
      </c>
      <c r="AC2697" s="16">
        <f t="shared" si="1677"/>
        <v>-13836.782019016142</v>
      </c>
      <c r="AD2697" s="16">
        <f t="shared" si="1678"/>
        <v>0</v>
      </c>
      <c r="AE2697" s="16">
        <f t="shared" si="1655"/>
        <v>-13836.782019016142</v>
      </c>
      <c r="AF2697" s="16">
        <f t="shared" si="1679"/>
        <v>0</v>
      </c>
      <c r="AG2697" s="16">
        <f t="shared" si="1656"/>
        <v>0</v>
      </c>
      <c r="AH2697" s="16">
        <f t="shared" si="1680"/>
        <v>7076.1424576618447</v>
      </c>
      <c r="AI2697" s="16">
        <f t="shared" si="1681"/>
        <v>0</v>
      </c>
      <c r="AJ2697" s="16">
        <f t="shared" si="1657"/>
        <v>7076.1424576618447</v>
      </c>
      <c r="AK2697" s="16">
        <f t="shared" si="1682"/>
        <v>489.09935182985214</v>
      </c>
      <c r="AL2697" s="16">
        <f t="shared" si="1658"/>
        <v>0</v>
      </c>
      <c r="AM2697" s="16">
        <f t="shared" si="1683"/>
        <v>-4177.894640423493</v>
      </c>
      <c r="AN2697" s="16">
        <f t="shared" si="1684"/>
        <v>0</v>
      </c>
      <c r="AO2697" s="16">
        <f t="shared" si="1659"/>
        <v>-4177.894640423493</v>
      </c>
      <c r="AP2697" s="16">
        <f t="shared" si="1685"/>
        <v>0</v>
      </c>
      <c r="AQ2697" s="16">
        <f t="shared" si="1660"/>
        <v>0</v>
      </c>
      <c r="AR2697" s="16">
        <f t="shared" si="1686"/>
        <v>-4177.894640423493</v>
      </c>
      <c r="AS2697" s="16">
        <f t="shared" si="1687"/>
        <v>0</v>
      </c>
      <c r="AT2697" s="16">
        <f t="shared" si="1661"/>
        <v>-4177.894640423493</v>
      </c>
      <c r="AU2697" s="16">
        <f t="shared" si="1688"/>
        <v>0</v>
      </c>
    </row>
    <row r="2698" spans="2:47">
      <c r="B2698" s="13">
        <v>46</v>
      </c>
      <c r="C2698" s="16">
        <f t="shared" si="1644"/>
        <v>0</v>
      </c>
      <c r="D2698" s="16">
        <f t="shared" si="1662"/>
        <v>454458.36655287765</v>
      </c>
      <c r="E2698" s="16">
        <f t="shared" si="1663"/>
        <v>0</v>
      </c>
      <c r="F2698" s="16">
        <f t="shared" si="1645"/>
        <v>454458.36655287765</v>
      </c>
      <c r="G2698" s="16">
        <f t="shared" si="1664"/>
        <v>31170.698844393944</v>
      </c>
      <c r="H2698" s="16">
        <f t="shared" si="1646"/>
        <v>0</v>
      </c>
      <c r="I2698" s="16">
        <f t="shared" si="1665"/>
        <v>-310564.67049898783</v>
      </c>
      <c r="J2698" s="16">
        <f t="shared" si="1666"/>
        <v>0</v>
      </c>
      <c r="K2698" s="16">
        <f t="shared" si="1647"/>
        <v>-310564.67049898783</v>
      </c>
      <c r="L2698" s="16">
        <f t="shared" si="1667"/>
        <v>0</v>
      </c>
      <c r="M2698" s="16">
        <f t="shared" si="1648"/>
        <v>0</v>
      </c>
      <c r="N2698" s="16">
        <f t="shared" si="1668"/>
        <v>43609.574165773702</v>
      </c>
      <c r="O2698" s="16">
        <f t="shared" si="1669"/>
        <v>0</v>
      </c>
      <c r="P2698" s="16">
        <f t="shared" si="1649"/>
        <v>43609.574165773702</v>
      </c>
      <c r="Q2698" s="16">
        <f t="shared" si="1670"/>
        <v>3019.9208369809562</v>
      </c>
      <c r="R2698" s="16">
        <f t="shared" si="1650"/>
        <v>0</v>
      </c>
      <c r="S2698" s="16">
        <f t="shared" si="1671"/>
        <v>-139482.0147114314</v>
      </c>
      <c r="T2698" s="16">
        <f t="shared" si="1672"/>
        <v>0</v>
      </c>
      <c r="U2698" s="16">
        <f t="shared" si="1651"/>
        <v>-139482.0147114314</v>
      </c>
      <c r="V2698" s="16">
        <f t="shared" si="1673"/>
        <v>0</v>
      </c>
      <c r="W2698" s="16">
        <f t="shared" si="1652"/>
        <v>0</v>
      </c>
      <c r="X2698" s="16">
        <f t="shared" si="1674"/>
        <v>-54912.215882359822</v>
      </c>
      <c r="Y2698" s="16">
        <f t="shared" si="1675"/>
        <v>0</v>
      </c>
      <c r="Z2698" s="16">
        <f t="shared" si="1653"/>
        <v>-54912.215882359822</v>
      </c>
      <c r="AA2698" s="16">
        <f t="shared" si="1676"/>
        <v>0</v>
      </c>
      <c r="AB2698" s="16">
        <f t="shared" si="1654"/>
        <v>0</v>
      </c>
      <c r="AC2698" s="16">
        <f t="shared" si="1677"/>
        <v>-13836.782019016142</v>
      </c>
      <c r="AD2698" s="16">
        <f t="shared" si="1678"/>
        <v>0</v>
      </c>
      <c r="AE2698" s="16">
        <f t="shared" si="1655"/>
        <v>-13836.782019016142</v>
      </c>
      <c r="AF2698" s="16">
        <f t="shared" si="1679"/>
        <v>0</v>
      </c>
      <c r="AG2698" s="16">
        <f t="shared" si="1656"/>
        <v>0</v>
      </c>
      <c r="AH2698" s="16">
        <f t="shared" si="1680"/>
        <v>7076.1424576618447</v>
      </c>
      <c r="AI2698" s="16">
        <f t="shared" si="1681"/>
        <v>0</v>
      </c>
      <c r="AJ2698" s="16">
        <f t="shared" si="1657"/>
        <v>7076.1424576618447</v>
      </c>
      <c r="AK2698" s="16">
        <f t="shared" si="1682"/>
        <v>479.50916846063933</v>
      </c>
      <c r="AL2698" s="16">
        <f t="shared" si="1658"/>
        <v>0</v>
      </c>
      <c r="AM2698" s="16">
        <f t="shared" si="1683"/>
        <v>-4177.894640423493</v>
      </c>
      <c r="AN2698" s="16">
        <f t="shared" si="1684"/>
        <v>0</v>
      </c>
      <c r="AO2698" s="16">
        <f t="shared" si="1659"/>
        <v>-4177.894640423493</v>
      </c>
      <c r="AP2698" s="16">
        <f t="shared" si="1685"/>
        <v>0</v>
      </c>
      <c r="AQ2698" s="16">
        <f t="shared" si="1660"/>
        <v>0</v>
      </c>
      <c r="AR2698" s="16">
        <f t="shared" si="1686"/>
        <v>-4177.894640423493</v>
      </c>
      <c r="AS2698" s="16">
        <f t="shared" si="1687"/>
        <v>0</v>
      </c>
      <c r="AT2698" s="16">
        <f t="shared" si="1661"/>
        <v>-4177.894640423493</v>
      </c>
      <c r="AU2698" s="16">
        <f t="shared" si="1688"/>
        <v>0</v>
      </c>
    </row>
    <row r="2699" spans="2:47">
      <c r="B2699" s="13">
        <v>47</v>
      </c>
      <c r="C2699" s="16">
        <f t="shared" si="1644"/>
        <v>0</v>
      </c>
      <c r="D2699" s="16">
        <f t="shared" si="1662"/>
        <v>454458.36655287765</v>
      </c>
      <c r="E2699" s="16">
        <f t="shared" si="1663"/>
        <v>0</v>
      </c>
      <c r="F2699" s="16">
        <f t="shared" si="1645"/>
        <v>454458.36655287765</v>
      </c>
      <c r="G2699" s="16">
        <f t="shared" si="1664"/>
        <v>30559.508670974454</v>
      </c>
      <c r="H2699" s="16">
        <f t="shared" si="1646"/>
        <v>0</v>
      </c>
      <c r="I2699" s="16">
        <f t="shared" si="1665"/>
        <v>-310564.67049898783</v>
      </c>
      <c r="J2699" s="16">
        <f t="shared" si="1666"/>
        <v>0</v>
      </c>
      <c r="K2699" s="16">
        <f t="shared" si="1647"/>
        <v>-310564.67049898783</v>
      </c>
      <c r="L2699" s="16">
        <f t="shared" si="1667"/>
        <v>0</v>
      </c>
      <c r="M2699" s="16">
        <f t="shared" si="1648"/>
        <v>0</v>
      </c>
      <c r="N2699" s="16">
        <f t="shared" si="1668"/>
        <v>43609.574165773702</v>
      </c>
      <c r="O2699" s="16">
        <f t="shared" si="1669"/>
        <v>0</v>
      </c>
      <c r="P2699" s="16">
        <f t="shared" si="1649"/>
        <v>43609.574165773702</v>
      </c>
      <c r="Q2699" s="16">
        <f t="shared" si="1670"/>
        <v>2960.7067029225059</v>
      </c>
      <c r="R2699" s="16">
        <f t="shared" si="1650"/>
        <v>0</v>
      </c>
      <c r="S2699" s="16">
        <f t="shared" si="1671"/>
        <v>-139482.0147114314</v>
      </c>
      <c r="T2699" s="16">
        <f t="shared" si="1672"/>
        <v>0</v>
      </c>
      <c r="U2699" s="16">
        <f t="shared" si="1651"/>
        <v>-139482.0147114314</v>
      </c>
      <c r="V2699" s="16">
        <f t="shared" si="1673"/>
        <v>0</v>
      </c>
      <c r="W2699" s="16">
        <f t="shared" si="1652"/>
        <v>0</v>
      </c>
      <c r="X2699" s="16">
        <f t="shared" si="1674"/>
        <v>-54912.215882359822</v>
      </c>
      <c r="Y2699" s="16">
        <f t="shared" si="1675"/>
        <v>0</v>
      </c>
      <c r="Z2699" s="16">
        <f t="shared" si="1653"/>
        <v>-54912.215882359822</v>
      </c>
      <c r="AA2699" s="16">
        <f t="shared" si="1676"/>
        <v>0</v>
      </c>
      <c r="AB2699" s="16">
        <f t="shared" si="1654"/>
        <v>0</v>
      </c>
      <c r="AC2699" s="16">
        <f t="shared" si="1677"/>
        <v>-13836.782019016142</v>
      </c>
      <c r="AD2699" s="16">
        <f t="shared" si="1678"/>
        <v>0</v>
      </c>
      <c r="AE2699" s="16">
        <f t="shared" si="1655"/>
        <v>-13836.782019016142</v>
      </c>
      <c r="AF2699" s="16">
        <f t="shared" si="1679"/>
        <v>0</v>
      </c>
      <c r="AG2699" s="16">
        <f t="shared" si="1656"/>
        <v>0</v>
      </c>
      <c r="AH2699" s="16">
        <f t="shared" si="1680"/>
        <v>7076.1424576618447</v>
      </c>
      <c r="AI2699" s="16">
        <f t="shared" si="1681"/>
        <v>0</v>
      </c>
      <c r="AJ2699" s="16">
        <f t="shared" si="1657"/>
        <v>7076.1424576618447</v>
      </c>
      <c r="AK2699" s="16">
        <f t="shared" si="1682"/>
        <v>470.10702790258756</v>
      </c>
      <c r="AL2699" s="16">
        <f t="shared" si="1658"/>
        <v>0</v>
      </c>
      <c r="AM2699" s="16">
        <f t="shared" si="1683"/>
        <v>-4177.894640423493</v>
      </c>
      <c r="AN2699" s="16">
        <f t="shared" si="1684"/>
        <v>0</v>
      </c>
      <c r="AO2699" s="16">
        <f t="shared" si="1659"/>
        <v>-4177.894640423493</v>
      </c>
      <c r="AP2699" s="16">
        <f t="shared" si="1685"/>
        <v>0</v>
      </c>
      <c r="AQ2699" s="16">
        <f t="shared" si="1660"/>
        <v>0</v>
      </c>
      <c r="AR2699" s="16">
        <f t="shared" si="1686"/>
        <v>-4177.894640423493</v>
      </c>
      <c r="AS2699" s="16">
        <f t="shared" si="1687"/>
        <v>0</v>
      </c>
      <c r="AT2699" s="16">
        <f t="shared" si="1661"/>
        <v>-4177.894640423493</v>
      </c>
      <c r="AU2699" s="16">
        <f t="shared" si="1688"/>
        <v>0</v>
      </c>
    </row>
    <row r="2700" spans="2:47">
      <c r="B2700" s="13">
        <v>48</v>
      </c>
      <c r="C2700" s="16">
        <f t="shared" si="1644"/>
        <v>0</v>
      </c>
      <c r="D2700" s="16">
        <f t="shared" si="1662"/>
        <v>454458.36655287765</v>
      </c>
      <c r="E2700" s="16">
        <f t="shared" si="1663"/>
        <v>0</v>
      </c>
      <c r="F2700" s="16">
        <f t="shared" si="1645"/>
        <v>454458.36655287765</v>
      </c>
      <c r="G2700" s="16">
        <f t="shared" si="1664"/>
        <v>29960.302618602404</v>
      </c>
      <c r="H2700" s="16">
        <f t="shared" si="1646"/>
        <v>0</v>
      </c>
      <c r="I2700" s="16">
        <f t="shared" si="1665"/>
        <v>-310564.67049898783</v>
      </c>
      <c r="J2700" s="16">
        <f t="shared" si="1666"/>
        <v>0</v>
      </c>
      <c r="K2700" s="16">
        <f t="shared" si="1647"/>
        <v>-310564.67049898783</v>
      </c>
      <c r="L2700" s="16">
        <f t="shared" si="1667"/>
        <v>0</v>
      </c>
      <c r="M2700" s="16">
        <f t="shared" si="1648"/>
        <v>0</v>
      </c>
      <c r="N2700" s="16">
        <f t="shared" si="1668"/>
        <v>43609.574165773702</v>
      </c>
      <c r="O2700" s="16">
        <f t="shared" si="1669"/>
        <v>0</v>
      </c>
      <c r="P2700" s="16">
        <f t="shared" si="1649"/>
        <v>43609.574165773702</v>
      </c>
      <c r="Q2700" s="16">
        <f t="shared" si="1670"/>
        <v>2902.653630316182</v>
      </c>
      <c r="R2700" s="16">
        <f t="shared" si="1650"/>
        <v>0</v>
      </c>
      <c r="S2700" s="16">
        <f t="shared" si="1671"/>
        <v>-139482.0147114314</v>
      </c>
      <c r="T2700" s="16">
        <f t="shared" si="1672"/>
        <v>0</v>
      </c>
      <c r="U2700" s="16">
        <f t="shared" si="1651"/>
        <v>-139482.0147114314</v>
      </c>
      <c r="V2700" s="16">
        <f t="shared" si="1673"/>
        <v>0</v>
      </c>
      <c r="W2700" s="16">
        <f t="shared" si="1652"/>
        <v>0</v>
      </c>
      <c r="X2700" s="16">
        <f t="shared" si="1674"/>
        <v>-54912.215882359822</v>
      </c>
      <c r="Y2700" s="16">
        <f t="shared" si="1675"/>
        <v>0</v>
      </c>
      <c r="Z2700" s="16">
        <f t="shared" si="1653"/>
        <v>-54912.215882359822</v>
      </c>
      <c r="AA2700" s="16">
        <f t="shared" si="1676"/>
        <v>0</v>
      </c>
      <c r="AB2700" s="16">
        <f t="shared" si="1654"/>
        <v>0</v>
      </c>
      <c r="AC2700" s="16">
        <f t="shared" si="1677"/>
        <v>-13836.782019016142</v>
      </c>
      <c r="AD2700" s="16">
        <f t="shared" si="1678"/>
        <v>0</v>
      </c>
      <c r="AE2700" s="16">
        <f t="shared" si="1655"/>
        <v>-13836.782019016142</v>
      </c>
      <c r="AF2700" s="16">
        <f t="shared" si="1679"/>
        <v>0</v>
      </c>
      <c r="AG2700" s="16">
        <f t="shared" si="1656"/>
        <v>0</v>
      </c>
      <c r="AH2700" s="16">
        <f t="shared" si="1680"/>
        <v>7076.1424576618447</v>
      </c>
      <c r="AI2700" s="16">
        <f t="shared" si="1681"/>
        <v>0</v>
      </c>
      <c r="AJ2700" s="16">
        <f t="shared" si="1657"/>
        <v>7076.1424576618447</v>
      </c>
      <c r="AK2700" s="16">
        <f t="shared" si="1682"/>
        <v>460.88924304175248</v>
      </c>
      <c r="AL2700" s="16">
        <f t="shared" si="1658"/>
        <v>0</v>
      </c>
      <c r="AM2700" s="16">
        <f t="shared" si="1683"/>
        <v>-4177.894640423493</v>
      </c>
      <c r="AN2700" s="16">
        <f t="shared" si="1684"/>
        <v>0</v>
      </c>
      <c r="AO2700" s="16">
        <f t="shared" si="1659"/>
        <v>-4177.894640423493</v>
      </c>
      <c r="AP2700" s="16">
        <f t="shared" si="1685"/>
        <v>0</v>
      </c>
      <c r="AQ2700" s="16">
        <f t="shared" si="1660"/>
        <v>0</v>
      </c>
      <c r="AR2700" s="16">
        <f t="shared" si="1686"/>
        <v>-4177.894640423493</v>
      </c>
      <c r="AS2700" s="16">
        <f t="shared" si="1687"/>
        <v>0</v>
      </c>
      <c r="AT2700" s="16">
        <f t="shared" si="1661"/>
        <v>-4177.894640423493</v>
      </c>
      <c r="AU2700" s="16">
        <f t="shared" si="1688"/>
        <v>0</v>
      </c>
    </row>
    <row r="2701" spans="2:47">
      <c r="B2701" s="13">
        <v>49</v>
      </c>
      <c r="C2701" s="16">
        <f t="shared" si="1644"/>
        <v>0</v>
      </c>
      <c r="D2701" s="16">
        <f t="shared" si="1662"/>
        <v>454458.36655287765</v>
      </c>
      <c r="E2701" s="16">
        <f t="shared" si="1663"/>
        <v>0</v>
      </c>
      <c r="F2701" s="16">
        <f t="shared" si="1645"/>
        <v>454458.36655287765</v>
      </c>
      <c r="G2701" s="16">
        <f t="shared" si="1664"/>
        <v>29372.845704512161</v>
      </c>
      <c r="H2701" s="16">
        <f t="shared" si="1646"/>
        <v>0</v>
      </c>
      <c r="I2701" s="16">
        <f t="shared" si="1665"/>
        <v>-310564.67049898783</v>
      </c>
      <c r="J2701" s="16">
        <f t="shared" si="1666"/>
        <v>0</v>
      </c>
      <c r="K2701" s="16">
        <f t="shared" si="1647"/>
        <v>-310564.67049898783</v>
      </c>
      <c r="L2701" s="16">
        <f t="shared" si="1667"/>
        <v>0</v>
      </c>
      <c r="M2701" s="16">
        <f t="shared" si="1648"/>
        <v>0</v>
      </c>
      <c r="N2701" s="16">
        <f t="shared" si="1668"/>
        <v>43609.574165773702</v>
      </c>
      <c r="O2701" s="16">
        <f t="shared" si="1669"/>
        <v>0</v>
      </c>
      <c r="P2701" s="16">
        <f t="shared" si="1649"/>
        <v>43609.574165773702</v>
      </c>
      <c r="Q2701" s="16">
        <f t="shared" si="1670"/>
        <v>2845.7388532511586</v>
      </c>
      <c r="R2701" s="16">
        <f t="shared" si="1650"/>
        <v>0</v>
      </c>
      <c r="S2701" s="16">
        <f t="shared" si="1671"/>
        <v>-139482.0147114314</v>
      </c>
      <c r="T2701" s="16">
        <f t="shared" si="1672"/>
        <v>0</v>
      </c>
      <c r="U2701" s="16">
        <f t="shared" si="1651"/>
        <v>-139482.0147114314</v>
      </c>
      <c r="V2701" s="16">
        <f t="shared" si="1673"/>
        <v>0</v>
      </c>
      <c r="W2701" s="16">
        <f t="shared" si="1652"/>
        <v>0</v>
      </c>
      <c r="X2701" s="16">
        <f t="shared" si="1674"/>
        <v>-54912.215882359822</v>
      </c>
      <c r="Y2701" s="16">
        <f t="shared" si="1675"/>
        <v>0</v>
      </c>
      <c r="Z2701" s="16">
        <f t="shared" si="1653"/>
        <v>-54912.215882359822</v>
      </c>
      <c r="AA2701" s="16">
        <f t="shared" si="1676"/>
        <v>0</v>
      </c>
      <c r="AB2701" s="16">
        <f t="shared" si="1654"/>
        <v>0</v>
      </c>
      <c r="AC2701" s="16">
        <f t="shared" si="1677"/>
        <v>-13836.782019016142</v>
      </c>
      <c r="AD2701" s="16">
        <f t="shared" si="1678"/>
        <v>0</v>
      </c>
      <c r="AE2701" s="16">
        <f t="shared" si="1655"/>
        <v>-13836.782019016142</v>
      </c>
      <c r="AF2701" s="16">
        <f t="shared" si="1679"/>
        <v>0</v>
      </c>
      <c r="AG2701" s="16">
        <f t="shared" si="1656"/>
        <v>0</v>
      </c>
      <c r="AH2701" s="16">
        <f t="shared" si="1680"/>
        <v>7076.1424576618447</v>
      </c>
      <c r="AI2701" s="16">
        <f t="shared" si="1681"/>
        <v>0</v>
      </c>
      <c r="AJ2701" s="16">
        <f t="shared" si="1657"/>
        <v>7076.1424576618447</v>
      </c>
      <c r="AK2701" s="16">
        <f t="shared" si="1682"/>
        <v>451.85219906054164</v>
      </c>
      <c r="AL2701" s="16">
        <f t="shared" si="1658"/>
        <v>0</v>
      </c>
      <c r="AM2701" s="16">
        <f t="shared" si="1683"/>
        <v>-4177.894640423493</v>
      </c>
      <c r="AN2701" s="16">
        <f t="shared" si="1684"/>
        <v>0</v>
      </c>
      <c r="AO2701" s="16">
        <f t="shared" si="1659"/>
        <v>-4177.894640423493</v>
      </c>
      <c r="AP2701" s="16">
        <f t="shared" si="1685"/>
        <v>0</v>
      </c>
      <c r="AQ2701" s="16">
        <f t="shared" si="1660"/>
        <v>0</v>
      </c>
      <c r="AR2701" s="16">
        <f t="shared" si="1686"/>
        <v>-4177.894640423493</v>
      </c>
      <c r="AS2701" s="16">
        <f t="shared" si="1687"/>
        <v>0</v>
      </c>
      <c r="AT2701" s="16">
        <f t="shared" si="1661"/>
        <v>-4177.894640423493</v>
      </c>
      <c r="AU2701" s="16">
        <f t="shared" si="1688"/>
        <v>0</v>
      </c>
    </row>
    <row r="2702" spans="2:47">
      <c r="B2702" s="13">
        <v>50</v>
      </c>
      <c r="C2702" s="16">
        <f t="shared" si="1644"/>
        <v>0</v>
      </c>
      <c r="D2702" s="16">
        <f t="shared" si="1662"/>
        <v>454458.36655287765</v>
      </c>
      <c r="E2702" s="16">
        <f t="shared" si="1663"/>
        <v>0</v>
      </c>
      <c r="F2702" s="16">
        <f t="shared" si="1645"/>
        <v>454458.36655287765</v>
      </c>
      <c r="G2702" s="16">
        <f t="shared" si="1664"/>
        <v>28796.907553443296</v>
      </c>
      <c r="H2702" s="16">
        <f t="shared" si="1646"/>
        <v>0</v>
      </c>
      <c r="I2702" s="16">
        <f t="shared" si="1665"/>
        <v>-310564.67049898783</v>
      </c>
      <c r="J2702" s="16">
        <f t="shared" si="1666"/>
        <v>0</v>
      </c>
      <c r="K2702" s="16">
        <f t="shared" si="1647"/>
        <v>-310564.67049898783</v>
      </c>
      <c r="L2702" s="16">
        <f t="shared" si="1667"/>
        <v>0</v>
      </c>
      <c r="M2702" s="16">
        <f t="shared" si="1648"/>
        <v>0</v>
      </c>
      <c r="N2702" s="16">
        <f t="shared" si="1668"/>
        <v>43609.574165773702</v>
      </c>
      <c r="O2702" s="16">
        <f t="shared" si="1669"/>
        <v>0</v>
      </c>
      <c r="P2702" s="16">
        <f t="shared" si="1649"/>
        <v>43609.574165773702</v>
      </c>
      <c r="Q2702" s="16">
        <f t="shared" si="1670"/>
        <v>2789.9400522070182</v>
      </c>
      <c r="R2702" s="16">
        <f t="shared" si="1650"/>
        <v>0</v>
      </c>
      <c r="S2702" s="16">
        <f t="shared" si="1671"/>
        <v>-139482.0147114314</v>
      </c>
      <c r="T2702" s="16">
        <f t="shared" si="1672"/>
        <v>0</v>
      </c>
      <c r="U2702" s="16">
        <f t="shared" si="1651"/>
        <v>-139482.0147114314</v>
      </c>
      <c r="V2702" s="16">
        <f t="shared" si="1673"/>
        <v>0</v>
      </c>
      <c r="W2702" s="16">
        <f t="shared" si="1652"/>
        <v>0</v>
      </c>
      <c r="X2702" s="16">
        <f t="shared" si="1674"/>
        <v>-54912.215882359822</v>
      </c>
      <c r="Y2702" s="16">
        <f t="shared" si="1675"/>
        <v>0</v>
      </c>
      <c r="Z2702" s="16">
        <f t="shared" si="1653"/>
        <v>-54912.215882359822</v>
      </c>
      <c r="AA2702" s="16">
        <f t="shared" si="1676"/>
        <v>0</v>
      </c>
      <c r="AB2702" s="16">
        <f t="shared" si="1654"/>
        <v>0</v>
      </c>
      <c r="AC2702" s="16">
        <f t="shared" si="1677"/>
        <v>-13836.782019016142</v>
      </c>
      <c r="AD2702" s="16">
        <f t="shared" si="1678"/>
        <v>0</v>
      </c>
      <c r="AE2702" s="16">
        <f t="shared" si="1655"/>
        <v>-13836.782019016142</v>
      </c>
      <c r="AF2702" s="16">
        <f t="shared" si="1679"/>
        <v>0</v>
      </c>
      <c r="AG2702" s="16">
        <f t="shared" si="1656"/>
        <v>0</v>
      </c>
      <c r="AH2702" s="16">
        <f t="shared" si="1680"/>
        <v>7076.1424576618447</v>
      </c>
      <c r="AI2702" s="16">
        <f t="shared" si="1681"/>
        <v>0</v>
      </c>
      <c r="AJ2702" s="16">
        <f t="shared" si="1657"/>
        <v>7076.1424576618447</v>
      </c>
      <c r="AK2702" s="16">
        <f t="shared" si="1682"/>
        <v>442.99235202013887</v>
      </c>
      <c r="AL2702" s="16">
        <f t="shared" si="1658"/>
        <v>0</v>
      </c>
      <c r="AM2702" s="16">
        <f t="shared" si="1683"/>
        <v>-4177.894640423493</v>
      </c>
      <c r="AN2702" s="16">
        <f t="shared" si="1684"/>
        <v>0</v>
      </c>
      <c r="AO2702" s="16">
        <f t="shared" si="1659"/>
        <v>-4177.894640423493</v>
      </c>
      <c r="AP2702" s="16">
        <f t="shared" si="1685"/>
        <v>0</v>
      </c>
      <c r="AQ2702" s="16">
        <f t="shared" si="1660"/>
        <v>0</v>
      </c>
      <c r="AR2702" s="16">
        <f t="shared" si="1686"/>
        <v>-4177.894640423493</v>
      </c>
      <c r="AS2702" s="16">
        <f t="shared" si="1687"/>
        <v>0</v>
      </c>
      <c r="AT2702" s="16">
        <f t="shared" si="1661"/>
        <v>-4177.894640423493</v>
      </c>
      <c r="AU2702" s="16">
        <f t="shared" si="1688"/>
        <v>0</v>
      </c>
    </row>
    <row r="2703" spans="2:47">
      <c r="B2703" s="13">
        <v>51</v>
      </c>
      <c r="C2703" s="16">
        <f t="shared" si="1644"/>
        <v>0</v>
      </c>
      <c r="D2703" s="16">
        <f t="shared" si="1662"/>
        <v>454458.36655287765</v>
      </c>
      <c r="E2703" s="16">
        <f t="shared" si="1663"/>
        <v>0</v>
      </c>
      <c r="F2703" s="16">
        <f t="shared" si="1645"/>
        <v>454458.36655287765</v>
      </c>
      <c r="G2703" s="16">
        <f t="shared" si="1664"/>
        <v>28232.262307297347</v>
      </c>
      <c r="H2703" s="16">
        <f t="shared" si="1646"/>
        <v>0</v>
      </c>
      <c r="I2703" s="16">
        <f t="shared" si="1665"/>
        <v>-310564.67049898783</v>
      </c>
      <c r="J2703" s="16">
        <f t="shared" si="1666"/>
        <v>0</v>
      </c>
      <c r="K2703" s="16">
        <f t="shared" si="1647"/>
        <v>-310564.67049898783</v>
      </c>
      <c r="L2703" s="16">
        <f t="shared" si="1667"/>
        <v>0</v>
      </c>
      <c r="M2703" s="16">
        <f t="shared" si="1648"/>
        <v>0</v>
      </c>
      <c r="N2703" s="16">
        <f t="shared" si="1668"/>
        <v>43609.574165773702</v>
      </c>
      <c r="O2703" s="16">
        <f t="shared" si="1669"/>
        <v>0</v>
      </c>
      <c r="P2703" s="16">
        <f t="shared" si="1649"/>
        <v>43609.574165773702</v>
      </c>
      <c r="Q2703" s="16">
        <f t="shared" si="1670"/>
        <v>2735.2353453009982</v>
      </c>
      <c r="R2703" s="16">
        <f t="shared" si="1650"/>
        <v>0</v>
      </c>
      <c r="S2703" s="16">
        <f t="shared" si="1671"/>
        <v>-139482.0147114314</v>
      </c>
      <c r="T2703" s="16">
        <f t="shared" si="1672"/>
        <v>0</v>
      </c>
      <c r="U2703" s="16">
        <f t="shared" si="1651"/>
        <v>-139482.0147114314</v>
      </c>
      <c r="V2703" s="16">
        <f t="shared" si="1673"/>
        <v>0</v>
      </c>
      <c r="W2703" s="16">
        <f t="shared" si="1652"/>
        <v>0</v>
      </c>
      <c r="X2703" s="16">
        <f t="shared" si="1674"/>
        <v>-54912.215882359822</v>
      </c>
      <c r="Y2703" s="16">
        <f t="shared" si="1675"/>
        <v>0</v>
      </c>
      <c r="Z2703" s="16">
        <f t="shared" si="1653"/>
        <v>-54912.215882359822</v>
      </c>
      <c r="AA2703" s="16">
        <f t="shared" si="1676"/>
        <v>0</v>
      </c>
      <c r="AB2703" s="16">
        <f t="shared" si="1654"/>
        <v>0</v>
      </c>
      <c r="AC2703" s="16">
        <f t="shared" si="1677"/>
        <v>-13836.782019016142</v>
      </c>
      <c r="AD2703" s="16">
        <f t="shared" si="1678"/>
        <v>0</v>
      </c>
      <c r="AE2703" s="16">
        <f t="shared" si="1655"/>
        <v>-13836.782019016142</v>
      </c>
      <c r="AF2703" s="16">
        <f t="shared" si="1679"/>
        <v>0</v>
      </c>
      <c r="AG2703" s="16">
        <f t="shared" si="1656"/>
        <v>0</v>
      </c>
      <c r="AH2703" s="16">
        <f t="shared" si="1680"/>
        <v>7076.1424576618447</v>
      </c>
      <c r="AI2703" s="16">
        <f t="shared" si="1681"/>
        <v>0</v>
      </c>
      <c r="AJ2703" s="16">
        <f t="shared" si="1657"/>
        <v>7076.1424576618447</v>
      </c>
      <c r="AK2703" s="16">
        <f t="shared" si="1682"/>
        <v>434.30622747072437</v>
      </c>
      <c r="AL2703" s="16">
        <f t="shared" si="1658"/>
        <v>0</v>
      </c>
      <c r="AM2703" s="16">
        <f t="shared" si="1683"/>
        <v>-4177.894640423493</v>
      </c>
      <c r="AN2703" s="16">
        <f t="shared" si="1684"/>
        <v>0</v>
      </c>
      <c r="AO2703" s="16">
        <f t="shared" si="1659"/>
        <v>-4177.894640423493</v>
      </c>
      <c r="AP2703" s="16">
        <f t="shared" si="1685"/>
        <v>0</v>
      </c>
      <c r="AQ2703" s="16">
        <f t="shared" si="1660"/>
        <v>0</v>
      </c>
      <c r="AR2703" s="16">
        <f t="shared" si="1686"/>
        <v>-4177.894640423493</v>
      </c>
      <c r="AS2703" s="16">
        <f t="shared" si="1687"/>
        <v>0</v>
      </c>
      <c r="AT2703" s="16">
        <f t="shared" si="1661"/>
        <v>-4177.894640423493</v>
      </c>
      <c r="AU2703" s="16">
        <f t="shared" si="1688"/>
        <v>0</v>
      </c>
    </row>
    <row r="2704" spans="2:47">
      <c r="B2704" s="13">
        <v>52</v>
      </c>
      <c r="C2704" s="16">
        <f t="shared" si="1644"/>
        <v>0</v>
      </c>
      <c r="D2704" s="16">
        <f t="shared" si="1662"/>
        <v>454458.36655287765</v>
      </c>
      <c r="E2704" s="16">
        <f t="shared" si="1663"/>
        <v>0</v>
      </c>
      <c r="F2704" s="16">
        <f t="shared" si="1645"/>
        <v>454458.36655287765</v>
      </c>
      <c r="G2704" s="16">
        <f t="shared" si="1664"/>
        <v>27678.688536566027</v>
      </c>
      <c r="H2704" s="16">
        <f t="shared" si="1646"/>
        <v>0</v>
      </c>
      <c r="I2704" s="16">
        <f t="shared" si="1665"/>
        <v>-310564.67049898783</v>
      </c>
      <c r="J2704" s="16">
        <f t="shared" si="1666"/>
        <v>0</v>
      </c>
      <c r="K2704" s="16">
        <f t="shared" si="1647"/>
        <v>-310564.67049898783</v>
      </c>
      <c r="L2704" s="16">
        <f t="shared" si="1667"/>
        <v>0</v>
      </c>
      <c r="M2704" s="16">
        <f t="shared" si="1648"/>
        <v>0</v>
      </c>
      <c r="N2704" s="16">
        <f t="shared" si="1668"/>
        <v>43609.574165773702</v>
      </c>
      <c r="O2704" s="16">
        <f t="shared" si="1669"/>
        <v>0</v>
      </c>
      <c r="P2704" s="16">
        <f t="shared" si="1649"/>
        <v>43609.574165773702</v>
      </c>
      <c r="Q2704" s="16">
        <f t="shared" si="1670"/>
        <v>2681.603279706861</v>
      </c>
      <c r="R2704" s="16">
        <f t="shared" si="1650"/>
        <v>0</v>
      </c>
      <c r="S2704" s="16">
        <f t="shared" si="1671"/>
        <v>-139482.0147114314</v>
      </c>
      <c r="T2704" s="16">
        <f t="shared" si="1672"/>
        <v>0</v>
      </c>
      <c r="U2704" s="16">
        <f t="shared" si="1651"/>
        <v>-139482.0147114314</v>
      </c>
      <c r="V2704" s="16">
        <f t="shared" si="1673"/>
        <v>0</v>
      </c>
      <c r="W2704" s="16">
        <f t="shared" si="1652"/>
        <v>0</v>
      </c>
      <c r="X2704" s="16">
        <f t="shared" si="1674"/>
        <v>-54912.215882359822</v>
      </c>
      <c r="Y2704" s="16">
        <f t="shared" si="1675"/>
        <v>0</v>
      </c>
      <c r="Z2704" s="16">
        <f t="shared" si="1653"/>
        <v>-54912.215882359822</v>
      </c>
      <c r="AA2704" s="16">
        <f t="shared" si="1676"/>
        <v>0</v>
      </c>
      <c r="AB2704" s="16">
        <f t="shared" si="1654"/>
        <v>0</v>
      </c>
      <c r="AC2704" s="16">
        <f t="shared" si="1677"/>
        <v>-13836.782019016142</v>
      </c>
      <c r="AD2704" s="16">
        <f t="shared" si="1678"/>
        <v>0</v>
      </c>
      <c r="AE2704" s="16">
        <f t="shared" si="1655"/>
        <v>-13836.782019016142</v>
      </c>
      <c r="AF2704" s="16">
        <f t="shared" si="1679"/>
        <v>0</v>
      </c>
      <c r="AG2704" s="16">
        <f t="shared" si="1656"/>
        <v>0</v>
      </c>
      <c r="AH2704" s="16">
        <f t="shared" si="1680"/>
        <v>7076.1424576618447</v>
      </c>
      <c r="AI2704" s="16">
        <f t="shared" si="1681"/>
        <v>0</v>
      </c>
      <c r="AJ2704" s="16">
        <f t="shared" si="1657"/>
        <v>7076.1424576618447</v>
      </c>
      <c r="AK2704" s="16">
        <f t="shared" si="1682"/>
        <v>425.79041908894544</v>
      </c>
      <c r="AL2704" s="16">
        <f t="shared" si="1658"/>
        <v>0</v>
      </c>
      <c r="AM2704" s="16">
        <f t="shared" si="1683"/>
        <v>-4177.894640423493</v>
      </c>
      <c r="AN2704" s="16">
        <f t="shared" si="1684"/>
        <v>0</v>
      </c>
      <c r="AO2704" s="16">
        <f t="shared" si="1659"/>
        <v>-4177.894640423493</v>
      </c>
      <c r="AP2704" s="16">
        <f t="shared" si="1685"/>
        <v>0</v>
      </c>
      <c r="AQ2704" s="16">
        <f t="shared" si="1660"/>
        <v>0</v>
      </c>
      <c r="AR2704" s="16">
        <f t="shared" si="1686"/>
        <v>-4177.894640423493</v>
      </c>
      <c r="AS2704" s="16">
        <f t="shared" si="1687"/>
        <v>0</v>
      </c>
      <c r="AT2704" s="16">
        <f t="shared" si="1661"/>
        <v>-4177.894640423493</v>
      </c>
      <c r="AU2704" s="16">
        <f t="shared" si="1688"/>
        <v>0</v>
      </c>
    </row>
    <row r="2705" spans="1:47">
      <c r="B2705" s="13">
        <v>53</v>
      </c>
      <c r="C2705" s="16">
        <f t="shared" si="1644"/>
        <v>0</v>
      </c>
      <c r="D2705" s="16">
        <f t="shared" si="1662"/>
        <v>454458.36655287765</v>
      </c>
      <c r="E2705" s="16">
        <f t="shared" si="1663"/>
        <v>0</v>
      </c>
      <c r="F2705" s="16">
        <f t="shared" si="1645"/>
        <v>454458.36655287765</v>
      </c>
      <c r="G2705" s="16">
        <f t="shared" si="1664"/>
        <v>27135.969153496106</v>
      </c>
      <c r="H2705" s="16">
        <f t="shared" si="1646"/>
        <v>0</v>
      </c>
      <c r="I2705" s="16">
        <f t="shared" si="1665"/>
        <v>-310564.67049898783</v>
      </c>
      <c r="J2705" s="16">
        <f t="shared" si="1666"/>
        <v>0</v>
      </c>
      <c r="K2705" s="16">
        <f t="shared" si="1647"/>
        <v>-310564.67049898783</v>
      </c>
      <c r="L2705" s="16">
        <f t="shared" si="1667"/>
        <v>0</v>
      </c>
      <c r="M2705" s="16">
        <f t="shared" si="1648"/>
        <v>0</v>
      </c>
      <c r="N2705" s="16">
        <f t="shared" si="1668"/>
        <v>43609.574165773702</v>
      </c>
      <c r="O2705" s="16">
        <f t="shared" si="1669"/>
        <v>0</v>
      </c>
      <c r="P2705" s="16">
        <f t="shared" si="1649"/>
        <v>43609.574165773702</v>
      </c>
      <c r="Q2705" s="16">
        <f t="shared" si="1670"/>
        <v>2629.0228232420204</v>
      </c>
      <c r="R2705" s="16">
        <f t="shared" si="1650"/>
        <v>0</v>
      </c>
      <c r="S2705" s="16">
        <f t="shared" si="1671"/>
        <v>-139482.0147114314</v>
      </c>
      <c r="T2705" s="16">
        <f t="shared" si="1672"/>
        <v>0</v>
      </c>
      <c r="U2705" s="16">
        <f t="shared" si="1651"/>
        <v>-139482.0147114314</v>
      </c>
      <c r="V2705" s="16">
        <f t="shared" si="1673"/>
        <v>0</v>
      </c>
      <c r="W2705" s="16">
        <f t="shared" si="1652"/>
        <v>0</v>
      </c>
      <c r="X2705" s="16">
        <f t="shared" si="1674"/>
        <v>-54912.215882359822</v>
      </c>
      <c r="Y2705" s="16">
        <f t="shared" si="1675"/>
        <v>0</v>
      </c>
      <c r="Z2705" s="16">
        <f t="shared" si="1653"/>
        <v>-54912.215882359822</v>
      </c>
      <c r="AA2705" s="16">
        <f t="shared" si="1676"/>
        <v>0</v>
      </c>
      <c r="AB2705" s="16">
        <f t="shared" si="1654"/>
        <v>0</v>
      </c>
      <c r="AC2705" s="16">
        <f t="shared" si="1677"/>
        <v>-13836.782019016142</v>
      </c>
      <c r="AD2705" s="16">
        <f t="shared" si="1678"/>
        <v>0</v>
      </c>
      <c r="AE2705" s="16">
        <f t="shared" si="1655"/>
        <v>-13836.782019016142</v>
      </c>
      <c r="AF2705" s="16">
        <f t="shared" si="1679"/>
        <v>0</v>
      </c>
      <c r="AG2705" s="16">
        <f t="shared" si="1656"/>
        <v>0</v>
      </c>
      <c r="AH2705" s="16">
        <f t="shared" si="1680"/>
        <v>7076.1424576618447</v>
      </c>
      <c r="AI2705" s="16">
        <f t="shared" si="1681"/>
        <v>0</v>
      </c>
      <c r="AJ2705" s="16">
        <f t="shared" si="1657"/>
        <v>7076.1424576618447</v>
      </c>
      <c r="AK2705" s="16">
        <f t="shared" si="1682"/>
        <v>417.44158734210339</v>
      </c>
      <c r="AL2705" s="16">
        <f t="shared" si="1658"/>
        <v>0</v>
      </c>
      <c r="AM2705" s="16">
        <f t="shared" si="1683"/>
        <v>-4177.894640423493</v>
      </c>
      <c r="AN2705" s="16">
        <f t="shared" si="1684"/>
        <v>0</v>
      </c>
      <c r="AO2705" s="16">
        <f t="shared" si="1659"/>
        <v>-4177.894640423493</v>
      </c>
      <c r="AP2705" s="16">
        <f t="shared" si="1685"/>
        <v>0</v>
      </c>
      <c r="AQ2705" s="16">
        <f t="shared" si="1660"/>
        <v>0</v>
      </c>
      <c r="AR2705" s="16">
        <f t="shared" si="1686"/>
        <v>-4177.894640423493</v>
      </c>
      <c r="AS2705" s="16">
        <f t="shared" si="1687"/>
        <v>0</v>
      </c>
      <c r="AT2705" s="16">
        <f t="shared" si="1661"/>
        <v>-4177.894640423493</v>
      </c>
      <c r="AU2705" s="16">
        <f t="shared" si="1688"/>
        <v>0</v>
      </c>
    </row>
    <row r="2707" spans="1:47" ht="32.1" customHeight="1">
      <c r="A2707" s="12" t="s">
        <v>489</v>
      </c>
      <c r="B2707" s="12" t="s">
        <v>490</v>
      </c>
      <c r="C2707" s="12" t="s">
        <v>84</v>
      </c>
      <c r="D2707" s="12" t="s">
        <v>491</v>
      </c>
      <c r="E2707" s="12" t="s">
        <v>492</v>
      </c>
      <c r="F2707" s="12" t="s">
        <v>493</v>
      </c>
      <c r="G2707" s="12" t="s">
        <v>494</v>
      </c>
      <c r="H2707" s="12" t="s">
        <v>495</v>
      </c>
      <c r="I2707" s="12" t="s">
        <v>496</v>
      </c>
      <c r="J2707" s="12" t="s">
        <v>497</v>
      </c>
    </row>
    <row r="2708" spans="1:47">
      <c r="A2708" s="5" t="s">
        <v>242</v>
      </c>
      <c r="B2708" s="11">
        <f>$C$2099</f>
        <v>24407</v>
      </c>
      <c r="C2708" s="11">
        <f t="shared" ref="C2708:C2715" si="1689">INT($B2708/12)</f>
        <v>2033</v>
      </c>
      <c r="D2708" s="18">
        <f t="shared" ref="D2708:D2715" si="1690">MOD($B2708,12)/12</f>
        <v>0.91666666666666663</v>
      </c>
      <c r="E2708" s="16">
        <f>INDEX($AK$163:$AK$239,($C2708-1)-2008)+INDEX($AG$163:$AG$239,$C2708-2008)*$D2708/INDEX($L$163:$L$239,$C2708-2008)</f>
        <v>293010.22890449181</v>
      </c>
      <c r="F2708" s="16">
        <f>$E2708*$C$738*$J$155</f>
        <v>24996.536722633045</v>
      </c>
      <c r="G2708" s="16">
        <f t="shared" ref="G2708:G2715" si="1691">MAX(0,IF($F2708&lt;=28000,0.23*$F2708,IF($F2708&lt;=50000,6440+0.33*($F2708-28000),13700+0.43*($F2708-50000)))-(IF($F2708&lt;=8500,1955,IF($F2708&lt;=28000,700+1255*(28000-$F2708)/19500,IF($F2708&lt;=50000,700*(50000-$F2708)/22000,0)))+IF(AND($F2708&gt;25000,$F2708&lt;=29000),50,0)))</f>
        <v>4855.9036301494198</v>
      </c>
      <c r="H2708" s="16">
        <f t="shared" ref="H2708:H2715" si="1692">$F2708-$G2708-IF($G2708&gt;0,$B$111*$F2708,0)</f>
        <v>19640.702358030965</v>
      </c>
      <c r="I2708" s="16">
        <f t="shared" ref="I2708:I2715" si="1693">$F2708/13</f>
        <v>1922.8105171256188</v>
      </c>
      <c r="J2708" s="16">
        <f t="shared" ref="J2708:J2715" si="1694">$H2708/13</f>
        <v>1510.8232583100742</v>
      </c>
    </row>
    <row r="2709" spans="1:47">
      <c r="A2709" s="5" t="s">
        <v>243</v>
      </c>
      <c r="B2709" s="11">
        <f>$C$2175</f>
        <v>24410</v>
      </c>
      <c r="C2709" s="11">
        <f t="shared" si="1689"/>
        <v>2034</v>
      </c>
      <c r="D2709" s="18">
        <f t="shared" si="1690"/>
        <v>0.16666666666666666</v>
      </c>
      <c r="E2709" s="16">
        <f>INDEX($AK$163:$AK$239,($C2709-1)-2008)+INDEX($AG$163:$AG$239,$C2709-2008)*$D2709/INDEX($L$163:$L$239,$C2709-2008)</f>
        <v>296067.4074388502</v>
      </c>
      <c r="F2709" s="16">
        <f>$E2709*$C$738*$J$156</f>
        <v>23865.658177645219</v>
      </c>
      <c r="G2709" s="16">
        <f t="shared" si="1691"/>
        <v>4523.0193815222337</v>
      </c>
      <c r="H2709" s="16">
        <f t="shared" si="1692"/>
        <v>18865.325632570079</v>
      </c>
      <c r="I2709" s="16">
        <f t="shared" si="1693"/>
        <v>1835.8198598188631</v>
      </c>
      <c r="J2709" s="16">
        <f t="shared" si="1694"/>
        <v>1451.1788948130829</v>
      </c>
    </row>
    <row r="2710" spans="1:47">
      <c r="A2710" s="5" t="s">
        <v>244</v>
      </c>
      <c r="B2710" s="11">
        <f>$C$2251</f>
        <v>24410</v>
      </c>
      <c r="C2710" s="11">
        <f t="shared" si="1689"/>
        <v>2034</v>
      </c>
      <c r="D2710" s="18">
        <f t="shared" si="1690"/>
        <v>0.16666666666666666</v>
      </c>
      <c r="E2710" s="16">
        <f>INDEX($AK$163:$AK$239,($C2710-1)-2008)+INDEX($AG$163:$AG$239,$C2710-2008)*$D2710/INDEX($L$163:$L$239,$C2710-2008)</f>
        <v>296067.4074388502</v>
      </c>
      <c r="F2710" s="16">
        <f>$E2710*$C$737*$J$152</f>
        <v>27669.02758900281</v>
      </c>
      <c r="G2710" s="16">
        <f t="shared" si="1691"/>
        <v>5592.5753005577508</v>
      </c>
      <c r="H2710" s="16">
        <f t="shared" si="1692"/>
        <v>21523.071736665002</v>
      </c>
      <c r="I2710" s="16">
        <f t="shared" si="1693"/>
        <v>2128.3867376156009</v>
      </c>
      <c r="J2710" s="16">
        <f t="shared" si="1694"/>
        <v>1655.6209028203848</v>
      </c>
    </row>
    <row r="2711" spans="1:47">
      <c r="A2711" s="5" t="s">
        <v>245</v>
      </c>
      <c r="B2711" s="11">
        <f>$C$2327</f>
        <v>24414</v>
      </c>
      <c r="C2711" s="11">
        <f t="shared" si="1689"/>
        <v>2034</v>
      </c>
      <c r="D2711" s="18">
        <f t="shared" si="1690"/>
        <v>0.5</v>
      </c>
      <c r="E2711" s="16">
        <f>INDEX($AK$163:$AK$239,($C2711-1)-2008)+INDEX($AG$163:$AG$239,$C2711-2008)*$D2711/INDEX($L$163:$L$239,$C2711-2008)</f>
        <v>300136.86305862851</v>
      </c>
      <c r="F2711" s="16">
        <f>$E2711*$C$737*$J$153</f>
        <v>26193.673008214133</v>
      </c>
      <c r="G2711" s="16">
        <f t="shared" si="1691"/>
        <v>5158.291439340981</v>
      </c>
      <c r="H2711" s="16">
        <f t="shared" si="1692"/>
        <v>20511.508108708869</v>
      </c>
      <c r="I2711" s="16">
        <f t="shared" si="1693"/>
        <v>2014.8979237087794</v>
      </c>
      <c r="J2711" s="16">
        <f t="shared" si="1694"/>
        <v>1577.8083160545284</v>
      </c>
    </row>
    <row r="2712" spans="1:47">
      <c r="A2712" s="5" t="s">
        <v>246</v>
      </c>
      <c r="B2712" s="11">
        <f>$C$2403</f>
        <v>24417</v>
      </c>
      <c r="C2712" s="11">
        <f t="shared" si="1689"/>
        <v>2034</v>
      </c>
      <c r="D2712" s="18">
        <f t="shared" si="1690"/>
        <v>0.75</v>
      </c>
      <c r="E2712" s="16">
        <f>INDEX($AK$163:$AK$239,($C2712-1)-2008)+INDEX($AG$163:$AG$239,$C2712-2008)*$D2712/INDEX($L$163:$L$239,$C2712-2008)</f>
        <v>303188.95477346226</v>
      </c>
      <c r="F2712" s="16">
        <f>$E2712*$C$737*$J$154</f>
        <v>25212.481567127194</v>
      </c>
      <c r="G2712" s="16">
        <f t="shared" si="1691"/>
        <v>4869.468933092825</v>
      </c>
      <c r="H2712" s="16">
        <f t="shared" si="1692"/>
        <v>19838.763002691827</v>
      </c>
      <c r="I2712" s="16">
        <f t="shared" si="1693"/>
        <v>1939.4216590097842</v>
      </c>
      <c r="J2712" s="16">
        <f t="shared" si="1694"/>
        <v>1526.0586925147559</v>
      </c>
    </row>
    <row r="2713" spans="1:47">
      <c r="A2713" s="5" t="s">
        <v>247</v>
      </c>
      <c r="B2713" s="11">
        <f>$C$2479</f>
        <v>24412</v>
      </c>
      <c r="C2713" s="11">
        <f t="shared" si="1689"/>
        <v>2034</v>
      </c>
      <c r="D2713" s="18">
        <f t="shared" si="1690"/>
        <v>0.33333333333333331</v>
      </c>
      <c r="E2713" s="16">
        <f>INDEX($AN$163:$AN$239,($C2713-1)-2008)+INDEX($AJ$163:$AJ$239,$C2713-2008)*$D2713/INDEX($M$163:$M$239,$C2713-2008)</f>
        <v>297816.81753242807</v>
      </c>
      <c r="F2713" s="16">
        <f>$E2713*$D$737*$J$152</f>
        <v>27832.518993080044</v>
      </c>
      <c r="G2713" s="16">
        <f t="shared" si="1691"/>
        <v>5640.7004625784339</v>
      </c>
      <c r="H2713" s="16">
        <f t="shared" si="1692"/>
        <v>21635.168150640009</v>
      </c>
      <c r="I2713" s="16">
        <f t="shared" si="1693"/>
        <v>2140.9629994676957</v>
      </c>
      <c r="J2713" s="16">
        <f t="shared" si="1694"/>
        <v>1664.2437038953854</v>
      </c>
    </row>
    <row r="2714" spans="1:47">
      <c r="A2714" s="5" t="s">
        <v>248</v>
      </c>
      <c r="B2714" s="11">
        <f>$C$2555</f>
        <v>24416</v>
      </c>
      <c r="C2714" s="11">
        <f t="shared" si="1689"/>
        <v>2034</v>
      </c>
      <c r="D2714" s="18">
        <f t="shared" si="1690"/>
        <v>0.66666666666666663</v>
      </c>
      <c r="E2714" s="16">
        <f>INDEX($AN$163:$AN$239,($C2714-1)-2008)+INDEX($AJ$163:$AJ$239,$C2714-2008)*$D2714/INDEX($M$163:$M$239,$C2714-2008)</f>
        <v>301837.58618517133</v>
      </c>
      <c r="F2714" s="16">
        <f>$E2714*$D$737*$J$153</f>
        <v>26342.099246165009</v>
      </c>
      <c r="G2714" s="16">
        <f t="shared" si="1691"/>
        <v>5201.9820345121625</v>
      </c>
      <c r="H2714" s="16">
        <f t="shared" si="1692"/>
        <v>20613.275226729547</v>
      </c>
      <c r="I2714" s="16">
        <f t="shared" si="1693"/>
        <v>2026.3153266280776</v>
      </c>
      <c r="J2714" s="16">
        <f t="shared" si="1694"/>
        <v>1585.6365559022729</v>
      </c>
    </row>
    <row r="2715" spans="1:47">
      <c r="A2715" s="5" t="s">
        <v>249</v>
      </c>
      <c r="B2715" s="11">
        <f>$C$2631</f>
        <v>24419</v>
      </c>
      <c r="C2715" s="11">
        <f t="shared" si="1689"/>
        <v>2034</v>
      </c>
      <c r="D2715" s="18">
        <f t="shared" si="1690"/>
        <v>0.91666666666666663</v>
      </c>
      <c r="E2715" s="16">
        <f>INDEX($AN$163:$AN$239,($C2715-1)-2008)+INDEX($AJ$163:$AJ$239,$C2715-2008)*$D2715/INDEX($M$163:$M$239,$C2715-2008)</f>
        <v>304853.16267472878</v>
      </c>
      <c r="F2715" s="16">
        <f>$E2715*$D$737*$J$154</f>
        <v>25350.873188503701</v>
      </c>
      <c r="G2715" s="16">
        <f t="shared" si="1691"/>
        <v>4910.2057488210894</v>
      </c>
      <c r="H2715" s="16">
        <f t="shared" si="1692"/>
        <v>19933.64997591254</v>
      </c>
      <c r="I2715" s="16">
        <f t="shared" si="1693"/>
        <v>1950.0671683464386</v>
      </c>
      <c r="J2715" s="16">
        <f t="shared" si="1694"/>
        <v>1533.3576904548108</v>
      </c>
    </row>
    <row r="2717" spans="1:47" ht="32.1" customHeight="1">
      <c r="A2717" s="12" t="s">
        <v>498</v>
      </c>
      <c r="B2717" s="12" t="s">
        <v>499</v>
      </c>
      <c r="C2717" s="12" t="s">
        <v>500</v>
      </c>
      <c r="D2717" s="12" t="s">
        <v>319</v>
      </c>
      <c r="E2717" s="12" t="s">
        <v>402</v>
      </c>
      <c r="F2717" s="12" t="s">
        <v>501</v>
      </c>
      <c r="G2717" s="12" t="s">
        <v>502</v>
      </c>
    </row>
    <row r="2718" spans="1:47">
      <c r="A2718" s="5" t="s">
        <v>503</v>
      </c>
      <c r="B2718" s="13">
        <v>0</v>
      </c>
      <c r="C2718" s="16">
        <f>$B$1343*$C$737*1.005^($B2718/12)</f>
        <v>454895.64470206021</v>
      </c>
      <c r="D2718" s="30">
        <f>$J$153</f>
        <v>5.6800987288745393E-2</v>
      </c>
      <c r="E2718" s="16">
        <f>$C2718*$D2718</f>
        <v>25838.521732427362</v>
      </c>
      <c r="F2718" s="20">
        <f>$E2718/$B$1344-1</f>
        <v>0</v>
      </c>
      <c r="G2718" s="24">
        <f>IF($B2718=0,0,($B2718/12*$B$1344)/($E2718-$B$1344))</f>
        <v>0</v>
      </c>
    </row>
    <row r="2719" spans="1:47">
      <c r="A2719" s="5" t="s">
        <v>504</v>
      </c>
      <c r="B2719" s="13">
        <v>12</v>
      </c>
      <c r="C2719" s="16">
        <f>$B$1343*$C$737*1.005^($B2719/12)</f>
        <v>457170.12292557047</v>
      </c>
      <c r="D2719" s="30">
        <f>$J$159</f>
        <v>5.8671594490726217E-2</v>
      </c>
      <c r="E2719" s="16">
        <f>$C2719*$D2719</f>
        <v>26822.900065564529</v>
      </c>
      <c r="F2719" s="20">
        <f>$E2719/$B$1344-1</f>
        <v>3.8097316221530342E-2</v>
      </c>
      <c r="G2719" s="24">
        <f>IF($B2719=0,0,($B2719/12*$B$1344)/($E2719-$B$1344))</f>
        <v>26.248568119212074</v>
      </c>
    </row>
    <row r="2720" spans="1:47">
      <c r="A2720" s="5" t="s">
        <v>505</v>
      </c>
      <c r="B2720" s="13">
        <v>21</v>
      </c>
      <c r="C2720" s="16">
        <f>$B$1343*$C$737*1.005^($B2720/12)</f>
        <v>458883.44162008376</v>
      </c>
      <c r="D2720" s="30">
        <f>$J$160</f>
        <v>6.0099317926381839E-2</v>
      </c>
      <c r="E2720" s="16">
        <f>$C2720*$D2720</f>
        <v>27578.581849077695</v>
      </c>
      <c r="F2720" s="20">
        <f>$E2720/$B$1344-1</f>
        <v>6.7343640424543105E-2</v>
      </c>
      <c r="G2720" s="24">
        <f>IF($B2720=0,0,($B2720/12*$B$1344)/($E2720-$B$1344))</f>
        <v>25.986121168498901</v>
      </c>
    </row>
    <row r="2721" spans="1:7" ht="30" customHeight="1">
      <c r="A2721" s="42" t="s">
        <v>506</v>
      </c>
      <c r="B2721" s="40"/>
      <c r="C2721" s="40"/>
      <c r="D2721" s="40"/>
      <c r="E2721" s="40"/>
      <c r="F2721" s="40"/>
      <c r="G2721" s="40"/>
    </row>
  </sheetData>
  <mergeCells count="43">
    <mergeCell ref="C116:H116"/>
    <mergeCell ref="A2721:G2721"/>
    <mergeCell ref="A1:F1"/>
    <mergeCell ref="C12:F12"/>
    <mergeCell ref="C126:H126"/>
    <mergeCell ref="A101:J101"/>
    <mergeCell ref="C11:F11"/>
    <mergeCell ref="C113:H113"/>
    <mergeCell ref="A78:F78"/>
    <mergeCell ref="C36:F36"/>
    <mergeCell ref="C112:H112"/>
    <mergeCell ref="C124:H124"/>
    <mergeCell ref="C118:H118"/>
    <mergeCell ref="C7:F7"/>
    <mergeCell ref="C114:H114"/>
    <mergeCell ref="A2:F2"/>
    <mergeCell ref="C115:H115"/>
    <mergeCell ref="A85:F85"/>
    <mergeCell ref="C123:H123"/>
    <mergeCell ref="C120:H120"/>
    <mergeCell ref="C110:H110"/>
    <mergeCell ref="C6:F6"/>
    <mergeCell ref="C119:H119"/>
    <mergeCell ref="A17:F17"/>
    <mergeCell ref="A4:F4"/>
    <mergeCell ref="C5:F5"/>
    <mergeCell ref="C122:H122"/>
    <mergeCell ref="C121:H121"/>
    <mergeCell ref="C117:H117"/>
    <mergeCell ref="C8:F8"/>
    <mergeCell ref="A80:F80"/>
    <mergeCell ref="A100:J100"/>
    <mergeCell ref="C14:F14"/>
    <mergeCell ref="A38:F38"/>
    <mergeCell ref="A28:F28"/>
    <mergeCell ref="A19:F19"/>
    <mergeCell ref="A68:F68"/>
    <mergeCell ref="C20:F20"/>
    <mergeCell ref="C111:H111"/>
    <mergeCell ref="C16:F16"/>
    <mergeCell ref="C10:F10"/>
    <mergeCell ref="C9:F9"/>
    <mergeCell ref="A51:F51"/>
  </mergeCells>
  <dataValidations count="1">
    <dataValidation type="list" allowBlank="1" sqref="B16">
      <formula1>"a regole di oggi,centrale,se la revisione accelera"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53"/>
  <sheetViews>
    <sheetView workbookViewId="0"/>
  </sheetViews>
  <sheetFormatPr defaultRowHeight="15"/>
  <cols>
    <col min="1" max="1" width="66" customWidth="1"/>
    <col min="2" max="2" width="62" customWidth="1"/>
    <col min="3" max="3" width="25.5703125" customWidth="1"/>
    <col min="4" max="4" width="45.7109375" customWidth="1"/>
    <col min="5" max="5" width="17.7109375" customWidth="1"/>
    <col min="6" max="6" width="24.42578125" customWidth="1"/>
    <col min="7" max="9" width="25.5703125" customWidth="1"/>
    <col min="10" max="10" width="24.42578125" customWidth="1"/>
    <col min="11" max="20" width="25.5703125" customWidth="1"/>
    <col min="21" max="21" width="24.42578125" customWidth="1"/>
    <col min="22" max="24" width="25.5703125" customWidth="1"/>
    <col min="25" max="25" width="17.7109375" customWidth="1"/>
    <col min="26" max="26" width="24.42578125" customWidth="1"/>
    <col min="27" max="29" width="25.5703125" customWidth="1"/>
    <col min="30" max="30" width="17.7109375" customWidth="1"/>
    <col min="31" max="31" width="24.42578125" customWidth="1"/>
    <col min="32" max="34" width="25.5703125" customWidth="1"/>
    <col min="35" max="35" width="17.7109375" customWidth="1"/>
    <col min="36" max="36" width="24.42578125" customWidth="1"/>
    <col min="37" max="39" width="25.5703125" customWidth="1"/>
    <col min="40" max="40" width="17.7109375" customWidth="1"/>
    <col min="41" max="41" width="24.42578125" customWidth="1"/>
    <col min="42" max="44" width="25.5703125" customWidth="1"/>
    <col min="45" max="45" width="17.7109375" customWidth="1"/>
    <col min="46" max="46" width="24.42578125" customWidth="1"/>
    <col min="47" max="47" width="25.5703125" customWidth="1"/>
  </cols>
  <sheetData>
    <row r="1" spans="1:5" ht="24.95" customHeight="1">
      <c r="A1" s="41" t="s">
        <v>507</v>
      </c>
      <c r="B1" s="40"/>
      <c r="C1" s="40"/>
      <c r="D1" s="40"/>
      <c r="E1" s="40"/>
    </row>
    <row r="2" spans="1:5" ht="32.1" customHeight="1">
      <c r="A2" s="39" t="s">
        <v>1</v>
      </c>
      <c r="B2" s="40"/>
      <c r="C2" s="40"/>
      <c r="D2" s="40"/>
      <c r="E2" s="40"/>
    </row>
    <row r="4" spans="1:5">
      <c r="A4" s="43" t="s">
        <v>508</v>
      </c>
      <c r="B4" s="40"/>
      <c r="C4" s="40"/>
      <c r="D4" s="40"/>
      <c r="E4" s="40"/>
    </row>
    <row r="5" spans="1:5" ht="15" customHeight="1">
      <c r="A5" s="5" t="s">
        <v>509</v>
      </c>
      <c r="B5" s="15">
        <v>0.1</v>
      </c>
      <c r="C5" s="42" t="s">
        <v>510</v>
      </c>
      <c r="D5" s="40"/>
      <c r="E5" s="40"/>
    </row>
    <row r="6" spans="1:5" ht="15" customHeight="1">
      <c r="A6" s="5" t="s">
        <v>511</v>
      </c>
      <c r="B6" s="8">
        <v>3</v>
      </c>
      <c r="C6" s="42" t="s">
        <v>512</v>
      </c>
      <c r="D6" s="40"/>
      <c r="E6" s="40"/>
    </row>
    <row r="7" spans="1:5" ht="15" customHeight="1">
      <c r="A7" s="5" t="s">
        <v>513</v>
      </c>
      <c r="B7" s="14">
        <v>14000</v>
      </c>
      <c r="C7" s="42" t="s">
        <v>514</v>
      </c>
      <c r="D7" s="40"/>
      <c r="E7" s="40"/>
    </row>
    <row r="8" spans="1:5" ht="30" customHeight="1">
      <c r="A8" s="5" t="s">
        <v>515</v>
      </c>
      <c r="B8" s="23" t="s">
        <v>516</v>
      </c>
      <c r="C8" s="42" t="s">
        <v>517</v>
      </c>
      <c r="D8" s="40"/>
      <c r="E8" s="40"/>
    </row>
    <row r="9" spans="1:5" ht="45" customHeight="1">
      <c r="A9" s="5" t="s">
        <v>518</v>
      </c>
      <c r="B9" s="15"/>
      <c r="C9" s="42" t="s">
        <v>519</v>
      </c>
      <c r="D9" s="40"/>
      <c r="E9" s="40"/>
    </row>
    <row r="10" spans="1:5" ht="45" customHeight="1">
      <c r="A10" s="5" t="s">
        <v>520</v>
      </c>
      <c r="B10" s="14">
        <v>5300</v>
      </c>
      <c r="C10" s="42" t="s">
        <v>521</v>
      </c>
      <c r="D10" s="40"/>
      <c r="E10" s="40"/>
    </row>
    <row r="11" spans="1:5">
      <c r="A11" s="5" t="s">
        <v>522</v>
      </c>
      <c r="B11" s="15">
        <v>0.33</v>
      </c>
    </row>
    <row r="12" spans="1:5" ht="30" customHeight="1">
      <c r="A12" s="5" t="s">
        <v>523</v>
      </c>
      <c r="B12" s="15">
        <v>0.15</v>
      </c>
      <c r="C12" s="42" t="s">
        <v>524</v>
      </c>
      <c r="D12" s="40"/>
      <c r="E12" s="40"/>
    </row>
    <row r="13" spans="1:5">
      <c r="A13" s="5" t="s">
        <v>525</v>
      </c>
      <c r="B13" s="8">
        <v>5</v>
      </c>
    </row>
    <row r="14" spans="1:5" ht="30" customHeight="1">
      <c r="A14" s="5" t="s">
        <v>526</v>
      </c>
      <c r="B14" s="27">
        <v>6206.64</v>
      </c>
      <c r="C14" s="42" t="s">
        <v>527</v>
      </c>
      <c r="D14" s="40"/>
      <c r="E14" s="40"/>
    </row>
    <row r="15" spans="1:5">
      <c r="A15" s="5" t="s">
        <v>528</v>
      </c>
      <c r="B15" s="15">
        <v>0.33</v>
      </c>
    </row>
    <row r="16" spans="1:5">
      <c r="A16" s="5" t="s">
        <v>529</v>
      </c>
      <c r="B16" s="8">
        <v>3</v>
      </c>
    </row>
    <row r="17" spans="1:5">
      <c r="A17" s="5" t="s">
        <v>530</v>
      </c>
      <c r="B17" s="15">
        <v>0.33</v>
      </c>
    </row>
    <row r="18" spans="1:5" ht="60" customHeight="1">
      <c r="A18" s="5" t="s">
        <v>531</v>
      </c>
      <c r="B18" s="23" t="s">
        <v>532</v>
      </c>
      <c r="C18" s="42" t="s">
        <v>533</v>
      </c>
      <c r="D18" s="40"/>
      <c r="E18" s="40"/>
    </row>
    <row r="20" spans="1:5">
      <c r="A20" s="43" t="s">
        <v>534</v>
      </c>
      <c r="B20" s="40"/>
      <c r="C20" s="40"/>
      <c r="D20" s="40"/>
      <c r="E20" s="40"/>
    </row>
    <row r="21" spans="1:5" ht="32.1" customHeight="1">
      <c r="A21" s="12" t="s">
        <v>535</v>
      </c>
      <c r="B21" s="12" t="s">
        <v>238</v>
      </c>
      <c r="C21" s="12" t="s">
        <v>239</v>
      </c>
      <c r="D21" s="12" t="s">
        <v>536</v>
      </c>
    </row>
    <row r="22" spans="1:5">
      <c r="A22" s="5" t="s">
        <v>537</v>
      </c>
      <c r="B22" s="9" t="str">
        <f>IFERROR(IF('3 - Le tre forze'!$E$2327=0,INT(('3 - Le tre forze'!$C$2327-$B$76)/12)&amp;" anni"&amp;IF(MOD(('3 - Le tre forze'!$C$2327-$B$76),12)&gt;0," e "&amp;MOD(('3 - Le tre forze'!$C$2327-$B$76),12)&amp;IF(MOD(('3 - Le tre forze'!$C$2327-$B$76),12)=1," mese"," mesi"),""),'3 - Le tre forze'!$G$2327),"fuori dal campo del simulatore (foglio 1, riga 8)")</f>
        <v>50 anni e 4 mesi</v>
      </c>
      <c r="C22" s="9" t="str">
        <f>IFERROR(IF('3 - Le tre forze'!$E$2327&lt;&gt;0,"n.d. (fuori scala)",CHOOSE(MOD('3 - Le tre forze'!$C$2327,12)+1,"gennaio","febbraio","marzo","aprile","maggio","giugno","luglio","agosto","settembre","ottobre","novembre","dicembre")&amp;" "&amp;INT('3 - Le tre forze'!$C$2327/12)),"fuori dal campo del simulatore (foglio 1, riga 8)")</f>
        <v>luglio 2034</v>
      </c>
      <c r="D22" s="10">
        <f>IFERROR(0,"fuori dal campo del simulatore (foglio 1, riga 8)")</f>
        <v>0</v>
      </c>
    </row>
    <row r="23" spans="1:5">
      <c r="A23" s="35" t="str">
        <f>IFERROR("Spesa −"&amp;ROUND($B$5*100,0)&amp;"% da occupata e da FIRE","fuori dal campo del simulatore (foglio 1, riga 8)")</f>
        <v>Spesa −10% da occupata e da FIRE</v>
      </c>
      <c r="B23" s="9" t="str">
        <f>IFERROR(IF($E$101=0,INT(($C$101-$B$76)/12)&amp;" anni"&amp;IF(MOD(($C$101-$B$76),12)&gt;0," e "&amp;MOD(($C$101-$B$76),12)&amp;IF(MOD(($C$101-$B$76),12)=1," mese"," mesi"),""),$G$101),"fuori dal campo del simulatore (foglio 1, riga 8)")</f>
        <v>48 anni e 6 mesi</v>
      </c>
      <c r="C23" s="9" t="str">
        <f>IFERROR(IF($E$101&lt;&gt;0,"n.d. (fuori scala)",CHOOSE(MOD($C$101,12)+1,"gennaio","febbraio","marzo","aprile","maggio","giugno","luglio","agosto","settembre","ottobre","novembre","dicembre")&amp;" "&amp;INT($C$101/12)),"fuori dal campo del simulatore (foglio 1, riga 8)")</f>
        <v>settembre 2032</v>
      </c>
      <c r="D23" s="10">
        <f>IFERROR(IF(OR('3 - Le tre forze'!$E$2327&lt;&gt;0,$E$101&lt;&gt;0),"non calcolabile: stop fuori scala",'3 - Le tre forze'!$C$2327-$C$101),"fuori dal campo del simulatore (foglio 1, riga 8)")</f>
        <v>22</v>
      </c>
    </row>
    <row r="24" spans="1:5">
      <c r="A24" s="35" t="str">
        <f>IFERROR("Spesa −"&amp;ROUND($B$5*100,0)&amp;"% solo da FIRE","fuori dal campo del simulatore (foglio 1, riga 8)")</f>
        <v>Spesa −10% solo da FIRE</v>
      </c>
      <c r="B24" s="9" t="str">
        <f>IFERROR(IF($E$180=0,INT(($C$180-$B$76)/12)&amp;" anni"&amp;IF(MOD(($C$180-$B$76),12)&gt;0," e "&amp;MOD(($C$180-$B$76),12)&amp;IF(MOD(($C$180-$B$76),12)=1," mese"," mesi"),""),$G$180),"fuori dal campo del simulatore (foglio 1, riga 8)")</f>
        <v>48 anni e 10 mesi</v>
      </c>
      <c r="C24" s="9" t="str">
        <f>IFERROR(IF($E$180&lt;&gt;0,"n.d. (fuori scala)",CHOOSE(MOD($C$180,12)+1,"gennaio","febbraio","marzo","aprile","maggio","giugno","luglio","agosto","settembre","ottobre","novembre","dicembre")&amp;" "&amp;INT($C$180/12)),"fuori dal campo del simulatore (foglio 1, riga 8)")</f>
        <v>gennaio 2033</v>
      </c>
      <c r="D24" s="10">
        <f>IFERROR(IF(OR('3 - Le tre forze'!$E$2327&lt;&gt;0,$E$180&lt;&gt;0),"non calcolabile: stop fuori scala",'3 - Le tre forze'!$C$2327-$C$180),"fuori dal campo del simulatore (foglio 1, riga 8)")</f>
        <v>18</v>
      </c>
    </row>
    <row r="25" spans="1:5">
      <c r="A25" s="5" t="s">
        <v>538</v>
      </c>
      <c r="B25" s="9" t="str">
        <f>IFERROR(IF($E$259=0,INT(($C$259-$B$76)/12)&amp;" anni"&amp;IF(MOD(($C$259-$B$76),12)&gt;0," e "&amp;MOD(($C$259-$B$76),12)&amp;IF(MOD(($C$259-$B$76),12)=1," mese"," mesi"),""),$G$259),"fuori dal campo del simulatore (foglio 1, riga 8)")</f>
        <v>48 anni e 11 mesi</v>
      </c>
      <c r="C25" s="9" t="str">
        <f>IFERROR(IF($E$259&lt;&gt;0,"n.d. (fuori scala)",CHOOSE(MOD($C$259,12)+1,"gennaio","febbraio","marzo","aprile","maggio","giugno","luglio","agosto","settembre","ottobre","novembre","dicembre")&amp;" "&amp;INT($C$259/12)),"fuori dal campo del simulatore (foglio 1, riga 8)")</f>
        <v>febbraio 2033</v>
      </c>
      <c r="D25" s="10">
        <f>IFERROR(IF(OR('3 - Le tre forze'!$E$2327&lt;&gt;0,$E$259&lt;&gt;0),"non calcolabile: stop fuori scala",'3 - Le tre forze'!$C$2327-$C$259),"fuori dal campo del simulatore (foglio 1, riga 8)")</f>
        <v>17</v>
      </c>
    </row>
    <row r="26" spans="1:5">
      <c r="A26" s="5" t="s">
        <v>539</v>
      </c>
      <c r="B26" s="9" t="str">
        <f>IFERROR(IF($E$343=0,INT(($C$343-$B$76)/12)&amp;" anni"&amp;IF(MOD(($C$343-$B$76),12)&gt;0," e "&amp;MOD(($C$343-$B$76),12)&amp;IF(MOD(($C$343-$B$76),12)=1," mese"," mesi"),""),$G$343),"fuori dal campo del simulatore (foglio 1, riga 8)")</f>
        <v>49 anni e 4 mesi</v>
      </c>
      <c r="C26" s="9" t="str">
        <f>IFERROR(IF($E$343&lt;&gt;0,"n.d. (fuori scala)",CHOOSE(MOD($C$343,12)+1,"gennaio","febbraio","marzo","aprile","maggio","giugno","luglio","agosto","settembre","ottobre","novembre","dicembre")&amp;" "&amp;INT($C$343/12)),"fuori dal campo del simulatore (foglio 1, riga 8)")</f>
        <v>luglio 2033</v>
      </c>
      <c r="D26" s="10">
        <f>IFERROR(IF(OR('3 - Le tre forze'!$E$2327&lt;&gt;0,$E$343&lt;&gt;0),"non calcolabile: stop fuori scala",'3 - Le tre forze'!$C$2327-$C$343),"fuori dal campo del simulatore (foglio 1, riga 8)")</f>
        <v>12</v>
      </c>
    </row>
    <row r="27" spans="1:5">
      <c r="A27" s="5" t="s">
        <v>540</v>
      </c>
      <c r="B27" s="9" t="str">
        <f>IFERROR(IF($E$422=0,INT(($C$422-$B$76)/12)&amp;" anni"&amp;IF(MOD(($C$422-$B$76),12)&gt;0," e "&amp;MOD(($C$422-$B$76),12)&amp;IF(MOD(($C$422-$B$76),12)=1," mese"," mesi"),""),$G$422),"fuori dal campo del simulatore (foglio 1, riga 8)")</f>
        <v>50 anni e 2 mesi</v>
      </c>
      <c r="C27" s="9" t="str">
        <f>IFERROR(IF($E$422&lt;&gt;0,"n.d. (fuori scala)",CHOOSE(MOD($C$422,12)+1,"gennaio","febbraio","marzo","aprile","maggio","giugno","luglio","agosto","settembre","ottobre","novembre","dicembre")&amp;" "&amp;INT($C$422/12)),"fuori dal campo del simulatore (foglio 1, riga 8)")</f>
        <v>maggio 2034</v>
      </c>
      <c r="D27" s="10">
        <f>IFERROR(IF(OR('3 - Le tre forze'!$E$2327&lt;&gt;0,$E$422&lt;&gt;0),"non calcolabile: stop fuori scala",'3 - Le tre forze'!$C$2327-$C$422),"fuori dal campo del simulatore (foglio 1, riga 8)")</f>
        <v>2</v>
      </c>
    </row>
    <row r="28" spans="1:5">
      <c r="A28" s="5" t="s">
        <v>541</v>
      </c>
      <c r="B28" s="9" t="str">
        <f>IFERROR(IF($E$501=0,INT(($C$501-$B$76)/12)&amp;" anni"&amp;IF(MOD(($C$501-$B$76),12)&gt;0," e "&amp;MOD(($C$501-$B$76),12)&amp;IF(MOD(($C$501-$B$76),12)=1," mese"," mesi"),""),$G$501),"fuori dal campo del simulatore (foglio 1, riga 8)")</f>
        <v>50 anni e 6 mesi</v>
      </c>
      <c r="C28" s="9" t="str">
        <f>IFERROR(IF($E$501&lt;&gt;0,"n.d. (fuori scala)",CHOOSE(MOD($C$501,12)+1,"gennaio","febbraio","marzo","aprile","maggio","giugno","luglio","agosto","settembre","ottobre","novembre","dicembre")&amp;" "&amp;INT($C$501/12)),"fuori dal campo del simulatore (foglio 1, riga 8)")</f>
        <v>settembre 2034</v>
      </c>
      <c r="D28" s="10">
        <f>IFERROR(IF(OR('3 - Le tre forze'!$E$2327&lt;&gt;0,$E$501&lt;&gt;0),"non calcolabile: stop fuori scala",'3 - Le tre forze'!$C$2327-$C$501),"fuori dal campo del simulatore (foglio 1, riga 8)")</f>
        <v>-2</v>
      </c>
    </row>
    <row r="29" spans="1:5">
      <c r="A29" s="5" t="s">
        <v>542</v>
      </c>
      <c r="B29" s="9" t="str">
        <f>IFERROR(IF($E$580=0,INT(($C$580-$B$76)/12)&amp;" anni"&amp;IF(MOD(($C$580-$B$76),12)&gt;0," e "&amp;MOD(($C$580-$B$76),12)&amp;IF(MOD(($C$580-$B$76),12)=1," mese"," mesi"),""),$G$580),"fuori dal campo del simulatore (foglio 1, riga 8)")</f>
        <v>51 anni e 3 mesi</v>
      </c>
      <c r="C29" s="9" t="str">
        <f>IFERROR(IF($E$580&lt;&gt;0,"n.d. (fuori scala)",CHOOSE(MOD($C$580,12)+1,"gennaio","febbraio","marzo","aprile","maggio","giugno","luglio","agosto","settembre","ottobre","novembre","dicembre")&amp;" "&amp;INT($C$580/12)),"fuori dal campo del simulatore (foglio 1, riga 8)")</f>
        <v>giugno 2035</v>
      </c>
      <c r="D29" s="10">
        <f>IFERROR(IF(OR('3 - Le tre forze'!$E$2327&lt;&gt;0,$E$580&lt;&gt;0),"non calcolabile: stop fuori scala",'3 - Le tre forze'!$C$2327-$C$580),"fuori dal campo del simulatore (foglio 1, riga 8)")</f>
        <v>-11</v>
      </c>
    </row>
    <row r="30" spans="1:5">
      <c r="A30" s="5" t="s">
        <v>543</v>
      </c>
      <c r="B30" s="9" t="str">
        <f>IFERROR(IF($E$659=0,INT(($C$659-$B$76)/12)&amp;" anni"&amp;IF(MOD(($C$659-$B$76),12)&gt;0," e "&amp;MOD(($C$659-$B$76),12)&amp;IF(MOD(($C$659-$B$76),12)=1," mese"," mesi"),""),$G$659),"fuori dal campo del simulatore (foglio 1, riga 8)")</f>
        <v>51 anni e 10 mesi</v>
      </c>
      <c r="C30" s="9" t="str">
        <f>IFERROR(IF($E$659&lt;&gt;0,"n.d. (fuori scala)",CHOOSE(MOD($C$659,12)+1,"gennaio","febbraio","marzo","aprile","maggio","giugno","luglio","agosto","settembre","ottobre","novembre","dicembre")&amp;" "&amp;INT($C$659/12)),"fuori dal campo del simulatore (foglio 1, riga 8)")</f>
        <v>gennaio 2036</v>
      </c>
      <c r="D30" s="10">
        <f>IFERROR(IF(OR('3 - Le tre forze'!$E$2327&lt;&gt;0,$E$659&lt;&gt;0),"non calcolabile: stop fuori scala",'3 - Le tre forze'!$C$2327-$C$659),"fuori dal campo del simulatore (foglio 1, riga 8)")</f>
        <v>-18</v>
      </c>
    </row>
    <row r="32" spans="1:5" ht="60" customHeight="1">
      <c r="A32" s="5" t="s">
        <v>544</v>
      </c>
      <c r="B32" s="16">
        <f>IFERROR(IF($E$259&lt;&gt;0,"n.d. (fuori scala)",$B$748),"fuori dal campo del simulatore (foglio 1, riga 8)")</f>
        <v>60743.011141114242</v>
      </c>
      <c r="C32" s="42" t="s">
        <v>545</v>
      </c>
      <c r="D32" s="40"/>
      <c r="E32" s="40"/>
    </row>
    <row r="33" spans="1:5">
      <c r="A33" s="5" t="s">
        <v>546</v>
      </c>
      <c r="B33" s="36">
        <f>IFERROR(IF($E$259&lt;&gt;0,"n.d. (fuori scala)",$B$746),"fuori dal campo del simulatore (foglio 1, riga 8)")</f>
        <v>0.27131373852535817</v>
      </c>
    </row>
    <row r="35" spans="1:5">
      <c r="A35" s="43" t="s">
        <v>547</v>
      </c>
      <c r="B35" s="40"/>
      <c r="C35" s="40"/>
      <c r="D35" s="40"/>
      <c r="E35" s="40"/>
    </row>
    <row r="36" spans="1:5" ht="32.1" customHeight="1">
      <c r="A36" s="12" t="s">
        <v>548</v>
      </c>
      <c r="B36" s="12" t="s">
        <v>535</v>
      </c>
      <c r="C36" s="12" t="s">
        <v>549</v>
      </c>
    </row>
    <row r="37" spans="1:5">
      <c r="A37" s="37">
        <v>1</v>
      </c>
      <c r="B37" s="9" t="str">
        <f>IFERROR(INDEX($A$23:$A$30,MATCH(LARGE($B$1146:$B$1153,1),$B$1146:$B$1153,0)),"fuori dal campo del simulatore (foglio 1, riga 8)")</f>
        <v>Spesa −10% da occupata e da FIRE</v>
      </c>
      <c r="C37" s="10">
        <f>IFERROR(INDEX($D$23:$D$30,MATCH(LARGE($B$1146:$B$1153,1),$B$1146:$B$1153,0)),"fuori dal campo del simulatore (foglio 1, riga 8)")</f>
        <v>22</v>
      </c>
    </row>
    <row r="38" spans="1:5">
      <c r="A38" s="37">
        <v>2</v>
      </c>
      <c r="B38" s="9" t="str">
        <f>IFERROR(INDEX($A$23:$A$30,MATCH(LARGE($B$1146:$B$1153,2),$B$1146:$B$1153,0)),"fuori dal campo del simulatore (foglio 1, riga 8)")</f>
        <v>Spesa −10% solo da FIRE</v>
      </c>
      <c r="C38" s="10">
        <f>IFERROR(INDEX($D$23:$D$30,MATCH(LARGE($B$1146:$B$1153,2),$B$1146:$B$1153,0)),"fuori dal campo del simulatore (foglio 1, riga 8)")</f>
        <v>18</v>
      </c>
    </row>
    <row r="39" spans="1:5">
      <c r="A39" s="37">
        <v>3</v>
      </c>
      <c r="B39" s="9" t="str">
        <f>IFERROR(INDEX($A$23:$A$30,MATCH(LARGE($B$1146:$B$1153,3),$B$1146:$B$1153,0)),"fuori dal campo del simulatore (foglio 1, riga 8)")</f>
        <v>TFR in azienda incassato allo stop</v>
      </c>
      <c r="C39" s="10">
        <f>IFERROR(INDEX($D$23:$D$30,MATCH(LARGE($B$1146:$B$1153,3),$B$1146:$B$1153,0)),"fuori dal campo del simulatore (foglio 1, riga 8)")</f>
        <v>17</v>
      </c>
    </row>
    <row r="40" spans="1:5">
      <c r="A40" s="37">
        <v>4</v>
      </c>
      <c r="B40" s="9" t="str">
        <f>IFERROR(INDEX($A$23:$A$30,MATCH(LARGE($B$1146:$B$1153,4),$B$1146:$B$1153,0)),"fuori dal campo del simulatore (foglio 1, riga 8)")</f>
        <v>Part-time nei primi anni del ponte</v>
      </c>
      <c r="C40" s="10">
        <f>IFERROR(INDEX($D$23:$D$30,MATCH(LARGE($B$1146:$B$1153,4),$B$1146:$B$1153,0)),"fuori dal campo del simulatore (foglio 1, riga 8)")</f>
        <v>12</v>
      </c>
    </row>
    <row r="41" spans="1:5">
      <c r="A41" s="37">
        <v>5</v>
      </c>
      <c r="B41" s="9" t="str">
        <f>IFERROR(INDEX($A$23:$A$30,MATCH(LARGE($B$1146:$B$1153,5),$B$1146:$B$1153,0)),"fuori dal campo del simulatore (foglio 1, riga 8)")</f>
        <v>Fondo pensione (solo il vantaggio fiscale)</v>
      </c>
      <c r="C41" s="10">
        <f>IFERROR(INDEX($D$23:$D$30,MATCH(LARGE($B$1146:$B$1153,5),$B$1146:$B$1153,0)),"fuori dal campo del simulatore (foglio 1, riga 8)")</f>
        <v>2</v>
      </c>
    </row>
    <row r="42" spans="1:5">
      <c r="A42" s="37">
        <v>6</v>
      </c>
      <c r="B42" s="9" t="str">
        <f>IFERROR(INDEX($A$23:$A$30,MATCH(LARGE($B$1146:$B$1153,6),$B$1146:$B$1153,0)),"fuori dal campo del simulatore (foglio 1, riga 8)")</f>
        <v>Riscatto della laurea agevolato</v>
      </c>
      <c r="C42" s="10">
        <f>IFERROR(INDEX($D$23:$D$30,MATCH(LARGE($B$1146:$B$1153,6),$B$1146:$B$1153,0)),"fuori dal campo del simulatore (foglio 1, riga 8)")</f>
        <v>-2</v>
      </c>
    </row>
    <row r="43" spans="1:5">
      <c r="A43" s="37">
        <v>7</v>
      </c>
      <c r="B43" s="9" t="str">
        <f>IFERROR(INDEX($A$23:$A$30,MATCH(LARGE($B$1146:$B$1153,7),$B$1146:$B$1153,0)),"fuori dal campo del simulatore (foglio 1, riga 8)")</f>
        <v>Contributi volontari dopo lo stop</v>
      </c>
      <c r="C43" s="10">
        <f>IFERROR(INDEX($D$23:$D$30,MATCH(LARGE($B$1146:$B$1153,7),$B$1146:$B$1153,0)),"fuori dal campo del simulatore (foglio 1, riga 8)")</f>
        <v>-11</v>
      </c>
    </row>
    <row r="44" spans="1:5">
      <c r="A44" s="37">
        <v>8</v>
      </c>
      <c r="B44" s="9" t="str">
        <f>IFERROR(INDEX($A$23:$A$30,MATCH(LARGE($B$1146:$B$1153,8),$B$1146:$B$1153,0)),"fuori dal campo del simulatore (foglio 1, riga 8)")</f>
        <v>Lavorare fino alla soglia dell'anticipata e uscire con l'anticipata</v>
      </c>
      <c r="C44" s="10">
        <f>IFERROR(INDEX($D$23:$D$30,MATCH(LARGE($B$1146:$B$1153,8),$B$1146:$B$1153,0)),"fuori dal campo del simulatore (foglio 1, riga 8)")</f>
        <v>-18</v>
      </c>
    </row>
    <row r="47" spans="1:5">
      <c r="A47" s="43" t="s">
        <v>550</v>
      </c>
      <c r="B47" s="40"/>
      <c r="C47" s="40"/>
      <c r="D47" s="40"/>
      <c r="E47" s="40"/>
    </row>
    <row r="48" spans="1:5">
      <c r="A48" s="5" t="s">
        <v>551</v>
      </c>
      <c r="B48" s="17">
        <f>IFERROR('3 - Le tre forze'!$C$56,"fuori dal campo del simulatore (foglio 1, riga 8)")</f>
        <v>9.4089774545204801</v>
      </c>
    </row>
    <row r="49" spans="1:5">
      <c r="A49" s="5" t="s">
        <v>552</v>
      </c>
      <c r="B49" s="10">
        <f>IFERROR($D$23,"fuori dal campo del simulatore (foglio 1, riga 8)")</f>
        <v>22</v>
      </c>
    </row>
    <row r="51" spans="1:5">
      <c r="A51" s="43" t="s">
        <v>553</v>
      </c>
      <c r="B51" s="40"/>
      <c r="C51" s="40"/>
      <c r="D51" s="40"/>
      <c r="E51" s="40"/>
    </row>
    <row r="52" spans="1:5">
      <c r="A52" s="5" t="s">
        <v>554</v>
      </c>
      <c r="B52" s="9" t="str">
        <f>IFERROR(IF($E$659=0,INT(($C$659-$B$76)/12)&amp;" anni"&amp;IF(MOD(($C$659-$B$76),12)&gt;0," e "&amp;MOD(($C$659-$B$76),12)&amp;IF(MOD(($C$659-$B$76),12)=1," mese"," mesi"),""),$G$659),"fuori dal campo del simulatore (foglio 1, riga 8)")</f>
        <v>51 anni e 10 mesi</v>
      </c>
    </row>
    <row r="53" spans="1:5">
      <c r="A53" s="5" t="s">
        <v>555</v>
      </c>
      <c r="B53" s="16">
        <f>IFERROR(IF($E$659&lt;&gt;0,"non calcolabile: stop fuori scala",$B$762/13),"fuori dal campo del simulatore (foglio 1, riga 8)")</f>
        <v>1923.7032844973191</v>
      </c>
    </row>
    <row r="54" spans="1:5">
      <c r="A54" s="5" t="s">
        <v>556</v>
      </c>
      <c r="B54" s="16">
        <f>IFERROR(IF($E$659&lt;&gt;0,"non calcolabile: stop fuori scala",$E$750),"fuori dal campo del simulatore (foglio 1, riga 8)")</f>
        <v>98703.587798146124</v>
      </c>
    </row>
    <row r="55" spans="1:5">
      <c r="A55" s="5" t="s">
        <v>557</v>
      </c>
      <c r="B55" s="16">
        <f>IFERROR(IF($E$659&lt;&gt;0,"non calcolabile: stop fuori scala",$E$827),"fuori dal campo del simulatore (foglio 1, riga 8)")</f>
        <v>76673.138600600767</v>
      </c>
    </row>
    <row r="56" spans="1:5">
      <c r="A56" s="5" t="s">
        <v>558</v>
      </c>
      <c r="B56" s="16">
        <f>IFERROR(IF($E$659&lt;&gt;0,"non calcolabile: stop fuori scala",$E$750-$E$827),"fuori dal campo del simulatore (foglio 1, riga 8)")</f>
        <v>22030.449197545357</v>
      </c>
    </row>
    <row r="57" spans="1:5">
      <c r="A57" s="5" t="s">
        <v>559</v>
      </c>
      <c r="B57" s="17">
        <f>IFERROR(IF(NOT('3 - Le tre forze'!$B$137),"stop fisso fuori campo (foglio 1, riga 8)",IF($E$659&lt;&gt;0,"non calcolabile: stop fuori scala",($E$750-$E$827)/'3 - Le tre forze'!$B$34)),"fuori dal campo del simulatore (foglio 1, riga 8)")</f>
        <v>5.4676672101973551</v>
      </c>
    </row>
    <row r="59" spans="1:5">
      <c r="A59" s="43" t="s">
        <v>560</v>
      </c>
      <c r="B59" s="40"/>
      <c r="C59" s="40"/>
      <c r="D59" s="40"/>
      <c r="E59" s="40"/>
    </row>
    <row r="60" spans="1:5" ht="32.1" customHeight="1">
      <c r="A60" s="12" t="s">
        <v>561</v>
      </c>
      <c r="B60" s="12" t="s">
        <v>562</v>
      </c>
    </row>
    <row r="61" spans="1:5">
      <c r="A61" s="9" t="str">
        <f>IFERROR(IF('3 - Le tre forze'!$E$2327&lt;&gt;0,"n.d. (fuori scala)",INT(($B$905-$B$76)/12)&amp;" anni"&amp;IF(MOD(($B$905-$B$76),12)&gt;0," e "&amp;MOD(($B$905-$B$76),12)&amp;IF(MOD(($B$905-$B$76),12)=1," mese"," mesi"),"")),"fuori dal campo del simulatore (foglio 1, riga 8)")</f>
        <v>50 anni e 4 mesi</v>
      </c>
      <c r="B61" s="20">
        <f>IFERROR(IF('3 - Le tre forze'!$E$2327&lt;&gt;0,"non calcolabile: stop fuori scala",$X$921),"fuori dal campo del simulatore (foglio 1, riga 8)")</f>
        <v>2.9521156420197234E-2</v>
      </c>
    </row>
    <row r="62" spans="1:5">
      <c r="A62" s="9" t="str">
        <f>IFERROR(IF('3 - Le tre forze'!$E$2327&lt;&gt;0,"n.d. (fuori scala)",INT(($B$985-$B$76)/12)&amp;" anni"&amp;IF(MOD(($B$985-$B$76),12)&gt;0," e "&amp;MOD(($B$985-$B$76),12)&amp;IF(MOD(($B$985-$B$76),12)=1," mese"," mesi"),"")),"fuori dal campo del simulatore (foglio 1, riga 8)")</f>
        <v>51 anni e 4 mesi</v>
      </c>
      <c r="B62" s="20">
        <f>IFERROR(IF('3 - Le tre forze'!$E$2327&lt;&gt;0,"non calcolabile: stop fuori scala",$X$1001),"fuori dal campo del simulatore (foglio 1, riga 8)")</f>
        <v>2.0950647709710543E-2</v>
      </c>
    </row>
    <row r="63" spans="1:5">
      <c r="A63" s="9" t="str">
        <f>IFERROR(IF('3 - Le tre forze'!$E$2327&lt;&gt;0,"n.d. (fuori scala)",INT(($B$1065-$B$76)/12)&amp;" anni"&amp;IF(MOD(($B$1065-$B$76),12)&gt;0," e "&amp;MOD(($B$1065-$B$76),12)&amp;IF(MOD(($B$1065-$B$76),12)=1," mese"," mesi"),"")),"fuori dal campo del simulatore (foglio 1, riga 8)")</f>
        <v>52 anni e 4 mesi</v>
      </c>
      <c r="B63" s="20">
        <f>IFERROR(IF('3 - Le tre forze'!$E$2327&lt;&gt;0,"non calcolabile: stop fuori scala",$X$1081),"fuori dal campo del simulatore (foglio 1, riga 8)")</f>
        <v>1.1763003696431951E-2</v>
      </c>
    </row>
    <row r="66" spans="1:10">
      <c r="A66" s="43" t="s">
        <v>69</v>
      </c>
      <c r="B66" s="40"/>
      <c r="C66" s="40"/>
      <c r="D66" s="40"/>
      <c r="E66" s="40"/>
      <c r="F66" s="40"/>
      <c r="G66" s="40"/>
      <c r="H66" s="40"/>
      <c r="I66" s="40"/>
      <c r="J66" s="40"/>
    </row>
    <row r="67" spans="1:10" ht="30" customHeight="1">
      <c r="A67" s="42" t="s">
        <v>563</v>
      </c>
      <c r="B67" s="40"/>
      <c r="C67" s="40"/>
      <c r="D67" s="40"/>
      <c r="E67" s="40"/>
      <c r="F67" s="40"/>
      <c r="G67" s="40"/>
      <c r="H67" s="40"/>
      <c r="I67" s="40"/>
      <c r="J67" s="40"/>
    </row>
    <row r="69" spans="1:10">
      <c r="A69" s="5" t="s">
        <v>122</v>
      </c>
      <c r="B69" s="20">
        <f>'2 - Il costo del ponte'!$B$6</f>
        <v>0.03</v>
      </c>
    </row>
    <row r="70" spans="1:10">
      <c r="A70" s="5" t="s">
        <v>123</v>
      </c>
      <c r="B70" s="20">
        <f>'2 - Il costo del ponte'!$B$7</f>
        <v>0.02</v>
      </c>
    </row>
    <row r="71" spans="1:10">
      <c r="A71" s="5" t="s">
        <v>124</v>
      </c>
      <c r="B71" s="20">
        <f>'2 - Il costo del ponte'!$B$9</f>
        <v>0.26</v>
      </c>
    </row>
    <row r="72" spans="1:10">
      <c r="A72" s="5" t="s">
        <v>125</v>
      </c>
      <c r="B72" s="21">
        <f>1-'2 - Il costo del ponte'!$B$10</f>
        <v>0.998</v>
      </c>
    </row>
    <row r="73" spans="1:10">
      <c r="A73" s="5" t="s">
        <v>126</v>
      </c>
      <c r="B73" s="21">
        <f>1+$B$69</f>
        <v>1.03</v>
      </c>
    </row>
    <row r="74" spans="1:10" ht="30">
      <c r="A74" s="5" t="s">
        <v>127</v>
      </c>
      <c r="B74" s="21">
        <f>1+$B$70</f>
        <v>1.02</v>
      </c>
    </row>
    <row r="76" spans="1:10">
      <c r="A76" s="5" t="s">
        <v>564</v>
      </c>
      <c r="B76" s="11">
        <f>'3 - Le tre forze'!$B$129</f>
        <v>23810</v>
      </c>
    </row>
    <row r="77" spans="1:10">
      <c r="A77" s="5" t="s">
        <v>299</v>
      </c>
      <c r="B77" s="11">
        <f>'3 - Le tre forze'!$B$132</f>
        <v>24914</v>
      </c>
    </row>
    <row r="78" spans="1:10">
      <c r="A78" s="5" t="s">
        <v>565</v>
      </c>
      <c r="B78" s="11">
        <f>'3 - Le tre forze'!$B$133</f>
        <v>24324</v>
      </c>
    </row>
    <row r="79" spans="1:10">
      <c r="A79" s="5" t="s">
        <v>566</v>
      </c>
      <c r="B79" s="11">
        <f>'3 - Le tre forze'!$B$134</f>
        <v>24642</v>
      </c>
    </row>
    <row r="80" spans="1:10">
      <c r="A80" s="5" t="s">
        <v>567</v>
      </c>
      <c r="B80" s="11">
        <f>'3 - Le tre forze'!$B$136</f>
        <v>24606</v>
      </c>
    </row>
    <row r="81" spans="1:2">
      <c r="A81" s="5" t="s">
        <v>131</v>
      </c>
      <c r="B81" s="16">
        <f>'3 - Le tre forze'!$B$8</f>
        <v>22000</v>
      </c>
    </row>
    <row r="82" spans="1:2">
      <c r="A82" s="5" t="s">
        <v>568</v>
      </c>
      <c r="B82" s="20">
        <f>'3 - Le tre forze'!$B$111</f>
        <v>0.02</v>
      </c>
    </row>
    <row r="83" spans="1:2">
      <c r="A83" s="5" t="s">
        <v>569</v>
      </c>
      <c r="B83" s="20">
        <f>'3 - Le tre forze'!$B$110</f>
        <v>9.1899999999999996E-2</v>
      </c>
    </row>
    <row r="84" spans="1:2">
      <c r="A84" s="5" t="s">
        <v>570</v>
      </c>
      <c r="B84" s="20">
        <f>'3 - Le tre forze'!$B$10</f>
        <v>0.33</v>
      </c>
    </row>
    <row r="85" spans="1:2">
      <c r="A85" s="5" t="s">
        <v>165</v>
      </c>
      <c r="B85" s="16">
        <f>'3 - Le tre forze'!$B$6</f>
        <v>53000</v>
      </c>
    </row>
    <row r="86" spans="1:2">
      <c r="A86" s="5" t="s">
        <v>571</v>
      </c>
      <c r="B86" s="11">
        <f>'3 - Le tre forze'!$B$7</f>
        <v>2009</v>
      </c>
    </row>
    <row r="87" spans="1:2">
      <c r="A87" s="5" t="s">
        <v>572</v>
      </c>
      <c r="B87" s="21">
        <f>'3 - Le tre forze'!$C$737*'3 - Le tre forze'!$J$153</f>
        <v>8.7272428788920484E-2</v>
      </c>
    </row>
    <row r="88" spans="1:2">
      <c r="A88" s="5" t="s">
        <v>573</v>
      </c>
      <c r="B88" s="21">
        <f>'3 - Le tre forze'!$C$739*'3 - Le tre forze'!$J$158</f>
        <v>7.8545955450323987E-2</v>
      </c>
    </row>
    <row r="89" spans="1:2">
      <c r="A89" s="5" t="s">
        <v>574</v>
      </c>
      <c r="B89" s="30">
        <f>'3 - Le tre forze'!$J$158</f>
        <v>5.1892050748336187E-2</v>
      </c>
    </row>
    <row r="90" spans="1:2">
      <c r="A90" s="5" t="s">
        <v>575</v>
      </c>
      <c r="B90" s="16">
        <f>$B$7*(1-$B$83)</f>
        <v>12713.4</v>
      </c>
    </row>
    <row r="91" spans="1:2">
      <c r="A91" s="5" t="s">
        <v>576</v>
      </c>
      <c r="B91" s="16">
        <f>$B$90*(1-$B$82)-MAX(0,IF($B$90&lt;=28000,0.23*$B$90,IF($B$90&lt;=50000,6440+0.33*($B$90-28000),13700+0.43*($B$90-50000)))-(IF($B$90&lt;=15000,1955,IF($B$90&lt;=28000,1910+1190*(28000-$B$90)/13000,IF($B$90&lt;=50000,1910*(50000-$B$90)/22000,0)))+IF(AND($B$90&gt;25000,$B$90&lt;=35000),65,0))-IF(AND($B$90&gt;20000,$B$90&lt;=32000),1000,IF(AND($B$90&gt;32000,$B$90&lt;=40000),1000*(40000-$B$90)/8000,0)))</f>
        <v>11490.05</v>
      </c>
    </row>
    <row r="92" spans="1:2">
      <c r="A92" s="5" t="s">
        <v>577</v>
      </c>
      <c r="B92" s="16">
        <f>$B$84*$B$7</f>
        <v>4620</v>
      </c>
    </row>
    <row r="93" spans="1:2">
      <c r="A93" s="5" t="s">
        <v>578</v>
      </c>
      <c r="B93" s="16">
        <f>$B$13*$B$14</f>
        <v>31033.200000000001</v>
      </c>
    </row>
    <row r="94" spans="1:2">
      <c r="A94" s="5" t="s">
        <v>579</v>
      </c>
      <c r="B94" s="16">
        <f>$B$17*$B$85</f>
        <v>17490</v>
      </c>
    </row>
    <row r="95" spans="1:2">
      <c r="A95" s="5" t="s">
        <v>580</v>
      </c>
      <c r="B95" s="34">
        <f>$B$81*$B$5/12</f>
        <v>183.33333333333334</v>
      </c>
    </row>
    <row r="96" spans="1:2">
      <c r="A96" s="5" t="s">
        <v>581</v>
      </c>
      <c r="B96" s="34">
        <f>$B$10*($B$11-$B$12)/12</f>
        <v>79.500000000000014</v>
      </c>
    </row>
    <row r="97" spans="1:43">
      <c r="A97" s="5" t="s">
        <v>582</v>
      </c>
      <c r="B97" s="16">
        <f>'5 - La manovra'!$B$32</f>
        <v>1919.7375066113439</v>
      </c>
    </row>
    <row r="98" spans="1:43">
      <c r="A98" s="5" t="s">
        <v>583</v>
      </c>
      <c r="B98" s="16">
        <f>'5 - La manovra'!$B$30</f>
        <v>1747.9680000000001</v>
      </c>
    </row>
    <row r="99" spans="1:43">
      <c r="A99" s="5" t="s">
        <v>584</v>
      </c>
      <c r="B99" s="16">
        <f>IF($B$18="pavimento",$B$98,$B$97)</f>
        <v>1919.7375066113439</v>
      </c>
    </row>
    <row r="101" spans="1:43">
      <c r="A101" s="2" t="s">
        <v>585</v>
      </c>
      <c r="B101" s="5" t="s">
        <v>429</v>
      </c>
      <c r="C101" s="11">
        <f>IF($AQ$123,$AQ$104,$AQ$103)</f>
        <v>24392</v>
      </c>
      <c r="D101" s="5" t="s">
        <v>430</v>
      </c>
      <c r="E101" s="11">
        <f>IF($B$76+780&lt;$B$78,2,IF($C$101&lt;=$C$102+1,-1,IF($C$101&gt;=$B$76+781,1,0)))</f>
        <v>0</v>
      </c>
      <c r="F101" s="5" t="s">
        <v>431</v>
      </c>
      <c r="G101" s="9" t="str">
        <f>CHOOSE($E$101+2,IF($C$102+1&lt;$B$78,"già ora (prima di gennaio 2027)",IF($C$102+1=$B$78,"già ora (da gennaio 2027)","prima dei 40 anni")),"dentro la scala","dopo i 65 anni (fuori scala)","fuori scala: i 65 anni cadono prima del 2027")</f>
        <v>dentro la scala</v>
      </c>
    </row>
    <row r="102" spans="1:43">
      <c r="A102" s="5" t="s">
        <v>432</v>
      </c>
      <c r="C102" s="11">
        <f>MAX($B$76+478,$B$78-2)</f>
        <v>24322</v>
      </c>
      <c r="H102" s="11">
        <f>IF($C$123,$C$102,$C$104)</f>
        <v>24322</v>
      </c>
      <c r="M102" s="11">
        <f>IF($H$123,$H$102,$H$104)</f>
        <v>24389</v>
      </c>
      <c r="R102" s="11">
        <f>IF($M$123,$M$102,$M$104)</f>
        <v>24389</v>
      </c>
      <c r="W102" s="11">
        <f>IF($R$123,$R$102,$R$104)</f>
        <v>24389</v>
      </c>
      <c r="AB102" s="11">
        <f>IF($W$123,$W$102,$W$104)</f>
        <v>24389</v>
      </c>
      <c r="AG102" s="11">
        <f>IF($AB$123,$AB$102,$AB$104)</f>
        <v>24389</v>
      </c>
      <c r="AL102" s="11">
        <f>IF($AG$123,$AG$102,$AG$104)</f>
        <v>24391</v>
      </c>
      <c r="AQ102" s="11">
        <f>IF($AL$123,$AL$102,$AL$104)</f>
        <v>24391</v>
      </c>
    </row>
    <row r="103" spans="1:43">
      <c r="A103" s="5" t="s">
        <v>433</v>
      </c>
      <c r="C103" s="11">
        <f>MAX($B$76+781,$C$102+3)</f>
        <v>24591</v>
      </c>
      <c r="H103" s="11">
        <f>IF($C$123,$C$104,$C$103)</f>
        <v>24456</v>
      </c>
      <c r="M103" s="11">
        <f>IF($H$123,$H$104,$H$103)</f>
        <v>24456</v>
      </c>
      <c r="R103" s="11">
        <f>IF($M$123,$M$104,$M$103)</f>
        <v>24422</v>
      </c>
      <c r="W103" s="11">
        <f>IF($R$123,$R$104,$R$103)</f>
        <v>24405</v>
      </c>
      <c r="AB103" s="11">
        <f>IF($W$123,$W$104,$W$103)</f>
        <v>24397</v>
      </c>
      <c r="AG103" s="11">
        <f>IF($AB$123,$AB$104,$AB$103)</f>
        <v>24393</v>
      </c>
      <c r="AL103" s="11">
        <f>IF($AG$123,$AG$104,$AG$103)</f>
        <v>24393</v>
      </c>
      <c r="AQ103" s="11">
        <f>IF($AL$123,$AL$104,$AL$103)</f>
        <v>24392</v>
      </c>
    </row>
    <row r="104" spans="1:43">
      <c r="A104" s="5" t="s">
        <v>434</v>
      </c>
      <c r="C104" s="11">
        <f>INT(($C$102+$C$103)/2)</f>
        <v>24456</v>
      </c>
      <c r="H104" s="11">
        <f>INT(($H$102+$H$103)/2)</f>
        <v>24389</v>
      </c>
      <c r="M104" s="11">
        <f>INT(($M$102+$M$103)/2)</f>
        <v>24422</v>
      </c>
      <c r="R104" s="11">
        <f>INT(($R$102+$R$103)/2)</f>
        <v>24405</v>
      </c>
      <c r="W104" s="11">
        <f>INT(($W$102+$W$103)/2)</f>
        <v>24397</v>
      </c>
      <c r="AB104" s="11">
        <f>INT(($AB$102+$AB$103)/2)</f>
        <v>24393</v>
      </c>
      <c r="AG104" s="11">
        <f>INT(($AG$102+$AG$103)/2)</f>
        <v>24391</v>
      </c>
      <c r="AL104" s="11">
        <f>INT(($AL$102+$AL$103)/2)</f>
        <v>24392</v>
      </c>
      <c r="AQ104" s="11">
        <f>INT(($AQ$102+$AQ$103)/2)</f>
        <v>24391</v>
      </c>
    </row>
    <row r="105" spans="1:43">
      <c r="A105" s="5" t="s">
        <v>397</v>
      </c>
      <c r="C105" s="11">
        <f>MAX(0,$C$104-$B$78)</f>
        <v>132</v>
      </c>
      <c r="H105" s="11">
        <f>MAX(0,$H$104-$B$78)</f>
        <v>65</v>
      </c>
      <c r="M105" s="11">
        <f>MAX(0,$M$104-$B$78)</f>
        <v>98</v>
      </c>
      <c r="R105" s="11">
        <f>MAX(0,$R$104-$B$78)</f>
        <v>81</v>
      </c>
      <c r="W105" s="11">
        <f>MAX(0,$W$104-$B$78)</f>
        <v>73</v>
      </c>
      <c r="AB105" s="11">
        <f>MAX(0,$AB$104-$B$78)</f>
        <v>69</v>
      </c>
      <c r="AG105" s="11">
        <f>MAX(0,$AG$104-$B$78)</f>
        <v>67</v>
      </c>
      <c r="AL105" s="11">
        <f>MAX(0,$AL$104-$B$78)</f>
        <v>68</v>
      </c>
      <c r="AQ105" s="11">
        <f>MAX(0,$AQ$104-$B$78)</f>
        <v>67</v>
      </c>
    </row>
    <row r="106" spans="1:43">
      <c r="A106" s="5" t="s">
        <v>398</v>
      </c>
      <c r="C106" s="11">
        <f>INT($C$104/12)</f>
        <v>2038</v>
      </c>
      <c r="H106" s="11">
        <f>INT($H$104/12)</f>
        <v>2032</v>
      </c>
      <c r="M106" s="11">
        <f>INT($M$104/12)</f>
        <v>2035</v>
      </c>
      <c r="R106" s="11">
        <f>INT($R$104/12)</f>
        <v>2033</v>
      </c>
      <c r="W106" s="11">
        <f>INT($W$104/12)</f>
        <v>2033</v>
      </c>
      <c r="AB106" s="11">
        <f>INT($AB$104/12)</f>
        <v>2032</v>
      </c>
      <c r="AG106" s="11">
        <f>INT($AG$104/12)</f>
        <v>2032</v>
      </c>
      <c r="AL106" s="11">
        <f>INT($AL$104/12)</f>
        <v>2032</v>
      </c>
      <c r="AQ106" s="11">
        <f>INT($AQ$104/12)</f>
        <v>2032</v>
      </c>
    </row>
    <row r="107" spans="1:43">
      <c r="A107" s="5" t="s">
        <v>399</v>
      </c>
      <c r="C107" s="18">
        <f>MOD($C$104,12)/12</f>
        <v>0</v>
      </c>
      <c r="H107" s="18">
        <f>MOD($H$104,12)/12</f>
        <v>0.41666666666666669</v>
      </c>
      <c r="M107" s="18">
        <f>MOD($M$104,12)/12</f>
        <v>0.16666666666666666</v>
      </c>
      <c r="R107" s="18">
        <f>MOD($R$104,12)/12</f>
        <v>0.75</v>
      </c>
      <c r="W107" s="18">
        <f>MOD($W$104,12)/12</f>
        <v>8.3333333333333329E-2</v>
      </c>
      <c r="AB107" s="18">
        <f>MOD($AB$104,12)/12</f>
        <v>0.75</v>
      </c>
      <c r="AG107" s="18">
        <f>MOD($AG$104,12)/12</f>
        <v>0.58333333333333337</v>
      </c>
      <c r="AL107" s="18">
        <f>MOD($AL$104,12)/12</f>
        <v>0.66666666666666663</v>
      </c>
      <c r="AQ107" s="18">
        <f>MOD($AQ$104,12)/12</f>
        <v>0.58333333333333337</v>
      </c>
    </row>
    <row r="108" spans="1:43">
      <c r="A108" s="5" t="s">
        <v>586</v>
      </c>
      <c r="C108" s="34">
        <f>$B$95</f>
        <v>183.33333333333334</v>
      </c>
      <c r="H108" s="34">
        <f>$B$95</f>
        <v>183.33333333333334</v>
      </c>
      <c r="M108" s="34">
        <f>$B$95</f>
        <v>183.33333333333334</v>
      </c>
      <c r="R108" s="34">
        <f>$B$95</f>
        <v>183.33333333333334</v>
      </c>
      <c r="W108" s="34">
        <f>$B$95</f>
        <v>183.33333333333334</v>
      </c>
      <c r="AB108" s="34">
        <f>$B$95</f>
        <v>183.33333333333334</v>
      </c>
      <c r="AG108" s="34">
        <f>$B$95</f>
        <v>183.33333333333334</v>
      </c>
      <c r="AL108" s="34">
        <f>$B$95</f>
        <v>183.33333333333334</v>
      </c>
      <c r="AQ108" s="34">
        <f>$B$95</f>
        <v>183.33333333333334</v>
      </c>
    </row>
    <row r="109" spans="1:43">
      <c r="A109" s="5" t="s">
        <v>400</v>
      </c>
      <c r="C109" s="16">
        <f>INDEX('3 - Le tre forze'!$F$242:$F$734,$C$105+1)+$C$108*INDEX('3 - Le tre forze'!$N$242:$N$734,$C$105+1)</f>
        <v>529983.40976410906</v>
      </c>
      <c r="H109" s="16">
        <f>INDEX('3 - Le tre forze'!$F$242:$F$734,$H$105+1)+$H$108*INDEX('3 - Le tre forze'!$N$242:$N$734,$H$105+1)</f>
        <v>379729.25229488133</v>
      </c>
      <c r="M109" s="16">
        <f>INDEX('3 - Le tre forze'!$F$242:$F$734,$M$105+1)+$M$108*INDEX('3 - Le tre forze'!$N$242:$N$734,$M$105+1)</f>
        <v>450848.46325353021</v>
      </c>
      <c r="R109" s="16">
        <f>INDEX('3 - Le tre forze'!$F$242:$F$734,$R$105+1)+$R$108*INDEX('3 - Le tre forze'!$N$242:$N$734,$R$105+1)</f>
        <v>413538.56322213105</v>
      </c>
      <c r="W109" s="16">
        <f>INDEX('3 - Le tre forze'!$F$242:$F$734,$W$105+1)+$W$108*INDEX('3 - Le tre forze'!$N$242:$N$734,$W$105+1)</f>
        <v>396478.63272479607</v>
      </c>
      <c r="AB109" s="16">
        <f>INDEX('3 - Le tre forze'!$F$242:$F$734,$AB$105+1)+$AB$108*INDEX('3 - Le tre forze'!$N$242:$N$734,$AB$105+1)</f>
        <v>388065.47950366186</v>
      </c>
      <c r="AG109" s="16">
        <f>INDEX('3 - Le tre forze'!$F$242:$F$734,$AG$105+1)+$AG$108*INDEX('3 - Le tre forze'!$N$242:$N$734,$AG$105+1)</f>
        <v>383887.79426016466</v>
      </c>
      <c r="AL109" s="16">
        <f>INDEX('3 - Le tre forze'!$F$242:$F$734,$AL$105+1)+$AL$108*INDEX('3 - Le tre forze'!$N$242:$N$734,$AL$105+1)</f>
        <v>385974.2384739063</v>
      </c>
      <c r="AQ109" s="16">
        <f>INDEX('3 - Le tre forze'!$F$242:$F$734,$AQ$105+1)+$AQ$108*INDEX('3 - Le tre forze'!$N$242:$N$734,$AQ$105+1)</f>
        <v>383887.79426016466</v>
      </c>
    </row>
    <row r="110" spans="1:43">
      <c r="A110" s="5" t="s">
        <v>381</v>
      </c>
      <c r="C110" s="16">
        <f>INDEX('3 - Le tre forze'!$J$242:$J$734,$C$105+1)+$C$108*INDEX('3 - Le tre forze'!$O$242:$O$734,$C$105+1)</f>
        <v>344589.20652077976</v>
      </c>
      <c r="H110" s="16">
        <f>INDEX('3 - Le tre forze'!$J$242:$J$734,$H$105+1)+$H$108*INDEX('3 - Le tre forze'!$O$242:$O$734,$H$105+1)</f>
        <v>249566.49375546331</v>
      </c>
      <c r="M110" s="16">
        <f>INDEX('3 - Le tre forze'!$J$242:$J$734,$M$105+1)+$M$108*INDEX('3 - Le tre forze'!$O$242:$O$734,$M$105+1)</f>
        <v>295056.44381743832</v>
      </c>
      <c r="R110" s="16">
        <f>INDEX('3 - Le tre forze'!$J$242:$J$734,$R$105+1)+$R$108*INDEX('3 - Le tre forze'!$O$242:$O$734,$R$105+1)</f>
        <v>271312.95858913986</v>
      </c>
      <c r="W110" s="16">
        <f>INDEX('3 - Le tre forze'!$J$242:$J$734,$W$105+1)+$W$108*INDEX('3 - Le tre forze'!$O$242:$O$734,$W$105+1)</f>
        <v>260367.95435835008</v>
      </c>
      <c r="AB110" s="16">
        <f>INDEX('3 - Le tre forze'!$J$242:$J$734,$AB$105+1)+$AB$108*INDEX('3 - Le tre forze'!$O$242:$O$734,$AB$105+1)</f>
        <v>254949.39934674639</v>
      </c>
      <c r="AG110" s="16">
        <f>INDEX('3 - Le tre forze'!$J$242:$J$734,$AG$105+1)+$AG$108*INDEX('3 - Le tre forze'!$O$242:$O$734,$AG$105+1)</f>
        <v>252253.50506875347</v>
      </c>
      <c r="AL110" s="16">
        <f>INDEX('3 - Le tre forze'!$J$242:$J$734,$AL$105+1)+$AL$108*INDEX('3 - Le tre forze'!$O$242:$O$734,$AL$105+1)</f>
        <v>253600.34000405198</v>
      </c>
      <c r="AQ110" s="16">
        <f>INDEX('3 - Le tre forze'!$J$242:$J$734,$AQ$105+1)+$AQ$108*INDEX('3 - Le tre forze'!$O$242:$O$734,$AQ$105+1)</f>
        <v>252253.50506875347</v>
      </c>
    </row>
    <row r="111" spans="1:43">
      <c r="A111" s="5" t="s">
        <v>132</v>
      </c>
      <c r="C111" s="20">
        <f>MAX(0,1-$C$110/($C$109*INDEX('3 - Le tre forze'!$D$242:$D$734,$C$105+1)))</f>
        <v>0.47707728700696772</v>
      </c>
      <c r="H111" s="20">
        <f>MAX(0,1-$H$110/($H$109*INDEX('3 - Le tre forze'!$D$242:$D$734,$H$105+1)))</f>
        <v>0.40962499853255463</v>
      </c>
      <c r="M111" s="20">
        <f>MAX(0,1-$M$110/($M$109*INDEX('3 - Le tre forze'!$D$242:$D$734,$M$105+1)))</f>
        <v>0.44327621773220593</v>
      </c>
      <c r="R111" s="20">
        <f>MAX(0,1-$R$110/($R$109*INDEX('3 - Le tre forze'!$D$242:$D$734,$R$105+1)))</f>
        <v>0.42601127261491523</v>
      </c>
      <c r="W111" s="20">
        <f>MAX(0,1-$W$110/($W$109*INDEX('3 - Le tre forze'!$D$242:$D$734,$W$105+1)))</f>
        <v>0.41782971783030087</v>
      </c>
      <c r="AB111" s="20">
        <f>MAX(0,1-$AB$110/($AB$109*INDEX('3 - Le tre forze'!$D$242:$D$734,$AB$105+1)))</f>
        <v>0.41372956483894008</v>
      </c>
      <c r="AG111" s="20">
        <f>MAX(0,1-$AG$110/($AG$109*INDEX('3 - Le tre forze'!$D$242:$D$734,$AG$105+1)))</f>
        <v>0.41167774127440693</v>
      </c>
      <c r="AL111" s="20">
        <f>MAX(0,1-$AL$110/($AL$109*INDEX('3 - Le tre forze'!$D$242:$D$734,$AL$105+1)))</f>
        <v>0.412703779744101</v>
      </c>
      <c r="AQ111" s="20">
        <f>MAX(0,1-$AQ$110/($AQ$109*INDEX('3 - Le tre forze'!$D$242:$D$734,$AQ$105+1)))</f>
        <v>0.41167774127440693</v>
      </c>
    </row>
    <row r="112" spans="1:43">
      <c r="A112" s="5" t="s">
        <v>425</v>
      </c>
      <c r="C112" s="16">
        <f>$C$109</f>
        <v>529983.40976410906</v>
      </c>
      <c r="H112" s="16">
        <f>$H$109</f>
        <v>379729.25229488133</v>
      </c>
      <c r="M112" s="16">
        <f>$M$109</f>
        <v>450848.46325353021</v>
      </c>
      <c r="R112" s="16">
        <f>$R$109</f>
        <v>413538.56322213105</v>
      </c>
      <c r="W112" s="16">
        <f>$W$109</f>
        <v>396478.63272479607</v>
      </c>
      <c r="AB112" s="16">
        <f>$AB$109</f>
        <v>388065.47950366186</v>
      </c>
      <c r="AG112" s="16">
        <f>$AG$109</f>
        <v>383887.79426016466</v>
      </c>
      <c r="AL112" s="16">
        <f>$AL$109</f>
        <v>385974.2384739063</v>
      </c>
      <c r="AQ112" s="16">
        <f>$AQ$109</f>
        <v>383887.79426016466</v>
      </c>
    </row>
    <row r="113" spans="1:47">
      <c r="A113" s="5" t="s">
        <v>195</v>
      </c>
      <c r="C113" s="20">
        <f>$C$111</f>
        <v>0.47707728700696772</v>
      </c>
      <c r="H113" s="20">
        <f>$H$111</f>
        <v>0.40962499853255463</v>
      </c>
      <c r="M113" s="20">
        <f>$M$111</f>
        <v>0.44327621773220593</v>
      </c>
      <c r="R113" s="20">
        <f>$R$111</f>
        <v>0.42601127261491523</v>
      </c>
      <c r="W113" s="20">
        <f>$W$111</f>
        <v>0.41782971783030087</v>
      </c>
      <c r="AB113" s="20">
        <f>$AB$111</f>
        <v>0.41372956483894008</v>
      </c>
      <c r="AG113" s="20">
        <f>$AG$111</f>
        <v>0.41167774127440693</v>
      </c>
      <c r="AL113" s="20">
        <f>$AL$111</f>
        <v>0.412703779744101</v>
      </c>
      <c r="AQ113" s="20">
        <f>$AQ$111</f>
        <v>0.41167774127440693</v>
      </c>
    </row>
    <row r="114" spans="1:47">
      <c r="A114" s="5" t="s">
        <v>401</v>
      </c>
      <c r="C114" s="16">
        <f>INDEX('3 - Le tre forze'!$AK$163:$AK$239,($C$106-1)-2008)+INDEX('3 - Le tre forze'!$AG$163:$AG$239,$C$106-2008)*$C$107/INDEX('3 - Le tre forze'!$L$163:$L$239,$C$106-2008)</f>
        <v>342502.92542072095</v>
      </c>
      <c r="H114" s="16">
        <f>INDEX('3 - Le tre forze'!$AK$163:$AK$239,($H$106-1)-2008)+INDEX('3 - Le tre forze'!$AG$163:$AG$239,$H$106-2008)*$H$107/INDEX('3 - Le tre forze'!$L$163:$L$239,$H$106-2008)</f>
        <v>274570.330088688</v>
      </c>
      <c r="M114" s="16">
        <f>INDEX('3 - Le tre forze'!$AK$163:$AK$239,($M$106-1)-2008)+INDEX('3 - Le tre forze'!$AG$163:$AG$239,$M$106-2008)*$M$107/INDEX('3 - Le tre forze'!$L$163:$L$239,$M$106-2008)</f>
        <v>308265.6512742553</v>
      </c>
      <c r="R114" s="16">
        <f>INDEX('3 - Le tre forze'!$AK$163:$AK$239,($R$106-1)-2008)+INDEX('3 - Le tre forze'!$AG$163:$AG$239,$R$106-2008)*$R$107/INDEX('3 - Le tre forze'!$L$163:$L$239,$R$106-2008)</f>
        <v>290965.32745555323</v>
      </c>
      <c r="W114" s="16">
        <f>INDEX('3 - Le tre forze'!$AK$163:$AK$239,($W$106-1)-2008)+INDEX('3 - Le tre forze'!$AG$163:$AG$239,$W$106-2008)*$W$107/INDEX('3 - Le tre forze'!$L$163:$L$239,$W$106-2008)</f>
        <v>282785.72165979887</v>
      </c>
      <c r="AB114" s="16">
        <f>INDEX('3 - Le tre forze'!$AK$163:$AK$239,($AB$106-1)-2008)+INDEX('3 - Le tre forze'!$AG$163:$AG$239,$AB$106-2008)*$AB$107/INDEX('3 - Le tre forze'!$L$163:$L$239,$AB$106-2008)</f>
        <v>278680.5820010546</v>
      </c>
      <c r="AG114" s="16">
        <f>INDEX('3 - Le tre forze'!$AK$163:$AK$239,($AG$106-1)-2008)+INDEX('3 - Le tre forze'!$AG$163:$AG$239,$AG$106-2008)*$AG$107/INDEX('3 - Le tre forze'!$L$163:$L$239,$AG$106-2008)</f>
        <v>276625.4560448713</v>
      </c>
      <c r="AL114" s="16">
        <f>INDEX('3 - Le tre forze'!$AK$163:$AK$239,($AL$106-1)-2008)+INDEX('3 - Le tre forze'!$AG$163:$AG$239,$AL$106-2008)*$AL$107/INDEX('3 - Le tre forze'!$L$163:$L$239,$AL$106-2008)</f>
        <v>277653.01902296295</v>
      </c>
      <c r="AQ114" s="16">
        <f>INDEX('3 - Le tre forze'!$AK$163:$AK$239,($AQ$106-1)-2008)+INDEX('3 - Le tre forze'!$AG$163:$AG$239,$AQ$106-2008)*$AQ$107/INDEX('3 - Le tre forze'!$L$163:$L$239,$AQ$106-2008)</f>
        <v>276625.4560448713</v>
      </c>
    </row>
    <row r="115" spans="1:47">
      <c r="A115" s="5" t="s">
        <v>402</v>
      </c>
      <c r="C115" s="16">
        <f>$C$114*$B$87</f>
        <v>29891.062168776811</v>
      </c>
      <c r="H115" s="16">
        <f>$H$114*$B$87</f>
        <v>23962.419580215414</v>
      </c>
      <c r="M115" s="16">
        <f>$M$114*$B$87</f>
        <v>26903.092098902642</v>
      </c>
      <c r="R115" s="16">
        <f>$R$114*$B$87</f>
        <v>25393.250820409699</v>
      </c>
      <c r="W115" s="16">
        <f>$W$114*$B$87</f>
        <v>24679.396756078288</v>
      </c>
      <c r="AB115" s="16">
        <f>$AB$114*$B$87</f>
        <v>24321.131247541955</v>
      </c>
      <c r="AG115" s="16">
        <f>$AG$114*$B$87</f>
        <v>24141.775413878684</v>
      </c>
      <c r="AL115" s="16">
        <f>$AL$114*$B$87</f>
        <v>24231.453330710319</v>
      </c>
      <c r="AQ115" s="16">
        <f>$AQ$114*$B$87</f>
        <v>24141.775413878684</v>
      </c>
    </row>
    <row r="116" spans="1:47">
      <c r="A116" s="5" t="s">
        <v>403</v>
      </c>
      <c r="C116" s="16">
        <f>MAX(0,IF($C$115&lt;=28000,0.23*$C$115,IF($C$115&lt;=50000,6440+0.33*($C$115-28000),13700+0.43*($C$115-50000)))-(IF($C$115&lt;=8500,1955,IF($C$115&lt;=28000,700+1255*(28000-$C$115)/19500,IF($C$115&lt;=50000,700*(50000-$C$115)/22000,0)))+IF(AND($C$115&gt;25000,$C$115&lt;=29000),50,0)))</f>
        <v>6424.2206756119731</v>
      </c>
      <c r="H116" s="16">
        <f>MAX(0,IF($H$115&lt;=28000,0.23*$H$115,IF($H$115&lt;=50000,6440+0.33*($H$115-28000),13700+0.43*($H$115-50000)))-(IF($H$115&lt;=8500,1955,IF($H$115&lt;=28000,700+1255*(28000-$H$115)/19500,IF($H$115&lt;=50000,700*(50000-$H$115)/22000,0)))+IF(AND($H$115&gt;25000,$H$115&lt;=29000),50,0)))</f>
        <v>4551.5019687403319</v>
      </c>
      <c r="M116" s="16">
        <f>MAX(0,IF($M$115&lt;=28000,0.23*$M$115,IF($M$115&lt;=50000,6440+0.33*($M$115-28000),13700+0.43*($M$115-50000)))-(IF($M$115&lt;=8500,1955,IF($M$115&lt;=28000,700+1255*(28000-$M$115)/19500,IF($M$115&lt;=50000,700*(50000-$M$115)/22000,0)))+IF(AND($M$115&gt;25000,$M$115&lt;=29000),50,0)))</f>
        <v>5367.1153152667266</v>
      </c>
      <c r="R116" s="16">
        <f>MAX(0,IF($R$115&lt;=28000,0.23*$R$115,IF($R$115&lt;=50000,6440+0.33*($R$115-28000),13700+0.43*($R$115-50000)))-(IF($R$115&lt;=8500,1955,IF($R$115&lt;=28000,700+1255*(28000-$R$115)/19500,IF($R$115&lt;=50000,700*(50000-$R$115)/22000,0)))+IF(AND($R$115&gt;25000,$R$115&lt;=29000),50,0)))</f>
        <v>4922.6799850847019</v>
      </c>
      <c r="W116" s="16">
        <f>MAX(0,IF($W$115&lt;=28000,0.23*$W$115,IF($W$115&lt;=50000,6440+0.33*($W$115-28000),13700+0.43*($W$115-50000)))-(IF($W$115&lt;=8500,1955,IF($W$115&lt;=28000,700+1255*(28000-$W$115)/19500,IF($W$115&lt;=50000,700*(50000-$W$115)/22000,0)))+IF(AND($W$115&gt;25000,$W$115&lt;=29000),50,0)))</f>
        <v>4762.550634866122</v>
      </c>
      <c r="AB116" s="16">
        <f>MAX(0,IF($AB$115&lt;=28000,0.23*$AB$115,IF($AB$115&lt;=50000,6440+0.33*($AB$115-28000),13700+0.43*($AB$115-50000)))-(IF($AB$115&lt;=8500,1955,IF($AB$115&lt;=28000,700+1255*(28000-$AB$115)/19500,IF($AB$115&lt;=50000,700*(50000-$AB$115)/22000,0)))+IF(AND($AB$115&gt;25000,$AB$115&lt;=29000),50,0)))</f>
        <v>4657.0919672251703</v>
      </c>
      <c r="AG116" s="16">
        <f>MAX(0,IF($AG$115&lt;=28000,0.23*$AG$115,IF($AG$115&lt;=50000,6440+0.33*($AG$115-28000),13700+0.43*($AG$115-50000)))-(IF($AG$115&lt;=8500,1955,IF($AG$115&lt;=28000,700+1255*(28000-$AG$115)/19500,IF($AG$115&lt;=50000,700*(50000-$AG$115)/22000,0)))+IF(AND($AG$115&gt;25000,$AG$115&lt;=29000),50,0)))</f>
        <v>4604.2969679827511</v>
      </c>
      <c r="AL116" s="16">
        <f>MAX(0,IF($AL$115&lt;=28000,0.23*$AL$115,IF($AL$115&lt;=50000,6440+0.33*($AL$115-28000),13700+0.43*($AL$115-50000)))-(IF($AL$115&lt;=8500,1955,IF($AL$115&lt;=28000,700+1255*(28000-$AL$115)/19500,IF($AL$115&lt;=50000,700*(50000-$AL$115)/22000,0)))+IF(AND($AL$115&gt;25000,$AL$115&lt;=29000),50,0)))</f>
        <v>4630.6944676039611</v>
      </c>
      <c r="AQ116" s="16">
        <f>MAX(0,IF($AQ$115&lt;=28000,0.23*$AQ$115,IF($AQ$115&lt;=50000,6440+0.33*($AQ$115-28000),13700+0.43*($AQ$115-50000)))-(IF($AQ$115&lt;=8500,1955,IF($AQ$115&lt;=28000,700+1255*(28000-$AQ$115)/19500,IF($AQ$115&lt;=50000,700*(50000-$AQ$115)/22000,0)))+IF(AND($AQ$115&gt;25000,$AQ$115&lt;=29000),50,0)))</f>
        <v>4604.2969679827511</v>
      </c>
    </row>
    <row r="117" spans="1:47">
      <c r="A117" s="5" t="s">
        <v>404</v>
      </c>
      <c r="C117" s="16">
        <f>$C$115-$C$116-IF($C$116&gt;0,$B$82*$C$115,0)</f>
        <v>22869.020249789301</v>
      </c>
      <c r="H117" s="16">
        <f>$H$115-$H$116-IF($H$116&gt;0,$B$82*$H$115,0)</f>
        <v>18931.669219870771</v>
      </c>
      <c r="M117" s="16">
        <f>$M$115-$M$116-IF($M$116&gt;0,$B$82*$M$115,0)</f>
        <v>20997.914941657866</v>
      </c>
      <c r="R117" s="16">
        <f>$R$115-$R$116-IF($R$116&gt;0,$B$82*$R$115,0)</f>
        <v>19962.705818916802</v>
      </c>
      <c r="W117" s="16">
        <f>$W$115-$W$116-IF($W$116&gt;0,$B$82*$W$115,0)</f>
        <v>19423.258186090599</v>
      </c>
      <c r="AB117" s="16">
        <f>$AB$115-$AB$116-IF($AB$116&gt;0,$B$82*$AB$115,0)</f>
        <v>19177.616655365946</v>
      </c>
      <c r="AG117" s="16">
        <f>$AG$115-$AG$116-IF($AG$116&gt;0,$B$82*$AG$115,0)</f>
        <v>19054.642937618359</v>
      </c>
      <c r="AL117" s="16">
        <f>$AL$115-$AL$116-IF($AL$116&gt;0,$B$82*$AL$115,0)</f>
        <v>19116.129796492154</v>
      </c>
      <c r="AQ117" s="16">
        <f>$AQ$115-$AQ$116-IF($AQ$116&gt;0,$B$82*$AQ$115,0)</f>
        <v>19054.642937618359</v>
      </c>
    </row>
    <row r="118" spans="1:47">
      <c r="A118" s="5" t="s">
        <v>405</v>
      </c>
      <c r="C118" s="11">
        <f>$B$77-$C$104</f>
        <v>458</v>
      </c>
      <c r="H118" s="11">
        <f>$B$77-$H$104</f>
        <v>525</v>
      </c>
      <c r="M118" s="11">
        <f>$B$77-$M$104</f>
        <v>492</v>
      </c>
      <c r="R118" s="11">
        <f>$B$77-$R$104</f>
        <v>509</v>
      </c>
      <c r="W118" s="11">
        <f>$B$77-$W$104</f>
        <v>517</v>
      </c>
      <c r="AB118" s="11">
        <f>$B$77-$AB$104</f>
        <v>521</v>
      </c>
      <c r="AG118" s="11">
        <f>$B$77-$AG$104</f>
        <v>523</v>
      </c>
      <c r="AL118" s="11">
        <f>$B$77-$AL$104</f>
        <v>522</v>
      </c>
      <c r="AQ118" s="11">
        <f>$B$77-$AQ$104</f>
        <v>523</v>
      </c>
    </row>
    <row r="119" spans="1:47">
      <c r="A119" s="5" t="s">
        <v>406</v>
      </c>
      <c r="C119" s="11">
        <f>$B$79-$C$104</f>
        <v>186</v>
      </c>
      <c r="H119" s="11">
        <f>$B$79-$H$104</f>
        <v>253</v>
      </c>
      <c r="M119" s="11">
        <f>$B$79-$M$104</f>
        <v>220</v>
      </c>
      <c r="R119" s="11">
        <f>$B$79-$R$104</f>
        <v>237</v>
      </c>
      <c r="W119" s="11">
        <f>$B$79-$W$104</f>
        <v>245</v>
      </c>
      <c r="AB119" s="11">
        <f>$B$79-$AB$104</f>
        <v>249</v>
      </c>
      <c r="AG119" s="11">
        <f>$B$79-$AG$104</f>
        <v>251</v>
      </c>
      <c r="AL119" s="11">
        <f>$B$79-$AL$104</f>
        <v>250</v>
      </c>
      <c r="AQ119" s="11">
        <f>$B$79-$AQ$104</f>
        <v>251</v>
      </c>
    </row>
    <row r="120" spans="1:47">
      <c r="A120" s="5" t="s">
        <v>133</v>
      </c>
      <c r="C120" s="11">
        <f>ROUNDUP($C$118/12,0)</f>
        <v>39</v>
      </c>
      <c r="H120" s="11">
        <f>ROUNDUP($H$118/12,0)</f>
        <v>44</v>
      </c>
      <c r="M120" s="11">
        <f>ROUNDUP($M$118/12,0)</f>
        <v>41</v>
      </c>
      <c r="R120" s="11">
        <f>ROUNDUP($R$118/12,0)</f>
        <v>43</v>
      </c>
      <c r="W120" s="11">
        <f>ROUNDUP($W$118/12,0)</f>
        <v>44</v>
      </c>
      <c r="AB120" s="11">
        <f>ROUNDUP($AB$118/12,0)</f>
        <v>44</v>
      </c>
      <c r="AG120" s="11">
        <f>ROUNDUP($AG$118/12,0)</f>
        <v>44</v>
      </c>
      <c r="AL120" s="11">
        <f>ROUNDUP($AL$118/12,0)</f>
        <v>44</v>
      </c>
      <c r="AQ120" s="11">
        <f>ROUNDUP($AQ$118/12,0)</f>
        <v>44</v>
      </c>
    </row>
    <row r="121" spans="1:47">
      <c r="A121" s="5" t="s">
        <v>407</v>
      </c>
      <c r="C121" s="16">
        <f>$B$81*(1-$B$5)</f>
        <v>19800</v>
      </c>
      <c r="H121" s="16">
        <f>$B$81*(1-$B$5)</f>
        <v>19800</v>
      </c>
      <c r="M121" s="16">
        <f>$B$81*(1-$B$5)</f>
        <v>19800</v>
      </c>
      <c r="R121" s="16">
        <f>$B$81*(1-$B$5)</f>
        <v>19800</v>
      </c>
      <c r="W121" s="16">
        <f>$B$81*(1-$B$5)</f>
        <v>19800</v>
      </c>
      <c r="AB121" s="16">
        <f>$B$81*(1-$B$5)</f>
        <v>19800</v>
      </c>
      <c r="AG121" s="16">
        <f>$B$81*(1-$B$5)</f>
        <v>19800</v>
      </c>
      <c r="AL121" s="16">
        <f>$B$81*(1-$B$5)</f>
        <v>19800</v>
      </c>
      <c r="AQ121" s="16">
        <f>$B$81*(1-$B$5)</f>
        <v>19800</v>
      </c>
    </row>
    <row r="122" spans="1:47">
      <c r="A122" s="5" t="s">
        <v>435</v>
      </c>
      <c r="C122" s="16">
        <f>MIN($F$125:$F$178)</f>
        <v>347821.87723316578</v>
      </c>
      <c r="H122" s="16">
        <f>MIN($K$125:$K$178)</f>
        <v>-31362.052470664552</v>
      </c>
      <c r="M122" s="16">
        <f>MIN($P$125:$P$178)</f>
        <v>177874.65716959612</v>
      </c>
      <c r="R122" s="16">
        <f>MIN($U$125:$U$178)</f>
        <v>85610.943477609209</v>
      </c>
      <c r="W122" s="16">
        <f>MIN($Z$125:$Z$178)</f>
        <v>42477.854274636651</v>
      </c>
      <c r="AB122" s="16">
        <f>MIN($AE$125:$AE$178)</f>
        <v>13250.423049547619</v>
      </c>
      <c r="AG122" s="16">
        <f>MIN($AJ$125:$AJ$178)</f>
        <v>-9980.4316263493783</v>
      </c>
      <c r="AL122" s="16">
        <f>MIN($AO$125:$AO$178)</f>
        <v>376.55848470872405</v>
      </c>
      <c r="AQ122" s="16">
        <f>MIN($AT$125:$AT$178)</f>
        <v>-9980.4316263493783</v>
      </c>
    </row>
    <row r="123" spans="1:47">
      <c r="A123" s="5" t="s">
        <v>436</v>
      </c>
      <c r="C123" s="31" t="b">
        <f>$C$122&gt;=0</f>
        <v>1</v>
      </c>
      <c r="H123" s="31" t="b">
        <f>$H$122&gt;=0</f>
        <v>0</v>
      </c>
      <c r="M123" s="31" t="b">
        <f>$M$122&gt;=0</f>
        <v>1</v>
      </c>
      <c r="R123" s="31" t="b">
        <f>$R$122&gt;=0</f>
        <v>1</v>
      </c>
      <c r="W123" s="31" t="b">
        <f>$W$122&gt;=0</f>
        <v>1</v>
      </c>
      <c r="AB123" s="31" t="b">
        <f>$AB$122&gt;=0</f>
        <v>1</v>
      </c>
      <c r="AG123" s="31" t="b">
        <f>$AG$122&gt;=0</f>
        <v>0</v>
      </c>
      <c r="AL123" s="31" t="b">
        <f>$AL$122&gt;=0</f>
        <v>1</v>
      </c>
      <c r="AQ123" s="31" t="b">
        <f>$AQ$122&gt;=0</f>
        <v>0</v>
      </c>
    </row>
    <row r="124" spans="1:47" ht="32.1" customHeight="1">
      <c r="B124" s="12" t="s">
        <v>136</v>
      </c>
      <c r="C124" s="12" t="s">
        <v>437</v>
      </c>
      <c r="D124" s="12" t="s">
        <v>438</v>
      </c>
      <c r="E124" s="12" t="s">
        <v>439</v>
      </c>
      <c r="F124" s="12" t="s">
        <v>440</v>
      </c>
      <c r="G124" s="12" t="s">
        <v>441</v>
      </c>
      <c r="H124" s="12" t="s">
        <v>442</v>
      </c>
      <c r="I124" s="12" t="s">
        <v>443</v>
      </c>
      <c r="J124" s="12" t="s">
        <v>444</v>
      </c>
      <c r="K124" s="12" t="s">
        <v>445</v>
      </c>
      <c r="L124" s="12" t="s">
        <v>446</v>
      </c>
      <c r="M124" s="12" t="s">
        <v>447</v>
      </c>
      <c r="N124" s="12" t="s">
        <v>448</v>
      </c>
      <c r="O124" s="12" t="s">
        <v>449</v>
      </c>
      <c r="P124" s="12" t="s">
        <v>450</v>
      </c>
      <c r="Q124" s="12" t="s">
        <v>451</v>
      </c>
      <c r="R124" s="12" t="s">
        <v>452</v>
      </c>
      <c r="S124" s="12" t="s">
        <v>453</v>
      </c>
      <c r="T124" s="12" t="s">
        <v>454</v>
      </c>
      <c r="U124" s="12" t="s">
        <v>455</v>
      </c>
      <c r="V124" s="12" t="s">
        <v>456</v>
      </c>
      <c r="W124" s="12" t="s">
        <v>457</v>
      </c>
      <c r="X124" s="12" t="s">
        <v>458</v>
      </c>
      <c r="Y124" s="12" t="s">
        <v>459</v>
      </c>
      <c r="Z124" s="12" t="s">
        <v>460</v>
      </c>
      <c r="AA124" s="12" t="s">
        <v>461</v>
      </c>
      <c r="AB124" s="12" t="s">
        <v>462</v>
      </c>
      <c r="AC124" s="12" t="s">
        <v>463</v>
      </c>
      <c r="AD124" s="12" t="s">
        <v>464</v>
      </c>
      <c r="AE124" s="12" t="s">
        <v>465</v>
      </c>
      <c r="AF124" s="12" t="s">
        <v>466</v>
      </c>
      <c r="AG124" s="12" t="s">
        <v>467</v>
      </c>
      <c r="AH124" s="12" t="s">
        <v>468</v>
      </c>
      <c r="AI124" s="12" t="s">
        <v>469</v>
      </c>
      <c r="AJ124" s="12" t="s">
        <v>470</v>
      </c>
      <c r="AK124" s="12" t="s">
        <v>471</v>
      </c>
      <c r="AL124" s="12" t="s">
        <v>472</v>
      </c>
      <c r="AM124" s="12" t="s">
        <v>473</v>
      </c>
      <c r="AN124" s="12" t="s">
        <v>474</v>
      </c>
      <c r="AO124" s="12" t="s">
        <v>475</v>
      </c>
      <c r="AP124" s="12" t="s">
        <v>476</v>
      </c>
      <c r="AQ124" s="12" t="s">
        <v>477</v>
      </c>
      <c r="AR124" s="12" t="s">
        <v>478</v>
      </c>
      <c r="AS124" s="12" t="s">
        <v>479</v>
      </c>
      <c r="AT124" s="12" t="s">
        <v>480</v>
      </c>
      <c r="AU124" s="12" t="s">
        <v>481</v>
      </c>
    </row>
    <row r="125" spans="1:47">
      <c r="B125" s="13">
        <v>0</v>
      </c>
      <c r="C125" s="16">
        <f t="shared" ref="C125:C156" si="0">IF($C$118-12*$B125&lt;=0,0,($C$121*MIN(12,$C$118-12*$B125)-$C$117*(MIN(12,$C$118-12*$B125)-MAX(0,MIN(12,$C$118-12*$B125,$C$119-12*$B125))))/12)</f>
        <v>19800</v>
      </c>
      <c r="D125" s="16">
        <f>$C$112</f>
        <v>529983.40976410906</v>
      </c>
      <c r="E125" s="16">
        <f>IF(AND(C125&gt;0,D125&gt;0),C125/(1-$B$71*MAX(0,1-$C$112*(1-$C$113)/D125)),0)</f>
        <v>22603.774303404349</v>
      </c>
      <c r="F125" s="16">
        <f t="shared" ref="F125:F156" si="1">IF(E125&gt;0,IF(E125&lt;=D125,D125-E125,C125*(D125/E125-1)),D125-C125)</f>
        <v>507379.63546070474</v>
      </c>
      <c r="G125" s="16">
        <f>IF(E125&gt;0,IF(E125&lt;=D125,$C$112*(1-$C$113)*(1-E125/D125),0),IF(AND(C125&lt;0,F125&gt;0),$C$112*(1-$C$113)-C125,$C$112*(1-$C$113)))/$B$74</f>
        <v>260117.97597306615</v>
      </c>
      <c r="H125" s="16">
        <f t="shared" ref="H125:H156" si="2">IF($H$118-12*$B125&lt;=0,0,($H$121*MIN(12,$H$118-12*$B125)-$H$117*(MIN(12,$H$118-12*$B125)-MAX(0,MIN(12,$H$118-12*$B125,$H$119-12*$B125))))/12)</f>
        <v>19800</v>
      </c>
      <c r="I125" s="16">
        <f>$H$112</f>
        <v>379729.25229488133</v>
      </c>
      <c r="J125" s="16">
        <f>IF(AND(H125&gt;0,I125&gt;0),H125/(1-$B$71*MAX(0,1-$H$112*(1-$H$113)/I125)),0)</f>
        <v>22160.106761960866</v>
      </c>
      <c r="K125" s="16">
        <f t="shared" ref="K125:K156" si="3">IF(J125&gt;0,IF(J125&lt;=I125,I125-J125,H125*(I125/J125-1)),I125-H125)</f>
        <v>357569.14553292049</v>
      </c>
      <c r="L125" s="16">
        <f>IF(J125&gt;0,IF(J125&lt;=I125,$H$112*(1-$H$113)*(1-J125/I125),0),IF(AND(H125&lt;0,K125&gt;0),$H$112*(1-$H$113)-H125,$H$112*(1-$H$113)))/$B$74</f>
        <v>206960.67139089326</v>
      </c>
      <c r="M125" s="16">
        <f t="shared" ref="M125:M156" si="4">IF($M$118-12*$B125&lt;=0,0,($M$121*MIN(12,$M$118-12*$B125)-$M$117*(MIN(12,$M$118-12*$B125)-MAX(0,MIN(12,$M$118-12*$B125,$M$119-12*$B125))))/12)</f>
        <v>19800</v>
      </c>
      <c r="N125" s="16">
        <f>$M$112</f>
        <v>450848.46325353021</v>
      </c>
      <c r="O125" s="16">
        <f>IF(AND(M125&gt;0,N125&gt;0),M125/(1-$B$71*MAX(0,1-$M$112*(1-$M$113)/N125)),0)</f>
        <v>22379.249114864193</v>
      </c>
      <c r="P125" s="16">
        <f t="shared" ref="P125:P156" si="5">IF(O125&gt;0,IF(O125&lt;=N125,N125-O125,M125*(N125/O125-1)),N125-M125)</f>
        <v>428469.21413866599</v>
      </c>
      <c r="Q125" s="16">
        <f>IF(O125&gt;0,IF(O125&lt;=N125,$M$112*(1-$M$113)*(1-O125/N125),0),IF(AND(M125&lt;0,P125&gt;0),$M$112*(1-$M$113)-M125,$M$112*(1-$M$113)))/$B$74</f>
        <v>233861.76615743875</v>
      </c>
      <c r="R125" s="16">
        <f t="shared" ref="R125:R156" si="6">IF($R$118-12*$B125&lt;=0,0,($R$121*MIN(12,$R$118-12*$B125)-$R$117*(MIN(12,$R$118-12*$B125)-MAX(0,MIN(12,$R$118-12*$B125,$R$119-12*$B125))))/12)</f>
        <v>19800</v>
      </c>
      <c r="S125" s="16">
        <f>$R$112</f>
        <v>413538.56322213105</v>
      </c>
      <c r="T125" s="16">
        <f>IF(AND(R125&gt;0,S125&gt;0),R125/(1-$B$71*MAX(0,1-$R$112*(1-$R$113)/S125)),0)</f>
        <v>22266.278237356444</v>
      </c>
      <c r="U125" s="16">
        <f t="shared" ref="U125:U156" si="7">IF(T125&gt;0,IF(T125&lt;=S125,S125-T125,R125*(S125/T125-1)),S125-R125)</f>
        <v>391272.2849847746</v>
      </c>
      <c r="V125" s="16">
        <f>IF(T125&gt;0,IF(T125&lt;=S125,$R$112*(1-$R$113)*(1-T125/S125),0),IF(AND(R125&lt;0,U125&gt;0),$R$112*(1-$R$113)-R125,$R$112*(1-$R$113)))/$B$74</f>
        <v>220182.23619555394</v>
      </c>
      <c r="W125" s="16">
        <f t="shared" ref="W125:W156" si="8">IF($W$118-12*$B125&lt;=0,0,($W$121*MIN(12,$W$118-12*$B125)-$W$117*(MIN(12,$W$118-12*$B125)-MAX(0,MIN(12,$W$118-12*$B125,$W$119-12*$B125))))/12)</f>
        <v>19800</v>
      </c>
      <c r="X125" s="16">
        <f>$W$112</f>
        <v>396478.63272479607</v>
      </c>
      <c r="Y125" s="16">
        <f>IF(AND(W125&gt;0,X125&gt;0),W125/(1-$B$71*MAX(0,1-$W$112*(1-$W$113)/X125)),0)</f>
        <v>22213.140678470641</v>
      </c>
      <c r="Z125" s="16">
        <f t="shared" ref="Z125:Z156" si="9">IF(Y125&gt;0,IF(Y125&lt;=X125,X125-Y125,W125*(X125/Y125-1)),X125-W125)</f>
        <v>374265.49204632541</v>
      </c>
      <c r="AA125" s="16">
        <f>IF(Y125&gt;0,IF(Y125&lt;=X125,$W$112*(1-$W$113)*(1-Y125/X125),0),IF(AND(W125&lt;0,Z125&gt;0),$W$112*(1-$W$113)-W125,$W$112*(1-$W$113)))/$B$74</f>
        <v>213613.96775587311</v>
      </c>
      <c r="AB125" s="16">
        <f t="shared" ref="AB125:AB156" si="10">IF($AB$118-12*$B125&lt;=0,0,($AB$121*MIN(12,$AB$118-12*$B125)-$AB$117*(MIN(12,$AB$118-12*$B125)-MAX(0,MIN(12,$AB$118-12*$B125,$AB$119-12*$B125))))/12)</f>
        <v>19800</v>
      </c>
      <c r="AC125" s="16">
        <f>$AB$112</f>
        <v>388065.47950366186</v>
      </c>
      <c r="AD125" s="16">
        <f>IF(AND(AB125&gt;0,AC125&gt;0),AB125/(1-$B$71*MAX(0,1-$AB$112*(1-$AB$113)/AC125)),0)</f>
        <v>22186.606291187538</v>
      </c>
      <c r="AE125" s="16">
        <f t="shared" ref="AE125:AE156" si="11">IF(AD125&gt;0,IF(AD125&lt;=AC125,AC125-AD125,AB125*(AC125/AD125-1)),AC125-AB125)</f>
        <v>365878.87321247434</v>
      </c>
      <c r="AF125" s="16">
        <f>IF(AD125&gt;0,IF(AD125&lt;=AC125,$AB$112*(1-$AB$113)*(1-AD125/AC125),0),IF(AND(AB125&lt;0,AE125&gt;0),$AB$112*(1-$AB$113)-AB125,$AB$112*(1-$AB$113)))/$B$74</f>
        <v>210298.00609266237</v>
      </c>
      <c r="AG125" s="16">
        <f t="shared" ref="AG125:AG156" si="12">IF($AG$118-12*$B125&lt;=0,0,($AG$121*MIN(12,$AG$118-12*$B125)-$AG$117*(MIN(12,$AG$118-12*$B125)-MAX(0,MIN(12,$AG$118-12*$B125,$AG$119-12*$B125))))/12)</f>
        <v>19800</v>
      </c>
      <c r="AH125" s="16">
        <f>$AG$112</f>
        <v>383887.79426016466</v>
      </c>
      <c r="AI125" s="16">
        <f>IF(AND(AG125&gt;0,AH125&gt;0),AG125/(1-$B$71*MAX(0,1-$AG$112*(1-$AG$113)/AH125)),0)</f>
        <v>22173.351576286303</v>
      </c>
      <c r="AJ125" s="16">
        <f t="shared" ref="AJ125:AJ156" si="13">IF(AI125&gt;0,IF(AI125&lt;=AH125,AH125-AI125,AG125*(AH125/AI125-1)),AH125-AG125)</f>
        <v>361714.44268387835</v>
      </c>
      <c r="AK125" s="16">
        <f>IF(AI125&gt;0,IF(AI125&lt;=AH125,$AG$112*(1-$AG$113)*(1-AI125/AH125),0),IF(AND(AG125&lt;0,AJ125&gt;0),$AG$112*(1-$AG$113)-AG125,$AG$112*(1-$AG$113)))/$B$74</f>
        <v>208632.01758181214</v>
      </c>
      <c r="AL125" s="16">
        <f t="shared" ref="AL125:AL156" si="14">IF($AL$118-12*$B125&lt;=0,0,($AL$121*MIN(12,$AL$118-12*$B125)-$AL$117*(MIN(12,$AL$118-12*$B125)-MAX(0,MIN(12,$AL$118-12*$B125,$AL$119-12*$B125))))/12)</f>
        <v>19800</v>
      </c>
      <c r="AM125" s="16">
        <f>$AL$112</f>
        <v>385974.2384739063</v>
      </c>
      <c r="AN125" s="16">
        <f>IF(AND(AL125&gt;0,AM125&gt;0),AL125/(1-$B$71*MAX(0,1-$AL$112*(1-$AL$113)/AM125)),0)</f>
        <v>22179.977771885271</v>
      </c>
      <c r="AO125" s="16">
        <f t="shared" ref="AO125:AO156" si="15">IF(AN125&gt;0,IF(AN125&lt;=AM125,AM125-AN125,AL125*(AM125/AN125-1)),AM125-AL125)</f>
        <v>363794.26070202101</v>
      </c>
      <c r="AP125" s="16">
        <f>IF(AN125&gt;0,IF(AN125&lt;=AM125,$AL$112*(1-$AL$113)*(1-AN125/AM125),0),IF(AND(AL125&lt;0,AO125&gt;0),$AL$112*(1-$AL$113)-AL125,$AL$112*(1-$AL$113)))/$B$74</f>
        <v>209465.68064812364</v>
      </c>
      <c r="AQ125" s="16">
        <f t="shared" ref="AQ125:AQ156" si="16">IF($AQ$118-12*$B125&lt;=0,0,($AQ$121*MIN(12,$AQ$118-12*$B125)-$AQ$117*(MIN(12,$AQ$118-12*$B125)-MAX(0,MIN(12,$AQ$118-12*$B125,$AQ$119-12*$B125))))/12)</f>
        <v>19800</v>
      </c>
      <c r="AR125" s="16">
        <f>$AQ$112</f>
        <v>383887.79426016466</v>
      </c>
      <c r="AS125" s="16">
        <f>IF(AND(AQ125&gt;0,AR125&gt;0),AQ125/(1-$B$71*MAX(0,1-$AQ$112*(1-$AQ$113)/AR125)),0)</f>
        <v>22173.351576286303</v>
      </c>
      <c r="AT125" s="16">
        <f t="shared" ref="AT125:AT156" si="17">IF(AS125&gt;0,IF(AS125&lt;=AR125,AR125-AS125,AQ125*(AR125/AS125-1)),AR125-AQ125)</f>
        <v>361714.44268387835</v>
      </c>
      <c r="AU125" s="16">
        <f>IF(AS125&gt;0,IF(AS125&lt;=AR125,$AQ$112*(1-$AQ$113)*(1-AS125/AR125),0),IF(AND(AQ125&lt;0,AT125&gt;0),$AQ$112*(1-$AQ$113)-AQ125,$AQ$112*(1-$AQ$113)))/$B$74</f>
        <v>208632.01758181214</v>
      </c>
    </row>
    <row r="126" spans="1:47">
      <c r="B126" s="13">
        <v>1</v>
      </c>
      <c r="C126" s="16">
        <f t="shared" si="0"/>
        <v>19800</v>
      </c>
      <c r="D126" s="16">
        <f t="shared" ref="D126:D157" si="18">IF($B126&gt;$C$120,F125,F125*$B$73*IF(F125&gt;0,$B$72,1))</f>
        <v>521555.82247547689</v>
      </c>
      <c r="E126" s="16">
        <f t="shared" ref="E126:E157" si="19">IF(AND(C126&gt;0,D126&gt;0),C126/(1-$B$71*MAX(0,1-G125/D126)),0)</f>
        <v>22767.229929897152</v>
      </c>
      <c r="F126" s="16">
        <f t="shared" si="1"/>
        <v>498788.59254557971</v>
      </c>
      <c r="G126" s="16">
        <f t="shared" ref="G126:G157" si="20">IF(E126&gt;0,IF(E126&lt;=D126,G125*(1-E126/D126),0),IF(AND(C126&lt;0,F126&gt;0),G125-C126,G125))/$B$74</f>
        <v>243885.45965731936</v>
      </c>
      <c r="H126" s="16">
        <f t="shared" si="2"/>
        <v>19800</v>
      </c>
      <c r="I126" s="16">
        <f t="shared" ref="I126:I157" si="21">IF($B126&gt;$H$120,K125,K125*$B$73*IF(K125&gt;0,$B$72,1))</f>
        <v>367559.62745911028</v>
      </c>
      <c r="J126" s="16">
        <f t="shared" ref="J126:J157" si="22">IF(AND(H126&gt;0,I126&gt;0),H126/(1-$B$71*MAX(0,1-L125/I126)),0)</f>
        <v>22337.610595446582</v>
      </c>
      <c r="K126" s="16">
        <f t="shared" si="3"/>
        <v>345222.01686366368</v>
      </c>
      <c r="L126" s="16">
        <f t="shared" ref="L126:L157" si="23">IF(J126&gt;0,IF(J126&lt;=I126,L125*(1-J126/I126),0),IF(AND(H126&lt;0,K126&gt;0),L125-H126,L125))/$B$74</f>
        <v>190571.66818349439</v>
      </c>
      <c r="M126" s="16">
        <f t="shared" si="4"/>
        <v>19800</v>
      </c>
      <c r="N126" s="16">
        <f t="shared" ref="N126:N157" si="24">IF($B126&gt;$M$120,P125,P125*$B$73*IF(P125&gt;0,$B$72,1))</f>
        <v>440440.6439817003</v>
      </c>
      <c r="O126" s="16">
        <f t="shared" ref="O126:O157" si="25">IF(AND(M126&gt;0,N126&gt;0),M126/(1-$B$71*MAX(0,1-Q125/N126)),0)</f>
        <v>22549.897059312552</v>
      </c>
      <c r="P126" s="16">
        <f t="shared" si="5"/>
        <v>417890.74692238774</v>
      </c>
      <c r="Q126" s="16">
        <f t="shared" ref="Q126:Q157" si="26">IF(O126&gt;0,IF(O126&lt;=N126,Q125*(1-O126/N126),0),IF(AND(M126&lt;0,P126&gt;0),Q125-M126,Q125))/$B$74</f>
        <v>217537.64338169445</v>
      </c>
      <c r="R126" s="16">
        <f t="shared" si="6"/>
        <v>19800</v>
      </c>
      <c r="S126" s="16">
        <f t="shared" ref="S126:S157" si="27">IF($B126&gt;$R$120,U125,U125*$B$73*IF(U125&gt;0,$B$72,1))</f>
        <v>402204.43262724922</v>
      </c>
      <c r="T126" s="16">
        <f t="shared" ref="T126:T157" si="28">IF(AND(R126&gt;0,S126&gt;0),R126/(1-$B$71*MAX(0,1-V125/S126)),0)</f>
        <v>22440.480729735613</v>
      </c>
      <c r="U126" s="16">
        <f t="shared" si="7"/>
        <v>379763.95189751359</v>
      </c>
      <c r="V126" s="16">
        <f t="shared" ref="V126:V157" si="29">IF(T126&gt;0,IF(T126&lt;=S126,V125*(1-T126/S126),0),IF(AND(R126&lt;0,U126&gt;0),V125-R126,V125))/$B$74</f>
        <v>203821.02998057456</v>
      </c>
      <c r="W126" s="16">
        <f t="shared" si="8"/>
        <v>19800</v>
      </c>
      <c r="X126" s="16">
        <f t="shared" ref="X126:X157" si="30">IF($B126&gt;$W$120,Z125,Z125*$B$73*IF(Z125&gt;0,$B$72,1))</f>
        <v>384722.46989409975</v>
      </c>
      <c r="Y126" s="16">
        <f t="shared" ref="Y126:Y157" si="31">IF(AND(W126&gt;0,X126&gt;0),W126/(1-$B$71*MAX(0,1-AA125/X126)),0)</f>
        <v>22389.000210387669</v>
      </c>
      <c r="Z126" s="16">
        <f t="shared" si="9"/>
        <v>362333.46968371206</v>
      </c>
      <c r="AA126" s="16">
        <f t="shared" ref="AA126:AA157" si="32">IF(Y126&gt;0,IF(Y126&lt;=X126,AA125*(1-Y126/X126),0),IF(AND(W126&lt;0,Z126&gt;0),AA125-W126,AA125))/$B$74</f>
        <v>197237.90261015791</v>
      </c>
      <c r="AB126" s="16">
        <f t="shared" si="10"/>
        <v>19800</v>
      </c>
      <c r="AC126" s="16">
        <f t="shared" ref="AC126:AC157" si="33">IF($B126&gt;$AB$120,AE125,AE125*$B$73*IF(AE125&gt;0,$B$72,1))</f>
        <v>376101.52893003088</v>
      </c>
      <c r="AD126" s="16">
        <f t="shared" ref="AD126:AD157" si="34">IF(AND(AB126&gt;0,AC126&gt;0),AB126/(1-$B$71*MAX(0,1-AF125/AC126)),0)</f>
        <v>22363.289701524016</v>
      </c>
      <c r="AE126" s="16">
        <f t="shared" si="11"/>
        <v>353738.23922850686</v>
      </c>
      <c r="AF126" s="16">
        <f t="shared" ref="AF126:AF157" si="35">IF(AD126&gt;0,IF(AD126&lt;=AC126,AF125*(1-AD126/AC126),0),IF(AND(AB126&lt;0,AE126&gt;0),AF125-AB126,AF125))/$B$74</f>
        <v>193915.21856417792</v>
      </c>
      <c r="AG126" s="16">
        <f t="shared" si="12"/>
        <v>19800</v>
      </c>
      <c r="AH126" s="16">
        <f t="shared" ref="AH126:AH157" si="36">IF($B126&gt;$AG$120,AJ125,AJ125*$B$73*IF(AJ125&gt;0,$B$72,1))</f>
        <v>371820.74421246594</v>
      </c>
      <c r="AI126" s="16">
        <f t="shared" ref="AI126:AI157" si="37">IF(AND(AG126&gt;0,AH126&gt;0),AG126/(1-$B$71*MAX(0,1-AK125/AH126)),0)</f>
        <v>22350.445647901735</v>
      </c>
      <c r="AJ126" s="16">
        <f t="shared" si="13"/>
        <v>349470.2985645642</v>
      </c>
      <c r="AK126" s="16">
        <f t="shared" ref="AK126:AK157" si="38">IF(AI126&gt;0,IF(AI126&lt;=AH126,AK125*(1-AI126/AH126),0),IF(AND(AG126&lt;0,AJ126&gt;0),AK125-AG126,AK125))/$B$74</f>
        <v>192246.05712940588</v>
      </c>
      <c r="AL126" s="16">
        <f t="shared" si="14"/>
        <v>19800</v>
      </c>
      <c r="AM126" s="16">
        <f t="shared" ref="AM126:AM157" si="39">IF($B126&gt;$AL$120,AO125,AO125*$B$73*IF(AO125&gt;0,$B$72,1))</f>
        <v>373958.67234603554</v>
      </c>
      <c r="AN126" s="16">
        <f t="shared" ref="AN126:AN157" si="40">IF(AND(AL126&gt;0,AM126&gt;0),AL126/(1-$B$71*MAX(0,1-AP125/AM126)),0)</f>
        <v>22356.866623021826</v>
      </c>
      <c r="AO126" s="16">
        <f t="shared" si="15"/>
        <v>351601.80572301371</v>
      </c>
      <c r="AP126" s="16">
        <f t="shared" ref="AP126:AP157" si="41">IF(AN126&gt;0,IF(AN126&lt;=AM126,AP125*(1-AN126/AM126),0),IF(AND(AL126&lt;0,AO126&gt;0),AP125-AL126,AP125))/$B$74</f>
        <v>193081.29060915648</v>
      </c>
      <c r="AQ126" s="16">
        <f t="shared" si="16"/>
        <v>19800</v>
      </c>
      <c r="AR126" s="16">
        <f t="shared" ref="AR126:AR157" si="42">IF($B126&gt;$AQ$120,AT125,AT125*$B$73*IF(AT125&gt;0,$B$72,1))</f>
        <v>371820.74421246594</v>
      </c>
      <c r="AS126" s="16">
        <f t="shared" ref="AS126:AS157" si="43">IF(AND(AQ126&gt;0,AR126&gt;0),AQ126/(1-$B$71*MAX(0,1-AU125/AR126)),0)</f>
        <v>22350.445647901735</v>
      </c>
      <c r="AT126" s="16">
        <f t="shared" si="17"/>
        <v>349470.2985645642</v>
      </c>
      <c r="AU126" s="16">
        <f t="shared" ref="AU126:AU157" si="44">IF(AS126&gt;0,IF(AS126&lt;=AR126,AU125*(1-AS126/AR126),0),IF(AND(AQ126&lt;0,AT126&gt;0),AU125-AQ126,AU125))/$B$74</f>
        <v>192246.05712940588</v>
      </c>
    </row>
    <row r="127" spans="1:47">
      <c r="B127" s="13">
        <v>2</v>
      </c>
      <c r="C127" s="16">
        <f t="shared" si="0"/>
        <v>19800</v>
      </c>
      <c r="D127" s="16">
        <f t="shared" si="18"/>
        <v>512724.74582130322</v>
      </c>
      <c r="E127" s="16">
        <f t="shared" si="19"/>
        <v>22925.342649950009</v>
      </c>
      <c r="F127" s="16">
        <f t="shared" si="1"/>
        <v>489799.40317135322</v>
      </c>
      <c r="G127" s="16">
        <f t="shared" si="20"/>
        <v>228412.41731472866</v>
      </c>
      <c r="H127" s="16">
        <f t="shared" si="2"/>
        <v>19800</v>
      </c>
      <c r="I127" s="16">
        <f t="shared" si="21"/>
        <v>354867.52001483447</v>
      </c>
      <c r="J127" s="16">
        <f t="shared" si="22"/>
        <v>22509.573677536668</v>
      </c>
      <c r="K127" s="16">
        <f t="shared" si="3"/>
        <v>332357.94633729779</v>
      </c>
      <c r="L127" s="16">
        <f t="shared" si="23"/>
        <v>174983.85463456134</v>
      </c>
      <c r="M127" s="16">
        <f t="shared" si="4"/>
        <v>19800</v>
      </c>
      <c r="N127" s="16">
        <f t="shared" si="24"/>
        <v>429566.61439139926</v>
      </c>
      <c r="O127" s="16">
        <f t="shared" si="25"/>
        <v>22715.094057850762</v>
      </c>
      <c r="P127" s="16">
        <f t="shared" si="5"/>
        <v>406851.52033354848</v>
      </c>
      <c r="Q127" s="16">
        <f t="shared" si="26"/>
        <v>201994.55837877118</v>
      </c>
      <c r="R127" s="16">
        <f t="shared" si="6"/>
        <v>19800</v>
      </c>
      <c r="S127" s="16">
        <f t="shared" si="27"/>
        <v>390374.55671353015</v>
      </c>
      <c r="T127" s="16">
        <f t="shared" si="28"/>
        <v>22609.184071165455</v>
      </c>
      <c r="U127" s="16">
        <f t="shared" si="7"/>
        <v>367765.3726423647</v>
      </c>
      <c r="V127" s="16">
        <f t="shared" si="29"/>
        <v>188251.37257772181</v>
      </c>
      <c r="W127" s="16">
        <f t="shared" si="8"/>
        <v>19800</v>
      </c>
      <c r="X127" s="16">
        <f t="shared" si="30"/>
        <v>372457.06682667497</v>
      </c>
      <c r="Y127" s="16">
        <f t="shared" si="31"/>
        <v>22559.339324693676</v>
      </c>
      <c r="Z127" s="16">
        <f t="shared" si="9"/>
        <v>349897.72750198131</v>
      </c>
      <c r="AA127" s="16">
        <f t="shared" si="32"/>
        <v>181658.24200193956</v>
      </c>
      <c r="AB127" s="16">
        <f t="shared" si="10"/>
        <v>19800</v>
      </c>
      <c r="AC127" s="16">
        <f t="shared" si="33"/>
        <v>363621.68563255138</v>
      </c>
      <c r="AD127" s="16">
        <f t="shared" si="34"/>
        <v>22534.442409647691</v>
      </c>
      <c r="AE127" s="16">
        <f t="shared" si="11"/>
        <v>341087.24322290369</v>
      </c>
      <c r="AF127" s="16">
        <f t="shared" si="35"/>
        <v>178331.23759361068</v>
      </c>
      <c r="AG127" s="16">
        <f t="shared" si="12"/>
        <v>19800</v>
      </c>
      <c r="AH127" s="16">
        <f t="shared" si="36"/>
        <v>359234.49870645814</v>
      </c>
      <c r="AI127" s="16">
        <f t="shared" si="37"/>
        <v>22522.003963151445</v>
      </c>
      <c r="AJ127" s="16">
        <f t="shared" si="13"/>
        <v>336712.49474330671</v>
      </c>
      <c r="AK127" s="16">
        <f t="shared" si="38"/>
        <v>176660.09723370135</v>
      </c>
      <c r="AL127" s="16">
        <f t="shared" si="14"/>
        <v>19800</v>
      </c>
      <c r="AM127" s="16">
        <f t="shared" si="39"/>
        <v>361425.56017491472</v>
      </c>
      <c r="AN127" s="16">
        <f t="shared" si="40"/>
        <v>22528.22223749536</v>
      </c>
      <c r="AO127" s="16">
        <f t="shared" si="15"/>
        <v>338897.33793741936</v>
      </c>
      <c r="AP127" s="16">
        <f t="shared" si="41"/>
        <v>177496.30472898661</v>
      </c>
      <c r="AQ127" s="16">
        <f t="shared" si="16"/>
        <v>19800</v>
      </c>
      <c r="AR127" s="16">
        <f t="shared" si="42"/>
        <v>359234.49870645814</v>
      </c>
      <c r="AS127" s="16">
        <f t="shared" si="43"/>
        <v>22522.003963151445</v>
      </c>
      <c r="AT127" s="16">
        <f t="shared" si="17"/>
        <v>336712.49474330671</v>
      </c>
      <c r="AU127" s="16">
        <f t="shared" si="44"/>
        <v>176660.09723370135</v>
      </c>
    </row>
    <row r="128" spans="1:47">
      <c r="B128" s="13">
        <v>3</v>
      </c>
      <c r="C128" s="16">
        <f t="shared" si="0"/>
        <v>19800</v>
      </c>
      <c r="D128" s="16">
        <f t="shared" si="18"/>
        <v>503484.39849596086</v>
      </c>
      <c r="E128" s="16">
        <f t="shared" si="19"/>
        <v>23078.201518258771</v>
      </c>
      <c r="F128" s="16">
        <f t="shared" si="1"/>
        <v>480406.19697770209</v>
      </c>
      <c r="G128" s="16">
        <f t="shared" si="20"/>
        <v>213669.2972297924</v>
      </c>
      <c r="H128" s="16">
        <f t="shared" si="2"/>
        <v>19800</v>
      </c>
      <c r="I128" s="16">
        <f t="shared" si="21"/>
        <v>341644.02735796187</v>
      </c>
      <c r="J128" s="16">
        <f t="shared" si="22"/>
        <v>22676.06757096052</v>
      </c>
      <c r="K128" s="16">
        <f t="shared" si="3"/>
        <v>318967.95978700137</v>
      </c>
      <c r="L128" s="16">
        <f t="shared" si="23"/>
        <v>160166.26020926371</v>
      </c>
      <c r="M128" s="16">
        <f t="shared" si="4"/>
        <v>19800</v>
      </c>
      <c r="N128" s="16">
        <f t="shared" si="24"/>
        <v>418218.95181166788</v>
      </c>
      <c r="O128" s="16">
        <f t="shared" si="25"/>
        <v>22874.920726987824</v>
      </c>
      <c r="P128" s="16">
        <f t="shared" si="5"/>
        <v>395344.03108468006</v>
      </c>
      <c r="Q128" s="16">
        <f t="shared" si="26"/>
        <v>187202.21160049585</v>
      </c>
      <c r="R128" s="16">
        <f t="shared" si="6"/>
        <v>19800</v>
      </c>
      <c r="S128" s="16">
        <f t="shared" si="27"/>
        <v>378040.73715399235</v>
      </c>
      <c r="T128" s="16">
        <f t="shared" si="28"/>
        <v>22772.464307577236</v>
      </c>
      <c r="U128" s="16">
        <f t="shared" si="7"/>
        <v>355268.27284641512</v>
      </c>
      <c r="V128" s="16">
        <f t="shared" si="29"/>
        <v>173442.61107773313</v>
      </c>
      <c r="W128" s="16">
        <f t="shared" si="8"/>
        <v>19800</v>
      </c>
      <c r="X128" s="16">
        <f t="shared" si="30"/>
        <v>359673.87000838667</v>
      </c>
      <c r="Y128" s="16">
        <f t="shared" si="31"/>
        <v>22724.231845793096</v>
      </c>
      <c r="Z128" s="16">
        <f t="shared" si="9"/>
        <v>336949.63816259359</v>
      </c>
      <c r="AA128" s="16">
        <f t="shared" si="32"/>
        <v>166844.17227145995</v>
      </c>
      <c r="AB128" s="16">
        <f t="shared" si="10"/>
        <v>19800</v>
      </c>
      <c r="AC128" s="16">
        <f t="shared" si="33"/>
        <v>350617.22079855163</v>
      </c>
      <c r="AD128" s="16">
        <f t="shared" si="34"/>
        <v>22700.137113880413</v>
      </c>
      <c r="AE128" s="16">
        <f t="shared" si="11"/>
        <v>327917.0836846712</v>
      </c>
      <c r="AF128" s="16">
        <f t="shared" si="35"/>
        <v>163515.17058299502</v>
      </c>
      <c r="AG128" s="16">
        <f t="shared" si="12"/>
        <v>19800</v>
      </c>
      <c r="AH128" s="16">
        <f t="shared" si="36"/>
        <v>346120.24184643471</v>
      </c>
      <c r="AI128" s="16">
        <f t="shared" si="37"/>
        <v>22688.098653714645</v>
      </c>
      <c r="AJ128" s="16">
        <f t="shared" si="13"/>
        <v>323432.14319272008</v>
      </c>
      <c r="AK128" s="16">
        <f t="shared" si="38"/>
        <v>161843.20620102261</v>
      </c>
      <c r="AL128" s="16">
        <f t="shared" si="14"/>
        <v>19800</v>
      </c>
      <c r="AM128" s="16">
        <f t="shared" si="39"/>
        <v>348366.12955939083</v>
      </c>
      <c r="AN128" s="16">
        <f t="shared" si="40"/>
        <v>22694.117030599285</v>
      </c>
      <c r="AO128" s="16">
        <f t="shared" si="15"/>
        <v>325672.01252879156</v>
      </c>
      <c r="AP128" s="16">
        <f t="shared" si="41"/>
        <v>162679.81083024127</v>
      </c>
      <c r="AQ128" s="16">
        <f t="shared" si="16"/>
        <v>19800</v>
      </c>
      <c r="AR128" s="16">
        <f t="shared" si="42"/>
        <v>346120.24184643471</v>
      </c>
      <c r="AS128" s="16">
        <f t="shared" si="43"/>
        <v>22688.098653714645</v>
      </c>
      <c r="AT128" s="16">
        <f t="shared" si="17"/>
        <v>323432.14319272008</v>
      </c>
      <c r="AU128" s="16">
        <f t="shared" si="44"/>
        <v>161843.20620102261</v>
      </c>
    </row>
    <row r="129" spans="2:47">
      <c r="B129" s="13">
        <v>4</v>
      </c>
      <c r="C129" s="16">
        <f t="shared" si="0"/>
        <v>19800</v>
      </c>
      <c r="D129" s="16">
        <f t="shared" si="18"/>
        <v>493828.74612125912</v>
      </c>
      <c r="E129" s="16">
        <f t="shared" si="19"/>
        <v>23225.901159430116</v>
      </c>
      <c r="F129" s="16">
        <f t="shared" si="1"/>
        <v>470602.84496182902</v>
      </c>
      <c r="G129" s="16">
        <f t="shared" si="20"/>
        <v>199627.39116788952</v>
      </c>
      <c r="H129" s="16">
        <f t="shared" si="2"/>
        <v>19800</v>
      </c>
      <c r="I129" s="16">
        <f t="shared" si="21"/>
        <v>327879.92458345019</v>
      </c>
      <c r="J129" s="16">
        <f t="shared" si="22"/>
        <v>22837.171232113549</v>
      </c>
      <c r="K129" s="16">
        <f t="shared" si="3"/>
        <v>305042.75335133664</v>
      </c>
      <c r="L129" s="16">
        <f t="shared" si="23"/>
        <v>146088.74195389362</v>
      </c>
      <c r="M129" s="16">
        <f t="shared" si="4"/>
        <v>19800</v>
      </c>
      <c r="N129" s="16">
        <f t="shared" si="24"/>
        <v>406389.943313186</v>
      </c>
      <c r="O129" s="16">
        <f t="shared" si="25"/>
        <v>23029.46417760383</v>
      </c>
      <c r="P129" s="16">
        <f t="shared" si="5"/>
        <v>383360.47913558217</v>
      </c>
      <c r="Q129" s="16">
        <f t="shared" si="26"/>
        <v>173131.14067705791</v>
      </c>
      <c r="R129" s="16">
        <f t="shared" si="6"/>
        <v>19800</v>
      </c>
      <c r="S129" s="16">
        <f t="shared" si="27"/>
        <v>365194.46838974394</v>
      </c>
      <c r="T129" s="16">
        <f t="shared" si="28"/>
        <v>22930.404443689858</v>
      </c>
      <c r="U129" s="16">
        <f t="shared" si="7"/>
        <v>342264.06394605408</v>
      </c>
      <c r="V129" s="16">
        <f t="shared" si="29"/>
        <v>159364.92522074323</v>
      </c>
      <c r="W129" s="16">
        <f t="shared" si="8"/>
        <v>19800</v>
      </c>
      <c r="X129" s="16">
        <f t="shared" si="30"/>
        <v>346364.01105285645</v>
      </c>
      <c r="Y129" s="16">
        <f t="shared" si="31"/>
        <v>22883.758774771937</v>
      </c>
      <c r="Z129" s="16">
        <f t="shared" si="9"/>
        <v>323480.25227808452</v>
      </c>
      <c r="AA129" s="16">
        <f t="shared" si="32"/>
        <v>152765.70996949784</v>
      </c>
      <c r="AB129" s="16">
        <f t="shared" si="10"/>
        <v>19800</v>
      </c>
      <c r="AC129" s="16">
        <f t="shared" si="33"/>
        <v>337079.08700282092</v>
      </c>
      <c r="AD129" s="16">
        <f t="shared" si="34"/>
        <v>22860.453797855589</v>
      </c>
      <c r="AE129" s="16">
        <f t="shared" si="11"/>
        <v>314218.63320496533</v>
      </c>
      <c r="AF129" s="16">
        <f t="shared" si="35"/>
        <v>149436.95385366457</v>
      </c>
      <c r="AG129" s="16">
        <f t="shared" si="12"/>
        <v>19800</v>
      </c>
      <c r="AH129" s="16">
        <f t="shared" si="36"/>
        <v>332468.83727352472</v>
      </c>
      <c r="AI129" s="16">
        <f t="shared" si="37"/>
        <v>22848.809190796885</v>
      </c>
      <c r="AJ129" s="16">
        <f t="shared" si="13"/>
        <v>309620.02808272786</v>
      </c>
      <c r="AK129" s="16">
        <f t="shared" si="38"/>
        <v>147765.28059372387</v>
      </c>
      <c r="AL129" s="16">
        <f t="shared" si="14"/>
        <v>19800</v>
      </c>
      <c r="AM129" s="16">
        <f t="shared" si="39"/>
        <v>334771.28855884605</v>
      </c>
      <c r="AN129" s="16">
        <f t="shared" si="40"/>
        <v>22854.630730054978</v>
      </c>
      <c r="AO129" s="16">
        <f t="shared" si="15"/>
        <v>311916.65782879107</v>
      </c>
      <c r="AP129" s="16">
        <f t="shared" si="41"/>
        <v>148601.72532467349</v>
      </c>
      <c r="AQ129" s="16">
        <f t="shared" si="16"/>
        <v>19800</v>
      </c>
      <c r="AR129" s="16">
        <f t="shared" si="42"/>
        <v>332468.83727352472</v>
      </c>
      <c r="AS129" s="16">
        <f t="shared" si="43"/>
        <v>22848.809190796885</v>
      </c>
      <c r="AT129" s="16">
        <f t="shared" si="17"/>
        <v>309620.02808272786</v>
      </c>
      <c r="AU129" s="16">
        <f t="shared" si="44"/>
        <v>147765.28059372387</v>
      </c>
    </row>
    <row r="130" spans="2:47">
      <c r="B130" s="13">
        <v>5</v>
      </c>
      <c r="C130" s="16">
        <f t="shared" si="0"/>
        <v>19800</v>
      </c>
      <c r="D130" s="16">
        <f t="shared" si="18"/>
        <v>483751.48845006252</v>
      </c>
      <c r="E130" s="16">
        <f t="shared" si="19"/>
        <v>23368.541097408699</v>
      </c>
      <c r="F130" s="16">
        <f t="shared" si="1"/>
        <v>460382.94735265383</v>
      </c>
      <c r="G130" s="16">
        <f t="shared" si="20"/>
        <v>186258.83150729153</v>
      </c>
      <c r="H130" s="16">
        <f t="shared" si="2"/>
        <v>19800</v>
      </c>
      <c r="I130" s="16">
        <f t="shared" si="21"/>
        <v>313565.647879973</v>
      </c>
      <c r="J130" s="16">
        <f t="shared" si="22"/>
        <v>22992.970283080951</v>
      </c>
      <c r="K130" s="16">
        <f t="shared" si="3"/>
        <v>290572.67759689206</v>
      </c>
      <c r="L130" s="16">
        <f t="shared" si="23"/>
        <v>132721.98686837195</v>
      </c>
      <c r="M130" s="16">
        <f t="shared" si="4"/>
        <v>19800</v>
      </c>
      <c r="N130" s="16">
        <f t="shared" si="24"/>
        <v>394071.57092263032</v>
      </c>
      <c r="O130" s="16">
        <f t="shared" si="25"/>
        <v>23178.817312204232</v>
      </c>
      <c r="P130" s="16">
        <f t="shared" si="5"/>
        <v>370892.75361042609</v>
      </c>
      <c r="Q130" s="16">
        <f t="shared" si="26"/>
        <v>159752.72016239134</v>
      </c>
      <c r="R130" s="16">
        <f t="shared" si="6"/>
        <v>19800</v>
      </c>
      <c r="S130" s="16">
        <f t="shared" si="27"/>
        <v>351826.92189270689</v>
      </c>
      <c r="T130" s="16">
        <f t="shared" si="28"/>
        <v>23083.093726473486</v>
      </c>
      <c r="U130" s="16">
        <f t="shared" si="7"/>
        <v>328743.82816623338</v>
      </c>
      <c r="V130" s="16">
        <f t="shared" si="29"/>
        <v>145989.32848787186</v>
      </c>
      <c r="W130" s="16">
        <f t="shared" si="8"/>
        <v>19800</v>
      </c>
      <c r="X130" s="16">
        <f t="shared" si="30"/>
        <v>332518.2905267342</v>
      </c>
      <c r="Y130" s="16">
        <f t="shared" si="31"/>
        <v>23038.007566949371</v>
      </c>
      <c r="Z130" s="16">
        <f t="shared" si="9"/>
        <v>309480.28295978485</v>
      </c>
      <c r="AA130" s="16">
        <f t="shared" si="32"/>
        <v>139393.70358828045</v>
      </c>
      <c r="AB130" s="16">
        <f t="shared" si="10"/>
        <v>19800</v>
      </c>
      <c r="AC130" s="16">
        <f t="shared" si="33"/>
        <v>322997.90181671211</v>
      </c>
      <c r="AD130" s="16">
        <f t="shared" si="34"/>
        <v>23015.479005257239</v>
      </c>
      <c r="AE130" s="16">
        <f t="shared" si="11"/>
        <v>299982.42281145486</v>
      </c>
      <c r="AF130" s="16">
        <f t="shared" si="35"/>
        <v>136067.3546977494</v>
      </c>
      <c r="AG130" s="16">
        <f t="shared" si="12"/>
        <v>19800</v>
      </c>
      <c r="AH130" s="16">
        <f t="shared" si="36"/>
        <v>318270.81166735926</v>
      </c>
      <c r="AI130" s="16">
        <f t="shared" si="37"/>
        <v>23004.221658499257</v>
      </c>
      <c r="AJ130" s="16">
        <f t="shared" si="13"/>
        <v>295266.59000885999</v>
      </c>
      <c r="AK130" s="16">
        <f t="shared" si="38"/>
        <v>134397.04744214803</v>
      </c>
      <c r="AL130" s="16">
        <f t="shared" si="14"/>
        <v>19800</v>
      </c>
      <c r="AM130" s="16">
        <f t="shared" si="39"/>
        <v>320631.6092485275</v>
      </c>
      <c r="AN130" s="16">
        <f t="shared" si="40"/>
        <v>23009.849650062824</v>
      </c>
      <c r="AO130" s="16">
        <f t="shared" si="15"/>
        <v>297621.75959846471</v>
      </c>
      <c r="AP130" s="16">
        <f t="shared" si="41"/>
        <v>135232.79534487781</v>
      </c>
      <c r="AQ130" s="16">
        <f t="shared" si="16"/>
        <v>19800</v>
      </c>
      <c r="AR130" s="16">
        <f t="shared" si="42"/>
        <v>318270.81166735926</v>
      </c>
      <c r="AS130" s="16">
        <f t="shared" si="43"/>
        <v>23004.221658499257</v>
      </c>
      <c r="AT130" s="16">
        <f t="shared" si="17"/>
        <v>295266.59000885999</v>
      </c>
      <c r="AU130" s="16">
        <f t="shared" si="44"/>
        <v>134397.04744214803</v>
      </c>
    </row>
    <row r="131" spans="2:47">
      <c r="B131" s="13">
        <v>6</v>
      </c>
      <c r="C131" s="16">
        <f t="shared" si="0"/>
        <v>19800</v>
      </c>
      <c r="D131" s="16">
        <f t="shared" si="18"/>
        <v>473246.04690168699</v>
      </c>
      <c r="E131" s="16">
        <f t="shared" si="19"/>
        <v>23506.225112108317</v>
      </c>
      <c r="F131" s="16">
        <f t="shared" si="1"/>
        <v>449739.82178957865</v>
      </c>
      <c r="G131" s="16">
        <f t="shared" si="20"/>
        <v>173536.58663218684</v>
      </c>
      <c r="H131" s="16">
        <f t="shared" si="2"/>
        <v>19800</v>
      </c>
      <c r="I131" s="16">
        <f t="shared" si="21"/>
        <v>298691.27820894925</v>
      </c>
      <c r="J131" s="16">
        <f t="shared" si="22"/>
        <v>23143.556303617726</v>
      </c>
      <c r="K131" s="16">
        <f t="shared" si="3"/>
        <v>275547.72190533153</v>
      </c>
      <c r="L131" s="16">
        <f t="shared" si="23"/>
        <v>120037.5122566132</v>
      </c>
      <c r="M131" s="16">
        <f t="shared" si="4"/>
        <v>19800</v>
      </c>
      <c r="N131" s="16">
        <f t="shared" si="24"/>
        <v>381255.49714630138</v>
      </c>
      <c r="O131" s="16">
        <f t="shared" si="25"/>
        <v>23323.078146064738</v>
      </c>
      <c r="P131" s="16">
        <f t="shared" si="5"/>
        <v>357932.41900023667</v>
      </c>
      <c r="Q131" s="16">
        <f t="shared" si="26"/>
        <v>147039.1593903079</v>
      </c>
      <c r="R131" s="16">
        <f t="shared" si="6"/>
        <v>19800</v>
      </c>
      <c r="S131" s="16">
        <f t="shared" si="27"/>
        <v>337928.93072519795</v>
      </c>
      <c r="T131" s="16">
        <f t="shared" si="28"/>
        <v>23230.626950559661</v>
      </c>
      <c r="U131" s="16">
        <f t="shared" si="7"/>
        <v>314698.30377463828</v>
      </c>
      <c r="V131" s="16">
        <f t="shared" si="29"/>
        <v>133287.66723326105</v>
      </c>
      <c r="W131" s="16">
        <f t="shared" si="8"/>
        <v>19800</v>
      </c>
      <c r="X131" s="16">
        <f t="shared" si="30"/>
        <v>318127.16206568124</v>
      </c>
      <c r="Y131" s="16">
        <f t="shared" si="31"/>
        <v>23187.071430399119</v>
      </c>
      <c r="Z131" s="16">
        <f t="shared" si="9"/>
        <v>294940.0906352821</v>
      </c>
      <c r="AA131" s="16">
        <f t="shared" si="32"/>
        <v>126699.83330108697</v>
      </c>
      <c r="AB131" s="16">
        <f t="shared" si="10"/>
        <v>19800</v>
      </c>
      <c r="AC131" s="16">
        <f t="shared" si="33"/>
        <v>308363.93170480692</v>
      </c>
      <c r="AD131" s="16">
        <f t="shared" si="34"/>
        <v>23165.305135026549</v>
      </c>
      <c r="AE131" s="16">
        <f t="shared" si="11"/>
        <v>285198.62656978035</v>
      </c>
      <c r="AF131" s="16">
        <f t="shared" si="35"/>
        <v>123377.9714228299</v>
      </c>
      <c r="AG131" s="16">
        <f t="shared" si="12"/>
        <v>19800</v>
      </c>
      <c r="AH131" s="16">
        <f t="shared" si="36"/>
        <v>303516.33853370755</v>
      </c>
      <c r="AI131" s="16">
        <f t="shared" si="37"/>
        <v>23154.428047400575</v>
      </c>
      <c r="AJ131" s="16">
        <f t="shared" si="13"/>
        <v>280361.910486307</v>
      </c>
      <c r="AK131" s="16">
        <f t="shared" si="38"/>
        <v>121710.06444206227</v>
      </c>
      <c r="AL131" s="16">
        <f t="shared" si="14"/>
        <v>19800</v>
      </c>
      <c r="AM131" s="16">
        <f t="shared" si="39"/>
        <v>305937.31156164582</v>
      </c>
      <c r="AN131" s="16">
        <f t="shared" si="40"/>
        <v>23159.865985693839</v>
      </c>
      <c r="AO131" s="16">
        <f t="shared" si="15"/>
        <v>282777.44557595201</v>
      </c>
      <c r="AP131" s="16">
        <f t="shared" si="41"/>
        <v>122544.59886531551</v>
      </c>
      <c r="AQ131" s="16">
        <f t="shared" si="16"/>
        <v>19800</v>
      </c>
      <c r="AR131" s="16">
        <f t="shared" si="42"/>
        <v>303516.33853370755</v>
      </c>
      <c r="AS131" s="16">
        <f t="shared" si="43"/>
        <v>23154.428047400575</v>
      </c>
      <c r="AT131" s="16">
        <f t="shared" si="17"/>
        <v>280361.910486307</v>
      </c>
      <c r="AU131" s="16">
        <f t="shared" si="44"/>
        <v>121710.06444206227</v>
      </c>
    </row>
    <row r="132" spans="2:47">
      <c r="B132" s="13">
        <v>7</v>
      </c>
      <c r="C132" s="16">
        <f t="shared" si="0"/>
        <v>19800</v>
      </c>
      <c r="D132" s="16">
        <f t="shared" si="18"/>
        <v>462305.55241037946</v>
      </c>
      <c r="E132" s="16">
        <f t="shared" si="19"/>
        <v>23639.060625183982</v>
      </c>
      <c r="F132" s="16">
        <f t="shared" si="1"/>
        <v>438666.49178519548</v>
      </c>
      <c r="G132" s="16">
        <f t="shared" si="20"/>
        <v>161434.45470212944</v>
      </c>
      <c r="H132" s="16">
        <f t="shared" si="2"/>
        <v>19800</v>
      </c>
      <c r="I132" s="16">
        <f t="shared" si="21"/>
        <v>283246.52525536646</v>
      </c>
      <c r="J132" s="16">
        <f t="shared" si="22"/>
        <v>23289.026146323864</v>
      </c>
      <c r="K132" s="16">
        <f t="shared" si="3"/>
        <v>259957.4991090426</v>
      </c>
      <c r="L132" s="16">
        <f t="shared" si="23"/>
        <v>108007.66415912175</v>
      </c>
      <c r="M132" s="16">
        <f t="shared" si="4"/>
        <v>19800</v>
      </c>
      <c r="N132" s="16">
        <f t="shared" si="24"/>
        <v>367933.05078710325</v>
      </c>
      <c r="O132" s="16">
        <f t="shared" si="25"/>
        <v>23462.349154853233</v>
      </c>
      <c r="P132" s="16">
        <f t="shared" si="5"/>
        <v>344470.70163224998</v>
      </c>
      <c r="Q132" s="16">
        <f t="shared" si="26"/>
        <v>134963.49855230562</v>
      </c>
      <c r="R132" s="16">
        <f t="shared" si="6"/>
        <v>19800</v>
      </c>
      <c r="S132" s="16">
        <f t="shared" si="27"/>
        <v>323490.97438210173</v>
      </c>
      <c r="T132" s="16">
        <f t="shared" si="28"/>
        <v>23373.103788519205</v>
      </c>
      <c r="U132" s="16">
        <f t="shared" si="7"/>
        <v>300117.87059358251</v>
      </c>
      <c r="V132" s="16">
        <f t="shared" si="29"/>
        <v>121232.61796437438</v>
      </c>
      <c r="W132" s="16">
        <f t="shared" si="8"/>
        <v>19800</v>
      </c>
      <c r="X132" s="16">
        <f t="shared" si="30"/>
        <v>303180.71676763194</v>
      </c>
      <c r="Y132" s="16">
        <f t="shared" si="31"/>
        <v>23331.048648520711</v>
      </c>
      <c r="Z132" s="16">
        <f t="shared" si="9"/>
        <v>279849.66811911121</v>
      </c>
      <c r="AA132" s="16">
        <f t="shared" si="32"/>
        <v>114656.60881669661</v>
      </c>
      <c r="AB132" s="16">
        <f t="shared" si="10"/>
        <v>19800</v>
      </c>
      <c r="AC132" s="16">
        <f t="shared" si="33"/>
        <v>293167.07619614003</v>
      </c>
      <c r="AD132" s="16">
        <f t="shared" si="34"/>
        <v>23310.029760195412</v>
      </c>
      <c r="AE132" s="16">
        <f t="shared" si="11"/>
        <v>269857.04643594462</v>
      </c>
      <c r="AF132" s="16">
        <f t="shared" si="35"/>
        <v>111341.23149502405</v>
      </c>
      <c r="AG132" s="16">
        <f t="shared" si="12"/>
        <v>19800</v>
      </c>
      <c r="AH132" s="16">
        <f t="shared" si="36"/>
        <v>288195.2222652944</v>
      </c>
      <c r="AI132" s="16">
        <f t="shared" si="37"/>
        <v>23299.525571551669</v>
      </c>
      <c r="AJ132" s="16">
        <f t="shared" si="13"/>
        <v>264895.69669374276</v>
      </c>
      <c r="AK132" s="16">
        <f t="shared" si="38"/>
        <v>109676.71824239979</v>
      </c>
      <c r="AL132" s="16">
        <f t="shared" si="14"/>
        <v>19800</v>
      </c>
      <c r="AM132" s="16">
        <f t="shared" si="39"/>
        <v>290678.2474053441</v>
      </c>
      <c r="AN132" s="16">
        <f t="shared" si="40"/>
        <v>23304.777130801085</v>
      </c>
      <c r="AO132" s="16">
        <f t="shared" si="15"/>
        <v>267373.47027454304</v>
      </c>
      <c r="AP132" s="16">
        <f t="shared" si="41"/>
        <v>110509.54291770299</v>
      </c>
      <c r="AQ132" s="16">
        <f t="shared" si="16"/>
        <v>19800</v>
      </c>
      <c r="AR132" s="16">
        <f t="shared" si="42"/>
        <v>288195.2222652944</v>
      </c>
      <c r="AS132" s="16">
        <f t="shared" si="43"/>
        <v>23299.525571551669</v>
      </c>
      <c r="AT132" s="16">
        <f t="shared" si="17"/>
        <v>264895.69669374276</v>
      </c>
      <c r="AU132" s="16">
        <f t="shared" si="44"/>
        <v>109676.71824239979</v>
      </c>
    </row>
    <row r="133" spans="2:47">
      <c r="B133" s="13">
        <v>8</v>
      </c>
      <c r="C133" s="16">
        <f t="shared" si="0"/>
        <v>19800</v>
      </c>
      <c r="D133" s="16">
        <f t="shared" si="18"/>
        <v>450922.83356567385</v>
      </c>
      <c r="E133" s="16">
        <f t="shared" si="19"/>
        <v>23767.158116427938</v>
      </c>
      <c r="F133" s="16">
        <f t="shared" si="1"/>
        <v>427155.6754492459</v>
      </c>
      <c r="G133" s="16">
        <f t="shared" si="20"/>
        <v>149927.0559151973</v>
      </c>
      <c r="H133" s="16">
        <f t="shared" si="2"/>
        <v>19800</v>
      </c>
      <c r="I133" s="16">
        <f t="shared" si="21"/>
        <v>267220.71163414925</v>
      </c>
      <c r="J133" s="16">
        <f t="shared" si="22"/>
        <v>23429.481277724051</v>
      </c>
      <c r="K133" s="16">
        <f t="shared" si="3"/>
        <v>243791.23035642519</v>
      </c>
      <c r="L133" s="16">
        <f t="shared" si="23"/>
        <v>96605.613977705332</v>
      </c>
      <c r="M133" s="16">
        <f t="shared" si="4"/>
        <v>19800</v>
      </c>
      <c r="N133" s="16">
        <f t="shared" si="24"/>
        <v>354095.21303585509</v>
      </c>
      <c r="O133" s="16">
        <f t="shared" si="25"/>
        <v>23596.736650819032</v>
      </c>
      <c r="P133" s="16">
        <f t="shared" si="5"/>
        <v>330498.47638503608</v>
      </c>
      <c r="Q133" s="16">
        <f t="shared" si="26"/>
        <v>123499.60311163477</v>
      </c>
      <c r="R133" s="16">
        <f t="shared" si="6"/>
        <v>19800</v>
      </c>
      <c r="S133" s="16">
        <f t="shared" si="27"/>
        <v>308503.16389796726</v>
      </c>
      <c r="T133" s="16">
        <f t="shared" si="28"/>
        <v>23510.628148414668</v>
      </c>
      <c r="U133" s="16">
        <f t="shared" si="7"/>
        <v>284992.5357495526</v>
      </c>
      <c r="V133" s="16">
        <f t="shared" si="29"/>
        <v>109797.68288297208</v>
      </c>
      <c r="W133" s="16">
        <f t="shared" si="8"/>
        <v>19800</v>
      </c>
      <c r="X133" s="16">
        <f t="shared" si="30"/>
        <v>287668.6678463592</v>
      </c>
      <c r="Y133" s="16">
        <f t="shared" si="31"/>
        <v>23470.041929218292</v>
      </c>
      <c r="Z133" s="16">
        <f t="shared" si="9"/>
        <v>264198.62591714092</v>
      </c>
      <c r="AA133" s="16">
        <f t="shared" si="32"/>
        <v>103237.36545988935</v>
      </c>
      <c r="AB133" s="16">
        <f t="shared" si="10"/>
        <v>19800</v>
      </c>
      <c r="AC133" s="16">
        <f t="shared" si="33"/>
        <v>277396.85231336491</v>
      </c>
      <c r="AD133" s="16">
        <f t="shared" si="34"/>
        <v>23449.754972980438</v>
      </c>
      <c r="AE133" s="16">
        <f t="shared" si="11"/>
        <v>253947.09734038447</v>
      </c>
      <c r="AF133" s="16">
        <f t="shared" si="35"/>
        <v>99930.387891070044</v>
      </c>
      <c r="AG133" s="16">
        <f t="shared" si="12"/>
        <v>19800</v>
      </c>
      <c r="AH133" s="16">
        <f t="shared" si="36"/>
        <v>272296.88245936594</v>
      </c>
      <c r="AI133" s="16">
        <f t="shared" si="37"/>
        <v>23439.616011553368</v>
      </c>
      <c r="AJ133" s="16">
        <f t="shared" si="13"/>
        <v>248857.26644781258</v>
      </c>
      <c r="AK133" s="16">
        <f t="shared" si="38"/>
        <v>98270.220933534816</v>
      </c>
      <c r="AL133" s="16">
        <f t="shared" si="14"/>
        <v>19800</v>
      </c>
      <c r="AM133" s="16">
        <f t="shared" si="39"/>
        <v>274843.88503401377</v>
      </c>
      <c r="AN133" s="16">
        <f t="shared" si="40"/>
        <v>23444.685022103433</v>
      </c>
      <c r="AO133" s="16">
        <f t="shared" si="15"/>
        <v>251399.20001191035</v>
      </c>
      <c r="AP133" s="16">
        <f t="shared" si="41"/>
        <v>99100.860011158802</v>
      </c>
      <c r="AQ133" s="16">
        <f t="shared" si="16"/>
        <v>19800</v>
      </c>
      <c r="AR133" s="16">
        <f t="shared" si="42"/>
        <v>272296.88245936594</v>
      </c>
      <c r="AS133" s="16">
        <f t="shared" si="43"/>
        <v>23439.616011553368</v>
      </c>
      <c r="AT133" s="16">
        <f t="shared" si="17"/>
        <v>248857.26644781258</v>
      </c>
      <c r="AU133" s="16">
        <f t="shared" si="44"/>
        <v>98270.220933534816</v>
      </c>
    </row>
    <row r="134" spans="2:47">
      <c r="B134" s="13">
        <v>9</v>
      </c>
      <c r="C134" s="16">
        <f t="shared" si="0"/>
        <v>19800</v>
      </c>
      <c r="D134" s="16">
        <f t="shared" si="18"/>
        <v>439090.4050212978</v>
      </c>
      <c r="E134" s="16">
        <f t="shared" si="19"/>
        <v>23890.630571853279</v>
      </c>
      <c r="F134" s="16">
        <f t="shared" si="1"/>
        <v>415199.77444944455</v>
      </c>
      <c r="G134" s="16">
        <f t="shared" si="20"/>
        <v>138989.82338281567</v>
      </c>
      <c r="H134" s="16">
        <f t="shared" si="2"/>
        <v>19800</v>
      </c>
      <c r="I134" s="16">
        <f t="shared" si="21"/>
        <v>250602.75733258371</v>
      </c>
      <c r="J134" s="16">
        <f t="shared" si="22"/>
        <v>23565.027147458251</v>
      </c>
      <c r="K134" s="16">
        <f t="shared" si="3"/>
        <v>227037.73018512546</v>
      </c>
      <c r="L134" s="16">
        <f t="shared" si="23"/>
        <v>85805.353406193404</v>
      </c>
      <c r="M134" s="16">
        <f t="shared" si="4"/>
        <v>19800</v>
      </c>
      <c r="N134" s="16">
        <f t="shared" si="24"/>
        <v>339732.60381523398</v>
      </c>
      <c r="O134" s="16">
        <f t="shared" si="25"/>
        <v>23726.350189175238</v>
      </c>
      <c r="P134" s="16">
        <f t="shared" si="5"/>
        <v>316006.25362605875</v>
      </c>
      <c r="Q134" s="16">
        <f t="shared" si="26"/>
        <v>112622.1566704929</v>
      </c>
      <c r="R134" s="16">
        <f t="shared" si="6"/>
        <v>19800</v>
      </c>
      <c r="S134" s="16">
        <f t="shared" si="27"/>
        <v>292955.22719839512</v>
      </c>
      <c r="T134" s="16">
        <f t="shared" si="28"/>
        <v>23643.307560549041</v>
      </c>
      <c r="U134" s="16">
        <f t="shared" si="7"/>
        <v>269311.91963784606</v>
      </c>
      <c r="V134" s="16">
        <f t="shared" si="29"/>
        <v>98957.183802334199</v>
      </c>
      <c r="W134" s="16">
        <f t="shared" si="8"/>
        <v>19800</v>
      </c>
      <c r="X134" s="16">
        <f t="shared" si="30"/>
        <v>271580.33552526584</v>
      </c>
      <c r="Y134" s="16">
        <f t="shared" si="31"/>
        <v>23604.15778275035</v>
      </c>
      <c r="Z134" s="16">
        <f t="shared" si="9"/>
        <v>247976.17774251549</v>
      </c>
      <c r="AA134" s="16">
        <f t="shared" si="32"/>
        <v>92416.258592784638</v>
      </c>
      <c r="AB134" s="16">
        <f t="shared" si="10"/>
        <v>19800</v>
      </c>
      <c r="AC134" s="16">
        <f t="shared" si="33"/>
        <v>261042.37924007481</v>
      </c>
      <c r="AD134" s="16">
        <f t="shared" si="34"/>
        <v>23584.586758272108</v>
      </c>
      <c r="AE134" s="16">
        <f t="shared" si="11"/>
        <v>237457.79248180269</v>
      </c>
      <c r="AF134" s="16">
        <f t="shared" si="35"/>
        <v>89119.513773754035</v>
      </c>
      <c r="AG134" s="16">
        <f t="shared" si="12"/>
        <v>19800</v>
      </c>
      <c r="AH134" s="16">
        <f t="shared" si="36"/>
        <v>255810.33847236447</v>
      </c>
      <c r="AI134" s="16">
        <f t="shared" si="37"/>
        <v>23574.805085888438</v>
      </c>
      <c r="AJ134" s="16">
        <f t="shared" si="13"/>
        <v>232235.53338647605</v>
      </c>
      <c r="AK134" s="16">
        <f t="shared" si="38"/>
        <v>87464.604850213043</v>
      </c>
      <c r="AL134" s="16">
        <f t="shared" si="14"/>
        <v>19800</v>
      </c>
      <c r="AM134" s="16">
        <f t="shared" si="39"/>
        <v>258423.2936602431</v>
      </c>
      <c r="AN134" s="16">
        <f t="shared" si="40"/>
        <v>23579.6955115942</v>
      </c>
      <c r="AO134" s="16">
        <f t="shared" si="15"/>
        <v>234843.59814864889</v>
      </c>
      <c r="AP134" s="16">
        <f t="shared" si="41"/>
        <v>88292.602871346142</v>
      </c>
      <c r="AQ134" s="16">
        <f t="shared" si="16"/>
        <v>19800</v>
      </c>
      <c r="AR134" s="16">
        <f t="shared" si="42"/>
        <v>255810.33847236447</v>
      </c>
      <c r="AS134" s="16">
        <f t="shared" si="43"/>
        <v>23574.805085888438</v>
      </c>
      <c r="AT134" s="16">
        <f t="shared" si="17"/>
        <v>232235.53338647605</v>
      </c>
      <c r="AU134" s="16">
        <f t="shared" si="44"/>
        <v>87464.604850213043</v>
      </c>
    </row>
    <row r="135" spans="2:47">
      <c r="B135" s="13">
        <v>10</v>
      </c>
      <c r="C135" s="16">
        <f t="shared" si="0"/>
        <v>19800</v>
      </c>
      <c r="D135" s="16">
        <f t="shared" si="18"/>
        <v>426800.45614756201</v>
      </c>
      <c r="E135" s="16">
        <f t="shared" si="19"/>
        <v>24009.592964145952</v>
      </c>
      <c r="F135" s="16">
        <f t="shared" si="1"/>
        <v>402790.86318341608</v>
      </c>
      <c r="G135" s="16">
        <f t="shared" si="20"/>
        <v>128598.9927337861</v>
      </c>
      <c r="H135" s="16">
        <f t="shared" si="2"/>
        <v>19800</v>
      </c>
      <c r="I135" s="16">
        <f t="shared" si="21"/>
        <v>233381.16436649786</v>
      </c>
      <c r="J135" s="16">
        <f t="shared" si="22"/>
        <v>23695.772587316907</v>
      </c>
      <c r="K135" s="16">
        <f t="shared" si="3"/>
        <v>209685.39177918097</v>
      </c>
      <c r="L135" s="16">
        <f t="shared" si="23"/>
        <v>75581.687783653077</v>
      </c>
      <c r="M135" s="16">
        <f t="shared" si="4"/>
        <v>19800</v>
      </c>
      <c r="N135" s="16">
        <f t="shared" si="24"/>
        <v>324835.46835237084</v>
      </c>
      <c r="O135" s="16">
        <f t="shared" si="25"/>
        <v>23851.302005869238</v>
      </c>
      <c r="P135" s="16">
        <f t="shared" si="5"/>
        <v>300984.16634650162</v>
      </c>
      <c r="Q135" s="16">
        <f t="shared" si="26"/>
        <v>102306.65240826315</v>
      </c>
      <c r="R135" s="16">
        <f t="shared" si="6"/>
        <v>19800</v>
      </c>
      <c r="S135" s="16">
        <f t="shared" si="27"/>
        <v>276836.49467252754</v>
      </c>
      <c r="T135" s="16">
        <f t="shared" si="28"/>
        <v>23771.252594879414</v>
      </c>
      <c r="U135" s="16">
        <f t="shared" si="7"/>
        <v>253065.24207764812</v>
      </c>
      <c r="V135" s="16">
        <f t="shared" si="29"/>
        <v>88686.254558135959</v>
      </c>
      <c r="W135" s="16">
        <f t="shared" si="8"/>
        <v>19800</v>
      </c>
      <c r="X135" s="16">
        <f t="shared" si="30"/>
        <v>254904.63214864137</v>
      </c>
      <c r="Y135" s="16">
        <f t="shared" si="31"/>
        <v>23733.505929850868</v>
      </c>
      <c r="Z135" s="16">
        <f t="shared" si="9"/>
        <v>231171.12621879051</v>
      </c>
      <c r="AA135" s="16">
        <f t="shared" si="32"/>
        <v>82168.256494018278</v>
      </c>
      <c r="AB135" s="16">
        <f t="shared" si="10"/>
        <v>19800</v>
      </c>
      <c r="AC135" s="16">
        <f t="shared" si="33"/>
        <v>244092.36320374429</v>
      </c>
      <c r="AD135" s="16">
        <f t="shared" si="34"/>
        <v>23714.634397186102</v>
      </c>
      <c r="AE135" s="16">
        <f t="shared" si="11"/>
        <v>220377.72880655818</v>
      </c>
      <c r="AF135" s="16">
        <f t="shared" si="35"/>
        <v>78883.495607442557</v>
      </c>
      <c r="AG135" s="16">
        <f t="shared" si="12"/>
        <v>19800</v>
      </c>
      <c r="AH135" s="16">
        <f t="shared" si="36"/>
        <v>238724.19418929421</v>
      </c>
      <c r="AI135" s="16">
        <f t="shared" si="37"/>
        <v>23705.20185220804</v>
      </c>
      <c r="AJ135" s="16">
        <f t="shared" si="13"/>
        <v>215018.99233708618</v>
      </c>
      <c r="AK135" s="16">
        <f t="shared" si="38"/>
        <v>77234.715805766755</v>
      </c>
      <c r="AL135" s="16">
        <f t="shared" si="14"/>
        <v>19800</v>
      </c>
      <c r="AM135" s="16">
        <f t="shared" si="39"/>
        <v>241405.12828092213</v>
      </c>
      <c r="AN135" s="16">
        <f t="shared" si="40"/>
        <v>23709.917768958283</v>
      </c>
      <c r="AO135" s="16">
        <f t="shared" si="15"/>
        <v>217695.21051196384</v>
      </c>
      <c r="AP135" s="16">
        <f t="shared" si="41"/>
        <v>78059.63761530591</v>
      </c>
      <c r="AQ135" s="16">
        <f t="shared" si="16"/>
        <v>19800</v>
      </c>
      <c r="AR135" s="16">
        <f t="shared" si="42"/>
        <v>238724.19418929421</v>
      </c>
      <c r="AS135" s="16">
        <f t="shared" si="43"/>
        <v>23705.20185220804</v>
      </c>
      <c r="AT135" s="16">
        <f t="shared" si="17"/>
        <v>215018.99233708618</v>
      </c>
      <c r="AU135" s="16">
        <f t="shared" si="44"/>
        <v>77234.715805766755</v>
      </c>
    </row>
    <row r="136" spans="2:47">
      <c r="B136" s="13">
        <v>11</v>
      </c>
      <c r="C136" s="16">
        <f t="shared" si="0"/>
        <v>19800</v>
      </c>
      <c r="D136" s="16">
        <f t="shared" si="18"/>
        <v>414044.83990076074</v>
      </c>
      <c r="E136" s="16">
        <f t="shared" si="19"/>
        <v>24124.161765819561</v>
      </c>
      <c r="F136" s="16">
        <f t="shared" si="1"/>
        <v>389920.67813494115</v>
      </c>
      <c r="G136" s="16">
        <f t="shared" si="20"/>
        <v>118731.59056369102</v>
      </c>
      <c r="H136" s="16">
        <f t="shared" si="2"/>
        <v>19800</v>
      </c>
      <c r="I136" s="16">
        <f t="shared" si="21"/>
        <v>215544.00162549128</v>
      </c>
      <c r="J136" s="16">
        <f t="shared" si="22"/>
        <v>23821.829241415748</v>
      </c>
      <c r="K136" s="16">
        <f t="shared" si="3"/>
        <v>191722.17238407553</v>
      </c>
      <c r="L136" s="16">
        <f t="shared" si="23"/>
        <v>65910.227987924038</v>
      </c>
      <c r="M136" s="16">
        <f t="shared" si="4"/>
        <v>19800</v>
      </c>
      <c r="N136" s="16">
        <f t="shared" si="24"/>
        <v>309393.66395422287</v>
      </c>
      <c r="O136" s="16">
        <f t="shared" si="25"/>
        <v>23971.706487541571</v>
      </c>
      <c r="P136" s="16">
        <f t="shared" si="5"/>
        <v>285421.95746668131</v>
      </c>
      <c r="Q136" s="16">
        <f t="shared" si="26"/>
        <v>92529.383208631916</v>
      </c>
      <c r="R136" s="16">
        <f t="shared" si="6"/>
        <v>19800</v>
      </c>
      <c r="S136" s="16">
        <f t="shared" si="27"/>
        <v>260135.88494129758</v>
      </c>
      <c r="T136" s="16">
        <f t="shared" si="28"/>
        <v>23894.57631014628</v>
      </c>
      <c r="U136" s="16">
        <f t="shared" si="7"/>
        <v>236241.3086311513</v>
      </c>
      <c r="V136" s="16">
        <f t="shared" si="29"/>
        <v>78960.832031009035</v>
      </c>
      <c r="W136" s="16">
        <f t="shared" si="8"/>
        <v>19800</v>
      </c>
      <c r="X136" s="16">
        <f t="shared" si="30"/>
        <v>237630.04748534353</v>
      </c>
      <c r="Y136" s="16">
        <f t="shared" si="31"/>
        <v>23858.198741293836</v>
      </c>
      <c r="Z136" s="16">
        <f t="shared" si="9"/>
        <v>213771.8487440497</v>
      </c>
      <c r="AA136" s="16">
        <f t="shared" si="32"/>
        <v>72469.131813733751</v>
      </c>
      <c r="AB136" s="16">
        <f t="shared" si="10"/>
        <v>19800</v>
      </c>
      <c r="AC136" s="16">
        <f t="shared" si="33"/>
        <v>226535.08254941343</v>
      </c>
      <c r="AD136" s="16">
        <f t="shared" si="34"/>
        <v>23840.009901909954</v>
      </c>
      <c r="AE136" s="16">
        <f t="shared" si="11"/>
        <v>202695.07264750349</v>
      </c>
      <c r="AF136" s="16">
        <f t="shared" si="35"/>
        <v>69198.024831630581</v>
      </c>
      <c r="AG136" s="16">
        <f t="shared" si="12"/>
        <v>19800</v>
      </c>
      <c r="AH136" s="16">
        <f t="shared" si="36"/>
        <v>221026.62298298438</v>
      </c>
      <c r="AI136" s="16">
        <f t="shared" si="37"/>
        <v>23830.918139836544</v>
      </c>
      <c r="AJ136" s="16">
        <f t="shared" si="13"/>
        <v>197195.70484314783</v>
      </c>
      <c r="AK136" s="16">
        <f t="shared" si="38"/>
        <v>67556.204875484153</v>
      </c>
      <c r="AL136" s="16">
        <f t="shared" si="14"/>
        <v>19800</v>
      </c>
      <c r="AM136" s="16">
        <f t="shared" si="39"/>
        <v>223777.61469366812</v>
      </c>
      <c r="AN136" s="16">
        <f t="shared" si="40"/>
        <v>23835.4637152465</v>
      </c>
      <c r="AO136" s="16">
        <f t="shared" si="15"/>
        <v>199942.15097842162</v>
      </c>
      <c r="AP136" s="16">
        <f t="shared" si="41"/>
        <v>68377.635479871591</v>
      </c>
      <c r="AQ136" s="16">
        <f t="shared" si="16"/>
        <v>19800</v>
      </c>
      <c r="AR136" s="16">
        <f t="shared" si="42"/>
        <v>221026.62298298438</v>
      </c>
      <c r="AS136" s="16">
        <f t="shared" si="43"/>
        <v>23830.918139836544</v>
      </c>
      <c r="AT136" s="16">
        <f t="shared" si="17"/>
        <v>197195.70484314783</v>
      </c>
      <c r="AU136" s="16">
        <f t="shared" si="44"/>
        <v>67556.204875484153</v>
      </c>
    </row>
    <row r="137" spans="2:47">
      <c r="B137" s="13">
        <v>12</v>
      </c>
      <c r="C137" s="16">
        <f t="shared" si="0"/>
        <v>19800</v>
      </c>
      <c r="D137" s="16">
        <f t="shared" si="18"/>
        <v>400815.06188203144</v>
      </c>
      <c r="E137" s="16">
        <f t="shared" si="19"/>
        <v>24234.454495097936</v>
      </c>
      <c r="F137" s="16">
        <f t="shared" si="1"/>
        <v>376580.60738693352</v>
      </c>
      <c r="G137" s="16">
        <f t="shared" si="20"/>
        <v>109365.42184363551</v>
      </c>
      <c r="H137" s="16">
        <f t="shared" si="2"/>
        <v>19800</v>
      </c>
      <c r="I137" s="16">
        <f t="shared" si="21"/>
        <v>197078.88988048659</v>
      </c>
      <c r="J137" s="16">
        <f t="shared" si="22"/>
        <v>23943.311028401491</v>
      </c>
      <c r="K137" s="16">
        <f t="shared" si="3"/>
        <v>173135.57885208511</v>
      </c>
      <c r="L137" s="16">
        <f t="shared" si="23"/>
        <v>56767.380987471166</v>
      </c>
      <c r="M137" s="16">
        <f t="shared" si="4"/>
        <v>19800</v>
      </c>
      <c r="N137" s="16">
        <f t="shared" si="24"/>
        <v>293396.64695830038</v>
      </c>
      <c r="O137" s="16">
        <f t="shared" si="25"/>
        <v>24087.679674115323</v>
      </c>
      <c r="P137" s="16">
        <f t="shared" si="5"/>
        <v>269308.96728418506</v>
      </c>
      <c r="Q137" s="16">
        <f t="shared" si="26"/>
        <v>83267.430592344026</v>
      </c>
      <c r="R137" s="16">
        <f t="shared" si="6"/>
        <v>19800</v>
      </c>
      <c r="S137" s="16">
        <f t="shared" si="27"/>
        <v>242841.89079430568</v>
      </c>
      <c r="T137" s="16">
        <f t="shared" si="28"/>
        <v>24013.39373538737</v>
      </c>
      <c r="U137" s="16">
        <f t="shared" si="7"/>
        <v>218828.49705891832</v>
      </c>
      <c r="V137" s="16">
        <f t="shared" si="29"/>
        <v>69757.645898374816</v>
      </c>
      <c r="W137" s="16">
        <f t="shared" si="8"/>
        <v>19800</v>
      </c>
      <c r="X137" s="16">
        <f t="shared" si="30"/>
        <v>219744.63419795845</v>
      </c>
      <c r="Y137" s="16">
        <f t="shared" si="31"/>
        <v>23978.350709680188</v>
      </c>
      <c r="Z137" s="16">
        <f t="shared" si="9"/>
        <v>195766.28348827828</v>
      </c>
      <c r="AA137" s="16">
        <f t="shared" si="32"/>
        <v>63295.451722225167</v>
      </c>
      <c r="AB137" s="16">
        <f t="shared" si="10"/>
        <v>19800</v>
      </c>
      <c r="AC137" s="16">
        <f t="shared" si="33"/>
        <v>208358.37297727473</v>
      </c>
      <c r="AD137" s="16">
        <f t="shared" si="34"/>
        <v>23960.827482680041</v>
      </c>
      <c r="AE137" s="16">
        <f t="shared" si="11"/>
        <v>184397.5454945947</v>
      </c>
      <c r="AF137" s="16">
        <f t="shared" si="35"/>
        <v>60039.588210434318</v>
      </c>
      <c r="AG137" s="16">
        <f t="shared" si="12"/>
        <v>19800</v>
      </c>
      <c r="AH137" s="16">
        <f t="shared" si="36"/>
        <v>202705.35283646538</v>
      </c>
      <c r="AI137" s="16">
        <f t="shared" si="37"/>
        <v>23952.068014357927</v>
      </c>
      <c r="AJ137" s="16">
        <f t="shared" si="13"/>
        <v>178753.28482210744</v>
      </c>
      <c r="AK137" s="16">
        <f t="shared" si="38"/>
        <v>58405.518847099345</v>
      </c>
      <c r="AL137" s="16">
        <f t="shared" si="14"/>
        <v>19800</v>
      </c>
      <c r="AM137" s="16">
        <f t="shared" si="39"/>
        <v>205528.53467675872</v>
      </c>
      <c r="AN137" s="16">
        <f t="shared" si="40"/>
        <v>23956.447488656027</v>
      </c>
      <c r="AO137" s="16">
        <f t="shared" si="15"/>
        <v>181572.08718810268</v>
      </c>
      <c r="AP137" s="16">
        <f t="shared" si="41"/>
        <v>59223.06322161416</v>
      </c>
      <c r="AQ137" s="16">
        <f t="shared" si="16"/>
        <v>19800</v>
      </c>
      <c r="AR137" s="16">
        <f t="shared" si="42"/>
        <v>202705.35283646538</v>
      </c>
      <c r="AS137" s="16">
        <f t="shared" si="43"/>
        <v>23952.068014357927</v>
      </c>
      <c r="AT137" s="16">
        <f t="shared" si="17"/>
        <v>178753.28482210744</v>
      </c>
      <c r="AU137" s="16">
        <f t="shared" si="44"/>
        <v>58405.518847099345</v>
      </c>
    </row>
    <row r="138" spans="2:47">
      <c r="B138" s="13">
        <v>13</v>
      </c>
      <c r="C138" s="16">
        <f t="shared" si="0"/>
        <v>19800</v>
      </c>
      <c r="D138" s="16">
        <f t="shared" si="18"/>
        <v>387102.26955732447</v>
      </c>
      <c r="E138" s="16">
        <f t="shared" si="19"/>
        <v>24340.589294277186</v>
      </c>
      <c r="F138" s="16">
        <f t="shared" si="1"/>
        <v>362761.68026304728</v>
      </c>
      <c r="G138" s="16">
        <f t="shared" si="20"/>
        <v>100479.0563993603</v>
      </c>
      <c r="H138" s="16">
        <f t="shared" si="2"/>
        <v>19800</v>
      </c>
      <c r="I138" s="16">
        <f t="shared" si="21"/>
        <v>177972.98692521235</v>
      </c>
      <c r="J138" s="16">
        <f t="shared" si="22"/>
        <v>24060.333636212923</v>
      </c>
      <c r="K138" s="16">
        <f t="shared" si="3"/>
        <v>153912.65328899943</v>
      </c>
      <c r="L138" s="16">
        <f t="shared" si="23"/>
        <v>48130.339168703111</v>
      </c>
      <c r="M138" s="16">
        <f t="shared" si="4"/>
        <v>19800</v>
      </c>
      <c r="N138" s="16">
        <f t="shared" si="24"/>
        <v>276833.45983010519</v>
      </c>
      <c r="O138" s="16">
        <f t="shared" si="25"/>
        <v>24199.338794136816</v>
      </c>
      <c r="P138" s="16">
        <f t="shared" si="5"/>
        <v>252634.12103596836</v>
      </c>
      <c r="Q138" s="16">
        <f t="shared" si="26"/>
        <v>74498.652570402308</v>
      </c>
      <c r="R138" s="16">
        <f t="shared" si="6"/>
        <v>19800</v>
      </c>
      <c r="S138" s="16">
        <f t="shared" si="27"/>
        <v>224942.5652667445</v>
      </c>
      <c r="T138" s="16">
        <f t="shared" si="28"/>
        <v>24127.82138415975</v>
      </c>
      <c r="U138" s="16">
        <f t="shared" si="7"/>
        <v>200814.74388258473</v>
      </c>
      <c r="V138" s="16">
        <f t="shared" si="29"/>
        <v>61054.207231733271</v>
      </c>
      <c r="W138" s="16">
        <f t="shared" si="8"/>
        <v>19800</v>
      </c>
      <c r="X138" s="16">
        <f t="shared" si="30"/>
        <v>201235.99344894078</v>
      </c>
      <c r="Y138" s="16">
        <f t="shared" si="31"/>
        <v>24094.077953870223</v>
      </c>
      <c r="Z138" s="16">
        <f t="shared" si="9"/>
        <v>177141.91549507054</v>
      </c>
      <c r="AA138" s="16">
        <f t="shared" si="32"/>
        <v>54624.566868938571</v>
      </c>
      <c r="AB138" s="16">
        <f t="shared" si="10"/>
        <v>19800</v>
      </c>
      <c r="AC138" s="16">
        <f t="shared" si="33"/>
        <v>189549.61291571369</v>
      </c>
      <c r="AD138" s="16">
        <f t="shared" si="34"/>
        <v>24077.203047362455</v>
      </c>
      <c r="AE138" s="16">
        <f t="shared" si="11"/>
        <v>165472.40986835124</v>
      </c>
      <c r="AF138" s="16">
        <f t="shared" si="35"/>
        <v>51385.45697496659</v>
      </c>
      <c r="AG138" s="16">
        <f t="shared" si="12"/>
        <v>19800</v>
      </c>
      <c r="AH138" s="16">
        <f t="shared" si="36"/>
        <v>183747.65160003712</v>
      </c>
      <c r="AI138" s="16">
        <f t="shared" si="37"/>
        <v>24068.767274782611</v>
      </c>
      <c r="AJ138" s="16">
        <f t="shared" si="13"/>
        <v>159678.8843252545</v>
      </c>
      <c r="AK138" s="16">
        <f t="shared" si="38"/>
        <v>49759.889455448574</v>
      </c>
      <c r="AL138" s="16">
        <f t="shared" si="14"/>
        <v>19800</v>
      </c>
      <c r="AM138" s="16">
        <f t="shared" si="39"/>
        <v>186645.21130413827</v>
      </c>
      <c r="AN138" s="16">
        <f t="shared" si="40"/>
        <v>24072.984942903244</v>
      </c>
      <c r="AO138" s="16">
        <f t="shared" si="15"/>
        <v>162572.22636123502</v>
      </c>
      <c r="AP138" s="16">
        <f t="shared" si="41"/>
        <v>50573.172305309512</v>
      </c>
      <c r="AQ138" s="16">
        <f t="shared" si="16"/>
        <v>19800</v>
      </c>
      <c r="AR138" s="16">
        <f t="shared" si="42"/>
        <v>183747.65160003712</v>
      </c>
      <c r="AS138" s="16">
        <f t="shared" si="43"/>
        <v>24068.767274782611</v>
      </c>
      <c r="AT138" s="16">
        <f t="shared" si="17"/>
        <v>159678.8843252545</v>
      </c>
      <c r="AU138" s="16">
        <f t="shared" si="44"/>
        <v>49759.889455448574</v>
      </c>
    </row>
    <row r="139" spans="2:47">
      <c r="B139" s="13">
        <v>14</v>
      </c>
      <c r="C139" s="16">
        <f t="shared" si="0"/>
        <v>19800</v>
      </c>
      <c r="D139" s="16">
        <f t="shared" si="18"/>
        <v>372897.24160959682</v>
      </c>
      <c r="E139" s="16">
        <f t="shared" si="19"/>
        <v>24442.684540080401</v>
      </c>
      <c r="F139" s="16">
        <f t="shared" si="1"/>
        <v>348454.55706951639</v>
      </c>
      <c r="G139" s="16">
        <f t="shared" si="20"/>
        <v>92051.814568224654</v>
      </c>
      <c r="H139" s="16">
        <f t="shared" si="2"/>
        <v>19800</v>
      </c>
      <c r="I139" s="16">
        <f t="shared" si="21"/>
        <v>158212.97282189407</v>
      </c>
      <c r="J139" s="16">
        <f t="shared" si="22"/>
        <v>24173.014049591657</v>
      </c>
      <c r="K139" s="16">
        <f t="shared" si="3"/>
        <v>134039.95877230243</v>
      </c>
      <c r="L139" s="16">
        <f t="shared" si="23"/>
        <v>39977.068554150203</v>
      </c>
      <c r="M139" s="16">
        <f t="shared" si="4"/>
        <v>19800</v>
      </c>
      <c r="N139" s="16">
        <f t="shared" si="24"/>
        <v>259692.71837771332</v>
      </c>
      <c r="O139" s="16">
        <f t="shared" si="25"/>
        <v>24306.801832703582</v>
      </c>
      <c r="P139" s="16">
        <f t="shared" si="5"/>
        <v>235385.91654500974</v>
      </c>
      <c r="Q139" s="16">
        <f t="shared" si="26"/>
        <v>66201.670529808631</v>
      </c>
      <c r="R139" s="16">
        <f t="shared" si="6"/>
        <v>19800</v>
      </c>
      <c r="S139" s="16">
        <f t="shared" si="27"/>
        <v>206425.50782666414</v>
      </c>
      <c r="T139" s="16">
        <f t="shared" si="28"/>
        <v>24237.976801485769</v>
      </c>
      <c r="U139" s="16">
        <f t="shared" si="7"/>
        <v>182187.53102517838</v>
      </c>
      <c r="V139" s="16">
        <f t="shared" si="29"/>
        <v>52828.796053356404</v>
      </c>
      <c r="W139" s="16">
        <f t="shared" si="8"/>
        <v>19800</v>
      </c>
      <c r="X139" s="16">
        <f t="shared" si="30"/>
        <v>182091.26061400282</v>
      </c>
      <c r="Y139" s="16">
        <f t="shared" si="31"/>
        <v>24205.497756165365</v>
      </c>
      <c r="Z139" s="16">
        <f t="shared" si="9"/>
        <v>157885.76285783746</v>
      </c>
      <c r="AA139" s="16">
        <f t="shared" si="32"/>
        <v>46434.599266539975</v>
      </c>
      <c r="AB139" s="16">
        <f t="shared" si="10"/>
        <v>19800</v>
      </c>
      <c r="AC139" s="16">
        <f t="shared" si="33"/>
        <v>170095.70900007297</v>
      </c>
      <c r="AD139" s="16">
        <f t="shared" si="34"/>
        <v>24189.253733786489</v>
      </c>
      <c r="AE139" s="16">
        <f t="shared" si="11"/>
        <v>145906.45526628647</v>
      </c>
      <c r="AF139" s="16">
        <f t="shared" si="35"/>
        <v>43213.674873655036</v>
      </c>
      <c r="AG139" s="16">
        <f t="shared" si="12"/>
        <v>19800</v>
      </c>
      <c r="AH139" s="16">
        <f t="shared" si="36"/>
        <v>164140.31235330214</v>
      </c>
      <c r="AI139" s="16">
        <f t="shared" si="37"/>
        <v>24181.132983466268</v>
      </c>
      <c r="AJ139" s="16">
        <f t="shared" si="13"/>
        <v>139959.17936983588</v>
      </c>
      <c r="AK139" s="16">
        <f t="shared" si="38"/>
        <v>41597.321516522134</v>
      </c>
      <c r="AL139" s="16">
        <f t="shared" si="14"/>
        <v>19800</v>
      </c>
      <c r="AM139" s="16">
        <f t="shared" si="39"/>
        <v>167114.49436576793</v>
      </c>
      <c r="AN139" s="16">
        <f t="shared" si="40"/>
        <v>24185.193178349065</v>
      </c>
      <c r="AO139" s="16">
        <f t="shared" si="15"/>
        <v>142929.30118741887</v>
      </c>
      <c r="AP139" s="16">
        <f t="shared" si="41"/>
        <v>42405.986996073836</v>
      </c>
      <c r="AQ139" s="16">
        <f t="shared" si="16"/>
        <v>19800</v>
      </c>
      <c r="AR139" s="16">
        <f t="shared" si="42"/>
        <v>164140.31235330214</v>
      </c>
      <c r="AS139" s="16">
        <f t="shared" si="43"/>
        <v>24181.132983466268</v>
      </c>
      <c r="AT139" s="16">
        <f t="shared" si="17"/>
        <v>139959.17936983588</v>
      </c>
      <c r="AU139" s="16">
        <f t="shared" si="44"/>
        <v>41597.321516522134</v>
      </c>
    </row>
    <row r="140" spans="2:47">
      <c r="B140" s="13">
        <v>15</v>
      </c>
      <c r="C140" s="16">
        <f t="shared" si="0"/>
        <v>8365.4898751053497</v>
      </c>
      <c r="D140" s="16">
        <f t="shared" si="18"/>
        <v>358190.37739403872</v>
      </c>
      <c r="E140" s="16">
        <f t="shared" si="19"/>
        <v>10368.500160872911</v>
      </c>
      <c r="F140" s="16">
        <f t="shared" si="1"/>
        <v>347821.87723316578</v>
      </c>
      <c r="G140" s="16">
        <f t="shared" si="20"/>
        <v>87634.509923374862</v>
      </c>
      <c r="H140" s="16">
        <f t="shared" si="2"/>
        <v>19800</v>
      </c>
      <c r="I140" s="16">
        <f t="shared" si="21"/>
        <v>137785.03522040058</v>
      </c>
      <c r="J140" s="16">
        <f t="shared" si="22"/>
        <v>24281.47011024343</v>
      </c>
      <c r="K140" s="16">
        <f t="shared" si="3"/>
        <v>113503.56511015714</v>
      </c>
      <c r="L140" s="16">
        <f t="shared" si="23"/>
        <v>32286.296024355925</v>
      </c>
      <c r="M140" s="16">
        <f t="shared" si="4"/>
        <v>19800</v>
      </c>
      <c r="N140" s="16">
        <f t="shared" si="24"/>
        <v>241962.59905327731</v>
      </c>
      <c r="O140" s="16">
        <f t="shared" si="25"/>
        <v>24410.187131565952</v>
      </c>
      <c r="P140" s="16">
        <f t="shared" si="5"/>
        <v>217552.41192171135</v>
      </c>
      <c r="Q140" s="16">
        <f t="shared" si="26"/>
        <v>58355.855260592187</v>
      </c>
      <c r="R140" s="16">
        <f t="shared" si="6"/>
        <v>19800</v>
      </c>
      <c r="S140" s="16">
        <f t="shared" si="27"/>
        <v>187277.85064202189</v>
      </c>
      <c r="T140" s="16">
        <f t="shared" si="28"/>
        <v>24343.978143266151</v>
      </c>
      <c r="U140" s="16">
        <f t="shared" si="7"/>
        <v>162933.87249875575</v>
      </c>
      <c r="V140" s="16">
        <f t="shared" si="29"/>
        <v>45060.447963384686</v>
      </c>
      <c r="W140" s="16">
        <f t="shared" si="8"/>
        <v>19800</v>
      </c>
      <c r="X140" s="16">
        <f t="shared" si="30"/>
        <v>162297.09107208546</v>
      </c>
      <c r="Y140" s="16">
        <f t="shared" si="31"/>
        <v>24312.728132060172</v>
      </c>
      <c r="Z140" s="16">
        <f t="shared" si="9"/>
        <v>137984.36294002528</v>
      </c>
      <c r="AA140" s="16">
        <f t="shared" si="32"/>
        <v>38704.429212009505</v>
      </c>
      <c r="AB140" s="16">
        <f t="shared" si="10"/>
        <v>19800</v>
      </c>
      <c r="AC140" s="16">
        <f t="shared" si="33"/>
        <v>149983.08162642652</v>
      </c>
      <c r="AD140" s="16">
        <f t="shared" si="34"/>
        <v>24297.097474691396</v>
      </c>
      <c r="AE140" s="16">
        <f t="shared" si="11"/>
        <v>125685.98415173512</v>
      </c>
      <c r="AF140" s="16">
        <f t="shared" si="35"/>
        <v>35503.045242918335</v>
      </c>
      <c r="AG140" s="16">
        <f t="shared" si="12"/>
        <v>19800</v>
      </c>
      <c r="AH140" s="16">
        <f t="shared" si="36"/>
        <v>143869.63884142909</v>
      </c>
      <c r="AI140" s="16">
        <f t="shared" si="37"/>
        <v>24289.283028661219</v>
      </c>
      <c r="AJ140" s="16">
        <f t="shared" si="13"/>
        <v>119580.35581276787</v>
      </c>
      <c r="AK140" s="16">
        <f t="shared" si="38"/>
        <v>33896.580073548481</v>
      </c>
      <c r="AL140" s="16">
        <f t="shared" si="14"/>
        <v>19800</v>
      </c>
      <c r="AM140" s="16">
        <f t="shared" si="39"/>
        <v>146922.74586259536</v>
      </c>
      <c r="AN140" s="16">
        <f t="shared" si="40"/>
        <v>24293.190105747388</v>
      </c>
      <c r="AO140" s="16">
        <f t="shared" si="15"/>
        <v>122629.55575684797</v>
      </c>
      <c r="AP140" s="16">
        <f t="shared" si="41"/>
        <v>34700.291467693292</v>
      </c>
      <c r="AQ140" s="16">
        <f t="shared" si="16"/>
        <v>19800</v>
      </c>
      <c r="AR140" s="16">
        <f t="shared" si="42"/>
        <v>143869.63884142909</v>
      </c>
      <c r="AS140" s="16">
        <f t="shared" si="43"/>
        <v>24289.283028661219</v>
      </c>
      <c r="AT140" s="16">
        <f t="shared" si="17"/>
        <v>119580.35581276787</v>
      </c>
      <c r="AU140" s="16">
        <f t="shared" si="44"/>
        <v>33896.580073548481</v>
      </c>
    </row>
    <row r="141" spans="2:47">
      <c r="B141" s="13">
        <v>16</v>
      </c>
      <c r="C141" s="16">
        <f t="shared" si="0"/>
        <v>-3069.0202497892992</v>
      </c>
      <c r="D141" s="16">
        <f t="shared" si="18"/>
        <v>357540.02048306045</v>
      </c>
      <c r="E141" s="16">
        <f t="shared" si="19"/>
        <v>0</v>
      </c>
      <c r="F141" s="16">
        <f t="shared" si="1"/>
        <v>360609.04073284974</v>
      </c>
      <c r="G141" s="16">
        <f t="shared" si="20"/>
        <v>88925.029581533498</v>
      </c>
      <c r="H141" s="16">
        <f t="shared" si="2"/>
        <v>19800</v>
      </c>
      <c r="I141" s="16">
        <f t="shared" si="21"/>
        <v>116674.85471933494</v>
      </c>
      <c r="J141" s="16">
        <f t="shared" si="22"/>
        <v>24385.820109292843</v>
      </c>
      <c r="K141" s="16">
        <f t="shared" si="3"/>
        <v>92289.034610042087</v>
      </c>
      <c r="L141" s="16">
        <f t="shared" si="23"/>
        <v>25037.495653126865</v>
      </c>
      <c r="M141" s="16">
        <f t="shared" si="4"/>
        <v>19800</v>
      </c>
      <c r="N141" s="16">
        <f t="shared" si="24"/>
        <v>223630.82631080397</v>
      </c>
      <c r="O141" s="16">
        <f t="shared" si="25"/>
        <v>24509.613020773286</v>
      </c>
      <c r="P141" s="16">
        <f t="shared" si="5"/>
        <v>199121.21329003069</v>
      </c>
      <c r="Q141" s="16">
        <f t="shared" si="26"/>
        <v>50941.31222898265</v>
      </c>
      <c r="R141" s="16">
        <f t="shared" si="6"/>
        <v>19800</v>
      </c>
      <c r="S141" s="16">
        <f t="shared" si="27"/>
        <v>167486.244896371</v>
      </c>
      <c r="T141" s="16">
        <f t="shared" si="28"/>
        <v>24445.943787666281</v>
      </c>
      <c r="U141" s="16">
        <f t="shared" si="7"/>
        <v>143040.30110870473</v>
      </c>
      <c r="V141" s="16">
        <f t="shared" si="29"/>
        <v>37728.939944770231</v>
      </c>
      <c r="W141" s="16">
        <f t="shared" si="8"/>
        <v>19800</v>
      </c>
      <c r="X141" s="16">
        <f t="shared" si="30"/>
        <v>141839.64604056958</v>
      </c>
      <c r="Y141" s="16">
        <f t="shared" si="31"/>
        <v>24415.887432138017</v>
      </c>
      <c r="Z141" s="16">
        <f t="shared" si="9"/>
        <v>117423.75860843157</v>
      </c>
      <c r="AA141" s="16">
        <f t="shared" si="32"/>
        <v>31413.681353335611</v>
      </c>
      <c r="AB141" s="16">
        <f t="shared" si="10"/>
        <v>19800</v>
      </c>
      <c r="AC141" s="16">
        <f t="shared" si="33"/>
        <v>129197.6505489346</v>
      </c>
      <c r="AD141" s="16">
        <f t="shared" si="34"/>
        <v>24400.852594894321</v>
      </c>
      <c r="AE141" s="16">
        <f t="shared" si="11"/>
        <v>104796.79795404029</v>
      </c>
      <c r="AF141" s="16">
        <f t="shared" si="35"/>
        <v>28233.117207317366</v>
      </c>
      <c r="AG141" s="16">
        <f t="shared" si="12"/>
        <v>19800</v>
      </c>
      <c r="AH141" s="16">
        <f t="shared" si="36"/>
        <v>122921.4309541766</v>
      </c>
      <c r="AI141" s="16">
        <f t="shared" si="37"/>
        <v>24393.335719325813</v>
      </c>
      <c r="AJ141" s="16">
        <f t="shared" si="13"/>
        <v>98528.095234850785</v>
      </c>
      <c r="AK141" s="16">
        <f t="shared" si="38"/>
        <v>26637.176664493607</v>
      </c>
      <c r="AL141" s="16">
        <f t="shared" si="14"/>
        <v>19800</v>
      </c>
      <c r="AM141" s="16">
        <f t="shared" si="39"/>
        <v>126055.82554469431</v>
      </c>
      <c r="AN141" s="16">
        <f t="shared" si="40"/>
        <v>24397.094042233268</v>
      </c>
      <c r="AO141" s="16">
        <f t="shared" si="15"/>
        <v>101658.73150246104</v>
      </c>
      <c r="AP141" s="16">
        <f t="shared" si="41"/>
        <v>27435.616036398467</v>
      </c>
      <c r="AQ141" s="16">
        <f t="shared" si="16"/>
        <v>19800</v>
      </c>
      <c r="AR141" s="16">
        <f t="shared" si="42"/>
        <v>122921.4309541766</v>
      </c>
      <c r="AS141" s="16">
        <f t="shared" si="43"/>
        <v>24393.335719325813</v>
      </c>
      <c r="AT141" s="16">
        <f t="shared" si="17"/>
        <v>98528.095234850785</v>
      </c>
      <c r="AU141" s="16">
        <f t="shared" si="44"/>
        <v>26637.176664493607</v>
      </c>
    </row>
    <row r="142" spans="2:47">
      <c r="B142" s="13">
        <v>17</v>
      </c>
      <c r="C142" s="16">
        <f t="shared" si="0"/>
        <v>-3069.0202497892992</v>
      </c>
      <c r="D142" s="16">
        <f t="shared" si="18"/>
        <v>370684.45733092556</v>
      </c>
      <c r="E142" s="16">
        <f t="shared" si="19"/>
        <v>0</v>
      </c>
      <c r="F142" s="16">
        <f t="shared" si="1"/>
        <v>373753.47758071485</v>
      </c>
      <c r="G142" s="16">
        <f t="shared" si="20"/>
        <v>90190.244932669419</v>
      </c>
      <c r="H142" s="16">
        <f t="shared" si="2"/>
        <v>19800</v>
      </c>
      <c r="I142" s="16">
        <f t="shared" si="21"/>
        <v>94867.590237046665</v>
      </c>
      <c r="J142" s="16">
        <f t="shared" si="22"/>
        <v>24486.182411451038</v>
      </c>
      <c r="K142" s="16">
        <f t="shared" si="3"/>
        <v>70381.407825595626</v>
      </c>
      <c r="L142" s="16">
        <f t="shared" si="23"/>
        <v>18210.874262016412</v>
      </c>
      <c r="M142" s="16">
        <f t="shared" si="4"/>
        <v>19800</v>
      </c>
      <c r="N142" s="16">
        <f t="shared" si="24"/>
        <v>204684.65998935417</v>
      </c>
      <c r="O142" s="16">
        <f t="shared" si="25"/>
        <v>24605.197481052539</v>
      </c>
      <c r="P142" s="16">
        <f t="shared" si="5"/>
        <v>180079.46250830163</v>
      </c>
      <c r="Q142" s="16">
        <f t="shared" si="26"/>
        <v>43938.866197263829</v>
      </c>
      <c r="R142" s="16">
        <f t="shared" si="6"/>
        <v>19800</v>
      </c>
      <c r="S142" s="16">
        <f t="shared" si="27"/>
        <v>147036.84712168193</v>
      </c>
      <c r="T142" s="16">
        <f t="shared" si="28"/>
        <v>24543.991977778041</v>
      </c>
      <c r="U142" s="16">
        <f t="shared" si="7"/>
        <v>122492.85514390389</v>
      </c>
      <c r="V142" s="16">
        <f t="shared" si="29"/>
        <v>30814.775449457051</v>
      </c>
      <c r="W142" s="16">
        <f t="shared" si="8"/>
        <v>19800</v>
      </c>
      <c r="X142" s="16">
        <f t="shared" si="30"/>
        <v>120704.57842395116</v>
      </c>
      <c r="Y142" s="16">
        <f t="shared" si="31"/>
        <v>24515.093975470238</v>
      </c>
      <c r="Z142" s="16">
        <f t="shared" si="9"/>
        <v>96189.484448480915</v>
      </c>
      <c r="AA142" s="16">
        <f t="shared" si="32"/>
        <v>24542.7100064677</v>
      </c>
      <c r="AB142" s="16">
        <f t="shared" si="10"/>
        <v>19800</v>
      </c>
      <c r="AC142" s="16">
        <f t="shared" si="33"/>
        <v>107724.82048887617</v>
      </c>
      <c r="AD142" s="16">
        <f t="shared" si="34"/>
        <v>24500.637440068778</v>
      </c>
      <c r="AE142" s="16">
        <f t="shared" si="11"/>
        <v>83224.18304880739</v>
      </c>
      <c r="AF142" s="16">
        <f t="shared" si="35"/>
        <v>21384.171114454784</v>
      </c>
      <c r="AG142" s="16">
        <f t="shared" si="12"/>
        <v>19800</v>
      </c>
      <c r="AH142" s="16">
        <f t="shared" si="36"/>
        <v>101280.97021571253</v>
      </c>
      <c r="AI142" s="16">
        <f t="shared" si="37"/>
        <v>24493.409411596134</v>
      </c>
      <c r="AJ142" s="16">
        <f t="shared" si="13"/>
        <v>76787.560804116394</v>
      </c>
      <c r="AK142" s="16">
        <f t="shared" si="38"/>
        <v>19799.354816551564</v>
      </c>
      <c r="AL142" s="16">
        <f t="shared" si="14"/>
        <v>19800</v>
      </c>
      <c r="AM142" s="16">
        <f t="shared" si="39"/>
        <v>104499.0764606398</v>
      </c>
      <c r="AN142" s="16">
        <f t="shared" si="40"/>
        <v>24497.0233389477</v>
      </c>
      <c r="AO142" s="16">
        <f t="shared" si="15"/>
        <v>80002.053121692094</v>
      </c>
      <c r="AP142" s="16">
        <f t="shared" si="41"/>
        <v>20592.222625508668</v>
      </c>
      <c r="AQ142" s="16">
        <f t="shared" si="16"/>
        <v>19800</v>
      </c>
      <c r="AR142" s="16">
        <f t="shared" si="42"/>
        <v>101280.97021571253</v>
      </c>
      <c r="AS142" s="16">
        <f t="shared" si="43"/>
        <v>24493.409411596134</v>
      </c>
      <c r="AT142" s="16">
        <f t="shared" si="17"/>
        <v>76787.560804116394</v>
      </c>
      <c r="AU142" s="16">
        <f t="shared" si="44"/>
        <v>19799.354816551564</v>
      </c>
    </row>
    <row r="143" spans="2:47">
      <c r="B143" s="13">
        <v>18</v>
      </c>
      <c r="C143" s="16">
        <f t="shared" si="0"/>
        <v>-3069.0202497892992</v>
      </c>
      <c r="D143" s="16">
        <f t="shared" si="18"/>
        <v>384196.14974432002</v>
      </c>
      <c r="E143" s="16">
        <f t="shared" si="19"/>
        <v>0</v>
      </c>
      <c r="F143" s="16">
        <f t="shared" si="1"/>
        <v>387265.16999410931</v>
      </c>
      <c r="G143" s="16">
        <f t="shared" si="20"/>
        <v>91430.652139665413</v>
      </c>
      <c r="H143" s="16">
        <f t="shared" si="2"/>
        <v>19800</v>
      </c>
      <c r="I143" s="16">
        <f t="shared" si="21"/>
        <v>72347.864360242776</v>
      </c>
      <c r="J143" s="16">
        <f t="shared" si="22"/>
        <v>24582.675110125052</v>
      </c>
      <c r="K143" s="16">
        <f t="shared" si="3"/>
        <v>47765.189250117721</v>
      </c>
      <c r="L143" s="16">
        <f t="shared" si="23"/>
        <v>11787.356295689313</v>
      </c>
      <c r="M143" s="16">
        <f t="shared" si="4"/>
        <v>5801.3900388947559</v>
      </c>
      <c r="N143" s="16">
        <f t="shared" si="24"/>
        <v>185110.88269078356</v>
      </c>
      <c r="O143" s="16">
        <f t="shared" si="25"/>
        <v>7236.2255211874362</v>
      </c>
      <c r="P143" s="16">
        <f t="shared" si="5"/>
        <v>177874.65716959612</v>
      </c>
      <c r="Q143" s="16">
        <f t="shared" si="26"/>
        <v>41393.371259700383</v>
      </c>
      <c r="R143" s="16">
        <f t="shared" si="6"/>
        <v>19800</v>
      </c>
      <c r="S143" s="16">
        <f t="shared" si="27"/>
        <v>125915.30551662456</v>
      </c>
      <c r="T143" s="16">
        <f t="shared" si="28"/>
        <v>24638.240494687234</v>
      </c>
      <c r="U143" s="16">
        <f t="shared" si="7"/>
        <v>101277.06502193733</v>
      </c>
      <c r="V143" s="16">
        <f t="shared" si="29"/>
        <v>24299.168864733736</v>
      </c>
      <c r="W143" s="16">
        <f t="shared" si="8"/>
        <v>19800</v>
      </c>
      <c r="X143" s="16">
        <f t="shared" si="30"/>
        <v>98877.018643971474</v>
      </c>
      <c r="Y143" s="16">
        <f t="shared" si="31"/>
        <v>24610.465713697089</v>
      </c>
      <c r="Z143" s="16">
        <f t="shared" si="9"/>
        <v>74266.552930274382</v>
      </c>
      <c r="AA143" s="16">
        <f t="shared" si="32"/>
        <v>18072.583822841054</v>
      </c>
      <c r="AB143" s="16">
        <f t="shared" si="10"/>
        <v>19800</v>
      </c>
      <c r="AC143" s="16">
        <f t="shared" si="33"/>
        <v>85549.466723191072</v>
      </c>
      <c r="AD143" s="16">
        <f t="shared" si="34"/>
        <v>24596.570036336929</v>
      </c>
      <c r="AE143" s="16">
        <f t="shared" si="11"/>
        <v>60952.896686854147</v>
      </c>
      <c r="AF143" s="16">
        <f t="shared" si="35"/>
        <v>14937.203305609246</v>
      </c>
      <c r="AG143" s="16">
        <f t="shared" si="12"/>
        <v>19800</v>
      </c>
      <c r="AH143" s="16">
        <f t="shared" si="36"/>
        <v>78933.005252983407</v>
      </c>
      <c r="AI143" s="16">
        <f t="shared" si="37"/>
        <v>24589.622166135985</v>
      </c>
      <c r="AJ143" s="16">
        <f t="shared" si="13"/>
        <v>54343.383086847418</v>
      </c>
      <c r="AK143" s="16">
        <f t="shared" si="38"/>
        <v>13364.074868944332</v>
      </c>
      <c r="AL143" s="16">
        <f t="shared" si="14"/>
        <v>19800</v>
      </c>
      <c r="AM143" s="16">
        <f t="shared" si="39"/>
        <v>82237.310485912181</v>
      </c>
      <c r="AN143" s="16">
        <f t="shared" si="40"/>
        <v>24593.096039508539</v>
      </c>
      <c r="AO143" s="16">
        <f t="shared" si="15"/>
        <v>57644.214446403639</v>
      </c>
      <c r="AP143" s="16">
        <f t="shared" si="41"/>
        <v>14151.089562098694</v>
      </c>
      <c r="AQ143" s="16">
        <f t="shared" si="16"/>
        <v>19800</v>
      </c>
      <c r="AR143" s="16">
        <f t="shared" si="42"/>
        <v>78933.005252983407</v>
      </c>
      <c r="AS143" s="16">
        <f t="shared" si="43"/>
        <v>24589.622166135985</v>
      </c>
      <c r="AT143" s="16">
        <f t="shared" si="17"/>
        <v>54343.383086847418</v>
      </c>
      <c r="AU143" s="16">
        <f t="shared" si="44"/>
        <v>13364.074868944332</v>
      </c>
    </row>
    <row r="144" spans="2:47">
      <c r="B144" s="13">
        <v>19</v>
      </c>
      <c r="C144" s="16">
        <f t="shared" si="0"/>
        <v>-3069.0202497892992</v>
      </c>
      <c r="D144" s="16">
        <f t="shared" si="18"/>
        <v>398085.35884374473</v>
      </c>
      <c r="E144" s="16">
        <f t="shared" si="19"/>
        <v>0</v>
      </c>
      <c r="F144" s="16">
        <f t="shared" si="1"/>
        <v>401154.37909353402</v>
      </c>
      <c r="G144" s="16">
        <f t="shared" si="20"/>
        <v>92646.737636720311</v>
      </c>
      <c r="H144" s="16">
        <f t="shared" si="2"/>
        <v>19800</v>
      </c>
      <c r="I144" s="16">
        <f t="shared" si="21"/>
        <v>49099.74863776601</v>
      </c>
      <c r="J144" s="16">
        <f t="shared" si="22"/>
        <v>24675.41571253763</v>
      </c>
      <c r="K144" s="16">
        <f t="shared" si="3"/>
        <v>24424.33292522838</v>
      </c>
      <c r="L144" s="16">
        <f t="shared" si="23"/>
        <v>5748.568115222728</v>
      </c>
      <c r="M144" s="16">
        <f t="shared" si="4"/>
        <v>-1197.9149416578657</v>
      </c>
      <c r="N144" s="16">
        <f t="shared" si="24"/>
        <v>182844.47509091464</v>
      </c>
      <c r="O144" s="16">
        <f t="shared" si="25"/>
        <v>0</v>
      </c>
      <c r="P144" s="16">
        <f t="shared" si="5"/>
        <v>184042.3900325725</v>
      </c>
      <c r="Q144" s="16">
        <f t="shared" si="26"/>
        <v>41756.16294250809</v>
      </c>
      <c r="R144" s="16">
        <f t="shared" si="6"/>
        <v>14809.323545270798</v>
      </c>
      <c r="S144" s="16">
        <f t="shared" si="27"/>
        <v>104106.74621865027</v>
      </c>
      <c r="T144" s="16">
        <f t="shared" si="28"/>
        <v>18495.802741041054</v>
      </c>
      <c r="U144" s="16">
        <f t="shared" si="7"/>
        <v>85610.943477609209</v>
      </c>
      <c r="V144" s="16">
        <f t="shared" si="29"/>
        <v>19590.325746343718</v>
      </c>
      <c r="W144" s="16">
        <f t="shared" si="8"/>
        <v>19800</v>
      </c>
      <c r="X144" s="16">
        <f t="shared" si="30"/>
        <v>76341.560419146248</v>
      </c>
      <c r="Y144" s="16">
        <f t="shared" si="31"/>
        <v>24702.119924817602</v>
      </c>
      <c r="Z144" s="16">
        <f t="shared" si="9"/>
        <v>51639.44049432865</v>
      </c>
      <c r="AA144" s="16">
        <f t="shared" si="32"/>
        <v>11985.069903105948</v>
      </c>
      <c r="AB144" s="16">
        <f t="shared" si="10"/>
        <v>19800</v>
      </c>
      <c r="AC144" s="16">
        <f t="shared" si="33"/>
        <v>62655.920620284851</v>
      </c>
      <c r="AD144" s="16">
        <f t="shared" si="34"/>
        <v>24688.767779723406</v>
      </c>
      <c r="AE144" s="16">
        <f t="shared" si="11"/>
        <v>37967.152840561444</v>
      </c>
      <c r="AF144" s="16">
        <f t="shared" si="35"/>
        <v>8873.9103184529631</v>
      </c>
      <c r="AG144" s="16">
        <f t="shared" si="12"/>
        <v>19800</v>
      </c>
      <c r="AH144" s="16">
        <f t="shared" si="36"/>
        <v>55861.737210293933</v>
      </c>
      <c r="AI144" s="16">
        <f t="shared" si="37"/>
        <v>24682.091435423306</v>
      </c>
      <c r="AJ144" s="16">
        <f t="shared" si="13"/>
        <v>31179.645774870627</v>
      </c>
      <c r="AK144" s="16">
        <f t="shared" si="38"/>
        <v>7312.9982207344419</v>
      </c>
      <c r="AL144" s="16">
        <f t="shared" si="14"/>
        <v>19800</v>
      </c>
      <c r="AM144" s="16">
        <f t="shared" si="39"/>
        <v>59254.79379803616</v>
      </c>
      <c r="AN144" s="16">
        <f t="shared" si="40"/>
        <v>24685.429568380554</v>
      </c>
      <c r="AO144" s="16">
        <f t="shared" si="15"/>
        <v>34569.364229655606</v>
      </c>
      <c r="AP144" s="16">
        <f t="shared" si="41"/>
        <v>8093.8958022144425</v>
      </c>
      <c r="AQ144" s="16">
        <f t="shared" si="16"/>
        <v>19800</v>
      </c>
      <c r="AR144" s="16">
        <f t="shared" si="42"/>
        <v>55861.737210293933</v>
      </c>
      <c r="AS144" s="16">
        <f t="shared" si="43"/>
        <v>24682.091435423306</v>
      </c>
      <c r="AT144" s="16">
        <f t="shared" si="17"/>
        <v>31179.645774870627</v>
      </c>
      <c r="AU144" s="16">
        <f t="shared" si="44"/>
        <v>7312.9982207344419</v>
      </c>
    </row>
    <row r="145" spans="2:47">
      <c r="B145" s="13">
        <v>20</v>
      </c>
      <c r="C145" s="16">
        <f t="shared" si="0"/>
        <v>-3069.0202497892992</v>
      </c>
      <c r="D145" s="16">
        <f t="shared" si="18"/>
        <v>412362.63244540739</v>
      </c>
      <c r="E145" s="16">
        <f t="shared" si="19"/>
        <v>0</v>
      </c>
      <c r="F145" s="16">
        <f t="shared" si="1"/>
        <v>415431.65269519668</v>
      </c>
      <c r="G145" s="16">
        <f t="shared" si="20"/>
        <v>93838.978320107461</v>
      </c>
      <c r="H145" s="16">
        <f t="shared" si="2"/>
        <v>19800</v>
      </c>
      <c r="I145" s="16">
        <f t="shared" si="21"/>
        <v>25106.74878715926</v>
      </c>
      <c r="J145" s="16">
        <f t="shared" si="22"/>
        <v>24764.520853794926</v>
      </c>
      <c r="K145" s="16">
        <f t="shared" si="3"/>
        <v>342.2279333643346</v>
      </c>
      <c r="L145" s="16">
        <f t="shared" si="23"/>
        <v>76.821801531493492</v>
      </c>
      <c r="M145" s="16">
        <f t="shared" si="4"/>
        <v>-1197.9149416578657</v>
      </c>
      <c r="N145" s="16">
        <f t="shared" si="24"/>
        <v>189184.53441008256</v>
      </c>
      <c r="O145" s="16">
        <f t="shared" si="25"/>
        <v>0</v>
      </c>
      <c r="P145" s="16">
        <f t="shared" si="5"/>
        <v>190382.44935174042</v>
      </c>
      <c r="Q145" s="16">
        <f t="shared" si="26"/>
        <v>42111.841062907799</v>
      </c>
      <c r="R145" s="16">
        <f t="shared" si="6"/>
        <v>-162.70581891680195</v>
      </c>
      <c r="S145" s="16">
        <f t="shared" si="27"/>
        <v>88002.9132383736</v>
      </c>
      <c r="T145" s="16">
        <f t="shared" si="28"/>
        <v>0</v>
      </c>
      <c r="U145" s="16">
        <f t="shared" si="7"/>
        <v>88165.619057290402</v>
      </c>
      <c r="V145" s="16">
        <f t="shared" si="29"/>
        <v>19365.717220843646</v>
      </c>
      <c r="W145" s="16">
        <f t="shared" si="8"/>
        <v>8469.7660581138171</v>
      </c>
      <c r="X145" s="16">
        <f t="shared" si="30"/>
        <v>53082.246461740193</v>
      </c>
      <c r="Y145" s="16">
        <f t="shared" si="31"/>
        <v>10604.39218710354</v>
      </c>
      <c r="Z145" s="16">
        <f t="shared" si="9"/>
        <v>42477.854274636651</v>
      </c>
      <c r="AA145" s="16">
        <f t="shared" si="32"/>
        <v>9402.7237373693406</v>
      </c>
      <c r="AB145" s="16">
        <f t="shared" si="10"/>
        <v>15005.595836158513</v>
      </c>
      <c r="AC145" s="16">
        <f t="shared" si="33"/>
        <v>39027.955090926727</v>
      </c>
      <c r="AD145" s="16">
        <f t="shared" si="34"/>
        <v>18777.720065201196</v>
      </c>
      <c r="AE145" s="16">
        <f t="shared" si="11"/>
        <v>20250.235025725531</v>
      </c>
      <c r="AF145" s="16">
        <f t="shared" si="35"/>
        <v>4514.0787891709815</v>
      </c>
      <c r="AG145" s="16">
        <f t="shared" si="12"/>
        <v>18212.113088531802</v>
      </c>
      <c r="AH145" s="16">
        <f t="shared" si="36"/>
        <v>32050.805077820511</v>
      </c>
      <c r="AI145" s="16">
        <f t="shared" si="37"/>
        <v>22784.396328692223</v>
      </c>
      <c r="AJ145" s="16">
        <f t="shared" si="13"/>
        <v>9266.408749128288</v>
      </c>
      <c r="AK145" s="16">
        <f t="shared" si="38"/>
        <v>2072.8496685195923</v>
      </c>
      <c r="AL145" s="16">
        <f t="shared" si="14"/>
        <v>16613.978367251308</v>
      </c>
      <c r="AM145" s="16">
        <f t="shared" si="39"/>
        <v>35535.232266232182</v>
      </c>
      <c r="AN145" s="16">
        <f t="shared" si="40"/>
        <v>20787.728963205369</v>
      </c>
      <c r="AO145" s="16">
        <f t="shared" si="15"/>
        <v>14747.503303026813</v>
      </c>
      <c r="AP145" s="16">
        <f t="shared" si="41"/>
        <v>3293.1899475732275</v>
      </c>
      <c r="AQ145" s="16">
        <f t="shared" si="16"/>
        <v>18212.113088531802</v>
      </c>
      <c r="AR145" s="16">
        <f t="shared" si="42"/>
        <v>32050.805077820511</v>
      </c>
      <c r="AS145" s="16">
        <f t="shared" si="43"/>
        <v>22784.396328692223</v>
      </c>
      <c r="AT145" s="16">
        <f t="shared" si="17"/>
        <v>9266.408749128288</v>
      </c>
      <c r="AU145" s="16">
        <f t="shared" si="44"/>
        <v>2072.8496685195923</v>
      </c>
    </row>
    <row r="146" spans="2:47">
      <c r="B146" s="13">
        <v>21</v>
      </c>
      <c r="C146" s="16">
        <f t="shared" si="0"/>
        <v>-3069.0202497892992</v>
      </c>
      <c r="D146" s="16">
        <f t="shared" si="18"/>
        <v>427038.81307150045</v>
      </c>
      <c r="E146" s="16">
        <f t="shared" si="19"/>
        <v>0</v>
      </c>
      <c r="F146" s="16">
        <f t="shared" si="1"/>
        <v>430107.83332128974</v>
      </c>
      <c r="G146" s="16">
        <f t="shared" si="20"/>
        <v>95007.841735192909</v>
      </c>
      <c r="H146" s="16">
        <f t="shared" si="2"/>
        <v>2445.9698817851263</v>
      </c>
      <c r="I146" s="16">
        <f t="shared" si="21"/>
        <v>351.78978182253411</v>
      </c>
      <c r="J146" s="16">
        <f t="shared" si="22"/>
        <v>3069.828834844036</v>
      </c>
      <c r="K146" s="16">
        <f t="shared" si="3"/>
        <v>-2165.6717748382625</v>
      </c>
      <c r="L146" s="16">
        <f t="shared" si="23"/>
        <v>0</v>
      </c>
      <c r="M146" s="16">
        <f t="shared" si="4"/>
        <v>-1197.9149416578657</v>
      </c>
      <c r="N146" s="16">
        <f t="shared" si="24"/>
        <v>195701.73498662806</v>
      </c>
      <c r="O146" s="16">
        <f t="shared" si="25"/>
        <v>0</v>
      </c>
      <c r="P146" s="16">
        <f t="shared" si="5"/>
        <v>196899.64992828591</v>
      </c>
      <c r="Q146" s="16">
        <f t="shared" si="26"/>
        <v>42460.54510251536</v>
      </c>
      <c r="R146" s="16">
        <f t="shared" si="6"/>
        <v>-162.70581891680195</v>
      </c>
      <c r="S146" s="16">
        <f t="shared" si="27"/>
        <v>90628.966453751098</v>
      </c>
      <c r="T146" s="16">
        <f t="shared" si="28"/>
        <v>0</v>
      </c>
      <c r="U146" s="16">
        <f t="shared" si="7"/>
        <v>90791.6722726679</v>
      </c>
      <c r="V146" s="16">
        <f t="shared" si="29"/>
        <v>19145.51278407887</v>
      </c>
      <c r="W146" s="16">
        <f t="shared" si="8"/>
        <v>376.74181390940066</v>
      </c>
      <c r="X146" s="16">
        <f t="shared" si="30"/>
        <v>43664.685523070002</v>
      </c>
      <c r="Y146" s="16">
        <f t="shared" si="31"/>
        <v>473.30073836677872</v>
      </c>
      <c r="Z146" s="16">
        <f t="shared" si="9"/>
        <v>43191.384784703223</v>
      </c>
      <c r="AA146" s="16">
        <f t="shared" si="32"/>
        <v>9118.434782043907</v>
      </c>
      <c r="AB146" s="16">
        <f t="shared" si="10"/>
        <v>622.38334463405283</v>
      </c>
      <c r="AC146" s="16">
        <f t="shared" si="33"/>
        <v>20816.026592344304</v>
      </c>
      <c r="AD146" s="16">
        <f t="shared" si="34"/>
        <v>781.51304445672304</v>
      </c>
      <c r="AE146" s="16">
        <f t="shared" si="11"/>
        <v>20034.513547887582</v>
      </c>
      <c r="AF146" s="16">
        <f t="shared" si="35"/>
        <v>4259.4147565926742</v>
      </c>
      <c r="AG146" s="16">
        <f t="shared" si="12"/>
        <v>745.3570623816413</v>
      </c>
      <c r="AH146" s="16">
        <f t="shared" si="36"/>
        <v>9525.3122095789313</v>
      </c>
      <c r="AI146" s="16">
        <f t="shared" si="37"/>
        <v>935.69658448738301</v>
      </c>
      <c r="AJ146" s="16">
        <f t="shared" si="13"/>
        <v>8589.6156250915483</v>
      </c>
      <c r="AK146" s="16">
        <f t="shared" si="38"/>
        <v>1832.5766363277382</v>
      </c>
      <c r="AL146" s="16">
        <f t="shared" si="14"/>
        <v>683.87020350784587</v>
      </c>
      <c r="AM146" s="16">
        <f t="shared" si="39"/>
        <v>15159.548545313382</v>
      </c>
      <c r="AN146" s="16">
        <f t="shared" si="40"/>
        <v>858.61437729367447</v>
      </c>
      <c r="AO146" s="16">
        <f t="shared" si="15"/>
        <v>14300.934168019709</v>
      </c>
      <c r="AP146" s="16">
        <f t="shared" si="41"/>
        <v>3045.7534768420528</v>
      </c>
      <c r="AQ146" s="16">
        <f t="shared" si="16"/>
        <v>745.3570623816413</v>
      </c>
      <c r="AR146" s="16">
        <f t="shared" si="42"/>
        <v>9525.3122095789313</v>
      </c>
      <c r="AS146" s="16">
        <f t="shared" si="43"/>
        <v>935.69658448738301</v>
      </c>
      <c r="AT146" s="16">
        <f t="shared" si="17"/>
        <v>8589.6156250915483</v>
      </c>
      <c r="AU146" s="16">
        <f t="shared" si="44"/>
        <v>1832.5766363277382</v>
      </c>
    </row>
    <row r="147" spans="2:47">
      <c r="B147" s="13">
        <v>22</v>
      </c>
      <c r="C147" s="16">
        <f t="shared" si="0"/>
        <v>-3069.0202497892992</v>
      </c>
      <c r="D147" s="16">
        <f t="shared" si="18"/>
        <v>442125.04618428659</v>
      </c>
      <c r="E147" s="16">
        <f t="shared" si="19"/>
        <v>0</v>
      </c>
      <c r="F147" s="16">
        <f t="shared" si="1"/>
        <v>445194.06643407588</v>
      </c>
      <c r="G147" s="16">
        <f t="shared" si="20"/>
        <v>96153.786259786488</v>
      </c>
      <c r="H147" s="16">
        <f t="shared" si="2"/>
        <v>868.33078012922977</v>
      </c>
      <c r="I147" s="16">
        <f t="shared" si="21"/>
        <v>-2230.6419280834107</v>
      </c>
      <c r="J147" s="16">
        <f t="shared" si="22"/>
        <v>0</v>
      </c>
      <c r="K147" s="16">
        <f t="shared" si="3"/>
        <v>-3098.9727082126406</v>
      </c>
      <c r="L147" s="16">
        <f t="shared" si="23"/>
        <v>0</v>
      </c>
      <c r="M147" s="16">
        <f t="shared" si="4"/>
        <v>-1197.9149416578657</v>
      </c>
      <c r="N147" s="16">
        <f t="shared" si="24"/>
        <v>202401.02614728222</v>
      </c>
      <c r="O147" s="16">
        <f t="shared" si="25"/>
        <v>0</v>
      </c>
      <c r="P147" s="16">
        <f t="shared" si="5"/>
        <v>203598.94108894008</v>
      </c>
      <c r="Q147" s="16">
        <f t="shared" si="26"/>
        <v>42802.411808012963</v>
      </c>
      <c r="R147" s="16">
        <f t="shared" si="6"/>
        <v>-162.70581891680195</v>
      </c>
      <c r="S147" s="16">
        <f t="shared" si="27"/>
        <v>93328.391595966241</v>
      </c>
      <c r="T147" s="16">
        <f t="shared" si="28"/>
        <v>0</v>
      </c>
      <c r="U147" s="16">
        <f t="shared" si="7"/>
        <v>93491.097414883043</v>
      </c>
      <c r="V147" s="16">
        <f t="shared" si="29"/>
        <v>18929.626081368304</v>
      </c>
      <c r="W147" s="16">
        <f t="shared" si="8"/>
        <v>376.74181390940066</v>
      </c>
      <c r="X147" s="16">
        <f t="shared" si="30"/>
        <v>44398.15207558783</v>
      </c>
      <c r="Y147" s="16">
        <f t="shared" si="31"/>
        <v>474.84565685496324</v>
      </c>
      <c r="Z147" s="16">
        <f t="shared" si="9"/>
        <v>43923.306418732864</v>
      </c>
      <c r="AA147" s="16">
        <f t="shared" si="32"/>
        <v>8844.0309784867568</v>
      </c>
      <c r="AB147" s="16">
        <f t="shared" si="10"/>
        <v>622.38334463405283</v>
      </c>
      <c r="AC147" s="16">
        <f t="shared" si="33"/>
        <v>20594.277856415563</v>
      </c>
      <c r="AD147" s="16">
        <f t="shared" si="34"/>
        <v>784.08075917287238</v>
      </c>
      <c r="AE147" s="16">
        <f t="shared" si="11"/>
        <v>19810.19709724269</v>
      </c>
      <c r="AF147" s="16">
        <f t="shared" si="35"/>
        <v>4016.9089512366813</v>
      </c>
      <c r="AG147" s="16">
        <f t="shared" si="12"/>
        <v>745.3570623816413</v>
      </c>
      <c r="AH147" s="16">
        <f t="shared" si="36"/>
        <v>8829.6094856566069</v>
      </c>
      <c r="AI147" s="16">
        <f t="shared" si="37"/>
        <v>938.78090791322086</v>
      </c>
      <c r="AJ147" s="16">
        <f t="shared" si="13"/>
        <v>7890.8285777433857</v>
      </c>
      <c r="AK147" s="16">
        <f t="shared" si="38"/>
        <v>1605.621172395754</v>
      </c>
      <c r="AL147" s="16">
        <f t="shared" si="14"/>
        <v>683.87020350784587</v>
      </c>
      <c r="AM147" s="16">
        <f t="shared" si="39"/>
        <v>14700.50226867418</v>
      </c>
      <c r="AN147" s="16">
        <f t="shared" si="40"/>
        <v>861.44001470578121</v>
      </c>
      <c r="AO147" s="16">
        <f t="shared" si="15"/>
        <v>13839.062253968399</v>
      </c>
      <c r="AP147" s="16">
        <f t="shared" si="41"/>
        <v>2811.053210231395</v>
      </c>
      <c r="AQ147" s="16">
        <f t="shared" si="16"/>
        <v>745.3570623816413</v>
      </c>
      <c r="AR147" s="16">
        <f t="shared" si="42"/>
        <v>8829.6094856566069</v>
      </c>
      <c r="AS147" s="16">
        <f t="shared" si="43"/>
        <v>938.78090791322086</v>
      </c>
      <c r="AT147" s="16">
        <f t="shared" si="17"/>
        <v>7890.8285777433857</v>
      </c>
      <c r="AU147" s="16">
        <f t="shared" si="44"/>
        <v>1605.621172395754</v>
      </c>
    </row>
    <row r="148" spans="2:47">
      <c r="B148" s="13">
        <v>23</v>
      </c>
      <c r="C148" s="16">
        <f t="shared" si="0"/>
        <v>-3069.0202497892992</v>
      </c>
      <c r="D148" s="16">
        <f t="shared" si="18"/>
        <v>457632.78865024395</v>
      </c>
      <c r="E148" s="16">
        <f t="shared" si="19"/>
        <v>0</v>
      </c>
      <c r="F148" s="16">
        <f t="shared" si="1"/>
        <v>460701.80890003324</v>
      </c>
      <c r="G148" s="16">
        <f t="shared" si="20"/>
        <v>97277.261283897838</v>
      </c>
      <c r="H148" s="16">
        <f t="shared" si="2"/>
        <v>868.33078012922977</v>
      </c>
      <c r="I148" s="16">
        <f t="shared" si="21"/>
        <v>-3191.9418894590199</v>
      </c>
      <c r="J148" s="16">
        <f t="shared" si="22"/>
        <v>0</v>
      </c>
      <c r="K148" s="16">
        <f t="shared" si="3"/>
        <v>-4060.2726695882498</v>
      </c>
      <c r="L148" s="16">
        <f t="shared" si="23"/>
        <v>0</v>
      </c>
      <c r="M148" s="16">
        <f t="shared" si="4"/>
        <v>-1197.9149416578657</v>
      </c>
      <c r="N148" s="16">
        <f t="shared" si="24"/>
        <v>209287.49550296506</v>
      </c>
      <c r="O148" s="16">
        <f t="shared" si="25"/>
        <v>0</v>
      </c>
      <c r="P148" s="16">
        <f t="shared" si="5"/>
        <v>210485.41044462292</v>
      </c>
      <c r="Q148" s="16">
        <f t="shared" si="26"/>
        <v>43137.575244775318</v>
      </c>
      <c r="R148" s="16">
        <f t="shared" si="6"/>
        <v>-162.70581891680195</v>
      </c>
      <c r="S148" s="16">
        <f t="shared" si="27"/>
        <v>96103.238676654873</v>
      </c>
      <c r="T148" s="16">
        <f t="shared" si="28"/>
        <v>0</v>
      </c>
      <c r="U148" s="16">
        <f t="shared" si="7"/>
        <v>96265.944495571675</v>
      </c>
      <c r="V148" s="16">
        <f t="shared" si="29"/>
        <v>18717.972451259906</v>
      </c>
      <c r="W148" s="16">
        <f t="shared" si="8"/>
        <v>376.74181390940066</v>
      </c>
      <c r="X148" s="16">
        <f t="shared" si="30"/>
        <v>45150.523600072265</v>
      </c>
      <c r="Y148" s="16">
        <f t="shared" si="31"/>
        <v>476.32854043018369</v>
      </c>
      <c r="Z148" s="16">
        <f t="shared" si="9"/>
        <v>44674.195059642079</v>
      </c>
      <c r="AA148" s="16">
        <f t="shared" si="32"/>
        <v>8579.1454012650538</v>
      </c>
      <c r="AB148" s="16">
        <f t="shared" si="10"/>
        <v>622.38334463405283</v>
      </c>
      <c r="AC148" s="16">
        <f t="shared" si="33"/>
        <v>20363.694004139648</v>
      </c>
      <c r="AD148" s="16">
        <f t="shared" si="34"/>
        <v>786.54547263188886</v>
      </c>
      <c r="AE148" s="16">
        <f t="shared" si="11"/>
        <v>19577.148531507759</v>
      </c>
      <c r="AF148" s="16">
        <f t="shared" si="35"/>
        <v>3786.0355672514406</v>
      </c>
      <c r="AG148" s="16">
        <f t="shared" si="12"/>
        <v>745.3570623816413</v>
      </c>
      <c r="AH148" s="16">
        <f t="shared" si="36"/>
        <v>8111.2983282055366</v>
      </c>
      <c r="AI148" s="16">
        <f t="shared" si="37"/>
        <v>941.74156883366777</v>
      </c>
      <c r="AJ148" s="16">
        <f t="shared" si="13"/>
        <v>7169.5567593718688</v>
      </c>
      <c r="AK148" s="16">
        <f t="shared" si="38"/>
        <v>1391.3770866446787</v>
      </c>
      <c r="AL148" s="16">
        <f t="shared" si="14"/>
        <v>683.87020350784587</v>
      </c>
      <c r="AM148" s="16">
        <f t="shared" si="39"/>
        <v>14225.725653344276</v>
      </c>
      <c r="AN148" s="16">
        <f t="shared" si="40"/>
        <v>864.15233294689051</v>
      </c>
      <c r="AO148" s="16">
        <f t="shared" si="15"/>
        <v>13361.573320397385</v>
      </c>
      <c r="AP148" s="16">
        <f t="shared" si="41"/>
        <v>2588.5232184502856</v>
      </c>
      <c r="AQ148" s="16">
        <f t="shared" si="16"/>
        <v>745.3570623816413</v>
      </c>
      <c r="AR148" s="16">
        <f t="shared" si="42"/>
        <v>8111.2983282055366</v>
      </c>
      <c r="AS148" s="16">
        <f t="shared" si="43"/>
        <v>941.74156883366777</v>
      </c>
      <c r="AT148" s="16">
        <f t="shared" si="17"/>
        <v>7169.5567593718688</v>
      </c>
      <c r="AU148" s="16">
        <f t="shared" si="44"/>
        <v>1391.3770866446787</v>
      </c>
    </row>
    <row r="149" spans="2:47">
      <c r="B149" s="13">
        <v>24</v>
      </c>
      <c r="C149" s="16">
        <f t="shared" si="0"/>
        <v>-3069.0202497892992</v>
      </c>
      <c r="D149" s="16">
        <f t="shared" si="18"/>
        <v>473573.81744070014</v>
      </c>
      <c r="E149" s="16">
        <f t="shared" si="19"/>
        <v>0</v>
      </c>
      <c r="F149" s="16">
        <f t="shared" si="1"/>
        <v>476642.83769048942</v>
      </c>
      <c r="G149" s="16">
        <f t="shared" si="20"/>
        <v>98378.707385967791</v>
      </c>
      <c r="H149" s="16">
        <f t="shared" si="2"/>
        <v>868.33078012922977</v>
      </c>
      <c r="I149" s="16">
        <f t="shared" si="21"/>
        <v>-4182.0808496758973</v>
      </c>
      <c r="J149" s="16">
        <f t="shared" si="22"/>
        <v>0</v>
      </c>
      <c r="K149" s="16">
        <f t="shared" si="3"/>
        <v>-5050.4116298051267</v>
      </c>
      <c r="L149" s="16">
        <f t="shared" si="23"/>
        <v>0</v>
      </c>
      <c r="M149" s="16">
        <f t="shared" si="4"/>
        <v>-1197.9149416578657</v>
      </c>
      <c r="N149" s="16">
        <f t="shared" si="24"/>
        <v>216366.37281244568</v>
      </c>
      <c r="O149" s="16">
        <f t="shared" si="25"/>
        <v>0</v>
      </c>
      <c r="P149" s="16">
        <f t="shared" si="5"/>
        <v>217564.28775410354</v>
      </c>
      <c r="Q149" s="16">
        <f t="shared" si="26"/>
        <v>43466.1668494443</v>
      </c>
      <c r="R149" s="16">
        <f t="shared" si="6"/>
        <v>-162.70581891680195</v>
      </c>
      <c r="S149" s="16">
        <f t="shared" si="27"/>
        <v>98955.614984777945</v>
      </c>
      <c r="T149" s="16">
        <f t="shared" si="28"/>
        <v>0</v>
      </c>
      <c r="U149" s="16">
        <f t="shared" si="7"/>
        <v>99118.320803694747</v>
      </c>
      <c r="V149" s="16">
        <f t="shared" si="29"/>
        <v>18510.468892330104</v>
      </c>
      <c r="W149" s="16">
        <f t="shared" si="8"/>
        <v>376.74181390940066</v>
      </c>
      <c r="X149" s="16">
        <f t="shared" si="30"/>
        <v>45922.392069608482</v>
      </c>
      <c r="Y149" s="16">
        <f t="shared" si="31"/>
        <v>477.75148733316138</v>
      </c>
      <c r="Z149" s="16">
        <f t="shared" si="9"/>
        <v>45444.640582275322</v>
      </c>
      <c r="AA149" s="16">
        <f t="shared" si="32"/>
        <v>8323.4241743817984</v>
      </c>
      <c r="AB149" s="16">
        <f t="shared" si="10"/>
        <v>622.38334463405283</v>
      </c>
      <c r="AC149" s="16">
        <f t="shared" si="33"/>
        <v>20124.134061478086</v>
      </c>
      <c r="AD149" s="16">
        <f t="shared" si="34"/>
        <v>788.91065986748936</v>
      </c>
      <c r="AE149" s="16">
        <f t="shared" si="11"/>
        <v>19335.223401610598</v>
      </c>
      <c r="AF149" s="16">
        <f t="shared" si="35"/>
        <v>3566.2888052536341</v>
      </c>
      <c r="AG149" s="16">
        <f t="shared" si="12"/>
        <v>745.3570623816413</v>
      </c>
      <c r="AH149" s="16">
        <f t="shared" si="36"/>
        <v>7369.8741752287187</v>
      </c>
      <c r="AI149" s="16">
        <f t="shared" si="37"/>
        <v>944.58273404043643</v>
      </c>
      <c r="AJ149" s="16">
        <f t="shared" si="13"/>
        <v>6425.2914411882821</v>
      </c>
      <c r="AK149" s="16">
        <f t="shared" si="38"/>
        <v>1189.2617018699023</v>
      </c>
      <c r="AL149" s="16">
        <f t="shared" si="14"/>
        <v>683.87020350784587</v>
      </c>
      <c r="AM149" s="16">
        <f t="shared" si="39"/>
        <v>13734.895678969289</v>
      </c>
      <c r="AN149" s="16">
        <f t="shared" si="40"/>
        <v>866.75515272306052</v>
      </c>
      <c r="AO149" s="16">
        <f t="shared" si="15"/>
        <v>12868.140526246229</v>
      </c>
      <c r="AP149" s="16">
        <f t="shared" si="41"/>
        <v>2377.6193299558563</v>
      </c>
      <c r="AQ149" s="16">
        <f t="shared" si="16"/>
        <v>745.3570623816413</v>
      </c>
      <c r="AR149" s="16">
        <f t="shared" si="42"/>
        <v>7369.8741752287187</v>
      </c>
      <c r="AS149" s="16">
        <f t="shared" si="43"/>
        <v>944.58273404043643</v>
      </c>
      <c r="AT149" s="16">
        <f t="shared" si="17"/>
        <v>6425.2914411882821</v>
      </c>
      <c r="AU149" s="16">
        <f t="shared" si="44"/>
        <v>1189.2617018699023</v>
      </c>
    </row>
    <row r="150" spans="2:47">
      <c r="B150" s="13">
        <v>25</v>
      </c>
      <c r="C150" s="16">
        <f t="shared" si="0"/>
        <v>-3069.0202497892992</v>
      </c>
      <c r="D150" s="16">
        <f t="shared" si="18"/>
        <v>489960.23857556173</v>
      </c>
      <c r="E150" s="16">
        <f t="shared" si="19"/>
        <v>0</v>
      </c>
      <c r="F150" s="16">
        <f t="shared" si="1"/>
        <v>493029.25882535102</v>
      </c>
      <c r="G150" s="16">
        <f t="shared" si="20"/>
        <v>99458.556505644214</v>
      </c>
      <c r="H150" s="16">
        <f t="shared" si="2"/>
        <v>868.33078012922977</v>
      </c>
      <c r="I150" s="16">
        <f t="shared" si="21"/>
        <v>-5201.9239786992803</v>
      </c>
      <c r="J150" s="16">
        <f t="shared" si="22"/>
        <v>0</v>
      </c>
      <c r="K150" s="16">
        <f t="shared" si="3"/>
        <v>-6070.2547588285097</v>
      </c>
      <c r="L150" s="16">
        <f t="shared" si="23"/>
        <v>0</v>
      </c>
      <c r="M150" s="16">
        <f t="shared" si="4"/>
        <v>-1197.9149416578657</v>
      </c>
      <c r="N150" s="16">
        <f t="shared" si="24"/>
        <v>223643.03395395319</v>
      </c>
      <c r="O150" s="16">
        <f t="shared" si="25"/>
        <v>0</v>
      </c>
      <c r="P150" s="16">
        <f t="shared" si="5"/>
        <v>224840.94889561104</v>
      </c>
      <c r="Q150" s="16">
        <f t="shared" si="26"/>
        <v>43788.31548147271</v>
      </c>
      <c r="R150" s="16">
        <f t="shared" si="6"/>
        <v>-162.70581891680195</v>
      </c>
      <c r="S150" s="16">
        <f t="shared" si="27"/>
        <v>101887.68668694998</v>
      </c>
      <c r="T150" s="16">
        <f t="shared" si="28"/>
        <v>0</v>
      </c>
      <c r="U150" s="16">
        <f t="shared" si="7"/>
        <v>102050.39250586678</v>
      </c>
      <c r="V150" s="16">
        <f t="shared" si="29"/>
        <v>18307.034030634222</v>
      </c>
      <c r="W150" s="16">
        <f t="shared" si="8"/>
        <v>376.74181390940066</v>
      </c>
      <c r="X150" s="16">
        <f t="shared" si="30"/>
        <v>46714.363840144091</v>
      </c>
      <c r="Y150" s="16">
        <f t="shared" si="31"/>
        <v>479.11655862565431</v>
      </c>
      <c r="Z150" s="16">
        <f t="shared" si="9"/>
        <v>46235.247281518437</v>
      </c>
      <c r="AA150" s="16">
        <f t="shared" si="32"/>
        <v>8076.5261116623342</v>
      </c>
      <c r="AB150" s="16">
        <f t="shared" si="10"/>
        <v>622.38334463405283</v>
      </c>
      <c r="AC150" s="16">
        <f t="shared" si="33"/>
        <v>19875.449543451596</v>
      </c>
      <c r="AD150" s="16">
        <f t="shared" si="34"/>
        <v>791.17973516655024</v>
      </c>
      <c r="AE150" s="16">
        <f t="shared" si="11"/>
        <v>19084.269808285044</v>
      </c>
      <c r="AF150" s="16">
        <f t="shared" si="35"/>
        <v>3357.1823105397402</v>
      </c>
      <c r="AG150" s="16">
        <f t="shared" si="12"/>
        <v>745.3570623816413</v>
      </c>
      <c r="AH150" s="16">
        <f t="shared" si="36"/>
        <v>6604.8140840550832</v>
      </c>
      <c r="AI150" s="16">
        <f t="shared" si="37"/>
        <v>947.30849798361373</v>
      </c>
      <c r="AJ150" s="16">
        <f t="shared" si="13"/>
        <v>5657.5055860714692</v>
      </c>
      <c r="AK150" s="16">
        <f t="shared" si="38"/>
        <v>998.71519084618183</v>
      </c>
      <c r="AL150" s="16">
        <f t="shared" si="14"/>
        <v>683.87020350784587</v>
      </c>
      <c r="AM150" s="16">
        <f t="shared" si="39"/>
        <v>13227.676372549549</v>
      </c>
      <c r="AN150" s="16">
        <f t="shared" si="40"/>
        <v>869.25222817893939</v>
      </c>
      <c r="AO150" s="16">
        <f t="shared" si="15"/>
        <v>12358.424144370611</v>
      </c>
      <c r="AP150" s="16">
        <f t="shared" si="41"/>
        <v>2177.8185186014025</v>
      </c>
      <c r="AQ150" s="16">
        <f t="shared" si="16"/>
        <v>745.3570623816413</v>
      </c>
      <c r="AR150" s="16">
        <f t="shared" si="42"/>
        <v>6604.8140840550832</v>
      </c>
      <c r="AS150" s="16">
        <f t="shared" si="43"/>
        <v>947.30849798361373</v>
      </c>
      <c r="AT150" s="16">
        <f t="shared" si="17"/>
        <v>5657.5055860714692</v>
      </c>
      <c r="AU150" s="16">
        <f t="shared" si="44"/>
        <v>998.71519084618183</v>
      </c>
    </row>
    <row r="151" spans="2:47">
      <c r="B151" s="13">
        <v>26</v>
      </c>
      <c r="C151" s="16">
        <f t="shared" si="0"/>
        <v>-3069.0202497892992</v>
      </c>
      <c r="D151" s="16">
        <f t="shared" si="18"/>
        <v>506804.49631693133</v>
      </c>
      <c r="E151" s="16">
        <f t="shared" si="19"/>
        <v>0</v>
      </c>
      <c r="F151" s="16">
        <f t="shared" si="1"/>
        <v>509873.51656672062</v>
      </c>
      <c r="G151" s="16">
        <f t="shared" si="20"/>
        <v>100517.23211317012</v>
      </c>
      <c r="H151" s="16">
        <f t="shared" si="2"/>
        <v>868.33078012922977</v>
      </c>
      <c r="I151" s="16">
        <f t="shared" si="21"/>
        <v>-6252.3624015933656</v>
      </c>
      <c r="J151" s="16">
        <f t="shared" si="22"/>
        <v>0</v>
      </c>
      <c r="K151" s="16">
        <f t="shared" si="3"/>
        <v>-7120.693181722595</v>
      </c>
      <c r="L151" s="16">
        <f t="shared" si="23"/>
        <v>0</v>
      </c>
      <c r="M151" s="16">
        <f t="shared" si="4"/>
        <v>-1197.9149416578657</v>
      </c>
      <c r="N151" s="16">
        <f t="shared" si="24"/>
        <v>231123.00500775443</v>
      </c>
      <c r="O151" s="16">
        <f t="shared" si="25"/>
        <v>0</v>
      </c>
      <c r="P151" s="16">
        <f t="shared" si="5"/>
        <v>232320.91994941229</v>
      </c>
      <c r="Q151" s="16">
        <f t="shared" si="26"/>
        <v>44104.147473657424</v>
      </c>
      <c r="R151" s="16">
        <f t="shared" si="6"/>
        <v>-162.70581891680195</v>
      </c>
      <c r="S151" s="16">
        <f t="shared" si="27"/>
        <v>104901.6804724807</v>
      </c>
      <c r="T151" s="16">
        <f t="shared" si="28"/>
        <v>0</v>
      </c>
      <c r="U151" s="16">
        <f t="shared" si="7"/>
        <v>105064.3862913975</v>
      </c>
      <c r="V151" s="16">
        <f t="shared" si="29"/>
        <v>18107.58808779512</v>
      </c>
      <c r="W151" s="16">
        <f t="shared" si="8"/>
        <v>376.74181390940066</v>
      </c>
      <c r="X151" s="16">
        <f t="shared" si="30"/>
        <v>47527.06009056406</v>
      </c>
      <c r="Y151" s="16">
        <f t="shared" si="31"/>
        <v>480.42577566202397</v>
      </c>
      <c r="Z151" s="16">
        <f t="shared" si="9"/>
        <v>47046.634314902039</v>
      </c>
      <c r="AA151" s="16">
        <f t="shared" si="32"/>
        <v>7838.1223571368928</v>
      </c>
      <c r="AB151" s="16">
        <f t="shared" si="10"/>
        <v>622.38334463405283</v>
      </c>
      <c r="AC151" s="16">
        <f t="shared" si="33"/>
        <v>19617.484306728529</v>
      </c>
      <c r="AD151" s="16">
        <f t="shared" si="34"/>
        <v>793.35604779825087</v>
      </c>
      <c r="AE151" s="16">
        <f t="shared" si="11"/>
        <v>18824.128258930279</v>
      </c>
      <c r="AF151" s="16">
        <f t="shared" si="35"/>
        <v>3158.2486103958722</v>
      </c>
      <c r="AG151" s="16">
        <f t="shared" si="12"/>
        <v>745.3570623816413</v>
      </c>
      <c r="AH151" s="16">
        <f t="shared" si="36"/>
        <v>5815.5762921463065</v>
      </c>
      <c r="AI151" s="16">
        <f t="shared" si="37"/>
        <v>949.92287760057559</v>
      </c>
      <c r="AJ151" s="16">
        <f t="shared" si="13"/>
        <v>4865.6534145457308</v>
      </c>
      <c r="AK151" s="16">
        <f t="shared" si="38"/>
        <v>819.19991200147763</v>
      </c>
      <c r="AL151" s="16">
        <f t="shared" si="14"/>
        <v>683.87020350784587</v>
      </c>
      <c r="AM151" s="16">
        <f t="shared" si="39"/>
        <v>12703.718514964325</v>
      </c>
      <c r="AN151" s="16">
        <f t="shared" si="40"/>
        <v>871.64724217913306</v>
      </c>
      <c r="AO151" s="16">
        <f t="shared" si="15"/>
        <v>11832.071272785191</v>
      </c>
      <c r="AP151" s="16">
        <f t="shared" si="41"/>
        <v>1988.6182901247255</v>
      </c>
      <c r="AQ151" s="16">
        <f t="shared" si="16"/>
        <v>745.3570623816413</v>
      </c>
      <c r="AR151" s="16">
        <f t="shared" si="42"/>
        <v>5815.5762921463065</v>
      </c>
      <c r="AS151" s="16">
        <f t="shared" si="43"/>
        <v>949.92287760057559</v>
      </c>
      <c r="AT151" s="16">
        <f t="shared" si="17"/>
        <v>4865.6534145457308</v>
      </c>
      <c r="AU151" s="16">
        <f t="shared" si="44"/>
        <v>819.19991200147763</v>
      </c>
    </row>
    <row r="152" spans="2:47">
      <c r="B152" s="13">
        <v>27</v>
      </c>
      <c r="C152" s="16">
        <f t="shared" si="0"/>
        <v>-3069.0202497892992</v>
      </c>
      <c r="D152" s="16">
        <f t="shared" si="18"/>
        <v>524119.38261959475</v>
      </c>
      <c r="E152" s="16">
        <f t="shared" si="19"/>
        <v>0</v>
      </c>
      <c r="F152" s="16">
        <f t="shared" si="1"/>
        <v>527188.40286938404</v>
      </c>
      <c r="G152" s="16">
        <f t="shared" si="20"/>
        <v>101555.1493754504</v>
      </c>
      <c r="H152" s="16">
        <f t="shared" si="2"/>
        <v>868.33078012922977</v>
      </c>
      <c r="I152" s="16">
        <f t="shared" si="21"/>
        <v>-7334.3139771742726</v>
      </c>
      <c r="J152" s="16">
        <f t="shared" si="22"/>
        <v>0</v>
      </c>
      <c r="K152" s="16">
        <f t="shared" si="3"/>
        <v>-8202.644757303502</v>
      </c>
      <c r="L152" s="16">
        <f t="shared" si="23"/>
        <v>0</v>
      </c>
      <c r="M152" s="16">
        <f t="shared" si="4"/>
        <v>-1197.9149416578657</v>
      </c>
      <c r="N152" s="16">
        <f t="shared" si="24"/>
        <v>238811.96645279889</v>
      </c>
      <c r="O152" s="16">
        <f t="shared" si="25"/>
        <v>0</v>
      </c>
      <c r="P152" s="16">
        <f t="shared" si="5"/>
        <v>240009.88139445675</v>
      </c>
      <c r="Q152" s="16">
        <f t="shared" si="26"/>
        <v>44413.786681681653</v>
      </c>
      <c r="R152" s="16">
        <f t="shared" si="6"/>
        <v>-162.70581891680195</v>
      </c>
      <c r="S152" s="16">
        <f t="shared" si="27"/>
        <v>107999.88524437914</v>
      </c>
      <c r="T152" s="16">
        <f t="shared" si="28"/>
        <v>0</v>
      </c>
      <c r="U152" s="16">
        <f t="shared" si="7"/>
        <v>108162.59106329594</v>
      </c>
      <c r="V152" s="16">
        <f t="shared" si="29"/>
        <v>17912.052849717569</v>
      </c>
      <c r="W152" s="16">
        <f t="shared" si="8"/>
        <v>376.74181390940066</v>
      </c>
      <c r="X152" s="16">
        <f t="shared" si="30"/>
        <v>48361.117277660407</v>
      </c>
      <c r="Y152" s="16">
        <f t="shared" si="31"/>
        <v>481.68111792928619</v>
      </c>
      <c r="Z152" s="16">
        <f t="shared" si="9"/>
        <v>47879.436159731122</v>
      </c>
      <c r="AA152" s="16">
        <f t="shared" si="32"/>
        <v>7607.8960264474481</v>
      </c>
      <c r="AB152" s="16">
        <f t="shared" si="10"/>
        <v>622.38334463405283</v>
      </c>
      <c r="AC152" s="16">
        <f t="shared" si="33"/>
        <v>19350.074402484792</v>
      </c>
      <c r="AD152" s="16">
        <f t="shared" si="34"/>
        <v>795.44287835827936</v>
      </c>
      <c r="AE152" s="16">
        <f t="shared" si="11"/>
        <v>18554.631524126511</v>
      </c>
      <c r="AF152" s="16">
        <f t="shared" si="35"/>
        <v>2969.0385522398215</v>
      </c>
      <c r="AG152" s="16">
        <f t="shared" si="12"/>
        <v>745.3570623816413</v>
      </c>
      <c r="AH152" s="16">
        <f t="shared" si="36"/>
        <v>5001.5997709481389</v>
      </c>
      <c r="AI152" s="16">
        <f t="shared" si="37"/>
        <v>952.42980788526881</v>
      </c>
      <c r="AJ152" s="16">
        <f t="shared" si="13"/>
        <v>4049.16996306287</v>
      </c>
      <c r="AK152" s="16">
        <f t="shared" si="38"/>
        <v>650.19974575355104</v>
      </c>
      <c r="AL152" s="16">
        <f t="shared" si="14"/>
        <v>683.87020350784587</v>
      </c>
      <c r="AM152" s="16">
        <f t="shared" si="39"/>
        <v>12162.65934414681</v>
      </c>
      <c r="AN152" s="16">
        <f t="shared" si="40"/>
        <v>873.94380226713054</v>
      </c>
      <c r="AO152" s="16">
        <f t="shared" si="15"/>
        <v>11288.715541879679</v>
      </c>
      <c r="AP152" s="16">
        <f t="shared" si="41"/>
        <v>1809.5360693901184</v>
      </c>
      <c r="AQ152" s="16">
        <f t="shared" si="16"/>
        <v>745.3570623816413</v>
      </c>
      <c r="AR152" s="16">
        <f t="shared" si="42"/>
        <v>5001.5997709481389</v>
      </c>
      <c r="AS152" s="16">
        <f t="shared" si="43"/>
        <v>952.42980788526881</v>
      </c>
      <c r="AT152" s="16">
        <f t="shared" si="17"/>
        <v>4049.16996306287</v>
      </c>
      <c r="AU152" s="16">
        <f t="shared" si="44"/>
        <v>650.19974575355104</v>
      </c>
    </row>
    <row r="153" spans="2:47">
      <c r="B153" s="13">
        <v>28</v>
      </c>
      <c r="C153" s="16">
        <f t="shared" si="0"/>
        <v>-3069.0202497892992</v>
      </c>
      <c r="D153" s="16">
        <f t="shared" si="18"/>
        <v>541918.04684555472</v>
      </c>
      <c r="E153" s="16">
        <f t="shared" si="19"/>
        <v>0</v>
      </c>
      <c r="F153" s="16">
        <f t="shared" si="1"/>
        <v>544987.06709534407</v>
      </c>
      <c r="G153" s="16">
        <f t="shared" si="20"/>
        <v>102572.71531886245</v>
      </c>
      <c r="H153" s="16">
        <f t="shared" si="2"/>
        <v>868.33078012922977</v>
      </c>
      <c r="I153" s="16">
        <f t="shared" si="21"/>
        <v>-8448.7241000226077</v>
      </c>
      <c r="J153" s="16">
        <f t="shared" si="22"/>
        <v>0</v>
      </c>
      <c r="K153" s="16">
        <f t="shared" si="3"/>
        <v>-9317.054880151838</v>
      </c>
      <c r="L153" s="16">
        <f t="shared" si="23"/>
        <v>0</v>
      </c>
      <c r="M153" s="16">
        <f t="shared" si="4"/>
        <v>-1197.9149416578657</v>
      </c>
      <c r="N153" s="16">
        <f t="shared" si="24"/>
        <v>246715.7574806179</v>
      </c>
      <c r="O153" s="16">
        <f t="shared" si="25"/>
        <v>0</v>
      </c>
      <c r="P153" s="16">
        <f t="shared" si="5"/>
        <v>247913.67242227576</v>
      </c>
      <c r="Q153" s="16">
        <f t="shared" si="26"/>
        <v>44717.3545326858</v>
      </c>
      <c r="R153" s="16">
        <f t="shared" si="6"/>
        <v>-162.70581891680195</v>
      </c>
      <c r="S153" s="16">
        <f t="shared" si="27"/>
        <v>111184.65385760444</v>
      </c>
      <c r="T153" s="16">
        <f t="shared" si="28"/>
        <v>0</v>
      </c>
      <c r="U153" s="16">
        <f t="shared" si="7"/>
        <v>111347.35967652124</v>
      </c>
      <c r="V153" s="16">
        <f t="shared" si="29"/>
        <v>17720.351635916049</v>
      </c>
      <c r="W153" s="16">
        <f t="shared" si="8"/>
        <v>376.74181390940066</v>
      </c>
      <c r="X153" s="16">
        <f t="shared" si="30"/>
        <v>49217.187606034015</v>
      </c>
      <c r="Y153" s="16">
        <f t="shared" si="31"/>
        <v>482.88452123007858</v>
      </c>
      <c r="Z153" s="16">
        <f t="shared" si="9"/>
        <v>48734.303084803934</v>
      </c>
      <c r="AA153" s="16">
        <f t="shared" si="32"/>
        <v>7385.5418502156635</v>
      </c>
      <c r="AB153" s="16">
        <f t="shared" si="10"/>
        <v>622.38334463405283</v>
      </c>
      <c r="AC153" s="16">
        <f t="shared" si="33"/>
        <v>19073.047928910608</v>
      </c>
      <c r="AD153" s="16">
        <f t="shared" si="34"/>
        <v>797.44343568574834</v>
      </c>
      <c r="AE153" s="16">
        <f t="shared" si="11"/>
        <v>18275.604493224859</v>
      </c>
      <c r="AF153" s="16">
        <f t="shared" si="35"/>
        <v>2789.120744177053</v>
      </c>
      <c r="AG153" s="16">
        <f t="shared" si="12"/>
        <v>745.3570623816413</v>
      </c>
      <c r="AH153" s="16">
        <f t="shared" si="36"/>
        <v>4162.303771830846</v>
      </c>
      <c r="AI153" s="16">
        <f t="shared" si="37"/>
        <v>954.83313814707037</v>
      </c>
      <c r="AJ153" s="16">
        <f t="shared" si="13"/>
        <v>3207.4706336837758</v>
      </c>
      <c r="AK153" s="16">
        <f t="shared" si="38"/>
        <v>491.21943342049025</v>
      </c>
      <c r="AL153" s="16">
        <f t="shared" si="14"/>
        <v>683.87020350784587</v>
      </c>
      <c r="AM153" s="16">
        <f t="shared" si="39"/>
        <v>11604.122254119799</v>
      </c>
      <c r="AN153" s="16">
        <f t="shared" si="40"/>
        <v>876.14543725522321</v>
      </c>
      <c r="AO153" s="16">
        <f t="shared" si="15"/>
        <v>10727.976816864575</v>
      </c>
      <c r="AP153" s="16">
        <f t="shared" si="41"/>
        <v>1640.1085901299027</v>
      </c>
      <c r="AQ153" s="16">
        <f t="shared" si="16"/>
        <v>745.3570623816413</v>
      </c>
      <c r="AR153" s="16">
        <f t="shared" si="42"/>
        <v>4162.303771830846</v>
      </c>
      <c r="AS153" s="16">
        <f t="shared" si="43"/>
        <v>954.83313814707037</v>
      </c>
      <c r="AT153" s="16">
        <f t="shared" si="17"/>
        <v>3207.4706336837758</v>
      </c>
      <c r="AU153" s="16">
        <f t="shared" si="44"/>
        <v>491.21943342049025</v>
      </c>
    </row>
    <row r="154" spans="2:47">
      <c r="B154" s="13">
        <v>29</v>
      </c>
      <c r="C154" s="16">
        <f t="shared" si="0"/>
        <v>-3069.0202497892992</v>
      </c>
      <c r="D154" s="16">
        <f t="shared" si="18"/>
        <v>560214.00574998802</v>
      </c>
      <c r="E154" s="16">
        <f t="shared" si="19"/>
        <v>0</v>
      </c>
      <c r="F154" s="16">
        <f t="shared" si="1"/>
        <v>563283.02599977737</v>
      </c>
      <c r="G154" s="16">
        <f t="shared" si="20"/>
        <v>103570.32898887427</v>
      </c>
      <c r="H154" s="16">
        <f t="shared" si="2"/>
        <v>868.33078012922977</v>
      </c>
      <c r="I154" s="16">
        <f t="shared" si="21"/>
        <v>-9596.566526556393</v>
      </c>
      <c r="J154" s="16">
        <f t="shared" si="22"/>
        <v>0</v>
      </c>
      <c r="K154" s="16">
        <f t="shared" si="3"/>
        <v>-10464.897306685623</v>
      </c>
      <c r="L154" s="16">
        <f t="shared" si="23"/>
        <v>0</v>
      </c>
      <c r="M154" s="16">
        <f t="shared" si="4"/>
        <v>-1197.9149416578657</v>
      </c>
      <c r="N154" s="16">
        <f t="shared" si="24"/>
        <v>254840.38042975415</v>
      </c>
      <c r="O154" s="16">
        <f t="shared" si="25"/>
        <v>0</v>
      </c>
      <c r="P154" s="16">
        <f t="shared" si="5"/>
        <v>256038.29537141201</v>
      </c>
      <c r="Q154" s="16">
        <f t="shared" si="26"/>
        <v>45014.970072885946</v>
      </c>
      <c r="R154" s="16">
        <f t="shared" si="6"/>
        <v>-162.70581891680195</v>
      </c>
      <c r="S154" s="16">
        <f t="shared" si="27"/>
        <v>114458.40490588325</v>
      </c>
      <c r="T154" s="16">
        <f t="shared" si="28"/>
        <v>0</v>
      </c>
      <c r="U154" s="16">
        <f t="shared" si="7"/>
        <v>114621.11072480005</v>
      </c>
      <c r="V154" s="16">
        <f t="shared" si="29"/>
        <v>17532.409269443971</v>
      </c>
      <c r="W154" s="16">
        <f t="shared" si="8"/>
        <v>376.74181390940066</v>
      </c>
      <c r="X154" s="16">
        <f t="shared" si="30"/>
        <v>50095.939512993362</v>
      </c>
      <c r="Y154" s="16">
        <f t="shared" si="31"/>
        <v>484.03787618354352</v>
      </c>
      <c r="Z154" s="16">
        <f t="shared" si="9"/>
        <v>49611.901636809816</v>
      </c>
      <c r="AA154" s="16">
        <f t="shared" si="32"/>
        <v>7170.7658202205657</v>
      </c>
      <c r="AB154" s="16">
        <f t="shared" si="10"/>
        <v>622.38334463405283</v>
      </c>
      <c r="AC154" s="16">
        <f t="shared" si="33"/>
        <v>18786.22488276556</v>
      </c>
      <c r="AD154" s="16">
        <f t="shared" si="34"/>
        <v>799.36085431136439</v>
      </c>
      <c r="AE154" s="16">
        <f t="shared" si="11"/>
        <v>17986.864028454194</v>
      </c>
      <c r="AF154" s="16">
        <f t="shared" si="35"/>
        <v>2618.0809994056958</v>
      </c>
      <c r="AG154" s="16">
        <f t="shared" si="12"/>
        <v>745.3570623816413</v>
      </c>
      <c r="AH154" s="16">
        <f t="shared" si="36"/>
        <v>3297.0873631889003</v>
      </c>
      <c r="AI154" s="16">
        <f t="shared" si="37"/>
        <v>957.1366289094866</v>
      </c>
      <c r="AJ154" s="16">
        <f t="shared" si="13"/>
        <v>2339.9507342794136</v>
      </c>
      <c r="AK154" s="16">
        <f t="shared" si="38"/>
        <v>341.78392044006887</v>
      </c>
      <c r="AL154" s="16">
        <f t="shared" si="14"/>
        <v>683.87020350784587</v>
      </c>
      <c r="AM154" s="16">
        <f t="shared" si="39"/>
        <v>11027.716489127772</v>
      </c>
      <c r="AN154" s="16">
        <f t="shared" si="40"/>
        <v>878.25559439982032</v>
      </c>
      <c r="AO154" s="16">
        <f t="shared" si="15"/>
        <v>10149.460894727952</v>
      </c>
      <c r="AP154" s="16">
        <f t="shared" si="41"/>
        <v>1479.8912887699692</v>
      </c>
      <c r="AQ154" s="16">
        <f t="shared" si="16"/>
        <v>745.3570623816413</v>
      </c>
      <c r="AR154" s="16">
        <f t="shared" si="42"/>
        <v>3297.0873631889003</v>
      </c>
      <c r="AS154" s="16">
        <f t="shared" si="43"/>
        <v>957.1366289094866</v>
      </c>
      <c r="AT154" s="16">
        <f t="shared" si="17"/>
        <v>2339.9507342794136</v>
      </c>
      <c r="AU154" s="16">
        <f t="shared" si="44"/>
        <v>341.78392044006887</v>
      </c>
    </row>
    <row r="155" spans="2:47">
      <c r="B155" s="13">
        <v>30</v>
      </c>
      <c r="C155" s="16">
        <f t="shared" si="0"/>
        <v>-3069.0202497892992</v>
      </c>
      <c r="D155" s="16">
        <f t="shared" si="18"/>
        <v>579021.1537462112</v>
      </c>
      <c r="E155" s="16">
        <f t="shared" si="19"/>
        <v>0</v>
      </c>
      <c r="F155" s="16">
        <f t="shared" si="1"/>
        <v>582090.17399600055</v>
      </c>
      <c r="G155" s="16">
        <f t="shared" si="20"/>
        <v>104548.38160653292</v>
      </c>
      <c r="H155" s="16">
        <f t="shared" si="2"/>
        <v>868.33078012922977</v>
      </c>
      <c r="I155" s="16">
        <f t="shared" si="21"/>
        <v>-10778.844225886192</v>
      </c>
      <c r="J155" s="16">
        <f t="shared" si="22"/>
        <v>0</v>
      </c>
      <c r="K155" s="16">
        <f t="shared" si="3"/>
        <v>-11647.175006015423</v>
      </c>
      <c r="L155" s="16">
        <f t="shared" si="23"/>
        <v>0</v>
      </c>
      <c r="M155" s="16">
        <f t="shared" si="4"/>
        <v>-1197.9149416578657</v>
      </c>
      <c r="N155" s="16">
        <f t="shared" si="24"/>
        <v>263192.00534408924</v>
      </c>
      <c r="O155" s="16">
        <f t="shared" si="25"/>
        <v>0</v>
      </c>
      <c r="P155" s="16">
        <f t="shared" si="5"/>
        <v>264389.9202857471</v>
      </c>
      <c r="Q155" s="16">
        <f t="shared" si="26"/>
        <v>45306.750014258636</v>
      </c>
      <c r="R155" s="16">
        <f t="shared" si="6"/>
        <v>-162.70581891680195</v>
      </c>
      <c r="S155" s="16">
        <f t="shared" si="27"/>
        <v>117823.62455845097</v>
      </c>
      <c r="T155" s="16">
        <f t="shared" si="28"/>
        <v>0</v>
      </c>
      <c r="U155" s="16">
        <f t="shared" si="7"/>
        <v>117986.33037736778</v>
      </c>
      <c r="V155" s="16">
        <f t="shared" si="29"/>
        <v>17348.152047412521</v>
      </c>
      <c r="W155" s="16">
        <f t="shared" si="8"/>
        <v>376.74181390940066</v>
      </c>
      <c r="X155" s="16">
        <f t="shared" si="30"/>
        <v>50998.058168542288</v>
      </c>
      <c r="Y155" s="16">
        <f t="shared" si="31"/>
        <v>485.14302701983536</v>
      </c>
      <c r="Z155" s="16">
        <f t="shared" si="9"/>
        <v>50512.915141522455</v>
      </c>
      <c r="AA155" s="16">
        <f t="shared" si="32"/>
        <v>6963.2848391501675</v>
      </c>
      <c r="AB155" s="16">
        <f t="shared" si="10"/>
        <v>622.38334463405283</v>
      </c>
      <c r="AC155" s="16">
        <f t="shared" si="33"/>
        <v>18489.417009409208</v>
      </c>
      <c r="AD155" s="16">
        <f t="shared" si="34"/>
        <v>801.19819239653395</v>
      </c>
      <c r="AE155" s="16">
        <f t="shared" si="11"/>
        <v>17688.218817012676</v>
      </c>
      <c r="AF155" s="16">
        <f t="shared" si="35"/>
        <v>2455.5217857649441</v>
      </c>
      <c r="AG155" s="16">
        <f t="shared" si="12"/>
        <v>745.3570623816413</v>
      </c>
      <c r="AH155" s="16">
        <f t="shared" si="36"/>
        <v>2405.3289577951805</v>
      </c>
      <c r="AI155" s="16">
        <f t="shared" si="37"/>
        <v>959.34394940030097</v>
      </c>
      <c r="AJ155" s="16">
        <f t="shared" si="13"/>
        <v>1445.9850083948795</v>
      </c>
      <c r="AK155" s="16">
        <f t="shared" si="38"/>
        <v>201.4377054637981</v>
      </c>
      <c r="AL155" s="16">
        <f t="shared" si="14"/>
        <v>683.87020350784587</v>
      </c>
      <c r="AM155" s="16">
        <f t="shared" si="39"/>
        <v>10433.036832126651</v>
      </c>
      <c r="AN155" s="16">
        <f t="shared" si="40"/>
        <v>880.27763711781256</v>
      </c>
      <c r="AO155" s="16">
        <f t="shared" si="15"/>
        <v>9552.7591950088372</v>
      </c>
      <c r="AP155" s="16">
        <f t="shared" si="41"/>
        <v>1328.4577037689569</v>
      </c>
      <c r="AQ155" s="16">
        <f t="shared" si="16"/>
        <v>745.3570623816413</v>
      </c>
      <c r="AR155" s="16">
        <f t="shared" si="42"/>
        <v>2405.3289577951805</v>
      </c>
      <c r="AS155" s="16">
        <f t="shared" si="43"/>
        <v>959.34394940030097</v>
      </c>
      <c r="AT155" s="16">
        <f t="shared" si="17"/>
        <v>1445.9850083948795</v>
      </c>
      <c r="AU155" s="16">
        <f t="shared" si="44"/>
        <v>201.4377054637981</v>
      </c>
    </row>
    <row r="156" spans="2:47">
      <c r="B156" s="13">
        <v>31</v>
      </c>
      <c r="C156" s="16">
        <f t="shared" si="0"/>
        <v>-3069.0202497892992</v>
      </c>
      <c r="D156" s="16">
        <f t="shared" si="18"/>
        <v>598353.77345744881</v>
      </c>
      <c r="E156" s="16">
        <f t="shared" si="19"/>
        <v>0</v>
      </c>
      <c r="F156" s="16">
        <f t="shared" si="1"/>
        <v>601422.79370723816</v>
      </c>
      <c r="G156" s="16">
        <f t="shared" si="20"/>
        <v>105507.25672188452</v>
      </c>
      <c r="H156" s="16">
        <f t="shared" si="2"/>
        <v>868.33078012922977</v>
      </c>
      <c r="I156" s="16">
        <f t="shared" si="21"/>
        <v>-11996.590256195886</v>
      </c>
      <c r="J156" s="16">
        <f t="shared" si="22"/>
        <v>0</v>
      </c>
      <c r="K156" s="16">
        <f t="shared" si="3"/>
        <v>-12864.921036325117</v>
      </c>
      <c r="L156" s="16">
        <f t="shared" si="23"/>
        <v>0</v>
      </c>
      <c r="M156" s="16">
        <f t="shared" si="4"/>
        <v>-1197.9149416578657</v>
      </c>
      <c r="N156" s="16">
        <f t="shared" si="24"/>
        <v>271776.9746585309</v>
      </c>
      <c r="O156" s="16">
        <f t="shared" si="25"/>
        <v>0</v>
      </c>
      <c r="P156" s="16">
        <f t="shared" si="5"/>
        <v>272974.88960018876</v>
      </c>
      <c r="Q156" s="16">
        <f t="shared" si="26"/>
        <v>45592.808780310297</v>
      </c>
      <c r="R156" s="16">
        <f t="shared" si="6"/>
        <v>-162.70581891680195</v>
      </c>
      <c r="S156" s="16">
        <f t="shared" si="27"/>
        <v>121282.86844811143</v>
      </c>
      <c r="T156" s="16">
        <f t="shared" si="28"/>
        <v>0</v>
      </c>
      <c r="U156" s="16">
        <f t="shared" si="7"/>
        <v>121445.57426702823</v>
      </c>
      <c r="V156" s="16">
        <f t="shared" si="29"/>
        <v>17167.507712087572</v>
      </c>
      <c r="W156" s="16">
        <f t="shared" si="8"/>
        <v>376.74181390940066</v>
      </c>
      <c r="X156" s="16">
        <f t="shared" si="30"/>
        <v>51924.245990576594</v>
      </c>
      <c r="Y156" s="16">
        <f t="shared" si="31"/>
        <v>486.20177064478275</v>
      </c>
      <c r="Z156" s="16">
        <f t="shared" si="9"/>
        <v>51438.044219931813</v>
      </c>
      <c r="AA156" s="16">
        <f t="shared" si="32"/>
        <v>6762.8263746107914</v>
      </c>
      <c r="AB156" s="16">
        <f t="shared" si="10"/>
        <v>622.38334463405283</v>
      </c>
      <c r="AC156" s="16">
        <f t="shared" si="33"/>
        <v>18182.427650760012</v>
      </c>
      <c r="AD156" s="16">
        <f t="shared" si="34"/>
        <v>802.95843012442344</v>
      </c>
      <c r="AE156" s="16">
        <f t="shared" si="11"/>
        <v>17379.469220635587</v>
      </c>
      <c r="AF156" s="16">
        <f t="shared" si="35"/>
        <v>2301.0616815871263</v>
      </c>
      <c r="AG156" s="16">
        <f t="shared" si="12"/>
        <v>745.3570623816413</v>
      </c>
      <c r="AH156" s="16">
        <f t="shared" si="36"/>
        <v>1486.3858295294326</v>
      </c>
      <c r="AI156" s="16">
        <f t="shared" si="37"/>
        <v>961.45867558635962</v>
      </c>
      <c r="AJ156" s="16">
        <f t="shared" si="13"/>
        <v>524.92715394307299</v>
      </c>
      <c r="AK156" s="16">
        <f t="shared" si="38"/>
        <v>69.74419673021228</v>
      </c>
      <c r="AL156" s="16">
        <f t="shared" si="14"/>
        <v>683.87020350784587</v>
      </c>
      <c r="AM156" s="16">
        <f t="shared" si="39"/>
        <v>9819.6632869173845</v>
      </c>
      <c r="AN156" s="16">
        <f t="shared" si="40"/>
        <v>882.21484320109346</v>
      </c>
      <c r="AO156" s="16">
        <f t="shared" si="15"/>
        <v>8937.4484437162919</v>
      </c>
      <c r="AP156" s="16">
        <f t="shared" si="41"/>
        <v>1185.3988817529869</v>
      </c>
      <c r="AQ156" s="16">
        <f t="shared" si="16"/>
        <v>745.3570623816413</v>
      </c>
      <c r="AR156" s="16">
        <f t="shared" si="42"/>
        <v>1486.3858295294326</v>
      </c>
      <c r="AS156" s="16">
        <f t="shared" si="43"/>
        <v>961.45867558635962</v>
      </c>
      <c r="AT156" s="16">
        <f t="shared" si="17"/>
        <v>524.92715394307299</v>
      </c>
      <c r="AU156" s="16">
        <f t="shared" si="44"/>
        <v>69.74419673021228</v>
      </c>
    </row>
    <row r="157" spans="2:47">
      <c r="B157" s="13">
        <v>32</v>
      </c>
      <c r="C157" s="16">
        <f t="shared" ref="C157:C178" si="45">IF($C$118-12*$B157&lt;=0,0,($C$121*MIN(12,$C$118-12*$B157)-$C$117*(MIN(12,$C$118-12*$B157)-MAX(0,MIN(12,$C$118-12*$B157,$C$119-12*$B157))))/12)</f>
        <v>-3069.0202497892992</v>
      </c>
      <c r="D157" s="16">
        <f t="shared" si="18"/>
        <v>618226.54656341847</v>
      </c>
      <c r="E157" s="16">
        <f t="shared" si="19"/>
        <v>0</v>
      </c>
      <c r="F157" s="16">
        <f t="shared" ref="F157:F188" si="46">IF(E157&gt;0,IF(E157&lt;=D157,D157-E157,C157*(D157/E157-1)),D157-C157)</f>
        <v>621295.56681320781</v>
      </c>
      <c r="G157" s="16">
        <f t="shared" si="20"/>
        <v>106447.3303643861</v>
      </c>
      <c r="H157" s="16">
        <f t="shared" ref="H157:H178" si="47">IF($H$118-12*$B157&lt;=0,0,($H$121*MIN(12,$H$118-12*$B157)-$H$117*(MIN(12,$H$118-12*$B157)-MAX(0,MIN(12,$H$118-12*$B157,$H$119-12*$B157))))/12)</f>
        <v>868.33078012922977</v>
      </c>
      <c r="I157" s="16">
        <f t="shared" si="21"/>
        <v>-13250.86866741487</v>
      </c>
      <c r="J157" s="16">
        <f t="shared" si="22"/>
        <v>0</v>
      </c>
      <c r="K157" s="16">
        <f t="shared" ref="K157:K188" si="48">IF(J157&gt;0,IF(J157&lt;=I157,I157-J157,H157*(I157/J157-1)),I157-H157)</f>
        <v>-14119.199447544101</v>
      </c>
      <c r="L157" s="16">
        <f t="shared" si="23"/>
        <v>0</v>
      </c>
      <c r="M157" s="16">
        <f t="shared" ref="M157:M178" si="49">IF($M$118-12*$B157&lt;=0,0,($M$121*MIN(12,$M$118-12*$B157)-$M$117*(MIN(12,$M$118-12*$B157)-MAX(0,MIN(12,$M$118-12*$B157,$M$119-12*$B157))))/12)</f>
        <v>-1197.9149416578657</v>
      </c>
      <c r="N157" s="16">
        <f t="shared" si="24"/>
        <v>280601.80801561807</v>
      </c>
      <c r="O157" s="16">
        <f t="shared" si="25"/>
        <v>0</v>
      </c>
      <c r="P157" s="16">
        <f t="shared" ref="P157:P188" si="50">IF(O157&gt;0,IF(O157&lt;=N157,N157-O157,M157*(N157/O157-1)),N157-M157)</f>
        <v>281799.72295727592</v>
      </c>
      <c r="Q157" s="16">
        <f t="shared" si="26"/>
        <v>45873.258550949176</v>
      </c>
      <c r="R157" s="16">
        <f t="shared" ref="R157:R178" si="51">IF($R$118-12*$B157&lt;=0,0,($R$121*MIN(12,$R$118-12*$B157)-$R$117*(MIN(12,$R$118-12*$B157)-MAX(0,MIN(12,$R$118-12*$B157,$R$119-12*$B157))))/12)</f>
        <v>-162.70581891680195</v>
      </c>
      <c r="S157" s="16">
        <f t="shared" si="27"/>
        <v>124838.76361204901</v>
      </c>
      <c r="T157" s="16">
        <f t="shared" si="28"/>
        <v>0</v>
      </c>
      <c r="U157" s="16">
        <f t="shared" ref="U157:U188" si="52">IF(T157&gt;0,IF(T157&lt;=S157,S157-T157,R157*(S157/T157-1)),S157-R157)</f>
        <v>125001.46943096581</v>
      </c>
      <c r="V157" s="16">
        <f t="shared" si="29"/>
        <v>16990.405422553307</v>
      </c>
      <c r="W157" s="16">
        <f t="shared" ref="W157:W178" si="53">IF($W$118-12*$B157&lt;=0,0,($W$121*MIN(12,$W$118-12*$B157)-$W$117*(MIN(12,$W$118-12*$B157)-MAX(0,MIN(12,$W$118-12*$B157,$W$119-12*$B157))))/12)</f>
        <v>376.74181390940066</v>
      </c>
      <c r="X157" s="16">
        <f t="shared" si="30"/>
        <v>52875.223175436709</v>
      </c>
      <c r="Y157" s="16">
        <f t="shared" si="31"/>
        <v>487.2158559521535</v>
      </c>
      <c r="Z157" s="16">
        <f t="shared" ref="Z157:Z188" si="54">IF(Y157&gt;0,IF(Y157&lt;=X157,X157-Y157,W157*(X157/Y157-1)),X157-W157)</f>
        <v>52388.007319484554</v>
      </c>
      <c r="AA157" s="16">
        <f t="shared" si="32"/>
        <v>6569.128118001503</v>
      </c>
      <c r="AB157" s="16">
        <f t="shared" ref="AB157:AB178" si="55">IF($AB$118-12*$B157&lt;=0,0,($AB$121*MIN(12,$AB$118-12*$B157)-$AB$117*(MIN(12,$AB$118-12*$B157)-MAX(0,MIN(12,$AB$118-12*$B157,$AB$119-12*$B157))))/12)</f>
        <v>622.38334463405283</v>
      </c>
      <c r="AC157" s="16">
        <f t="shared" si="33"/>
        <v>17865.051590660147</v>
      </c>
      <c r="AD157" s="16">
        <f t="shared" si="34"/>
        <v>804.64446850548291</v>
      </c>
      <c r="AE157" s="16">
        <f t="shared" ref="AE157:AE188" si="56">IF(AD157&gt;0,IF(AD157&lt;=AC157,AC157-AD157,AB157*(AC157/AD157-1)),AC157-AB157)</f>
        <v>17060.407122154666</v>
      </c>
      <c r="AF157" s="16">
        <f t="shared" si="35"/>
        <v>2154.3348388863396</v>
      </c>
      <c r="AG157" s="16">
        <f t="shared" ref="AG157:AG178" si="57">IF($AG$118-12*$B157&lt;=0,0,($AG$121*MIN(12,$AG$118-12*$B157)-$AG$117*(MIN(12,$AG$118-12*$B157)-MAX(0,MIN(12,$AG$118-12*$B157,$AG$119-12*$B157))))/12)</f>
        <v>745.3570623816413</v>
      </c>
      <c r="AH157" s="16">
        <f t="shared" si="36"/>
        <v>539.59361862424248</v>
      </c>
      <c r="AI157" s="16">
        <f t="shared" si="37"/>
        <v>963.48428870796181</v>
      </c>
      <c r="AJ157" s="16">
        <f t="shared" ref="AJ157:AJ188" si="58">IF(AI157&gt;0,IF(AI157&lt;=AH157,AH157-AI157,AG157*(AH157/AI157-1)),AH157-AG157)</f>
        <v>-327.92429344984674</v>
      </c>
      <c r="AK157" s="16">
        <f t="shared" si="38"/>
        <v>0</v>
      </c>
      <c r="AL157" s="16">
        <f t="shared" ref="AL157:AL178" si="59">IF($AL$118-12*$B157&lt;=0,0,($AL$121*MIN(12,$AL$118-12*$B157)-$AL$117*(MIN(12,$AL$118-12*$B157)-MAX(0,MIN(12,$AL$118-12*$B157,$AL$119-12*$B157))))/12)</f>
        <v>683.87020350784587</v>
      </c>
      <c r="AM157" s="16">
        <f t="shared" si="39"/>
        <v>9187.1607532337257</v>
      </c>
      <c r="AN157" s="16">
        <f t="shared" si="40"/>
        <v>884.07040348797898</v>
      </c>
      <c r="AO157" s="16">
        <f t="shared" ref="AO157:AO188" si="60">IF(AN157&gt;0,IF(AN157&lt;=AM157,AM157-AN157,AL157*(AM157/AN157-1)),AM157-AL157)</f>
        <v>8303.0903497457475</v>
      </c>
      <c r="AP157" s="16">
        <f t="shared" si="41"/>
        <v>1050.3227915876141</v>
      </c>
      <c r="AQ157" s="16">
        <f t="shared" ref="AQ157:AQ178" si="61">IF($AQ$118-12*$B157&lt;=0,0,($AQ$121*MIN(12,$AQ$118-12*$B157)-$AQ$117*(MIN(12,$AQ$118-12*$B157)-MAX(0,MIN(12,$AQ$118-12*$B157,$AQ$119-12*$B157))))/12)</f>
        <v>745.3570623816413</v>
      </c>
      <c r="AR157" s="16">
        <f t="shared" si="42"/>
        <v>539.59361862424248</v>
      </c>
      <c r="AS157" s="16">
        <f t="shared" si="43"/>
        <v>963.48428870796181</v>
      </c>
      <c r="AT157" s="16">
        <f t="shared" ref="AT157:AT188" si="62">IF(AS157&gt;0,IF(AS157&lt;=AR157,AR157-AS157,AQ157*(AR157/AS157-1)),AR157-AQ157)</f>
        <v>-327.92429344984674</v>
      </c>
      <c r="AU157" s="16">
        <f t="shared" si="44"/>
        <v>0</v>
      </c>
    </row>
    <row r="158" spans="2:47">
      <c r="B158" s="13">
        <v>33</v>
      </c>
      <c r="C158" s="16">
        <f t="shared" si="45"/>
        <v>-3069.0202497892992</v>
      </c>
      <c r="D158" s="16">
        <f t="shared" ref="D158:D178" si="63">IF($B158&gt;$C$120,F157,F157*$B$73*IF(F157&gt;0,$B$72,1))</f>
        <v>638654.56494996883</v>
      </c>
      <c r="E158" s="16">
        <f t="shared" ref="E158:E189" si="64">IF(AND(C158&gt;0,D158&gt;0),C158/(1-$B$71*MAX(0,1-G157/D158)),0)</f>
        <v>0</v>
      </c>
      <c r="F158" s="16">
        <f t="shared" si="46"/>
        <v>641723.58519975818</v>
      </c>
      <c r="G158" s="16">
        <f t="shared" ref="G158:G189" si="65">IF(E158&gt;0,IF(E158&lt;=D158,G157*(1-E158/D158),0),IF(AND(C158&lt;0,F158&gt;0),G157-C158,G157))/$B$74</f>
        <v>107368.97119036804</v>
      </c>
      <c r="H158" s="16">
        <f t="shared" si="47"/>
        <v>868.33078012922977</v>
      </c>
      <c r="I158" s="16">
        <f t="shared" ref="I158:I178" si="66">IF($B158&gt;$H$120,K157,K157*$B$73*IF(K157&gt;0,$B$72,1))</f>
        <v>-14542.775430970423</v>
      </c>
      <c r="J158" s="16">
        <f t="shared" ref="J158:J189" si="67">IF(AND(H158&gt;0,I158&gt;0),H158/(1-$B$71*MAX(0,1-L157/I158)),0)</f>
        <v>0</v>
      </c>
      <c r="K158" s="16">
        <f t="shared" si="48"/>
        <v>-15411.106211099654</v>
      </c>
      <c r="L158" s="16">
        <f t="shared" ref="L158:L189" si="68">IF(J158&gt;0,IF(J158&lt;=I158,L157*(1-J158/I158),0),IF(AND(H158&lt;0,K158&gt;0),L157-H158,L157))/$B$74</f>
        <v>0</v>
      </c>
      <c r="M158" s="16">
        <f t="shared" si="49"/>
        <v>-1197.9149416578657</v>
      </c>
      <c r="N158" s="16">
        <f t="shared" ref="N158:N178" si="69">IF($B158&gt;$M$120,P157,P157*$B$73*IF(P157&gt;0,$B$72,1))</f>
        <v>289673.20721670223</v>
      </c>
      <c r="O158" s="16">
        <f t="shared" ref="O158:O189" si="70">IF(AND(M158&gt;0,N158&gt;0),M158/(1-$B$71*MAX(0,1-Q157/N158)),0)</f>
        <v>0</v>
      </c>
      <c r="P158" s="16">
        <f t="shared" si="50"/>
        <v>290871.12215836009</v>
      </c>
      <c r="Q158" s="16">
        <f t="shared" ref="Q158:Q189" si="71">IF(O158&gt;0,IF(O158&lt;=N158,Q157*(1-O158/N158),0),IF(AND(M158&lt;0,P158&gt;0),Q157-M158,Q157))/$B$74</f>
        <v>46148.209306477489</v>
      </c>
      <c r="R158" s="16">
        <f t="shared" si="51"/>
        <v>-162.70581891680195</v>
      </c>
      <c r="S158" s="16">
        <f t="shared" ref="S158:S178" si="72">IF($B158&gt;$R$120,U157,U157*$B$73*IF(U157&gt;0,$B$72,1))</f>
        <v>128494.01048686699</v>
      </c>
      <c r="T158" s="16">
        <f t="shared" ref="T158:T189" si="73">IF(AND(R158&gt;0,S158&gt;0),R158/(1-$B$71*MAX(0,1-V157/S158)),0)</f>
        <v>0</v>
      </c>
      <c r="U158" s="16">
        <f t="shared" si="52"/>
        <v>128656.71630578379</v>
      </c>
      <c r="V158" s="16">
        <f t="shared" ref="V158:V189" si="74">IF(T158&gt;0,IF(T158&lt;=S158,V157*(1-T158/S158),0),IF(AND(R158&lt;0,U158&gt;0),V157-R158,V157))/$B$74</f>
        <v>16816.775726931479</v>
      </c>
      <c r="W158" s="16">
        <f t="shared" si="53"/>
        <v>376.74181390940066</v>
      </c>
      <c r="X158" s="16">
        <f t="shared" ref="X158:X178" si="75">IF($B158&gt;$W$120,Z157,Z157*$B$73*IF(Z157&gt;0,$B$72,1))</f>
        <v>53851.728243990954</v>
      </c>
      <c r="Y158" s="16">
        <f t="shared" ref="Y158:Y189" si="76">IF(AND(W158&gt;0,X158&gt;0),W158/(1-$B$71*MAX(0,1-AA157/X158)),0)</f>
        <v>488.18698336194973</v>
      </c>
      <c r="Z158" s="16">
        <f t="shared" si="54"/>
        <v>53363.541260629005</v>
      </c>
      <c r="AA158" s="16">
        <f t="shared" ref="AA158:AA189" si="77">IF(Y158&gt;0,IF(Y158&lt;=X158,AA157*(1-Y158/X158),0),IF(AND(W158&lt;0,Z158&gt;0),AA157-W158,AA157))/$B$74</f>
        <v>6381.9376487889631</v>
      </c>
      <c r="AB158" s="16">
        <f t="shared" si="55"/>
        <v>622.38334463405283</v>
      </c>
      <c r="AC158" s="16">
        <f t="shared" ref="AC158:AC178" si="78">IF($B158&gt;$AB$120,AE157,AE157*$B$73*IF(AE157&gt;0,$B$72,1))</f>
        <v>17537.074897147668</v>
      </c>
      <c r="AD158" s="16">
        <f t="shared" ref="AD158:AD189" si="79">IF(AND(AB158&gt;0,AC158&gt;0),AB158/(1-$B$71*MAX(0,1-AF157/AC158)),0)</f>
        <v>806.25912856155173</v>
      </c>
      <c r="AE158" s="16">
        <f t="shared" si="56"/>
        <v>16730.815768586115</v>
      </c>
      <c r="AF158" s="16">
        <f t="shared" ref="AF158:AF189" si="80">IF(AD158&gt;0,IF(AD158&lt;=AC158,AF157*(1-AD158/AC158),0),IF(AND(AB158&lt;0,AE158&gt;0),AF157-AB158,AF157))/$B$74</f>
        <v>2014.990454796168</v>
      </c>
      <c r="AG158" s="16">
        <f t="shared" si="57"/>
        <v>745.3570623816413</v>
      </c>
      <c r="AH158" s="16">
        <f t="shared" ref="AH158:AH178" si="81">IF($B158&gt;$AG$120,AJ157,AJ157*$B$73*IF(AJ157&gt;0,$B$72,1))</f>
        <v>-337.76202225334214</v>
      </c>
      <c r="AI158" s="16">
        <f t="shared" ref="AI158:AI189" si="82">IF(AND(AG158&gt;0,AH158&gt;0),AG158/(1-$B$71*MAX(0,1-AK157/AH158)),0)</f>
        <v>0</v>
      </c>
      <c r="AJ158" s="16">
        <f t="shared" si="58"/>
        <v>-1083.1190846349834</v>
      </c>
      <c r="AK158" s="16">
        <f t="shared" ref="AK158:AK189" si="83">IF(AI158&gt;0,IF(AI158&lt;=AH158,AK157*(1-AI158/AH158),0),IF(AND(AG158&lt;0,AJ158&gt;0),AK157-AG158,AK157))/$B$74</f>
        <v>0</v>
      </c>
      <c r="AL158" s="16">
        <f t="shared" si="59"/>
        <v>683.87020350784587</v>
      </c>
      <c r="AM158" s="16">
        <f t="shared" ref="AM158:AM178" si="84">IF($B158&gt;$AL$120,AO157,AO157*$B$73*IF(AO157&gt;0,$B$72,1))</f>
        <v>8535.078694117643</v>
      </c>
      <c r="AN158" s="16">
        <f t="shared" ref="AN158:AN189" si="85">IF(AND(AL158&gt;0,AM158&gt;0),AL158/(1-$B$71*MAX(0,1-AP157/AM158)),0)</f>
        <v>885.84742095203342</v>
      </c>
      <c r="AO158" s="16">
        <f t="shared" si="60"/>
        <v>7649.2312731656093</v>
      </c>
      <c r="AP158" s="16">
        <f t="shared" ref="AP158:AP189" si="86">IF(AN158&gt;0,IF(AN158&lt;=AM158,AP157*(1-AN158/AM158),0),IF(AND(AL158&lt;0,AO158&gt;0),AP157-AL158,AP157))/$B$74</f>
        <v>922.85374739607278</v>
      </c>
      <c r="AQ158" s="16">
        <f t="shared" si="61"/>
        <v>745.3570623816413</v>
      </c>
      <c r="AR158" s="16">
        <f t="shared" ref="AR158:AR178" si="87">IF($B158&gt;$AQ$120,AT157,AT157*$B$73*IF(AT157&gt;0,$B$72,1))</f>
        <v>-337.76202225334214</v>
      </c>
      <c r="AS158" s="16">
        <f t="shared" ref="AS158:AS189" si="88">IF(AND(AQ158&gt;0,AR158&gt;0),AQ158/(1-$B$71*MAX(0,1-AU157/AR158)),0)</f>
        <v>0</v>
      </c>
      <c r="AT158" s="16">
        <f t="shared" si="62"/>
        <v>-1083.1190846349834</v>
      </c>
      <c r="AU158" s="16">
        <f t="shared" ref="AU158:AU189" si="89">IF(AS158&gt;0,IF(AS158&lt;=AR158,AU157*(1-AS158/AR158),0),IF(AND(AQ158&lt;0,AT158&gt;0),AU157-AQ158,AU157))/$B$74</f>
        <v>0</v>
      </c>
    </row>
    <row r="159" spans="2:47">
      <c r="B159" s="13">
        <v>34</v>
      </c>
      <c r="C159" s="16">
        <f t="shared" si="45"/>
        <v>-3069.0202497892992</v>
      </c>
      <c r="D159" s="16">
        <f t="shared" si="63"/>
        <v>659653.34217023943</v>
      </c>
      <c r="E159" s="16">
        <f t="shared" si="64"/>
        <v>0</v>
      </c>
      <c r="F159" s="16">
        <f t="shared" si="46"/>
        <v>662722.36242002877</v>
      </c>
      <c r="G159" s="16">
        <f t="shared" si="65"/>
        <v>108272.54062760524</v>
      </c>
      <c r="H159" s="16">
        <f t="shared" si="47"/>
        <v>868.33078012922977</v>
      </c>
      <c r="I159" s="16">
        <f t="shared" si="66"/>
        <v>-15873.439397432643</v>
      </c>
      <c r="J159" s="16">
        <f t="shared" si="67"/>
        <v>0</v>
      </c>
      <c r="K159" s="16">
        <f t="shared" si="48"/>
        <v>-16741.770177561873</v>
      </c>
      <c r="L159" s="16">
        <f t="shared" si="68"/>
        <v>0</v>
      </c>
      <c r="M159" s="16">
        <f t="shared" si="49"/>
        <v>-1197.9149416578657</v>
      </c>
      <c r="N159" s="16">
        <f t="shared" si="69"/>
        <v>298998.06131146464</v>
      </c>
      <c r="O159" s="16">
        <f t="shared" si="70"/>
        <v>0</v>
      </c>
      <c r="P159" s="16">
        <f t="shared" si="50"/>
        <v>300195.9762531225</v>
      </c>
      <c r="Q159" s="16">
        <f t="shared" si="71"/>
        <v>46417.768870720938</v>
      </c>
      <c r="R159" s="16">
        <f t="shared" si="51"/>
        <v>-162.70581891680195</v>
      </c>
      <c r="S159" s="16">
        <f t="shared" si="72"/>
        <v>132251.38495936739</v>
      </c>
      <c r="T159" s="16">
        <f t="shared" si="73"/>
        <v>0</v>
      </c>
      <c r="U159" s="16">
        <f t="shared" si="52"/>
        <v>132414.09077828418</v>
      </c>
      <c r="V159" s="16">
        <f t="shared" si="74"/>
        <v>16646.550535145372</v>
      </c>
      <c r="W159" s="16">
        <f t="shared" si="53"/>
        <v>376.74181390940066</v>
      </c>
      <c r="X159" s="16">
        <f t="shared" si="75"/>
        <v>54854.518603450975</v>
      </c>
      <c r="Y159" s="16">
        <f t="shared" si="76"/>
        <v>489.1168045641968</v>
      </c>
      <c r="Z159" s="16">
        <f t="shared" si="54"/>
        <v>54365.401798886778</v>
      </c>
      <c r="AA159" s="16">
        <f t="shared" si="77"/>
        <v>6201.012104650209</v>
      </c>
      <c r="AB159" s="16">
        <f t="shared" si="55"/>
        <v>622.38334463405283</v>
      </c>
      <c r="AC159" s="16">
        <f t="shared" si="78"/>
        <v>17198.274761160414</v>
      </c>
      <c r="AD159" s="16">
        <f t="shared" si="79"/>
        <v>807.80515085435911</v>
      </c>
      <c r="AE159" s="16">
        <f t="shared" si="56"/>
        <v>16390.469610306056</v>
      </c>
      <c r="AF159" s="16">
        <f t="shared" si="80"/>
        <v>1882.6922520557187</v>
      </c>
      <c r="AG159" s="16">
        <f t="shared" si="57"/>
        <v>745.3570623816413</v>
      </c>
      <c r="AH159" s="16">
        <f t="shared" si="81"/>
        <v>-1115.6126571740331</v>
      </c>
      <c r="AI159" s="16">
        <f t="shared" si="82"/>
        <v>0</v>
      </c>
      <c r="AJ159" s="16">
        <f t="shared" si="58"/>
        <v>-1860.9697195556744</v>
      </c>
      <c r="AK159" s="16">
        <f t="shared" si="83"/>
        <v>0</v>
      </c>
      <c r="AL159" s="16">
        <f t="shared" si="59"/>
        <v>683.87020350784587</v>
      </c>
      <c r="AM159" s="16">
        <f t="shared" si="84"/>
        <v>7862.9507949378567</v>
      </c>
      <c r="AN159" s="16">
        <f t="shared" si="85"/>
        <v>887.54891017066598</v>
      </c>
      <c r="AO159" s="16">
        <f t="shared" si="60"/>
        <v>6975.4018847671905</v>
      </c>
      <c r="AP159" s="16">
        <f t="shared" si="86"/>
        <v>802.63184140809119</v>
      </c>
      <c r="AQ159" s="16">
        <f t="shared" si="61"/>
        <v>745.3570623816413</v>
      </c>
      <c r="AR159" s="16">
        <f t="shared" si="87"/>
        <v>-1115.6126571740331</v>
      </c>
      <c r="AS159" s="16">
        <f t="shared" si="88"/>
        <v>0</v>
      </c>
      <c r="AT159" s="16">
        <f t="shared" si="62"/>
        <v>-1860.9697195556744</v>
      </c>
      <c r="AU159" s="16">
        <f t="shared" si="89"/>
        <v>0</v>
      </c>
    </row>
    <row r="160" spans="2:47">
      <c r="B160" s="13">
        <v>35</v>
      </c>
      <c r="C160" s="16">
        <f t="shared" si="45"/>
        <v>-3069.0202497892992</v>
      </c>
      <c r="D160" s="16">
        <f t="shared" si="63"/>
        <v>681238.8252260444</v>
      </c>
      <c r="E160" s="16">
        <f t="shared" si="64"/>
        <v>0</v>
      </c>
      <c r="F160" s="16">
        <f t="shared" si="46"/>
        <v>684307.84547583375</v>
      </c>
      <c r="G160" s="16">
        <f t="shared" si="65"/>
        <v>109158.39301705347</v>
      </c>
      <c r="H160" s="16">
        <f t="shared" si="47"/>
        <v>868.33078012922977</v>
      </c>
      <c r="I160" s="16">
        <f t="shared" si="66"/>
        <v>-17244.023282888731</v>
      </c>
      <c r="J160" s="16">
        <f t="shared" si="67"/>
        <v>0</v>
      </c>
      <c r="K160" s="16">
        <f t="shared" si="48"/>
        <v>-18112.35406301796</v>
      </c>
      <c r="L160" s="16">
        <f t="shared" si="68"/>
        <v>0</v>
      </c>
      <c r="M160" s="16">
        <f t="shared" si="49"/>
        <v>-1197.9149416578657</v>
      </c>
      <c r="N160" s="16">
        <f t="shared" si="69"/>
        <v>308583.45182963478</v>
      </c>
      <c r="O160" s="16">
        <f t="shared" si="70"/>
        <v>0</v>
      </c>
      <c r="P160" s="16">
        <f t="shared" si="50"/>
        <v>309781.36677129264</v>
      </c>
      <c r="Q160" s="16">
        <f t="shared" si="71"/>
        <v>46682.04295331255</v>
      </c>
      <c r="R160" s="16">
        <f t="shared" si="51"/>
        <v>-162.70581891680195</v>
      </c>
      <c r="S160" s="16">
        <f t="shared" si="72"/>
        <v>136113.74047462945</v>
      </c>
      <c r="T160" s="16">
        <f t="shared" si="73"/>
        <v>0</v>
      </c>
      <c r="U160" s="16">
        <f t="shared" si="52"/>
        <v>136276.44629354624</v>
      </c>
      <c r="V160" s="16">
        <f t="shared" si="74"/>
        <v>16479.663092217819</v>
      </c>
      <c r="W160" s="16">
        <f t="shared" si="53"/>
        <v>376.74181390940066</v>
      </c>
      <c r="X160" s="16">
        <f t="shared" si="75"/>
        <v>55884.371125147678</v>
      </c>
      <c r="Y160" s="16">
        <f t="shared" si="76"/>
        <v>490.00692244874881</v>
      </c>
      <c r="Z160" s="16">
        <f t="shared" si="54"/>
        <v>55394.364202698926</v>
      </c>
      <c r="AA160" s="16">
        <f t="shared" si="77"/>
        <v>6026.1178578873596</v>
      </c>
      <c r="AB160" s="16">
        <f t="shared" si="55"/>
        <v>622.38334463405283</v>
      </c>
      <c r="AC160" s="16">
        <f t="shared" si="78"/>
        <v>16848.419331218007</v>
      </c>
      <c r="AD160" s="16">
        <f t="shared" si="79"/>
        <v>809.2851953259842</v>
      </c>
      <c r="AE160" s="16">
        <f t="shared" si="56"/>
        <v>16039.134135892022</v>
      </c>
      <c r="AF160" s="16">
        <f t="shared" si="80"/>
        <v>1757.1179692370374</v>
      </c>
      <c r="AG160" s="16">
        <f t="shared" si="57"/>
        <v>745.3570623816413</v>
      </c>
      <c r="AH160" s="16">
        <f t="shared" si="81"/>
        <v>-1916.7988111423447</v>
      </c>
      <c r="AI160" s="16">
        <f t="shared" si="82"/>
        <v>0</v>
      </c>
      <c r="AJ160" s="16">
        <f t="shared" si="58"/>
        <v>-2662.155873523986</v>
      </c>
      <c r="AK160" s="16">
        <f t="shared" si="83"/>
        <v>0</v>
      </c>
      <c r="AL160" s="16">
        <f t="shared" si="59"/>
        <v>683.87020350784587</v>
      </c>
      <c r="AM160" s="16">
        <f t="shared" si="84"/>
        <v>7170.2946134275862</v>
      </c>
      <c r="AN160" s="16">
        <f t="shared" si="85"/>
        <v>889.17779713778816</v>
      </c>
      <c r="AO160" s="16">
        <f t="shared" si="60"/>
        <v>6281.1168162897984</v>
      </c>
      <c r="AP160" s="16">
        <f t="shared" si="86"/>
        <v>689.31238740656511</v>
      </c>
      <c r="AQ160" s="16">
        <f t="shared" si="61"/>
        <v>745.3570623816413</v>
      </c>
      <c r="AR160" s="16">
        <f t="shared" si="87"/>
        <v>-1916.7988111423447</v>
      </c>
      <c r="AS160" s="16">
        <f t="shared" si="88"/>
        <v>0</v>
      </c>
      <c r="AT160" s="16">
        <f t="shared" si="62"/>
        <v>-2662.155873523986</v>
      </c>
      <c r="AU160" s="16">
        <f t="shared" si="89"/>
        <v>0</v>
      </c>
    </row>
    <row r="161" spans="2:47">
      <c r="B161" s="13">
        <v>36</v>
      </c>
      <c r="C161" s="16">
        <f t="shared" si="45"/>
        <v>-3069.0202497892992</v>
      </c>
      <c r="D161" s="16">
        <f t="shared" si="63"/>
        <v>703427.40667842852</v>
      </c>
      <c r="E161" s="16">
        <f t="shared" si="64"/>
        <v>0</v>
      </c>
      <c r="F161" s="16">
        <f t="shared" si="46"/>
        <v>706496.42692821787</v>
      </c>
      <c r="G161" s="16">
        <f t="shared" si="65"/>
        <v>110026.87575180664</v>
      </c>
      <c r="H161" s="16">
        <f t="shared" si="47"/>
        <v>868.33078012922977</v>
      </c>
      <c r="I161" s="16">
        <f t="shared" si="66"/>
        <v>-18655.724684908499</v>
      </c>
      <c r="J161" s="16">
        <f t="shared" si="67"/>
        <v>0</v>
      </c>
      <c r="K161" s="16">
        <f t="shared" si="48"/>
        <v>-19524.055465037727</v>
      </c>
      <c r="L161" s="16">
        <f t="shared" si="68"/>
        <v>0</v>
      </c>
      <c r="M161" s="16">
        <f t="shared" si="49"/>
        <v>-1197.9149416578657</v>
      </c>
      <c r="N161" s="16">
        <f t="shared" si="69"/>
        <v>318436.65815888258</v>
      </c>
      <c r="O161" s="16">
        <f t="shared" si="70"/>
        <v>0</v>
      </c>
      <c r="P161" s="16">
        <f t="shared" si="50"/>
        <v>319634.57310054044</v>
      </c>
      <c r="Q161" s="16">
        <f t="shared" si="71"/>
        <v>46941.135191147463</v>
      </c>
      <c r="R161" s="16">
        <f t="shared" si="51"/>
        <v>-162.70581891680195</v>
      </c>
      <c r="S161" s="16">
        <f t="shared" si="72"/>
        <v>140084.01020298793</v>
      </c>
      <c r="T161" s="16">
        <f t="shared" si="73"/>
        <v>0</v>
      </c>
      <c r="U161" s="16">
        <f t="shared" si="52"/>
        <v>140246.71602190472</v>
      </c>
      <c r="V161" s="16">
        <f t="shared" si="74"/>
        <v>16316.047952092766</v>
      </c>
      <c r="W161" s="16">
        <f t="shared" si="53"/>
        <v>376.74181390940066</v>
      </c>
      <c r="X161" s="16">
        <f t="shared" si="75"/>
        <v>56942.082738522338</v>
      </c>
      <c r="Y161" s="16">
        <f t="shared" si="76"/>
        <v>490.85889120271975</v>
      </c>
      <c r="Z161" s="16">
        <f t="shared" si="54"/>
        <v>56451.223847319619</v>
      </c>
      <c r="AA161" s="16">
        <f t="shared" si="77"/>
        <v>5857.0301984589951</v>
      </c>
      <c r="AB161" s="16">
        <f t="shared" si="55"/>
        <v>622.38334463405283</v>
      </c>
      <c r="AC161" s="16">
        <f t="shared" si="78"/>
        <v>16487.267543648846</v>
      </c>
      <c r="AD161" s="16">
        <f t="shared" si="79"/>
        <v>810.70184142062499</v>
      </c>
      <c r="AE161" s="16">
        <f t="shared" si="56"/>
        <v>15676.565702228221</v>
      </c>
      <c r="AF161" s="16">
        <f t="shared" si="80"/>
        <v>1637.9588613078408</v>
      </c>
      <c r="AG161" s="16">
        <f t="shared" si="57"/>
        <v>745.3570623816413</v>
      </c>
      <c r="AH161" s="16">
        <f t="shared" si="81"/>
        <v>-2742.0205497297056</v>
      </c>
      <c r="AI161" s="16">
        <f t="shared" si="82"/>
        <v>0</v>
      </c>
      <c r="AJ161" s="16">
        <f t="shared" si="58"/>
        <v>-3487.3776121113469</v>
      </c>
      <c r="AK161" s="16">
        <f t="shared" si="83"/>
        <v>0</v>
      </c>
      <c r="AL161" s="16">
        <f t="shared" si="59"/>
        <v>683.87020350784587</v>
      </c>
      <c r="AM161" s="16">
        <f t="shared" si="84"/>
        <v>6456.6112201369351</v>
      </c>
      <c r="AN161" s="16">
        <f t="shared" si="85"/>
        <v>890.73691938677837</v>
      </c>
      <c r="AO161" s="16">
        <f t="shared" si="60"/>
        <v>5565.8743007501571</v>
      </c>
      <c r="AP161" s="16">
        <f t="shared" si="86"/>
        <v>582.56537543015497</v>
      </c>
      <c r="AQ161" s="16">
        <f t="shared" si="61"/>
        <v>745.3570623816413</v>
      </c>
      <c r="AR161" s="16">
        <f t="shared" si="87"/>
        <v>-2742.0205497297056</v>
      </c>
      <c r="AS161" s="16">
        <f t="shared" si="88"/>
        <v>0</v>
      </c>
      <c r="AT161" s="16">
        <f t="shared" si="62"/>
        <v>-3487.3776121113469</v>
      </c>
      <c r="AU161" s="16">
        <f t="shared" si="89"/>
        <v>0</v>
      </c>
    </row>
    <row r="162" spans="2:47">
      <c r="B162" s="13">
        <v>37</v>
      </c>
      <c r="C162" s="16">
        <f t="shared" si="45"/>
        <v>-3069.0202497892992</v>
      </c>
      <c r="D162" s="16">
        <f t="shared" si="63"/>
        <v>726235.93709659227</v>
      </c>
      <c r="E162" s="16">
        <f t="shared" si="64"/>
        <v>0</v>
      </c>
      <c r="F162" s="16">
        <f t="shared" si="46"/>
        <v>729304.95734638162</v>
      </c>
      <c r="G162" s="16">
        <f t="shared" si="65"/>
        <v>110878.32941332935</v>
      </c>
      <c r="H162" s="16">
        <f t="shared" si="47"/>
        <v>868.33078012922977</v>
      </c>
      <c r="I162" s="16">
        <f t="shared" si="66"/>
        <v>-20109.777128988859</v>
      </c>
      <c r="J162" s="16">
        <f t="shared" si="67"/>
        <v>0</v>
      </c>
      <c r="K162" s="16">
        <f t="shared" si="48"/>
        <v>-20978.107909118087</v>
      </c>
      <c r="L162" s="16">
        <f t="shared" si="68"/>
        <v>0</v>
      </c>
      <c r="M162" s="16">
        <f t="shared" si="49"/>
        <v>-1197.9149416578657</v>
      </c>
      <c r="N162" s="16">
        <f t="shared" si="69"/>
        <v>328565.16307296953</v>
      </c>
      <c r="O162" s="16">
        <f t="shared" si="70"/>
        <v>0</v>
      </c>
      <c r="P162" s="16">
        <f t="shared" si="50"/>
        <v>329763.07801462739</v>
      </c>
      <c r="Q162" s="16">
        <f t="shared" si="71"/>
        <v>47195.147189024829</v>
      </c>
      <c r="R162" s="16">
        <f t="shared" si="51"/>
        <v>-162.70581891680195</v>
      </c>
      <c r="S162" s="16">
        <f t="shared" si="72"/>
        <v>144165.20926755673</v>
      </c>
      <c r="T162" s="16">
        <f t="shared" si="73"/>
        <v>0</v>
      </c>
      <c r="U162" s="16">
        <f t="shared" si="52"/>
        <v>144327.91508647351</v>
      </c>
      <c r="V162" s="16">
        <f t="shared" si="74"/>
        <v>16155.640951970165</v>
      </c>
      <c r="W162" s="16">
        <f t="shared" si="53"/>
        <v>376.74181390940066</v>
      </c>
      <c r="X162" s="16">
        <f t="shared" si="75"/>
        <v>58028.471041613731</v>
      </c>
      <c r="Y162" s="16">
        <f t="shared" si="76"/>
        <v>491.67421655823165</v>
      </c>
      <c r="Z162" s="16">
        <f t="shared" si="54"/>
        <v>57536.796825055499</v>
      </c>
      <c r="AA162" s="16">
        <f t="shared" si="77"/>
        <v>5693.5330239179084</v>
      </c>
      <c r="AB162" s="16">
        <f t="shared" si="55"/>
        <v>622.38334463405283</v>
      </c>
      <c r="AC162" s="16">
        <f t="shared" si="78"/>
        <v>16114.568947948479</v>
      </c>
      <c r="AD162" s="16">
        <f t="shared" si="79"/>
        <v>812.05758845881724</v>
      </c>
      <c r="AE162" s="16">
        <f t="shared" si="56"/>
        <v>15302.511359489661</v>
      </c>
      <c r="AF162" s="16">
        <f t="shared" si="80"/>
        <v>1524.9192110313365</v>
      </c>
      <c r="AG162" s="16">
        <f t="shared" si="57"/>
        <v>745.3570623816413</v>
      </c>
      <c r="AH162" s="16">
        <f t="shared" si="81"/>
        <v>-3591.9989404746875</v>
      </c>
      <c r="AI162" s="16">
        <f t="shared" si="82"/>
        <v>0</v>
      </c>
      <c r="AJ162" s="16">
        <f t="shared" si="58"/>
        <v>-4337.3560028563288</v>
      </c>
      <c r="AK162" s="16">
        <f t="shared" si="83"/>
        <v>0</v>
      </c>
      <c r="AL162" s="16">
        <f t="shared" si="59"/>
        <v>683.87020350784587</v>
      </c>
      <c r="AM162" s="16">
        <f t="shared" si="84"/>
        <v>5721.3848287131159</v>
      </c>
      <c r="AN162" s="16">
        <f t="shared" si="85"/>
        <v>892.2290263919723</v>
      </c>
      <c r="AO162" s="16">
        <f t="shared" si="60"/>
        <v>4829.1558023211437</v>
      </c>
      <c r="AP162" s="16">
        <f t="shared" si="86"/>
        <v>482.07493828828757</v>
      </c>
      <c r="AQ162" s="16">
        <f t="shared" si="61"/>
        <v>745.3570623816413</v>
      </c>
      <c r="AR162" s="16">
        <f t="shared" si="87"/>
        <v>-3591.9989404746875</v>
      </c>
      <c r="AS162" s="16">
        <f t="shared" si="88"/>
        <v>0</v>
      </c>
      <c r="AT162" s="16">
        <f t="shared" si="62"/>
        <v>-4337.3560028563288</v>
      </c>
      <c r="AU162" s="16">
        <f t="shared" si="89"/>
        <v>0</v>
      </c>
    </row>
    <row r="163" spans="2:47">
      <c r="B163" s="13">
        <v>38</v>
      </c>
      <c r="C163" s="16">
        <f t="shared" si="45"/>
        <v>-511.50337496488345</v>
      </c>
      <c r="D163" s="16">
        <f t="shared" si="63"/>
        <v>749681.73785463953</v>
      </c>
      <c r="E163" s="16">
        <f t="shared" si="64"/>
        <v>0</v>
      </c>
      <c r="F163" s="16">
        <f t="shared" si="46"/>
        <v>750193.24122960446</v>
      </c>
      <c r="G163" s="16">
        <f t="shared" si="65"/>
        <v>109205.71841989631</v>
      </c>
      <c r="H163" s="16">
        <f t="shared" si="47"/>
        <v>868.33078012922977</v>
      </c>
      <c r="I163" s="16">
        <f t="shared" si="66"/>
        <v>-21607.451146391631</v>
      </c>
      <c r="J163" s="16">
        <f t="shared" si="67"/>
        <v>0</v>
      </c>
      <c r="K163" s="16">
        <f t="shared" si="48"/>
        <v>-22475.78192652086</v>
      </c>
      <c r="L163" s="16">
        <f t="shared" si="68"/>
        <v>0</v>
      </c>
      <c r="M163" s="16">
        <f t="shared" si="49"/>
        <v>-1197.9149416578657</v>
      </c>
      <c r="N163" s="16">
        <f t="shared" si="69"/>
        <v>338976.65841435612</v>
      </c>
      <c r="O163" s="16">
        <f t="shared" si="70"/>
        <v>0</v>
      </c>
      <c r="P163" s="16">
        <f t="shared" si="50"/>
        <v>340174.57335601398</v>
      </c>
      <c r="Q163" s="16">
        <f t="shared" si="71"/>
        <v>47444.178559492837</v>
      </c>
      <c r="R163" s="16">
        <f t="shared" si="51"/>
        <v>-162.70581891680195</v>
      </c>
      <c r="S163" s="16">
        <f t="shared" si="72"/>
        <v>148360.43703398958</v>
      </c>
      <c r="T163" s="16">
        <f t="shared" si="73"/>
        <v>0</v>
      </c>
      <c r="U163" s="16">
        <f t="shared" si="52"/>
        <v>148523.14285290637</v>
      </c>
      <c r="V163" s="16">
        <f t="shared" si="74"/>
        <v>15998.379187144084</v>
      </c>
      <c r="W163" s="16">
        <f t="shared" si="53"/>
        <v>376.74181390940066</v>
      </c>
      <c r="X163" s="16">
        <f t="shared" si="75"/>
        <v>59144.374928347555</v>
      </c>
      <c r="Y163" s="16">
        <f t="shared" si="76"/>
        <v>492.45435617425102</v>
      </c>
      <c r="Z163" s="16">
        <f t="shared" si="54"/>
        <v>58651.920572173301</v>
      </c>
      <c r="AA163" s="16">
        <f t="shared" si="77"/>
        <v>5535.4185364939713</v>
      </c>
      <c r="AB163" s="16">
        <f t="shared" si="55"/>
        <v>622.38334463405283</v>
      </c>
      <c r="AC163" s="16">
        <f t="shared" si="78"/>
        <v>15730.063526873802</v>
      </c>
      <c r="AD163" s="16">
        <f t="shared" si="79"/>
        <v>813.35485623703107</v>
      </c>
      <c r="AE163" s="16">
        <f t="shared" si="56"/>
        <v>14916.708670636772</v>
      </c>
      <c r="AF163" s="16">
        <f t="shared" si="80"/>
        <v>1417.7158516195236</v>
      </c>
      <c r="AG163" s="16">
        <f t="shared" si="57"/>
        <v>745.3570623816413</v>
      </c>
      <c r="AH163" s="16">
        <f t="shared" si="81"/>
        <v>-4467.4766829420187</v>
      </c>
      <c r="AI163" s="16">
        <f t="shared" si="82"/>
        <v>0</v>
      </c>
      <c r="AJ163" s="16">
        <f t="shared" si="58"/>
        <v>-5212.83374532366</v>
      </c>
      <c r="AK163" s="16">
        <f t="shared" si="83"/>
        <v>0</v>
      </c>
      <c r="AL163" s="16">
        <f t="shared" si="59"/>
        <v>683.87020350784587</v>
      </c>
      <c r="AM163" s="16">
        <f t="shared" si="84"/>
        <v>4964.0824154379961</v>
      </c>
      <c r="AN163" s="16">
        <f t="shared" si="85"/>
        <v>893.65678021886026</v>
      </c>
      <c r="AO163" s="16">
        <f t="shared" si="60"/>
        <v>4070.425635219136</v>
      </c>
      <c r="AP163" s="16">
        <f t="shared" si="86"/>
        <v>387.53883035092588</v>
      </c>
      <c r="AQ163" s="16">
        <f t="shared" si="61"/>
        <v>745.3570623816413</v>
      </c>
      <c r="AR163" s="16">
        <f t="shared" si="87"/>
        <v>-4467.4766829420187</v>
      </c>
      <c r="AS163" s="16">
        <f t="shared" si="88"/>
        <v>0</v>
      </c>
      <c r="AT163" s="16">
        <f t="shared" si="62"/>
        <v>-5212.83374532366</v>
      </c>
      <c r="AU163" s="16">
        <f t="shared" si="89"/>
        <v>0</v>
      </c>
    </row>
    <row r="164" spans="2:47">
      <c r="B164" s="13">
        <v>39</v>
      </c>
      <c r="C164" s="16">
        <f t="shared" si="45"/>
        <v>0</v>
      </c>
      <c r="D164" s="16">
        <f t="shared" si="63"/>
        <v>771153.64038955967</v>
      </c>
      <c r="E164" s="16">
        <f t="shared" si="64"/>
        <v>0</v>
      </c>
      <c r="F164" s="16">
        <f t="shared" si="46"/>
        <v>771153.64038955967</v>
      </c>
      <c r="G164" s="16">
        <f t="shared" si="65"/>
        <v>107064.42982342775</v>
      </c>
      <c r="H164" s="16">
        <f t="shared" si="47"/>
        <v>868.33078012922977</v>
      </c>
      <c r="I164" s="16">
        <f t="shared" si="66"/>
        <v>-23150.055384316485</v>
      </c>
      <c r="J164" s="16">
        <f t="shared" si="67"/>
        <v>0</v>
      </c>
      <c r="K164" s="16">
        <f t="shared" si="48"/>
        <v>-24018.386164445714</v>
      </c>
      <c r="L164" s="16">
        <f t="shared" si="68"/>
        <v>0</v>
      </c>
      <c r="M164" s="16">
        <f t="shared" si="49"/>
        <v>-1197.9149416578657</v>
      </c>
      <c r="N164" s="16">
        <f t="shared" si="69"/>
        <v>349679.05093558104</v>
      </c>
      <c r="O164" s="16">
        <f t="shared" si="70"/>
        <v>0</v>
      </c>
      <c r="P164" s="16">
        <f t="shared" si="50"/>
        <v>350876.96587723889</v>
      </c>
      <c r="Q164" s="16">
        <f t="shared" si="71"/>
        <v>47688.326961912455</v>
      </c>
      <c r="R164" s="16">
        <f t="shared" si="51"/>
        <v>-162.70581891680195</v>
      </c>
      <c r="S164" s="16">
        <f t="shared" si="72"/>
        <v>152672.87946421659</v>
      </c>
      <c r="T164" s="16">
        <f t="shared" si="73"/>
        <v>0</v>
      </c>
      <c r="U164" s="16">
        <f t="shared" si="52"/>
        <v>152835.58528313338</v>
      </c>
      <c r="V164" s="16">
        <f t="shared" si="74"/>
        <v>15844.200986334203</v>
      </c>
      <c r="W164" s="16">
        <f t="shared" si="53"/>
        <v>376.74181390940066</v>
      </c>
      <c r="X164" s="16">
        <f t="shared" si="75"/>
        <v>60290.655232959827</v>
      </c>
      <c r="Y164" s="16">
        <f t="shared" si="76"/>
        <v>493.20072013734978</v>
      </c>
      <c r="Z164" s="16">
        <f t="shared" si="54"/>
        <v>59797.454512822478</v>
      </c>
      <c r="AA164" s="16">
        <f t="shared" si="77"/>
        <v>5382.4869475138421</v>
      </c>
      <c r="AB164" s="16">
        <f t="shared" si="55"/>
        <v>622.38334463405283</v>
      </c>
      <c r="AC164" s="16">
        <f t="shared" si="78"/>
        <v>15333.481510894362</v>
      </c>
      <c r="AD164" s="16">
        <f t="shared" si="79"/>
        <v>814.59598582733645</v>
      </c>
      <c r="AE164" s="16">
        <f t="shared" si="56"/>
        <v>14518.885525067026</v>
      </c>
      <c r="AF164" s="16">
        <f t="shared" si="80"/>
        <v>1316.0777009775729</v>
      </c>
      <c r="AG164" s="16">
        <f t="shared" si="57"/>
        <v>745.3570623816413</v>
      </c>
      <c r="AH164" s="16">
        <f t="shared" si="81"/>
        <v>-5369.2187576833703</v>
      </c>
      <c r="AI164" s="16">
        <f t="shared" si="82"/>
        <v>0</v>
      </c>
      <c r="AJ164" s="16">
        <f t="shared" si="58"/>
        <v>-6114.5758200650116</v>
      </c>
      <c r="AK164" s="16">
        <f t="shared" si="83"/>
        <v>0</v>
      </c>
      <c r="AL164" s="16">
        <f t="shared" si="59"/>
        <v>683.87020350784587</v>
      </c>
      <c r="AM164" s="16">
        <f t="shared" si="84"/>
        <v>4184.1533274671592</v>
      </c>
      <c r="AN164" s="16">
        <f t="shared" si="85"/>
        <v>895.02275639511186</v>
      </c>
      <c r="AO164" s="16">
        <f t="shared" si="60"/>
        <v>3289.1305710720471</v>
      </c>
      <c r="AP164" s="16">
        <f t="shared" si="86"/>
        <v>298.66791898860339</v>
      </c>
      <c r="AQ164" s="16">
        <f t="shared" si="61"/>
        <v>745.3570623816413</v>
      </c>
      <c r="AR164" s="16">
        <f t="shared" si="87"/>
        <v>-5369.2187576833703</v>
      </c>
      <c r="AS164" s="16">
        <f t="shared" si="88"/>
        <v>0</v>
      </c>
      <c r="AT164" s="16">
        <f t="shared" si="62"/>
        <v>-6114.5758200650116</v>
      </c>
      <c r="AU164" s="16">
        <f t="shared" si="89"/>
        <v>0</v>
      </c>
    </row>
    <row r="165" spans="2:47">
      <c r="B165" s="13">
        <v>40</v>
      </c>
      <c r="C165" s="16">
        <f t="shared" si="45"/>
        <v>0</v>
      </c>
      <c r="D165" s="16">
        <f t="shared" si="63"/>
        <v>771153.64038955967</v>
      </c>
      <c r="E165" s="16">
        <f t="shared" si="64"/>
        <v>0</v>
      </c>
      <c r="F165" s="16">
        <f t="shared" si="46"/>
        <v>771153.64038955967</v>
      </c>
      <c r="G165" s="16">
        <f t="shared" si="65"/>
        <v>104965.12727787034</v>
      </c>
      <c r="H165" s="16">
        <f t="shared" si="47"/>
        <v>868.33078012922977</v>
      </c>
      <c r="I165" s="16">
        <f t="shared" si="66"/>
        <v>-24738.937749379085</v>
      </c>
      <c r="J165" s="16">
        <f t="shared" si="67"/>
        <v>0</v>
      </c>
      <c r="K165" s="16">
        <f t="shared" si="48"/>
        <v>-25607.268529508314</v>
      </c>
      <c r="L165" s="16">
        <f t="shared" si="68"/>
        <v>0</v>
      </c>
      <c r="M165" s="16">
        <f t="shared" si="49"/>
        <v>-1197.9149416578657</v>
      </c>
      <c r="N165" s="16">
        <f t="shared" si="69"/>
        <v>360680.46830384893</v>
      </c>
      <c r="O165" s="16">
        <f t="shared" si="70"/>
        <v>0</v>
      </c>
      <c r="P165" s="16">
        <f t="shared" si="50"/>
        <v>361878.38324550679</v>
      </c>
      <c r="Q165" s="16">
        <f t="shared" si="71"/>
        <v>47927.688140755214</v>
      </c>
      <c r="R165" s="16">
        <f t="shared" si="51"/>
        <v>-162.70581891680195</v>
      </c>
      <c r="S165" s="16">
        <f t="shared" si="72"/>
        <v>157105.81153594414</v>
      </c>
      <c r="T165" s="16">
        <f t="shared" si="73"/>
        <v>0</v>
      </c>
      <c r="U165" s="16">
        <f t="shared" si="52"/>
        <v>157268.51735486096</v>
      </c>
      <c r="V165" s="16">
        <f t="shared" si="74"/>
        <v>15693.045887500984</v>
      </c>
      <c r="W165" s="16">
        <f t="shared" si="53"/>
        <v>376.74181390940066</v>
      </c>
      <c r="X165" s="16">
        <f t="shared" si="75"/>
        <v>61468.19539191074</v>
      </c>
      <c r="Y165" s="16">
        <f t="shared" si="76"/>
        <v>493.91467156726685</v>
      </c>
      <c r="Z165" s="16">
        <f t="shared" si="54"/>
        <v>60974.280720343471</v>
      </c>
      <c r="AA165" s="16">
        <f t="shared" si="77"/>
        <v>5234.5461893060919</v>
      </c>
      <c r="AB165" s="16">
        <f t="shared" si="55"/>
        <v>622.38334463405283</v>
      </c>
      <c r="AC165" s="16">
        <f t="shared" si="78"/>
        <v>14924.543186637398</v>
      </c>
      <c r="AD165" s="16">
        <f t="shared" si="79"/>
        <v>815.78324055354926</v>
      </c>
      <c r="AE165" s="16">
        <f t="shared" si="56"/>
        <v>14108.759946083848</v>
      </c>
      <c r="AF165" s="16">
        <f t="shared" si="80"/>
        <v>1219.7453078044591</v>
      </c>
      <c r="AG165" s="16">
        <f t="shared" si="57"/>
        <v>745.3570623816413</v>
      </c>
      <c r="AH165" s="16">
        <f t="shared" si="81"/>
        <v>-6298.0130946669624</v>
      </c>
      <c r="AI165" s="16">
        <f t="shared" si="82"/>
        <v>0</v>
      </c>
      <c r="AJ165" s="16">
        <f t="shared" si="58"/>
        <v>-7043.3701570486037</v>
      </c>
      <c r="AK165" s="16">
        <f t="shared" si="83"/>
        <v>0</v>
      </c>
      <c r="AL165" s="16">
        <f t="shared" si="59"/>
        <v>683.87020350784587</v>
      </c>
      <c r="AM165" s="16">
        <f t="shared" si="84"/>
        <v>3381.0288792278002</v>
      </c>
      <c r="AN165" s="16">
        <f t="shared" si="85"/>
        <v>896.32944497643791</v>
      </c>
      <c r="AO165" s="16">
        <f t="shared" si="60"/>
        <v>2484.6994342513622</v>
      </c>
      <c r="AP165" s="16">
        <f t="shared" si="86"/>
        <v>215.18568895835239</v>
      </c>
      <c r="AQ165" s="16">
        <f t="shared" si="61"/>
        <v>745.3570623816413</v>
      </c>
      <c r="AR165" s="16">
        <f t="shared" si="87"/>
        <v>-6298.0130946669624</v>
      </c>
      <c r="AS165" s="16">
        <f t="shared" si="88"/>
        <v>0</v>
      </c>
      <c r="AT165" s="16">
        <f t="shared" si="62"/>
        <v>-7043.3701570486037</v>
      </c>
      <c r="AU165" s="16">
        <f t="shared" si="89"/>
        <v>0</v>
      </c>
    </row>
    <row r="166" spans="2:47">
      <c r="B166" s="13">
        <v>41</v>
      </c>
      <c r="C166" s="16">
        <f t="shared" si="45"/>
        <v>0</v>
      </c>
      <c r="D166" s="16">
        <f t="shared" si="63"/>
        <v>771153.64038955967</v>
      </c>
      <c r="E166" s="16">
        <f t="shared" si="64"/>
        <v>0</v>
      </c>
      <c r="F166" s="16">
        <f t="shared" si="46"/>
        <v>771153.64038955967</v>
      </c>
      <c r="G166" s="16">
        <f t="shared" si="65"/>
        <v>102906.98752732386</v>
      </c>
      <c r="H166" s="16">
        <f t="shared" si="47"/>
        <v>868.33078012922977</v>
      </c>
      <c r="I166" s="16">
        <f t="shared" si="66"/>
        <v>-26375.486585393563</v>
      </c>
      <c r="J166" s="16">
        <f t="shared" si="67"/>
        <v>0</v>
      </c>
      <c r="K166" s="16">
        <f t="shared" si="48"/>
        <v>-27243.817365522791</v>
      </c>
      <c r="L166" s="16">
        <f t="shared" si="68"/>
        <v>0</v>
      </c>
      <c r="M166" s="16">
        <f t="shared" si="49"/>
        <v>0</v>
      </c>
      <c r="N166" s="16">
        <f t="shared" si="69"/>
        <v>371989.26527338626</v>
      </c>
      <c r="O166" s="16">
        <f t="shared" si="70"/>
        <v>0</v>
      </c>
      <c r="P166" s="16">
        <f t="shared" si="50"/>
        <v>371989.26527338626</v>
      </c>
      <c r="Q166" s="16">
        <f t="shared" si="71"/>
        <v>46987.929549760011</v>
      </c>
      <c r="R166" s="16">
        <f t="shared" si="51"/>
        <v>-162.70581891680195</v>
      </c>
      <c r="S166" s="16">
        <f t="shared" si="72"/>
        <v>161662.59972975578</v>
      </c>
      <c r="T166" s="16">
        <f t="shared" si="73"/>
        <v>0</v>
      </c>
      <c r="U166" s="16">
        <f t="shared" si="52"/>
        <v>161825.30554867256</v>
      </c>
      <c r="V166" s="16">
        <f t="shared" si="74"/>
        <v>15544.854614135085</v>
      </c>
      <c r="W166" s="16">
        <f t="shared" si="53"/>
        <v>376.74181390940066</v>
      </c>
      <c r="X166" s="16">
        <f t="shared" si="75"/>
        <v>62677.902123669868</v>
      </c>
      <c r="Y166" s="16">
        <f t="shared" si="76"/>
        <v>494.59752731415409</v>
      </c>
      <c r="Z166" s="16">
        <f t="shared" si="54"/>
        <v>62183.304596355716</v>
      </c>
      <c r="AA166" s="16">
        <f t="shared" si="77"/>
        <v>5091.4116347008194</v>
      </c>
      <c r="AB166" s="16">
        <f t="shared" si="55"/>
        <v>622.38334463405283</v>
      </c>
      <c r="AC166" s="16">
        <f t="shared" si="78"/>
        <v>14502.958698977431</v>
      </c>
      <c r="AD166" s="16">
        <f t="shared" si="79"/>
        <v>816.918807121952</v>
      </c>
      <c r="AE166" s="16">
        <f t="shared" si="56"/>
        <v>13686.039891855478</v>
      </c>
      <c r="AF166" s="16">
        <f t="shared" si="80"/>
        <v>1128.470409748684</v>
      </c>
      <c r="AG166" s="16">
        <f t="shared" si="57"/>
        <v>745.3570623816413</v>
      </c>
      <c r="AH166" s="16">
        <f t="shared" si="81"/>
        <v>-7254.6712617600624</v>
      </c>
      <c r="AI166" s="16">
        <f t="shared" si="82"/>
        <v>0</v>
      </c>
      <c r="AJ166" s="16">
        <f t="shared" si="58"/>
        <v>-8000.0283241417037</v>
      </c>
      <c r="AK166" s="16">
        <f t="shared" si="83"/>
        <v>0</v>
      </c>
      <c r="AL166" s="16">
        <f t="shared" si="59"/>
        <v>683.87020350784587</v>
      </c>
      <c r="AM166" s="16">
        <f t="shared" si="84"/>
        <v>2554.121936444345</v>
      </c>
      <c r="AN166" s="16">
        <f t="shared" si="85"/>
        <v>897.57925178315691</v>
      </c>
      <c r="AO166" s="16">
        <f t="shared" si="60"/>
        <v>1656.5426846611881</v>
      </c>
      <c r="AP166" s="16">
        <f t="shared" si="86"/>
        <v>136.8277599580008</v>
      </c>
      <c r="AQ166" s="16">
        <f t="shared" si="61"/>
        <v>745.3570623816413</v>
      </c>
      <c r="AR166" s="16">
        <f t="shared" si="87"/>
        <v>-7254.6712617600624</v>
      </c>
      <c r="AS166" s="16">
        <f t="shared" si="88"/>
        <v>0</v>
      </c>
      <c r="AT166" s="16">
        <f t="shared" si="62"/>
        <v>-8000.0283241417037</v>
      </c>
      <c r="AU166" s="16">
        <f t="shared" si="89"/>
        <v>0</v>
      </c>
    </row>
    <row r="167" spans="2:47">
      <c r="B167" s="13">
        <v>42</v>
      </c>
      <c r="C167" s="16">
        <f t="shared" si="45"/>
        <v>0</v>
      </c>
      <c r="D167" s="16">
        <f t="shared" si="63"/>
        <v>771153.64038955967</v>
      </c>
      <c r="E167" s="16">
        <f t="shared" si="64"/>
        <v>0</v>
      </c>
      <c r="F167" s="16">
        <f t="shared" si="46"/>
        <v>771153.64038955967</v>
      </c>
      <c r="G167" s="16">
        <f t="shared" si="65"/>
        <v>100889.20345816064</v>
      </c>
      <c r="H167" s="16">
        <f t="shared" si="47"/>
        <v>868.33078012922977</v>
      </c>
      <c r="I167" s="16">
        <f t="shared" si="66"/>
        <v>-28061.131886488474</v>
      </c>
      <c r="J167" s="16">
        <f t="shared" si="67"/>
        <v>0</v>
      </c>
      <c r="K167" s="16">
        <f t="shared" si="48"/>
        <v>-28929.462666617703</v>
      </c>
      <c r="L167" s="16">
        <f t="shared" si="68"/>
        <v>0</v>
      </c>
      <c r="M167" s="16">
        <f t="shared" si="49"/>
        <v>0</v>
      </c>
      <c r="N167" s="16">
        <f t="shared" si="69"/>
        <v>371989.26527338626</v>
      </c>
      <c r="O167" s="16">
        <f t="shared" si="70"/>
        <v>0</v>
      </c>
      <c r="P167" s="16">
        <f t="shared" si="50"/>
        <v>371989.26527338626</v>
      </c>
      <c r="Q167" s="16">
        <f t="shared" si="71"/>
        <v>46066.597597803928</v>
      </c>
      <c r="R167" s="16">
        <f t="shared" si="51"/>
        <v>-67.794091215334149</v>
      </c>
      <c r="S167" s="16">
        <f t="shared" si="72"/>
        <v>166346.70458570248</v>
      </c>
      <c r="T167" s="16">
        <f t="shared" si="73"/>
        <v>0</v>
      </c>
      <c r="U167" s="16">
        <f t="shared" si="52"/>
        <v>166414.49867691781</v>
      </c>
      <c r="V167" s="16">
        <f t="shared" si="74"/>
        <v>15306.518338578842</v>
      </c>
      <c r="W167" s="16">
        <f t="shared" si="53"/>
        <v>376.74181390940066</v>
      </c>
      <c r="X167" s="16">
        <f t="shared" si="75"/>
        <v>63920.706126777892</v>
      </c>
      <c r="Y167" s="16">
        <f t="shared" si="76"/>
        <v>495.25055873537389</v>
      </c>
      <c r="Z167" s="16">
        <f t="shared" si="54"/>
        <v>63425.455568042518</v>
      </c>
      <c r="AA167" s="16">
        <f t="shared" si="77"/>
        <v>4952.9058241967914</v>
      </c>
      <c r="AB167" s="16">
        <f t="shared" si="55"/>
        <v>622.38334463405283</v>
      </c>
      <c r="AC167" s="16">
        <f t="shared" si="78"/>
        <v>14068.427846433922</v>
      </c>
      <c r="AD167" s="16">
        <f t="shared" si="79"/>
        <v>818.00479688630389</v>
      </c>
      <c r="AE167" s="16">
        <f t="shared" si="56"/>
        <v>13250.423049547619</v>
      </c>
      <c r="AF167" s="16">
        <f t="shared" si="80"/>
        <v>1042.015503757428</v>
      </c>
      <c r="AG167" s="16">
        <f t="shared" si="57"/>
        <v>745.3570623816413</v>
      </c>
      <c r="AH167" s="16">
        <f t="shared" si="81"/>
        <v>-8240.0291738659544</v>
      </c>
      <c r="AI167" s="16">
        <f t="shared" si="82"/>
        <v>0</v>
      </c>
      <c r="AJ167" s="16">
        <f t="shared" si="58"/>
        <v>-8985.3862362475957</v>
      </c>
      <c r="AK167" s="16">
        <f t="shared" si="83"/>
        <v>0</v>
      </c>
      <c r="AL167" s="16">
        <f t="shared" si="59"/>
        <v>683.87020350784587</v>
      </c>
      <c r="AM167" s="16">
        <f t="shared" si="84"/>
        <v>1702.8264872706218</v>
      </c>
      <c r="AN167" s="16">
        <f t="shared" si="85"/>
        <v>898.77449978510731</v>
      </c>
      <c r="AO167" s="16">
        <f t="shared" si="60"/>
        <v>804.05198748551447</v>
      </c>
      <c r="AP167" s="16">
        <f t="shared" si="86"/>
        <v>63.341417504576704</v>
      </c>
      <c r="AQ167" s="16">
        <f t="shared" si="61"/>
        <v>745.3570623816413</v>
      </c>
      <c r="AR167" s="16">
        <f t="shared" si="87"/>
        <v>-8240.0291738659544</v>
      </c>
      <c r="AS167" s="16">
        <f t="shared" si="88"/>
        <v>0</v>
      </c>
      <c r="AT167" s="16">
        <f t="shared" si="62"/>
        <v>-8985.3862362475957</v>
      </c>
      <c r="AU167" s="16">
        <f t="shared" si="89"/>
        <v>0</v>
      </c>
    </row>
    <row r="168" spans="2:47">
      <c r="B168" s="13">
        <v>43</v>
      </c>
      <c r="C168" s="16">
        <f t="shared" si="45"/>
        <v>0</v>
      </c>
      <c r="D168" s="16">
        <f t="shared" si="63"/>
        <v>771153.64038955967</v>
      </c>
      <c r="E168" s="16">
        <f t="shared" si="64"/>
        <v>0</v>
      </c>
      <c r="F168" s="16">
        <f t="shared" si="46"/>
        <v>771153.64038955967</v>
      </c>
      <c r="G168" s="16">
        <f t="shared" si="65"/>
        <v>98910.983782510433</v>
      </c>
      <c r="H168" s="16">
        <f t="shared" si="47"/>
        <v>651.2480850969223</v>
      </c>
      <c r="I168" s="16">
        <f t="shared" si="66"/>
        <v>-29797.346546616234</v>
      </c>
      <c r="J168" s="16">
        <f t="shared" si="67"/>
        <v>0</v>
      </c>
      <c r="K168" s="16">
        <f t="shared" si="48"/>
        <v>-30448.594631713157</v>
      </c>
      <c r="L168" s="16">
        <f t="shared" si="68"/>
        <v>0</v>
      </c>
      <c r="M168" s="16">
        <f t="shared" si="49"/>
        <v>0</v>
      </c>
      <c r="N168" s="16">
        <f t="shared" si="69"/>
        <v>371989.26527338626</v>
      </c>
      <c r="O168" s="16">
        <f t="shared" si="70"/>
        <v>0</v>
      </c>
      <c r="P168" s="16">
        <f t="shared" si="50"/>
        <v>371989.26527338626</v>
      </c>
      <c r="Q168" s="16">
        <f t="shared" si="71"/>
        <v>45163.330978239144</v>
      </c>
      <c r="R168" s="16">
        <f t="shared" si="51"/>
        <v>0</v>
      </c>
      <c r="S168" s="16">
        <f t="shared" si="72"/>
        <v>171064.11976995089</v>
      </c>
      <c r="T168" s="16">
        <f t="shared" si="73"/>
        <v>0</v>
      </c>
      <c r="U168" s="16">
        <f t="shared" si="52"/>
        <v>171064.11976995089</v>
      </c>
      <c r="V168" s="16">
        <f t="shared" si="74"/>
        <v>15006.390528018472</v>
      </c>
      <c r="W168" s="16">
        <f t="shared" si="53"/>
        <v>31.395151159116722</v>
      </c>
      <c r="X168" s="16">
        <f t="shared" si="75"/>
        <v>65197.562796613624</v>
      </c>
      <c r="Y168" s="16">
        <f t="shared" si="76"/>
        <v>41.322916045053915</v>
      </c>
      <c r="Z168" s="16">
        <f t="shared" si="54"/>
        <v>65156.239880568566</v>
      </c>
      <c r="AA168" s="16">
        <f t="shared" si="77"/>
        <v>4852.7123718151925</v>
      </c>
      <c r="AB168" s="16">
        <f t="shared" si="55"/>
        <v>259.32639359752284</v>
      </c>
      <c r="AC168" s="16">
        <f t="shared" si="78"/>
        <v>13620.639869551978</v>
      </c>
      <c r="AD168" s="16">
        <f t="shared" si="79"/>
        <v>341.2680196785073</v>
      </c>
      <c r="AE168" s="16">
        <f t="shared" si="56"/>
        <v>13279.371849873471</v>
      </c>
      <c r="AF168" s="16">
        <f t="shared" si="80"/>
        <v>995.98782783372474</v>
      </c>
      <c r="AG168" s="16">
        <f t="shared" si="57"/>
        <v>434.79161972262472</v>
      </c>
      <c r="AH168" s="16">
        <f t="shared" si="81"/>
        <v>-9254.9478233350237</v>
      </c>
      <c r="AI168" s="16">
        <f t="shared" si="82"/>
        <v>0</v>
      </c>
      <c r="AJ168" s="16">
        <f t="shared" si="58"/>
        <v>-9689.7394430576478</v>
      </c>
      <c r="AK168" s="16">
        <f t="shared" si="83"/>
        <v>0</v>
      </c>
      <c r="AL168" s="16">
        <f t="shared" si="59"/>
        <v>341.93510175392294</v>
      </c>
      <c r="AM168" s="16">
        <f t="shared" si="84"/>
        <v>826.51720001585977</v>
      </c>
      <c r="AN168" s="16">
        <f t="shared" si="85"/>
        <v>449.95871530713572</v>
      </c>
      <c r="AO168" s="16">
        <f t="shared" si="60"/>
        <v>376.55848470872405</v>
      </c>
      <c r="AP168" s="16">
        <f t="shared" si="86"/>
        <v>28.292293078987214</v>
      </c>
      <c r="AQ168" s="16">
        <f t="shared" si="61"/>
        <v>434.79161972262472</v>
      </c>
      <c r="AR168" s="16">
        <f t="shared" si="87"/>
        <v>-9254.9478233350237</v>
      </c>
      <c r="AS168" s="16">
        <f t="shared" si="88"/>
        <v>0</v>
      </c>
      <c r="AT168" s="16">
        <f t="shared" si="62"/>
        <v>-9689.7394430576478</v>
      </c>
      <c r="AU168" s="16">
        <f t="shared" si="89"/>
        <v>0</v>
      </c>
    </row>
    <row r="169" spans="2:47">
      <c r="B169" s="13">
        <v>44</v>
      </c>
      <c r="C169" s="16">
        <f t="shared" si="45"/>
        <v>0</v>
      </c>
      <c r="D169" s="16">
        <f t="shared" si="63"/>
        <v>771153.64038955967</v>
      </c>
      <c r="E169" s="16">
        <f t="shared" si="64"/>
        <v>0</v>
      </c>
      <c r="F169" s="16">
        <f t="shared" si="46"/>
        <v>771153.64038955967</v>
      </c>
      <c r="G169" s="16">
        <f t="shared" si="65"/>
        <v>96971.552727951406</v>
      </c>
      <c r="H169" s="16">
        <f t="shared" si="47"/>
        <v>0</v>
      </c>
      <c r="I169" s="16">
        <f t="shared" si="66"/>
        <v>-31362.052470664552</v>
      </c>
      <c r="J169" s="16">
        <f t="shared" si="67"/>
        <v>0</v>
      </c>
      <c r="K169" s="16">
        <f t="shared" si="48"/>
        <v>-31362.052470664552</v>
      </c>
      <c r="L169" s="16">
        <f t="shared" si="68"/>
        <v>0</v>
      </c>
      <c r="M169" s="16">
        <f t="shared" si="49"/>
        <v>0</v>
      </c>
      <c r="N169" s="16">
        <f t="shared" si="69"/>
        <v>371989.26527338626</v>
      </c>
      <c r="O169" s="16">
        <f t="shared" si="70"/>
        <v>0</v>
      </c>
      <c r="P169" s="16">
        <f t="shared" si="50"/>
        <v>371989.26527338626</v>
      </c>
      <c r="Q169" s="16">
        <f t="shared" si="71"/>
        <v>44277.775468861902</v>
      </c>
      <c r="R169" s="16">
        <f t="shared" si="51"/>
        <v>0</v>
      </c>
      <c r="S169" s="16">
        <f t="shared" si="72"/>
        <v>171064.11976995089</v>
      </c>
      <c r="T169" s="16">
        <f t="shared" si="73"/>
        <v>0</v>
      </c>
      <c r="U169" s="16">
        <f t="shared" si="52"/>
        <v>171064.11976995089</v>
      </c>
      <c r="V169" s="16">
        <f t="shared" si="74"/>
        <v>14712.147576488698</v>
      </c>
      <c r="W169" s="16">
        <f t="shared" si="53"/>
        <v>0</v>
      </c>
      <c r="X169" s="16">
        <f t="shared" si="75"/>
        <v>66976.705222831646</v>
      </c>
      <c r="Y169" s="16">
        <f t="shared" si="76"/>
        <v>0</v>
      </c>
      <c r="Z169" s="16">
        <f t="shared" si="54"/>
        <v>66976.705222831646</v>
      </c>
      <c r="AA169" s="16">
        <f t="shared" si="77"/>
        <v>4757.5611488384238</v>
      </c>
      <c r="AB169" s="16">
        <f t="shared" si="55"/>
        <v>0</v>
      </c>
      <c r="AC169" s="16">
        <f t="shared" si="78"/>
        <v>13650.397499358936</v>
      </c>
      <c r="AD169" s="16">
        <f t="shared" si="79"/>
        <v>0</v>
      </c>
      <c r="AE169" s="16">
        <f t="shared" si="56"/>
        <v>13650.397499358936</v>
      </c>
      <c r="AF169" s="16">
        <f t="shared" si="80"/>
        <v>976.45865473894582</v>
      </c>
      <c r="AG169" s="16">
        <f t="shared" si="57"/>
        <v>0</v>
      </c>
      <c r="AH169" s="16">
        <f t="shared" si="81"/>
        <v>-9980.4316263493783</v>
      </c>
      <c r="AI169" s="16">
        <f t="shared" si="82"/>
        <v>0</v>
      </c>
      <c r="AJ169" s="16">
        <f t="shared" si="58"/>
        <v>-9980.4316263493783</v>
      </c>
      <c r="AK169" s="16">
        <f t="shared" si="83"/>
        <v>0</v>
      </c>
      <c r="AL169" s="16">
        <f t="shared" si="59"/>
        <v>0</v>
      </c>
      <c r="AM169" s="16">
        <f t="shared" si="84"/>
        <v>387.07952877148585</v>
      </c>
      <c r="AN169" s="16">
        <f t="shared" si="85"/>
        <v>0</v>
      </c>
      <c r="AO169" s="16">
        <f t="shared" si="60"/>
        <v>387.07952877148585</v>
      </c>
      <c r="AP169" s="16">
        <f t="shared" si="86"/>
        <v>27.737542234301191</v>
      </c>
      <c r="AQ169" s="16">
        <f t="shared" si="61"/>
        <v>0</v>
      </c>
      <c r="AR169" s="16">
        <f t="shared" si="87"/>
        <v>-9980.4316263493783</v>
      </c>
      <c r="AS169" s="16">
        <f t="shared" si="88"/>
        <v>0</v>
      </c>
      <c r="AT169" s="16">
        <f t="shared" si="62"/>
        <v>-9980.4316263493783</v>
      </c>
      <c r="AU169" s="16">
        <f t="shared" si="89"/>
        <v>0</v>
      </c>
    </row>
    <row r="170" spans="2:47">
      <c r="B170" s="13">
        <v>45</v>
      </c>
      <c r="C170" s="16">
        <f t="shared" si="45"/>
        <v>0</v>
      </c>
      <c r="D170" s="16">
        <f t="shared" si="63"/>
        <v>771153.64038955967</v>
      </c>
      <c r="E170" s="16">
        <f t="shared" si="64"/>
        <v>0</v>
      </c>
      <c r="F170" s="16">
        <f t="shared" si="46"/>
        <v>771153.64038955967</v>
      </c>
      <c r="G170" s="16">
        <f t="shared" si="65"/>
        <v>95070.149733285696</v>
      </c>
      <c r="H170" s="16">
        <f t="shared" si="47"/>
        <v>0</v>
      </c>
      <c r="I170" s="16">
        <f t="shared" si="66"/>
        <v>-31362.052470664552</v>
      </c>
      <c r="J170" s="16">
        <f t="shared" si="67"/>
        <v>0</v>
      </c>
      <c r="K170" s="16">
        <f t="shared" si="48"/>
        <v>-31362.052470664552</v>
      </c>
      <c r="L170" s="16">
        <f t="shared" si="68"/>
        <v>0</v>
      </c>
      <c r="M170" s="16">
        <f t="shared" si="49"/>
        <v>0</v>
      </c>
      <c r="N170" s="16">
        <f t="shared" si="69"/>
        <v>371989.26527338626</v>
      </c>
      <c r="O170" s="16">
        <f t="shared" si="70"/>
        <v>0</v>
      </c>
      <c r="P170" s="16">
        <f t="shared" si="50"/>
        <v>371989.26527338626</v>
      </c>
      <c r="Q170" s="16">
        <f t="shared" si="71"/>
        <v>43409.583793001868</v>
      </c>
      <c r="R170" s="16">
        <f t="shared" si="51"/>
        <v>0</v>
      </c>
      <c r="S170" s="16">
        <f t="shared" si="72"/>
        <v>171064.11976995089</v>
      </c>
      <c r="T170" s="16">
        <f t="shared" si="73"/>
        <v>0</v>
      </c>
      <c r="U170" s="16">
        <f t="shared" si="52"/>
        <v>171064.11976995089</v>
      </c>
      <c r="V170" s="16">
        <f t="shared" si="74"/>
        <v>14423.674094596763</v>
      </c>
      <c r="W170" s="16">
        <f t="shared" si="53"/>
        <v>0</v>
      </c>
      <c r="X170" s="16">
        <f t="shared" si="75"/>
        <v>66976.705222831646</v>
      </c>
      <c r="Y170" s="16">
        <f t="shared" si="76"/>
        <v>0</v>
      </c>
      <c r="Z170" s="16">
        <f t="shared" si="54"/>
        <v>66976.705222831646</v>
      </c>
      <c r="AA170" s="16">
        <f t="shared" si="77"/>
        <v>4664.2756361161019</v>
      </c>
      <c r="AB170" s="16">
        <f t="shared" si="55"/>
        <v>0</v>
      </c>
      <c r="AC170" s="16">
        <f t="shared" si="78"/>
        <v>13650.397499358936</v>
      </c>
      <c r="AD170" s="16">
        <f t="shared" si="79"/>
        <v>0</v>
      </c>
      <c r="AE170" s="16">
        <f t="shared" si="56"/>
        <v>13650.397499358936</v>
      </c>
      <c r="AF170" s="16">
        <f t="shared" si="80"/>
        <v>957.31240660680965</v>
      </c>
      <c r="AG170" s="16">
        <f t="shared" si="57"/>
        <v>0</v>
      </c>
      <c r="AH170" s="16">
        <f t="shared" si="81"/>
        <v>-9980.4316263493783</v>
      </c>
      <c r="AI170" s="16">
        <f t="shared" si="82"/>
        <v>0</v>
      </c>
      <c r="AJ170" s="16">
        <f t="shared" si="58"/>
        <v>-9980.4316263493783</v>
      </c>
      <c r="AK170" s="16">
        <f t="shared" si="83"/>
        <v>0</v>
      </c>
      <c r="AL170" s="16">
        <f t="shared" si="59"/>
        <v>0</v>
      </c>
      <c r="AM170" s="16">
        <f t="shared" si="84"/>
        <v>387.07952877148585</v>
      </c>
      <c r="AN170" s="16">
        <f t="shared" si="85"/>
        <v>0</v>
      </c>
      <c r="AO170" s="16">
        <f t="shared" si="60"/>
        <v>387.07952877148585</v>
      </c>
      <c r="AP170" s="16">
        <f t="shared" si="86"/>
        <v>27.193668857158031</v>
      </c>
      <c r="AQ170" s="16">
        <f t="shared" si="61"/>
        <v>0</v>
      </c>
      <c r="AR170" s="16">
        <f t="shared" si="87"/>
        <v>-9980.4316263493783</v>
      </c>
      <c r="AS170" s="16">
        <f t="shared" si="88"/>
        <v>0</v>
      </c>
      <c r="AT170" s="16">
        <f t="shared" si="62"/>
        <v>-9980.4316263493783</v>
      </c>
      <c r="AU170" s="16">
        <f t="shared" si="89"/>
        <v>0</v>
      </c>
    </row>
    <row r="171" spans="2:47">
      <c r="B171" s="13">
        <v>46</v>
      </c>
      <c r="C171" s="16">
        <f t="shared" si="45"/>
        <v>0</v>
      </c>
      <c r="D171" s="16">
        <f t="shared" si="63"/>
        <v>771153.64038955967</v>
      </c>
      <c r="E171" s="16">
        <f t="shared" si="64"/>
        <v>0</v>
      </c>
      <c r="F171" s="16">
        <f t="shared" si="46"/>
        <v>771153.64038955967</v>
      </c>
      <c r="G171" s="16">
        <f t="shared" si="65"/>
        <v>93206.029150280097</v>
      </c>
      <c r="H171" s="16">
        <f t="shared" si="47"/>
        <v>0</v>
      </c>
      <c r="I171" s="16">
        <f t="shared" si="66"/>
        <v>-31362.052470664552</v>
      </c>
      <c r="J171" s="16">
        <f t="shared" si="67"/>
        <v>0</v>
      </c>
      <c r="K171" s="16">
        <f t="shared" si="48"/>
        <v>-31362.052470664552</v>
      </c>
      <c r="L171" s="16">
        <f t="shared" si="68"/>
        <v>0</v>
      </c>
      <c r="M171" s="16">
        <f t="shared" si="49"/>
        <v>0</v>
      </c>
      <c r="N171" s="16">
        <f t="shared" si="69"/>
        <v>371989.26527338626</v>
      </c>
      <c r="O171" s="16">
        <f t="shared" si="70"/>
        <v>0</v>
      </c>
      <c r="P171" s="16">
        <f t="shared" si="50"/>
        <v>371989.26527338626</v>
      </c>
      <c r="Q171" s="16">
        <f t="shared" si="71"/>
        <v>42558.415483335164</v>
      </c>
      <c r="R171" s="16">
        <f t="shared" si="51"/>
        <v>0</v>
      </c>
      <c r="S171" s="16">
        <f t="shared" si="72"/>
        <v>171064.11976995089</v>
      </c>
      <c r="T171" s="16">
        <f t="shared" si="73"/>
        <v>0</v>
      </c>
      <c r="U171" s="16">
        <f t="shared" si="52"/>
        <v>171064.11976995089</v>
      </c>
      <c r="V171" s="16">
        <f t="shared" si="74"/>
        <v>14140.856955487023</v>
      </c>
      <c r="W171" s="16">
        <f t="shared" si="53"/>
        <v>0</v>
      </c>
      <c r="X171" s="16">
        <f t="shared" si="75"/>
        <v>66976.705222831646</v>
      </c>
      <c r="Y171" s="16">
        <f t="shared" si="76"/>
        <v>0</v>
      </c>
      <c r="Z171" s="16">
        <f t="shared" si="54"/>
        <v>66976.705222831646</v>
      </c>
      <c r="AA171" s="16">
        <f t="shared" si="77"/>
        <v>4572.8192510942172</v>
      </c>
      <c r="AB171" s="16">
        <f t="shared" si="55"/>
        <v>0</v>
      </c>
      <c r="AC171" s="16">
        <f t="shared" si="78"/>
        <v>13650.397499358936</v>
      </c>
      <c r="AD171" s="16">
        <f t="shared" si="79"/>
        <v>0</v>
      </c>
      <c r="AE171" s="16">
        <f t="shared" si="56"/>
        <v>13650.397499358936</v>
      </c>
      <c r="AF171" s="16">
        <f t="shared" si="80"/>
        <v>938.54157510471532</v>
      </c>
      <c r="AG171" s="16">
        <f t="shared" si="57"/>
        <v>0</v>
      </c>
      <c r="AH171" s="16">
        <f t="shared" si="81"/>
        <v>-9980.4316263493783</v>
      </c>
      <c r="AI171" s="16">
        <f t="shared" si="82"/>
        <v>0</v>
      </c>
      <c r="AJ171" s="16">
        <f t="shared" si="58"/>
        <v>-9980.4316263493783</v>
      </c>
      <c r="AK171" s="16">
        <f t="shared" si="83"/>
        <v>0</v>
      </c>
      <c r="AL171" s="16">
        <f t="shared" si="59"/>
        <v>0</v>
      </c>
      <c r="AM171" s="16">
        <f t="shared" si="84"/>
        <v>387.07952877148585</v>
      </c>
      <c r="AN171" s="16">
        <f t="shared" si="85"/>
        <v>0</v>
      </c>
      <c r="AO171" s="16">
        <f t="shared" si="60"/>
        <v>387.07952877148585</v>
      </c>
      <c r="AP171" s="16">
        <f t="shared" si="86"/>
        <v>26.66045966388042</v>
      </c>
      <c r="AQ171" s="16">
        <f t="shared" si="61"/>
        <v>0</v>
      </c>
      <c r="AR171" s="16">
        <f t="shared" si="87"/>
        <v>-9980.4316263493783</v>
      </c>
      <c r="AS171" s="16">
        <f t="shared" si="88"/>
        <v>0</v>
      </c>
      <c r="AT171" s="16">
        <f t="shared" si="62"/>
        <v>-9980.4316263493783</v>
      </c>
      <c r="AU171" s="16">
        <f t="shared" si="89"/>
        <v>0</v>
      </c>
    </row>
    <row r="172" spans="2:47">
      <c r="B172" s="13">
        <v>47</v>
      </c>
      <c r="C172" s="16">
        <f t="shared" si="45"/>
        <v>0</v>
      </c>
      <c r="D172" s="16">
        <f t="shared" si="63"/>
        <v>771153.64038955967</v>
      </c>
      <c r="E172" s="16">
        <f t="shared" si="64"/>
        <v>0</v>
      </c>
      <c r="F172" s="16">
        <f t="shared" si="46"/>
        <v>771153.64038955967</v>
      </c>
      <c r="G172" s="16">
        <f t="shared" si="65"/>
        <v>91378.45995125499</v>
      </c>
      <c r="H172" s="16">
        <f t="shared" si="47"/>
        <v>0</v>
      </c>
      <c r="I172" s="16">
        <f t="shared" si="66"/>
        <v>-31362.052470664552</v>
      </c>
      <c r="J172" s="16">
        <f t="shared" si="67"/>
        <v>0</v>
      </c>
      <c r="K172" s="16">
        <f t="shared" si="48"/>
        <v>-31362.052470664552</v>
      </c>
      <c r="L172" s="16">
        <f t="shared" si="68"/>
        <v>0</v>
      </c>
      <c r="M172" s="16">
        <f t="shared" si="49"/>
        <v>0</v>
      </c>
      <c r="N172" s="16">
        <f t="shared" si="69"/>
        <v>371989.26527338626</v>
      </c>
      <c r="O172" s="16">
        <f t="shared" si="70"/>
        <v>0</v>
      </c>
      <c r="P172" s="16">
        <f t="shared" si="50"/>
        <v>371989.26527338626</v>
      </c>
      <c r="Q172" s="16">
        <f t="shared" si="71"/>
        <v>41723.936748367807</v>
      </c>
      <c r="R172" s="16">
        <f t="shared" si="51"/>
        <v>0</v>
      </c>
      <c r="S172" s="16">
        <f t="shared" si="72"/>
        <v>171064.11976995089</v>
      </c>
      <c r="T172" s="16">
        <f t="shared" si="73"/>
        <v>0</v>
      </c>
      <c r="U172" s="16">
        <f t="shared" si="52"/>
        <v>171064.11976995089</v>
      </c>
      <c r="V172" s="16">
        <f t="shared" si="74"/>
        <v>13863.585250477474</v>
      </c>
      <c r="W172" s="16">
        <f t="shared" si="53"/>
        <v>0</v>
      </c>
      <c r="X172" s="16">
        <f t="shared" si="75"/>
        <v>66976.705222831646</v>
      </c>
      <c r="Y172" s="16">
        <f t="shared" si="76"/>
        <v>0</v>
      </c>
      <c r="Z172" s="16">
        <f t="shared" si="54"/>
        <v>66976.705222831646</v>
      </c>
      <c r="AA172" s="16">
        <f t="shared" si="77"/>
        <v>4483.1561285237422</v>
      </c>
      <c r="AB172" s="16">
        <f t="shared" si="55"/>
        <v>0</v>
      </c>
      <c r="AC172" s="16">
        <f t="shared" si="78"/>
        <v>13650.397499358936</v>
      </c>
      <c r="AD172" s="16">
        <f t="shared" si="79"/>
        <v>0</v>
      </c>
      <c r="AE172" s="16">
        <f t="shared" si="56"/>
        <v>13650.397499358936</v>
      </c>
      <c r="AF172" s="16">
        <f t="shared" si="80"/>
        <v>920.13879912226992</v>
      </c>
      <c r="AG172" s="16">
        <f t="shared" si="57"/>
        <v>0</v>
      </c>
      <c r="AH172" s="16">
        <f t="shared" si="81"/>
        <v>-9980.4316263493783</v>
      </c>
      <c r="AI172" s="16">
        <f t="shared" si="82"/>
        <v>0</v>
      </c>
      <c r="AJ172" s="16">
        <f t="shared" si="58"/>
        <v>-9980.4316263493783</v>
      </c>
      <c r="AK172" s="16">
        <f t="shared" si="83"/>
        <v>0</v>
      </c>
      <c r="AL172" s="16">
        <f t="shared" si="59"/>
        <v>0</v>
      </c>
      <c r="AM172" s="16">
        <f t="shared" si="84"/>
        <v>387.07952877148585</v>
      </c>
      <c r="AN172" s="16">
        <f t="shared" si="85"/>
        <v>0</v>
      </c>
      <c r="AO172" s="16">
        <f t="shared" si="60"/>
        <v>387.07952877148585</v>
      </c>
      <c r="AP172" s="16">
        <f t="shared" si="86"/>
        <v>26.137705552823942</v>
      </c>
      <c r="AQ172" s="16">
        <f t="shared" si="61"/>
        <v>0</v>
      </c>
      <c r="AR172" s="16">
        <f t="shared" si="87"/>
        <v>-9980.4316263493783</v>
      </c>
      <c r="AS172" s="16">
        <f t="shared" si="88"/>
        <v>0</v>
      </c>
      <c r="AT172" s="16">
        <f t="shared" si="62"/>
        <v>-9980.4316263493783</v>
      </c>
      <c r="AU172" s="16">
        <f t="shared" si="89"/>
        <v>0</v>
      </c>
    </row>
    <row r="173" spans="2:47">
      <c r="B173" s="13">
        <v>48</v>
      </c>
      <c r="C173" s="16">
        <f t="shared" si="45"/>
        <v>0</v>
      </c>
      <c r="D173" s="16">
        <f t="shared" si="63"/>
        <v>771153.64038955967</v>
      </c>
      <c r="E173" s="16">
        <f t="shared" si="64"/>
        <v>0</v>
      </c>
      <c r="F173" s="16">
        <f t="shared" si="46"/>
        <v>771153.64038955967</v>
      </c>
      <c r="G173" s="16">
        <f t="shared" si="65"/>
        <v>89586.725442406852</v>
      </c>
      <c r="H173" s="16">
        <f t="shared" si="47"/>
        <v>0</v>
      </c>
      <c r="I173" s="16">
        <f t="shared" si="66"/>
        <v>-31362.052470664552</v>
      </c>
      <c r="J173" s="16">
        <f t="shared" si="67"/>
        <v>0</v>
      </c>
      <c r="K173" s="16">
        <f t="shared" si="48"/>
        <v>-31362.052470664552</v>
      </c>
      <c r="L173" s="16">
        <f t="shared" si="68"/>
        <v>0</v>
      </c>
      <c r="M173" s="16">
        <f t="shared" si="49"/>
        <v>0</v>
      </c>
      <c r="N173" s="16">
        <f t="shared" si="69"/>
        <v>371989.26527338626</v>
      </c>
      <c r="O173" s="16">
        <f t="shared" si="70"/>
        <v>0</v>
      </c>
      <c r="P173" s="16">
        <f t="shared" si="50"/>
        <v>371989.26527338626</v>
      </c>
      <c r="Q173" s="16">
        <f t="shared" si="71"/>
        <v>40905.820341537066</v>
      </c>
      <c r="R173" s="16">
        <f t="shared" si="51"/>
        <v>0</v>
      </c>
      <c r="S173" s="16">
        <f t="shared" si="72"/>
        <v>171064.11976995089</v>
      </c>
      <c r="T173" s="16">
        <f t="shared" si="73"/>
        <v>0</v>
      </c>
      <c r="U173" s="16">
        <f t="shared" si="52"/>
        <v>171064.11976995089</v>
      </c>
      <c r="V173" s="16">
        <f t="shared" si="74"/>
        <v>13591.750245566151</v>
      </c>
      <c r="W173" s="16">
        <f t="shared" si="53"/>
        <v>0</v>
      </c>
      <c r="X173" s="16">
        <f t="shared" si="75"/>
        <v>66976.705222831646</v>
      </c>
      <c r="Y173" s="16">
        <f t="shared" si="76"/>
        <v>0</v>
      </c>
      <c r="Z173" s="16">
        <f t="shared" si="54"/>
        <v>66976.705222831646</v>
      </c>
      <c r="AA173" s="16">
        <f t="shared" si="77"/>
        <v>4395.2511063958254</v>
      </c>
      <c r="AB173" s="16">
        <f t="shared" si="55"/>
        <v>0</v>
      </c>
      <c r="AC173" s="16">
        <f t="shared" si="78"/>
        <v>13650.397499358936</v>
      </c>
      <c r="AD173" s="16">
        <f t="shared" si="79"/>
        <v>0</v>
      </c>
      <c r="AE173" s="16">
        <f t="shared" si="56"/>
        <v>13650.397499358936</v>
      </c>
      <c r="AF173" s="16">
        <f t="shared" si="80"/>
        <v>902.09686188457829</v>
      </c>
      <c r="AG173" s="16">
        <f t="shared" si="57"/>
        <v>0</v>
      </c>
      <c r="AH173" s="16">
        <f t="shared" si="81"/>
        <v>-9980.4316263493783</v>
      </c>
      <c r="AI173" s="16">
        <f t="shared" si="82"/>
        <v>0</v>
      </c>
      <c r="AJ173" s="16">
        <f t="shared" si="58"/>
        <v>-9980.4316263493783</v>
      </c>
      <c r="AK173" s="16">
        <f t="shared" si="83"/>
        <v>0</v>
      </c>
      <c r="AL173" s="16">
        <f t="shared" si="59"/>
        <v>0</v>
      </c>
      <c r="AM173" s="16">
        <f t="shared" si="84"/>
        <v>387.07952877148585</v>
      </c>
      <c r="AN173" s="16">
        <f t="shared" si="85"/>
        <v>0</v>
      </c>
      <c r="AO173" s="16">
        <f t="shared" si="60"/>
        <v>387.07952877148585</v>
      </c>
      <c r="AP173" s="16">
        <f t="shared" si="86"/>
        <v>25.625201522376415</v>
      </c>
      <c r="AQ173" s="16">
        <f t="shared" si="61"/>
        <v>0</v>
      </c>
      <c r="AR173" s="16">
        <f t="shared" si="87"/>
        <v>-9980.4316263493783</v>
      </c>
      <c r="AS173" s="16">
        <f t="shared" si="88"/>
        <v>0</v>
      </c>
      <c r="AT173" s="16">
        <f t="shared" si="62"/>
        <v>-9980.4316263493783</v>
      </c>
      <c r="AU173" s="16">
        <f t="shared" si="89"/>
        <v>0</v>
      </c>
    </row>
    <row r="174" spans="2:47">
      <c r="B174" s="13">
        <v>49</v>
      </c>
      <c r="C174" s="16">
        <f t="shared" si="45"/>
        <v>0</v>
      </c>
      <c r="D174" s="16">
        <f t="shared" si="63"/>
        <v>771153.64038955967</v>
      </c>
      <c r="E174" s="16">
        <f t="shared" si="64"/>
        <v>0</v>
      </c>
      <c r="F174" s="16">
        <f t="shared" si="46"/>
        <v>771153.64038955967</v>
      </c>
      <c r="G174" s="16">
        <f t="shared" si="65"/>
        <v>87830.122982751811</v>
      </c>
      <c r="H174" s="16">
        <f t="shared" si="47"/>
        <v>0</v>
      </c>
      <c r="I174" s="16">
        <f t="shared" si="66"/>
        <v>-31362.052470664552</v>
      </c>
      <c r="J174" s="16">
        <f t="shared" si="67"/>
        <v>0</v>
      </c>
      <c r="K174" s="16">
        <f t="shared" si="48"/>
        <v>-31362.052470664552</v>
      </c>
      <c r="L174" s="16">
        <f t="shared" si="68"/>
        <v>0</v>
      </c>
      <c r="M174" s="16">
        <f t="shared" si="49"/>
        <v>0</v>
      </c>
      <c r="N174" s="16">
        <f t="shared" si="69"/>
        <v>371989.26527338626</v>
      </c>
      <c r="O174" s="16">
        <f t="shared" si="70"/>
        <v>0</v>
      </c>
      <c r="P174" s="16">
        <f t="shared" si="50"/>
        <v>371989.26527338626</v>
      </c>
      <c r="Q174" s="16">
        <f t="shared" si="71"/>
        <v>40103.745432879477</v>
      </c>
      <c r="R174" s="16">
        <f t="shared" si="51"/>
        <v>0</v>
      </c>
      <c r="S174" s="16">
        <f t="shared" si="72"/>
        <v>171064.11976995089</v>
      </c>
      <c r="T174" s="16">
        <f t="shared" si="73"/>
        <v>0</v>
      </c>
      <c r="U174" s="16">
        <f t="shared" si="52"/>
        <v>171064.11976995089</v>
      </c>
      <c r="V174" s="16">
        <f t="shared" si="74"/>
        <v>13325.245338790344</v>
      </c>
      <c r="W174" s="16">
        <f t="shared" si="53"/>
        <v>0</v>
      </c>
      <c r="X174" s="16">
        <f t="shared" si="75"/>
        <v>66976.705222831646</v>
      </c>
      <c r="Y174" s="16">
        <f t="shared" si="76"/>
        <v>0</v>
      </c>
      <c r="Z174" s="16">
        <f t="shared" si="54"/>
        <v>66976.705222831646</v>
      </c>
      <c r="AA174" s="16">
        <f t="shared" si="77"/>
        <v>4309.0697121527701</v>
      </c>
      <c r="AB174" s="16">
        <f t="shared" si="55"/>
        <v>0</v>
      </c>
      <c r="AC174" s="16">
        <f t="shared" si="78"/>
        <v>13650.397499358936</v>
      </c>
      <c r="AD174" s="16">
        <f t="shared" si="79"/>
        <v>0</v>
      </c>
      <c r="AE174" s="16">
        <f t="shared" si="56"/>
        <v>13650.397499358936</v>
      </c>
      <c r="AF174" s="16">
        <f t="shared" si="80"/>
        <v>884.40868812213557</v>
      </c>
      <c r="AG174" s="16">
        <f t="shared" si="57"/>
        <v>0</v>
      </c>
      <c r="AH174" s="16">
        <f t="shared" si="81"/>
        <v>-9980.4316263493783</v>
      </c>
      <c r="AI174" s="16">
        <f t="shared" si="82"/>
        <v>0</v>
      </c>
      <c r="AJ174" s="16">
        <f t="shared" si="58"/>
        <v>-9980.4316263493783</v>
      </c>
      <c r="AK174" s="16">
        <f t="shared" si="83"/>
        <v>0</v>
      </c>
      <c r="AL174" s="16">
        <f t="shared" si="59"/>
        <v>0</v>
      </c>
      <c r="AM174" s="16">
        <f t="shared" si="84"/>
        <v>387.07952877148585</v>
      </c>
      <c r="AN174" s="16">
        <f t="shared" si="85"/>
        <v>0</v>
      </c>
      <c r="AO174" s="16">
        <f t="shared" si="60"/>
        <v>387.07952877148585</v>
      </c>
      <c r="AP174" s="16">
        <f t="shared" si="86"/>
        <v>25.122746590565111</v>
      </c>
      <c r="AQ174" s="16">
        <f t="shared" si="61"/>
        <v>0</v>
      </c>
      <c r="AR174" s="16">
        <f t="shared" si="87"/>
        <v>-9980.4316263493783</v>
      </c>
      <c r="AS174" s="16">
        <f t="shared" si="88"/>
        <v>0</v>
      </c>
      <c r="AT174" s="16">
        <f t="shared" si="62"/>
        <v>-9980.4316263493783</v>
      </c>
      <c r="AU174" s="16">
        <f t="shared" si="89"/>
        <v>0</v>
      </c>
    </row>
    <row r="175" spans="2:47">
      <c r="B175" s="13">
        <v>50</v>
      </c>
      <c r="C175" s="16">
        <f t="shared" si="45"/>
        <v>0</v>
      </c>
      <c r="D175" s="16">
        <f t="shared" si="63"/>
        <v>771153.64038955967</v>
      </c>
      <c r="E175" s="16">
        <f t="shared" si="64"/>
        <v>0</v>
      </c>
      <c r="F175" s="16">
        <f t="shared" si="46"/>
        <v>771153.64038955967</v>
      </c>
      <c r="G175" s="16">
        <f t="shared" si="65"/>
        <v>86107.96370858021</v>
      </c>
      <c r="H175" s="16">
        <f t="shared" si="47"/>
        <v>0</v>
      </c>
      <c r="I175" s="16">
        <f t="shared" si="66"/>
        <v>-31362.052470664552</v>
      </c>
      <c r="J175" s="16">
        <f t="shared" si="67"/>
        <v>0</v>
      </c>
      <c r="K175" s="16">
        <f t="shared" si="48"/>
        <v>-31362.052470664552</v>
      </c>
      <c r="L175" s="16">
        <f t="shared" si="68"/>
        <v>0</v>
      </c>
      <c r="M175" s="16">
        <f t="shared" si="49"/>
        <v>0</v>
      </c>
      <c r="N175" s="16">
        <f t="shared" si="69"/>
        <v>371989.26527338626</v>
      </c>
      <c r="O175" s="16">
        <f t="shared" si="70"/>
        <v>0</v>
      </c>
      <c r="P175" s="16">
        <f t="shared" si="50"/>
        <v>371989.26527338626</v>
      </c>
      <c r="Q175" s="16">
        <f t="shared" si="71"/>
        <v>39317.397483215173</v>
      </c>
      <c r="R175" s="16">
        <f t="shared" si="51"/>
        <v>0</v>
      </c>
      <c r="S175" s="16">
        <f t="shared" si="72"/>
        <v>171064.11976995089</v>
      </c>
      <c r="T175" s="16">
        <f t="shared" si="73"/>
        <v>0</v>
      </c>
      <c r="U175" s="16">
        <f t="shared" si="52"/>
        <v>171064.11976995089</v>
      </c>
      <c r="V175" s="16">
        <f t="shared" si="74"/>
        <v>13063.966018421906</v>
      </c>
      <c r="W175" s="16">
        <f t="shared" si="53"/>
        <v>0</v>
      </c>
      <c r="X175" s="16">
        <f t="shared" si="75"/>
        <v>66976.705222831646</v>
      </c>
      <c r="Y175" s="16">
        <f t="shared" si="76"/>
        <v>0</v>
      </c>
      <c r="Z175" s="16">
        <f t="shared" si="54"/>
        <v>66976.705222831646</v>
      </c>
      <c r="AA175" s="16">
        <f t="shared" si="77"/>
        <v>4224.5781491693824</v>
      </c>
      <c r="AB175" s="16">
        <f t="shared" si="55"/>
        <v>0</v>
      </c>
      <c r="AC175" s="16">
        <f t="shared" si="78"/>
        <v>13650.397499358936</v>
      </c>
      <c r="AD175" s="16">
        <f t="shared" si="79"/>
        <v>0</v>
      </c>
      <c r="AE175" s="16">
        <f t="shared" si="56"/>
        <v>13650.397499358936</v>
      </c>
      <c r="AF175" s="16">
        <f t="shared" si="80"/>
        <v>867.06734129621134</v>
      </c>
      <c r="AG175" s="16">
        <f t="shared" si="57"/>
        <v>0</v>
      </c>
      <c r="AH175" s="16">
        <f t="shared" si="81"/>
        <v>-9980.4316263493783</v>
      </c>
      <c r="AI175" s="16">
        <f t="shared" si="82"/>
        <v>0</v>
      </c>
      <c r="AJ175" s="16">
        <f t="shared" si="58"/>
        <v>-9980.4316263493783</v>
      </c>
      <c r="AK175" s="16">
        <f t="shared" si="83"/>
        <v>0</v>
      </c>
      <c r="AL175" s="16">
        <f t="shared" si="59"/>
        <v>0</v>
      </c>
      <c r="AM175" s="16">
        <f t="shared" si="84"/>
        <v>387.07952877148585</v>
      </c>
      <c r="AN175" s="16">
        <f t="shared" si="85"/>
        <v>0</v>
      </c>
      <c r="AO175" s="16">
        <f t="shared" si="60"/>
        <v>387.07952877148585</v>
      </c>
      <c r="AP175" s="16">
        <f t="shared" si="86"/>
        <v>24.630143716240305</v>
      </c>
      <c r="AQ175" s="16">
        <f t="shared" si="61"/>
        <v>0</v>
      </c>
      <c r="AR175" s="16">
        <f t="shared" si="87"/>
        <v>-9980.4316263493783</v>
      </c>
      <c r="AS175" s="16">
        <f t="shared" si="88"/>
        <v>0</v>
      </c>
      <c r="AT175" s="16">
        <f t="shared" si="62"/>
        <v>-9980.4316263493783</v>
      </c>
      <c r="AU175" s="16">
        <f t="shared" si="89"/>
        <v>0</v>
      </c>
    </row>
    <row r="176" spans="2:47">
      <c r="B176" s="13">
        <v>51</v>
      </c>
      <c r="C176" s="16">
        <f t="shared" si="45"/>
        <v>0</v>
      </c>
      <c r="D176" s="16">
        <f t="shared" si="63"/>
        <v>771153.64038955967</v>
      </c>
      <c r="E176" s="16">
        <f t="shared" si="64"/>
        <v>0</v>
      </c>
      <c r="F176" s="16">
        <f t="shared" si="46"/>
        <v>771153.64038955967</v>
      </c>
      <c r="G176" s="16">
        <f t="shared" si="65"/>
        <v>84419.572263313923</v>
      </c>
      <c r="H176" s="16">
        <f t="shared" si="47"/>
        <v>0</v>
      </c>
      <c r="I176" s="16">
        <f t="shared" si="66"/>
        <v>-31362.052470664552</v>
      </c>
      <c r="J176" s="16">
        <f t="shared" si="67"/>
        <v>0</v>
      </c>
      <c r="K176" s="16">
        <f t="shared" si="48"/>
        <v>-31362.052470664552</v>
      </c>
      <c r="L176" s="16">
        <f t="shared" si="68"/>
        <v>0</v>
      </c>
      <c r="M176" s="16">
        <f t="shared" si="49"/>
        <v>0</v>
      </c>
      <c r="N176" s="16">
        <f t="shared" si="69"/>
        <v>371989.26527338626</v>
      </c>
      <c r="O176" s="16">
        <f t="shared" si="70"/>
        <v>0</v>
      </c>
      <c r="P176" s="16">
        <f t="shared" si="50"/>
        <v>371989.26527338626</v>
      </c>
      <c r="Q176" s="16">
        <f t="shared" si="71"/>
        <v>38546.468120799189</v>
      </c>
      <c r="R176" s="16">
        <f t="shared" si="51"/>
        <v>0</v>
      </c>
      <c r="S176" s="16">
        <f t="shared" si="72"/>
        <v>171064.11976995089</v>
      </c>
      <c r="T176" s="16">
        <f t="shared" si="73"/>
        <v>0</v>
      </c>
      <c r="U176" s="16">
        <f t="shared" si="52"/>
        <v>171064.11976995089</v>
      </c>
      <c r="V176" s="16">
        <f t="shared" si="74"/>
        <v>12807.80982198226</v>
      </c>
      <c r="W176" s="16">
        <f t="shared" si="53"/>
        <v>0</v>
      </c>
      <c r="X176" s="16">
        <f t="shared" si="75"/>
        <v>66976.705222831646</v>
      </c>
      <c r="Y176" s="16">
        <f t="shared" si="76"/>
        <v>0</v>
      </c>
      <c r="Z176" s="16">
        <f t="shared" si="54"/>
        <v>66976.705222831646</v>
      </c>
      <c r="AA176" s="16">
        <f t="shared" si="77"/>
        <v>4141.7432834993942</v>
      </c>
      <c r="AB176" s="16">
        <f t="shared" si="55"/>
        <v>0</v>
      </c>
      <c r="AC176" s="16">
        <f t="shared" si="78"/>
        <v>13650.397499358936</v>
      </c>
      <c r="AD176" s="16">
        <f t="shared" si="79"/>
        <v>0</v>
      </c>
      <c r="AE176" s="16">
        <f t="shared" si="56"/>
        <v>13650.397499358936</v>
      </c>
      <c r="AF176" s="16">
        <f t="shared" si="80"/>
        <v>850.0660208786386</v>
      </c>
      <c r="AG176" s="16">
        <f t="shared" si="57"/>
        <v>0</v>
      </c>
      <c r="AH176" s="16">
        <f t="shared" si="81"/>
        <v>-9980.4316263493783</v>
      </c>
      <c r="AI176" s="16">
        <f t="shared" si="82"/>
        <v>0</v>
      </c>
      <c r="AJ176" s="16">
        <f t="shared" si="58"/>
        <v>-9980.4316263493783</v>
      </c>
      <c r="AK176" s="16">
        <f t="shared" si="83"/>
        <v>0</v>
      </c>
      <c r="AL176" s="16">
        <f t="shared" si="59"/>
        <v>0</v>
      </c>
      <c r="AM176" s="16">
        <f t="shared" si="84"/>
        <v>387.07952877148585</v>
      </c>
      <c r="AN176" s="16">
        <f t="shared" si="85"/>
        <v>0</v>
      </c>
      <c r="AO176" s="16">
        <f t="shared" si="60"/>
        <v>387.07952877148585</v>
      </c>
      <c r="AP176" s="16">
        <f t="shared" si="86"/>
        <v>24.14719972180422</v>
      </c>
      <c r="AQ176" s="16">
        <f t="shared" si="61"/>
        <v>0</v>
      </c>
      <c r="AR176" s="16">
        <f t="shared" si="87"/>
        <v>-9980.4316263493783</v>
      </c>
      <c r="AS176" s="16">
        <f t="shared" si="88"/>
        <v>0</v>
      </c>
      <c r="AT176" s="16">
        <f t="shared" si="62"/>
        <v>-9980.4316263493783</v>
      </c>
      <c r="AU176" s="16">
        <f t="shared" si="89"/>
        <v>0</v>
      </c>
    </row>
    <row r="177" spans="1:47">
      <c r="B177" s="13">
        <v>52</v>
      </c>
      <c r="C177" s="16">
        <f t="shared" si="45"/>
        <v>0</v>
      </c>
      <c r="D177" s="16">
        <f t="shared" si="63"/>
        <v>771153.64038955967</v>
      </c>
      <c r="E177" s="16">
        <f t="shared" si="64"/>
        <v>0</v>
      </c>
      <c r="F177" s="16">
        <f t="shared" si="46"/>
        <v>771153.64038955967</v>
      </c>
      <c r="G177" s="16">
        <f t="shared" si="65"/>
        <v>82764.286532660713</v>
      </c>
      <c r="H177" s="16">
        <f t="shared" si="47"/>
        <v>0</v>
      </c>
      <c r="I177" s="16">
        <f t="shared" si="66"/>
        <v>-31362.052470664552</v>
      </c>
      <c r="J177" s="16">
        <f t="shared" si="67"/>
        <v>0</v>
      </c>
      <c r="K177" s="16">
        <f t="shared" si="48"/>
        <v>-31362.052470664552</v>
      </c>
      <c r="L177" s="16">
        <f t="shared" si="68"/>
        <v>0</v>
      </c>
      <c r="M177" s="16">
        <f t="shared" si="49"/>
        <v>0</v>
      </c>
      <c r="N177" s="16">
        <f t="shared" si="69"/>
        <v>371989.26527338626</v>
      </c>
      <c r="O177" s="16">
        <f t="shared" si="70"/>
        <v>0</v>
      </c>
      <c r="P177" s="16">
        <f t="shared" si="50"/>
        <v>371989.26527338626</v>
      </c>
      <c r="Q177" s="16">
        <f t="shared" si="71"/>
        <v>37790.655020391358</v>
      </c>
      <c r="R177" s="16">
        <f t="shared" si="51"/>
        <v>0</v>
      </c>
      <c r="S177" s="16">
        <f t="shared" si="72"/>
        <v>171064.11976995089</v>
      </c>
      <c r="T177" s="16">
        <f t="shared" si="73"/>
        <v>0</v>
      </c>
      <c r="U177" s="16">
        <f t="shared" si="52"/>
        <v>171064.11976995089</v>
      </c>
      <c r="V177" s="16">
        <f t="shared" si="74"/>
        <v>12556.676296061039</v>
      </c>
      <c r="W177" s="16">
        <f t="shared" si="53"/>
        <v>0</v>
      </c>
      <c r="X177" s="16">
        <f t="shared" si="75"/>
        <v>66976.705222831646</v>
      </c>
      <c r="Y177" s="16">
        <f t="shared" si="76"/>
        <v>0</v>
      </c>
      <c r="Z177" s="16">
        <f t="shared" si="54"/>
        <v>66976.705222831646</v>
      </c>
      <c r="AA177" s="16">
        <f t="shared" si="77"/>
        <v>4060.5326308817589</v>
      </c>
      <c r="AB177" s="16">
        <f t="shared" si="55"/>
        <v>0</v>
      </c>
      <c r="AC177" s="16">
        <f t="shared" si="78"/>
        <v>13650.397499358936</v>
      </c>
      <c r="AD177" s="16">
        <f t="shared" si="79"/>
        <v>0</v>
      </c>
      <c r="AE177" s="16">
        <f t="shared" si="56"/>
        <v>13650.397499358936</v>
      </c>
      <c r="AF177" s="16">
        <f t="shared" si="80"/>
        <v>833.39805968493977</v>
      </c>
      <c r="AG177" s="16">
        <f t="shared" si="57"/>
        <v>0</v>
      </c>
      <c r="AH177" s="16">
        <f t="shared" si="81"/>
        <v>-9980.4316263493783</v>
      </c>
      <c r="AI177" s="16">
        <f t="shared" si="82"/>
        <v>0</v>
      </c>
      <c r="AJ177" s="16">
        <f t="shared" si="58"/>
        <v>-9980.4316263493783</v>
      </c>
      <c r="AK177" s="16">
        <f t="shared" si="83"/>
        <v>0</v>
      </c>
      <c r="AL177" s="16">
        <f t="shared" si="59"/>
        <v>0</v>
      </c>
      <c r="AM177" s="16">
        <f t="shared" si="84"/>
        <v>387.07952877148585</v>
      </c>
      <c r="AN177" s="16">
        <f t="shared" si="85"/>
        <v>0</v>
      </c>
      <c r="AO177" s="16">
        <f t="shared" si="60"/>
        <v>387.07952877148585</v>
      </c>
      <c r="AP177" s="16">
        <f t="shared" si="86"/>
        <v>23.673725217455118</v>
      </c>
      <c r="AQ177" s="16">
        <f t="shared" si="61"/>
        <v>0</v>
      </c>
      <c r="AR177" s="16">
        <f t="shared" si="87"/>
        <v>-9980.4316263493783</v>
      </c>
      <c r="AS177" s="16">
        <f t="shared" si="88"/>
        <v>0</v>
      </c>
      <c r="AT177" s="16">
        <f t="shared" si="62"/>
        <v>-9980.4316263493783</v>
      </c>
      <c r="AU177" s="16">
        <f t="shared" si="89"/>
        <v>0</v>
      </c>
    </row>
    <row r="178" spans="1:47">
      <c r="B178" s="13">
        <v>53</v>
      </c>
      <c r="C178" s="16">
        <f t="shared" si="45"/>
        <v>0</v>
      </c>
      <c r="D178" s="16">
        <f t="shared" si="63"/>
        <v>771153.64038955967</v>
      </c>
      <c r="E178" s="16">
        <f t="shared" si="64"/>
        <v>0</v>
      </c>
      <c r="F178" s="16">
        <f t="shared" si="46"/>
        <v>771153.64038955967</v>
      </c>
      <c r="G178" s="16">
        <f t="shared" si="65"/>
        <v>81141.457384961483</v>
      </c>
      <c r="H178" s="16">
        <f t="shared" si="47"/>
        <v>0</v>
      </c>
      <c r="I178" s="16">
        <f t="shared" si="66"/>
        <v>-31362.052470664552</v>
      </c>
      <c r="J178" s="16">
        <f t="shared" si="67"/>
        <v>0</v>
      </c>
      <c r="K178" s="16">
        <f t="shared" si="48"/>
        <v>-31362.052470664552</v>
      </c>
      <c r="L178" s="16">
        <f t="shared" si="68"/>
        <v>0</v>
      </c>
      <c r="M178" s="16">
        <f t="shared" si="49"/>
        <v>0</v>
      </c>
      <c r="N178" s="16">
        <f t="shared" si="69"/>
        <v>371989.26527338626</v>
      </c>
      <c r="O178" s="16">
        <f t="shared" si="70"/>
        <v>0</v>
      </c>
      <c r="P178" s="16">
        <f t="shared" si="50"/>
        <v>371989.26527338626</v>
      </c>
      <c r="Q178" s="16">
        <f t="shared" si="71"/>
        <v>37049.661784697411</v>
      </c>
      <c r="R178" s="16">
        <f t="shared" si="51"/>
        <v>0</v>
      </c>
      <c r="S178" s="16">
        <f t="shared" si="72"/>
        <v>171064.11976995089</v>
      </c>
      <c r="T178" s="16">
        <f t="shared" si="73"/>
        <v>0</v>
      </c>
      <c r="U178" s="16">
        <f t="shared" si="52"/>
        <v>171064.11976995089</v>
      </c>
      <c r="V178" s="16">
        <f t="shared" si="74"/>
        <v>12310.466956922588</v>
      </c>
      <c r="W178" s="16">
        <f t="shared" si="53"/>
        <v>0</v>
      </c>
      <c r="X178" s="16">
        <f t="shared" si="75"/>
        <v>66976.705222831646</v>
      </c>
      <c r="Y178" s="16">
        <f t="shared" si="76"/>
        <v>0</v>
      </c>
      <c r="Z178" s="16">
        <f t="shared" si="54"/>
        <v>66976.705222831646</v>
      </c>
      <c r="AA178" s="16">
        <f t="shared" si="77"/>
        <v>3980.9143440017242</v>
      </c>
      <c r="AB178" s="16">
        <f t="shared" si="55"/>
        <v>0</v>
      </c>
      <c r="AC178" s="16">
        <f t="shared" si="78"/>
        <v>13650.397499358936</v>
      </c>
      <c r="AD178" s="16">
        <f t="shared" si="79"/>
        <v>0</v>
      </c>
      <c r="AE178" s="16">
        <f t="shared" si="56"/>
        <v>13650.397499358936</v>
      </c>
      <c r="AF178" s="16">
        <f t="shared" si="80"/>
        <v>817.05692125974485</v>
      </c>
      <c r="AG178" s="16">
        <f t="shared" si="57"/>
        <v>0</v>
      </c>
      <c r="AH178" s="16">
        <f t="shared" si="81"/>
        <v>-9980.4316263493783</v>
      </c>
      <c r="AI178" s="16">
        <f t="shared" si="82"/>
        <v>0</v>
      </c>
      <c r="AJ178" s="16">
        <f t="shared" si="58"/>
        <v>-9980.4316263493783</v>
      </c>
      <c r="AK178" s="16">
        <f t="shared" si="83"/>
        <v>0</v>
      </c>
      <c r="AL178" s="16">
        <f t="shared" si="59"/>
        <v>0</v>
      </c>
      <c r="AM178" s="16">
        <f t="shared" si="84"/>
        <v>387.07952877148585</v>
      </c>
      <c r="AN178" s="16">
        <f t="shared" si="85"/>
        <v>0</v>
      </c>
      <c r="AO178" s="16">
        <f t="shared" si="60"/>
        <v>387.07952877148585</v>
      </c>
      <c r="AP178" s="16">
        <f t="shared" si="86"/>
        <v>23.209534526916784</v>
      </c>
      <c r="AQ178" s="16">
        <f t="shared" si="61"/>
        <v>0</v>
      </c>
      <c r="AR178" s="16">
        <f t="shared" si="87"/>
        <v>-9980.4316263493783</v>
      </c>
      <c r="AS178" s="16">
        <f t="shared" si="88"/>
        <v>0</v>
      </c>
      <c r="AT178" s="16">
        <f t="shared" si="62"/>
        <v>-9980.4316263493783</v>
      </c>
      <c r="AU178" s="16">
        <f t="shared" si="89"/>
        <v>0</v>
      </c>
    </row>
    <row r="180" spans="1:47">
      <c r="A180" s="2" t="s">
        <v>587</v>
      </c>
      <c r="B180" s="5" t="s">
        <v>429</v>
      </c>
      <c r="C180" s="11">
        <f>IF($AQ$202,$AQ$183,$AQ$182)</f>
        <v>24396</v>
      </c>
      <c r="D180" s="5" t="s">
        <v>430</v>
      </c>
      <c r="E180" s="11">
        <f>IF($B$76+780&lt;$B$78,2,IF($C$180&lt;=$C$181+1,-1,IF($C$180&gt;=$B$76+781,1,0)))</f>
        <v>0</v>
      </c>
      <c r="F180" s="5" t="s">
        <v>431</v>
      </c>
      <c r="G180" s="9" t="str">
        <f>CHOOSE($E$180+2,IF($C$181+1&lt;$B$78,"già ora (prima di gennaio 2027)",IF($C$181+1=$B$78,"già ora (da gennaio 2027)","prima dei 40 anni")),"dentro la scala","dopo i 65 anni (fuori scala)","fuori scala: i 65 anni cadono prima del 2027")</f>
        <v>dentro la scala</v>
      </c>
    </row>
    <row r="181" spans="1:47">
      <c r="A181" s="5" t="s">
        <v>432</v>
      </c>
      <c r="C181" s="11">
        <f>MAX($B$76+478,$B$78-2)</f>
        <v>24322</v>
      </c>
      <c r="H181" s="11">
        <f>IF($C$202,$C$181,$C$183)</f>
        <v>24322</v>
      </c>
      <c r="M181" s="11">
        <f>IF($H$202,$H$181,$H$183)</f>
        <v>24389</v>
      </c>
      <c r="R181" s="11">
        <f>IF($M$202,$M$181,$M$183)</f>
        <v>24389</v>
      </c>
      <c r="W181" s="11">
        <f>IF($R$202,$R$181,$R$183)</f>
        <v>24389</v>
      </c>
      <c r="AB181" s="11">
        <f>IF($W$202,$W$181,$W$183)</f>
        <v>24389</v>
      </c>
      <c r="AG181" s="11">
        <f>IF($AB$202,$AB$181,$AB$183)</f>
        <v>24393</v>
      </c>
      <c r="AL181" s="11">
        <f>IF($AG$202,$AG$181,$AG$183)</f>
        <v>24395</v>
      </c>
      <c r="AQ181" s="11">
        <f>IF($AL$202,$AL$181,$AL$183)</f>
        <v>24395</v>
      </c>
    </row>
    <row r="182" spans="1:47">
      <c r="A182" s="5" t="s">
        <v>433</v>
      </c>
      <c r="C182" s="11">
        <f>MAX($B$76+781,$C$181+3)</f>
        <v>24591</v>
      </c>
      <c r="H182" s="11">
        <f>IF($C$202,$C$183,$C$182)</f>
        <v>24456</v>
      </c>
      <c r="M182" s="11">
        <f>IF($H$202,$H$183,$H$182)</f>
        <v>24456</v>
      </c>
      <c r="R182" s="11">
        <f>IF($M$202,$M$183,$M$182)</f>
        <v>24422</v>
      </c>
      <c r="W182" s="11">
        <f>IF($R$202,$R$183,$R$182)</f>
        <v>24405</v>
      </c>
      <c r="AB182" s="11">
        <f>IF($W$202,$W$183,$W$182)</f>
        <v>24397</v>
      </c>
      <c r="AG182" s="11">
        <f>IF($AB$202,$AB$183,$AB$182)</f>
        <v>24397</v>
      </c>
      <c r="AL182" s="11">
        <f>IF($AG$202,$AG$183,$AG$182)</f>
        <v>24397</v>
      </c>
      <c r="AQ182" s="11">
        <f>IF($AL$202,$AL$183,$AL$182)</f>
        <v>24396</v>
      </c>
    </row>
    <row r="183" spans="1:47">
      <c r="A183" s="5" t="s">
        <v>434</v>
      </c>
      <c r="C183" s="11">
        <f>INT(($C$181+$C$182)/2)</f>
        <v>24456</v>
      </c>
      <c r="H183" s="11">
        <f>INT(($H$181+$H$182)/2)</f>
        <v>24389</v>
      </c>
      <c r="M183" s="11">
        <f>INT(($M$181+$M$182)/2)</f>
        <v>24422</v>
      </c>
      <c r="R183" s="11">
        <f>INT(($R$181+$R$182)/2)</f>
        <v>24405</v>
      </c>
      <c r="W183" s="11">
        <f>INT(($W$181+$W$182)/2)</f>
        <v>24397</v>
      </c>
      <c r="AB183" s="11">
        <f>INT(($AB$181+$AB$182)/2)</f>
        <v>24393</v>
      </c>
      <c r="AG183" s="11">
        <f>INT(($AG$181+$AG$182)/2)</f>
        <v>24395</v>
      </c>
      <c r="AL183" s="11">
        <f>INT(($AL$181+$AL$182)/2)</f>
        <v>24396</v>
      </c>
      <c r="AQ183" s="11">
        <f>INT(($AQ$181+$AQ$182)/2)</f>
        <v>24395</v>
      </c>
    </row>
    <row r="184" spans="1:47">
      <c r="A184" s="5" t="s">
        <v>397</v>
      </c>
      <c r="C184" s="11">
        <f>MAX(0,$C$183-$B$78)</f>
        <v>132</v>
      </c>
      <c r="H184" s="11">
        <f>MAX(0,$H$183-$B$78)</f>
        <v>65</v>
      </c>
      <c r="M184" s="11">
        <f>MAX(0,$M$183-$B$78)</f>
        <v>98</v>
      </c>
      <c r="R184" s="11">
        <f>MAX(0,$R$183-$B$78)</f>
        <v>81</v>
      </c>
      <c r="W184" s="11">
        <f>MAX(0,$W$183-$B$78)</f>
        <v>73</v>
      </c>
      <c r="AB184" s="11">
        <f>MAX(0,$AB$183-$B$78)</f>
        <v>69</v>
      </c>
      <c r="AG184" s="11">
        <f>MAX(0,$AG$183-$B$78)</f>
        <v>71</v>
      </c>
      <c r="AL184" s="11">
        <f>MAX(0,$AL$183-$B$78)</f>
        <v>72</v>
      </c>
      <c r="AQ184" s="11">
        <f>MAX(0,$AQ$183-$B$78)</f>
        <v>71</v>
      </c>
    </row>
    <row r="185" spans="1:47">
      <c r="A185" s="5" t="s">
        <v>398</v>
      </c>
      <c r="C185" s="11">
        <f>INT($C$183/12)</f>
        <v>2038</v>
      </c>
      <c r="H185" s="11">
        <f>INT($H$183/12)</f>
        <v>2032</v>
      </c>
      <c r="M185" s="11">
        <f>INT($M$183/12)</f>
        <v>2035</v>
      </c>
      <c r="R185" s="11">
        <f>INT($R$183/12)</f>
        <v>2033</v>
      </c>
      <c r="W185" s="11">
        <f>INT($W$183/12)</f>
        <v>2033</v>
      </c>
      <c r="AB185" s="11">
        <f>INT($AB$183/12)</f>
        <v>2032</v>
      </c>
      <c r="AG185" s="11">
        <f>INT($AG$183/12)</f>
        <v>2032</v>
      </c>
      <c r="AL185" s="11">
        <f>INT($AL$183/12)</f>
        <v>2033</v>
      </c>
      <c r="AQ185" s="11">
        <f>INT($AQ$183/12)</f>
        <v>2032</v>
      </c>
    </row>
    <row r="186" spans="1:47">
      <c r="A186" s="5" t="s">
        <v>399</v>
      </c>
      <c r="C186" s="18">
        <f>MOD($C$183,12)/12</f>
        <v>0</v>
      </c>
      <c r="H186" s="18">
        <f>MOD($H$183,12)/12</f>
        <v>0.41666666666666669</v>
      </c>
      <c r="M186" s="18">
        <f>MOD($M$183,12)/12</f>
        <v>0.16666666666666666</v>
      </c>
      <c r="R186" s="18">
        <f>MOD($R$183,12)/12</f>
        <v>0.75</v>
      </c>
      <c r="W186" s="18">
        <f>MOD($W$183,12)/12</f>
        <v>8.3333333333333329E-2</v>
      </c>
      <c r="AB186" s="18">
        <f>MOD($AB$183,12)/12</f>
        <v>0.75</v>
      </c>
      <c r="AG186" s="18">
        <f>MOD($AG$183,12)/12</f>
        <v>0.91666666666666663</v>
      </c>
      <c r="AL186" s="18">
        <f>MOD($AL$183,12)/12</f>
        <v>0</v>
      </c>
      <c r="AQ186" s="18">
        <f>MOD($AQ$183,12)/12</f>
        <v>0.91666666666666663</v>
      </c>
    </row>
    <row r="187" spans="1:47">
      <c r="A187" s="5" t="s">
        <v>586</v>
      </c>
      <c r="C187" s="34">
        <f>0</f>
        <v>0</v>
      </c>
      <c r="H187" s="34">
        <f>0</f>
        <v>0</v>
      </c>
      <c r="M187" s="34">
        <f>0</f>
        <v>0</v>
      </c>
      <c r="R187" s="34">
        <f>0</f>
        <v>0</v>
      </c>
      <c r="W187" s="34">
        <f>0</f>
        <v>0</v>
      </c>
      <c r="AB187" s="34">
        <f>0</f>
        <v>0</v>
      </c>
      <c r="AG187" s="34">
        <f>0</f>
        <v>0</v>
      </c>
      <c r="AL187" s="34">
        <f>0</f>
        <v>0</v>
      </c>
      <c r="AQ187" s="34">
        <f>0</f>
        <v>0</v>
      </c>
    </row>
    <row r="188" spans="1:47">
      <c r="A188" s="5" t="s">
        <v>400</v>
      </c>
      <c r="C188" s="16">
        <f>INDEX('3 - Le tre forze'!$F$242:$F$734,$C$184+1)+$C$187*INDEX('3 - Le tre forze'!$N$242:$N$734,$C$184+1)</f>
        <v>501747.56644426525</v>
      </c>
      <c r="H188" s="16">
        <f>INDEX('3 - Le tre forze'!$F$242:$F$734,$H$184+1)+$H$187*INDEX('3 - Le tre forze'!$N$242:$N$734,$H$184+1)</f>
        <v>366892.00699528563</v>
      </c>
      <c r="M188" s="16">
        <f>INDEX('3 - Le tre forze'!$F$242:$F$734,$M$184+1)+$M$187*INDEX('3 - Le tre forze'!$N$242:$N$734,$M$184+1)</f>
        <v>430722.65995650442</v>
      </c>
      <c r="R188" s="16">
        <f>INDEX('3 - Le tre forze'!$F$242:$F$734,$R$184+1)+$R$187*INDEX('3 - Le tre forze'!$N$242:$N$734,$R$184+1)</f>
        <v>397236.41553927236</v>
      </c>
      <c r="W188" s="16">
        <f>INDEX('3 - Le tre forze'!$F$242:$F$734,$W$184+1)+$W$187*INDEX('3 - Le tre forze'!$N$242:$N$734,$W$184+1)</f>
        <v>381924.8493894306</v>
      </c>
      <c r="AB188" s="16">
        <f>INDEX('3 - Le tre forze'!$F$242:$F$734,$AB$184+1)+$AB$187*INDEX('3 - Le tre forze'!$N$242:$N$734,$AB$184+1)</f>
        <v>374373.9070163492</v>
      </c>
      <c r="AG188" s="16">
        <f>INDEX('3 - Le tre forze'!$F$242:$F$734,$AG$184+1)+$AG$187*INDEX('3 - Le tre forze'!$N$242:$N$734,$AG$184+1)</f>
        <v>378140.70822623238</v>
      </c>
      <c r="AL188" s="16">
        <f>INDEX('3 - Le tre forze'!$F$242:$F$734,$AL$184+1)+$AL$187*INDEX('3 - Le tre forze'!$N$242:$N$734,$AL$184+1)</f>
        <v>380030.60633337824</v>
      </c>
      <c r="AQ188" s="16">
        <f>INDEX('3 - Le tre forze'!$F$242:$F$734,$AQ$184+1)+$AQ$187*INDEX('3 - Le tre forze'!$N$242:$N$734,$AQ$184+1)</f>
        <v>378140.70822623238</v>
      </c>
    </row>
    <row r="189" spans="1:47">
      <c r="A189" s="5" t="s">
        <v>381</v>
      </c>
      <c r="C189" s="16">
        <f>INDEX('3 - Le tre forze'!$J$242:$J$734,$C$184+1)+$C$187*INDEX('3 - Le tre forze'!$O$242:$O$734,$C$184+1)</f>
        <v>317528.88897084759</v>
      </c>
      <c r="H189" s="16">
        <f>INDEX('3 - Le tre forze'!$J$242:$J$734,$H$184+1)+$H$187*INDEX('3 - Le tre forze'!$O$242:$O$734,$H$184+1)</f>
        <v>236976.85132283921</v>
      </c>
      <c r="M189" s="16">
        <f>INDEX('3 - Le tre forze'!$J$242:$J$734,$M$184+1)+$M$187*INDEX('3 - Le tre forze'!$O$242:$O$734,$M$184+1)</f>
        <v>275539.29669364443</v>
      </c>
      <c r="R189" s="16">
        <f>INDEX('3 - Le tre forze'!$J$242:$J$734,$R$184+1)+$R$187*INDEX('3 - Le tre forze'!$O$242:$O$734,$R$184+1)</f>
        <v>255411.62342116627</v>
      </c>
      <c r="W189" s="16">
        <f>INDEX('3 - Le tre forze'!$J$242:$J$734,$W$184+1)+$W$187*INDEX('3 - Le tre forze'!$O$242:$O$734,$W$184+1)</f>
        <v>246133.39543546736</v>
      </c>
      <c r="AB189" s="16">
        <f>INDEX('3 - Le tre forze'!$J$242:$J$734,$AB$184+1)+$AB$187*INDEX('3 - Le tre forze'!$O$242:$O$734,$AB$184+1)</f>
        <v>241540.01313148605</v>
      </c>
      <c r="AG189" s="16">
        <f>INDEX('3 - Le tre forze'!$J$242:$J$734,$AG$184+1)+$AG$187*INDEX('3 - Le tre forze'!$O$242:$O$734,$AG$184+1)</f>
        <v>243832.91424367562</v>
      </c>
      <c r="AL189" s="16">
        <f>INDEX('3 - Le tre forze'!$J$242:$J$734,$AL$184+1)+$AL$187*INDEX('3 - Le tre forze'!$O$242:$O$734,$AL$184+1)</f>
        <v>244982.20576537764</v>
      </c>
      <c r="AQ189" s="16">
        <f>INDEX('3 - Le tre forze'!$J$242:$J$734,$AQ$184+1)+$AQ$187*INDEX('3 - Le tre forze'!$O$242:$O$734,$AQ$184+1)</f>
        <v>243832.91424367562</v>
      </c>
    </row>
    <row r="190" spans="1:47">
      <c r="A190" s="5" t="s">
        <v>132</v>
      </c>
      <c r="C190" s="20">
        <f>MAX(0,1-$C$189/($C$188*INDEX('3 - Le tre forze'!$D$242:$D$734,$C$184+1)))</f>
        <v>0.4910254352534551</v>
      </c>
      <c r="H190" s="20">
        <f>MAX(0,1-$H$189/($H$188*INDEX('3 - Le tre forze'!$D$242:$D$734,$H$184+1)))</f>
        <v>0.41979240348152347</v>
      </c>
      <c r="M190" s="20">
        <f>MAX(0,1-$M$189/($M$188*INDEX('3 - Le tre forze'!$D$242:$D$734,$M$184+1)))</f>
        <v>0.4558093329899926</v>
      </c>
      <c r="R190" s="20">
        <f>MAX(0,1-$R$189/($R$188*INDEX('3 - Le tre forze'!$D$242:$D$734,$R$184+1)))</f>
        <v>0.43747679342031121</v>
      </c>
      <c r="W190" s="20">
        <f>MAX(0,1-$W$189/($W$188*INDEX('3 - Le tre forze'!$D$242:$D$734,$W$184+1)))</f>
        <v>0.4286859358725863</v>
      </c>
      <c r="AB190" s="20">
        <f>MAX(0,1-$AB$189/($AB$188*INDEX('3 - Le tre forze'!$D$242:$D$734,$AB$184+1)))</f>
        <v>0.42425188318037632</v>
      </c>
      <c r="AG190" s="20">
        <f>MAX(0,1-$AG$189/($AG$188*INDEX('3 - Le tre forze'!$D$242:$D$734,$AG$184+1)))</f>
        <v>0.42647210412428138</v>
      </c>
      <c r="AL190" s="20">
        <f>MAX(0,1-$AL$189/($AL$188*INDEX('3 - Le tre forze'!$D$242:$D$734,$AL$184+1)))</f>
        <v>0.42757982057457911</v>
      </c>
      <c r="AQ190" s="20">
        <f>MAX(0,1-$AQ$189/($AQ$188*INDEX('3 - Le tre forze'!$D$242:$D$734,$AQ$184+1)))</f>
        <v>0.42647210412428138</v>
      </c>
    </row>
    <row r="191" spans="1:47">
      <c r="A191" s="5" t="s">
        <v>425</v>
      </c>
      <c r="C191" s="16">
        <f>$C$188</f>
        <v>501747.56644426525</v>
      </c>
      <c r="H191" s="16">
        <f>$H$188</f>
        <v>366892.00699528563</v>
      </c>
      <c r="M191" s="16">
        <f>$M$188</f>
        <v>430722.65995650442</v>
      </c>
      <c r="R191" s="16">
        <f>$R$188</f>
        <v>397236.41553927236</v>
      </c>
      <c r="W191" s="16">
        <f>$W$188</f>
        <v>381924.8493894306</v>
      </c>
      <c r="AB191" s="16">
        <f>$AB$188</f>
        <v>374373.9070163492</v>
      </c>
      <c r="AG191" s="16">
        <f>$AG$188</f>
        <v>378140.70822623238</v>
      </c>
      <c r="AL191" s="16">
        <f>$AL$188</f>
        <v>380030.60633337824</v>
      </c>
      <c r="AQ191" s="16">
        <f>$AQ$188</f>
        <v>378140.70822623238</v>
      </c>
    </row>
    <row r="192" spans="1:47">
      <c r="A192" s="5" t="s">
        <v>195</v>
      </c>
      <c r="C192" s="20">
        <f>$C$190</f>
        <v>0.4910254352534551</v>
      </c>
      <c r="H192" s="20">
        <f>$H$190</f>
        <v>0.41979240348152347</v>
      </c>
      <c r="M192" s="20">
        <f>$M$190</f>
        <v>0.4558093329899926</v>
      </c>
      <c r="R192" s="20">
        <f>$R$190</f>
        <v>0.43747679342031121</v>
      </c>
      <c r="W192" s="20">
        <f>$W$190</f>
        <v>0.4286859358725863</v>
      </c>
      <c r="AB192" s="20">
        <f>$AB$190</f>
        <v>0.42425188318037632</v>
      </c>
      <c r="AG192" s="20">
        <f>$AG$190</f>
        <v>0.42647210412428138</v>
      </c>
      <c r="AL192" s="20">
        <f>$AL$190</f>
        <v>0.42757982057457911</v>
      </c>
      <c r="AQ192" s="20">
        <f>$AQ$190</f>
        <v>0.42647210412428138</v>
      </c>
    </row>
    <row r="193" spans="1:47">
      <c r="A193" s="5" t="s">
        <v>401</v>
      </c>
      <c r="C193" s="16">
        <f>INDEX('3 - Le tre forze'!$AK$163:$AK$239,($C$185-1)-2008)+INDEX('3 - Le tre forze'!$AG$163:$AG$239,$C$185-2008)*$C$186/INDEX('3 - Le tre forze'!$L$163:$L$239,$C$185-2008)</f>
        <v>342502.92542072095</v>
      </c>
      <c r="H193" s="16">
        <f>INDEX('3 - Le tre forze'!$AK$163:$AK$239,($H$185-1)-2008)+INDEX('3 - Le tre forze'!$AG$163:$AG$239,$H$185-2008)*$H$186/INDEX('3 - Le tre forze'!$L$163:$L$239,$H$185-2008)</f>
        <v>274570.330088688</v>
      </c>
      <c r="M193" s="16">
        <f>INDEX('3 - Le tre forze'!$AK$163:$AK$239,($M$185-1)-2008)+INDEX('3 - Le tre forze'!$AG$163:$AG$239,$M$185-2008)*$M$186/INDEX('3 - Le tre forze'!$L$163:$L$239,$M$185-2008)</f>
        <v>308265.6512742553</v>
      </c>
      <c r="R193" s="16">
        <f>INDEX('3 - Le tre forze'!$AK$163:$AK$239,($R$185-1)-2008)+INDEX('3 - Le tre forze'!$AG$163:$AG$239,$R$185-2008)*$R$186/INDEX('3 - Le tre forze'!$L$163:$L$239,$R$185-2008)</f>
        <v>290965.32745555323</v>
      </c>
      <c r="W193" s="16">
        <f>INDEX('3 - Le tre forze'!$AK$163:$AK$239,($W$185-1)-2008)+INDEX('3 - Le tre forze'!$AG$163:$AG$239,$W$185-2008)*$W$186/INDEX('3 - Le tre forze'!$L$163:$L$239,$W$185-2008)</f>
        <v>282785.72165979887</v>
      </c>
      <c r="AB193" s="16">
        <f>INDEX('3 - Le tre forze'!$AK$163:$AK$239,($AB$185-1)-2008)+INDEX('3 - Le tre forze'!$AG$163:$AG$239,$AB$185-2008)*$AB$186/INDEX('3 - Le tre forze'!$L$163:$L$239,$AB$185-2008)</f>
        <v>278680.5820010546</v>
      </c>
      <c r="AG193" s="16">
        <f>INDEX('3 - Le tre forze'!$AK$163:$AK$239,($AG$185-1)-2008)+INDEX('3 - Le tre forze'!$AG$163:$AG$239,$AG$185-2008)*$AG$186/INDEX('3 - Le tre forze'!$L$163:$L$239,$AG$185-2008)</f>
        <v>280735.7079572379</v>
      </c>
      <c r="AL193" s="16">
        <f>INDEX('3 - Le tre forze'!$AK$163:$AK$239,($AL$185-1)-2008)+INDEX('3 - Le tre forze'!$AG$163:$AG$239,$AL$185-2008)*$AL$186/INDEX('3 - Le tre forze'!$L$163:$L$239,$AL$185-2008)</f>
        <v>281763.27093532955</v>
      </c>
      <c r="AQ193" s="16">
        <f>INDEX('3 - Le tre forze'!$AK$163:$AK$239,($AQ$185-1)-2008)+INDEX('3 - Le tre forze'!$AG$163:$AG$239,$AQ$185-2008)*$AQ$186/INDEX('3 - Le tre forze'!$L$163:$L$239,$AQ$185-2008)</f>
        <v>280735.7079572379</v>
      </c>
    </row>
    <row r="194" spans="1:47">
      <c r="A194" s="5" t="s">
        <v>402</v>
      </c>
      <c r="C194" s="16">
        <f>$C$193*$B$87</f>
        <v>29891.062168776811</v>
      </c>
      <c r="H194" s="16">
        <f>$H$193*$B$87</f>
        <v>23962.419580215414</v>
      </c>
      <c r="M194" s="16">
        <f>$M$193*$B$87</f>
        <v>26903.092098902642</v>
      </c>
      <c r="R194" s="16">
        <f>$R$193*$B$87</f>
        <v>25393.250820409699</v>
      </c>
      <c r="W194" s="16">
        <f>$W$193*$B$87</f>
        <v>24679.396756078288</v>
      </c>
      <c r="AB194" s="16">
        <f>$AB$193*$B$87</f>
        <v>24321.131247541955</v>
      </c>
      <c r="AG194" s="16">
        <f>$AG$193*$B$87</f>
        <v>24500.487081205221</v>
      </c>
      <c r="AL194" s="16">
        <f>$AL$193*$B$87</f>
        <v>24590.164998036857</v>
      </c>
      <c r="AQ194" s="16">
        <f>$AQ$193*$B$87</f>
        <v>24500.487081205221</v>
      </c>
    </row>
    <row r="195" spans="1:47">
      <c r="A195" s="5" t="s">
        <v>403</v>
      </c>
      <c r="C195" s="16">
        <f>MAX(0,IF($C$194&lt;=28000,0.23*$C$194,IF($C$194&lt;=50000,6440+0.33*($C$194-28000),13700+0.43*($C$194-50000)))-(IF($C$194&lt;=8500,1955,IF($C$194&lt;=28000,700+1255*(28000-$C$194)/19500,IF($C$194&lt;=50000,700*(50000-$C$194)/22000,0)))+IF(AND($C$194&gt;25000,$C$194&lt;=29000),50,0)))</f>
        <v>6424.2206756119731</v>
      </c>
      <c r="H195" s="16">
        <f>MAX(0,IF($H$194&lt;=28000,0.23*$H$194,IF($H$194&lt;=50000,6440+0.33*($H$194-28000),13700+0.43*($H$194-50000)))-(IF($H$194&lt;=8500,1955,IF($H$194&lt;=28000,700+1255*(28000-$H$194)/19500,IF($H$194&lt;=50000,700*(50000-$H$194)/22000,0)))+IF(AND($H$194&gt;25000,$H$194&lt;=29000),50,0)))</f>
        <v>4551.5019687403319</v>
      </c>
      <c r="M195" s="16">
        <f>MAX(0,IF($M$194&lt;=28000,0.23*$M$194,IF($M$194&lt;=50000,6440+0.33*($M$194-28000),13700+0.43*($M$194-50000)))-(IF($M$194&lt;=8500,1955,IF($M$194&lt;=28000,700+1255*(28000-$M$194)/19500,IF($M$194&lt;=50000,700*(50000-$M$194)/22000,0)))+IF(AND($M$194&gt;25000,$M$194&lt;=29000),50,0)))</f>
        <v>5367.1153152667266</v>
      </c>
      <c r="R195" s="16">
        <f>MAX(0,IF($R$194&lt;=28000,0.23*$R$194,IF($R$194&lt;=50000,6440+0.33*($R$194-28000),13700+0.43*($R$194-50000)))-(IF($R$194&lt;=8500,1955,IF($R$194&lt;=28000,700+1255*(28000-$R$194)/19500,IF($R$194&lt;=50000,700*(50000-$R$194)/22000,0)))+IF(AND($R$194&gt;25000,$R$194&lt;=29000),50,0)))</f>
        <v>4922.6799850847019</v>
      </c>
      <c r="W195" s="16">
        <f>MAX(0,IF($W$194&lt;=28000,0.23*$W$194,IF($W$194&lt;=50000,6440+0.33*($W$194-28000),13700+0.43*($W$194-50000)))-(IF($W$194&lt;=8500,1955,IF($W$194&lt;=28000,700+1255*(28000-$W$194)/19500,IF($W$194&lt;=50000,700*(50000-$W$194)/22000,0)))+IF(AND($W$194&gt;25000,$W$194&lt;=29000),50,0)))</f>
        <v>4762.550634866122</v>
      </c>
      <c r="AB195" s="16">
        <f>MAX(0,IF($AB$194&lt;=28000,0.23*$AB$194,IF($AB$194&lt;=50000,6440+0.33*($AB$194-28000),13700+0.43*($AB$194-50000)))-(IF($AB$194&lt;=8500,1955,IF($AB$194&lt;=28000,700+1255*(28000-$AB$194)/19500,IF($AB$194&lt;=50000,700*(50000-$AB$194)/22000,0)))+IF(AND($AB$194&gt;25000,$AB$194&lt;=29000),50,0)))</f>
        <v>4657.0919672251703</v>
      </c>
      <c r="AG195" s="16">
        <f>MAX(0,IF($AG$194&lt;=28000,0.23*$AG$194,IF($AG$194&lt;=50000,6440+0.33*($AG$194-28000),13700+0.43*($AG$194-50000)))-(IF($AG$194&lt;=8500,1955,IF($AG$194&lt;=28000,700+1255*(28000-$AG$194)/19500,IF($AG$194&lt;=50000,700*(50000-$AG$194)/22000,0)))+IF(AND($AG$194&gt;25000,$AG$194&lt;=29000),50,0)))</f>
        <v>4709.8869664675885</v>
      </c>
      <c r="AL195" s="16">
        <f>MAX(0,IF($AL$194&lt;=28000,0.23*$AL$194,IF($AL$194&lt;=50000,6440+0.33*($AL$194-28000),13700+0.43*($AL$194-50000)))-(IF($AL$194&lt;=8500,1955,IF($AL$194&lt;=28000,700+1255*(28000-$AL$194)/19500,IF($AL$194&lt;=50000,700*(50000-$AL$194)/22000,0)))+IF(AND($AL$194&gt;25000,$AL$194&lt;=29000),50,0)))</f>
        <v>4736.2844660887986</v>
      </c>
      <c r="AQ195" s="16">
        <f>MAX(0,IF($AQ$194&lt;=28000,0.23*$AQ$194,IF($AQ$194&lt;=50000,6440+0.33*($AQ$194-28000),13700+0.43*($AQ$194-50000)))-(IF($AQ$194&lt;=8500,1955,IF($AQ$194&lt;=28000,700+1255*(28000-$AQ$194)/19500,IF($AQ$194&lt;=50000,700*(50000-$AQ$194)/22000,0)))+IF(AND($AQ$194&gt;25000,$AQ$194&lt;=29000),50,0)))</f>
        <v>4709.8869664675885</v>
      </c>
    </row>
    <row r="196" spans="1:47">
      <c r="A196" s="5" t="s">
        <v>404</v>
      </c>
      <c r="C196" s="16">
        <f>$C$194-$C$195-IF($C$195&gt;0,$B$82*$C$194,0)</f>
        <v>22869.020249789301</v>
      </c>
      <c r="H196" s="16">
        <f>$H$194-$H$195-IF($H$195&gt;0,$B$82*$H$194,0)</f>
        <v>18931.669219870771</v>
      </c>
      <c r="M196" s="16">
        <f>$M$194-$M$195-IF($M$195&gt;0,$B$82*$M$194,0)</f>
        <v>20997.914941657866</v>
      </c>
      <c r="R196" s="16">
        <f>$R$194-$R$195-IF($R$195&gt;0,$B$82*$R$194,0)</f>
        <v>19962.705818916802</v>
      </c>
      <c r="W196" s="16">
        <f>$W$194-$W$195-IF($W$195&gt;0,$B$82*$W$194,0)</f>
        <v>19423.258186090599</v>
      </c>
      <c r="AB196" s="16">
        <f>$AB$194-$AB$195-IF($AB$195&gt;0,$B$82*$AB$194,0)</f>
        <v>19177.616655365946</v>
      </c>
      <c r="AG196" s="16">
        <f>$AG$194-$AG$195-IF($AG$195&gt;0,$B$82*$AG$194,0)</f>
        <v>19300.590373113529</v>
      </c>
      <c r="AL196" s="16">
        <f>$AL$194-$AL$195-IF($AL$195&gt;0,$B$82*$AL$194,0)</f>
        <v>19362.077231987321</v>
      </c>
      <c r="AQ196" s="16">
        <f>$AQ$194-$AQ$195-IF($AQ$195&gt;0,$B$82*$AQ$194,0)</f>
        <v>19300.590373113529</v>
      </c>
    </row>
    <row r="197" spans="1:47">
      <c r="A197" s="5" t="s">
        <v>405</v>
      </c>
      <c r="C197" s="11">
        <f>$B$77-$C$183</f>
        <v>458</v>
      </c>
      <c r="H197" s="11">
        <f>$B$77-$H$183</f>
        <v>525</v>
      </c>
      <c r="M197" s="11">
        <f>$B$77-$M$183</f>
        <v>492</v>
      </c>
      <c r="R197" s="11">
        <f>$B$77-$R$183</f>
        <v>509</v>
      </c>
      <c r="W197" s="11">
        <f>$B$77-$W$183</f>
        <v>517</v>
      </c>
      <c r="AB197" s="11">
        <f>$B$77-$AB$183</f>
        <v>521</v>
      </c>
      <c r="AG197" s="11">
        <f>$B$77-$AG$183</f>
        <v>519</v>
      </c>
      <c r="AL197" s="11">
        <f>$B$77-$AL$183</f>
        <v>518</v>
      </c>
      <c r="AQ197" s="11">
        <f>$B$77-$AQ$183</f>
        <v>519</v>
      </c>
    </row>
    <row r="198" spans="1:47">
      <c r="A198" s="5" t="s">
        <v>406</v>
      </c>
      <c r="C198" s="11">
        <f>$B$79-$C$183</f>
        <v>186</v>
      </c>
      <c r="H198" s="11">
        <f>$B$79-$H$183</f>
        <v>253</v>
      </c>
      <c r="M198" s="11">
        <f>$B$79-$M$183</f>
        <v>220</v>
      </c>
      <c r="R198" s="11">
        <f>$B$79-$R$183</f>
        <v>237</v>
      </c>
      <c r="W198" s="11">
        <f>$B$79-$W$183</f>
        <v>245</v>
      </c>
      <c r="AB198" s="11">
        <f>$B$79-$AB$183</f>
        <v>249</v>
      </c>
      <c r="AG198" s="11">
        <f>$B$79-$AG$183</f>
        <v>247</v>
      </c>
      <c r="AL198" s="11">
        <f>$B$79-$AL$183</f>
        <v>246</v>
      </c>
      <c r="AQ198" s="11">
        <f>$B$79-$AQ$183</f>
        <v>247</v>
      </c>
    </row>
    <row r="199" spans="1:47">
      <c r="A199" s="5" t="s">
        <v>133</v>
      </c>
      <c r="C199" s="11">
        <f>ROUNDUP($C$197/12,0)</f>
        <v>39</v>
      </c>
      <c r="H199" s="11">
        <f>ROUNDUP($H$197/12,0)</f>
        <v>44</v>
      </c>
      <c r="M199" s="11">
        <f>ROUNDUP($M$197/12,0)</f>
        <v>41</v>
      </c>
      <c r="R199" s="11">
        <f>ROUNDUP($R$197/12,0)</f>
        <v>43</v>
      </c>
      <c r="W199" s="11">
        <f>ROUNDUP($W$197/12,0)</f>
        <v>44</v>
      </c>
      <c r="AB199" s="11">
        <f>ROUNDUP($AB$197/12,0)</f>
        <v>44</v>
      </c>
      <c r="AG199" s="11">
        <f>ROUNDUP($AG$197/12,0)</f>
        <v>44</v>
      </c>
      <c r="AL199" s="11">
        <f>ROUNDUP($AL$197/12,0)</f>
        <v>44</v>
      </c>
      <c r="AQ199" s="11">
        <f>ROUNDUP($AQ$197/12,0)</f>
        <v>44</v>
      </c>
    </row>
    <row r="200" spans="1:47">
      <c r="A200" s="5" t="s">
        <v>407</v>
      </c>
      <c r="C200" s="16">
        <f>$B$81*(1-$B$5)</f>
        <v>19800</v>
      </c>
      <c r="H200" s="16">
        <f>$B$81*(1-$B$5)</f>
        <v>19800</v>
      </c>
      <c r="M200" s="16">
        <f>$B$81*(1-$B$5)</f>
        <v>19800</v>
      </c>
      <c r="R200" s="16">
        <f>$B$81*(1-$B$5)</f>
        <v>19800</v>
      </c>
      <c r="W200" s="16">
        <f>$B$81*(1-$B$5)</f>
        <v>19800</v>
      </c>
      <c r="AB200" s="16">
        <f>$B$81*(1-$B$5)</f>
        <v>19800</v>
      </c>
      <c r="AG200" s="16">
        <f>$B$81*(1-$B$5)</f>
        <v>19800</v>
      </c>
      <c r="AL200" s="16">
        <f>$B$81*(1-$B$5)</f>
        <v>19800</v>
      </c>
      <c r="AQ200" s="16">
        <f>$B$81*(1-$B$5)</f>
        <v>19800</v>
      </c>
    </row>
    <row r="201" spans="1:47">
      <c r="A201" s="5" t="s">
        <v>435</v>
      </c>
      <c r="C201" s="16">
        <f>MIN($F$204:$F$257)</f>
        <v>303684.7788557678</v>
      </c>
      <c r="H201" s="16">
        <f>MIN($K$204:$K$257)</f>
        <v>-69759.149071605541</v>
      </c>
      <c r="M201" s="16">
        <f>MIN($P$204:$P$257)</f>
        <v>143296.30162967904</v>
      </c>
      <c r="R201" s="16">
        <f>MIN($U$204:$U$257)</f>
        <v>56609.943251211254</v>
      </c>
      <c r="W201" s="16">
        <f>MIN($Z$204:$Z$257)</f>
        <v>14429.768816374033</v>
      </c>
      <c r="AB201" s="16">
        <f>MIN($AE$204:$AE$257)</f>
        <v>-28430.856575447811</v>
      </c>
      <c r="AG201" s="16">
        <f>MIN($AJ$204:$AJ$257)</f>
        <v>-7814.6198744627027</v>
      </c>
      <c r="AL201" s="16">
        <f>MIN($AO$204:$AO$257)</f>
        <v>2511.9505865972405</v>
      </c>
      <c r="AQ201" s="16">
        <f>MIN($AT$204:$AT$257)</f>
        <v>-7814.6198744627027</v>
      </c>
    </row>
    <row r="202" spans="1:47">
      <c r="A202" s="5" t="s">
        <v>436</v>
      </c>
      <c r="C202" s="31" t="b">
        <f>$C$201&gt;=0</f>
        <v>1</v>
      </c>
      <c r="H202" s="31" t="b">
        <f>$H$201&gt;=0</f>
        <v>0</v>
      </c>
      <c r="M202" s="31" t="b">
        <f>$M$201&gt;=0</f>
        <v>1</v>
      </c>
      <c r="R202" s="31" t="b">
        <f>$R$201&gt;=0</f>
        <v>1</v>
      </c>
      <c r="W202" s="31" t="b">
        <f>$W$201&gt;=0</f>
        <v>1</v>
      </c>
      <c r="AB202" s="31" t="b">
        <f>$AB$201&gt;=0</f>
        <v>0</v>
      </c>
      <c r="AG202" s="31" t="b">
        <f>$AG$201&gt;=0</f>
        <v>0</v>
      </c>
      <c r="AL202" s="31" t="b">
        <f>$AL$201&gt;=0</f>
        <v>1</v>
      </c>
      <c r="AQ202" s="31" t="b">
        <f>$AQ$201&gt;=0</f>
        <v>0</v>
      </c>
    </row>
    <row r="203" spans="1:47" ht="32.1" customHeight="1">
      <c r="B203" s="12" t="s">
        <v>136</v>
      </c>
      <c r="C203" s="12" t="s">
        <v>437</v>
      </c>
      <c r="D203" s="12" t="s">
        <v>438</v>
      </c>
      <c r="E203" s="12" t="s">
        <v>439</v>
      </c>
      <c r="F203" s="12" t="s">
        <v>440</v>
      </c>
      <c r="G203" s="12" t="s">
        <v>441</v>
      </c>
      <c r="H203" s="12" t="s">
        <v>442</v>
      </c>
      <c r="I203" s="12" t="s">
        <v>443</v>
      </c>
      <c r="J203" s="12" t="s">
        <v>444</v>
      </c>
      <c r="K203" s="12" t="s">
        <v>445</v>
      </c>
      <c r="L203" s="12" t="s">
        <v>446</v>
      </c>
      <c r="M203" s="12" t="s">
        <v>447</v>
      </c>
      <c r="N203" s="12" t="s">
        <v>448</v>
      </c>
      <c r="O203" s="12" t="s">
        <v>449</v>
      </c>
      <c r="P203" s="12" t="s">
        <v>450</v>
      </c>
      <c r="Q203" s="12" t="s">
        <v>451</v>
      </c>
      <c r="R203" s="12" t="s">
        <v>452</v>
      </c>
      <c r="S203" s="12" t="s">
        <v>453</v>
      </c>
      <c r="T203" s="12" t="s">
        <v>454</v>
      </c>
      <c r="U203" s="12" t="s">
        <v>455</v>
      </c>
      <c r="V203" s="12" t="s">
        <v>456</v>
      </c>
      <c r="W203" s="12" t="s">
        <v>457</v>
      </c>
      <c r="X203" s="12" t="s">
        <v>458</v>
      </c>
      <c r="Y203" s="12" t="s">
        <v>459</v>
      </c>
      <c r="Z203" s="12" t="s">
        <v>460</v>
      </c>
      <c r="AA203" s="12" t="s">
        <v>461</v>
      </c>
      <c r="AB203" s="12" t="s">
        <v>462</v>
      </c>
      <c r="AC203" s="12" t="s">
        <v>463</v>
      </c>
      <c r="AD203" s="12" t="s">
        <v>464</v>
      </c>
      <c r="AE203" s="12" t="s">
        <v>465</v>
      </c>
      <c r="AF203" s="12" t="s">
        <v>466</v>
      </c>
      <c r="AG203" s="12" t="s">
        <v>467</v>
      </c>
      <c r="AH203" s="12" t="s">
        <v>468</v>
      </c>
      <c r="AI203" s="12" t="s">
        <v>469</v>
      </c>
      <c r="AJ203" s="12" t="s">
        <v>470</v>
      </c>
      <c r="AK203" s="12" t="s">
        <v>471</v>
      </c>
      <c r="AL203" s="12" t="s">
        <v>472</v>
      </c>
      <c r="AM203" s="12" t="s">
        <v>473</v>
      </c>
      <c r="AN203" s="12" t="s">
        <v>474</v>
      </c>
      <c r="AO203" s="12" t="s">
        <v>475</v>
      </c>
      <c r="AP203" s="12" t="s">
        <v>476</v>
      </c>
      <c r="AQ203" s="12" t="s">
        <v>477</v>
      </c>
      <c r="AR203" s="12" t="s">
        <v>478</v>
      </c>
      <c r="AS203" s="12" t="s">
        <v>479</v>
      </c>
      <c r="AT203" s="12" t="s">
        <v>480</v>
      </c>
      <c r="AU203" s="12" t="s">
        <v>481</v>
      </c>
    </row>
    <row r="204" spans="1:47">
      <c r="B204" s="13">
        <v>0</v>
      </c>
      <c r="C204" s="16">
        <f t="shared" ref="C204:C235" si="90">IF($C$197-12*$B204&lt;=0,0,($C$200*MIN(12,$C$197-12*$B204)-$C$196*(MIN(12,$C$197-12*$B204)-MAX(0,MIN(12,$C$197-12*$B204,$C$198-12*$B204))))/12)</f>
        <v>19800</v>
      </c>
      <c r="D204" s="16">
        <f>$C$191</f>
        <v>501747.56644426525</v>
      </c>
      <c r="E204" s="16">
        <f>IF(AND(C204&gt;0,D204&gt;0),C204/(1-$B$71*MAX(0,1-$C$191*(1-$C$192)/D204)),0)</f>
        <v>22697.744118058752</v>
      </c>
      <c r="F204" s="16">
        <f t="shared" ref="F204:F235" si="91">IF(E204&gt;0,IF(E204&lt;=D204,D204-E204,C204*(D204/E204-1)),D204-C204)</f>
        <v>479049.82232620649</v>
      </c>
      <c r="G204" s="16">
        <f>IF(E204&gt;0,IF(E204&lt;=D204,$C$191*(1-$C$192)*(1-E204/D204),0),IF(AND(C204&lt;0,F204&gt;0),$C$191*(1-$C$192)-C204,$C$191*(1-$C$192)))/$B$74</f>
        <v>239043.30863763791</v>
      </c>
      <c r="H204" s="16">
        <f t="shared" ref="H204:H235" si="92">IF($H$197-12*$B204&lt;=0,0,($H$200*MIN(12,$H$197-12*$B204)-$H$196*(MIN(12,$H$197-12*$B204)-MAX(0,MIN(12,$H$197-12*$B204,$H$198-12*$B204))))/12)</f>
        <v>19800</v>
      </c>
      <c r="I204" s="16">
        <f>$H$191</f>
        <v>366892.00699528563</v>
      </c>
      <c r="J204" s="16">
        <f>IF(AND(H204&gt;0,I204&gt;0),H204/(1-$B$71*MAX(0,1-$H$191*(1-$H$192)/I204)),0)</f>
        <v>22225.864792142733</v>
      </c>
      <c r="K204" s="16">
        <f t="shared" ref="K204:K235" si="93">IF(J204&gt;0,IF(J204&lt;=I204,I204-J204,H204*(I204/J204-1)),I204-H204)</f>
        <v>344666.14220314287</v>
      </c>
      <c r="L204" s="16">
        <f>IF(J204&gt;0,IF(J204&lt;=I204,$H$191*(1-$H$192)*(1-J204/I204),0),IF(AND(H204&lt;0,K204&gt;0),$H$191*(1-$H$192)-H204,$H$191*(1-$H$192)))/$B$74</f>
        <v>196056.77840096178</v>
      </c>
      <c r="M204" s="16">
        <f t="shared" ref="M204:M235" si="94">IF($M$197-12*$B204&lt;=0,0,($M$200*MIN(12,$M$197-12*$B204)-$M$196*(MIN(12,$M$197-12*$B204)-MAX(0,MIN(12,$M$197-12*$B204,$M$198-12*$B204))))/12)</f>
        <v>19800</v>
      </c>
      <c r="N204" s="16">
        <f>$M$191</f>
        <v>430722.65995650442</v>
      </c>
      <c r="O204" s="16">
        <f>IF(AND(M204&gt;0,N204&gt;0),M204/(1-$B$71*MAX(0,1-$M$191*(1-$M$192)/N204)),0)</f>
        <v>22461.978674485723</v>
      </c>
      <c r="P204" s="16">
        <f t="shared" ref="P204:P235" si="95">IF(O204&gt;0,IF(O204&lt;=N204,N204-O204,M204*(N204/O204-1)),N204-M204)</f>
        <v>408260.68128201872</v>
      </c>
      <c r="Q204" s="16">
        <f>IF(O204&gt;0,IF(O204&lt;=N204,$M$191*(1-$M$192)*(1-O204/N204),0),IF(AND(M204&lt;0,P204&gt;0),$M$191*(1-$M$192)-M204,$M$191*(1-$M$192)))/$B$74</f>
        <v>217815.34554982532</v>
      </c>
      <c r="R204" s="16">
        <f t="shared" ref="R204:R235" si="96">IF($R$197-12*$B204&lt;=0,0,($R$200*MIN(12,$R$197-12*$B204)-$R$196*(MIN(12,$R$197-12*$B204)-MAX(0,MIN(12,$R$197-12*$B204,$R$198-12*$B204))))/12)</f>
        <v>19800</v>
      </c>
      <c r="S204" s="16">
        <f>$R$191</f>
        <v>397236.41553927236</v>
      </c>
      <c r="T204" s="16">
        <f>IF(AND(R204&gt;0,S204&gt;0),R204/(1-$B$71*MAX(0,1-$R$191*(1-$R$192)/S204)),0)</f>
        <v>22341.173709247632</v>
      </c>
      <c r="U204" s="16">
        <f t="shared" ref="U204:U235" si="97">IF(T204&gt;0,IF(T204&lt;=S204,S204-T204,R204*(S204/T204-1)),S204-R204)</f>
        <v>374895.24183002475</v>
      </c>
      <c r="V204" s="16">
        <f>IF(T204&gt;0,IF(T204&lt;=S204,$R$191*(1-$R$192)*(1-T204/S204),0),IF(AND(R204&lt;0,U204&gt;0),$R$191*(1-$R$192)-R204,$R$191*(1-$R$192)))/$B$74</f>
        <v>206752.2289859739</v>
      </c>
      <c r="W204" s="16">
        <f t="shared" ref="W204:W235" si="98">IF($W$197-12*$B204&lt;=0,0,($W$200*MIN(12,$W$197-12*$B204)-$W$196*(MIN(12,$W$197-12*$B204)-MAX(0,MIN(12,$W$197-12*$B204,$W$198-12*$B204))))/12)</f>
        <v>19800</v>
      </c>
      <c r="X204" s="16">
        <f>$W$191</f>
        <v>381924.8493894306</v>
      </c>
      <c r="Y204" s="16">
        <f>IF(AND(W204&gt;0,X204&gt;0),W204/(1-$B$71*MAX(0,1-$W$191*(1-$W$192)/X204)),0)</f>
        <v>22283.704822726086</v>
      </c>
      <c r="Z204" s="16">
        <f t="shared" ref="Z204:Z235" si="99">IF(Y204&gt;0,IF(Y204&lt;=X204,X204-Y204,W204*(X204/Y204-1)),X204-W204)</f>
        <v>359641.14456670452</v>
      </c>
      <c r="AA204" s="16">
        <f>IF(Y204&gt;0,IF(Y204&lt;=X204,$W$191*(1-$W$192)*(1-Y204/X204),0),IF(AND(W204&lt;0,Z204&gt;0),$W$191*(1-$W$192)-W204,$W$191*(1-$W$192)))/$B$74</f>
        <v>201439.25875474382</v>
      </c>
      <c r="AB204" s="16">
        <f t="shared" ref="AB204:AB235" si="100">IF($AB$197-12*$B204&lt;=0,0,($AB$200*MIN(12,$AB$197-12*$B204)-$AB$196*(MIN(12,$AB$197-12*$B204)-MAX(0,MIN(12,$AB$197-12*$B204,$AB$198-12*$B204))))/12)</f>
        <v>19800</v>
      </c>
      <c r="AC204" s="16">
        <f>$AB$191</f>
        <v>374373.9070163492</v>
      </c>
      <c r="AD204" s="16">
        <f>IF(AND(AB204&gt;0,AC204&gt;0),AB204/(1-$B$71*MAX(0,1-$AB$191*(1-$AB$192)/AC204)),0)</f>
        <v>22254.829909759334</v>
      </c>
      <c r="AE204" s="16">
        <f t="shared" ref="AE204:AE235" si="101">IF(AD204&gt;0,IF(AD204&lt;=AC204,AC204-AD204,AB204*(AC204/AD204-1)),AC204-AB204)</f>
        <v>352119.07710658986</v>
      </c>
      <c r="AF204" s="16">
        <f>IF(AD204&gt;0,IF(AD204&lt;=AC204,$AB$191*(1-$AB$192)*(1-AD204/AC204),0),IF(AND(AB204&lt;0,AE204&gt;0),$AB$191*(1-$AB$192)-AB204,$AB$191*(1-$AB$192)))/$B$74</f>
        <v>198756.76033370881</v>
      </c>
      <c r="AG204" s="16">
        <f t="shared" ref="AG204:AG235" si="102">IF($AG$197-12*$B204&lt;=0,0,($AG$200*MIN(12,$AG$197-12*$B204)-$AG$196*(MIN(12,$AG$197-12*$B204)-MAX(0,MIN(12,$AG$197-12*$B204,$AG$198-12*$B204))))/12)</f>
        <v>19800</v>
      </c>
      <c r="AH204" s="16">
        <f>$AG$191</f>
        <v>378140.70822623238</v>
      </c>
      <c r="AI204" s="16">
        <f>IF(AND(AG204&gt;0,AH204&gt;0),AG204/(1-$B$71*MAX(0,1-$AG$191*(1-$AG$192)/AH204)),0)</f>
        <v>22269.278809743624</v>
      </c>
      <c r="AJ204" s="16">
        <f t="shared" ref="AJ204:AJ235" si="103">IF(AI204&gt;0,IF(AI204&lt;=AH204,AH204-AI204,AG204*(AH204/AI204-1)),AH204-AG204)</f>
        <v>355871.42941648874</v>
      </c>
      <c r="AK204" s="16">
        <f>IF(AI204&gt;0,IF(AI204&lt;=AH204,$AG$191*(1-$AG$192)*(1-AI204/AH204),0),IF(AND(AG204&lt;0,AJ204&gt;0),$AG$191*(1-$AG$192)-AG204,$AG$191*(1-$AG$192)))/$B$74</f>
        <v>200100.18834855204</v>
      </c>
      <c r="AL204" s="16">
        <f t="shared" ref="AL204:AL235" si="104">IF($AL$197-12*$B204&lt;=0,0,($AL$200*MIN(12,$AL$197-12*$B204)-$AL$196*(MIN(12,$AL$197-12*$B204)-MAX(0,MIN(12,$AL$197-12*$B204,$AL$198-12*$B204))))/12)</f>
        <v>19800</v>
      </c>
      <c r="AM204" s="16">
        <f>$AL$191</f>
        <v>380030.60633337824</v>
      </c>
      <c r="AN204" s="16">
        <f>IF(AND(AL204&gt;0,AM204&gt;0),AL204/(1-$B$71*MAX(0,1-$AL$191*(1-$AL$192)/AM204)),0)</f>
        <v>22276.494697505375</v>
      </c>
      <c r="AO204" s="16">
        <f t="shared" ref="AO204:AO235" si="105">IF(AN204&gt;0,IF(AN204&lt;=AM204,AM204-AN204,AL204*(AM204/AN204-1)),AM204-AL204)</f>
        <v>357754.11163587286</v>
      </c>
      <c r="AP204" s="16">
        <f>IF(AN204&gt;0,IF(AN204&lt;=AM204,$AL$191*(1-$AL$192)*(1-AN204/AM204),0),IF(AND(AL204&lt;0,AO204&gt;0),$AL$191*(1-$AL$192)-AL204,$AL$191*(1-$AL$192)))/$B$74</f>
        <v>200770.26742430232</v>
      </c>
      <c r="AQ204" s="16">
        <f t="shared" ref="AQ204:AQ235" si="106">IF($AQ$197-12*$B204&lt;=0,0,($AQ$200*MIN(12,$AQ$197-12*$B204)-$AQ$196*(MIN(12,$AQ$197-12*$B204)-MAX(0,MIN(12,$AQ$197-12*$B204,$AQ$198-12*$B204))))/12)</f>
        <v>19800</v>
      </c>
      <c r="AR204" s="16">
        <f>$AQ$191</f>
        <v>378140.70822623238</v>
      </c>
      <c r="AS204" s="16">
        <f>IF(AND(AQ204&gt;0,AR204&gt;0),AQ204/(1-$B$71*MAX(0,1-$AQ$191*(1-$AQ$192)/AR204)),0)</f>
        <v>22269.278809743624</v>
      </c>
      <c r="AT204" s="16">
        <f t="shared" ref="AT204:AT235" si="107">IF(AS204&gt;0,IF(AS204&lt;=AR204,AR204-AS204,AQ204*(AR204/AS204-1)),AR204-AQ204)</f>
        <v>355871.42941648874</v>
      </c>
      <c r="AU204" s="16">
        <f>IF(AS204&gt;0,IF(AS204&lt;=AR204,$AQ$191*(1-$AQ$192)*(1-AS204/AR204),0),IF(AND(AQ204&lt;0,AT204&gt;0),$AQ$191*(1-$AQ$192)-AQ204,$AQ$191*(1-$AQ$192)))/$B$74</f>
        <v>200100.18834855204</v>
      </c>
    </row>
    <row r="205" spans="1:47">
      <c r="B205" s="13">
        <v>1</v>
      </c>
      <c r="C205" s="16">
        <f t="shared" si="90"/>
        <v>19800</v>
      </c>
      <c r="D205" s="16">
        <f t="shared" ref="D205:D236" si="108">IF($B205&gt;$C$199,F204,F204*$B$73*IF(F204&gt;0,$B$72,1))</f>
        <v>492434.47436200071</v>
      </c>
      <c r="E205" s="16">
        <f t="shared" ref="E205:E236" si="109">IF(AND(C205&gt;0,D205&gt;0),C205/(1-$B$71*MAX(0,1-G204/D205)),0)</f>
        <v>22858.139130719912</v>
      </c>
      <c r="F205" s="16">
        <f t="shared" si="91"/>
        <v>469576.33523128077</v>
      </c>
      <c r="G205" s="16">
        <f t="shared" ref="G205:G236" si="110">IF(E205&gt;0,IF(E205&lt;=D205,G204*(1-E205/D205),0),IF(AND(C205&lt;0,F205&gt;0),G204-C205,G204))/$B$74</f>
        <v>223477.68930059799</v>
      </c>
      <c r="H205" s="16">
        <f t="shared" si="92"/>
        <v>19800</v>
      </c>
      <c r="I205" s="16">
        <f t="shared" ref="I205:I236" si="111">IF($B205&gt;$H$199,K204,K204*$B$73*IF(K204&gt;0,$B$72,1))</f>
        <v>354296.11421629868</v>
      </c>
      <c r="J205" s="16">
        <f t="shared" ref="J205:J236" si="112">IF(AND(H205&gt;0,I205&gt;0),H205/(1-$B$71*MAX(0,1-L204/I205)),0)</f>
        <v>22401.328403840864</v>
      </c>
      <c r="K205" s="16">
        <f t="shared" si="93"/>
        <v>331894.78581245779</v>
      </c>
      <c r="L205" s="16">
        <f t="shared" ref="L205:L236" si="113">IF(J205&gt;0,IF(J205&lt;=I205,L204*(1-J205/I205),0),IF(AND(H205&lt;0,K205&gt;0),L204-H205,L204))/$B$74</f>
        <v>180059.37180653206</v>
      </c>
      <c r="M205" s="16">
        <f t="shared" si="94"/>
        <v>19800</v>
      </c>
      <c r="N205" s="16">
        <f t="shared" ref="N205:N236" si="114">IF($B205&gt;$M$199,P204,P204*$B$73*IF(P204&gt;0,$B$72,1))</f>
        <v>419667.48471703834</v>
      </c>
      <c r="O205" s="16">
        <f t="shared" ref="O205:O236" si="115">IF(AND(M205&gt;0,N205&gt;0),M205/(1-$B$71*MAX(0,1-Q204/N205)),0)</f>
        <v>22629.996281673491</v>
      </c>
      <c r="P205" s="16">
        <f t="shared" si="95"/>
        <v>397037.48843536485</v>
      </c>
      <c r="Q205" s="16">
        <f t="shared" ref="Q205:Q236" si="116">IF(O205&gt;0,IF(O205&lt;=N205,Q204*(1-O205/N205),0),IF(AND(M205&lt;0,P205&gt;0),Q204-M205,Q204))/$B$74</f>
        <v>202029.36308971708</v>
      </c>
      <c r="R205" s="16">
        <f t="shared" si="96"/>
        <v>19800</v>
      </c>
      <c r="S205" s="16">
        <f t="shared" ref="S205:S236" si="117">IF($B205&gt;$R$199,U204,U204*$B$73*IF(U204&gt;0,$B$72,1))</f>
        <v>385369.81488675566</v>
      </c>
      <c r="T205" s="16">
        <f t="shared" ref="T205:T236" si="118">IF(AND(R205&gt;0,S205&gt;0),R205/(1-$B$71*MAX(0,1-V204/S205)),0)</f>
        <v>22513.024480543747</v>
      </c>
      <c r="U205" s="16">
        <f t="shared" si="97"/>
        <v>362856.79040621192</v>
      </c>
      <c r="V205" s="16">
        <f t="shared" ref="V205:V236" si="119">IF(T205&gt;0,IF(T205&lt;=S205,V204*(1-T205/S205),0),IF(AND(R205&lt;0,U205&gt;0),V204-R205,V204))/$B$74</f>
        <v>190856.77847645394</v>
      </c>
      <c r="W205" s="16">
        <f t="shared" si="98"/>
        <v>19800</v>
      </c>
      <c r="X205" s="16">
        <f t="shared" ref="X205:X236" si="120">IF($B205&gt;$W$199,Z204,Z204*$B$73*IF(Z204&gt;0,$B$72,1))</f>
        <v>369689.5181458983</v>
      </c>
      <c r="Y205" s="16">
        <f t="shared" ref="Y205:Y236" si="121">IF(AND(W205&gt;0,X205&gt;0),W205/(1-$B$71*MAX(0,1-AA204/X205)),0)</f>
        <v>22457.361809579375</v>
      </c>
      <c r="Z205" s="16">
        <f t="shared" si="99"/>
        <v>347232.15633631893</v>
      </c>
      <c r="AA205" s="16">
        <f t="shared" ref="AA205:AA236" si="122">IF(Y205&gt;0,IF(Y205&lt;=X205,AA204*(1-Y205/X205),0),IF(AND(W205&lt;0,Z205&gt;0),AA204-W205,AA204))/$B$74</f>
        <v>185492.66597029462</v>
      </c>
      <c r="AB205" s="16">
        <f t="shared" si="100"/>
        <v>19800</v>
      </c>
      <c r="AC205" s="16">
        <f t="shared" ref="AC205:AC236" si="123">IF($B205&gt;$AB$199,AE204,AE204*$B$73*IF(AE204&gt;0,$B$72,1))</f>
        <v>361957.284120948</v>
      </c>
      <c r="AD205" s="16">
        <f t="shared" ref="AD205:AD236" si="124">IF(AND(AB205&gt;0,AC205&gt;0),AB205/(1-$B$71*MAX(0,1-AF204/AC205)),0)</f>
        <v>22429.3902119538</v>
      </c>
      <c r="AE205" s="16">
        <f t="shared" si="101"/>
        <v>339527.89390899421</v>
      </c>
      <c r="AF205" s="16">
        <f t="shared" ref="AF205:AF236" si="125">IF(AD205&gt;0,IF(AD205&lt;=AC205,AF204*(1-AD205/AC205),0),IF(AND(AB205&lt;0,AE205&gt;0),AF204-AB205,AF204))/$B$74</f>
        <v>182784.71509656901</v>
      </c>
      <c r="AG205" s="16">
        <f t="shared" si="102"/>
        <v>19800</v>
      </c>
      <c r="AH205" s="16">
        <f t="shared" ref="AH205:AH236" si="126">IF($B205&gt;$AG$199,AJ204,AJ204*$B$73*IF(AJ204&gt;0,$B$72,1))</f>
        <v>365814.47715438541</v>
      </c>
      <c r="AI205" s="16">
        <f t="shared" ref="AI205:AI236" si="127">IF(AND(AG205&gt;0,AH205&gt;0),AG205/(1-$B$71*MAX(0,1-AK204/AH205)),0)</f>
        <v>22443.38744806686</v>
      </c>
      <c r="AJ205" s="16">
        <f t="shared" si="103"/>
        <v>343371.08970631857</v>
      </c>
      <c r="AK205" s="16">
        <f t="shared" ref="AK205:AK236" si="128">IF(AI205&gt;0,IF(AI205&lt;=AH205,AK204*(1-AI205/AH205),0),IF(AND(AG205&lt;0,AJ205&gt;0),AK204-AG205,AK204))/$B$74</f>
        <v>184140.85853013955</v>
      </c>
      <c r="AL205" s="16">
        <f t="shared" si="104"/>
        <v>19800</v>
      </c>
      <c r="AM205" s="16">
        <f t="shared" ref="AM205:AM236" si="129">IF($B205&gt;$AL$199,AO204,AO204*$B$73*IF(AO204&gt;0,$B$72,1))</f>
        <v>367749.76151497918</v>
      </c>
      <c r="AN205" s="16">
        <f t="shared" ref="AN205:AN236" si="130">IF(AND(AL205&gt;0,AM205&gt;0),AL205/(1-$B$71*MAX(0,1-AP204/AM205)),0)</f>
        <v>22450.377507692534</v>
      </c>
      <c r="AO205" s="16">
        <f t="shared" si="105"/>
        <v>345299.38400728663</v>
      </c>
      <c r="AP205" s="16">
        <f t="shared" ref="AP205:AP236" si="131">IF(AN205&gt;0,IF(AN205&lt;=AM205,AP204*(1-AN205/AM205),0),IF(AND(AL205&lt;0,AO205&gt;0),AP204-AL205,AP204))/$B$74</f>
        <v>184817.30349174613</v>
      </c>
      <c r="AQ205" s="16">
        <f t="shared" si="106"/>
        <v>19800</v>
      </c>
      <c r="AR205" s="16">
        <f t="shared" ref="AR205:AR236" si="132">IF($B205&gt;$AQ$199,AT204,AT204*$B$73*IF(AT204&gt;0,$B$72,1))</f>
        <v>365814.47715438541</v>
      </c>
      <c r="AS205" s="16">
        <f t="shared" ref="AS205:AS236" si="133">IF(AND(AQ205&gt;0,AR205&gt;0),AQ205/(1-$B$71*MAX(0,1-AU204/AR205)),0)</f>
        <v>22443.38744806686</v>
      </c>
      <c r="AT205" s="16">
        <f t="shared" si="107"/>
        <v>343371.08970631857</v>
      </c>
      <c r="AU205" s="16">
        <f t="shared" ref="AU205:AU236" si="134">IF(AS205&gt;0,IF(AS205&lt;=AR205,AU204*(1-AS205/AR205),0),IF(AND(AQ205&lt;0,AT205&gt;0),AU204-AQ205,AU204))/$B$74</f>
        <v>184140.85853013955</v>
      </c>
    </row>
    <row r="206" spans="1:47">
      <c r="B206" s="13">
        <v>2</v>
      </c>
      <c r="C206" s="16">
        <f t="shared" si="90"/>
        <v>19800</v>
      </c>
      <c r="D206" s="16">
        <f t="shared" si="108"/>
        <v>482696.29803764273</v>
      </c>
      <c r="E206" s="16">
        <f t="shared" si="109"/>
        <v>23013.2413524693</v>
      </c>
      <c r="F206" s="16">
        <f t="shared" si="91"/>
        <v>459683.05668517342</v>
      </c>
      <c r="G206" s="16">
        <f t="shared" si="110"/>
        <v>208650.06719073438</v>
      </c>
      <c r="H206" s="16">
        <f t="shared" si="92"/>
        <v>19800</v>
      </c>
      <c r="I206" s="16">
        <f t="shared" si="111"/>
        <v>341167.92612805788</v>
      </c>
      <c r="J206" s="16">
        <f t="shared" si="112"/>
        <v>22571.276608778673</v>
      </c>
      <c r="K206" s="16">
        <f t="shared" si="93"/>
        <v>318596.64951927919</v>
      </c>
      <c r="L206" s="16">
        <f t="shared" si="113"/>
        <v>164849.85429937614</v>
      </c>
      <c r="M206" s="16">
        <f t="shared" si="94"/>
        <v>19800</v>
      </c>
      <c r="N206" s="16">
        <f t="shared" si="114"/>
        <v>408130.71586224897</v>
      </c>
      <c r="O206" s="16">
        <f t="shared" si="115"/>
        <v>22792.600845997</v>
      </c>
      <c r="P206" s="16">
        <f t="shared" si="95"/>
        <v>385338.11501625198</v>
      </c>
      <c r="Q206" s="16">
        <f t="shared" si="116"/>
        <v>187006.63284073988</v>
      </c>
      <c r="R206" s="16">
        <f t="shared" si="96"/>
        <v>19800</v>
      </c>
      <c r="S206" s="16">
        <f t="shared" si="117"/>
        <v>372995.00913016149</v>
      </c>
      <c r="T206" s="16">
        <f t="shared" si="118"/>
        <v>22679.407602482774</v>
      </c>
      <c r="U206" s="16">
        <f t="shared" si="97"/>
        <v>350315.60152767872</v>
      </c>
      <c r="V206" s="16">
        <f t="shared" si="119"/>
        <v>175737.2700969656</v>
      </c>
      <c r="W206" s="16">
        <f t="shared" si="98"/>
        <v>19800</v>
      </c>
      <c r="X206" s="16">
        <f t="shared" si="120"/>
        <v>356933.82278435567</v>
      </c>
      <c r="Y206" s="16">
        <f t="shared" si="121"/>
        <v>22625.526815390724</v>
      </c>
      <c r="Z206" s="16">
        <f t="shared" si="99"/>
        <v>334308.29596896493</v>
      </c>
      <c r="AA206" s="16">
        <f t="shared" si="122"/>
        <v>170327.99017973506</v>
      </c>
      <c r="AB206" s="16">
        <f t="shared" si="100"/>
        <v>19800</v>
      </c>
      <c r="AC206" s="16">
        <f t="shared" si="123"/>
        <v>349014.30326481152</v>
      </c>
      <c r="AD206" s="16">
        <f t="shared" si="124"/>
        <v>22598.446705570284</v>
      </c>
      <c r="AE206" s="16">
        <f t="shared" si="101"/>
        <v>326415.85655924125</v>
      </c>
      <c r="AF206" s="16">
        <f t="shared" si="125"/>
        <v>167597.57348125926</v>
      </c>
      <c r="AG206" s="16">
        <f t="shared" si="102"/>
        <v>19800</v>
      </c>
      <c r="AH206" s="16">
        <f t="shared" si="126"/>
        <v>352964.87795271311</v>
      </c>
      <c r="AI206" s="16">
        <f t="shared" si="127"/>
        <v>22611.998163088538</v>
      </c>
      <c r="AJ206" s="16">
        <f t="shared" si="103"/>
        <v>330352.8797896246</v>
      </c>
      <c r="AK206" s="16">
        <f t="shared" si="128"/>
        <v>168964.9391346976</v>
      </c>
      <c r="AL206" s="16">
        <f t="shared" si="104"/>
        <v>19800</v>
      </c>
      <c r="AM206" s="16">
        <f t="shared" si="129"/>
        <v>354947.0487964502</v>
      </c>
      <c r="AN206" s="16">
        <f t="shared" si="130"/>
        <v>22618.765358607365</v>
      </c>
      <c r="AO206" s="16">
        <f t="shared" si="105"/>
        <v>332328.28343784285</v>
      </c>
      <c r="AP206" s="16">
        <f t="shared" si="131"/>
        <v>169647.00329269774</v>
      </c>
      <c r="AQ206" s="16">
        <f t="shared" si="106"/>
        <v>19800</v>
      </c>
      <c r="AR206" s="16">
        <f t="shared" si="132"/>
        <v>352964.87795271311</v>
      </c>
      <c r="AS206" s="16">
        <f t="shared" si="133"/>
        <v>22611.998163088538</v>
      </c>
      <c r="AT206" s="16">
        <f t="shared" si="107"/>
        <v>330352.8797896246</v>
      </c>
      <c r="AU206" s="16">
        <f t="shared" si="134"/>
        <v>168964.9391346976</v>
      </c>
    </row>
    <row r="207" spans="1:47">
      <c r="B207" s="13">
        <v>3</v>
      </c>
      <c r="C207" s="16">
        <f t="shared" si="90"/>
        <v>19800</v>
      </c>
      <c r="D207" s="16">
        <f t="shared" si="108"/>
        <v>472526.60128895717</v>
      </c>
      <c r="E207" s="16">
        <f t="shared" si="109"/>
        <v>23163.143101290792</v>
      </c>
      <c r="F207" s="16">
        <f t="shared" si="91"/>
        <v>449363.45818766637</v>
      </c>
      <c r="G207" s="16">
        <f t="shared" si="110"/>
        <v>194531.46065062642</v>
      </c>
      <c r="H207" s="16">
        <f t="shared" si="92"/>
        <v>19800</v>
      </c>
      <c r="I207" s="16">
        <f t="shared" si="111"/>
        <v>327498.23990684788</v>
      </c>
      <c r="J207" s="16">
        <f t="shared" si="112"/>
        <v>22735.783767415182</v>
      </c>
      <c r="K207" s="16">
        <f t="shared" si="93"/>
        <v>304762.45613943273</v>
      </c>
      <c r="L207" s="16">
        <f t="shared" si="113"/>
        <v>150397.5946671381</v>
      </c>
      <c r="M207" s="16">
        <f t="shared" si="94"/>
        <v>19800</v>
      </c>
      <c r="N207" s="16">
        <f t="shared" si="114"/>
        <v>396104.46194980608</v>
      </c>
      <c r="O207" s="16">
        <f t="shared" si="115"/>
        <v>22949.876195444991</v>
      </c>
      <c r="P207" s="16">
        <f t="shared" si="95"/>
        <v>373154.58575436106</v>
      </c>
      <c r="Q207" s="16">
        <f t="shared" si="116"/>
        <v>172717.3187150138</v>
      </c>
      <c r="R207" s="16">
        <f t="shared" si="96"/>
        <v>19800</v>
      </c>
      <c r="S207" s="16">
        <f t="shared" si="117"/>
        <v>360103.41943436209</v>
      </c>
      <c r="T207" s="16">
        <f t="shared" si="118"/>
        <v>22840.402174649586</v>
      </c>
      <c r="U207" s="16">
        <f t="shared" si="97"/>
        <v>337263.01725971251</v>
      </c>
      <c r="V207" s="16">
        <f t="shared" si="119"/>
        <v>161363.45337274417</v>
      </c>
      <c r="W207" s="16">
        <f t="shared" si="98"/>
        <v>19800</v>
      </c>
      <c r="X207" s="16">
        <f t="shared" si="120"/>
        <v>343648.86975833779</v>
      </c>
      <c r="Y207" s="16">
        <f t="shared" si="121"/>
        <v>22788.276604778392</v>
      </c>
      <c r="Z207" s="16">
        <f t="shared" si="99"/>
        <v>320860.59315355943</v>
      </c>
      <c r="AA207" s="16">
        <f t="shared" si="122"/>
        <v>155914.78934489866</v>
      </c>
      <c r="AB207" s="16">
        <f t="shared" si="100"/>
        <v>19800</v>
      </c>
      <c r="AC207" s="16">
        <f t="shared" si="123"/>
        <v>335535.91559150646</v>
      </c>
      <c r="AD207" s="16">
        <f t="shared" si="124"/>
        <v>22762.074961734783</v>
      </c>
      <c r="AE207" s="16">
        <f t="shared" si="101"/>
        <v>312773.8406297717</v>
      </c>
      <c r="AF207" s="16">
        <f t="shared" si="125"/>
        <v>153164.79855509481</v>
      </c>
      <c r="AG207" s="16">
        <f t="shared" si="102"/>
        <v>19800</v>
      </c>
      <c r="AH207" s="16">
        <f t="shared" si="126"/>
        <v>339582.93925094674</v>
      </c>
      <c r="AI207" s="16">
        <f t="shared" si="127"/>
        <v>22775.187124835873</v>
      </c>
      <c r="AJ207" s="16">
        <f t="shared" si="103"/>
        <v>316807.75212611089</v>
      </c>
      <c r="AK207" s="16">
        <f t="shared" si="128"/>
        <v>154541.94060105551</v>
      </c>
      <c r="AL207" s="16">
        <f t="shared" si="104"/>
        <v>19800</v>
      </c>
      <c r="AM207" s="16">
        <f t="shared" si="129"/>
        <v>341613.53567709622</v>
      </c>
      <c r="AN207" s="16">
        <f t="shared" si="130"/>
        <v>22781.734718112355</v>
      </c>
      <c r="AO207" s="16">
        <f t="shared" si="105"/>
        <v>318831.80095898389</v>
      </c>
      <c r="AP207" s="16">
        <f t="shared" si="131"/>
        <v>155228.90100868986</v>
      </c>
      <c r="AQ207" s="16">
        <f t="shared" si="106"/>
        <v>19800</v>
      </c>
      <c r="AR207" s="16">
        <f t="shared" si="132"/>
        <v>339582.93925094674</v>
      </c>
      <c r="AS207" s="16">
        <f t="shared" si="133"/>
        <v>22775.187124835873</v>
      </c>
      <c r="AT207" s="16">
        <f t="shared" si="107"/>
        <v>316807.75212611089</v>
      </c>
      <c r="AU207" s="16">
        <f t="shared" si="134"/>
        <v>154541.94060105551</v>
      </c>
    </row>
    <row r="208" spans="1:47">
      <c r="B208" s="13">
        <v>4</v>
      </c>
      <c r="C208" s="16">
        <f t="shared" si="90"/>
        <v>19800</v>
      </c>
      <c r="D208" s="16">
        <f t="shared" si="108"/>
        <v>461918.67320942978</v>
      </c>
      <c r="E208" s="16">
        <f t="shared" si="109"/>
        <v>23307.941879073172</v>
      </c>
      <c r="F208" s="16">
        <f t="shared" si="91"/>
        <v>438610.73133035662</v>
      </c>
      <c r="G208" s="16">
        <f t="shared" si="110"/>
        <v>181093.72835473987</v>
      </c>
      <c r="H208" s="16">
        <f t="shared" si="92"/>
        <v>19800</v>
      </c>
      <c r="I208" s="16">
        <f t="shared" si="111"/>
        <v>313277.51916396851</v>
      </c>
      <c r="J208" s="16">
        <f t="shared" si="112"/>
        <v>22894.931364755608</v>
      </c>
      <c r="K208" s="16">
        <f t="shared" si="93"/>
        <v>290382.5877992129</v>
      </c>
      <c r="L208" s="16">
        <f t="shared" si="113"/>
        <v>136672.78968090142</v>
      </c>
      <c r="M208" s="16">
        <f t="shared" si="94"/>
        <v>19800</v>
      </c>
      <c r="N208" s="16">
        <f t="shared" si="114"/>
        <v>383580.52488033794</v>
      </c>
      <c r="O208" s="16">
        <f t="shared" si="115"/>
        <v>23101.912311712247</v>
      </c>
      <c r="P208" s="16">
        <f t="shared" si="95"/>
        <v>360478.61256862571</v>
      </c>
      <c r="Q208" s="16">
        <f t="shared" si="116"/>
        <v>159132.42072613366</v>
      </c>
      <c r="R208" s="16">
        <f t="shared" si="96"/>
        <v>19800</v>
      </c>
      <c r="S208" s="16">
        <f t="shared" si="117"/>
        <v>346686.1459619489</v>
      </c>
      <c r="T208" s="16">
        <f t="shared" si="118"/>
        <v>22996.093947664209</v>
      </c>
      <c r="U208" s="16">
        <f t="shared" si="97"/>
        <v>323690.05201428471</v>
      </c>
      <c r="V208" s="16">
        <f t="shared" si="119"/>
        <v>147705.91024956637</v>
      </c>
      <c r="W208" s="16">
        <f t="shared" si="98"/>
        <v>19800</v>
      </c>
      <c r="X208" s="16">
        <f t="shared" si="120"/>
        <v>329825.4381262699</v>
      </c>
      <c r="Y208" s="16">
        <f t="shared" si="121"/>
        <v>22945.694829599866</v>
      </c>
      <c r="Z208" s="16">
        <f t="shared" si="99"/>
        <v>306879.74329667003</v>
      </c>
      <c r="AA208" s="16">
        <f t="shared" si="122"/>
        <v>142223.45174802997</v>
      </c>
      <c r="AB208" s="16">
        <f t="shared" si="100"/>
        <v>19800</v>
      </c>
      <c r="AC208" s="16">
        <f t="shared" si="123"/>
        <v>321512.74173696752</v>
      </c>
      <c r="AD208" s="16">
        <f t="shared" si="124"/>
        <v>22920.35755734174</v>
      </c>
      <c r="AE208" s="16">
        <f t="shared" si="101"/>
        <v>298592.38417962578</v>
      </c>
      <c r="AF208" s="16">
        <f t="shared" si="125"/>
        <v>139456.68256695903</v>
      </c>
      <c r="AG208" s="16">
        <f t="shared" si="102"/>
        <v>19800</v>
      </c>
      <c r="AH208" s="16">
        <f t="shared" si="126"/>
        <v>325659.36072051444</v>
      </c>
      <c r="AI208" s="16">
        <f t="shared" si="127"/>
        <v>22933.037449807136</v>
      </c>
      <c r="AJ208" s="16">
        <f t="shared" si="103"/>
        <v>302726.32327070727</v>
      </c>
      <c r="AK208" s="16">
        <f t="shared" si="128"/>
        <v>140842.20312643936</v>
      </c>
      <c r="AL208" s="16">
        <f t="shared" si="104"/>
        <v>19800</v>
      </c>
      <c r="AM208" s="16">
        <f t="shared" si="129"/>
        <v>327739.96147777792</v>
      </c>
      <c r="AN208" s="16">
        <f t="shared" si="130"/>
        <v>22939.368970916727</v>
      </c>
      <c r="AO208" s="16">
        <f t="shared" si="105"/>
        <v>304800.5925068612</v>
      </c>
      <c r="AP208" s="16">
        <f t="shared" si="131"/>
        <v>141533.36086251034</v>
      </c>
      <c r="AQ208" s="16">
        <f t="shared" si="106"/>
        <v>19800</v>
      </c>
      <c r="AR208" s="16">
        <f t="shared" si="132"/>
        <v>325659.36072051444</v>
      </c>
      <c r="AS208" s="16">
        <f t="shared" si="133"/>
        <v>22933.037449807136</v>
      </c>
      <c r="AT208" s="16">
        <f t="shared" si="107"/>
        <v>302726.32327070727</v>
      </c>
      <c r="AU208" s="16">
        <f t="shared" si="134"/>
        <v>140842.20312643936</v>
      </c>
    </row>
    <row r="209" spans="2:47">
      <c r="B209" s="13">
        <v>5</v>
      </c>
      <c r="C209" s="16">
        <f t="shared" si="90"/>
        <v>19800</v>
      </c>
      <c r="D209" s="16">
        <f t="shared" si="108"/>
        <v>450865.51516372681</v>
      </c>
      <c r="E209" s="16">
        <f t="shared" si="109"/>
        <v>23447.739716302029</v>
      </c>
      <c r="F209" s="16">
        <f t="shared" si="91"/>
        <v>427417.77544742479</v>
      </c>
      <c r="G209" s="16">
        <f t="shared" si="110"/>
        <v>168309.56546868727</v>
      </c>
      <c r="H209" s="16">
        <f t="shared" si="92"/>
        <v>19800</v>
      </c>
      <c r="I209" s="16">
        <f t="shared" si="111"/>
        <v>298495.87730232289</v>
      </c>
      <c r="J209" s="16">
        <f t="shared" si="112"/>
        <v>23048.80728928473</v>
      </c>
      <c r="K209" s="16">
        <f t="shared" si="93"/>
        <v>275447.07001303817</v>
      </c>
      <c r="L209" s="16">
        <f t="shared" si="113"/>
        <v>123646.46572814882</v>
      </c>
      <c r="M209" s="16">
        <f t="shared" si="94"/>
        <v>19800</v>
      </c>
      <c r="N209" s="16">
        <f t="shared" si="114"/>
        <v>370550.38500379311</v>
      </c>
      <c r="O209" s="16">
        <f t="shared" si="115"/>
        <v>23248.804638584712</v>
      </c>
      <c r="P209" s="16">
        <f t="shared" si="95"/>
        <v>347301.58036520839</v>
      </c>
      <c r="Q209" s="16">
        <f t="shared" si="116"/>
        <v>146223.7738361517</v>
      </c>
      <c r="R209" s="16">
        <f t="shared" si="96"/>
        <v>19800</v>
      </c>
      <c r="S209" s="16">
        <f t="shared" si="117"/>
        <v>332733.95206756383</v>
      </c>
      <c r="T209" s="16">
        <f t="shared" si="118"/>
        <v>23146.574615604459</v>
      </c>
      <c r="U209" s="16">
        <f t="shared" si="97"/>
        <v>309587.37745195936</v>
      </c>
      <c r="V209" s="16">
        <f t="shared" si="119"/>
        <v>134736.05535608807</v>
      </c>
      <c r="W209" s="16">
        <f t="shared" si="98"/>
        <v>19800</v>
      </c>
      <c r="X209" s="16">
        <f t="shared" si="120"/>
        <v>315453.963324379</v>
      </c>
      <c r="Y209" s="16">
        <f t="shared" si="121"/>
        <v>23097.871314435022</v>
      </c>
      <c r="Z209" s="16">
        <f t="shared" si="99"/>
        <v>292356.09200994397</v>
      </c>
      <c r="AA209" s="16">
        <f t="shared" si="122"/>
        <v>129225.19693502907</v>
      </c>
      <c r="AB209" s="16">
        <f t="shared" si="100"/>
        <v>19800</v>
      </c>
      <c r="AC209" s="16">
        <f t="shared" si="123"/>
        <v>306935.0553936045</v>
      </c>
      <c r="AD209" s="16">
        <f t="shared" si="124"/>
        <v>23073.383357212613</v>
      </c>
      <c r="AE209" s="16">
        <f t="shared" si="101"/>
        <v>283861.67203639192</v>
      </c>
      <c r="AF209" s="16">
        <f t="shared" si="125"/>
        <v>126444.3482343389</v>
      </c>
      <c r="AG209" s="16">
        <f t="shared" si="102"/>
        <v>19800</v>
      </c>
      <c r="AH209" s="16">
        <f t="shared" si="126"/>
        <v>311184.49674289086</v>
      </c>
      <c r="AI209" s="16">
        <f t="shared" si="127"/>
        <v>23085.638484780186</v>
      </c>
      <c r="AJ209" s="16">
        <f t="shared" si="103"/>
        <v>288098.85825811065</v>
      </c>
      <c r="AK209" s="16">
        <f t="shared" si="128"/>
        <v>127836.89778134077</v>
      </c>
      <c r="AL209" s="16">
        <f t="shared" si="104"/>
        <v>19800</v>
      </c>
      <c r="AM209" s="16">
        <f t="shared" si="129"/>
        <v>313316.72106150287</v>
      </c>
      <c r="AN209" s="16">
        <f t="shared" si="130"/>
        <v>23091.757703219228</v>
      </c>
      <c r="AO209" s="16">
        <f t="shared" si="105"/>
        <v>290224.96335828362</v>
      </c>
      <c r="AP209" s="16">
        <f t="shared" si="131"/>
        <v>128531.57814719046</v>
      </c>
      <c r="AQ209" s="16">
        <f t="shared" si="106"/>
        <v>19800</v>
      </c>
      <c r="AR209" s="16">
        <f t="shared" si="132"/>
        <v>311184.49674289086</v>
      </c>
      <c r="AS209" s="16">
        <f t="shared" si="133"/>
        <v>23085.638484780186</v>
      </c>
      <c r="AT209" s="16">
        <f t="shared" si="107"/>
        <v>288098.85825811065</v>
      </c>
      <c r="AU209" s="16">
        <f t="shared" si="134"/>
        <v>127836.89778134077</v>
      </c>
    </row>
    <row r="210" spans="2:47">
      <c r="B210" s="13">
        <v>6</v>
      </c>
      <c r="C210" s="16">
        <f t="shared" si="90"/>
        <v>19800</v>
      </c>
      <c r="D210" s="16">
        <f t="shared" si="108"/>
        <v>439359.82809342589</v>
      </c>
      <c r="E210" s="16">
        <f t="shared" si="109"/>
        <v>23582.642545118986</v>
      </c>
      <c r="F210" s="16">
        <f t="shared" si="91"/>
        <v>415777.18554830691</v>
      </c>
      <c r="G210" s="16">
        <f t="shared" si="110"/>
        <v>156152.49813441455</v>
      </c>
      <c r="H210" s="16">
        <f t="shared" si="92"/>
        <v>19800</v>
      </c>
      <c r="I210" s="16">
        <f t="shared" si="111"/>
        <v>283143.06114920246</v>
      </c>
      <c r="J210" s="16">
        <f t="shared" si="112"/>
        <v>23197.505133107541</v>
      </c>
      <c r="K210" s="16">
        <f t="shared" si="93"/>
        <v>259945.55601609492</v>
      </c>
      <c r="L210" s="16">
        <f t="shared" si="113"/>
        <v>111290.47846085322</v>
      </c>
      <c r="M210" s="16">
        <f t="shared" si="94"/>
        <v>19800</v>
      </c>
      <c r="N210" s="16">
        <f t="shared" si="114"/>
        <v>357005.18652061227</v>
      </c>
      <c r="O210" s="16">
        <f t="shared" si="115"/>
        <v>23390.653415522465</v>
      </c>
      <c r="P210" s="16">
        <f t="shared" si="95"/>
        <v>333614.53310508979</v>
      </c>
      <c r="Q210" s="16">
        <f t="shared" si="116"/>
        <v>133964.04496563374</v>
      </c>
      <c r="R210" s="16">
        <f t="shared" si="96"/>
        <v>19800</v>
      </c>
      <c r="S210" s="16">
        <f t="shared" si="117"/>
        <v>318237.24877796712</v>
      </c>
      <c r="T210" s="16">
        <f t="shared" si="118"/>
        <v>23291.941131684245</v>
      </c>
      <c r="U210" s="16">
        <f t="shared" si="97"/>
        <v>294945.30764628289</v>
      </c>
      <c r="V210" s="16">
        <f t="shared" si="119"/>
        <v>122426.13435154312</v>
      </c>
      <c r="W210" s="16">
        <f t="shared" si="98"/>
        <v>19800</v>
      </c>
      <c r="X210" s="16">
        <f t="shared" si="120"/>
        <v>300524.5212207018</v>
      </c>
      <c r="Y210" s="16">
        <f t="shared" si="121"/>
        <v>23244.90136432751</v>
      </c>
      <c r="Z210" s="16">
        <f t="shared" si="99"/>
        <v>277279.61985637428</v>
      </c>
      <c r="AA210" s="16">
        <f t="shared" si="122"/>
        <v>116892.07470855926</v>
      </c>
      <c r="AB210" s="16">
        <f t="shared" si="100"/>
        <v>19800</v>
      </c>
      <c r="AC210" s="16">
        <f t="shared" si="123"/>
        <v>291792.7671530887</v>
      </c>
      <c r="AD210" s="16">
        <f t="shared" si="124"/>
        <v>23221.246817993775</v>
      </c>
      <c r="AE210" s="16">
        <f t="shared" si="101"/>
        <v>268571.52033509495</v>
      </c>
      <c r="AF210" s="16">
        <f t="shared" si="125"/>
        <v>114099.74806275831</v>
      </c>
      <c r="AG210" s="16">
        <f t="shared" si="102"/>
        <v>19800</v>
      </c>
      <c r="AH210" s="16">
        <f t="shared" si="126"/>
        <v>296148.34035784227</v>
      </c>
      <c r="AI210" s="16">
        <f t="shared" si="127"/>
        <v>23233.085112621491</v>
      </c>
      <c r="AJ210" s="16">
        <f t="shared" si="103"/>
        <v>272915.25524522079</v>
      </c>
      <c r="AK210" s="16">
        <f t="shared" si="128"/>
        <v>115498.0256654921</v>
      </c>
      <c r="AL210" s="16">
        <f t="shared" si="104"/>
        <v>19800</v>
      </c>
      <c r="AM210" s="16">
        <f t="shared" si="129"/>
        <v>298333.84883451404</v>
      </c>
      <c r="AN210" s="16">
        <f t="shared" si="130"/>
        <v>23238.996009480663</v>
      </c>
      <c r="AO210" s="16">
        <f t="shared" si="105"/>
        <v>275094.85282503336</v>
      </c>
      <c r="AP210" s="16">
        <f t="shared" si="131"/>
        <v>116195.57830047215</v>
      </c>
      <c r="AQ210" s="16">
        <f t="shared" si="106"/>
        <v>19800</v>
      </c>
      <c r="AR210" s="16">
        <f t="shared" si="132"/>
        <v>296148.34035784227</v>
      </c>
      <c r="AS210" s="16">
        <f t="shared" si="133"/>
        <v>23233.085112621491</v>
      </c>
      <c r="AT210" s="16">
        <f t="shared" si="107"/>
        <v>272915.25524522079</v>
      </c>
      <c r="AU210" s="16">
        <f t="shared" si="134"/>
        <v>115498.0256654921</v>
      </c>
    </row>
    <row r="211" spans="2:47">
      <c r="B211" s="13">
        <v>7</v>
      </c>
      <c r="C211" s="16">
        <f t="shared" si="90"/>
        <v>19800</v>
      </c>
      <c r="D211" s="16">
        <f t="shared" si="108"/>
        <v>427394.00011252658</v>
      </c>
      <c r="E211" s="16">
        <f t="shared" si="109"/>
        <v>23712.759602421833</v>
      </c>
      <c r="F211" s="16">
        <f t="shared" si="91"/>
        <v>403681.24051010475</v>
      </c>
      <c r="G211" s="16">
        <f t="shared" si="110"/>
        <v>144596.87639796358</v>
      </c>
      <c r="H211" s="16">
        <f t="shared" si="92"/>
        <v>19800</v>
      </c>
      <c r="I211" s="16">
        <f t="shared" si="111"/>
        <v>267208.43485118466</v>
      </c>
      <c r="J211" s="16">
        <f t="shared" si="112"/>
        <v>23341.123516339096</v>
      </c>
      <c r="K211" s="16">
        <f t="shared" si="93"/>
        <v>243867.31133484555</v>
      </c>
      <c r="L211" s="16">
        <f t="shared" si="113"/>
        <v>99577.510565281947</v>
      </c>
      <c r="M211" s="16">
        <f t="shared" si="94"/>
        <v>19800</v>
      </c>
      <c r="N211" s="16">
        <f t="shared" si="114"/>
        <v>342935.72316004604</v>
      </c>
      <c r="O211" s="16">
        <f t="shared" si="115"/>
        <v>23527.563038784781</v>
      </c>
      <c r="P211" s="16">
        <f t="shared" si="95"/>
        <v>319408.16012126126</v>
      </c>
      <c r="Q211" s="16">
        <f t="shared" si="116"/>
        <v>122326.72827965878</v>
      </c>
      <c r="R211" s="16">
        <f t="shared" si="96"/>
        <v>19800</v>
      </c>
      <c r="S211" s="16">
        <f t="shared" si="117"/>
        <v>303186.07954192004</v>
      </c>
      <c r="T211" s="16">
        <f t="shared" si="118"/>
        <v>23432.295049886372</v>
      </c>
      <c r="U211" s="16">
        <f t="shared" si="97"/>
        <v>279753.78449203365</v>
      </c>
      <c r="V211" s="16">
        <f t="shared" si="119"/>
        <v>110749.22046876745</v>
      </c>
      <c r="W211" s="16">
        <f t="shared" si="98"/>
        <v>19800</v>
      </c>
      <c r="X211" s="16">
        <f t="shared" si="120"/>
        <v>285026.81243516138</v>
      </c>
      <c r="Y211" s="16">
        <f t="shared" si="121"/>
        <v>23386.885097653663</v>
      </c>
      <c r="Z211" s="16">
        <f t="shared" si="99"/>
        <v>261639.92733750772</v>
      </c>
      <c r="AA211" s="16">
        <f t="shared" si="122"/>
        <v>105196.96227937072</v>
      </c>
      <c r="AB211" s="16">
        <f t="shared" si="100"/>
        <v>19800</v>
      </c>
      <c r="AC211" s="16">
        <f t="shared" si="123"/>
        <v>276075.40861325752</v>
      </c>
      <c r="AD211" s="16">
        <f t="shared" si="124"/>
        <v>23364.047316749238</v>
      </c>
      <c r="AE211" s="16">
        <f t="shared" si="101"/>
        <v>252711.36129650829</v>
      </c>
      <c r="AF211" s="16">
        <f t="shared" si="125"/>
        <v>102395.66180509652</v>
      </c>
      <c r="AG211" s="16">
        <f t="shared" si="102"/>
        <v>19800</v>
      </c>
      <c r="AH211" s="16">
        <f t="shared" si="126"/>
        <v>280540.50747677224</v>
      </c>
      <c r="AI211" s="16">
        <f t="shared" si="127"/>
        <v>23375.477083007896</v>
      </c>
      <c r="AJ211" s="16">
        <f t="shared" si="103"/>
        <v>257165.03039376435</v>
      </c>
      <c r="AK211" s="16">
        <f t="shared" si="128"/>
        <v>103798.41521287251</v>
      </c>
      <c r="AL211" s="16">
        <f t="shared" si="104"/>
        <v>19800</v>
      </c>
      <c r="AM211" s="16">
        <f t="shared" si="129"/>
        <v>282781.00301296479</v>
      </c>
      <c r="AN211" s="16">
        <f t="shared" si="130"/>
        <v>23381.183824217023</v>
      </c>
      <c r="AO211" s="16">
        <f t="shared" si="105"/>
        <v>259399.81918874776</v>
      </c>
      <c r="AP211" s="16">
        <f t="shared" si="131"/>
        <v>104498.21413289348</v>
      </c>
      <c r="AQ211" s="16">
        <f t="shared" si="106"/>
        <v>19800</v>
      </c>
      <c r="AR211" s="16">
        <f t="shared" si="132"/>
        <v>280540.50747677224</v>
      </c>
      <c r="AS211" s="16">
        <f t="shared" si="133"/>
        <v>23375.477083007896</v>
      </c>
      <c r="AT211" s="16">
        <f t="shared" si="107"/>
        <v>257165.03039376435</v>
      </c>
      <c r="AU211" s="16">
        <f t="shared" si="134"/>
        <v>103798.41521287251</v>
      </c>
    </row>
    <row r="212" spans="2:47">
      <c r="B212" s="13">
        <v>8</v>
      </c>
      <c r="C212" s="16">
        <f t="shared" si="90"/>
        <v>19800</v>
      </c>
      <c r="D212" s="16">
        <f t="shared" si="108"/>
        <v>414960.09436995705</v>
      </c>
      <c r="E212" s="16">
        <f t="shared" si="109"/>
        <v>23838.202864244846</v>
      </c>
      <c r="F212" s="16">
        <f t="shared" si="91"/>
        <v>391121.89150571218</v>
      </c>
      <c r="G212" s="16">
        <f t="shared" si="110"/>
        <v>133617.86569763091</v>
      </c>
      <c r="H212" s="16">
        <f t="shared" si="92"/>
        <v>19800</v>
      </c>
      <c r="I212" s="16">
        <f t="shared" si="111"/>
        <v>250680.96401354115</v>
      </c>
      <c r="J212" s="16">
        <f t="shared" si="112"/>
        <v>23479.765438265087</v>
      </c>
      <c r="K212" s="16">
        <f t="shared" si="93"/>
        <v>227201.19857527607</v>
      </c>
      <c r="L212" s="16">
        <f t="shared" si="113"/>
        <v>88481.067765043248</v>
      </c>
      <c r="M212" s="16">
        <f t="shared" si="94"/>
        <v>19800</v>
      </c>
      <c r="N212" s="16">
        <f t="shared" si="114"/>
        <v>328332.4241150493</v>
      </c>
      <c r="O212" s="16">
        <f t="shared" si="115"/>
        <v>23659.641451960109</v>
      </c>
      <c r="P212" s="16">
        <f t="shared" si="95"/>
        <v>304672.78266308922</v>
      </c>
      <c r="Q212" s="16">
        <f t="shared" si="116"/>
        <v>111286.13886561751</v>
      </c>
      <c r="R212" s="16">
        <f t="shared" si="96"/>
        <v>19800</v>
      </c>
      <c r="S212" s="16">
        <f t="shared" si="117"/>
        <v>287570.10523074109</v>
      </c>
      <c r="T212" s="16">
        <f t="shared" si="118"/>
        <v>23567.741894746141</v>
      </c>
      <c r="U212" s="16">
        <f t="shared" si="97"/>
        <v>264002.36333599495</v>
      </c>
      <c r="V212" s="16">
        <f t="shared" si="119"/>
        <v>99679.209366484487</v>
      </c>
      <c r="W212" s="16">
        <f t="shared" si="98"/>
        <v>19800</v>
      </c>
      <c r="X212" s="16">
        <f t="shared" si="120"/>
        <v>268950.14690731774</v>
      </c>
      <c r="Y212" s="16">
        <f t="shared" si="121"/>
        <v>23523.92680647656</v>
      </c>
      <c r="Z212" s="16">
        <f t="shared" si="99"/>
        <v>245426.22010084119</v>
      </c>
      <c r="AA212" s="16">
        <f t="shared" si="122"/>
        <v>94113.559688646477</v>
      </c>
      <c r="AB212" s="16">
        <f t="shared" si="100"/>
        <v>19800</v>
      </c>
      <c r="AC212" s="16">
        <f t="shared" si="123"/>
        <v>259772.11673113276</v>
      </c>
      <c r="AD212" s="16">
        <f t="shared" si="124"/>
        <v>23501.88850668745</v>
      </c>
      <c r="AE212" s="16">
        <f t="shared" si="101"/>
        <v>236270.22822444531</v>
      </c>
      <c r="AF212" s="16">
        <f t="shared" si="125"/>
        <v>91305.692172978161</v>
      </c>
      <c r="AG212" s="16">
        <f t="shared" si="102"/>
        <v>19800</v>
      </c>
      <c r="AH212" s="16">
        <f t="shared" si="126"/>
        <v>264350.22134296614</v>
      </c>
      <c r="AI212" s="16">
        <f t="shared" si="127"/>
        <v>23512.918370459574</v>
      </c>
      <c r="AJ212" s="16">
        <f t="shared" si="103"/>
        <v>240837.30297250656</v>
      </c>
      <c r="AK212" s="16">
        <f t="shared" si="128"/>
        <v>92711.717758246363</v>
      </c>
      <c r="AL212" s="16">
        <f t="shared" si="104"/>
        <v>19800</v>
      </c>
      <c r="AM212" s="16">
        <f t="shared" si="129"/>
        <v>266647.45013688138</v>
      </c>
      <c r="AN212" s="16">
        <f t="shared" si="130"/>
        <v>23518.425281191099</v>
      </c>
      <c r="AO212" s="16">
        <f t="shared" si="105"/>
        <v>243129.02485569028</v>
      </c>
      <c r="AP212" s="16">
        <f t="shared" si="131"/>
        <v>93413.161322148255</v>
      </c>
      <c r="AQ212" s="16">
        <f t="shared" si="106"/>
        <v>19800</v>
      </c>
      <c r="AR212" s="16">
        <f t="shared" si="132"/>
        <v>264350.22134296614</v>
      </c>
      <c r="AS212" s="16">
        <f t="shared" si="133"/>
        <v>23512.918370459574</v>
      </c>
      <c r="AT212" s="16">
        <f t="shared" si="107"/>
        <v>240837.30297250656</v>
      </c>
      <c r="AU212" s="16">
        <f t="shared" si="134"/>
        <v>92711.717758246363</v>
      </c>
    </row>
    <row r="213" spans="2:47">
      <c r="B213" s="13">
        <v>9</v>
      </c>
      <c r="C213" s="16">
        <f t="shared" si="90"/>
        <v>19800</v>
      </c>
      <c r="D213" s="16">
        <f t="shared" si="108"/>
        <v>402049.83715438173</v>
      </c>
      <c r="E213" s="16">
        <f t="shared" si="109"/>
        <v>23959.08651225991</v>
      </c>
      <c r="F213" s="16">
        <f t="shared" si="91"/>
        <v>378090.75064212183</v>
      </c>
      <c r="G213" s="16">
        <f t="shared" si="110"/>
        <v>123191.43703037847</v>
      </c>
      <c r="H213" s="16">
        <f t="shared" si="92"/>
        <v>19800</v>
      </c>
      <c r="I213" s="16">
        <f t="shared" si="111"/>
        <v>233549.20006346927</v>
      </c>
      <c r="J213" s="16">
        <f t="shared" si="112"/>
        <v>23613.537657302371</v>
      </c>
      <c r="K213" s="16">
        <f t="shared" si="93"/>
        <v>209935.6624061669</v>
      </c>
      <c r="L213" s="16">
        <f t="shared" si="113"/>
        <v>77975.473172379337</v>
      </c>
      <c r="M213" s="16">
        <f t="shared" si="94"/>
        <v>19800</v>
      </c>
      <c r="N213" s="16">
        <f t="shared" si="114"/>
        <v>313185.34021069593</v>
      </c>
      <c r="O213" s="16">
        <f t="shared" si="115"/>
        <v>23786.999567315295</v>
      </c>
      <c r="P213" s="16">
        <f t="shared" si="95"/>
        <v>289398.34064338065</v>
      </c>
      <c r="Q213" s="16">
        <f t="shared" si="116"/>
        <v>100817.40492033887</v>
      </c>
      <c r="R213" s="16">
        <f t="shared" si="96"/>
        <v>19800</v>
      </c>
      <c r="S213" s="16">
        <f t="shared" si="117"/>
        <v>271378.58936760266</v>
      </c>
      <c r="T213" s="16">
        <f t="shared" si="118"/>
        <v>23698.390561010303</v>
      </c>
      <c r="U213" s="16">
        <f t="shared" si="97"/>
        <v>247680.19880659235</v>
      </c>
      <c r="V213" s="16">
        <f t="shared" si="119"/>
        <v>89190.812407366495</v>
      </c>
      <c r="W213" s="16">
        <f t="shared" si="98"/>
        <v>19800</v>
      </c>
      <c r="X213" s="16">
        <f t="shared" si="120"/>
        <v>252283.42869045871</v>
      </c>
      <c r="Y213" s="16">
        <f t="shared" si="121"/>
        <v>23656.134346260769</v>
      </c>
      <c r="Z213" s="16">
        <f t="shared" si="99"/>
        <v>228627.29434419793</v>
      </c>
      <c r="AA213" s="16">
        <f t="shared" si="122"/>
        <v>83616.383617198546</v>
      </c>
      <c r="AB213" s="16">
        <f t="shared" si="100"/>
        <v>19800</v>
      </c>
      <c r="AC213" s="16">
        <f t="shared" si="123"/>
        <v>242871.61840103631</v>
      </c>
      <c r="AD213" s="16">
        <f t="shared" si="124"/>
        <v>23634.877701974176</v>
      </c>
      <c r="AE213" s="16">
        <f t="shared" si="101"/>
        <v>219236.74069906212</v>
      </c>
      <c r="AF213" s="16">
        <f t="shared" si="125"/>
        <v>80804.258915668208</v>
      </c>
      <c r="AG213" s="16">
        <f t="shared" si="102"/>
        <v>19800</v>
      </c>
      <c r="AH213" s="16">
        <f t="shared" si="126"/>
        <v>247566.29721755837</v>
      </c>
      <c r="AI213" s="16">
        <f t="shared" si="127"/>
        <v>23645.516561597735</v>
      </c>
      <c r="AJ213" s="16">
        <f t="shared" si="103"/>
        <v>223920.78065596064</v>
      </c>
      <c r="AK213" s="16">
        <f t="shared" si="128"/>
        <v>82212.401480868692</v>
      </c>
      <c r="AL213" s="16">
        <f t="shared" si="104"/>
        <v>19800</v>
      </c>
      <c r="AM213" s="16">
        <f t="shared" si="129"/>
        <v>249922.04981015829</v>
      </c>
      <c r="AN213" s="16">
        <f t="shared" si="130"/>
        <v>23650.828101897252</v>
      </c>
      <c r="AO213" s="16">
        <f t="shared" si="105"/>
        <v>226271.22170826103</v>
      </c>
      <c r="AP213" s="16">
        <f t="shared" si="131"/>
        <v>82914.9122894514</v>
      </c>
      <c r="AQ213" s="16">
        <f t="shared" si="106"/>
        <v>19800</v>
      </c>
      <c r="AR213" s="16">
        <f t="shared" si="132"/>
        <v>247566.29721755837</v>
      </c>
      <c r="AS213" s="16">
        <f t="shared" si="133"/>
        <v>23645.516561597735</v>
      </c>
      <c r="AT213" s="16">
        <f t="shared" si="107"/>
        <v>223920.78065596064</v>
      </c>
      <c r="AU213" s="16">
        <f t="shared" si="134"/>
        <v>82212.401480868692</v>
      </c>
    </row>
    <row r="214" spans="2:47">
      <c r="B214" s="13">
        <v>10</v>
      </c>
      <c r="C214" s="16">
        <f t="shared" si="90"/>
        <v>19800</v>
      </c>
      <c r="D214" s="16">
        <f t="shared" si="108"/>
        <v>388654.60621506273</v>
      </c>
      <c r="E214" s="16">
        <f t="shared" si="109"/>
        <v>24075.526432877003</v>
      </c>
      <c r="F214" s="16">
        <f t="shared" si="91"/>
        <v>364579.07978218573</v>
      </c>
      <c r="G214" s="16">
        <f t="shared" si="110"/>
        <v>113294.35591337626</v>
      </c>
      <c r="H214" s="16">
        <f t="shared" si="92"/>
        <v>19800</v>
      </c>
      <c r="I214" s="16">
        <f t="shared" si="111"/>
        <v>215801.26481379519</v>
      </c>
      <c r="J214" s="16">
        <f t="shared" si="112"/>
        <v>23742.550101328299</v>
      </c>
      <c r="K214" s="16">
        <f t="shared" si="93"/>
        <v>192058.7147124669</v>
      </c>
      <c r="L214" s="16">
        <f t="shared" si="113"/>
        <v>68035.860104832464</v>
      </c>
      <c r="M214" s="16">
        <f t="shared" si="94"/>
        <v>19800</v>
      </c>
      <c r="N214" s="16">
        <f t="shared" si="114"/>
        <v>297484.13028095674</v>
      </c>
      <c r="O214" s="16">
        <f t="shared" si="115"/>
        <v>23909.750718964664</v>
      </c>
      <c r="P214" s="16">
        <f t="shared" si="95"/>
        <v>273574.37956199207</v>
      </c>
      <c r="Q214" s="16">
        <f t="shared" si="116"/>
        <v>90896.458564562432</v>
      </c>
      <c r="R214" s="16">
        <f t="shared" si="96"/>
        <v>19800</v>
      </c>
      <c r="S214" s="16">
        <f t="shared" si="117"/>
        <v>254600.38356124854</v>
      </c>
      <c r="T214" s="16">
        <f t="shared" si="118"/>
        <v>23824.352744457661</v>
      </c>
      <c r="U214" s="16">
        <f t="shared" si="97"/>
        <v>230776.03081679088</v>
      </c>
      <c r="V214" s="16">
        <f t="shared" si="119"/>
        <v>79259.548479690653</v>
      </c>
      <c r="W214" s="16">
        <f t="shared" si="98"/>
        <v>19800</v>
      </c>
      <c r="X214" s="16">
        <f t="shared" si="120"/>
        <v>235015.14094817481</v>
      </c>
      <c r="Y214" s="16">
        <f t="shared" si="121"/>
        <v>23783.618556373654</v>
      </c>
      <c r="Z214" s="16">
        <f t="shared" si="99"/>
        <v>211231.52239180115</v>
      </c>
      <c r="AA214" s="16">
        <f t="shared" si="122"/>
        <v>73680.759699050235</v>
      </c>
      <c r="AB214" s="16">
        <f t="shared" si="100"/>
        <v>19800</v>
      </c>
      <c r="AC214" s="16">
        <f t="shared" si="123"/>
        <v>225362.21523419392</v>
      </c>
      <c r="AD214" s="16">
        <f t="shared" si="124"/>
        <v>23763.125293128422</v>
      </c>
      <c r="AE214" s="16">
        <f t="shared" si="101"/>
        <v>201599.0899410655</v>
      </c>
      <c r="AF214" s="16">
        <f t="shared" si="125"/>
        <v>70866.591383818872</v>
      </c>
      <c r="AG214" s="16">
        <f t="shared" si="102"/>
        <v>19800</v>
      </c>
      <c r="AH214" s="16">
        <f t="shared" si="126"/>
        <v>230177.12726748819</v>
      </c>
      <c r="AI214" s="16">
        <f t="shared" si="127"/>
        <v>23773.382273088562</v>
      </c>
      <c r="AJ214" s="16">
        <f t="shared" si="103"/>
        <v>206403.74499439963</v>
      </c>
      <c r="AK214" s="16">
        <f t="shared" si="128"/>
        <v>72275.74384280316</v>
      </c>
      <c r="AL214" s="16">
        <f t="shared" si="104"/>
        <v>19800</v>
      </c>
      <c r="AM214" s="16">
        <f t="shared" si="129"/>
        <v>232593.23964278985</v>
      </c>
      <c r="AN214" s="16">
        <f t="shared" si="130"/>
        <v>23778.503014782818</v>
      </c>
      <c r="AO214" s="16">
        <f t="shared" si="105"/>
        <v>208814.73662800703</v>
      </c>
      <c r="AP214" s="16">
        <f t="shared" si="131"/>
        <v>72978.768575402151</v>
      </c>
      <c r="AQ214" s="16">
        <f t="shared" si="106"/>
        <v>19800</v>
      </c>
      <c r="AR214" s="16">
        <f t="shared" si="132"/>
        <v>230177.12726748819</v>
      </c>
      <c r="AS214" s="16">
        <f t="shared" si="133"/>
        <v>23773.382273088562</v>
      </c>
      <c r="AT214" s="16">
        <f t="shared" si="107"/>
        <v>206403.74499439963</v>
      </c>
      <c r="AU214" s="16">
        <f t="shared" si="134"/>
        <v>72275.74384280316</v>
      </c>
    </row>
    <row r="215" spans="2:47">
      <c r="B215" s="13">
        <v>11</v>
      </c>
      <c r="C215" s="16">
        <f t="shared" si="90"/>
        <v>19800</v>
      </c>
      <c r="D215" s="16">
        <f t="shared" si="108"/>
        <v>374765.41927130002</v>
      </c>
      <c r="E215" s="16">
        <f t="shared" si="109"/>
        <v>24187.63974909727</v>
      </c>
      <c r="F215" s="16">
        <f t="shared" si="91"/>
        <v>350577.77952220273</v>
      </c>
      <c r="G215" s="16">
        <f t="shared" si="110"/>
        <v>103904.17025569308</v>
      </c>
      <c r="H215" s="16">
        <f t="shared" si="92"/>
        <v>19800</v>
      </c>
      <c r="I215" s="16">
        <f t="shared" si="111"/>
        <v>197424.83520153325</v>
      </c>
      <c r="J215" s="16">
        <f t="shared" si="112"/>
        <v>23866.915309521493</v>
      </c>
      <c r="K215" s="16">
        <f t="shared" si="93"/>
        <v>173557.91989201176</v>
      </c>
      <c r="L215" s="16">
        <f t="shared" si="113"/>
        <v>58638.163485302961</v>
      </c>
      <c r="M215" s="16">
        <f t="shared" si="94"/>
        <v>19800</v>
      </c>
      <c r="N215" s="16">
        <f t="shared" si="114"/>
        <v>281218.04772695416</v>
      </c>
      <c r="O215" s="16">
        <f t="shared" si="115"/>
        <v>24028.010148482546</v>
      </c>
      <c r="P215" s="16">
        <f t="shared" si="95"/>
        <v>257190.03757847162</v>
      </c>
      <c r="Q215" s="16">
        <f t="shared" si="116"/>
        <v>81500.025402199535</v>
      </c>
      <c r="R215" s="16">
        <f t="shared" si="96"/>
        <v>19800</v>
      </c>
      <c r="S215" s="16">
        <f t="shared" si="117"/>
        <v>237223.91311781202</v>
      </c>
      <c r="T215" s="16">
        <f t="shared" si="118"/>
        <v>23945.74240476486</v>
      </c>
      <c r="U215" s="16">
        <f t="shared" si="97"/>
        <v>213278.17071304715</v>
      </c>
      <c r="V215" s="16">
        <f t="shared" si="119"/>
        <v>69861.734480563973</v>
      </c>
      <c r="W215" s="16">
        <f t="shared" si="98"/>
        <v>19800</v>
      </c>
      <c r="X215" s="16">
        <f t="shared" si="120"/>
        <v>217133.33112742807</v>
      </c>
      <c r="Y215" s="16">
        <f t="shared" si="121"/>
        <v>23906.492712384679</v>
      </c>
      <c r="Z215" s="16">
        <f t="shared" si="99"/>
        <v>193226.8384150434</v>
      </c>
      <c r="AA215" s="16">
        <f t="shared" si="122"/>
        <v>64282.813457457487</v>
      </c>
      <c r="AB215" s="16">
        <f t="shared" si="100"/>
        <v>19800</v>
      </c>
      <c r="AC215" s="16">
        <f t="shared" si="123"/>
        <v>207231.76851401888</v>
      </c>
      <c r="AD215" s="16">
        <f t="shared" si="124"/>
        <v>23886.744194078092</v>
      </c>
      <c r="AE215" s="16">
        <f t="shared" si="101"/>
        <v>183345.0243199408</v>
      </c>
      <c r="AF215" s="16">
        <f t="shared" si="125"/>
        <v>61468.719696118744</v>
      </c>
      <c r="AG215" s="16">
        <f t="shared" si="102"/>
        <v>19800</v>
      </c>
      <c r="AH215" s="16">
        <f t="shared" si="126"/>
        <v>212170.66562954316</v>
      </c>
      <c r="AI215" s="16">
        <f t="shared" si="127"/>
        <v>23896.628601317181</v>
      </c>
      <c r="AJ215" s="16">
        <f t="shared" si="103"/>
        <v>188274.03702822598</v>
      </c>
      <c r="AK215" s="16">
        <f t="shared" si="128"/>
        <v>62877.822639907754</v>
      </c>
      <c r="AL215" s="16">
        <f t="shared" si="104"/>
        <v>19800</v>
      </c>
      <c r="AM215" s="16">
        <f t="shared" si="129"/>
        <v>214649.02036939355</v>
      </c>
      <c r="AN215" s="16">
        <f t="shared" si="130"/>
        <v>23901.563206233932</v>
      </c>
      <c r="AO215" s="16">
        <f t="shared" si="105"/>
        <v>190747.45716315962</v>
      </c>
      <c r="AP215" s="16">
        <f t="shared" si="131"/>
        <v>63580.831833399956</v>
      </c>
      <c r="AQ215" s="16">
        <f t="shared" si="106"/>
        <v>19800</v>
      </c>
      <c r="AR215" s="16">
        <f t="shared" si="132"/>
        <v>212170.66562954316</v>
      </c>
      <c r="AS215" s="16">
        <f t="shared" si="133"/>
        <v>23896.628601317181</v>
      </c>
      <c r="AT215" s="16">
        <f t="shared" si="107"/>
        <v>188274.03702822598</v>
      </c>
      <c r="AU215" s="16">
        <f t="shared" si="134"/>
        <v>62877.822639907754</v>
      </c>
    </row>
    <row r="216" spans="2:47">
      <c r="B216" s="13">
        <v>12</v>
      </c>
      <c r="C216" s="16">
        <f t="shared" si="90"/>
        <v>19800</v>
      </c>
      <c r="D216" s="16">
        <f t="shared" si="108"/>
        <v>360372.92268205306</v>
      </c>
      <c r="E216" s="16">
        <f t="shared" si="109"/>
        <v>24295.544384983354</v>
      </c>
      <c r="F216" s="16">
        <f t="shared" si="91"/>
        <v>336077.37829706969</v>
      </c>
      <c r="G216" s="16">
        <f t="shared" si="110"/>
        <v>94999.19725251841</v>
      </c>
      <c r="H216" s="16">
        <f t="shared" si="92"/>
        <v>19800</v>
      </c>
      <c r="I216" s="16">
        <f t="shared" si="111"/>
        <v>178407.12817379457</v>
      </c>
      <c r="J216" s="16">
        <f t="shared" si="112"/>
        <v>23986.747906466582</v>
      </c>
      <c r="K216" s="16">
        <f t="shared" si="93"/>
        <v>154420.380267328</v>
      </c>
      <c r="L216" s="16">
        <f t="shared" si="113"/>
        <v>49759.109943303331</v>
      </c>
      <c r="M216" s="16">
        <f t="shared" si="94"/>
        <v>19800</v>
      </c>
      <c r="N216" s="16">
        <f t="shared" si="114"/>
        <v>264375.9272284141</v>
      </c>
      <c r="O216" s="16">
        <f t="shared" si="115"/>
        <v>24141.894523242201</v>
      </c>
      <c r="P216" s="16">
        <f t="shared" si="95"/>
        <v>240234.03270517191</v>
      </c>
      <c r="Q216" s="16">
        <f t="shared" si="116"/>
        <v>72605.612940313367</v>
      </c>
      <c r="R216" s="16">
        <f t="shared" si="96"/>
        <v>19800</v>
      </c>
      <c r="S216" s="16">
        <f t="shared" si="117"/>
        <v>219237.16280276969</v>
      </c>
      <c r="T216" s="16">
        <f t="shared" si="118"/>
        <v>24062.675260934637</v>
      </c>
      <c r="U216" s="16">
        <f t="shared" si="97"/>
        <v>195174.48754183506</v>
      </c>
      <c r="V216" s="16">
        <f t="shared" si="119"/>
        <v>60974.474577821522</v>
      </c>
      <c r="W216" s="16">
        <f t="shared" si="98"/>
        <v>19800</v>
      </c>
      <c r="X216" s="16">
        <f t="shared" si="120"/>
        <v>198625.59628035972</v>
      </c>
      <c r="Y216" s="16">
        <f t="shared" si="121"/>
        <v>24024.872010795898</v>
      </c>
      <c r="Z216" s="16">
        <f t="shared" si="99"/>
        <v>174600.72426956383</v>
      </c>
      <c r="AA216" s="16">
        <f t="shared" si="122"/>
        <v>55399.459980874475</v>
      </c>
      <c r="AB216" s="16">
        <f t="shared" si="100"/>
        <v>19800</v>
      </c>
      <c r="AC216" s="16">
        <f t="shared" si="123"/>
        <v>188467.68429943995</v>
      </c>
      <c r="AD216" s="16">
        <f t="shared" si="124"/>
        <v>24005.849321567694</v>
      </c>
      <c r="AE216" s="16">
        <f t="shared" si="101"/>
        <v>164461.83497787226</v>
      </c>
      <c r="AF216" s="16">
        <f t="shared" si="125"/>
        <v>52587.464626511937</v>
      </c>
      <c r="AG216" s="16">
        <f t="shared" si="102"/>
        <v>19800</v>
      </c>
      <c r="AH216" s="16">
        <f t="shared" si="126"/>
        <v>193534.41362279461</v>
      </c>
      <c r="AI216" s="16">
        <f t="shared" si="127"/>
        <v>24015.370604454398</v>
      </c>
      <c r="AJ216" s="16">
        <f t="shared" si="103"/>
        <v>169519.04301834022</v>
      </c>
      <c r="AK216" s="16">
        <f t="shared" si="128"/>
        <v>53995.505783077941</v>
      </c>
      <c r="AL216" s="16">
        <f t="shared" si="104"/>
        <v>19800</v>
      </c>
      <c r="AM216" s="16">
        <f t="shared" si="129"/>
        <v>196076.94111629832</v>
      </c>
      <c r="AN216" s="16">
        <f t="shared" si="130"/>
        <v>24020.123803973529</v>
      </c>
      <c r="AO216" s="16">
        <f t="shared" si="105"/>
        <v>172056.8173123248</v>
      </c>
      <c r="AP216" s="16">
        <f t="shared" si="131"/>
        <v>54697.99355816139</v>
      </c>
      <c r="AQ216" s="16">
        <f t="shared" si="106"/>
        <v>19800</v>
      </c>
      <c r="AR216" s="16">
        <f t="shared" si="132"/>
        <v>193534.41362279461</v>
      </c>
      <c r="AS216" s="16">
        <f t="shared" si="133"/>
        <v>24015.370604454398</v>
      </c>
      <c r="AT216" s="16">
        <f t="shared" si="107"/>
        <v>169519.04301834022</v>
      </c>
      <c r="AU216" s="16">
        <f t="shared" si="134"/>
        <v>53995.505783077941</v>
      </c>
    </row>
    <row r="217" spans="2:47">
      <c r="B217" s="13">
        <v>13</v>
      </c>
      <c r="C217" s="16">
        <f t="shared" si="90"/>
        <v>19800</v>
      </c>
      <c r="D217" s="16">
        <f t="shared" si="108"/>
        <v>345467.38024668983</v>
      </c>
      <c r="E217" s="16">
        <f t="shared" si="109"/>
        <v>24399.358662358278</v>
      </c>
      <c r="F217" s="16">
        <f t="shared" si="91"/>
        <v>321068.02158433158</v>
      </c>
      <c r="G217" s="16">
        <f t="shared" si="110"/>
        <v>86558.509411010222</v>
      </c>
      <c r="H217" s="16">
        <f t="shared" si="92"/>
        <v>19800</v>
      </c>
      <c r="I217" s="16">
        <f t="shared" si="111"/>
        <v>158734.88569199716</v>
      </c>
      <c r="J217" s="16">
        <f t="shared" si="112"/>
        <v>24102.164108921999</v>
      </c>
      <c r="K217" s="16">
        <f t="shared" si="93"/>
        <v>134632.72158307515</v>
      </c>
      <c r="L217" s="16">
        <f t="shared" si="113"/>
        <v>41376.206734016378</v>
      </c>
      <c r="M217" s="16">
        <f t="shared" si="94"/>
        <v>19800</v>
      </c>
      <c r="N217" s="16">
        <f t="shared" si="114"/>
        <v>246946.17157895441</v>
      </c>
      <c r="O217" s="16">
        <f t="shared" si="115"/>
        <v>24251.521487460515</v>
      </c>
      <c r="P217" s="16">
        <f t="shared" si="95"/>
        <v>222694.65009149391</v>
      </c>
      <c r="Q217" s="16">
        <f t="shared" si="116"/>
        <v>64191.497983417263</v>
      </c>
      <c r="R217" s="16">
        <f t="shared" si="96"/>
        <v>19800</v>
      </c>
      <c r="S217" s="16">
        <f t="shared" si="117"/>
        <v>200627.66272375392</v>
      </c>
      <c r="T217" s="16">
        <f t="shared" si="118"/>
        <v>24175.268319474602</v>
      </c>
      <c r="U217" s="16">
        <f t="shared" si="97"/>
        <v>176452.39440427933</v>
      </c>
      <c r="V217" s="16">
        <f t="shared" si="119"/>
        <v>52575.648365930625</v>
      </c>
      <c r="W217" s="16">
        <f t="shared" si="98"/>
        <v>19800</v>
      </c>
      <c r="X217" s="16">
        <f t="shared" si="120"/>
        <v>179479.06850565545</v>
      </c>
      <c r="Y217" s="16">
        <f t="shared" si="121"/>
        <v>24138.873086495361</v>
      </c>
      <c r="Z217" s="16">
        <f t="shared" si="99"/>
        <v>155340.1954191601</v>
      </c>
      <c r="AA217" s="16">
        <f t="shared" si="122"/>
        <v>47008.392454879082</v>
      </c>
      <c r="AB217" s="16">
        <f t="shared" si="100"/>
        <v>19800</v>
      </c>
      <c r="AC217" s="16">
        <f t="shared" si="123"/>
        <v>169056.89864715404</v>
      </c>
      <c r="AD217" s="16">
        <f t="shared" si="124"/>
        <v>24120.557107263197</v>
      </c>
      <c r="AE217" s="16">
        <f t="shared" si="101"/>
        <v>144936.34153989085</v>
      </c>
      <c r="AF217" s="16">
        <f t="shared" si="125"/>
        <v>44200.426328310212</v>
      </c>
      <c r="AG217" s="16">
        <f t="shared" si="102"/>
        <v>19800</v>
      </c>
      <c r="AH217" s="16">
        <f t="shared" si="126"/>
        <v>174255.40508027264</v>
      </c>
      <c r="AI217" s="16">
        <f t="shared" si="127"/>
        <v>24129.724817234495</v>
      </c>
      <c r="AJ217" s="16">
        <f t="shared" si="103"/>
        <v>150125.68026303814</v>
      </c>
      <c r="AK217" s="16">
        <f t="shared" si="128"/>
        <v>45606.439925919272</v>
      </c>
      <c r="AL217" s="16">
        <f t="shared" si="104"/>
        <v>19800</v>
      </c>
      <c r="AM217" s="16">
        <f t="shared" si="129"/>
        <v>176864.08478803118</v>
      </c>
      <c r="AN217" s="16">
        <f t="shared" si="130"/>
        <v>24134.301393176658</v>
      </c>
      <c r="AO217" s="16">
        <f t="shared" si="105"/>
        <v>152729.78339485452</v>
      </c>
      <c r="AP217" s="16">
        <f t="shared" si="131"/>
        <v>46307.923665432463</v>
      </c>
      <c r="AQ217" s="16">
        <f t="shared" si="106"/>
        <v>19800</v>
      </c>
      <c r="AR217" s="16">
        <f t="shared" si="132"/>
        <v>174255.40508027264</v>
      </c>
      <c r="AS217" s="16">
        <f t="shared" si="133"/>
        <v>24129.724817234495</v>
      </c>
      <c r="AT217" s="16">
        <f t="shared" si="107"/>
        <v>150125.68026303814</v>
      </c>
      <c r="AU217" s="16">
        <f t="shared" si="134"/>
        <v>45606.439925919272</v>
      </c>
    </row>
    <row r="218" spans="2:47">
      <c r="B218" s="13">
        <v>14</v>
      </c>
      <c r="C218" s="16">
        <f t="shared" si="90"/>
        <v>19800</v>
      </c>
      <c r="D218" s="16">
        <f t="shared" si="108"/>
        <v>330038.6621073978</v>
      </c>
      <c r="E218" s="16">
        <f t="shared" si="109"/>
        <v>24499.200929125309</v>
      </c>
      <c r="F218" s="16">
        <f t="shared" si="91"/>
        <v>305539.4611782725</v>
      </c>
      <c r="G218" s="16">
        <f t="shared" si="110"/>
        <v>78561.919813029352</v>
      </c>
      <c r="H218" s="16">
        <f t="shared" si="92"/>
        <v>19800</v>
      </c>
      <c r="I218" s="16">
        <f t="shared" si="111"/>
        <v>138394.3598241063</v>
      </c>
      <c r="J218" s="16">
        <f t="shared" si="112"/>
        <v>24213.281265333208</v>
      </c>
      <c r="K218" s="16">
        <f t="shared" si="93"/>
        <v>114181.07855877309</v>
      </c>
      <c r="L218" s="16">
        <f t="shared" si="113"/>
        <v>33467.729589709015</v>
      </c>
      <c r="M218" s="16">
        <f t="shared" si="94"/>
        <v>19800</v>
      </c>
      <c r="N218" s="16">
        <f t="shared" si="114"/>
        <v>228916.73861505024</v>
      </c>
      <c r="O218" s="16">
        <f t="shared" si="115"/>
        <v>24357.009245660152</v>
      </c>
      <c r="P218" s="16">
        <f t="shared" si="95"/>
        <v>204559.72936939009</v>
      </c>
      <c r="Q218" s="16">
        <f t="shared" si="116"/>
        <v>56236.71311265837</v>
      </c>
      <c r="R218" s="16">
        <f t="shared" si="96"/>
        <v>19800</v>
      </c>
      <c r="S218" s="16">
        <f t="shared" si="117"/>
        <v>181382.4743039349</v>
      </c>
      <c r="T218" s="16">
        <f t="shared" si="118"/>
        <v>24283.639435221656</v>
      </c>
      <c r="U218" s="16">
        <f t="shared" si="97"/>
        <v>157098.83486871325</v>
      </c>
      <c r="V218" s="16">
        <f t="shared" si="119"/>
        <v>44643.898028680203</v>
      </c>
      <c r="W218" s="16">
        <f t="shared" si="98"/>
        <v>19800</v>
      </c>
      <c r="X218" s="16">
        <f t="shared" si="120"/>
        <v>159680.40047917143</v>
      </c>
      <c r="Y218" s="16">
        <f t="shared" si="121"/>
        <v>24248.613562920578</v>
      </c>
      <c r="Z218" s="16">
        <f t="shared" si="99"/>
        <v>135431.78691625086</v>
      </c>
      <c r="AA218" s="16">
        <f t="shared" si="122"/>
        <v>39088.069663762399</v>
      </c>
      <c r="AB218" s="16">
        <f t="shared" si="100"/>
        <v>19800</v>
      </c>
      <c r="AC218" s="16">
        <f t="shared" si="123"/>
        <v>148985.8629225154</v>
      </c>
      <c r="AD218" s="16">
        <f t="shared" si="124"/>
        <v>24230.985042588251</v>
      </c>
      <c r="AE218" s="16">
        <f t="shared" si="101"/>
        <v>124754.87787992715</v>
      </c>
      <c r="AF218" s="16">
        <f t="shared" si="125"/>
        <v>36285.972009336198</v>
      </c>
      <c r="AG218" s="16">
        <f t="shared" si="102"/>
        <v>19800</v>
      </c>
      <c r="AH218" s="16">
        <f t="shared" si="126"/>
        <v>154320.19176958743</v>
      </c>
      <c r="AI218" s="16">
        <f t="shared" si="127"/>
        <v>24239.808798454644</v>
      </c>
      <c r="AJ218" s="16">
        <f t="shared" si="103"/>
        <v>130080.38297113279</v>
      </c>
      <c r="AK218" s="16">
        <f t="shared" si="128"/>
        <v>37689.038052773176</v>
      </c>
      <c r="AL218" s="16">
        <f t="shared" si="104"/>
        <v>19800</v>
      </c>
      <c r="AM218" s="16">
        <f t="shared" si="129"/>
        <v>156997.05354290677</v>
      </c>
      <c r="AN218" s="16">
        <f t="shared" si="130"/>
        <v>24244.21356530179</v>
      </c>
      <c r="AO218" s="16">
        <f t="shared" si="105"/>
        <v>132752.83997760498</v>
      </c>
      <c r="AP218" s="16">
        <f t="shared" si="131"/>
        <v>38389.058036711031</v>
      </c>
      <c r="AQ218" s="16">
        <f t="shared" si="106"/>
        <v>19800</v>
      </c>
      <c r="AR218" s="16">
        <f t="shared" si="132"/>
        <v>154320.19176958743</v>
      </c>
      <c r="AS218" s="16">
        <f t="shared" si="133"/>
        <v>24239.808798454644</v>
      </c>
      <c r="AT218" s="16">
        <f t="shared" si="107"/>
        <v>130080.38297113279</v>
      </c>
      <c r="AU218" s="16">
        <f t="shared" si="134"/>
        <v>37689.038052773176</v>
      </c>
    </row>
    <row r="219" spans="2:47">
      <c r="B219" s="13">
        <v>15</v>
      </c>
      <c r="C219" s="16">
        <f t="shared" si="90"/>
        <v>8365.4898751053497</v>
      </c>
      <c r="D219" s="16">
        <f t="shared" si="108"/>
        <v>314076.23372359341</v>
      </c>
      <c r="E219" s="16">
        <f t="shared" si="109"/>
        <v>10391.454867825585</v>
      </c>
      <c r="F219" s="16">
        <f t="shared" si="91"/>
        <v>303684.7788557678</v>
      </c>
      <c r="G219" s="16">
        <f t="shared" si="110"/>
        <v>74473.174504046809</v>
      </c>
      <c r="H219" s="16">
        <f t="shared" si="92"/>
        <v>19800</v>
      </c>
      <c r="I219" s="16">
        <f t="shared" si="111"/>
        <v>117371.29789370521</v>
      </c>
      <c r="J219" s="16">
        <f t="shared" si="112"/>
        <v>24320.217427893629</v>
      </c>
      <c r="K219" s="16">
        <f t="shared" si="93"/>
        <v>93051.080465811581</v>
      </c>
      <c r="L219" s="16">
        <f t="shared" si="113"/>
        <v>26012.709615255015</v>
      </c>
      <c r="M219" s="16">
        <f t="shared" si="94"/>
        <v>19800</v>
      </c>
      <c r="N219" s="16">
        <f t="shared" si="114"/>
        <v>210275.12820797085</v>
      </c>
      <c r="O219" s="16">
        <f t="shared" si="115"/>
        <v>24458.476178027737</v>
      </c>
      <c r="P219" s="16">
        <f t="shared" si="95"/>
        <v>185816.6520299431</v>
      </c>
      <c r="Q219" s="16">
        <f t="shared" si="116"/>
        <v>48721.032356831456</v>
      </c>
      <c r="R219" s="16">
        <f t="shared" si="96"/>
        <v>19800</v>
      </c>
      <c r="S219" s="16">
        <f t="shared" si="117"/>
        <v>161488.1763149451</v>
      </c>
      <c r="T219" s="16">
        <f t="shared" si="118"/>
        <v>24387.906904450188</v>
      </c>
      <c r="U219" s="16">
        <f t="shared" si="97"/>
        <v>137100.26941049492</v>
      </c>
      <c r="V219" s="16">
        <f t="shared" si="119"/>
        <v>37158.614618212632</v>
      </c>
      <c r="W219" s="16">
        <f t="shared" si="98"/>
        <v>19800</v>
      </c>
      <c r="X219" s="16">
        <f t="shared" si="120"/>
        <v>139215.75104269091</v>
      </c>
      <c r="Y219" s="16">
        <f t="shared" si="121"/>
        <v>24354.211634650339</v>
      </c>
      <c r="Z219" s="16">
        <f t="shared" si="99"/>
        <v>114861.53940804058</v>
      </c>
      <c r="AA219" s="16">
        <f t="shared" si="122"/>
        <v>31617.702572471633</v>
      </c>
      <c r="AB219" s="16">
        <f t="shared" si="100"/>
        <v>19800</v>
      </c>
      <c r="AC219" s="16">
        <f t="shared" si="123"/>
        <v>128240.52916789231</v>
      </c>
      <c r="AD219" s="16">
        <f t="shared" si="124"/>
        <v>24337.251256051703</v>
      </c>
      <c r="AE219" s="16">
        <f t="shared" si="101"/>
        <v>103903.2779118406</v>
      </c>
      <c r="AF219" s="16">
        <f t="shared" si="125"/>
        <v>28823.222669327573</v>
      </c>
      <c r="AG219" s="16">
        <f t="shared" si="102"/>
        <v>19800</v>
      </c>
      <c r="AH219" s="16">
        <f t="shared" si="126"/>
        <v>133714.82887134622</v>
      </c>
      <c r="AI219" s="16">
        <f t="shared" si="127"/>
        <v>24345.740710934951</v>
      </c>
      <c r="AJ219" s="16">
        <f t="shared" si="103"/>
        <v>109369.08816041128</v>
      </c>
      <c r="AK219" s="16">
        <f t="shared" si="128"/>
        <v>30222.466138057662</v>
      </c>
      <c r="AL219" s="16">
        <f t="shared" si="104"/>
        <v>19800</v>
      </c>
      <c r="AM219" s="16">
        <f t="shared" si="129"/>
        <v>136461.95432657926</v>
      </c>
      <c r="AN219" s="16">
        <f t="shared" si="130"/>
        <v>24349.978499366887</v>
      </c>
      <c r="AO219" s="16">
        <f t="shared" si="105"/>
        <v>112111.97582721237</v>
      </c>
      <c r="AP219" s="16">
        <f t="shared" si="131"/>
        <v>30920.585139805295</v>
      </c>
      <c r="AQ219" s="16">
        <f t="shared" si="106"/>
        <v>19800</v>
      </c>
      <c r="AR219" s="16">
        <f t="shared" si="132"/>
        <v>133714.82887134622</v>
      </c>
      <c r="AS219" s="16">
        <f t="shared" si="133"/>
        <v>24345.740710934951</v>
      </c>
      <c r="AT219" s="16">
        <f t="shared" si="107"/>
        <v>109369.08816041128</v>
      </c>
      <c r="AU219" s="16">
        <f t="shared" si="134"/>
        <v>30222.466138057662</v>
      </c>
    </row>
    <row r="220" spans="2:47">
      <c r="B220" s="13">
        <v>16</v>
      </c>
      <c r="C220" s="16">
        <f t="shared" si="90"/>
        <v>-3069.0202497892992</v>
      </c>
      <c r="D220" s="16">
        <f t="shared" si="108"/>
        <v>312169.73157699796</v>
      </c>
      <c r="E220" s="16">
        <f t="shared" si="109"/>
        <v>0</v>
      </c>
      <c r="F220" s="16">
        <f t="shared" si="91"/>
        <v>315238.75182678725</v>
      </c>
      <c r="G220" s="16">
        <f t="shared" si="110"/>
        <v>76021.759562584426</v>
      </c>
      <c r="H220" s="16">
        <f t="shared" si="92"/>
        <v>19800</v>
      </c>
      <c r="I220" s="16">
        <f t="shared" si="111"/>
        <v>95650.927654026353</v>
      </c>
      <c r="J220" s="16">
        <f t="shared" si="112"/>
        <v>24423.090956710235</v>
      </c>
      <c r="K220" s="16">
        <f t="shared" si="93"/>
        <v>71227.836697316117</v>
      </c>
      <c r="L220" s="16">
        <f t="shared" si="113"/>
        <v>18990.919336093059</v>
      </c>
      <c r="M220" s="16">
        <f t="shared" si="94"/>
        <v>19800</v>
      </c>
      <c r="N220" s="16">
        <f t="shared" si="114"/>
        <v>191008.36928765971</v>
      </c>
      <c r="O220" s="16">
        <f t="shared" si="115"/>
        <v>24556.040486947139</v>
      </c>
      <c r="P220" s="16">
        <f t="shared" si="95"/>
        <v>166452.32880071257</v>
      </c>
      <c r="Q220" s="16">
        <f t="shared" si="116"/>
        <v>41624.956158058303</v>
      </c>
      <c r="R220" s="16">
        <f t="shared" si="96"/>
        <v>19800</v>
      </c>
      <c r="S220" s="16">
        <f t="shared" si="117"/>
        <v>140930.85093782417</v>
      </c>
      <c r="T220" s="16">
        <f t="shared" si="118"/>
        <v>24488.189089679228</v>
      </c>
      <c r="U220" s="16">
        <f t="shared" si="97"/>
        <v>116442.66184814494</v>
      </c>
      <c r="V220" s="16">
        <f t="shared" si="119"/>
        <v>30099.923556176134</v>
      </c>
      <c r="W220" s="16">
        <f t="shared" si="98"/>
        <v>19800</v>
      </c>
      <c r="X220" s="16">
        <f t="shared" si="120"/>
        <v>118070.77081910124</v>
      </c>
      <c r="Y220" s="16">
        <f t="shared" si="121"/>
        <v>24455.785681909587</v>
      </c>
      <c r="Z220" s="16">
        <f t="shared" si="99"/>
        <v>93614.985137191645</v>
      </c>
      <c r="AA220" s="16">
        <f t="shared" si="122"/>
        <v>24577.240095986876</v>
      </c>
      <c r="AB220" s="16">
        <f t="shared" si="100"/>
        <v>19800</v>
      </c>
      <c r="AC220" s="16">
        <f t="shared" si="123"/>
        <v>106806.33549669743</v>
      </c>
      <c r="AD220" s="16">
        <f t="shared" si="124"/>
        <v>24439.474122586787</v>
      </c>
      <c r="AE220" s="16">
        <f t="shared" si="101"/>
        <v>82366.861374110638</v>
      </c>
      <c r="AF220" s="16">
        <f t="shared" si="125"/>
        <v>21792.039007312946</v>
      </c>
      <c r="AG220" s="16">
        <f t="shared" si="102"/>
        <v>19800</v>
      </c>
      <c r="AH220" s="16">
        <f t="shared" si="126"/>
        <v>112424.86048361319</v>
      </c>
      <c r="AI220" s="16">
        <f t="shared" si="127"/>
        <v>24447.638933441547</v>
      </c>
      <c r="AJ220" s="16">
        <f t="shared" si="103"/>
        <v>87977.221550171642</v>
      </c>
      <c r="AK220" s="16">
        <f t="shared" si="128"/>
        <v>23186.628984320279</v>
      </c>
      <c r="AL220" s="16">
        <f t="shared" si="104"/>
        <v>19800</v>
      </c>
      <c r="AM220" s="16">
        <f t="shared" si="129"/>
        <v>115244.3844318247</v>
      </c>
      <c r="AN220" s="16">
        <f t="shared" si="130"/>
        <v>24451.714575163627</v>
      </c>
      <c r="AO220" s="16">
        <f t="shared" si="105"/>
        <v>90792.669856661072</v>
      </c>
      <c r="AP220" s="16">
        <f t="shared" si="131"/>
        <v>23882.431832467806</v>
      </c>
      <c r="AQ220" s="16">
        <f t="shared" si="106"/>
        <v>19800</v>
      </c>
      <c r="AR220" s="16">
        <f t="shared" si="132"/>
        <v>112424.86048361319</v>
      </c>
      <c r="AS220" s="16">
        <f t="shared" si="133"/>
        <v>24447.638933441547</v>
      </c>
      <c r="AT220" s="16">
        <f t="shared" si="107"/>
        <v>87977.221550171642</v>
      </c>
      <c r="AU220" s="16">
        <f t="shared" si="134"/>
        <v>23186.628984320279</v>
      </c>
    </row>
    <row r="221" spans="2:47">
      <c r="B221" s="13">
        <v>17</v>
      </c>
      <c r="C221" s="16">
        <f t="shared" si="90"/>
        <v>-3069.0202497892992</v>
      </c>
      <c r="D221" s="16">
        <f t="shared" si="108"/>
        <v>324046.52255282772</v>
      </c>
      <c r="E221" s="16">
        <f t="shared" si="109"/>
        <v>0</v>
      </c>
      <c r="F221" s="16">
        <f t="shared" si="91"/>
        <v>327115.54280261701</v>
      </c>
      <c r="G221" s="16">
        <f t="shared" si="110"/>
        <v>77539.980208209541</v>
      </c>
      <c r="H221" s="16">
        <f t="shared" si="92"/>
        <v>19800</v>
      </c>
      <c r="I221" s="16">
        <f t="shared" si="111"/>
        <v>73217.942454639138</v>
      </c>
      <c r="J221" s="16">
        <f t="shared" si="112"/>
        <v>24522.020155419657</v>
      </c>
      <c r="K221" s="16">
        <f t="shared" si="93"/>
        <v>48695.922299219485</v>
      </c>
      <c r="L221" s="16">
        <f t="shared" si="113"/>
        <v>12382.858002996762</v>
      </c>
      <c r="M221" s="16">
        <f t="shared" si="94"/>
        <v>19800</v>
      </c>
      <c r="N221" s="16">
        <f t="shared" si="114"/>
        <v>171103.00686740447</v>
      </c>
      <c r="O221" s="16">
        <f t="shared" si="115"/>
        <v>24649.819873818309</v>
      </c>
      <c r="P221" s="16">
        <f t="shared" si="95"/>
        <v>146453.18699358616</v>
      </c>
      <c r="Q221" s="16">
        <f t="shared" si="116"/>
        <v>34929.695730470245</v>
      </c>
      <c r="R221" s="16">
        <f t="shared" si="96"/>
        <v>19800</v>
      </c>
      <c r="S221" s="16">
        <f t="shared" si="117"/>
        <v>119696.06982018212</v>
      </c>
      <c r="T221" s="16">
        <f t="shared" si="118"/>
        <v>24584.604075403837</v>
      </c>
      <c r="U221" s="16">
        <f t="shared" si="97"/>
        <v>95111.465744778281</v>
      </c>
      <c r="V221" s="16">
        <f t="shared" si="119"/>
        <v>23448.669458539345</v>
      </c>
      <c r="W221" s="16">
        <f t="shared" si="98"/>
        <v>19800</v>
      </c>
      <c r="X221" s="16">
        <f t="shared" si="120"/>
        <v>96230.587821924782</v>
      </c>
      <c r="Y221" s="16">
        <f t="shared" si="121"/>
        <v>24553.453916271057</v>
      </c>
      <c r="Z221" s="16">
        <f t="shared" si="99"/>
        <v>71677.133905653725</v>
      </c>
      <c r="AA221" s="16">
        <f t="shared" si="122"/>
        <v>17947.354159114511</v>
      </c>
      <c r="AB221" s="16">
        <f t="shared" si="100"/>
        <v>19800</v>
      </c>
      <c r="AC221" s="16">
        <f t="shared" si="123"/>
        <v>84668.19148090329</v>
      </c>
      <c r="AD221" s="16">
        <f t="shared" si="124"/>
        <v>24537.771904216428</v>
      </c>
      <c r="AE221" s="16">
        <f t="shared" si="101"/>
        <v>60130.419576686865</v>
      </c>
      <c r="AF221" s="16">
        <f t="shared" si="125"/>
        <v>15173.006602645255</v>
      </c>
      <c r="AG221" s="16">
        <f t="shared" si="102"/>
        <v>19800</v>
      </c>
      <c r="AH221" s="16">
        <f t="shared" si="126"/>
        <v>90435.305120283432</v>
      </c>
      <c r="AI221" s="16">
        <f t="shared" si="127"/>
        <v>24545.62170387174</v>
      </c>
      <c r="AJ221" s="16">
        <f t="shared" si="103"/>
        <v>65889.683416411688</v>
      </c>
      <c r="AK221" s="16">
        <f t="shared" si="128"/>
        <v>16562.155342339214</v>
      </c>
      <c r="AL221" s="16">
        <f t="shared" si="104"/>
        <v>19800</v>
      </c>
      <c r="AM221" s="16">
        <f t="shared" si="129"/>
        <v>93329.417052456192</v>
      </c>
      <c r="AN221" s="16">
        <f t="shared" si="130"/>
        <v>24549.540017701263</v>
      </c>
      <c r="AO221" s="16">
        <f t="shared" si="105"/>
        <v>68779.877034754929</v>
      </c>
      <c r="AP221" s="16">
        <f t="shared" si="131"/>
        <v>17255.248452264572</v>
      </c>
      <c r="AQ221" s="16">
        <f t="shared" si="106"/>
        <v>19800</v>
      </c>
      <c r="AR221" s="16">
        <f t="shared" si="132"/>
        <v>90435.305120283432</v>
      </c>
      <c r="AS221" s="16">
        <f t="shared" si="133"/>
        <v>24545.62170387174</v>
      </c>
      <c r="AT221" s="16">
        <f t="shared" si="107"/>
        <v>65889.683416411688</v>
      </c>
      <c r="AU221" s="16">
        <f t="shared" si="134"/>
        <v>16562.155342339214</v>
      </c>
    </row>
    <row r="222" spans="2:47">
      <c r="B222" s="13">
        <v>18</v>
      </c>
      <c r="C222" s="16">
        <f t="shared" si="90"/>
        <v>-3069.0202497892992</v>
      </c>
      <c r="D222" s="16">
        <f t="shared" si="108"/>
        <v>336255.15106852219</v>
      </c>
      <c r="E222" s="16">
        <f t="shared" si="109"/>
        <v>0</v>
      </c>
      <c r="F222" s="16">
        <f t="shared" si="91"/>
        <v>339324.17131831148</v>
      </c>
      <c r="G222" s="16">
        <f t="shared" si="110"/>
        <v>79028.431821567501</v>
      </c>
      <c r="H222" s="16">
        <f t="shared" si="92"/>
        <v>19800</v>
      </c>
      <c r="I222" s="16">
        <f t="shared" si="111"/>
        <v>50056.486368259677</v>
      </c>
      <c r="J222" s="16">
        <f t="shared" si="112"/>
        <v>24617.122937421387</v>
      </c>
      <c r="K222" s="16">
        <f t="shared" si="93"/>
        <v>25439.36343083829</v>
      </c>
      <c r="L222" s="16">
        <f t="shared" si="113"/>
        <v>6169.73625366133</v>
      </c>
      <c r="M222" s="16">
        <f t="shared" si="94"/>
        <v>5801.3900388947559</v>
      </c>
      <c r="N222" s="16">
        <f t="shared" si="114"/>
        <v>150545.08903818697</v>
      </c>
      <c r="O222" s="16">
        <f t="shared" si="115"/>
        <v>7248.7874085079384</v>
      </c>
      <c r="P222" s="16">
        <f t="shared" si="95"/>
        <v>143296.30162967904</v>
      </c>
      <c r="Q222" s="16">
        <f t="shared" si="116"/>
        <v>32595.903217659808</v>
      </c>
      <c r="R222" s="16">
        <f t="shared" si="96"/>
        <v>19800</v>
      </c>
      <c r="S222" s="16">
        <f t="shared" si="117"/>
        <v>97768.88009768739</v>
      </c>
      <c r="T222" s="16">
        <f t="shared" si="118"/>
        <v>24677.269353816428</v>
      </c>
      <c r="U222" s="16">
        <f t="shared" si="97"/>
        <v>73091.610743870959</v>
      </c>
      <c r="V222" s="16">
        <f t="shared" si="119"/>
        <v>17186.400381012023</v>
      </c>
      <c r="W222" s="16">
        <f t="shared" si="98"/>
        <v>19800</v>
      </c>
      <c r="X222" s="16">
        <f t="shared" si="120"/>
        <v>73679.793026977699</v>
      </c>
      <c r="Y222" s="16">
        <f t="shared" si="121"/>
        <v>24647.334056668591</v>
      </c>
      <c r="Z222" s="16">
        <f t="shared" si="99"/>
        <v>49032.458970309104</v>
      </c>
      <c r="AA222" s="16">
        <f t="shared" si="122"/>
        <v>11709.424145190536</v>
      </c>
      <c r="AB222" s="16">
        <f t="shared" si="100"/>
        <v>19800</v>
      </c>
      <c r="AC222" s="16">
        <f t="shared" si="123"/>
        <v>61810.463499659498</v>
      </c>
      <c r="AD222" s="16">
        <f t="shared" si="124"/>
        <v>24632.262421184954</v>
      </c>
      <c r="AE222" s="16">
        <f t="shared" si="101"/>
        <v>37178.201078474543</v>
      </c>
      <c r="AF222" s="16">
        <f t="shared" si="125"/>
        <v>8947.4204689465769</v>
      </c>
      <c r="AG222" s="16">
        <f t="shared" si="102"/>
        <v>19800</v>
      </c>
      <c r="AH222" s="16">
        <f t="shared" si="126"/>
        <v>67730.641171066221</v>
      </c>
      <c r="AI222" s="16">
        <f t="shared" si="127"/>
        <v>24639.806792828727</v>
      </c>
      <c r="AJ222" s="16">
        <f t="shared" si="103"/>
        <v>43090.834378237494</v>
      </c>
      <c r="AK222" s="16">
        <f t="shared" si="128"/>
        <v>10330.382412147259</v>
      </c>
      <c r="AL222" s="16">
        <f t="shared" si="104"/>
        <v>19800</v>
      </c>
      <c r="AM222" s="16">
        <f t="shared" si="129"/>
        <v>70701.586799105993</v>
      </c>
      <c r="AN222" s="16">
        <f t="shared" si="130"/>
        <v>24643.572572001176</v>
      </c>
      <c r="AO222" s="16">
        <f t="shared" si="105"/>
        <v>46058.014227104817</v>
      </c>
      <c r="AP222" s="16">
        <f t="shared" si="131"/>
        <v>11020.393291363718</v>
      </c>
      <c r="AQ222" s="16">
        <f t="shared" si="106"/>
        <v>19800</v>
      </c>
      <c r="AR222" s="16">
        <f t="shared" si="132"/>
        <v>67730.641171066221</v>
      </c>
      <c r="AS222" s="16">
        <f t="shared" si="133"/>
        <v>24639.806792828727</v>
      </c>
      <c r="AT222" s="16">
        <f t="shared" si="107"/>
        <v>43090.834378237494</v>
      </c>
      <c r="AU222" s="16">
        <f t="shared" si="134"/>
        <v>10330.382412147259</v>
      </c>
    </row>
    <row r="223" spans="2:47">
      <c r="B223" s="13">
        <v>19</v>
      </c>
      <c r="C223" s="16">
        <f t="shared" si="90"/>
        <v>-3069.0202497892992</v>
      </c>
      <c r="D223" s="16">
        <f t="shared" si="108"/>
        <v>348804.88866494509</v>
      </c>
      <c r="E223" s="16">
        <f t="shared" si="109"/>
        <v>0</v>
      </c>
      <c r="F223" s="16">
        <f t="shared" si="91"/>
        <v>351873.90891473438</v>
      </c>
      <c r="G223" s="16">
        <f t="shared" si="110"/>
        <v>80487.698109173332</v>
      </c>
      <c r="H223" s="16">
        <f t="shared" si="92"/>
        <v>19800</v>
      </c>
      <c r="I223" s="16">
        <f t="shared" si="111"/>
        <v>26150.13924509591</v>
      </c>
      <c r="J223" s="16">
        <f t="shared" si="112"/>
        <v>24708.516521745496</v>
      </c>
      <c r="K223" s="16">
        <f t="shared" si="93"/>
        <v>1441.6227233504142</v>
      </c>
      <c r="L223" s="16">
        <f t="shared" si="113"/>
        <v>333.46022640879551</v>
      </c>
      <c r="M223" s="16">
        <f t="shared" si="94"/>
        <v>-1197.9149416578657</v>
      </c>
      <c r="N223" s="16">
        <f t="shared" si="114"/>
        <v>147300.0002972123</v>
      </c>
      <c r="O223" s="16">
        <f t="shared" si="115"/>
        <v>0</v>
      </c>
      <c r="P223" s="16">
        <f t="shared" si="95"/>
        <v>148497.91523887016</v>
      </c>
      <c r="Q223" s="16">
        <f t="shared" si="116"/>
        <v>33131.194273840854</v>
      </c>
      <c r="R223" s="16">
        <f t="shared" si="96"/>
        <v>14809.323545270798</v>
      </c>
      <c r="S223" s="16">
        <f t="shared" si="117"/>
        <v>75133.79034805471</v>
      </c>
      <c r="T223" s="16">
        <f t="shared" si="118"/>
        <v>18523.847096843452</v>
      </c>
      <c r="U223" s="16">
        <f t="shared" si="97"/>
        <v>56609.943251211254</v>
      </c>
      <c r="V223" s="16">
        <f t="shared" si="119"/>
        <v>12695.276792822331</v>
      </c>
      <c r="W223" s="16">
        <f t="shared" si="98"/>
        <v>19800</v>
      </c>
      <c r="X223" s="16">
        <f t="shared" si="120"/>
        <v>50402.425873939545</v>
      </c>
      <c r="Y223" s="16">
        <f t="shared" si="121"/>
        <v>24737.543034696919</v>
      </c>
      <c r="Z223" s="16">
        <f t="shared" si="99"/>
        <v>25664.882839242626</v>
      </c>
      <c r="AA223" s="16">
        <f t="shared" si="122"/>
        <v>5845.5208273954022</v>
      </c>
      <c r="AB223" s="16">
        <f t="shared" si="100"/>
        <v>19800</v>
      </c>
      <c r="AC223" s="16">
        <f t="shared" si="123"/>
        <v>38216.960016607125</v>
      </c>
      <c r="AD223" s="16">
        <f t="shared" si="124"/>
        <v>24723.062752552065</v>
      </c>
      <c r="AE223" s="16">
        <f t="shared" si="101"/>
        <v>13493.89726405506</v>
      </c>
      <c r="AF223" s="16">
        <f t="shared" si="125"/>
        <v>3097.2690754699875</v>
      </c>
      <c r="AG223" s="16">
        <f t="shared" si="102"/>
        <v>19800</v>
      </c>
      <c r="AH223" s="16">
        <f t="shared" si="126"/>
        <v>44294.79229076545</v>
      </c>
      <c r="AI223" s="16">
        <f t="shared" si="127"/>
        <v>24730.31120657107</v>
      </c>
      <c r="AJ223" s="16">
        <f t="shared" si="103"/>
        <v>19564.48108419438</v>
      </c>
      <c r="AK223" s="16">
        <f t="shared" si="128"/>
        <v>4473.3398190832595</v>
      </c>
      <c r="AL223" s="16">
        <f t="shared" si="104"/>
        <v>19800</v>
      </c>
      <c r="AM223" s="16">
        <f t="shared" si="129"/>
        <v>47344.875144610123</v>
      </c>
      <c r="AN223" s="16">
        <f t="shared" si="130"/>
        <v>24733.929207222147</v>
      </c>
      <c r="AO223" s="16">
        <f t="shared" si="105"/>
        <v>22610.945937387976</v>
      </c>
      <c r="AP223" s="16">
        <f t="shared" si="131"/>
        <v>5159.9165501468906</v>
      </c>
      <c r="AQ223" s="16">
        <f t="shared" si="106"/>
        <v>19800</v>
      </c>
      <c r="AR223" s="16">
        <f t="shared" si="132"/>
        <v>44294.79229076545</v>
      </c>
      <c r="AS223" s="16">
        <f t="shared" si="133"/>
        <v>24730.31120657107</v>
      </c>
      <c r="AT223" s="16">
        <f t="shared" si="107"/>
        <v>19564.48108419438</v>
      </c>
      <c r="AU223" s="16">
        <f t="shared" si="134"/>
        <v>4473.3398190832595</v>
      </c>
    </row>
    <row r="224" spans="2:47">
      <c r="B224" s="13">
        <v>20</v>
      </c>
      <c r="C224" s="16">
        <f t="shared" si="90"/>
        <v>-3069.0202497892992</v>
      </c>
      <c r="D224" s="16">
        <f t="shared" si="108"/>
        <v>361705.26592981204</v>
      </c>
      <c r="E224" s="16">
        <f t="shared" si="109"/>
        <v>0</v>
      </c>
      <c r="F224" s="16">
        <f t="shared" si="91"/>
        <v>364774.28617960133</v>
      </c>
      <c r="G224" s="16">
        <f t="shared" si="110"/>
        <v>81918.351332316306</v>
      </c>
      <c r="H224" s="16">
        <f t="shared" si="92"/>
        <v>19800</v>
      </c>
      <c r="I224" s="16">
        <f t="shared" si="111"/>
        <v>1481.9016622408246</v>
      </c>
      <c r="J224" s="16">
        <f t="shared" si="112"/>
        <v>24796.317157450881</v>
      </c>
      <c r="K224" s="16">
        <f t="shared" si="93"/>
        <v>-18616.693111075503</v>
      </c>
      <c r="L224" s="16">
        <f t="shared" si="113"/>
        <v>0</v>
      </c>
      <c r="M224" s="16">
        <f t="shared" si="94"/>
        <v>-1197.9149416578657</v>
      </c>
      <c r="N224" s="16">
        <f t="shared" si="114"/>
        <v>152646.94699064421</v>
      </c>
      <c r="O224" s="16">
        <f t="shared" si="115"/>
        <v>0</v>
      </c>
      <c r="P224" s="16">
        <f t="shared" si="95"/>
        <v>153844.86193230207</v>
      </c>
      <c r="Q224" s="16">
        <f t="shared" si="116"/>
        <v>33655.989426959532</v>
      </c>
      <c r="R224" s="16">
        <f t="shared" si="96"/>
        <v>-162.70581891680195</v>
      </c>
      <c r="S224" s="16">
        <f t="shared" si="117"/>
        <v>58191.6250656501</v>
      </c>
      <c r="T224" s="16">
        <f t="shared" si="118"/>
        <v>0</v>
      </c>
      <c r="U224" s="16">
        <f t="shared" si="97"/>
        <v>58354.330884566902</v>
      </c>
      <c r="V224" s="16">
        <f t="shared" si="119"/>
        <v>12605.865305626601</v>
      </c>
      <c r="W224" s="16">
        <f t="shared" si="98"/>
        <v>8469.7660581138171</v>
      </c>
      <c r="X224" s="16">
        <f t="shared" si="120"/>
        <v>26381.959665771064</v>
      </c>
      <c r="Y224" s="16">
        <f t="shared" si="121"/>
        <v>10618.946407437519</v>
      </c>
      <c r="Z224" s="16">
        <f t="shared" si="99"/>
        <v>15763.013258333545</v>
      </c>
      <c r="AA224" s="16">
        <f t="shared" si="122"/>
        <v>3424.1693005759889</v>
      </c>
      <c r="AB224" s="16">
        <f t="shared" si="100"/>
        <v>15005.595836158513</v>
      </c>
      <c r="AC224" s="16">
        <f t="shared" si="123"/>
        <v>13870.916753612759</v>
      </c>
      <c r="AD224" s="16">
        <f t="shared" si="124"/>
        <v>18802.685292374288</v>
      </c>
      <c r="AE224" s="16">
        <f t="shared" si="101"/>
        <v>-3935.8274788628742</v>
      </c>
      <c r="AF224" s="16">
        <f t="shared" si="125"/>
        <v>0</v>
      </c>
      <c r="AG224" s="16">
        <f t="shared" si="102"/>
        <v>11758.087344536028</v>
      </c>
      <c r="AH224" s="16">
        <f t="shared" si="126"/>
        <v>20111.11268568677</v>
      </c>
      <c r="AI224" s="16">
        <f t="shared" si="127"/>
        <v>14737.545653916592</v>
      </c>
      <c r="AJ224" s="16">
        <f t="shared" si="103"/>
        <v>5373.5670317701788</v>
      </c>
      <c r="AK224" s="16">
        <f t="shared" si="128"/>
        <v>1171.8129423978035</v>
      </c>
      <c r="AL224" s="16">
        <f t="shared" si="104"/>
        <v>10118.961384006339</v>
      </c>
      <c r="AM224" s="16">
        <f t="shared" si="129"/>
        <v>23242.695766878598</v>
      </c>
      <c r="AN224" s="16">
        <f t="shared" si="130"/>
        <v>12684.846787316321</v>
      </c>
      <c r="AO224" s="16">
        <f t="shared" si="105"/>
        <v>10557.848979562277</v>
      </c>
      <c r="AP224" s="16">
        <f t="shared" si="131"/>
        <v>2297.9017407463389</v>
      </c>
      <c r="AQ224" s="16">
        <f t="shared" si="106"/>
        <v>11758.087344536028</v>
      </c>
      <c r="AR224" s="16">
        <f t="shared" si="132"/>
        <v>20111.11268568677</v>
      </c>
      <c r="AS224" s="16">
        <f t="shared" si="133"/>
        <v>14737.545653916592</v>
      </c>
      <c r="AT224" s="16">
        <f t="shared" si="107"/>
        <v>5373.5670317701788</v>
      </c>
      <c r="AU224" s="16">
        <f t="shared" si="134"/>
        <v>1171.8129423978035</v>
      </c>
    </row>
    <row r="225" spans="2:47">
      <c r="B225" s="13">
        <v>21</v>
      </c>
      <c r="C225" s="16">
        <f t="shared" si="90"/>
        <v>-3069.0202497892992</v>
      </c>
      <c r="D225" s="16">
        <f t="shared" si="108"/>
        <v>374966.07973545941</v>
      </c>
      <c r="E225" s="16">
        <f t="shared" si="109"/>
        <v>0</v>
      </c>
      <c r="F225" s="16">
        <f t="shared" si="91"/>
        <v>378035.0999852487</v>
      </c>
      <c r="G225" s="16">
        <f t="shared" si="110"/>
        <v>83320.952531476083</v>
      </c>
      <c r="H225" s="16">
        <f t="shared" si="92"/>
        <v>2445.9698817851263</v>
      </c>
      <c r="I225" s="16">
        <f t="shared" si="111"/>
        <v>-19175.19390440777</v>
      </c>
      <c r="J225" s="16">
        <f t="shared" si="112"/>
        <v>0</v>
      </c>
      <c r="K225" s="16">
        <f t="shared" si="93"/>
        <v>-21621.163786192898</v>
      </c>
      <c r="L225" s="16">
        <f t="shared" si="113"/>
        <v>0</v>
      </c>
      <c r="M225" s="16">
        <f t="shared" si="94"/>
        <v>-1197.9149416578657</v>
      </c>
      <c r="N225" s="16">
        <f t="shared" si="114"/>
        <v>158143.28737469061</v>
      </c>
      <c r="O225" s="16">
        <f t="shared" si="115"/>
        <v>0</v>
      </c>
      <c r="P225" s="16">
        <f t="shared" si="95"/>
        <v>159341.20231634847</v>
      </c>
      <c r="Q225" s="16">
        <f t="shared" si="116"/>
        <v>34170.494479036664</v>
      </c>
      <c r="R225" s="16">
        <f t="shared" si="96"/>
        <v>-162.70581891680195</v>
      </c>
      <c r="S225" s="16">
        <f t="shared" si="117"/>
        <v>59984.750889481707</v>
      </c>
      <c r="T225" s="16">
        <f t="shared" si="118"/>
        <v>0</v>
      </c>
      <c r="U225" s="16">
        <f t="shared" si="97"/>
        <v>60147.456708398509</v>
      </c>
      <c r="V225" s="16">
        <f t="shared" si="119"/>
        <v>12518.206984846473</v>
      </c>
      <c r="W225" s="16">
        <f t="shared" si="98"/>
        <v>376.74181390940066</v>
      </c>
      <c r="X225" s="16">
        <f t="shared" si="120"/>
        <v>16203.431848771384</v>
      </c>
      <c r="Y225" s="16">
        <f t="shared" si="121"/>
        <v>473.92235949760084</v>
      </c>
      <c r="Z225" s="16">
        <f t="shared" si="99"/>
        <v>15729.509489273783</v>
      </c>
      <c r="AA225" s="16">
        <f t="shared" si="122"/>
        <v>3258.8414414350714</v>
      </c>
      <c r="AB225" s="16">
        <f t="shared" si="100"/>
        <v>622.38334463405283</v>
      </c>
      <c r="AC225" s="16">
        <f t="shared" si="123"/>
        <v>-4053.9023032287605</v>
      </c>
      <c r="AD225" s="16">
        <f t="shared" si="124"/>
        <v>0</v>
      </c>
      <c r="AE225" s="16">
        <f t="shared" si="101"/>
        <v>-4676.2856478628137</v>
      </c>
      <c r="AF225" s="16">
        <f t="shared" si="125"/>
        <v>0</v>
      </c>
      <c r="AG225" s="16">
        <f t="shared" si="102"/>
        <v>499.4096268864717</v>
      </c>
      <c r="AH225" s="16">
        <f t="shared" si="126"/>
        <v>5523.7044946378373</v>
      </c>
      <c r="AI225" s="16">
        <f t="shared" si="127"/>
        <v>628.06412046392325</v>
      </c>
      <c r="AJ225" s="16">
        <f t="shared" si="103"/>
        <v>4895.6403741739141</v>
      </c>
      <c r="AK225" s="16">
        <f t="shared" si="128"/>
        <v>1018.2096051291869</v>
      </c>
      <c r="AL225" s="16">
        <f t="shared" si="104"/>
        <v>437.92276801267872</v>
      </c>
      <c r="AM225" s="16">
        <f t="shared" si="129"/>
        <v>10852.835280051248</v>
      </c>
      <c r="AN225" s="16">
        <f t="shared" si="130"/>
        <v>550.81123208899476</v>
      </c>
      <c r="AO225" s="16">
        <f t="shared" si="105"/>
        <v>10302.024047962253</v>
      </c>
      <c r="AP225" s="16">
        <f t="shared" si="131"/>
        <v>2138.5067734812424</v>
      </c>
      <c r="AQ225" s="16">
        <f t="shared" si="106"/>
        <v>499.4096268864717</v>
      </c>
      <c r="AR225" s="16">
        <f t="shared" si="132"/>
        <v>5523.7044946378373</v>
      </c>
      <c r="AS225" s="16">
        <f t="shared" si="133"/>
        <v>628.06412046392325</v>
      </c>
      <c r="AT225" s="16">
        <f t="shared" si="107"/>
        <v>4895.6403741739141</v>
      </c>
      <c r="AU225" s="16">
        <f t="shared" si="134"/>
        <v>1018.2096051291869</v>
      </c>
    </row>
    <row r="226" spans="2:47">
      <c r="B226" s="13">
        <v>22</v>
      </c>
      <c r="C226" s="16">
        <f t="shared" si="90"/>
        <v>-3069.0202497892992</v>
      </c>
      <c r="D226" s="16">
        <f t="shared" si="108"/>
        <v>388597.40067883657</v>
      </c>
      <c r="E226" s="16">
        <f t="shared" si="109"/>
        <v>0</v>
      </c>
      <c r="F226" s="16">
        <f t="shared" si="91"/>
        <v>391666.42092862586</v>
      </c>
      <c r="G226" s="16">
        <f t="shared" si="110"/>
        <v>84696.05174633862</v>
      </c>
      <c r="H226" s="16">
        <f t="shared" si="92"/>
        <v>868.33078012922977</v>
      </c>
      <c r="I226" s="16">
        <f t="shared" si="111"/>
        <v>-22269.798699778687</v>
      </c>
      <c r="J226" s="16">
        <f t="shared" si="112"/>
        <v>0</v>
      </c>
      <c r="K226" s="16">
        <f t="shared" si="93"/>
        <v>-23138.129479907915</v>
      </c>
      <c r="L226" s="16">
        <f t="shared" si="113"/>
        <v>0</v>
      </c>
      <c r="M226" s="16">
        <f t="shared" si="94"/>
        <v>-1197.9149416578657</v>
      </c>
      <c r="N226" s="16">
        <f t="shared" si="114"/>
        <v>163793.19550906724</v>
      </c>
      <c r="O226" s="16">
        <f t="shared" si="115"/>
        <v>0</v>
      </c>
      <c r="P226" s="16">
        <f t="shared" si="95"/>
        <v>164991.1104507251</v>
      </c>
      <c r="Q226" s="16">
        <f t="shared" si="116"/>
        <v>34674.911196759342</v>
      </c>
      <c r="R226" s="16">
        <f t="shared" si="96"/>
        <v>-162.70581891680195</v>
      </c>
      <c r="S226" s="16">
        <f t="shared" si="117"/>
        <v>61827.976648831165</v>
      </c>
      <c r="T226" s="16">
        <f t="shared" si="118"/>
        <v>0</v>
      </c>
      <c r="U226" s="16">
        <f t="shared" si="97"/>
        <v>61990.682467747967</v>
      </c>
      <c r="V226" s="16">
        <f t="shared" si="119"/>
        <v>12432.267454669876</v>
      </c>
      <c r="W226" s="16">
        <f t="shared" si="98"/>
        <v>376.74181390940066</v>
      </c>
      <c r="X226" s="16">
        <f t="shared" si="120"/>
        <v>16168.991984404092</v>
      </c>
      <c r="Y226" s="16">
        <f t="shared" si="121"/>
        <v>475.44236752023903</v>
      </c>
      <c r="Z226" s="16">
        <f t="shared" si="99"/>
        <v>15693.549616883853</v>
      </c>
      <c r="AA226" s="16">
        <f t="shared" si="122"/>
        <v>3100.9966547085023</v>
      </c>
      <c r="AB226" s="16">
        <f t="shared" si="100"/>
        <v>622.38334463405283</v>
      </c>
      <c r="AC226" s="16">
        <f t="shared" si="123"/>
        <v>-4816.5742172986984</v>
      </c>
      <c r="AD226" s="16">
        <f t="shared" si="124"/>
        <v>0</v>
      </c>
      <c r="AE226" s="16">
        <f t="shared" si="101"/>
        <v>-5438.9575619327516</v>
      </c>
      <c r="AF226" s="16">
        <f t="shared" si="125"/>
        <v>0</v>
      </c>
      <c r="AG226" s="16">
        <f t="shared" si="102"/>
        <v>499.4096268864717</v>
      </c>
      <c r="AH226" s="16">
        <f t="shared" si="126"/>
        <v>5032.4245662283329</v>
      </c>
      <c r="AI226" s="16">
        <f t="shared" si="127"/>
        <v>630.08579396754305</v>
      </c>
      <c r="AJ226" s="16">
        <f t="shared" si="103"/>
        <v>4402.3387722607895</v>
      </c>
      <c r="AK226" s="16">
        <f t="shared" si="128"/>
        <v>873.2592684128914</v>
      </c>
      <c r="AL226" s="16">
        <f t="shared" si="104"/>
        <v>437.92276801267872</v>
      </c>
      <c r="AM226" s="16">
        <f t="shared" si="129"/>
        <v>10589.862599862319</v>
      </c>
      <c r="AN226" s="16">
        <f t="shared" si="130"/>
        <v>552.58103900197568</v>
      </c>
      <c r="AO226" s="16">
        <f t="shared" si="105"/>
        <v>10037.281560860343</v>
      </c>
      <c r="AP226" s="16">
        <f t="shared" si="131"/>
        <v>1987.1755729785305</v>
      </c>
      <c r="AQ226" s="16">
        <f t="shared" si="106"/>
        <v>499.4096268864717</v>
      </c>
      <c r="AR226" s="16">
        <f t="shared" si="132"/>
        <v>5032.4245662283329</v>
      </c>
      <c r="AS226" s="16">
        <f t="shared" si="133"/>
        <v>630.08579396754305</v>
      </c>
      <c r="AT226" s="16">
        <f t="shared" si="107"/>
        <v>4402.3387722607895</v>
      </c>
      <c r="AU226" s="16">
        <f t="shared" si="134"/>
        <v>873.2592684128914</v>
      </c>
    </row>
    <row r="227" spans="2:47">
      <c r="B227" s="13">
        <v>23</v>
      </c>
      <c r="C227" s="16">
        <f t="shared" si="90"/>
        <v>-3069.0202497892992</v>
      </c>
      <c r="D227" s="16">
        <f t="shared" si="108"/>
        <v>402609.58072937164</v>
      </c>
      <c r="E227" s="16">
        <f t="shared" si="109"/>
        <v>0</v>
      </c>
      <c r="F227" s="16">
        <f t="shared" si="91"/>
        <v>405678.60097916092</v>
      </c>
      <c r="G227" s="16">
        <f t="shared" si="110"/>
        <v>86044.188231497959</v>
      </c>
      <c r="H227" s="16">
        <f t="shared" si="92"/>
        <v>868.33078012922977</v>
      </c>
      <c r="I227" s="16">
        <f t="shared" si="111"/>
        <v>-23832.273364305154</v>
      </c>
      <c r="J227" s="16">
        <f t="shared" si="112"/>
        <v>0</v>
      </c>
      <c r="K227" s="16">
        <f t="shared" si="93"/>
        <v>-24700.604144434383</v>
      </c>
      <c r="L227" s="16">
        <f t="shared" si="113"/>
        <v>0</v>
      </c>
      <c r="M227" s="16">
        <f t="shared" si="94"/>
        <v>-1197.9149416578657</v>
      </c>
      <c r="N227" s="16">
        <f t="shared" si="114"/>
        <v>169600.96207671837</v>
      </c>
      <c r="O227" s="16">
        <f t="shared" si="115"/>
        <v>0</v>
      </c>
      <c r="P227" s="16">
        <f t="shared" si="95"/>
        <v>170798.87701837622</v>
      </c>
      <c r="Q227" s="16">
        <f t="shared" si="116"/>
        <v>35169.437390605104</v>
      </c>
      <c r="R227" s="16">
        <f t="shared" si="96"/>
        <v>-162.70581891680195</v>
      </c>
      <c r="S227" s="16">
        <f t="shared" si="117"/>
        <v>63722.702135896841</v>
      </c>
      <c r="T227" s="16">
        <f t="shared" si="118"/>
        <v>0</v>
      </c>
      <c r="U227" s="16">
        <f t="shared" si="97"/>
        <v>63885.407954813643</v>
      </c>
      <c r="V227" s="16">
        <f t="shared" si="119"/>
        <v>12348.013013320273</v>
      </c>
      <c r="W227" s="16">
        <f t="shared" si="98"/>
        <v>376.74181390940066</v>
      </c>
      <c r="X227" s="16">
        <f t="shared" si="120"/>
        <v>16132.027393179587</v>
      </c>
      <c r="Y227" s="16">
        <f t="shared" si="121"/>
        <v>476.90117888960435</v>
      </c>
      <c r="Z227" s="16">
        <f t="shared" si="99"/>
        <v>15655.126214289983</v>
      </c>
      <c r="AA227" s="16">
        <f t="shared" si="122"/>
        <v>2950.3174535939565</v>
      </c>
      <c r="AB227" s="16">
        <f t="shared" si="100"/>
        <v>622.38334463405283</v>
      </c>
      <c r="AC227" s="16">
        <f t="shared" si="123"/>
        <v>-5602.1262887907342</v>
      </c>
      <c r="AD227" s="16">
        <f t="shared" si="124"/>
        <v>0</v>
      </c>
      <c r="AE227" s="16">
        <f t="shared" si="101"/>
        <v>-6224.5096334247874</v>
      </c>
      <c r="AF227" s="16">
        <f t="shared" si="125"/>
        <v>0</v>
      </c>
      <c r="AG227" s="16">
        <f t="shared" si="102"/>
        <v>499.4096268864717</v>
      </c>
      <c r="AH227" s="16">
        <f t="shared" si="126"/>
        <v>4525.3401175577565</v>
      </c>
      <c r="AI227" s="16">
        <f t="shared" si="127"/>
        <v>632.02611737302777</v>
      </c>
      <c r="AJ227" s="16">
        <f t="shared" si="103"/>
        <v>3893.3140001847287</v>
      </c>
      <c r="AK227" s="16">
        <f t="shared" si="128"/>
        <v>736.5652705766239</v>
      </c>
      <c r="AL227" s="16">
        <f t="shared" si="104"/>
        <v>437.92276801267872</v>
      </c>
      <c r="AM227" s="16">
        <f t="shared" si="129"/>
        <v>10317.723207670782</v>
      </c>
      <c r="AN227" s="16">
        <f t="shared" si="130"/>
        <v>554.27961141165235</v>
      </c>
      <c r="AO227" s="16">
        <f t="shared" si="105"/>
        <v>9763.4435962591306</v>
      </c>
      <c r="AP227" s="16">
        <f t="shared" si="131"/>
        <v>1843.5512571883935</v>
      </c>
      <c r="AQ227" s="16">
        <f t="shared" si="106"/>
        <v>499.4096268864717</v>
      </c>
      <c r="AR227" s="16">
        <f t="shared" si="132"/>
        <v>4525.3401175577565</v>
      </c>
      <c r="AS227" s="16">
        <f t="shared" si="133"/>
        <v>632.02611737302777</v>
      </c>
      <c r="AT227" s="16">
        <f t="shared" si="107"/>
        <v>3893.3140001847287</v>
      </c>
      <c r="AU227" s="16">
        <f t="shared" si="134"/>
        <v>736.5652705766239</v>
      </c>
    </row>
    <row r="228" spans="2:47">
      <c r="B228" s="13">
        <v>24</v>
      </c>
      <c r="C228" s="16">
        <f t="shared" si="90"/>
        <v>-3069.0202497892992</v>
      </c>
      <c r="D228" s="16">
        <f t="shared" si="108"/>
        <v>417013.26109051873</v>
      </c>
      <c r="E228" s="16">
        <f t="shared" si="109"/>
        <v>0</v>
      </c>
      <c r="F228" s="16">
        <f t="shared" si="91"/>
        <v>420082.28134030802</v>
      </c>
      <c r="G228" s="16">
        <f t="shared" si="110"/>
        <v>87365.890667928688</v>
      </c>
      <c r="H228" s="16">
        <f t="shared" si="92"/>
        <v>868.33078012922977</v>
      </c>
      <c r="I228" s="16">
        <f t="shared" si="111"/>
        <v>-25441.622268767416</v>
      </c>
      <c r="J228" s="16">
        <f t="shared" si="112"/>
        <v>0</v>
      </c>
      <c r="K228" s="16">
        <f t="shared" si="93"/>
        <v>-26309.953048896645</v>
      </c>
      <c r="L228" s="16">
        <f t="shared" si="113"/>
        <v>0</v>
      </c>
      <c r="M228" s="16">
        <f t="shared" si="94"/>
        <v>-1197.9149416578657</v>
      </c>
      <c r="N228" s="16">
        <f t="shared" si="114"/>
        <v>175570.99764226968</v>
      </c>
      <c r="O228" s="16">
        <f t="shared" si="115"/>
        <v>0</v>
      </c>
      <c r="P228" s="16">
        <f t="shared" si="95"/>
        <v>176768.91258392754</v>
      </c>
      <c r="Q228" s="16">
        <f t="shared" si="116"/>
        <v>35654.266992414676</v>
      </c>
      <c r="R228" s="16">
        <f t="shared" si="96"/>
        <v>-162.70581891680195</v>
      </c>
      <c r="S228" s="16">
        <f t="shared" si="117"/>
        <v>65670.36625307113</v>
      </c>
      <c r="T228" s="16">
        <f t="shared" si="118"/>
        <v>0</v>
      </c>
      <c r="U228" s="16">
        <f t="shared" si="97"/>
        <v>65833.072071987932</v>
      </c>
      <c r="V228" s="16">
        <f t="shared" si="119"/>
        <v>12265.41061984027</v>
      </c>
      <c r="W228" s="16">
        <f t="shared" si="98"/>
        <v>376.74181390940066</v>
      </c>
      <c r="X228" s="16">
        <f t="shared" si="120"/>
        <v>16092.530440717246</v>
      </c>
      <c r="Y228" s="16">
        <f t="shared" si="121"/>
        <v>478.30087739634484</v>
      </c>
      <c r="Z228" s="16">
        <f t="shared" si="99"/>
        <v>15614.229563320901</v>
      </c>
      <c r="AA228" s="16">
        <f t="shared" si="122"/>
        <v>2806.4983910193182</v>
      </c>
      <c r="AB228" s="16">
        <f t="shared" si="100"/>
        <v>622.38334463405283</v>
      </c>
      <c r="AC228" s="16">
        <f t="shared" si="123"/>
        <v>-6411.2449224275315</v>
      </c>
      <c r="AD228" s="16">
        <f t="shared" si="124"/>
        <v>0</v>
      </c>
      <c r="AE228" s="16">
        <f t="shared" si="101"/>
        <v>-7033.6282670615847</v>
      </c>
      <c r="AF228" s="16">
        <f t="shared" si="125"/>
        <v>0</v>
      </c>
      <c r="AG228" s="16">
        <f t="shared" si="102"/>
        <v>499.4096268864717</v>
      </c>
      <c r="AH228" s="16">
        <f t="shared" si="126"/>
        <v>4002.09319334989</v>
      </c>
      <c r="AI228" s="16">
        <f t="shared" si="127"/>
        <v>633.88785694082378</v>
      </c>
      <c r="AJ228" s="16">
        <f t="shared" si="103"/>
        <v>3368.2053364090661</v>
      </c>
      <c r="AK228" s="16">
        <f t="shared" si="128"/>
        <v>607.74644645422359</v>
      </c>
      <c r="AL228" s="16">
        <f t="shared" si="104"/>
        <v>437.92276801267872</v>
      </c>
      <c r="AM228" s="16">
        <f t="shared" si="129"/>
        <v>10036.234210338611</v>
      </c>
      <c r="AN228" s="16">
        <f t="shared" si="130"/>
        <v>555.90937325545406</v>
      </c>
      <c r="AO228" s="16">
        <f t="shared" si="105"/>
        <v>9480.324837083157</v>
      </c>
      <c r="AP228" s="16">
        <f t="shared" si="131"/>
        <v>1707.2907053745835</v>
      </c>
      <c r="AQ228" s="16">
        <f t="shared" si="106"/>
        <v>499.4096268864717</v>
      </c>
      <c r="AR228" s="16">
        <f t="shared" si="132"/>
        <v>4002.09319334989</v>
      </c>
      <c r="AS228" s="16">
        <f t="shared" si="133"/>
        <v>633.88785694082378</v>
      </c>
      <c r="AT228" s="16">
        <f t="shared" si="107"/>
        <v>3368.2053364090661</v>
      </c>
      <c r="AU228" s="16">
        <f t="shared" si="134"/>
        <v>607.74644645422359</v>
      </c>
    </row>
    <row r="229" spans="2:47">
      <c r="B229" s="13">
        <v>25</v>
      </c>
      <c r="C229" s="16">
        <f t="shared" si="90"/>
        <v>-3069.0202497892992</v>
      </c>
      <c r="D229" s="16">
        <f t="shared" si="108"/>
        <v>431819.38028095622</v>
      </c>
      <c r="E229" s="16">
        <f t="shared" si="109"/>
        <v>0</v>
      </c>
      <c r="F229" s="16">
        <f t="shared" si="91"/>
        <v>434888.40053074551</v>
      </c>
      <c r="G229" s="16">
        <f t="shared" si="110"/>
        <v>88661.677370311751</v>
      </c>
      <c r="H229" s="16">
        <f t="shared" si="92"/>
        <v>868.33078012922977</v>
      </c>
      <c r="I229" s="16">
        <f t="shared" si="111"/>
        <v>-27099.251640363545</v>
      </c>
      <c r="J229" s="16">
        <f t="shared" si="112"/>
        <v>0</v>
      </c>
      <c r="K229" s="16">
        <f t="shared" si="93"/>
        <v>-27967.582420492774</v>
      </c>
      <c r="L229" s="16">
        <f t="shared" si="113"/>
        <v>0</v>
      </c>
      <c r="M229" s="16">
        <f t="shared" si="94"/>
        <v>-1197.9149416578657</v>
      </c>
      <c r="N229" s="16">
        <f t="shared" si="114"/>
        <v>181707.83600152249</v>
      </c>
      <c r="O229" s="16">
        <f t="shared" si="115"/>
        <v>0</v>
      </c>
      <c r="P229" s="16">
        <f t="shared" si="95"/>
        <v>182905.75094318035</v>
      </c>
      <c r="Q229" s="16">
        <f t="shared" si="116"/>
        <v>36129.590131443671</v>
      </c>
      <c r="R229" s="16">
        <f t="shared" si="96"/>
        <v>-162.70581891680195</v>
      </c>
      <c r="S229" s="16">
        <f t="shared" si="117"/>
        <v>67672.448105679287</v>
      </c>
      <c r="T229" s="16">
        <f t="shared" si="118"/>
        <v>0</v>
      </c>
      <c r="U229" s="16">
        <f t="shared" si="97"/>
        <v>67835.153924596088</v>
      </c>
      <c r="V229" s="16">
        <f t="shared" si="119"/>
        <v>12184.427881134383</v>
      </c>
      <c r="W229" s="16">
        <f t="shared" si="98"/>
        <v>376.74181390940066</v>
      </c>
      <c r="X229" s="16">
        <f t="shared" si="120"/>
        <v>16050.491137320088</v>
      </c>
      <c r="Y229" s="16">
        <f t="shared" si="121"/>
        <v>479.64350860139342</v>
      </c>
      <c r="Z229" s="16">
        <f t="shared" si="99"/>
        <v>15570.847628718695</v>
      </c>
      <c r="AA229" s="16">
        <f t="shared" si="122"/>
        <v>2669.2457168953742</v>
      </c>
      <c r="AB229" s="16">
        <f t="shared" si="100"/>
        <v>622.38334463405283</v>
      </c>
      <c r="AC229" s="16">
        <f t="shared" si="123"/>
        <v>-7244.6371150734321</v>
      </c>
      <c r="AD229" s="16">
        <f t="shared" si="124"/>
        <v>0</v>
      </c>
      <c r="AE229" s="16">
        <f t="shared" si="101"/>
        <v>-7867.0204597074853</v>
      </c>
      <c r="AF229" s="16">
        <f t="shared" si="125"/>
        <v>0</v>
      </c>
      <c r="AG229" s="16">
        <f t="shared" si="102"/>
        <v>499.4096268864717</v>
      </c>
      <c r="AH229" s="16">
        <f t="shared" si="126"/>
        <v>3462.3129935083357</v>
      </c>
      <c r="AI229" s="16">
        <f t="shared" si="127"/>
        <v>635.67372853353811</v>
      </c>
      <c r="AJ229" s="16">
        <f t="shared" si="103"/>
        <v>2826.6392649747977</v>
      </c>
      <c r="AK229" s="16">
        <f t="shared" si="128"/>
        <v>486.43668290514569</v>
      </c>
      <c r="AL229" s="16">
        <f t="shared" si="104"/>
        <v>437.92276801267872</v>
      </c>
      <c r="AM229" s="16">
        <f t="shared" si="129"/>
        <v>9745.2051130312593</v>
      </c>
      <c r="AN229" s="16">
        <f t="shared" si="130"/>
        <v>557.47270415500248</v>
      </c>
      <c r="AO229" s="16">
        <f t="shared" si="105"/>
        <v>9187.7324088762562</v>
      </c>
      <c r="AP229" s="16">
        <f t="shared" si="131"/>
        <v>1578.0641646282606</v>
      </c>
      <c r="AQ229" s="16">
        <f t="shared" si="106"/>
        <v>499.4096268864717</v>
      </c>
      <c r="AR229" s="16">
        <f t="shared" si="132"/>
        <v>3462.3129935083357</v>
      </c>
      <c r="AS229" s="16">
        <f t="shared" si="133"/>
        <v>635.67372853353811</v>
      </c>
      <c r="AT229" s="16">
        <f t="shared" si="107"/>
        <v>2826.6392649747977</v>
      </c>
      <c r="AU229" s="16">
        <f t="shared" si="134"/>
        <v>486.43668290514569</v>
      </c>
    </row>
    <row r="230" spans="2:47">
      <c r="B230" s="13">
        <v>26</v>
      </c>
      <c r="C230" s="16">
        <f t="shared" si="90"/>
        <v>-3069.0202497892992</v>
      </c>
      <c r="D230" s="16">
        <f t="shared" si="108"/>
        <v>447039.18244157452</v>
      </c>
      <c r="E230" s="16">
        <f t="shared" si="109"/>
        <v>0</v>
      </c>
      <c r="F230" s="16">
        <f t="shared" si="91"/>
        <v>450108.20269136381</v>
      </c>
      <c r="G230" s="16">
        <f t="shared" si="110"/>
        <v>89932.056490295145</v>
      </c>
      <c r="H230" s="16">
        <f t="shared" si="92"/>
        <v>868.33078012922977</v>
      </c>
      <c r="I230" s="16">
        <f t="shared" si="111"/>
        <v>-28806.609893107558</v>
      </c>
      <c r="J230" s="16">
        <f t="shared" si="112"/>
        <v>0</v>
      </c>
      <c r="K230" s="16">
        <f t="shared" si="93"/>
        <v>-29674.940673236786</v>
      </c>
      <c r="L230" s="16">
        <f t="shared" si="113"/>
        <v>0</v>
      </c>
      <c r="M230" s="16">
        <f t="shared" si="94"/>
        <v>-1197.9149416578657</v>
      </c>
      <c r="N230" s="16">
        <f t="shared" si="114"/>
        <v>188016.13762453283</v>
      </c>
      <c r="O230" s="16">
        <f t="shared" si="115"/>
        <v>0</v>
      </c>
      <c r="P230" s="16">
        <f t="shared" si="95"/>
        <v>189214.05256619069</v>
      </c>
      <c r="Q230" s="16">
        <f t="shared" si="116"/>
        <v>36595.593208923077</v>
      </c>
      <c r="R230" s="16">
        <f t="shared" si="96"/>
        <v>-162.70581891680195</v>
      </c>
      <c r="S230" s="16">
        <f t="shared" si="117"/>
        <v>69730.468125249303</v>
      </c>
      <c r="T230" s="16">
        <f t="shared" si="118"/>
        <v>0</v>
      </c>
      <c r="U230" s="16">
        <f t="shared" si="97"/>
        <v>69893.173944166105</v>
      </c>
      <c r="V230" s="16">
        <f t="shared" si="119"/>
        <v>12105.033039265867</v>
      </c>
      <c r="W230" s="16">
        <f t="shared" si="98"/>
        <v>376.74181390940066</v>
      </c>
      <c r="X230" s="16">
        <f t="shared" si="120"/>
        <v>16005.897111465096</v>
      </c>
      <c r="Y230" s="16">
        <f t="shared" si="121"/>
        <v>480.9310774570875</v>
      </c>
      <c r="Z230" s="16">
        <f t="shared" si="99"/>
        <v>15524.966034008008</v>
      </c>
      <c r="AA230" s="16">
        <f t="shared" si="122"/>
        <v>2538.2770354511363</v>
      </c>
      <c r="AB230" s="16">
        <f t="shared" si="100"/>
        <v>622.38334463405283</v>
      </c>
      <c r="AC230" s="16">
        <f t="shared" si="123"/>
        <v>-8103.0310734987097</v>
      </c>
      <c r="AD230" s="16">
        <f t="shared" si="124"/>
        <v>0</v>
      </c>
      <c r="AE230" s="16">
        <f t="shared" si="101"/>
        <v>-8725.4144181327629</v>
      </c>
      <c r="AF230" s="16">
        <f t="shared" si="125"/>
        <v>0</v>
      </c>
      <c r="AG230" s="16">
        <f t="shared" si="102"/>
        <v>499.4096268864717</v>
      </c>
      <c r="AH230" s="16">
        <f t="shared" si="126"/>
        <v>2905.6155660381937</v>
      </c>
      <c r="AI230" s="16">
        <f t="shared" si="127"/>
        <v>637.38639442220176</v>
      </c>
      <c r="AJ230" s="16">
        <f t="shared" si="103"/>
        <v>2268.2291716159921</v>
      </c>
      <c r="AK230" s="16">
        <f t="shared" si="128"/>
        <v>372.28447413761506</v>
      </c>
      <c r="AL230" s="16">
        <f t="shared" si="104"/>
        <v>437.92276801267872</v>
      </c>
      <c r="AM230" s="16">
        <f t="shared" si="129"/>
        <v>9444.4376523802603</v>
      </c>
      <c r="AN230" s="16">
        <f t="shared" si="130"/>
        <v>558.9719366332688</v>
      </c>
      <c r="AO230" s="16">
        <f t="shared" si="105"/>
        <v>8885.4657157469919</v>
      </c>
      <c r="AP230" s="16">
        <f t="shared" si="131"/>
        <v>1455.5548563321565</v>
      </c>
      <c r="AQ230" s="16">
        <f t="shared" si="106"/>
        <v>499.4096268864717</v>
      </c>
      <c r="AR230" s="16">
        <f t="shared" si="132"/>
        <v>2905.6155660381937</v>
      </c>
      <c r="AS230" s="16">
        <f t="shared" si="133"/>
        <v>637.38639442220176</v>
      </c>
      <c r="AT230" s="16">
        <f t="shared" si="107"/>
        <v>2268.2291716159921</v>
      </c>
      <c r="AU230" s="16">
        <f t="shared" si="134"/>
        <v>372.28447413761506</v>
      </c>
    </row>
    <row r="231" spans="2:47">
      <c r="B231" s="13">
        <v>27</v>
      </c>
      <c r="C231" s="16">
        <f t="shared" si="90"/>
        <v>-3069.0202497892992</v>
      </c>
      <c r="D231" s="16">
        <f t="shared" si="108"/>
        <v>462684.22587456054</v>
      </c>
      <c r="E231" s="16">
        <f t="shared" si="109"/>
        <v>0</v>
      </c>
      <c r="F231" s="16">
        <f t="shared" si="91"/>
        <v>465753.24612434983</v>
      </c>
      <c r="G231" s="16">
        <f t="shared" si="110"/>
        <v>91177.526215769059</v>
      </c>
      <c r="H231" s="16">
        <f t="shared" si="92"/>
        <v>868.33078012922977</v>
      </c>
      <c r="I231" s="16">
        <f t="shared" si="111"/>
        <v>-30565.188893433889</v>
      </c>
      <c r="J231" s="16">
        <f t="shared" si="112"/>
        <v>0</v>
      </c>
      <c r="K231" s="16">
        <f t="shared" si="93"/>
        <v>-31433.519673563118</v>
      </c>
      <c r="L231" s="16">
        <f t="shared" si="113"/>
        <v>0</v>
      </c>
      <c r="M231" s="16">
        <f t="shared" si="94"/>
        <v>-1197.9149416578657</v>
      </c>
      <c r="N231" s="16">
        <f t="shared" si="114"/>
        <v>194500.69319489007</v>
      </c>
      <c r="O231" s="16">
        <f t="shared" si="115"/>
        <v>0</v>
      </c>
      <c r="P231" s="16">
        <f t="shared" si="95"/>
        <v>195698.60813654793</v>
      </c>
      <c r="Q231" s="16">
        <f t="shared" si="116"/>
        <v>37052.458971157786</v>
      </c>
      <c r="R231" s="16">
        <f t="shared" si="96"/>
        <v>-162.70581891680195</v>
      </c>
      <c r="S231" s="16">
        <f t="shared" si="117"/>
        <v>71845.989224166115</v>
      </c>
      <c r="T231" s="16">
        <f t="shared" si="118"/>
        <v>0</v>
      </c>
      <c r="U231" s="16">
        <f t="shared" si="97"/>
        <v>72008.695043082917</v>
      </c>
      <c r="V231" s="16">
        <f t="shared" si="119"/>
        <v>12027.194959002616</v>
      </c>
      <c r="W231" s="16">
        <f t="shared" si="98"/>
        <v>376.74181390940066</v>
      </c>
      <c r="X231" s="16">
        <f t="shared" si="120"/>
        <v>15958.733584998192</v>
      </c>
      <c r="Y231" s="16">
        <f t="shared" si="121"/>
        <v>482.16554628655115</v>
      </c>
      <c r="Z231" s="16">
        <f t="shared" si="99"/>
        <v>15476.568038711641</v>
      </c>
      <c r="AA231" s="16">
        <f t="shared" si="122"/>
        <v>2413.3209636498591</v>
      </c>
      <c r="AB231" s="16">
        <f t="shared" si="100"/>
        <v>622.38334463405283</v>
      </c>
      <c r="AC231" s="16">
        <f t="shared" si="123"/>
        <v>-8987.1768506767457</v>
      </c>
      <c r="AD231" s="16">
        <f t="shared" si="124"/>
        <v>0</v>
      </c>
      <c r="AE231" s="16">
        <f t="shared" si="101"/>
        <v>-9609.560195310798</v>
      </c>
      <c r="AF231" s="16">
        <f t="shared" si="125"/>
        <v>0</v>
      </c>
      <c r="AG231" s="16">
        <f t="shared" si="102"/>
        <v>499.4096268864717</v>
      </c>
      <c r="AH231" s="16">
        <f t="shared" si="126"/>
        <v>2331.6034946709433</v>
      </c>
      <c r="AI231" s="16">
        <f t="shared" si="127"/>
        <v>639.02846057022327</v>
      </c>
      <c r="AJ231" s="16">
        <f t="shared" si="103"/>
        <v>1692.5750341007201</v>
      </c>
      <c r="AK231" s="16">
        <f t="shared" si="128"/>
        <v>264.95247817222253</v>
      </c>
      <c r="AL231" s="16">
        <f t="shared" si="104"/>
        <v>437.92276801267872</v>
      </c>
      <c r="AM231" s="16">
        <f t="shared" si="129"/>
        <v>9133.7256278449622</v>
      </c>
      <c r="AN231" s="16">
        <f t="shared" si="130"/>
        <v>560.40935374939238</v>
      </c>
      <c r="AO231" s="16">
        <f t="shared" si="105"/>
        <v>8573.3162740955704</v>
      </c>
      <c r="AP231" s="16">
        <f t="shared" si="131"/>
        <v>1339.4585837414493</v>
      </c>
      <c r="AQ231" s="16">
        <f t="shared" si="106"/>
        <v>499.4096268864717</v>
      </c>
      <c r="AR231" s="16">
        <f t="shared" si="132"/>
        <v>2331.6034946709433</v>
      </c>
      <c r="AS231" s="16">
        <f t="shared" si="133"/>
        <v>639.02846057022327</v>
      </c>
      <c r="AT231" s="16">
        <f t="shared" si="107"/>
        <v>1692.5750341007201</v>
      </c>
      <c r="AU231" s="16">
        <f t="shared" si="134"/>
        <v>264.95247817222253</v>
      </c>
    </row>
    <row r="232" spans="2:47">
      <c r="B232" s="13">
        <v>28</v>
      </c>
      <c r="C232" s="16">
        <f t="shared" si="90"/>
        <v>-3069.0202497892992</v>
      </c>
      <c r="D232" s="16">
        <f t="shared" si="108"/>
        <v>478766.39182106417</v>
      </c>
      <c r="E232" s="16">
        <f t="shared" si="109"/>
        <v>0</v>
      </c>
      <c r="F232" s="16">
        <f t="shared" si="91"/>
        <v>481835.41207085346</v>
      </c>
      <c r="G232" s="16">
        <f t="shared" si="110"/>
        <v>92398.574966233689</v>
      </c>
      <c r="H232" s="16">
        <f t="shared" si="92"/>
        <v>868.33078012922977</v>
      </c>
      <c r="I232" s="16">
        <f t="shared" si="111"/>
        <v>-32376.525263770014</v>
      </c>
      <c r="J232" s="16">
        <f t="shared" si="112"/>
        <v>0</v>
      </c>
      <c r="K232" s="16">
        <f t="shared" si="93"/>
        <v>-33244.856043899243</v>
      </c>
      <c r="L232" s="16">
        <f t="shared" si="113"/>
        <v>0</v>
      </c>
      <c r="M232" s="16">
        <f t="shared" si="94"/>
        <v>-1197.9149416578657</v>
      </c>
      <c r="N232" s="16">
        <f t="shared" si="114"/>
        <v>201166.42724788308</v>
      </c>
      <c r="O232" s="16">
        <f t="shared" si="115"/>
        <v>0</v>
      </c>
      <c r="P232" s="16">
        <f t="shared" si="95"/>
        <v>202364.34218954094</v>
      </c>
      <c r="Q232" s="16">
        <f t="shared" si="116"/>
        <v>37500.366581191818</v>
      </c>
      <c r="R232" s="16">
        <f t="shared" si="96"/>
        <v>-162.70581891680195</v>
      </c>
      <c r="S232" s="16">
        <f t="shared" si="117"/>
        <v>74020.617982586657</v>
      </c>
      <c r="T232" s="16">
        <f t="shared" si="118"/>
        <v>0</v>
      </c>
      <c r="U232" s="16">
        <f t="shared" si="97"/>
        <v>74183.323801503459</v>
      </c>
      <c r="V232" s="16">
        <f t="shared" si="119"/>
        <v>11950.883115607272</v>
      </c>
      <c r="W232" s="16">
        <f t="shared" si="98"/>
        <v>376.74181390940066</v>
      </c>
      <c r="X232" s="16">
        <f t="shared" si="120"/>
        <v>15908.983349713244</v>
      </c>
      <c r="Y232" s="16">
        <f t="shared" si="121"/>
        <v>483.34883309598166</v>
      </c>
      <c r="Z232" s="16">
        <f t="shared" si="99"/>
        <v>15425.634516617263</v>
      </c>
      <c r="AA232" s="16">
        <f t="shared" si="122"/>
        <v>2294.1167915934734</v>
      </c>
      <c r="AB232" s="16">
        <f t="shared" si="100"/>
        <v>622.38334463405283</v>
      </c>
      <c r="AC232" s="16">
        <f t="shared" si="123"/>
        <v>-9897.8470011701229</v>
      </c>
      <c r="AD232" s="16">
        <f t="shared" si="124"/>
        <v>0</v>
      </c>
      <c r="AE232" s="16">
        <f t="shared" si="101"/>
        <v>-10520.230345804175</v>
      </c>
      <c r="AF232" s="16">
        <f t="shared" si="125"/>
        <v>0</v>
      </c>
      <c r="AG232" s="16">
        <f t="shared" si="102"/>
        <v>499.4096268864717</v>
      </c>
      <c r="AH232" s="16">
        <f t="shared" si="126"/>
        <v>1739.8655805534943</v>
      </c>
      <c r="AI232" s="16">
        <f t="shared" si="127"/>
        <v>640.60247436135626</v>
      </c>
      <c r="AJ232" s="16">
        <f t="shared" si="103"/>
        <v>1099.2631061921379</v>
      </c>
      <c r="AK232" s="16">
        <f t="shared" si="128"/>
        <v>164.11707566255586</v>
      </c>
      <c r="AL232" s="16">
        <f t="shared" si="104"/>
        <v>437.92276801267872</v>
      </c>
      <c r="AM232" s="16">
        <f t="shared" si="129"/>
        <v>8812.8547307938024</v>
      </c>
      <c r="AN232" s="16">
        <f t="shared" si="130"/>
        <v>561.78718712165573</v>
      </c>
      <c r="AO232" s="16">
        <f t="shared" si="105"/>
        <v>8251.0675436721467</v>
      </c>
      <c r="AP232" s="16">
        <f t="shared" si="131"/>
        <v>1229.4833417425464</v>
      </c>
      <c r="AQ232" s="16">
        <f t="shared" si="106"/>
        <v>499.4096268864717</v>
      </c>
      <c r="AR232" s="16">
        <f t="shared" si="132"/>
        <v>1739.8655805534943</v>
      </c>
      <c r="AS232" s="16">
        <f t="shared" si="133"/>
        <v>640.60247436135626</v>
      </c>
      <c r="AT232" s="16">
        <f t="shared" si="107"/>
        <v>1099.2631061921379</v>
      </c>
      <c r="AU232" s="16">
        <f t="shared" si="134"/>
        <v>164.11707566255586</v>
      </c>
    </row>
    <row r="233" spans="2:47">
      <c r="B233" s="13">
        <v>29</v>
      </c>
      <c r="C233" s="16">
        <f t="shared" si="90"/>
        <v>-3069.0202497892992</v>
      </c>
      <c r="D233" s="16">
        <f t="shared" si="108"/>
        <v>495297.8934841131</v>
      </c>
      <c r="E233" s="16">
        <f t="shared" si="109"/>
        <v>0</v>
      </c>
      <c r="F233" s="16">
        <f t="shared" si="91"/>
        <v>498366.91373390239</v>
      </c>
      <c r="G233" s="16">
        <f t="shared" si="110"/>
        <v>93595.681584336271</v>
      </c>
      <c r="H233" s="16">
        <f t="shared" si="92"/>
        <v>868.33078012922977</v>
      </c>
      <c r="I233" s="16">
        <f t="shared" si="111"/>
        <v>-34242.201725216219</v>
      </c>
      <c r="J233" s="16">
        <f t="shared" si="112"/>
        <v>0</v>
      </c>
      <c r="K233" s="16">
        <f t="shared" si="93"/>
        <v>-35110.532505345451</v>
      </c>
      <c r="L233" s="16">
        <f t="shared" si="113"/>
        <v>0</v>
      </c>
      <c r="M233" s="16">
        <f t="shared" si="94"/>
        <v>-1197.9149416578657</v>
      </c>
      <c r="N233" s="16">
        <f t="shared" si="114"/>
        <v>208018.40191031672</v>
      </c>
      <c r="O233" s="16">
        <f t="shared" si="115"/>
        <v>0</v>
      </c>
      <c r="P233" s="16">
        <f t="shared" si="95"/>
        <v>209216.31685197458</v>
      </c>
      <c r="Q233" s="16">
        <f t="shared" si="116"/>
        <v>37939.491689068316</v>
      </c>
      <c r="R233" s="16">
        <f t="shared" si="96"/>
        <v>-162.70581891680195</v>
      </c>
      <c r="S233" s="16">
        <f t="shared" si="117"/>
        <v>76256.005868517459</v>
      </c>
      <c r="T233" s="16">
        <f t="shared" si="118"/>
        <v>0</v>
      </c>
      <c r="U233" s="16">
        <f t="shared" si="97"/>
        <v>76418.711687434261</v>
      </c>
      <c r="V233" s="16">
        <f t="shared" si="119"/>
        <v>11876.067582866739</v>
      </c>
      <c r="W233" s="16">
        <f t="shared" si="98"/>
        <v>376.74181390940066</v>
      </c>
      <c r="X233" s="16">
        <f t="shared" si="120"/>
        <v>15856.62674501155</v>
      </c>
      <c r="Y233" s="16">
        <f t="shared" si="121"/>
        <v>484.48281019510415</v>
      </c>
      <c r="Z233" s="16">
        <f t="shared" si="99"/>
        <v>15372.143934816446</v>
      </c>
      <c r="AA233" s="16">
        <f t="shared" si="122"/>
        <v>2180.4141457363476</v>
      </c>
      <c r="AB233" s="16">
        <f t="shared" si="100"/>
        <v>622.38334463405283</v>
      </c>
      <c r="AC233" s="16">
        <f t="shared" si="123"/>
        <v>-10835.8372561783</v>
      </c>
      <c r="AD233" s="16">
        <f t="shared" si="124"/>
        <v>0</v>
      </c>
      <c r="AE233" s="16">
        <f t="shared" si="101"/>
        <v>-11458.220600812352</v>
      </c>
      <c r="AF233" s="16">
        <f t="shared" si="125"/>
        <v>0</v>
      </c>
      <c r="AG233" s="16">
        <f t="shared" si="102"/>
        <v>499.4096268864717</v>
      </c>
      <c r="AH233" s="16">
        <f t="shared" si="126"/>
        <v>1129.9765173791461</v>
      </c>
      <c r="AI233" s="16">
        <f t="shared" si="127"/>
        <v>642.11092273881889</v>
      </c>
      <c r="AJ233" s="16">
        <f t="shared" si="103"/>
        <v>487.86559464032723</v>
      </c>
      <c r="AK233" s="16">
        <f t="shared" si="128"/>
        <v>69.467932173901943</v>
      </c>
      <c r="AL233" s="16">
        <f t="shared" si="104"/>
        <v>437.92276801267872</v>
      </c>
      <c r="AM233" s="16">
        <f t="shared" si="129"/>
        <v>8481.6023708423454</v>
      </c>
      <c r="AN233" s="16">
        <f t="shared" si="130"/>
        <v>563.10761530982938</v>
      </c>
      <c r="AO233" s="16">
        <f t="shared" si="105"/>
        <v>7918.4947555325161</v>
      </c>
      <c r="AP233" s="16">
        <f t="shared" si="131"/>
        <v>1125.3489297498381</v>
      </c>
      <c r="AQ233" s="16">
        <f t="shared" si="106"/>
        <v>499.4096268864717</v>
      </c>
      <c r="AR233" s="16">
        <f t="shared" si="132"/>
        <v>1129.9765173791461</v>
      </c>
      <c r="AS233" s="16">
        <f t="shared" si="133"/>
        <v>642.11092273881889</v>
      </c>
      <c r="AT233" s="16">
        <f t="shared" si="107"/>
        <v>487.86559464032723</v>
      </c>
      <c r="AU233" s="16">
        <f t="shared" si="134"/>
        <v>69.467932173901943</v>
      </c>
    </row>
    <row r="234" spans="2:47">
      <c r="B234" s="13">
        <v>30</v>
      </c>
      <c r="C234" s="16">
        <f t="shared" si="90"/>
        <v>-3069.0202497892992</v>
      </c>
      <c r="D234" s="16">
        <f t="shared" si="108"/>
        <v>512291.28530362766</v>
      </c>
      <c r="E234" s="16">
        <f t="shared" si="109"/>
        <v>0</v>
      </c>
      <c r="F234" s="16">
        <f t="shared" si="91"/>
        <v>515360.30555341695</v>
      </c>
      <c r="G234" s="16">
        <f t="shared" si="110"/>
        <v>94769.31552365252</v>
      </c>
      <c r="H234" s="16">
        <f t="shared" si="92"/>
        <v>868.33078012922977</v>
      </c>
      <c r="I234" s="16">
        <f t="shared" si="111"/>
        <v>-36163.848480505818</v>
      </c>
      <c r="J234" s="16">
        <f t="shared" si="112"/>
        <v>0</v>
      </c>
      <c r="K234" s="16">
        <f t="shared" si="93"/>
        <v>-37032.17926063505</v>
      </c>
      <c r="L234" s="16">
        <f t="shared" si="113"/>
        <v>0</v>
      </c>
      <c r="M234" s="16">
        <f t="shared" si="94"/>
        <v>-1197.9149416578657</v>
      </c>
      <c r="N234" s="16">
        <f t="shared" si="114"/>
        <v>215061.82074481875</v>
      </c>
      <c r="O234" s="16">
        <f t="shared" si="115"/>
        <v>0</v>
      </c>
      <c r="P234" s="16">
        <f t="shared" si="95"/>
        <v>216259.7356864766</v>
      </c>
      <c r="Q234" s="16">
        <f t="shared" si="116"/>
        <v>38370.006500711941</v>
      </c>
      <c r="R234" s="16">
        <f t="shared" si="96"/>
        <v>-162.70581891680195</v>
      </c>
      <c r="S234" s="16">
        <f t="shared" si="117"/>
        <v>78553.850491981182</v>
      </c>
      <c r="T234" s="16">
        <f t="shared" si="118"/>
        <v>0</v>
      </c>
      <c r="U234" s="16">
        <f t="shared" si="97"/>
        <v>78716.556310897984</v>
      </c>
      <c r="V234" s="16">
        <f t="shared" si="119"/>
        <v>11802.719021356412</v>
      </c>
      <c r="W234" s="16">
        <f t="shared" si="98"/>
        <v>376.74181390940066</v>
      </c>
      <c r="X234" s="16">
        <f t="shared" si="120"/>
        <v>15801.641636355218</v>
      </c>
      <c r="Y234" s="16">
        <f t="shared" si="121"/>
        <v>485.56930310181758</v>
      </c>
      <c r="Z234" s="16">
        <f t="shared" si="99"/>
        <v>15316.0723332534</v>
      </c>
      <c r="AA234" s="16">
        <f t="shared" si="122"/>
        <v>2071.9726556462847</v>
      </c>
      <c r="AB234" s="16">
        <f t="shared" si="100"/>
        <v>622.38334463405283</v>
      </c>
      <c r="AC234" s="16">
        <f t="shared" si="123"/>
        <v>-11801.967218836722</v>
      </c>
      <c r="AD234" s="16">
        <f t="shared" si="124"/>
        <v>0</v>
      </c>
      <c r="AE234" s="16">
        <f t="shared" si="101"/>
        <v>-12424.350563470774</v>
      </c>
      <c r="AF234" s="16">
        <f t="shared" si="125"/>
        <v>0</v>
      </c>
      <c r="AG234" s="16">
        <f t="shared" si="102"/>
        <v>499.4096268864717</v>
      </c>
      <c r="AH234" s="16">
        <f t="shared" si="126"/>
        <v>501.49655935457798</v>
      </c>
      <c r="AI234" s="16">
        <f t="shared" si="127"/>
        <v>643.5562307236911</v>
      </c>
      <c r="AJ234" s="16">
        <f t="shared" si="103"/>
        <v>-110.24051059886949</v>
      </c>
      <c r="AK234" s="16">
        <f t="shared" si="128"/>
        <v>0</v>
      </c>
      <c r="AL234" s="16">
        <f t="shared" si="104"/>
        <v>437.92276801267872</v>
      </c>
      <c r="AM234" s="16">
        <f t="shared" si="129"/>
        <v>8139.7374990020953</v>
      </c>
      <c r="AN234" s="16">
        <f t="shared" si="130"/>
        <v>564.3727625289813</v>
      </c>
      <c r="AO234" s="16">
        <f t="shared" si="105"/>
        <v>7575.3647364731141</v>
      </c>
      <c r="AP234" s="16">
        <f t="shared" si="131"/>
        <v>1026.7865686037908</v>
      </c>
      <c r="AQ234" s="16">
        <f t="shared" si="106"/>
        <v>499.4096268864717</v>
      </c>
      <c r="AR234" s="16">
        <f t="shared" si="132"/>
        <v>501.49655935457798</v>
      </c>
      <c r="AS234" s="16">
        <f t="shared" si="133"/>
        <v>643.5562307236911</v>
      </c>
      <c r="AT234" s="16">
        <f t="shared" si="107"/>
        <v>-110.24051059886949</v>
      </c>
      <c r="AU234" s="16">
        <f t="shared" si="134"/>
        <v>0</v>
      </c>
    </row>
    <row r="235" spans="2:47">
      <c r="B235" s="13">
        <v>31</v>
      </c>
      <c r="C235" s="16">
        <f t="shared" si="90"/>
        <v>-3069.0202497892992</v>
      </c>
      <c r="D235" s="16">
        <f t="shared" si="108"/>
        <v>529759.47249057947</v>
      </c>
      <c r="E235" s="16">
        <f t="shared" si="109"/>
        <v>0</v>
      </c>
      <c r="F235" s="16">
        <f t="shared" si="91"/>
        <v>532828.49274036882</v>
      </c>
      <c r="G235" s="16">
        <f t="shared" si="110"/>
        <v>95919.937032786096</v>
      </c>
      <c r="H235" s="16">
        <f t="shared" si="92"/>
        <v>868.33078012922977</v>
      </c>
      <c r="I235" s="16">
        <f t="shared" si="111"/>
        <v>-38143.144638454105</v>
      </c>
      <c r="J235" s="16">
        <f t="shared" si="112"/>
        <v>0</v>
      </c>
      <c r="K235" s="16">
        <f t="shared" si="93"/>
        <v>-39011.475418583337</v>
      </c>
      <c r="L235" s="16">
        <f t="shared" si="113"/>
        <v>0</v>
      </c>
      <c r="M235" s="16">
        <f t="shared" si="94"/>
        <v>-1197.9149416578657</v>
      </c>
      <c r="N235" s="16">
        <f t="shared" si="114"/>
        <v>222302.03270155675</v>
      </c>
      <c r="O235" s="16">
        <f t="shared" si="115"/>
        <v>0</v>
      </c>
      <c r="P235" s="16">
        <f t="shared" si="95"/>
        <v>223499.9476432146</v>
      </c>
      <c r="Q235" s="16">
        <f t="shared" si="116"/>
        <v>38792.079845460597</v>
      </c>
      <c r="R235" s="16">
        <f t="shared" si="96"/>
        <v>-162.70581891680195</v>
      </c>
      <c r="S235" s="16">
        <f t="shared" si="117"/>
        <v>80915.896894224483</v>
      </c>
      <c r="T235" s="16">
        <f t="shared" si="118"/>
        <v>0</v>
      </c>
      <c r="U235" s="16">
        <f t="shared" si="97"/>
        <v>81078.602713141285</v>
      </c>
      <c r="V235" s="16">
        <f t="shared" si="119"/>
        <v>11730.808666934523</v>
      </c>
      <c r="W235" s="16">
        <f t="shared" si="98"/>
        <v>376.74181390940066</v>
      </c>
      <c r="X235" s="16">
        <f t="shared" si="120"/>
        <v>15744.003394244499</v>
      </c>
      <c r="Y235" s="16">
        <f t="shared" si="121"/>
        <v>486.61008970791897</v>
      </c>
      <c r="Z235" s="16">
        <f t="shared" si="99"/>
        <v>15257.393304536579</v>
      </c>
      <c r="AA235" s="16">
        <f t="shared" si="122"/>
        <v>1968.5616249716943</v>
      </c>
      <c r="AB235" s="16">
        <f t="shared" si="100"/>
        <v>622.38334463405283</v>
      </c>
      <c r="AC235" s="16">
        <f t="shared" si="123"/>
        <v>-12797.081080374897</v>
      </c>
      <c r="AD235" s="16">
        <f t="shared" si="124"/>
        <v>0</v>
      </c>
      <c r="AE235" s="16">
        <f t="shared" si="101"/>
        <v>-13419.46442500895</v>
      </c>
      <c r="AF235" s="16">
        <f t="shared" si="125"/>
        <v>0</v>
      </c>
      <c r="AG235" s="16">
        <f t="shared" si="102"/>
        <v>499.4096268864717</v>
      </c>
      <c r="AH235" s="16">
        <f t="shared" si="126"/>
        <v>-113.54772591683557</v>
      </c>
      <c r="AI235" s="16">
        <f t="shared" si="127"/>
        <v>0</v>
      </c>
      <c r="AJ235" s="16">
        <f t="shared" si="103"/>
        <v>-612.95735280330723</v>
      </c>
      <c r="AK235" s="16">
        <f t="shared" si="128"/>
        <v>0</v>
      </c>
      <c r="AL235" s="16">
        <f t="shared" si="104"/>
        <v>437.92276801267872</v>
      </c>
      <c r="AM235" s="16">
        <f t="shared" si="129"/>
        <v>7787.0204272101728</v>
      </c>
      <c r="AN235" s="16">
        <f t="shared" si="130"/>
        <v>565.58469766783594</v>
      </c>
      <c r="AO235" s="16">
        <f t="shared" si="105"/>
        <v>7221.435729542337</v>
      </c>
      <c r="AP235" s="16">
        <f t="shared" si="131"/>
        <v>933.53852224172499</v>
      </c>
      <c r="AQ235" s="16">
        <f t="shared" si="106"/>
        <v>499.4096268864717</v>
      </c>
      <c r="AR235" s="16">
        <f t="shared" si="132"/>
        <v>-113.54772591683557</v>
      </c>
      <c r="AS235" s="16">
        <f t="shared" si="133"/>
        <v>0</v>
      </c>
      <c r="AT235" s="16">
        <f t="shared" si="107"/>
        <v>-612.95735280330723</v>
      </c>
      <c r="AU235" s="16">
        <f t="shared" si="134"/>
        <v>0</v>
      </c>
    </row>
    <row r="236" spans="2:47">
      <c r="B236" s="13">
        <v>32</v>
      </c>
      <c r="C236" s="16">
        <f t="shared" ref="C236:C257" si="135">IF($C$197-12*$B236&lt;=0,0,($C$200*MIN(12,$C$197-12*$B236)-$C$196*(MIN(12,$C$197-12*$B236)-MAX(0,MIN(12,$C$197-12*$B236,$C$198-12*$B236))))/12)</f>
        <v>-3069.0202497892992</v>
      </c>
      <c r="D236" s="16">
        <f t="shared" si="108"/>
        <v>547715.72082753479</v>
      </c>
      <c r="E236" s="16">
        <f t="shared" si="109"/>
        <v>0</v>
      </c>
      <c r="F236" s="16">
        <f t="shared" ref="F236:F267" si="136">IF(E236&gt;0,IF(E236&lt;=D236,D236-E236,C236*(D236/E236-1)),D236-C236)</f>
        <v>550784.74107732414</v>
      </c>
      <c r="G236" s="16">
        <f t="shared" si="110"/>
        <v>97047.997335858236</v>
      </c>
      <c r="H236" s="16">
        <f t="shared" ref="H236:H257" si="137">IF($H$197-12*$B236&lt;=0,0,($H$200*MIN(12,$H$197-12*$B236)-$H$196*(MIN(12,$H$197-12*$B236)-MAX(0,MIN(12,$H$197-12*$B236,$H$198-12*$B236))))/12)</f>
        <v>868.33078012922977</v>
      </c>
      <c r="I236" s="16">
        <f t="shared" si="111"/>
        <v>-40181.819681140842</v>
      </c>
      <c r="J236" s="16">
        <f t="shared" si="112"/>
        <v>0</v>
      </c>
      <c r="K236" s="16">
        <f t="shared" ref="K236:K267" si="138">IF(J236&gt;0,IF(J236&lt;=I236,I236-J236,H236*(I236/J236-1)),I236-H236)</f>
        <v>-41050.150461270074</v>
      </c>
      <c r="L236" s="16">
        <f t="shared" si="113"/>
        <v>0</v>
      </c>
      <c r="M236" s="16">
        <f t="shared" ref="M236:M257" si="139">IF($M$197-12*$B236&lt;=0,0,($M$200*MIN(12,$M$197-12*$B236)-$M$196*(MIN(12,$M$197-12*$B236)-MAX(0,MIN(12,$M$197-12*$B236,$M$198-12*$B236))))/12)</f>
        <v>-1197.9149416578657</v>
      </c>
      <c r="N236" s="16">
        <f t="shared" si="114"/>
        <v>229744.53618036603</v>
      </c>
      <c r="O236" s="16">
        <f t="shared" si="115"/>
        <v>0</v>
      </c>
      <c r="P236" s="16">
        <f t="shared" ref="P236:P267" si="140">IF(O236&gt;0,IF(O236&lt;=N236,N236-O236,M236*(N236/O236-1)),N236-M236)</f>
        <v>230942.45112202389</v>
      </c>
      <c r="Q236" s="16">
        <f t="shared" si="116"/>
        <v>39205.877242273004</v>
      </c>
      <c r="R236" s="16">
        <f t="shared" ref="R236:R257" si="141">IF($R$197-12*$B236&lt;=0,0,($R$200*MIN(12,$R$197-12*$B236)-$R$196*(MIN(12,$R$197-12*$B236)-MAX(0,MIN(12,$R$197-12*$B236,$R$198-12*$B236))))/12)</f>
        <v>-162.70581891680195</v>
      </c>
      <c r="S236" s="16">
        <f t="shared" si="117"/>
        <v>83343.938872946455</v>
      </c>
      <c r="T236" s="16">
        <f t="shared" si="118"/>
        <v>0</v>
      </c>
      <c r="U236" s="16">
        <f t="shared" ref="U236:U267" si="142">IF(T236&gt;0,IF(T236&lt;=S236,S236-T236,R236*(S236/T236-1)),S236-R236)</f>
        <v>83506.644691863257</v>
      </c>
      <c r="V236" s="16">
        <f t="shared" si="119"/>
        <v>11660.308319462083</v>
      </c>
      <c r="W236" s="16">
        <f t="shared" ref="W236:W257" si="143">IF($W$197-12*$B236&lt;=0,0,($W$200*MIN(12,$W$197-12*$B236)-$W$196*(MIN(12,$W$197-12*$B236)-MAX(0,MIN(12,$W$197-12*$B236,$W$198-12*$B236))))/12)</f>
        <v>376.74181390940066</v>
      </c>
      <c r="X236" s="16">
        <f t="shared" si="120"/>
        <v>15683.684873465332</v>
      </c>
      <c r="Y236" s="16">
        <f t="shared" si="121"/>
        <v>487.60689968373447</v>
      </c>
      <c r="Z236" s="16">
        <f t="shared" ref="Z236:Z267" si="144">IF(Y236&gt;0,IF(Y236&lt;=X236,X236-Y236,W236*(X236/Y236-1)),X236-W236)</f>
        <v>15196.077973781597</v>
      </c>
      <c r="AA236" s="16">
        <f t="shared" si="122"/>
        <v>1869.9597071991077</v>
      </c>
      <c r="AB236" s="16">
        <f t="shared" ref="AB236:AB257" si="145">IF($AB$197-12*$B236&lt;=0,0,($AB$200*MIN(12,$AB$197-12*$B236)-$AB$196*(MIN(12,$AB$197-12*$B236)-MAX(0,MIN(12,$AB$197-12*$B236,$AB$198-12*$B236))))/12)</f>
        <v>622.38334463405283</v>
      </c>
      <c r="AC236" s="16">
        <f t="shared" si="123"/>
        <v>-13822.048357759219</v>
      </c>
      <c r="AD236" s="16">
        <f t="shared" si="124"/>
        <v>0</v>
      </c>
      <c r="AE236" s="16">
        <f t="shared" ref="AE236:AE267" si="146">IF(AD236&gt;0,IF(AD236&lt;=AC236,AC236-AD236,AB236*(AC236/AD236-1)),AC236-AB236)</f>
        <v>-14444.431702393271</v>
      </c>
      <c r="AF236" s="16">
        <f t="shared" si="125"/>
        <v>0</v>
      </c>
      <c r="AG236" s="16">
        <f t="shared" ref="AG236:AG257" si="147">IF($AG$197-12*$B236&lt;=0,0,($AG$200*MIN(12,$AG$197-12*$B236)-$AG$196*(MIN(12,$AG$197-12*$B236)-MAX(0,MIN(12,$AG$197-12*$B236,$AG$198-12*$B236))))/12)</f>
        <v>499.4096268864717</v>
      </c>
      <c r="AH236" s="16">
        <f t="shared" si="126"/>
        <v>-631.34607338740648</v>
      </c>
      <c r="AI236" s="16">
        <f t="shared" si="127"/>
        <v>0</v>
      </c>
      <c r="AJ236" s="16">
        <f t="shared" ref="AJ236:AJ267" si="148">IF(AI236&gt;0,IF(AI236&lt;=AH236,AH236-AI236,AG236*(AH236/AI236-1)),AH236-AG236)</f>
        <v>-1130.7557002738781</v>
      </c>
      <c r="AK236" s="16">
        <f t="shared" si="128"/>
        <v>0</v>
      </c>
      <c r="AL236" s="16">
        <f t="shared" ref="AL236:AL257" si="149">IF($AL$197-12*$B236&lt;=0,0,($AL$200*MIN(12,$AL$197-12*$B236)-$AL$196*(MIN(12,$AL$197-12*$B236)-MAX(0,MIN(12,$AL$197-12*$B236,$AL$198-12*$B236))))/12)</f>
        <v>437.92276801267872</v>
      </c>
      <c r="AM236" s="16">
        <f t="shared" si="129"/>
        <v>7423.2026438257499</v>
      </c>
      <c r="AN236" s="16">
        <f t="shared" si="130"/>
        <v>566.74543358586902</v>
      </c>
      <c r="AO236" s="16">
        <f t="shared" ref="AO236:AO267" si="150">IF(AN236&gt;0,IF(AN236&lt;=AM236,AM236-AN236,AL236*(AM236/AN236-1)),AM236-AL236)</f>
        <v>6856.4572102398806</v>
      </c>
      <c r="AP236" s="16">
        <f t="shared" si="131"/>
        <v>845.35772482546338</v>
      </c>
      <c r="AQ236" s="16">
        <f t="shared" ref="AQ236:AQ257" si="151">IF($AQ$197-12*$B236&lt;=0,0,($AQ$200*MIN(12,$AQ$197-12*$B236)-$AQ$196*(MIN(12,$AQ$197-12*$B236)-MAX(0,MIN(12,$AQ$197-12*$B236,$AQ$198-12*$B236))))/12)</f>
        <v>499.4096268864717</v>
      </c>
      <c r="AR236" s="16">
        <f t="shared" si="132"/>
        <v>-631.34607338740648</v>
      </c>
      <c r="AS236" s="16">
        <f t="shared" si="133"/>
        <v>0</v>
      </c>
      <c r="AT236" s="16">
        <f t="shared" ref="AT236:AT267" si="152">IF(AS236&gt;0,IF(AS236&lt;=AR236,AR236-AS236,AQ236*(AR236/AS236-1)),AR236-AQ236)</f>
        <v>-1130.7557002738781</v>
      </c>
      <c r="AU236" s="16">
        <f t="shared" si="134"/>
        <v>0</v>
      </c>
    </row>
    <row r="237" spans="2:47">
      <c r="B237" s="13">
        <v>33</v>
      </c>
      <c r="C237" s="16">
        <f t="shared" si="135"/>
        <v>-3069.0202497892992</v>
      </c>
      <c r="D237" s="16">
        <f t="shared" ref="D237:D257" si="153">IF($B237&gt;$C$199,F236,F236*$B$73*IF(F236&gt;0,$B$72,1))</f>
        <v>566173.6667430246</v>
      </c>
      <c r="E237" s="16">
        <f t="shared" ref="E237:E268" si="154">IF(AND(C237&gt;0,D237&gt;0),C237/(1-$B$71*MAX(0,1-G236/D237)),0)</f>
        <v>0</v>
      </c>
      <c r="F237" s="16">
        <f t="shared" si="136"/>
        <v>569242.68699281395</v>
      </c>
      <c r="G237" s="16">
        <f t="shared" ref="G237:G268" si="155">IF(E237&gt;0,IF(E237&lt;=D237,G236*(1-E237/D237),0),IF(AND(C237&lt;0,F237&gt;0),G236-C237,G236))/$B$74</f>
        <v>98153.93880945837</v>
      </c>
      <c r="H237" s="16">
        <f t="shared" si="137"/>
        <v>868.33078012922977</v>
      </c>
      <c r="I237" s="16">
        <f t="shared" ref="I237:I257" si="156">IF($B237&gt;$H$199,K236,K236*$B$73*IF(K236&gt;0,$B$72,1))</f>
        <v>-42281.654975108177</v>
      </c>
      <c r="J237" s="16">
        <f t="shared" ref="J237:J268" si="157">IF(AND(H237&gt;0,I237&gt;0),H237/(1-$B$71*MAX(0,1-L236/I237)),0)</f>
        <v>0</v>
      </c>
      <c r="K237" s="16">
        <f t="shared" si="138"/>
        <v>-43149.985755237409</v>
      </c>
      <c r="L237" s="16">
        <f t="shared" ref="L237:L268" si="158">IF(J237&gt;0,IF(J237&lt;=I237,L236*(1-J237/I237),0),IF(AND(H237&lt;0,K237&gt;0),L236-H237,L236))/$B$74</f>
        <v>0</v>
      </c>
      <c r="M237" s="16">
        <f t="shared" si="139"/>
        <v>-1197.9149416578657</v>
      </c>
      <c r="N237" s="16">
        <f t="shared" ref="N237:N257" si="159">IF($B237&gt;$M$199,P236,P236*$B$73*IF(P236&gt;0,$B$72,1))</f>
        <v>237394.98320637323</v>
      </c>
      <c r="O237" s="16">
        <f t="shared" ref="O237:O268" si="160">IF(AND(M237&gt;0,N237&gt;0),M237/(1-$B$71*MAX(0,1-Q236/N237)),0)</f>
        <v>0</v>
      </c>
      <c r="P237" s="16">
        <f t="shared" si="140"/>
        <v>238592.89814803109</v>
      </c>
      <c r="Q237" s="16">
        <f t="shared" ref="Q237:Q268" si="161">IF(O237&gt;0,IF(O237&lt;=N237,Q236*(1-O237/N237),0),IF(AND(M237&lt;0,P237&gt;0),Q236-M237,Q236))/$B$74</f>
        <v>39611.560964638105</v>
      </c>
      <c r="R237" s="16">
        <f t="shared" si="141"/>
        <v>-162.70581891680195</v>
      </c>
      <c r="S237" s="16">
        <f t="shared" ref="S237:S257" si="162">IF($B237&gt;$R$199,U236,U236*$B$73*IF(U236&gt;0,$B$72,1))</f>
        <v>85839.820344553926</v>
      </c>
      <c r="T237" s="16">
        <f t="shared" ref="T237:T268" si="163">IF(AND(R237&gt;0,S237&gt;0),R237/(1-$B$71*MAX(0,1-V236/S237)),0)</f>
        <v>0</v>
      </c>
      <c r="U237" s="16">
        <f t="shared" si="142"/>
        <v>86002.526163470728</v>
      </c>
      <c r="V237" s="16">
        <f t="shared" ref="V237:V268" si="164">IF(T237&gt;0,IF(T237&lt;=S237,V236*(1-T237/S237),0),IF(AND(R237&lt;0,U237&gt;0),V236-R237,V236))/$B$74</f>
        <v>11591.190331744005</v>
      </c>
      <c r="W237" s="16">
        <f t="shared" si="143"/>
        <v>376.74181390940066</v>
      </c>
      <c r="X237" s="16">
        <f t="shared" ref="X237:X257" si="165">IF($B237&gt;$W$199,Z236,Z236*$B$73*IF(Z236&gt;0,$B$72,1))</f>
        <v>15620.656392369056</v>
      </c>
      <c r="Y237" s="16">
        <f t="shared" ref="Y237:Y268" si="166">IF(AND(W237&gt;0,X237&gt;0),W237/(1-$B$71*MAX(0,1-AA236/X237)),0)</f>
        <v>488.56141410049264</v>
      </c>
      <c r="Z237" s="16">
        <f t="shared" si="144"/>
        <v>15132.094978268562</v>
      </c>
      <c r="AA237" s="16">
        <f t="shared" ref="AA237:AA268" si="167">IF(Y237&gt;0,IF(Y237&lt;=X237,AA236*(1-Y237/X237),0),IF(AND(W237&lt;0,Z237&gt;0),AA236-W237,AA236))/$B$74</f>
        <v>1775.9545867146751</v>
      </c>
      <c r="AB237" s="16">
        <f t="shared" si="145"/>
        <v>622.38334463405283</v>
      </c>
      <c r="AC237" s="16">
        <f t="shared" ref="AC237:AC257" si="168">IF($B237&gt;$AB$199,AE236,AE236*$B$73*IF(AE236&gt;0,$B$72,1))</f>
        <v>-14877.764653465068</v>
      </c>
      <c r="AD237" s="16">
        <f t="shared" ref="AD237:AD268" si="169">IF(AND(AB237&gt;0,AC237&gt;0),AB237/(1-$B$71*MAX(0,1-AF236/AC237)),0)</f>
        <v>0</v>
      </c>
      <c r="AE237" s="16">
        <f t="shared" si="146"/>
        <v>-15500.147998099121</v>
      </c>
      <c r="AF237" s="16">
        <f t="shared" ref="AF237:AF268" si="170">IF(AD237&gt;0,IF(AD237&lt;=AC237,AF236*(1-AD237/AC237),0),IF(AND(AB237&lt;0,AE237&gt;0),AF236-AB237,AF236))/$B$74</f>
        <v>0</v>
      </c>
      <c r="AG237" s="16">
        <f t="shared" si="147"/>
        <v>499.4096268864717</v>
      </c>
      <c r="AH237" s="16">
        <f t="shared" ref="AH237:AH257" si="171">IF($B237&gt;$AG$199,AJ236,AJ236*$B$73*IF(AJ236&gt;0,$B$72,1))</f>
        <v>-1164.6783712820945</v>
      </c>
      <c r="AI237" s="16">
        <f t="shared" ref="AI237:AI268" si="172">IF(AND(AG237&gt;0,AH237&gt;0),AG237/(1-$B$71*MAX(0,1-AK236/AH237)),0)</f>
        <v>0</v>
      </c>
      <c r="AJ237" s="16">
        <f t="shared" si="148"/>
        <v>-1664.0879981685662</v>
      </c>
      <c r="AK237" s="16">
        <f t="shared" ref="AK237:AK268" si="173">IF(AI237&gt;0,IF(AI237&lt;=AH237,AK236*(1-AI237/AH237),0),IF(AND(AG237&lt;0,AJ237&gt;0),AK236-AG237,AK236))/$B$74</f>
        <v>0</v>
      </c>
      <c r="AL237" s="16">
        <f t="shared" si="149"/>
        <v>437.92276801267872</v>
      </c>
      <c r="AM237" s="16">
        <f t="shared" ref="AM237:AM257" si="174">IF($B237&gt;$AL$199,AO236,AO236*$B$73*IF(AO236&gt;0,$B$72,1))</f>
        <v>7048.0266246939827</v>
      </c>
      <c r="AN237" s="16">
        <f t="shared" ref="AN237:AN268" si="175">IF(AND(AL237&gt;0,AM237&gt;0),AL237/(1-$B$71*MAX(0,1-AP236/AM237)),0)</f>
        <v>567.85692666448585</v>
      </c>
      <c r="AO237" s="16">
        <f t="shared" si="150"/>
        <v>6480.1696980294964</v>
      </c>
      <c r="AP237" s="16">
        <f t="shared" ref="AP237:AP268" si="176">IF(AN237&gt;0,IF(AN237&lt;=AM237,AP236*(1-AN237/AM237),0),IF(AND(AL237&lt;0,AO237&gt;0),AP236-AL237,AP236))/$B$74</f>
        <v>762.00741392783277</v>
      </c>
      <c r="AQ237" s="16">
        <f t="shared" si="151"/>
        <v>499.4096268864717</v>
      </c>
      <c r="AR237" s="16">
        <f t="shared" ref="AR237:AR257" si="177">IF($B237&gt;$AQ$199,AT236,AT236*$B$73*IF(AT236&gt;0,$B$72,1))</f>
        <v>-1164.6783712820945</v>
      </c>
      <c r="AS237" s="16">
        <f t="shared" ref="AS237:AS268" si="178">IF(AND(AQ237&gt;0,AR237&gt;0),AQ237/(1-$B$71*MAX(0,1-AU236/AR237)),0)</f>
        <v>0</v>
      </c>
      <c r="AT237" s="16">
        <f t="shared" si="152"/>
        <v>-1664.0879981685662</v>
      </c>
      <c r="AU237" s="16">
        <f t="shared" ref="AU237:AU268" si="179">IF(AS237&gt;0,IF(AS237&lt;=AR237,AU236*(1-AS237/AR237),0),IF(AND(AQ237&lt;0,AT237&gt;0),AU236-AQ237,AU236))/$B$74</f>
        <v>0</v>
      </c>
    </row>
    <row r="238" spans="2:47">
      <c r="B238" s="13">
        <v>34</v>
      </c>
      <c r="C238" s="16">
        <f t="shared" si="135"/>
        <v>-3069.0202497892992</v>
      </c>
      <c r="D238" s="16">
        <f t="shared" si="153"/>
        <v>585147.32766739314</v>
      </c>
      <c r="E238" s="16">
        <f t="shared" si="154"/>
        <v>0</v>
      </c>
      <c r="F238" s="16">
        <f t="shared" si="136"/>
        <v>588216.34791718249</v>
      </c>
      <c r="G238" s="16">
        <f t="shared" si="155"/>
        <v>99238.195156125163</v>
      </c>
      <c r="H238" s="16">
        <f t="shared" si="137"/>
        <v>868.33078012922977</v>
      </c>
      <c r="I238" s="16">
        <f t="shared" si="156"/>
        <v>-44444.48532789453</v>
      </c>
      <c r="J238" s="16">
        <f t="shared" si="157"/>
        <v>0</v>
      </c>
      <c r="K238" s="16">
        <f t="shared" si="138"/>
        <v>-45312.816108023762</v>
      </c>
      <c r="L238" s="16">
        <f t="shared" si="158"/>
        <v>0</v>
      </c>
      <c r="M238" s="16">
        <f t="shared" si="139"/>
        <v>-1197.9149416578657</v>
      </c>
      <c r="N238" s="16">
        <f t="shared" si="159"/>
        <v>245259.1837222871</v>
      </c>
      <c r="O238" s="16">
        <f t="shared" si="160"/>
        <v>0</v>
      </c>
      <c r="P238" s="16">
        <f t="shared" si="140"/>
        <v>246457.09866394495</v>
      </c>
      <c r="Q238" s="16">
        <f t="shared" si="161"/>
        <v>40009.290104211737</v>
      </c>
      <c r="R238" s="16">
        <f t="shared" si="141"/>
        <v>-162.70581891680195</v>
      </c>
      <c r="S238" s="16">
        <f t="shared" si="162"/>
        <v>88405.436744478109</v>
      </c>
      <c r="T238" s="16">
        <f t="shared" si="163"/>
        <v>0</v>
      </c>
      <c r="U238" s="16">
        <f t="shared" si="142"/>
        <v>88568.142563394911</v>
      </c>
      <c r="V238" s="16">
        <f t="shared" si="164"/>
        <v>11523.427598687065</v>
      </c>
      <c r="W238" s="16">
        <f t="shared" si="143"/>
        <v>376.74181390940066</v>
      </c>
      <c r="X238" s="16">
        <f t="shared" si="165"/>
        <v>15554.885711961386</v>
      </c>
      <c r="Y238" s="16">
        <f t="shared" si="166"/>
        <v>489.47526525032049</v>
      </c>
      <c r="Z238" s="16">
        <f t="shared" si="144"/>
        <v>15065.410446711065</v>
      </c>
      <c r="AA238" s="16">
        <f t="shared" si="167"/>
        <v>1686.3426656170891</v>
      </c>
      <c r="AB238" s="16">
        <f t="shared" si="145"/>
        <v>622.38334463405283</v>
      </c>
      <c r="AC238" s="16">
        <f t="shared" si="168"/>
        <v>-15965.152438042094</v>
      </c>
      <c r="AD238" s="16">
        <f t="shared" si="169"/>
        <v>0</v>
      </c>
      <c r="AE238" s="16">
        <f t="shared" si="146"/>
        <v>-16587.535782676146</v>
      </c>
      <c r="AF238" s="16">
        <f t="shared" si="170"/>
        <v>0</v>
      </c>
      <c r="AG238" s="16">
        <f t="shared" si="147"/>
        <v>499.4096268864717</v>
      </c>
      <c r="AH238" s="16">
        <f t="shared" si="171"/>
        <v>-1714.0106381136231</v>
      </c>
      <c r="AI238" s="16">
        <f t="shared" si="172"/>
        <v>0</v>
      </c>
      <c r="AJ238" s="16">
        <f t="shared" si="148"/>
        <v>-2213.4202650000948</v>
      </c>
      <c r="AK238" s="16">
        <f t="shared" si="173"/>
        <v>0</v>
      </c>
      <c r="AL238" s="16">
        <f t="shared" si="149"/>
        <v>437.92276801267872</v>
      </c>
      <c r="AM238" s="16">
        <f t="shared" si="174"/>
        <v>6661.2256393924408</v>
      </c>
      <c r="AN238" s="16">
        <f t="shared" si="175"/>
        <v>568.92107658884538</v>
      </c>
      <c r="AO238" s="16">
        <f t="shared" si="150"/>
        <v>6092.3045628035952</v>
      </c>
      <c r="AP238" s="16">
        <f t="shared" si="176"/>
        <v>683.26077030280328</v>
      </c>
      <c r="AQ238" s="16">
        <f t="shared" si="151"/>
        <v>499.4096268864717</v>
      </c>
      <c r="AR238" s="16">
        <f t="shared" si="177"/>
        <v>-1714.0106381136231</v>
      </c>
      <c r="AS238" s="16">
        <f t="shared" si="178"/>
        <v>0</v>
      </c>
      <c r="AT238" s="16">
        <f t="shared" si="152"/>
        <v>-2213.4202650000948</v>
      </c>
      <c r="AU238" s="16">
        <f t="shared" si="179"/>
        <v>0</v>
      </c>
    </row>
    <row r="239" spans="2:47">
      <c r="B239" s="13">
        <v>35</v>
      </c>
      <c r="C239" s="16">
        <f t="shared" si="135"/>
        <v>-3069.0202497892992</v>
      </c>
      <c r="D239" s="16">
        <f t="shared" si="153"/>
        <v>604651.1126779886</v>
      </c>
      <c r="E239" s="16">
        <f t="shared" si="154"/>
        <v>0</v>
      </c>
      <c r="F239" s="16">
        <f t="shared" si="136"/>
        <v>607720.13292777794</v>
      </c>
      <c r="G239" s="16">
        <f t="shared" si="155"/>
        <v>100301.19157442595</v>
      </c>
      <c r="H239" s="16">
        <f t="shared" si="137"/>
        <v>868.33078012922977</v>
      </c>
      <c r="I239" s="16">
        <f t="shared" si="156"/>
        <v>-46672.200591264474</v>
      </c>
      <c r="J239" s="16">
        <f t="shared" si="157"/>
        <v>0</v>
      </c>
      <c r="K239" s="16">
        <f t="shared" si="138"/>
        <v>-47540.531371393707</v>
      </c>
      <c r="L239" s="16">
        <f t="shared" si="158"/>
        <v>0</v>
      </c>
      <c r="M239" s="16">
        <f t="shared" si="139"/>
        <v>-1197.9149416578657</v>
      </c>
      <c r="N239" s="16">
        <f t="shared" si="159"/>
        <v>253343.11000061559</v>
      </c>
      <c r="O239" s="16">
        <f t="shared" si="160"/>
        <v>0</v>
      </c>
      <c r="P239" s="16">
        <f t="shared" si="140"/>
        <v>254541.02494227345</v>
      </c>
      <c r="Q239" s="16">
        <f t="shared" si="161"/>
        <v>40399.220633205492</v>
      </c>
      <c r="R239" s="16">
        <f t="shared" si="141"/>
        <v>-162.70581891680195</v>
      </c>
      <c r="S239" s="16">
        <f t="shared" si="162"/>
        <v>91042.736466616174</v>
      </c>
      <c r="T239" s="16">
        <f t="shared" si="163"/>
        <v>0</v>
      </c>
      <c r="U239" s="16">
        <f t="shared" si="142"/>
        <v>91205.442285532976</v>
      </c>
      <c r="V239" s="16">
        <f t="shared" si="164"/>
        <v>11456.993546670457</v>
      </c>
      <c r="W239" s="16">
        <f t="shared" si="143"/>
        <v>376.74181390940066</v>
      </c>
      <c r="X239" s="16">
        <f t="shared" si="165"/>
        <v>15486.338014592173</v>
      </c>
      <c r="Y239" s="16">
        <f t="shared" si="166"/>
        <v>490.35003664481775</v>
      </c>
      <c r="Z239" s="16">
        <f t="shared" si="144"/>
        <v>14995.987977947356</v>
      </c>
      <c r="AA239" s="16">
        <f t="shared" si="167"/>
        <v>1600.9287566674495</v>
      </c>
      <c r="AB239" s="16">
        <f t="shared" si="145"/>
        <v>622.38334463405283</v>
      </c>
      <c r="AC239" s="16">
        <f t="shared" si="168"/>
        <v>-17085.161856156432</v>
      </c>
      <c r="AD239" s="16">
        <f t="shared" si="169"/>
        <v>0</v>
      </c>
      <c r="AE239" s="16">
        <f t="shared" si="146"/>
        <v>-17707.545200790486</v>
      </c>
      <c r="AF239" s="16">
        <f t="shared" si="170"/>
        <v>0</v>
      </c>
      <c r="AG239" s="16">
        <f t="shared" si="147"/>
        <v>499.4096268864717</v>
      </c>
      <c r="AH239" s="16">
        <f t="shared" si="171"/>
        <v>-2279.8228729500975</v>
      </c>
      <c r="AI239" s="16">
        <f t="shared" si="172"/>
        <v>0</v>
      </c>
      <c r="AJ239" s="16">
        <f t="shared" si="148"/>
        <v>-2779.2324998365693</v>
      </c>
      <c r="AK239" s="16">
        <f t="shared" si="173"/>
        <v>0</v>
      </c>
      <c r="AL239" s="16">
        <f t="shared" si="149"/>
        <v>437.92276801267872</v>
      </c>
      <c r="AM239" s="16">
        <f t="shared" si="174"/>
        <v>6262.5235522883277</v>
      </c>
      <c r="AN239" s="16">
        <f t="shared" si="175"/>
        <v>569.93972633814337</v>
      </c>
      <c r="AO239" s="16">
        <f t="shared" si="150"/>
        <v>5692.5838259501843</v>
      </c>
      <c r="AP239" s="16">
        <f t="shared" si="176"/>
        <v>608.90056469184083</v>
      </c>
      <c r="AQ239" s="16">
        <f t="shared" si="151"/>
        <v>499.4096268864717</v>
      </c>
      <c r="AR239" s="16">
        <f t="shared" si="177"/>
        <v>-2279.8228729500975</v>
      </c>
      <c r="AS239" s="16">
        <f t="shared" si="178"/>
        <v>0</v>
      </c>
      <c r="AT239" s="16">
        <f t="shared" si="152"/>
        <v>-2779.2324998365693</v>
      </c>
      <c r="AU239" s="16">
        <f t="shared" si="179"/>
        <v>0</v>
      </c>
    </row>
    <row r="240" spans="2:47">
      <c r="B240" s="13">
        <v>36</v>
      </c>
      <c r="C240" s="16">
        <f t="shared" si="135"/>
        <v>-3069.0202497892992</v>
      </c>
      <c r="D240" s="16">
        <f t="shared" si="153"/>
        <v>624699.83344178007</v>
      </c>
      <c r="E240" s="16">
        <f t="shared" si="154"/>
        <v>0</v>
      </c>
      <c r="F240" s="16">
        <f t="shared" si="136"/>
        <v>627768.85369156941</v>
      </c>
      <c r="G240" s="16">
        <f t="shared" si="155"/>
        <v>101343.34492570123</v>
      </c>
      <c r="H240" s="16">
        <f t="shared" si="137"/>
        <v>868.33078012922977</v>
      </c>
      <c r="I240" s="16">
        <f t="shared" si="156"/>
        <v>-48966.747312535517</v>
      </c>
      <c r="J240" s="16">
        <f t="shared" si="157"/>
        <v>0</v>
      </c>
      <c r="K240" s="16">
        <f t="shared" si="138"/>
        <v>-49835.078092664749</v>
      </c>
      <c r="L240" s="16">
        <f t="shared" si="158"/>
        <v>0</v>
      </c>
      <c r="M240" s="16">
        <f t="shared" si="139"/>
        <v>-1197.9149416578657</v>
      </c>
      <c r="N240" s="16">
        <f t="shared" si="159"/>
        <v>261652.90117916054</v>
      </c>
      <c r="O240" s="16">
        <f t="shared" si="160"/>
        <v>0</v>
      </c>
      <c r="P240" s="16">
        <f t="shared" si="140"/>
        <v>262850.81612081843</v>
      </c>
      <c r="Q240" s="16">
        <f t="shared" si="161"/>
        <v>40781.505465552313</v>
      </c>
      <c r="R240" s="16">
        <f t="shared" si="141"/>
        <v>-162.70581891680195</v>
      </c>
      <c r="S240" s="16">
        <f t="shared" si="162"/>
        <v>93753.722342990761</v>
      </c>
      <c r="T240" s="16">
        <f t="shared" si="163"/>
        <v>0</v>
      </c>
      <c r="U240" s="16">
        <f t="shared" si="142"/>
        <v>93916.428161907563</v>
      </c>
      <c r="V240" s="16">
        <f t="shared" si="164"/>
        <v>11391.862123124763</v>
      </c>
      <c r="W240" s="16">
        <f t="shared" si="143"/>
        <v>376.74181390940066</v>
      </c>
      <c r="X240" s="16">
        <f t="shared" si="165"/>
        <v>15414.975882051205</v>
      </c>
      <c r="Y240" s="16">
        <f t="shared" si="166"/>
        <v>491.18726317424552</v>
      </c>
      <c r="Z240" s="16">
        <f t="shared" si="144"/>
        <v>14923.788618876959</v>
      </c>
      <c r="AA240" s="16">
        <f t="shared" si="167"/>
        <v>1519.5257827039136</v>
      </c>
      <c r="AB240" s="16">
        <f t="shared" si="145"/>
        <v>622.38334463405283</v>
      </c>
      <c r="AC240" s="16">
        <f t="shared" si="168"/>
        <v>-18238.771556814201</v>
      </c>
      <c r="AD240" s="16">
        <f t="shared" si="169"/>
        <v>0</v>
      </c>
      <c r="AE240" s="16">
        <f t="shared" si="146"/>
        <v>-18861.154901448255</v>
      </c>
      <c r="AF240" s="16">
        <f t="shared" si="170"/>
        <v>0</v>
      </c>
      <c r="AG240" s="16">
        <f t="shared" si="147"/>
        <v>499.4096268864717</v>
      </c>
      <c r="AH240" s="16">
        <f t="shared" si="171"/>
        <v>-2862.6094748316664</v>
      </c>
      <c r="AI240" s="16">
        <f t="shared" si="172"/>
        <v>0</v>
      </c>
      <c r="AJ240" s="16">
        <f t="shared" si="148"/>
        <v>-3362.0191017181382</v>
      </c>
      <c r="AK240" s="16">
        <f t="shared" si="173"/>
        <v>0</v>
      </c>
      <c r="AL240" s="16">
        <f t="shared" si="149"/>
        <v>437.92276801267872</v>
      </c>
      <c r="AM240" s="16">
        <f t="shared" si="174"/>
        <v>5851.6346180472328</v>
      </c>
      <c r="AN240" s="16">
        <f t="shared" si="175"/>
        <v>570.91466236341944</v>
      </c>
      <c r="AO240" s="16">
        <f t="shared" si="150"/>
        <v>5280.7199556838132</v>
      </c>
      <c r="AP240" s="16">
        <f t="shared" si="176"/>
        <v>538.71881205177328</v>
      </c>
      <c r="AQ240" s="16">
        <f t="shared" si="151"/>
        <v>499.4096268864717</v>
      </c>
      <c r="AR240" s="16">
        <f t="shared" si="177"/>
        <v>-2862.6094748316664</v>
      </c>
      <c r="AS240" s="16">
        <f t="shared" si="178"/>
        <v>0</v>
      </c>
      <c r="AT240" s="16">
        <f t="shared" si="152"/>
        <v>-3362.0191017181382</v>
      </c>
      <c r="AU240" s="16">
        <f t="shared" si="179"/>
        <v>0</v>
      </c>
    </row>
    <row r="241" spans="2:47">
      <c r="B241" s="13">
        <v>37</v>
      </c>
      <c r="C241" s="16">
        <f t="shared" si="135"/>
        <v>-3069.0202497892992</v>
      </c>
      <c r="D241" s="16">
        <f t="shared" si="153"/>
        <v>645308.71546371188</v>
      </c>
      <c r="E241" s="16">
        <f t="shared" si="154"/>
        <v>0</v>
      </c>
      <c r="F241" s="16">
        <f t="shared" si="136"/>
        <v>648377.73571350123</v>
      </c>
      <c r="G241" s="16">
        <f t="shared" si="155"/>
        <v>102365.06389753973</v>
      </c>
      <c r="H241" s="16">
        <f t="shared" si="137"/>
        <v>868.33078012922977</v>
      </c>
      <c r="I241" s="16">
        <f t="shared" si="156"/>
        <v>-51330.130435444691</v>
      </c>
      <c r="J241" s="16">
        <f t="shared" si="157"/>
        <v>0</v>
      </c>
      <c r="K241" s="16">
        <f t="shared" si="138"/>
        <v>-52198.461215573923</v>
      </c>
      <c r="L241" s="16">
        <f t="shared" si="158"/>
        <v>0</v>
      </c>
      <c r="M241" s="16">
        <f t="shared" si="139"/>
        <v>-1197.9149416578657</v>
      </c>
      <c r="N241" s="16">
        <f t="shared" si="159"/>
        <v>270194.86792323412</v>
      </c>
      <c r="O241" s="16">
        <f t="shared" si="160"/>
        <v>0</v>
      </c>
      <c r="P241" s="16">
        <f t="shared" si="140"/>
        <v>271392.78286489198</v>
      </c>
      <c r="Q241" s="16">
        <f t="shared" si="161"/>
        <v>41156.294516872724</v>
      </c>
      <c r="R241" s="16">
        <f t="shared" si="141"/>
        <v>-162.70581891680195</v>
      </c>
      <c r="S241" s="16">
        <f t="shared" si="162"/>
        <v>96540.453164751263</v>
      </c>
      <c r="T241" s="16">
        <f t="shared" si="163"/>
        <v>0</v>
      </c>
      <c r="U241" s="16">
        <f t="shared" si="142"/>
        <v>96703.158983668065</v>
      </c>
      <c r="V241" s="16">
        <f t="shared" si="164"/>
        <v>11328.00778631526</v>
      </c>
      <c r="W241" s="16">
        <f t="shared" si="143"/>
        <v>376.74181390940066</v>
      </c>
      <c r="X241" s="16">
        <f t="shared" si="165"/>
        <v>15340.759272888381</v>
      </c>
      <c r="Y241" s="16">
        <f t="shared" si="166"/>
        <v>491.98843141045433</v>
      </c>
      <c r="Z241" s="16">
        <f t="shared" si="144"/>
        <v>14848.770841477926</v>
      </c>
      <c r="AA241" s="16">
        <f t="shared" si="167"/>
        <v>1441.9544827954489</v>
      </c>
      <c r="AB241" s="16">
        <f t="shared" si="145"/>
        <v>622.38334463405283</v>
      </c>
      <c r="AC241" s="16">
        <f t="shared" si="168"/>
        <v>-19426.989548491703</v>
      </c>
      <c r="AD241" s="16">
        <f t="shared" si="169"/>
        <v>0</v>
      </c>
      <c r="AE241" s="16">
        <f t="shared" si="146"/>
        <v>-20049.372893125757</v>
      </c>
      <c r="AF241" s="16">
        <f t="shared" si="170"/>
        <v>0</v>
      </c>
      <c r="AG241" s="16">
        <f t="shared" si="147"/>
        <v>499.4096268864717</v>
      </c>
      <c r="AH241" s="16">
        <f t="shared" si="171"/>
        <v>-3462.8796747696824</v>
      </c>
      <c r="AI241" s="16">
        <f t="shared" si="172"/>
        <v>0</v>
      </c>
      <c r="AJ241" s="16">
        <f t="shared" si="148"/>
        <v>-3962.2893016561543</v>
      </c>
      <c r="AK241" s="16">
        <f t="shared" si="173"/>
        <v>0</v>
      </c>
      <c r="AL241" s="16">
        <f t="shared" si="149"/>
        <v>437.92276801267872</v>
      </c>
      <c r="AM241" s="16">
        <f t="shared" si="174"/>
        <v>5428.2632712456198</v>
      </c>
      <c r="AN241" s="16">
        <f t="shared" si="175"/>
        <v>571.84761493322446</v>
      </c>
      <c r="AO241" s="16">
        <f t="shared" si="150"/>
        <v>4856.4156563123952</v>
      </c>
      <c r="AP241" s="16">
        <f t="shared" si="176"/>
        <v>472.51643352703042</v>
      </c>
      <c r="AQ241" s="16">
        <f t="shared" si="151"/>
        <v>499.4096268864717</v>
      </c>
      <c r="AR241" s="16">
        <f t="shared" si="177"/>
        <v>-3462.8796747696824</v>
      </c>
      <c r="AS241" s="16">
        <f t="shared" si="178"/>
        <v>0</v>
      </c>
      <c r="AT241" s="16">
        <f t="shared" si="152"/>
        <v>-3962.2893016561543</v>
      </c>
      <c r="AU241" s="16">
        <f t="shared" si="179"/>
        <v>0</v>
      </c>
    </row>
    <row r="242" spans="2:47">
      <c r="B242" s="13">
        <v>38</v>
      </c>
      <c r="C242" s="16">
        <f t="shared" si="135"/>
        <v>-511.50337496488345</v>
      </c>
      <c r="D242" s="16">
        <f t="shared" si="153"/>
        <v>666493.40964933648</v>
      </c>
      <c r="E242" s="16">
        <f t="shared" si="154"/>
        <v>0</v>
      </c>
      <c r="F242" s="16">
        <f t="shared" si="136"/>
        <v>667004.91302430141</v>
      </c>
      <c r="G242" s="16">
        <f t="shared" si="155"/>
        <v>100859.3796789261</v>
      </c>
      <c r="H242" s="16">
        <f t="shared" si="137"/>
        <v>868.33078012922977</v>
      </c>
      <c r="I242" s="16">
        <f t="shared" si="156"/>
        <v>-53764.415052041142</v>
      </c>
      <c r="J242" s="16">
        <f t="shared" si="157"/>
        <v>0</v>
      </c>
      <c r="K242" s="16">
        <f t="shared" si="138"/>
        <v>-54632.745832170374</v>
      </c>
      <c r="L242" s="16">
        <f t="shared" si="158"/>
        <v>0</v>
      </c>
      <c r="M242" s="16">
        <f t="shared" si="139"/>
        <v>-1197.9149416578657</v>
      </c>
      <c r="N242" s="16">
        <f t="shared" si="159"/>
        <v>278975.49721813708</v>
      </c>
      <c r="O242" s="16">
        <f t="shared" si="160"/>
        <v>0</v>
      </c>
      <c r="P242" s="16">
        <f t="shared" si="140"/>
        <v>280173.41215979494</v>
      </c>
      <c r="Q242" s="16">
        <f t="shared" si="161"/>
        <v>41523.734763265282</v>
      </c>
      <c r="R242" s="16">
        <f t="shared" si="141"/>
        <v>-162.70581891680195</v>
      </c>
      <c r="S242" s="16">
        <f t="shared" si="162"/>
        <v>99405.045245671761</v>
      </c>
      <c r="T242" s="16">
        <f t="shared" si="163"/>
        <v>0</v>
      </c>
      <c r="U242" s="16">
        <f t="shared" si="142"/>
        <v>99567.751064588563</v>
      </c>
      <c r="V242" s="16">
        <f t="shared" si="164"/>
        <v>11265.405495325551</v>
      </c>
      <c r="W242" s="16">
        <f t="shared" si="143"/>
        <v>376.74181390940066</v>
      </c>
      <c r="X242" s="16">
        <f t="shared" si="165"/>
        <v>15263.645498788819</v>
      </c>
      <c r="Y242" s="16">
        <f t="shared" si="166"/>
        <v>492.75498003774652</v>
      </c>
      <c r="Z242" s="16">
        <f t="shared" si="144"/>
        <v>14770.890518751072</v>
      </c>
      <c r="AA242" s="16">
        <f t="shared" si="167"/>
        <v>1368.0431253595343</v>
      </c>
      <c r="AB242" s="16">
        <f t="shared" si="145"/>
        <v>622.38334463405283</v>
      </c>
      <c r="AC242" s="16">
        <f t="shared" si="168"/>
        <v>-20650.854079919529</v>
      </c>
      <c r="AD242" s="16">
        <f t="shared" si="169"/>
        <v>0</v>
      </c>
      <c r="AE242" s="16">
        <f t="shared" si="146"/>
        <v>-21273.237424553583</v>
      </c>
      <c r="AF242" s="16">
        <f t="shared" si="170"/>
        <v>0</v>
      </c>
      <c r="AG242" s="16">
        <f t="shared" si="147"/>
        <v>499.4096268864717</v>
      </c>
      <c r="AH242" s="16">
        <f t="shared" si="171"/>
        <v>-4081.1579807058392</v>
      </c>
      <c r="AI242" s="16">
        <f t="shared" si="172"/>
        <v>0</v>
      </c>
      <c r="AJ242" s="16">
        <f t="shared" si="148"/>
        <v>-4580.5676075923111</v>
      </c>
      <c r="AK242" s="16">
        <f t="shared" si="173"/>
        <v>0</v>
      </c>
      <c r="AL242" s="16">
        <f t="shared" si="149"/>
        <v>437.92276801267872</v>
      </c>
      <c r="AM242" s="16">
        <f t="shared" si="174"/>
        <v>4992.1039097497633</v>
      </c>
      <c r="AN242" s="16">
        <f t="shared" si="175"/>
        <v>572.7402586287227</v>
      </c>
      <c r="AO242" s="16">
        <f t="shared" si="150"/>
        <v>4419.3636511210407</v>
      </c>
      <c r="AP242" s="16">
        <f t="shared" si="176"/>
        <v>410.1029264313878</v>
      </c>
      <c r="AQ242" s="16">
        <f t="shared" si="151"/>
        <v>499.4096268864717</v>
      </c>
      <c r="AR242" s="16">
        <f t="shared" si="177"/>
        <v>-4081.1579807058392</v>
      </c>
      <c r="AS242" s="16">
        <f t="shared" si="178"/>
        <v>0</v>
      </c>
      <c r="AT242" s="16">
        <f t="shared" si="152"/>
        <v>-4580.5676075923111</v>
      </c>
      <c r="AU242" s="16">
        <f t="shared" si="179"/>
        <v>0</v>
      </c>
    </row>
    <row r="243" spans="2:47">
      <c r="B243" s="13">
        <v>39</v>
      </c>
      <c r="C243" s="16">
        <f t="shared" si="135"/>
        <v>0</v>
      </c>
      <c r="D243" s="16">
        <f t="shared" si="153"/>
        <v>685641.03029420041</v>
      </c>
      <c r="E243" s="16">
        <f t="shared" si="154"/>
        <v>0</v>
      </c>
      <c r="F243" s="16">
        <f t="shared" si="136"/>
        <v>685641.03029420041</v>
      </c>
      <c r="G243" s="16">
        <f t="shared" si="155"/>
        <v>98881.744783260874</v>
      </c>
      <c r="H243" s="16">
        <f t="shared" si="137"/>
        <v>868.33078012922977</v>
      </c>
      <c r="I243" s="16">
        <f t="shared" si="156"/>
        <v>-56271.728207135486</v>
      </c>
      <c r="J243" s="16">
        <f t="shared" si="157"/>
        <v>0</v>
      </c>
      <c r="K243" s="16">
        <f t="shared" si="138"/>
        <v>-57140.058987264718</v>
      </c>
      <c r="L243" s="16">
        <f t="shared" si="158"/>
        <v>0</v>
      </c>
      <c r="M243" s="16">
        <f t="shared" si="139"/>
        <v>-1197.9149416578657</v>
      </c>
      <c r="N243" s="16">
        <f t="shared" si="159"/>
        <v>288001.45729553961</v>
      </c>
      <c r="O243" s="16">
        <f t="shared" si="160"/>
        <v>0</v>
      </c>
      <c r="P243" s="16">
        <f t="shared" si="140"/>
        <v>289199.37223719747</v>
      </c>
      <c r="Q243" s="16">
        <f t="shared" si="161"/>
        <v>41883.970298944259</v>
      </c>
      <c r="R243" s="16">
        <f t="shared" si="141"/>
        <v>-162.70581891680195</v>
      </c>
      <c r="S243" s="16">
        <f t="shared" si="162"/>
        <v>102349.67402933317</v>
      </c>
      <c r="T243" s="16">
        <f t="shared" si="163"/>
        <v>0</v>
      </c>
      <c r="U243" s="16">
        <f t="shared" si="142"/>
        <v>102512.37984824997</v>
      </c>
      <c r="V243" s="16">
        <f t="shared" si="164"/>
        <v>11204.030700237601</v>
      </c>
      <c r="W243" s="16">
        <f t="shared" si="143"/>
        <v>376.74181390940066</v>
      </c>
      <c r="X243" s="16">
        <f t="shared" si="165"/>
        <v>15183.589199844977</v>
      </c>
      <c r="Y243" s="16">
        <f t="shared" si="166"/>
        <v>493.48830039692655</v>
      </c>
      <c r="Z243" s="16">
        <f t="shared" si="144"/>
        <v>14690.100899448051</v>
      </c>
      <c r="AA243" s="16">
        <f t="shared" si="167"/>
        <v>1297.6272284230915</v>
      </c>
      <c r="AB243" s="16">
        <f t="shared" si="145"/>
        <v>622.38334463405283</v>
      </c>
      <c r="AC243" s="16">
        <f t="shared" si="168"/>
        <v>-21911.434547290191</v>
      </c>
      <c r="AD243" s="16">
        <f t="shared" si="169"/>
        <v>0</v>
      </c>
      <c r="AE243" s="16">
        <f t="shared" si="146"/>
        <v>-22533.817891924245</v>
      </c>
      <c r="AF243" s="16">
        <f t="shared" si="170"/>
        <v>0</v>
      </c>
      <c r="AG243" s="16">
        <f t="shared" si="147"/>
        <v>499.4096268864717</v>
      </c>
      <c r="AH243" s="16">
        <f t="shared" si="171"/>
        <v>-4717.9846358200803</v>
      </c>
      <c r="AI243" s="16">
        <f t="shared" si="172"/>
        <v>0</v>
      </c>
      <c r="AJ243" s="16">
        <f t="shared" si="148"/>
        <v>-5217.3942627065517</v>
      </c>
      <c r="AK243" s="16">
        <f t="shared" si="173"/>
        <v>0</v>
      </c>
      <c r="AL243" s="16">
        <f t="shared" si="149"/>
        <v>437.92276801267872</v>
      </c>
      <c r="AM243" s="16">
        <f t="shared" si="174"/>
        <v>4542.8406715333631</v>
      </c>
      <c r="AN243" s="16">
        <f t="shared" si="175"/>
        <v>573.59421297104018</v>
      </c>
      <c r="AO243" s="16">
        <f t="shared" si="150"/>
        <v>3969.2464585623229</v>
      </c>
      <c r="AP243" s="16">
        <f t="shared" si="176"/>
        <v>351.29604245117588</v>
      </c>
      <c r="AQ243" s="16">
        <f t="shared" si="151"/>
        <v>499.4096268864717</v>
      </c>
      <c r="AR243" s="16">
        <f t="shared" si="177"/>
        <v>-4717.9846358200803</v>
      </c>
      <c r="AS243" s="16">
        <f t="shared" si="178"/>
        <v>0</v>
      </c>
      <c r="AT243" s="16">
        <f t="shared" si="152"/>
        <v>-5217.3942627065517</v>
      </c>
      <c r="AU243" s="16">
        <f t="shared" si="179"/>
        <v>0</v>
      </c>
    </row>
    <row r="244" spans="2:47">
      <c r="B244" s="13">
        <v>40</v>
      </c>
      <c r="C244" s="16">
        <f t="shared" si="135"/>
        <v>0</v>
      </c>
      <c r="D244" s="16">
        <f t="shared" si="153"/>
        <v>685641.03029420041</v>
      </c>
      <c r="E244" s="16">
        <f t="shared" si="154"/>
        <v>0</v>
      </c>
      <c r="F244" s="16">
        <f t="shared" si="136"/>
        <v>685641.03029420041</v>
      </c>
      <c r="G244" s="16">
        <f t="shared" si="155"/>
        <v>96942.887042412622</v>
      </c>
      <c r="H244" s="16">
        <f t="shared" si="137"/>
        <v>868.33078012922977</v>
      </c>
      <c r="I244" s="16">
        <f t="shared" si="156"/>
        <v>-58854.260756882664</v>
      </c>
      <c r="J244" s="16">
        <f t="shared" si="157"/>
        <v>0</v>
      </c>
      <c r="K244" s="16">
        <f t="shared" si="138"/>
        <v>-59722.591537011896</v>
      </c>
      <c r="L244" s="16">
        <f t="shared" si="158"/>
        <v>0</v>
      </c>
      <c r="M244" s="16">
        <f t="shared" si="139"/>
        <v>-1197.9149416578657</v>
      </c>
      <c r="N244" s="16">
        <f t="shared" si="159"/>
        <v>297279.60269750474</v>
      </c>
      <c r="O244" s="16">
        <f t="shared" si="160"/>
        <v>0</v>
      </c>
      <c r="P244" s="16">
        <f t="shared" si="140"/>
        <v>298477.5176391626</v>
      </c>
      <c r="Q244" s="16">
        <f t="shared" si="161"/>
        <v>42237.142392747184</v>
      </c>
      <c r="R244" s="16">
        <f t="shared" si="141"/>
        <v>-162.70581891680195</v>
      </c>
      <c r="S244" s="16">
        <f t="shared" si="162"/>
        <v>105376.57574121006</v>
      </c>
      <c r="T244" s="16">
        <f t="shared" si="163"/>
        <v>0</v>
      </c>
      <c r="U244" s="16">
        <f t="shared" si="142"/>
        <v>105539.28156012687</v>
      </c>
      <c r="V244" s="16">
        <f t="shared" si="164"/>
        <v>11143.859332504317</v>
      </c>
      <c r="W244" s="16">
        <f t="shared" si="143"/>
        <v>376.74181390940066</v>
      </c>
      <c r="X244" s="16">
        <f t="shared" si="165"/>
        <v>15100.542318578629</v>
      </c>
      <c r="Y244" s="16">
        <f t="shared" si="166"/>
        <v>494.18973712881876</v>
      </c>
      <c r="Z244" s="16">
        <f t="shared" si="144"/>
        <v>14606.35258144981</v>
      </c>
      <c r="AA244" s="16">
        <f t="shared" si="167"/>
        <v>1230.5492871641366</v>
      </c>
      <c r="AB244" s="16">
        <f t="shared" si="145"/>
        <v>622.38334463405283</v>
      </c>
      <c r="AC244" s="16">
        <f t="shared" si="168"/>
        <v>-23209.832428681973</v>
      </c>
      <c r="AD244" s="16">
        <f t="shared" si="169"/>
        <v>0</v>
      </c>
      <c r="AE244" s="16">
        <f t="shared" si="146"/>
        <v>-23832.215773316027</v>
      </c>
      <c r="AF244" s="16">
        <f t="shared" si="170"/>
        <v>0</v>
      </c>
      <c r="AG244" s="16">
        <f t="shared" si="147"/>
        <v>499.4096268864717</v>
      </c>
      <c r="AH244" s="16">
        <f t="shared" si="171"/>
        <v>-5373.9160905877479</v>
      </c>
      <c r="AI244" s="16">
        <f t="shared" si="172"/>
        <v>0</v>
      </c>
      <c r="AJ244" s="16">
        <f t="shared" si="148"/>
        <v>-5873.3257174742193</v>
      </c>
      <c r="AK244" s="16">
        <f t="shared" si="173"/>
        <v>0</v>
      </c>
      <c r="AL244" s="16">
        <f t="shared" si="149"/>
        <v>437.92276801267872</v>
      </c>
      <c r="AM244" s="16">
        <f t="shared" si="174"/>
        <v>4080.1472046145541</v>
      </c>
      <c r="AN244" s="16">
        <f t="shared" si="175"/>
        <v>574.41104316486155</v>
      </c>
      <c r="AO244" s="16">
        <f t="shared" si="150"/>
        <v>3505.7361614496926</v>
      </c>
      <c r="AP244" s="16">
        <f t="shared" si="176"/>
        <v>295.92147423312417</v>
      </c>
      <c r="AQ244" s="16">
        <f t="shared" si="151"/>
        <v>499.4096268864717</v>
      </c>
      <c r="AR244" s="16">
        <f t="shared" si="177"/>
        <v>-5373.9160905877479</v>
      </c>
      <c r="AS244" s="16">
        <f t="shared" si="178"/>
        <v>0</v>
      </c>
      <c r="AT244" s="16">
        <f t="shared" si="152"/>
        <v>-5873.3257174742193</v>
      </c>
      <c r="AU244" s="16">
        <f t="shared" si="179"/>
        <v>0</v>
      </c>
    </row>
    <row r="245" spans="2:47">
      <c r="B245" s="13">
        <v>41</v>
      </c>
      <c r="C245" s="16">
        <f t="shared" si="135"/>
        <v>0</v>
      </c>
      <c r="D245" s="16">
        <f t="shared" si="153"/>
        <v>685641.03029420041</v>
      </c>
      <c r="E245" s="16">
        <f t="shared" si="154"/>
        <v>0</v>
      </c>
      <c r="F245" s="16">
        <f t="shared" si="136"/>
        <v>685641.03029420041</v>
      </c>
      <c r="G245" s="16">
        <f t="shared" si="155"/>
        <v>95042.046120012368</v>
      </c>
      <c r="H245" s="16">
        <f t="shared" si="137"/>
        <v>868.33078012922977</v>
      </c>
      <c r="I245" s="16">
        <f t="shared" si="156"/>
        <v>-61514.269283122252</v>
      </c>
      <c r="J245" s="16">
        <f t="shared" si="157"/>
        <v>0</v>
      </c>
      <c r="K245" s="16">
        <f t="shared" si="138"/>
        <v>-62382.600063251484</v>
      </c>
      <c r="L245" s="16">
        <f t="shared" si="158"/>
        <v>0</v>
      </c>
      <c r="M245" s="16">
        <f t="shared" si="139"/>
        <v>0</v>
      </c>
      <c r="N245" s="16">
        <f t="shared" si="159"/>
        <v>306816.97948200081</v>
      </c>
      <c r="O245" s="16">
        <f t="shared" si="160"/>
        <v>0</v>
      </c>
      <c r="P245" s="16">
        <f t="shared" si="140"/>
        <v>306816.97948200081</v>
      </c>
      <c r="Q245" s="16">
        <f t="shared" si="161"/>
        <v>41408.963130144301</v>
      </c>
      <c r="R245" s="16">
        <f t="shared" si="141"/>
        <v>-162.70581891680195</v>
      </c>
      <c r="S245" s="16">
        <f t="shared" si="162"/>
        <v>108488.04908691681</v>
      </c>
      <c r="T245" s="16">
        <f t="shared" si="163"/>
        <v>0</v>
      </c>
      <c r="U245" s="16">
        <f t="shared" si="142"/>
        <v>108650.75490583362</v>
      </c>
      <c r="V245" s="16">
        <f t="shared" si="164"/>
        <v>11084.8677955109</v>
      </c>
      <c r="W245" s="16">
        <f t="shared" si="143"/>
        <v>376.74181390940066</v>
      </c>
      <c r="X245" s="16">
        <f t="shared" si="165"/>
        <v>15014.454072575518</v>
      </c>
      <c r="Y245" s="16">
        <f t="shared" si="166"/>
        <v>494.86058890453324</v>
      </c>
      <c r="Z245" s="16">
        <f t="shared" si="144"/>
        <v>14519.593483670984</v>
      </c>
      <c r="AA245" s="16">
        <f t="shared" si="167"/>
        <v>1166.6585088334441</v>
      </c>
      <c r="AB245" s="16">
        <f t="shared" si="145"/>
        <v>622.38334463405283</v>
      </c>
      <c r="AC245" s="16">
        <f t="shared" si="168"/>
        <v>-24547.182246515509</v>
      </c>
      <c r="AD245" s="16">
        <f t="shared" si="169"/>
        <v>0</v>
      </c>
      <c r="AE245" s="16">
        <f t="shared" si="146"/>
        <v>-25169.565591149563</v>
      </c>
      <c r="AF245" s="16">
        <f t="shared" si="170"/>
        <v>0</v>
      </c>
      <c r="AG245" s="16">
        <f t="shared" si="147"/>
        <v>499.4096268864717</v>
      </c>
      <c r="AH245" s="16">
        <f t="shared" si="171"/>
        <v>-6049.5254889984462</v>
      </c>
      <c r="AI245" s="16">
        <f t="shared" si="172"/>
        <v>0</v>
      </c>
      <c r="AJ245" s="16">
        <f t="shared" si="148"/>
        <v>-6548.9351158849176</v>
      </c>
      <c r="AK245" s="16">
        <f t="shared" si="173"/>
        <v>0</v>
      </c>
      <c r="AL245" s="16">
        <f t="shared" si="149"/>
        <v>437.92276801267872</v>
      </c>
      <c r="AM245" s="16">
        <f t="shared" si="174"/>
        <v>3603.6864298005971</v>
      </c>
      <c r="AN245" s="16">
        <f t="shared" si="175"/>
        <v>575.19226094344469</v>
      </c>
      <c r="AO245" s="16">
        <f t="shared" si="150"/>
        <v>3028.4941688571525</v>
      </c>
      <c r="AP245" s="16">
        <f t="shared" si="176"/>
        <v>243.81255047542476</v>
      </c>
      <c r="AQ245" s="16">
        <f t="shared" si="151"/>
        <v>499.4096268864717</v>
      </c>
      <c r="AR245" s="16">
        <f t="shared" si="177"/>
        <v>-6049.5254889984462</v>
      </c>
      <c r="AS245" s="16">
        <f t="shared" si="178"/>
        <v>0</v>
      </c>
      <c r="AT245" s="16">
        <f t="shared" si="152"/>
        <v>-6548.9351158849176</v>
      </c>
      <c r="AU245" s="16">
        <f t="shared" si="179"/>
        <v>0</v>
      </c>
    </row>
    <row r="246" spans="2:47">
      <c r="B246" s="13">
        <v>42</v>
      </c>
      <c r="C246" s="16">
        <f t="shared" si="135"/>
        <v>0</v>
      </c>
      <c r="D246" s="16">
        <f t="shared" si="153"/>
        <v>685641.03029420041</v>
      </c>
      <c r="E246" s="16">
        <f t="shared" si="154"/>
        <v>0</v>
      </c>
      <c r="F246" s="16">
        <f t="shared" si="136"/>
        <v>685641.03029420041</v>
      </c>
      <c r="G246" s="16">
        <f t="shared" si="155"/>
        <v>93178.476588247417</v>
      </c>
      <c r="H246" s="16">
        <f t="shared" si="137"/>
        <v>868.33078012922977</v>
      </c>
      <c r="I246" s="16">
        <f t="shared" si="156"/>
        <v>-64254.078065149028</v>
      </c>
      <c r="J246" s="16">
        <f t="shared" si="157"/>
        <v>0</v>
      </c>
      <c r="K246" s="16">
        <f t="shared" si="138"/>
        <v>-65122.40884527826</v>
      </c>
      <c r="L246" s="16">
        <f t="shared" si="158"/>
        <v>0</v>
      </c>
      <c r="M246" s="16">
        <f t="shared" si="139"/>
        <v>0</v>
      </c>
      <c r="N246" s="16">
        <f t="shared" si="159"/>
        <v>306816.97948200081</v>
      </c>
      <c r="O246" s="16">
        <f t="shared" si="160"/>
        <v>0</v>
      </c>
      <c r="P246" s="16">
        <f t="shared" si="140"/>
        <v>306816.97948200081</v>
      </c>
      <c r="Q246" s="16">
        <f t="shared" si="161"/>
        <v>40597.022676612061</v>
      </c>
      <c r="R246" s="16">
        <f t="shared" si="141"/>
        <v>-67.794091215334149</v>
      </c>
      <c r="S246" s="16">
        <f t="shared" si="162"/>
        <v>111686.4569979026</v>
      </c>
      <c r="T246" s="16">
        <f t="shared" si="163"/>
        <v>0</v>
      </c>
      <c r="U246" s="16">
        <f t="shared" si="142"/>
        <v>111754.25108911793</v>
      </c>
      <c r="V246" s="16">
        <f t="shared" si="164"/>
        <v>10933.982241888463</v>
      </c>
      <c r="W246" s="16">
        <f t="shared" si="143"/>
        <v>376.74181390940066</v>
      </c>
      <c r="X246" s="16">
        <f t="shared" si="165"/>
        <v>14925.270925604753</v>
      </c>
      <c r="Y246" s="16">
        <f t="shared" si="166"/>
        <v>495.50210923072001</v>
      </c>
      <c r="Z246" s="16">
        <f t="shared" si="144"/>
        <v>14429.768816374033</v>
      </c>
      <c r="AA246" s="16">
        <f t="shared" si="167"/>
        <v>1105.8105551207677</v>
      </c>
      <c r="AB246" s="16">
        <f t="shared" si="145"/>
        <v>622.38334463405283</v>
      </c>
      <c r="AC246" s="16">
        <f t="shared" si="168"/>
        <v>-25924.652558884052</v>
      </c>
      <c r="AD246" s="16">
        <f t="shared" si="169"/>
        <v>0</v>
      </c>
      <c r="AE246" s="16">
        <f t="shared" si="146"/>
        <v>-26547.035903518106</v>
      </c>
      <c r="AF246" s="16">
        <f t="shared" si="170"/>
        <v>0</v>
      </c>
      <c r="AG246" s="16">
        <f t="shared" si="147"/>
        <v>499.4096268864717</v>
      </c>
      <c r="AH246" s="16">
        <f t="shared" si="171"/>
        <v>-6745.4031693614652</v>
      </c>
      <c r="AI246" s="16">
        <f t="shared" si="172"/>
        <v>0</v>
      </c>
      <c r="AJ246" s="16">
        <f t="shared" si="148"/>
        <v>-7244.8127962479366</v>
      </c>
      <c r="AK246" s="16">
        <f t="shared" si="173"/>
        <v>0</v>
      </c>
      <c r="AL246" s="16">
        <f t="shared" si="149"/>
        <v>437.92276801267872</v>
      </c>
      <c r="AM246" s="16">
        <f t="shared" si="174"/>
        <v>3113.1102959350214</v>
      </c>
      <c r="AN246" s="16">
        <f t="shared" si="175"/>
        <v>575.93932550133786</v>
      </c>
      <c r="AO246" s="16">
        <f t="shared" si="150"/>
        <v>2537.1709704336836</v>
      </c>
      <c r="AP246" s="16">
        <f t="shared" si="176"/>
        <v>194.80993960000646</v>
      </c>
      <c r="AQ246" s="16">
        <f t="shared" si="151"/>
        <v>499.4096268864717</v>
      </c>
      <c r="AR246" s="16">
        <f t="shared" si="177"/>
        <v>-6745.4031693614652</v>
      </c>
      <c r="AS246" s="16">
        <f t="shared" si="178"/>
        <v>0</v>
      </c>
      <c r="AT246" s="16">
        <f t="shared" si="152"/>
        <v>-7244.8127962479366</v>
      </c>
      <c r="AU246" s="16">
        <f t="shared" si="179"/>
        <v>0</v>
      </c>
    </row>
    <row r="247" spans="2:47">
      <c r="B247" s="13">
        <v>43</v>
      </c>
      <c r="C247" s="16">
        <f t="shared" si="135"/>
        <v>0</v>
      </c>
      <c r="D247" s="16">
        <f t="shared" si="153"/>
        <v>685641.03029420041</v>
      </c>
      <c r="E247" s="16">
        <f t="shared" si="154"/>
        <v>0</v>
      </c>
      <c r="F247" s="16">
        <f t="shared" si="136"/>
        <v>685641.03029420041</v>
      </c>
      <c r="G247" s="16">
        <f t="shared" si="155"/>
        <v>91351.447635536679</v>
      </c>
      <c r="H247" s="16">
        <f t="shared" si="137"/>
        <v>651.2480850969223</v>
      </c>
      <c r="I247" s="16">
        <f t="shared" si="156"/>
        <v>-67076.081110636616</v>
      </c>
      <c r="J247" s="16">
        <f t="shared" si="157"/>
        <v>0</v>
      </c>
      <c r="K247" s="16">
        <f t="shared" si="138"/>
        <v>-67727.329195733531</v>
      </c>
      <c r="L247" s="16">
        <f t="shared" si="158"/>
        <v>0</v>
      </c>
      <c r="M247" s="16">
        <f t="shared" si="139"/>
        <v>0</v>
      </c>
      <c r="N247" s="16">
        <f t="shared" si="159"/>
        <v>306816.97948200081</v>
      </c>
      <c r="O247" s="16">
        <f t="shared" si="160"/>
        <v>0</v>
      </c>
      <c r="P247" s="16">
        <f t="shared" si="140"/>
        <v>306816.97948200081</v>
      </c>
      <c r="Q247" s="16">
        <f t="shared" si="161"/>
        <v>39801.002624129469</v>
      </c>
      <c r="R247" s="16">
        <f t="shared" si="141"/>
        <v>0</v>
      </c>
      <c r="S247" s="16">
        <f t="shared" si="162"/>
        <v>114876.66486454787</v>
      </c>
      <c r="T247" s="16">
        <f t="shared" si="163"/>
        <v>0</v>
      </c>
      <c r="U247" s="16">
        <f t="shared" si="142"/>
        <v>114876.66486454787</v>
      </c>
      <c r="V247" s="16">
        <f t="shared" si="164"/>
        <v>10719.590433223984</v>
      </c>
      <c r="W247" s="16">
        <f t="shared" si="143"/>
        <v>31.395151159116722</v>
      </c>
      <c r="X247" s="16">
        <f t="shared" si="165"/>
        <v>14832.936557103525</v>
      </c>
      <c r="Y247" s="16">
        <f t="shared" si="166"/>
        <v>41.342958943247922</v>
      </c>
      <c r="Z247" s="16">
        <f t="shared" si="144"/>
        <v>14791.593598160278</v>
      </c>
      <c r="AA247" s="16">
        <f t="shared" si="167"/>
        <v>1081.1062699482893</v>
      </c>
      <c r="AB247" s="16">
        <f t="shared" si="145"/>
        <v>259.32639359752284</v>
      </c>
      <c r="AC247" s="16">
        <f t="shared" si="168"/>
        <v>-27343.446980623652</v>
      </c>
      <c r="AD247" s="16">
        <f t="shared" si="169"/>
        <v>0</v>
      </c>
      <c r="AE247" s="16">
        <f t="shared" si="146"/>
        <v>-27602.773374221175</v>
      </c>
      <c r="AF247" s="16">
        <f t="shared" si="170"/>
        <v>0</v>
      </c>
      <c r="AG247" s="16">
        <f t="shared" si="147"/>
        <v>124.85240672161792</v>
      </c>
      <c r="AH247" s="16">
        <f t="shared" si="171"/>
        <v>-7462.1571801353748</v>
      </c>
      <c r="AI247" s="16">
        <f t="shared" si="172"/>
        <v>0</v>
      </c>
      <c r="AJ247" s="16">
        <f t="shared" si="148"/>
        <v>-7587.0095868569924</v>
      </c>
      <c r="AK247" s="16">
        <f t="shared" si="173"/>
        <v>0</v>
      </c>
      <c r="AL247" s="16">
        <f t="shared" si="149"/>
        <v>72.987128002113124</v>
      </c>
      <c r="AM247" s="16">
        <f t="shared" si="174"/>
        <v>2608.0595273476006</v>
      </c>
      <c r="AN247" s="16">
        <f t="shared" si="175"/>
        <v>96.108940750360105</v>
      </c>
      <c r="AO247" s="16">
        <f t="shared" si="150"/>
        <v>2511.9505865972405</v>
      </c>
      <c r="AP247" s="16">
        <f t="shared" si="176"/>
        <v>183.95200772682895</v>
      </c>
      <c r="AQ247" s="16">
        <f t="shared" si="151"/>
        <v>124.85240672161792</v>
      </c>
      <c r="AR247" s="16">
        <f t="shared" si="177"/>
        <v>-7462.1571801353748</v>
      </c>
      <c r="AS247" s="16">
        <f t="shared" si="178"/>
        <v>0</v>
      </c>
      <c r="AT247" s="16">
        <f t="shared" si="152"/>
        <v>-7587.0095868569924</v>
      </c>
      <c r="AU247" s="16">
        <f t="shared" si="179"/>
        <v>0</v>
      </c>
    </row>
    <row r="248" spans="2:47">
      <c r="B248" s="13">
        <v>44</v>
      </c>
      <c r="C248" s="16">
        <f t="shared" si="135"/>
        <v>0</v>
      </c>
      <c r="D248" s="16">
        <f t="shared" si="153"/>
        <v>685641.03029420041</v>
      </c>
      <c r="E248" s="16">
        <f t="shared" si="154"/>
        <v>0</v>
      </c>
      <c r="F248" s="16">
        <f t="shared" si="136"/>
        <v>685641.03029420041</v>
      </c>
      <c r="G248" s="16">
        <f t="shared" si="155"/>
        <v>89560.242779937922</v>
      </c>
      <c r="H248" s="16">
        <f t="shared" si="137"/>
        <v>0</v>
      </c>
      <c r="I248" s="16">
        <f t="shared" si="156"/>
        <v>-69759.149071605541</v>
      </c>
      <c r="J248" s="16">
        <f t="shared" si="157"/>
        <v>0</v>
      </c>
      <c r="K248" s="16">
        <f t="shared" si="138"/>
        <v>-69759.149071605541</v>
      </c>
      <c r="L248" s="16">
        <f t="shared" si="158"/>
        <v>0</v>
      </c>
      <c r="M248" s="16">
        <f t="shared" si="139"/>
        <v>0</v>
      </c>
      <c r="N248" s="16">
        <f t="shared" si="159"/>
        <v>306816.97948200081</v>
      </c>
      <c r="O248" s="16">
        <f t="shared" si="160"/>
        <v>0</v>
      </c>
      <c r="P248" s="16">
        <f t="shared" si="140"/>
        <v>306816.97948200081</v>
      </c>
      <c r="Q248" s="16">
        <f t="shared" si="161"/>
        <v>39020.590807970068</v>
      </c>
      <c r="R248" s="16">
        <f t="shared" si="141"/>
        <v>0</v>
      </c>
      <c r="S248" s="16">
        <f t="shared" si="162"/>
        <v>114876.66486454787</v>
      </c>
      <c r="T248" s="16">
        <f t="shared" si="163"/>
        <v>0</v>
      </c>
      <c r="U248" s="16">
        <f t="shared" si="142"/>
        <v>114876.66486454787</v>
      </c>
      <c r="V248" s="16">
        <f t="shared" si="164"/>
        <v>10509.402385513709</v>
      </c>
      <c r="W248" s="16">
        <f t="shared" si="143"/>
        <v>0</v>
      </c>
      <c r="X248" s="16">
        <f t="shared" si="165"/>
        <v>15204.870723292875</v>
      </c>
      <c r="Y248" s="16">
        <f t="shared" si="166"/>
        <v>0</v>
      </c>
      <c r="Z248" s="16">
        <f t="shared" si="144"/>
        <v>15204.870723292875</v>
      </c>
      <c r="AA248" s="16">
        <f t="shared" si="167"/>
        <v>1059.9081077924404</v>
      </c>
      <c r="AB248" s="16">
        <f t="shared" si="145"/>
        <v>0</v>
      </c>
      <c r="AC248" s="16">
        <f t="shared" si="168"/>
        <v>-28430.856575447811</v>
      </c>
      <c r="AD248" s="16">
        <f t="shared" si="169"/>
        <v>0</v>
      </c>
      <c r="AE248" s="16">
        <f t="shared" si="146"/>
        <v>-28430.856575447811</v>
      </c>
      <c r="AF248" s="16">
        <f t="shared" si="170"/>
        <v>0</v>
      </c>
      <c r="AG248" s="16">
        <f t="shared" si="147"/>
        <v>0</v>
      </c>
      <c r="AH248" s="16">
        <f t="shared" si="171"/>
        <v>-7814.6198744627027</v>
      </c>
      <c r="AI248" s="16">
        <f t="shared" si="172"/>
        <v>0</v>
      </c>
      <c r="AJ248" s="16">
        <f t="shared" si="148"/>
        <v>-7814.6198744627027</v>
      </c>
      <c r="AK248" s="16">
        <f t="shared" si="173"/>
        <v>0</v>
      </c>
      <c r="AL248" s="16">
        <f t="shared" si="149"/>
        <v>0</v>
      </c>
      <c r="AM248" s="16">
        <f t="shared" si="174"/>
        <v>2582.1344859867677</v>
      </c>
      <c r="AN248" s="16">
        <f t="shared" si="175"/>
        <v>0</v>
      </c>
      <c r="AO248" s="16">
        <f t="shared" si="150"/>
        <v>2582.1344859867677</v>
      </c>
      <c r="AP248" s="16">
        <f t="shared" si="176"/>
        <v>180.3451056145382</v>
      </c>
      <c r="AQ248" s="16">
        <f t="shared" si="151"/>
        <v>0</v>
      </c>
      <c r="AR248" s="16">
        <f t="shared" si="177"/>
        <v>-7814.6198744627027</v>
      </c>
      <c r="AS248" s="16">
        <f t="shared" si="178"/>
        <v>0</v>
      </c>
      <c r="AT248" s="16">
        <f t="shared" si="152"/>
        <v>-7814.6198744627027</v>
      </c>
      <c r="AU248" s="16">
        <f t="shared" si="179"/>
        <v>0</v>
      </c>
    </row>
    <row r="249" spans="2:47">
      <c r="B249" s="13">
        <v>45</v>
      </c>
      <c r="C249" s="16">
        <f t="shared" si="135"/>
        <v>0</v>
      </c>
      <c r="D249" s="16">
        <f t="shared" si="153"/>
        <v>685641.03029420041</v>
      </c>
      <c r="E249" s="16">
        <f t="shared" si="154"/>
        <v>0</v>
      </c>
      <c r="F249" s="16">
        <f t="shared" si="136"/>
        <v>685641.03029420041</v>
      </c>
      <c r="G249" s="16">
        <f t="shared" si="155"/>
        <v>87804.159588174429</v>
      </c>
      <c r="H249" s="16">
        <f t="shared" si="137"/>
        <v>0</v>
      </c>
      <c r="I249" s="16">
        <f t="shared" si="156"/>
        <v>-69759.149071605541</v>
      </c>
      <c r="J249" s="16">
        <f t="shared" si="157"/>
        <v>0</v>
      </c>
      <c r="K249" s="16">
        <f t="shared" si="138"/>
        <v>-69759.149071605541</v>
      </c>
      <c r="L249" s="16">
        <f t="shared" si="158"/>
        <v>0</v>
      </c>
      <c r="M249" s="16">
        <f t="shared" si="139"/>
        <v>0</v>
      </c>
      <c r="N249" s="16">
        <f t="shared" si="159"/>
        <v>306816.97948200081</v>
      </c>
      <c r="O249" s="16">
        <f t="shared" si="160"/>
        <v>0</v>
      </c>
      <c r="P249" s="16">
        <f t="shared" si="140"/>
        <v>306816.97948200081</v>
      </c>
      <c r="Q249" s="16">
        <f t="shared" si="161"/>
        <v>38255.481184284377</v>
      </c>
      <c r="R249" s="16">
        <f t="shared" si="141"/>
        <v>0</v>
      </c>
      <c r="S249" s="16">
        <f t="shared" si="162"/>
        <v>114876.66486454787</v>
      </c>
      <c r="T249" s="16">
        <f t="shared" si="163"/>
        <v>0</v>
      </c>
      <c r="U249" s="16">
        <f t="shared" si="142"/>
        <v>114876.66486454787</v>
      </c>
      <c r="V249" s="16">
        <f t="shared" si="164"/>
        <v>10303.335672072264</v>
      </c>
      <c r="W249" s="16">
        <f t="shared" si="143"/>
        <v>0</v>
      </c>
      <c r="X249" s="16">
        <f t="shared" si="165"/>
        <v>15204.870723292875</v>
      </c>
      <c r="Y249" s="16">
        <f t="shared" si="166"/>
        <v>0</v>
      </c>
      <c r="Z249" s="16">
        <f t="shared" si="144"/>
        <v>15204.870723292875</v>
      </c>
      <c r="AA249" s="16">
        <f t="shared" si="167"/>
        <v>1039.1255958749416</v>
      </c>
      <c r="AB249" s="16">
        <f t="shared" si="145"/>
        <v>0</v>
      </c>
      <c r="AC249" s="16">
        <f t="shared" si="168"/>
        <v>-28430.856575447811</v>
      </c>
      <c r="AD249" s="16">
        <f t="shared" si="169"/>
        <v>0</v>
      </c>
      <c r="AE249" s="16">
        <f t="shared" si="146"/>
        <v>-28430.856575447811</v>
      </c>
      <c r="AF249" s="16">
        <f t="shared" si="170"/>
        <v>0</v>
      </c>
      <c r="AG249" s="16">
        <f t="shared" si="147"/>
        <v>0</v>
      </c>
      <c r="AH249" s="16">
        <f t="shared" si="171"/>
        <v>-7814.6198744627027</v>
      </c>
      <c r="AI249" s="16">
        <f t="shared" si="172"/>
        <v>0</v>
      </c>
      <c r="AJ249" s="16">
        <f t="shared" si="148"/>
        <v>-7814.6198744627027</v>
      </c>
      <c r="AK249" s="16">
        <f t="shared" si="173"/>
        <v>0</v>
      </c>
      <c r="AL249" s="16">
        <f t="shared" si="149"/>
        <v>0</v>
      </c>
      <c r="AM249" s="16">
        <f t="shared" si="174"/>
        <v>2582.1344859867677</v>
      </c>
      <c r="AN249" s="16">
        <f t="shared" si="175"/>
        <v>0</v>
      </c>
      <c r="AO249" s="16">
        <f t="shared" si="150"/>
        <v>2582.1344859867677</v>
      </c>
      <c r="AP249" s="16">
        <f t="shared" si="176"/>
        <v>176.80892707307666</v>
      </c>
      <c r="AQ249" s="16">
        <f t="shared" si="151"/>
        <v>0</v>
      </c>
      <c r="AR249" s="16">
        <f t="shared" si="177"/>
        <v>-7814.6198744627027</v>
      </c>
      <c r="AS249" s="16">
        <f t="shared" si="178"/>
        <v>0</v>
      </c>
      <c r="AT249" s="16">
        <f t="shared" si="152"/>
        <v>-7814.6198744627027</v>
      </c>
      <c r="AU249" s="16">
        <f t="shared" si="179"/>
        <v>0</v>
      </c>
    </row>
    <row r="250" spans="2:47">
      <c r="B250" s="13">
        <v>46</v>
      </c>
      <c r="C250" s="16">
        <f t="shared" si="135"/>
        <v>0</v>
      </c>
      <c r="D250" s="16">
        <f t="shared" si="153"/>
        <v>685641.03029420041</v>
      </c>
      <c r="E250" s="16">
        <f t="shared" si="154"/>
        <v>0</v>
      </c>
      <c r="F250" s="16">
        <f t="shared" si="136"/>
        <v>685641.03029420041</v>
      </c>
      <c r="G250" s="16">
        <f t="shared" si="155"/>
        <v>86082.509400171009</v>
      </c>
      <c r="H250" s="16">
        <f t="shared" si="137"/>
        <v>0</v>
      </c>
      <c r="I250" s="16">
        <f t="shared" si="156"/>
        <v>-69759.149071605541</v>
      </c>
      <c r="J250" s="16">
        <f t="shared" si="157"/>
        <v>0</v>
      </c>
      <c r="K250" s="16">
        <f t="shared" si="138"/>
        <v>-69759.149071605541</v>
      </c>
      <c r="L250" s="16">
        <f t="shared" si="158"/>
        <v>0</v>
      </c>
      <c r="M250" s="16">
        <f t="shared" si="139"/>
        <v>0</v>
      </c>
      <c r="N250" s="16">
        <f t="shared" si="159"/>
        <v>306816.97948200081</v>
      </c>
      <c r="O250" s="16">
        <f t="shared" si="160"/>
        <v>0</v>
      </c>
      <c r="P250" s="16">
        <f t="shared" si="140"/>
        <v>306816.97948200081</v>
      </c>
      <c r="Q250" s="16">
        <f t="shared" si="161"/>
        <v>37505.37371008272</v>
      </c>
      <c r="R250" s="16">
        <f t="shared" si="141"/>
        <v>0</v>
      </c>
      <c r="S250" s="16">
        <f t="shared" si="162"/>
        <v>114876.66486454787</v>
      </c>
      <c r="T250" s="16">
        <f t="shared" si="163"/>
        <v>0</v>
      </c>
      <c r="U250" s="16">
        <f t="shared" si="142"/>
        <v>114876.66486454787</v>
      </c>
      <c r="V250" s="16">
        <f t="shared" si="164"/>
        <v>10101.309482423789</v>
      </c>
      <c r="W250" s="16">
        <f t="shared" si="143"/>
        <v>0</v>
      </c>
      <c r="X250" s="16">
        <f t="shared" si="165"/>
        <v>15204.870723292875</v>
      </c>
      <c r="Y250" s="16">
        <f t="shared" si="166"/>
        <v>0</v>
      </c>
      <c r="Z250" s="16">
        <f t="shared" si="144"/>
        <v>15204.870723292875</v>
      </c>
      <c r="AA250" s="16">
        <f t="shared" si="167"/>
        <v>1018.7505841911192</v>
      </c>
      <c r="AB250" s="16">
        <f t="shared" si="145"/>
        <v>0</v>
      </c>
      <c r="AC250" s="16">
        <f t="shared" si="168"/>
        <v>-28430.856575447811</v>
      </c>
      <c r="AD250" s="16">
        <f t="shared" si="169"/>
        <v>0</v>
      </c>
      <c r="AE250" s="16">
        <f t="shared" si="146"/>
        <v>-28430.856575447811</v>
      </c>
      <c r="AF250" s="16">
        <f t="shared" si="170"/>
        <v>0</v>
      </c>
      <c r="AG250" s="16">
        <f t="shared" si="147"/>
        <v>0</v>
      </c>
      <c r="AH250" s="16">
        <f t="shared" si="171"/>
        <v>-7814.6198744627027</v>
      </c>
      <c r="AI250" s="16">
        <f t="shared" si="172"/>
        <v>0</v>
      </c>
      <c r="AJ250" s="16">
        <f t="shared" si="148"/>
        <v>-7814.6198744627027</v>
      </c>
      <c r="AK250" s="16">
        <f t="shared" si="173"/>
        <v>0</v>
      </c>
      <c r="AL250" s="16">
        <f t="shared" si="149"/>
        <v>0</v>
      </c>
      <c r="AM250" s="16">
        <f t="shared" si="174"/>
        <v>2582.1344859867677</v>
      </c>
      <c r="AN250" s="16">
        <f t="shared" si="175"/>
        <v>0</v>
      </c>
      <c r="AO250" s="16">
        <f t="shared" si="150"/>
        <v>2582.1344859867677</v>
      </c>
      <c r="AP250" s="16">
        <f t="shared" si="176"/>
        <v>173.34208536576142</v>
      </c>
      <c r="AQ250" s="16">
        <f t="shared" si="151"/>
        <v>0</v>
      </c>
      <c r="AR250" s="16">
        <f t="shared" si="177"/>
        <v>-7814.6198744627027</v>
      </c>
      <c r="AS250" s="16">
        <f t="shared" si="178"/>
        <v>0</v>
      </c>
      <c r="AT250" s="16">
        <f t="shared" si="152"/>
        <v>-7814.6198744627027</v>
      </c>
      <c r="AU250" s="16">
        <f t="shared" si="179"/>
        <v>0</v>
      </c>
    </row>
    <row r="251" spans="2:47">
      <c r="B251" s="13">
        <v>47</v>
      </c>
      <c r="C251" s="16">
        <f t="shared" si="135"/>
        <v>0</v>
      </c>
      <c r="D251" s="16">
        <f t="shared" si="153"/>
        <v>685641.03029420041</v>
      </c>
      <c r="E251" s="16">
        <f t="shared" si="154"/>
        <v>0</v>
      </c>
      <c r="F251" s="16">
        <f t="shared" si="136"/>
        <v>685641.03029420041</v>
      </c>
      <c r="G251" s="16">
        <f t="shared" si="155"/>
        <v>84394.617058991178</v>
      </c>
      <c r="H251" s="16">
        <f t="shared" si="137"/>
        <v>0</v>
      </c>
      <c r="I251" s="16">
        <f t="shared" si="156"/>
        <v>-69759.149071605541</v>
      </c>
      <c r="J251" s="16">
        <f t="shared" si="157"/>
        <v>0</v>
      </c>
      <c r="K251" s="16">
        <f t="shared" si="138"/>
        <v>-69759.149071605541</v>
      </c>
      <c r="L251" s="16">
        <f t="shared" si="158"/>
        <v>0</v>
      </c>
      <c r="M251" s="16">
        <f t="shared" si="139"/>
        <v>0</v>
      </c>
      <c r="N251" s="16">
        <f t="shared" si="159"/>
        <v>306816.97948200081</v>
      </c>
      <c r="O251" s="16">
        <f t="shared" si="160"/>
        <v>0</v>
      </c>
      <c r="P251" s="16">
        <f t="shared" si="140"/>
        <v>306816.97948200081</v>
      </c>
      <c r="Q251" s="16">
        <f t="shared" si="161"/>
        <v>36769.974225571292</v>
      </c>
      <c r="R251" s="16">
        <f t="shared" si="141"/>
        <v>0</v>
      </c>
      <c r="S251" s="16">
        <f t="shared" si="162"/>
        <v>114876.66486454787</v>
      </c>
      <c r="T251" s="16">
        <f t="shared" si="163"/>
        <v>0</v>
      </c>
      <c r="U251" s="16">
        <f t="shared" si="142"/>
        <v>114876.66486454787</v>
      </c>
      <c r="V251" s="16">
        <f t="shared" si="164"/>
        <v>9903.2445906115572</v>
      </c>
      <c r="W251" s="16">
        <f t="shared" si="143"/>
        <v>0</v>
      </c>
      <c r="X251" s="16">
        <f t="shared" si="165"/>
        <v>15204.870723292875</v>
      </c>
      <c r="Y251" s="16">
        <f t="shared" si="166"/>
        <v>0</v>
      </c>
      <c r="Z251" s="16">
        <f t="shared" si="144"/>
        <v>15204.870723292875</v>
      </c>
      <c r="AA251" s="16">
        <f t="shared" si="167"/>
        <v>998.77508254031295</v>
      </c>
      <c r="AB251" s="16">
        <f t="shared" si="145"/>
        <v>0</v>
      </c>
      <c r="AC251" s="16">
        <f t="shared" si="168"/>
        <v>-28430.856575447811</v>
      </c>
      <c r="AD251" s="16">
        <f t="shared" si="169"/>
        <v>0</v>
      </c>
      <c r="AE251" s="16">
        <f t="shared" si="146"/>
        <v>-28430.856575447811</v>
      </c>
      <c r="AF251" s="16">
        <f t="shared" si="170"/>
        <v>0</v>
      </c>
      <c r="AG251" s="16">
        <f t="shared" si="147"/>
        <v>0</v>
      </c>
      <c r="AH251" s="16">
        <f t="shared" si="171"/>
        <v>-7814.6198744627027</v>
      </c>
      <c r="AI251" s="16">
        <f t="shared" si="172"/>
        <v>0</v>
      </c>
      <c r="AJ251" s="16">
        <f t="shared" si="148"/>
        <v>-7814.6198744627027</v>
      </c>
      <c r="AK251" s="16">
        <f t="shared" si="173"/>
        <v>0</v>
      </c>
      <c r="AL251" s="16">
        <f t="shared" si="149"/>
        <v>0</v>
      </c>
      <c r="AM251" s="16">
        <f t="shared" si="174"/>
        <v>2582.1344859867677</v>
      </c>
      <c r="AN251" s="16">
        <f t="shared" si="175"/>
        <v>0</v>
      </c>
      <c r="AO251" s="16">
        <f t="shared" si="150"/>
        <v>2582.1344859867677</v>
      </c>
      <c r="AP251" s="16">
        <f t="shared" si="176"/>
        <v>169.94322094682491</v>
      </c>
      <c r="AQ251" s="16">
        <f t="shared" si="151"/>
        <v>0</v>
      </c>
      <c r="AR251" s="16">
        <f t="shared" si="177"/>
        <v>-7814.6198744627027</v>
      </c>
      <c r="AS251" s="16">
        <f t="shared" si="178"/>
        <v>0</v>
      </c>
      <c r="AT251" s="16">
        <f t="shared" si="152"/>
        <v>-7814.6198744627027</v>
      </c>
      <c r="AU251" s="16">
        <f t="shared" si="179"/>
        <v>0</v>
      </c>
    </row>
    <row r="252" spans="2:47">
      <c r="B252" s="13">
        <v>48</v>
      </c>
      <c r="C252" s="16">
        <f t="shared" si="135"/>
        <v>0</v>
      </c>
      <c r="D252" s="16">
        <f t="shared" si="153"/>
        <v>685641.03029420041</v>
      </c>
      <c r="E252" s="16">
        <f t="shared" si="154"/>
        <v>0</v>
      </c>
      <c r="F252" s="16">
        <f t="shared" si="136"/>
        <v>685641.03029420041</v>
      </c>
      <c r="G252" s="16">
        <f t="shared" si="155"/>
        <v>82739.820646069784</v>
      </c>
      <c r="H252" s="16">
        <f t="shared" si="137"/>
        <v>0</v>
      </c>
      <c r="I252" s="16">
        <f t="shared" si="156"/>
        <v>-69759.149071605541</v>
      </c>
      <c r="J252" s="16">
        <f t="shared" si="157"/>
        <v>0</v>
      </c>
      <c r="K252" s="16">
        <f t="shared" si="138"/>
        <v>-69759.149071605541</v>
      </c>
      <c r="L252" s="16">
        <f t="shared" si="158"/>
        <v>0</v>
      </c>
      <c r="M252" s="16">
        <f t="shared" si="139"/>
        <v>0</v>
      </c>
      <c r="N252" s="16">
        <f t="shared" si="159"/>
        <v>306816.97948200081</v>
      </c>
      <c r="O252" s="16">
        <f t="shared" si="160"/>
        <v>0</v>
      </c>
      <c r="P252" s="16">
        <f t="shared" si="140"/>
        <v>306816.97948200081</v>
      </c>
      <c r="Q252" s="16">
        <f t="shared" si="161"/>
        <v>36048.994338795383</v>
      </c>
      <c r="R252" s="16">
        <f t="shared" si="141"/>
        <v>0</v>
      </c>
      <c r="S252" s="16">
        <f t="shared" si="162"/>
        <v>114876.66486454787</v>
      </c>
      <c r="T252" s="16">
        <f t="shared" si="163"/>
        <v>0</v>
      </c>
      <c r="U252" s="16">
        <f t="shared" si="142"/>
        <v>114876.66486454787</v>
      </c>
      <c r="V252" s="16">
        <f t="shared" si="164"/>
        <v>9709.0633241289779</v>
      </c>
      <c r="W252" s="16">
        <f t="shared" si="143"/>
        <v>0</v>
      </c>
      <c r="X252" s="16">
        <f t="shared" si="165"/>
        <v>15204.870723292875</v>
      </c>
      <c r="Y252" s="16">
        <f t="shared" si="166"/>
        <v>0</v>
      </c>
      <c r="Z252" s="16">
        <f t="shared" si="144"/>
        <v>15204.870723292875</v>
      </c>
      <c r="AA252" s="16">
        <f t="shared" si="167"/>
        <v>979.19125739246363</v>
      </c>
      <c r="AB252" s="16">
        <f t="shared" si="145"/>
        <v>0</v>
      </c>
      <c r="AC252" s="16">
        <f t="shared" si="168"/>
        <v>-28430.856575447811</v>
      </c>
      <c r="AD252" s="16">
        <f t="shared" si="169"/>
        <v>0</v>
      </c>
      <c r="AE252" s="16">
        <f t="shared" si="146"/>
        <v>-28430.856575447811</v>
      </c>
      <c r="AF252" s="16">
        <f t="shared" si="170"/>
        <v>0</v>
      </c>
      <c r="AG252" s="16">
        <f t="shared" si="147"/>
        <v>0</v>
      </c>
      <c r="AH252" s="16">
        <f t="shared" si="171"/>
        <v>-7814.6198744627027</v>
      </c>
      <c r="AI252" s="16">
        <f t="shared" si="172"/>
        <v>0</v>
      </c>
      <c r="AJ252" s="16">
        <f t="shared" si="148"/>
        <v>-7814.6198744627027</v>
      </c>
      <c r="AK252" s="16">
        <f t="shared" si="173"/>
        <v>0</v>
      </c>
      <c r="AL252" s="16">
        <f t="shared" si="149"/>
        <v>0</v>
      </c>
      <c r="AM252" s="16">
        <f t="shared" si="174"/>
        <v>2582.1344859867677</v>
      </c>
      <c r="AN252" s="16">
        <f t="shared" si="175"/>
        <v>0</v>
      </c>
      <c r="AO252" s="16">
        <f t="shared" si="150"/>
        <v>2582.1344859867677</v>
      </c>
      <c r="AP252" s="16">
        <f t="shared" si="176"/>
        <v>166.6110009282597</v>
      </c>
      <c r="AQ252" s="16">
        <f t="shared" si="151"/>
        <v>0</v>
      </c>
      <c r="AR252" s="16">
        <f t="shared" si="177"/>
        <v>-7814.6198744627027</v>
      </c>
      <c r="AS252" s="16">
        <f t="shared" si="178"/>
        <v>0</v>
      </c>
      <c r="AT252" s="16">
        <f t="shared" si="152"/>
        <v>-7814.6198744627027</v>
      </c>
      <c r="AU252" s="16">
        <f t="shared" si="179"/>
        <v>0</v>
      </c>
    </row>
    <row r="253" spans="2:47">
      <c r="B253" s="13">
        <v>49</v>
      </c>
      <c r="C253" s="16">
        <f t="shared" si="135"/>
        <v>0</v>
      </c>
      <c r="D253" s="16">
        <f t="shared" si="153"/>
        <v>685641.03029420041</v>
      </c>
      <c r="E253" s="16">
        <f t="shared" si="154"/>
        <v>0</v>
      </c>
      <c r="F253" s="16">
        <f t="shared" si="136"/>
        <v>685641.03029420041</v>
      </c>
      <c r="G253" s="16">
        <f t="shared" si="155"/>
        <v>81117.471221637039</v>
      </c>
      <c r="H253" s="16">
        <f t="shared" si="137"/>
        <v>0</v>
      </c>
      <c r="I253" s="16">
        <f t="shared" si="156"/>
        <v>-69759.149071605541</v>
      </c>
      <c r="J253" s="16">
        <f t="shared" si="157"/>
        <v>0</v>
      </c>
      <c r="K253" s="16">
        <f t="shared" si="138"/>
        <v>-69759.149071605541</v>
      </c>
      <c r="L253" s="16">
        <f t="shared" si="158"/>
        <v>0</v>
      </c>
      <c r="M253" s="16">
        <f t="shared" si="139"/>
        <v>0</v>
      </c>
      <c r="N253" s="16">
        <f t="shared" si="159"/>
        <v>306816.97948200081</v>
      </c>
      <c r="O253" s="16">
        <f t="shared" si="160"/>
        <v>0</v>
      </c>
      <c r="P253" s="16">
        <f t="shared" si="140"/>
        <v>306816.97948200081</v>
      </c>
      <c r="Q253" s="16">
        <f t="shared" si="161"/>
        <v>35342.151312544491</v>
      </c>
      <c r="R253" s="16">
        <f t="shared" si="141"/>
        <v>0</v>
      </c>
      <c r="S253" s="16">
        <f t="shared" si="162"/>
        <v>114876.66486454787</v>
      </c>
      <c r="T253" s="16">
        <f t="shared" si="163"/>
        <v>0</v>
      </c>
      <c r="U253" s="16">
        <f t="shared" si="142"/>
        <v>114876.66486454787</v>
      </c>
      <c r="V253" s="16">
        <f t="shared" si="164"/>
        <v>9518.689533459783</v>
      </c>
      <c r="W253" s="16">
        <f t="shared" si="143"/>
        <v>0</v>
      </c>
      <c r="X253" s="16">
        <f t="shared" si="165"/>
        <v>15204.870723292875</v>
      </c>
      <c r="Y253" s="16">
        <f t="shared" si="166"/>
        <v>0</v>
      </c>
      <c r="Z253" s="16">
        <f t="shared" si="144"/>
        <v>15204.870723292875</v>
      </c>
      <c r="AA253" s="16">
        <f t="shared" si="167"/>
        <v>959.9914288161408</v>
      </c>
      <c r="AB253" s="16">
        <f t="shared" si="145"/>
        <v>0</v>
      </c>
      <c r="AC253" s="16">
        <f t="shared" si="168"/>
        <v>-28430.856575447811</v>
      </c>
      <c r="AD253" s="16">
        <f t="shared" si="169"/>
        <v>0</v>
      </c>
      <c r="AE253" s="16">
        <f t="shared" si="146"/>
        <v>-28430.856575447811</v>
      </c>
      <c r="AF253" s="16">
        <f t="shared" si="170"/>
        <v>0</v>
      </c>
      <c r="AG253" s="16">
        <f t="shared" si="147"/>
        <v>0</v>
      </c>
      <c r="AH253" s="16">
        <f t="shared" si="171"/>
        <v>-7814.6198744627027</v>
      </c>
      <c r="AI253" s="16">
        <f t="shared" si="172"/>
        <v>0</v>
      </c>
      <c r="AJ253" s="16">
        <f t="shared" si="148"/>
        <v>-7814.6198744627027</v>
      </c>
      <c r="AK253" s="16">
        <f t="shared" si="173"/>
        <v>0</v>
      </c>
      <c r="AL253" s="16">
        <f t="shared" si="149"/>
        <v>0</v>
      </c>
      <c r="AM253" s="16">
        <f t="shared" si="174"/>
        <v>2582.1344859867677</v>
      </c>
      <c r="AN253" s="16">
        <f t="shared" si="175"/>
        <v>0</v>
      </c>
      <c r="AO253" s="16">
        <f t="shared" si="150"/>
        <v>2582.1344859867677</v>
      </c>
      <c r="AP253" s="16">
        <f t="shared" si="176"/>
        <v>163.34411855711735</v>
      </c>
      <c r="AQ253" s="16">
        <f t="shared" si="151"/>
        <v>0</v>
      </c>
      <c r="AR253" s="16">
        <f t="shared" si="177"/>
        <v>-7814.6198744627027</v>
      </c>
      <c r="AS253" s="16">
        <f t="shared" si="178"/>
        <v>0</v>
      </c>
      <c r="AT253" s="16">
        <f t="shared" si="152"/>
        <v>-7814.6198744627027</v>
      </c>
      <c r="AU253" s="16">
        <f t="shared" si="179"/>
        <v>0</v>
      </c>
    </row>
    <row r="254" spans="2:47">
      <c r="B254" s="13">
        <v>50</v>
      </c>
      <c r="C254" s="16">
        <f t="shared" si="135"/>
        <v>0</v>
      </c>
      <c r="D254" s="16">
        <f t="shared" si="153"/>
        <v>685641.03029420041</v>
      </c>
      <c r="E254" s="16">
        <f t="shared" si="154"/>
        <v>0</v>
      </c>
      <c r="F254" s="16">
        <f t="shared" si="136"/>
        <v>685641.03029420041</v>
      </c>
      <c r="G254" s="16">
        <f t="shared" si="155"/>
        <v>79526.932570232384</v>
      </c>
      <c r="H254" s="16">
        <f t="shared" si="137"/>
        <v>0</v>
      </c>
      <c r="I254" s="16">
        <f t="shared" si="156"/>
        <v>-69759.149071605541</v>
      </c>
      <c r="J254" s="16">
        <f t="shared" si="157"/>
        <v>0</v>
      </c>
      <c r="K254" s="16">
        <f t="shared" si="138"/>
        <v>-69759.149071605541</v>
      </c>
      <c r="L254" s="16">
        <f t="shared" si="158"/>
        <v>0</v>
      </c>
      <c r="M254" s="16">
        <f t="shared" si="139"/>
        <v>0</v>
      </c>
      <c r="N254" s="16">
        <f t="shared" si="159"/>
        <v>306816.97948200081</v>
      </c>
      <c r="O254" s="16">
        <f t="shared" si="160"/>
        <v>0</v>
      </c>
      <c r="P254" s="16">
        <f t="shared" si="140"/>
        <v>306816.97948200081</v>
      </c>
      <c r="Q254" s="16">
        <f t="shared" si="161"/>
        <v>34649.167953474993</v>
      </c>
      <c r="R254" s="16">
        <f t="shared" si="141"/>
        <v>0</v>
      </c>
      <c r="S254" s="16">
        <f t="shared" si="162"/>
        <v>114876.66486454787</v>
      </c>
      <c r="T254" s="16">
        <f t="shared" si="163"/>
        <v>0</v>
      </c>
      <c r="U254" s="16">
        <f t="shared" si="142"/>
        <v>114876.66486454787</v>
      </c>
      <c r="V254" s="16">
        <f t="shared" si="164"/>
        <v>9332.0485622154738</v>
      </c>
      <c r="W254" s="16">
        <f t="shared" si="143"/>
        <v>0</v>
      </c>
      <c r="X254" s="16">
        <f t="shared" si="165"/>
        <v>15204.870723292875</v>
      </c>
      <c r="Y254" s="16">
        <f t="shared" si="166"/>
        <v>0</v>
      </c>
      <c r="Z254" s="16">
        <f t="shared" si="144"/>
        <v>15204.870723292875</v>
      </c>
      <c r="AA254" s="16">
        <f t="shared" si="167"/>
        <v>941.1680674668047</v>
      </c>
      <c r="AB254" s="16">
        <f t="shared" si="145"/>
        <v>0</v>
      </c>
      <c r="AC254" s="16">
        <f t="shared" si="168"/>
        <v>-28430.856575447811</v>
      </c>
      <c r="AD254" s="16">
        <f t="shared" si="169"/>
        <v>0</v>
      </c>
      <c r="AE254" s="16">
        <f t="shared" si="146"/>
        <v>-28430.856575447811</v>
      </c>
      <c r="AF254" s="16">
        <f t="shared" si="170"/>
        <v>0</v>
      </c>
      <c r="AG254" s="16">
        <f t="shared" si="147"/>
        <v>0</v>
      </c>
      <c r="AH254" s="16">
        <f t="shared" si="171"/>
        <v>-7814.6198744627027</v>
      </c>
      <c r="AI254" s="16">
        <f t="shared" si="172"/>
        <v>0</v>
      </c>
      <c r="AJ254" s="16">
        <f t="shared" si="148"/>
        <v>-7814.6198744627027</v>
      </c>
      <c r="AK254" s="16">
        <f t="shared" si="173"/>
        <v>0</v>
      </c>
      <c r="AL254" s="16">
        <f t="shared" si="149"/>
        <v>0</v>
      </c>
      <c r="AM254" s="16">
        <f t="shared" si="174"/>
        <v>2582.1344859867677</v>
      </c>
      <c r="AN254" s="16">
        <f t="shared" si="175"/>
        <v>0</v>
      </c>
      <c r="AO254" s="16">
        <f t="shared" si="150"/>
        <v>2582.1344859867677</v>
      </c>
      <c r="AP254" s="16">
        <f t="shared" si="176"/>
        <v>160.14129270305622</v>
      </c>
      <c r="AQ254" s="16">
        <f t="shared" si="151"/>
        <v>0</v>
      </c>
      <c r="AR254" s="16">
        <f t="shared" si="177"/>
        <v>-7814.6198744627027</v>
      </c>
      <c r="AS254" s="16">
        <f t="shared" si="178"/>
        <v>0</v>
      </c>
      <c r="AT254" s="16">
        <f t="shared" si="152"/>
        <v>-7814.6198744627027</v>
      </c>
      <c r="AU254" s="16">
        <f t="shared" si="179"/>
        <v>0</v>
      </c>
    </row>
    <row r="255" spans="2:47">
      <c r="B255" s="13">
        <v>51</v>
      </c>
      <c r="C255" s="16">
        <f t="shared" si="135"/>
        <v>0</v>
      </c>
      <c r="D255" s="16">
        <f t="shared" si="153"/>
        <v>685641.03029420041</v>
      </c>
      <c r="E255" s="16">
        <f t="shared" si="154"/>
        <v>0</v>
      </c>
      <c r="F255" s="16">
        <f t="shared" si="136"/>
        <v>685641.03029420041</v>
      </c>
      <c r="G255" s="16">
        <f t="shared" si="155"/>
        <v>77967.58095120822</v>
      </c>
      <c r="H255" s="16">
        <f t="shared" si="137"/>
        <v>0</v>
      </c>
      <c r="I255" s="16">
        <f t="shared" si="156"/>
        <v>-69759.149071605541</v>
      </c>
      <c r="J255" s="16">
        <f t="shared" si="157"/>
        <v>0</v>
      </c>
      <c r="K255" s="16">
        <f t="shared" si="138"/>
        <v>-69759.149071605541</v>
      </c>
      <c r="L255" s="16">
        <f t="shared" si="158"/>
        <v>0</v>
      </c>
      <c r="M255" s="16">
        <f t="shared" si="139"/>
        <v>0</v>
      </c>
      <c r="N255" s="16">
        <f t="shared" si="159"/>
        <v>306816.97948200081</v>
      </c>
      <c r="O255" s="16">
        <f t="shared" si="160"/>
        <v>0</v>
      </c>
      <c r="P255" s="16">
        <f t="shared" si="140"/>
        <v>306816.97948200081</v>
      </c>
      <c r="Q255" s="16">
        <f t="shared" si="161"/>
        <v>33969.772503406857</v>
      </c>
      <c r="R255" s="16">
        <f t="shared" si="141"/>
        <v>0</v>
      </c>
      <c r="S255" s="16">
        <f t="shared" si="162"/>
        <v>114876.66486454787</v>
      </c>
      <c r="T255" s="16">
        <f t="shared" si="163"/>
        <v>0</v>
      </c>
      <c r="U255" s="16">
        <f t="shared" si="142"/>
        <v>114876.66486454787</v>
      </c>
      <c r="V255" s="16">
        <f t="shared" si="164"/>
        <v>9149.0672178583081</v>
      </c>
      <c r="W255" s="16">
        <f t="shared" si="143"/>
        <v>0</v>
      </c>
      <c r="X255" s="16">
        <f t="shared" si="165"/>
        <v>15204.870723292875</v>
      </c>
      <c r="Y255" s="16">
        <f t="shared" si="166"/>
        <v>0</v>
      </c>
      <c r="Z255" s="16">
        <f t="shared" si="144"/>
        <v>15204.870723292875</v>
      </c>
      <c r="AA255" s="16">
        <f t="shared" si="167"/>
        <v>922.71379163412223</v>
      </c>
      <c r="AB255" s="16">
        <f t="shared" si="145"/>
        <v>0</v>
      </c>
      <c r="AC255" s="16">
        <f t="shared" si="168"/>
        <v>-28430.856575447811</v>
      </c>
      <c r="AD255" s="16">
        <f t="shared" si="169"/>
        <v>0</v>
      </c>
      <c r="AE255" s="16">
        <f t="shared" si="146"/>
        <v>-28430.856575447811</v>
      </c>
      <c r="AF255" s="16">
        <f t="shared" si="170"/>
        <v>0</v>
      </c>
      <c r="AG255" s="16">
        <f t="shared" si="147"/>
        <v>0</v>
      </c>
      <c r="AH255" s="16">
        <f t="shared" si="171"/>
        <v>-7814.6198744627027</v>
      </c>
      <c r="AI255" s="16">
        <f t="shared" si="172"/>
        <v>0</v>
      </c>
      <c r="AJ255" s="16">
        <f t="shared" si="148"/>
        <v>-7814.6198744627027</v>
      </c>
      <c r="AK255" s="16">
        <f t="shared" si="173"/>
        <v>0</v>
      </c>
      <c r="AL255" s="16">
        <f t="shared" si="149"/>
        <v>0</v>
      </c>
      <c r="AM255" s="16">
        <f t="shared" si="174"/>
        <v>2582.1344859867677</v>
      </c>
      <c r="AN255" s="16">
        <f t="shared" si="175"/>
        <v>0</v>
      </c>
      <c r="AO255" s="16">
        <f t="shared" si="150"/>
        <v>2582.1344859867677</v>
      </c>
      <c r="AP255" s="16">
        <f t="shared" si="176"/>
        <v>157.00126735593747</v>
      </c>
      <c r="AQ255" s="16">
        <f t="shared" si="151"/>
        <v>0</v>
      </c>
      <c r="AR255" s="16">
        <f t="shared" si="177"/>
        <v>-7814.6198744627027</v>
      </c>
      <c r="AS255" s="16">
        <f t="shared" si="178"/>
        <v>0</v>
      </c>
      <c r="AT255" s="16">
        <f t="shared" si="152"/>
        <v>-7814.6198744627027</v>
      </c>
      <c r="AU255" s="16">
        <f t="shared" si="179"/>
        <v>0</v>
      </c>
    </row>
    <row r="256" spans="2:47">
      <c r="B256" s="13">
        <v>52</v>
      </c>
      <c r="C256" s="16">
        <f t="shared" si="135"/>
        <v>0</v>
      </c>
      <c r="D256" s="16">
        <f t="shared" si="153"/>
        <v>685641.03029420041</v>
      </c>
      <c r="E256" s="16">
        <f t="shared" si="154"/>
        <v>0</v>
      </c>
      <c r="F256" s="16">
        <f t="shared" si="136"/>
        <v>685641.03029420041</v>
      </c>
      <c r="G256" s="16">
        <f t="shared" si="155"/>
        <v>76438.804854125701</v>
      </c>
      <c r="H256" s="16">
        <f t="shared" si="137"/>
        <v>0</v>
      </c>
      <c r="I256" s="16">
        <f t="shared" si="156"/>
        <v>-69759.149071605541</v>
      </c>
      <c r="J256" s="16">
        <f t="shared" si="157"/>
        <v>0</v>
      </c>
      <c r="K256" s="16">
        <f t="shared" si="138"/>
        <v>-69759.149071605541</v>
      </c>
      <c r="L256" s="16">
        <f t="shared" si="158"/>
        <v>0</v>
      </c>
      <c r="M256" s="16">
        <f t="shared" si="139"/>
        <v>0</v>
      </c>
      <c r="N256" s="16">
        <f t="shared" si="159"/>
        <v>306816.97948200081</v>
      </c>
      <c r="O256" s="16">
        <f t="shared" si="160"/>
        <v>0</v>
      </c>
      <c r="P256" s="16">
        <f t="shared" si="140"/>
        <v>306816.97948200081</v>
      </c>
      <c r="Q256" s="16">
        <f t="shared" si="161"/>
        <v>33303.69853275182</v>
      </c>
      <c r="R256" s="16">
        <f t="shared" si="141"/>
        <v>0</v>
      </c>
      <c r="S256" s="16">
        <f t="shared" si="162"/>
        <v>114876.66486454787</v>
      </c>
      <c r="T256" s="16">
        <f t="shared" si="163"/>
        <v>0</v>
      </c>
      <c r="U256" s="16">
        <f t="shared" si="142"/>
        <v>114876.66486454787</v>
      </c>
      <c r="V256" s="16">
        <f t="shared" si="164"/>
        <v>8969.6737429983405</v>
      </c>
      <c r="W256" s="16">
        <f t="shared" si="143"/>
        <v>0</v>
      </c>
      <c r="X256" s="16">
        <f t="shared" si="165"/>
        <v>15204.870723292875</v>
      </c>
      <c r="Y256" s="16">
        <f t="shared" si="166"/>
        <v>0</v>
      </c>
      <c r="Z256" s="16">
        <f t="shared" si="144"/>
        <v>15204.870723292875</v>
      </c>
      <c r="AA256" s="16">
        <f t="shared" si="167"/>
        <v>904.62136434717866</v>
      </c>
      <c r="AB256" s="16">
        <f t="shared" si="145"/>
        <v>0</v>
      </c>
      <c r="AC256" s="16">
        <f t="shared" si="168"/>
        <v>-28430.856575447811</v>
      </c>
      <c r="AD256" s="16">
        <f t="shared" si="169"/>
        <v>0</v>
      </c>
      <c r="AE256" s="16">
        <f t="shared" si="146"/>
        <v>-28430.856575447811</v>
      </c>
      <c r="AF256" s="16">
        <f t="shared" si="170"/>
        <v>0</v>
      </c>
      <c r="AG256" s="16">
        <f t="shared" si="147"/>
        <v>0</v>
      </c>
      <c r="AH256" s="16">
        <f t="shared" si="171"/>
        <v>-7814.6198744627027</v>
      </c>
      <c r="AI256" s="16">
        <f t="shared" si="172"/>
        <v>0</v>
      </c>
      <c r="AJ256" s="16">
        <f t="shared" si="148"/>
        <v>-7814.6198744627027</v>
      </c>
      <c r="AK256" s="16">
        <f t="shared" si="173"/>
        <v>0</v>
      </c>
      <c r="AL256" s="16">
        <f t="shared" si="149"/>
        <v>0</v>
      </c>
      <c r="AM256" s="16">
        <f t="shared" si="174"/>
        <v>2582.1344859867677</v>
      </c>
      <c r="AN256" s="16">
        <f t="shared" si="175"/>
        <v>0</v>
      </c>
      <c r="AO256" s="16">
        <f t="shared" si="150"/>
        <v>2582.1344859867677</v>
      </c>
      <c r="AP256" s="16">
        <f t="shared" si="176"/>
        <v>153.92281113327203</v>
      </c>
      <c r="AQ256" s="16">
        <f t="shared" si="151"/>
        <v>0</v>
      </c>
      <c r="AR256" s="16">
        <f t="shared" si="177"/>
        <v>-7814.6198744627027</v>
      </c>
      <c r="AS256" s="16">
        <f t="shared" si="178"/>
        <v>0</v>
      </c>
      <c r="AT256" s="16">
        <f t="shared" si="152"/>
        <v>-7814.6198744627027</v>
      </c>
      <c r="AU256" s="16">
        <f t="shared" si="179"/>
        <v>0</v>
      </c>
    </row>
    <row r="257" spans="1:47">
      <c r="B257" s="13">
        <v>53</v>
      </c>
      <c r="C257" s="16">
        <f t="shared" si="135"/>
        <v>0</v>
      </c>
      <c r="D257" s="16">
        <f t="shared" si="153"/>
        <v>685641.03029420041</v>
      </c>
      <c r="E257" s="16">
        <f t="shared" si="154"/>
        <v>0</v>
      </c>
      <c r="F257" s="16">
        <f t="shared" si="136"/>
        <v>685641.03029420041</v>
      </c>
      <c r="G257" s="16">
        <f t="shared" si="155"/>
        <v>74940.004758946758</v>
      </c>
      <c r="H257" s="16">
        <f t="shared" si="137"/>
        <v>0</v>
      </c>
      <c r="I257" s="16">
        <f t="shared" si="156"/>
        <v>-69759.149071605541</v>
      </c>
      <c r="J257" s="16">
        <f t="shared" si="157"/>
        <v>0</v>
      </c>
      <c r="K257" s="16">
        <f t="shared" si="138"/>
        <v>-69759.149071605541</v>
      </c>
      <c r="L257" s="16">
        <f t="shared" si="158"/>
        <v>0</v>
      </c>
      <c r="M257" s="16">
        <f t="shared" si="139"/>
        <v>0</v>
      </c>
      <c r="N257" s="16">
        <f t="shared" si="159"/>
        <v>306816.97948200081</v>
      </c>
      <c r="O257" s="16">
        <f t="shared" si="160"/>
        <v>0</v>
      </c>
      <c r="P257" s="16">
        <f t="shared" si="140"/>
        <v>306816.97948200081</v>
      </c>
      <c r="Q257" s="16">
        <f t="shared" si="161"/>
        <v>32650.684836031196</v>
      </c>
      <c r="R257" s="16">
        <f t="shared" si="141"/>
        <v>0</v>
      </c>
      <c r="S257" s="16">
        <f t="shared" si="162"/>
        <v>114876.66486454787</v>
      </c>
      <c r="T257" s="16">
        <f t="shared" si="163"/>
        <v>0</v>
      </c>
      <c r="U257" s="16">
        <f t="shared" si="142"/>
        <v>114876.66486454787</v>
      </c>
      <c r="V257" s="16">
        <f t="shared" si="164"/>
        <v>8793.7977872532756</v>
      </c>
      <c r="W257" s="16">
        <f t="shared" si="143"/>
        <v>0</v>
      </c>
      <c r="X257" s="16">
        <f t="shared" si="165"/>
        <v>15204.870723292875</v>
      </c>
      <c r="Y257" s="16">
        <f t="shared" si="166"/>
        <v>0</v>
      </c>
      <c r="Z257" s="16">
        <f t="shared" si="144"/>
        <v>15204.870723292875</v>
      </c>
      <c r="AA257" s="16">
        <f t="shared" si="167"/>
        <v>886.88369053644965</v>
      </c>
      <c r="AB257" s="16">
        <f t="shared" si="145"/>
        <v>0</v>
      </c>
      <c r="AC257" s="16">
        <f t="shared" si="168"/>
        <v>-28430.856575447811</v>
      </c>
      <c r="AD257" s="16">
        <f t="shared" si="169"/>
        <v>0</v>
      </c>
      <c r="AE257" s="16">
        <f t="shared" si="146"/>
        <v>-28430.856575447811</v>
      </c>
      <c r="AF257" s="16">
        <f t="shared" si="170"/>
        <v>0</v>
      </c>
      <c r="AG257" s="16">
        <f t="shared" si="147"/>
        <v>0</v>
      </c>
      <c r="AH257" s="16">
        <f t="shared" si="171"/>
        <v>-7814.6198744627027</v>
      </c>
      <c r="AI257" s="16">
        <f t="shared" si="172"/>
        <v>0</v>
      </c>
      <c r="AJ257" s="16">
        <f t="shared" si="148"/>
        <v>-7814.6198744627027</v>
      </c>
      <c r="AK257" s="16">
        <f t="shared" si="173"/>
        <v>0</v>
      </c>
      <c r="AL257" s="16">
        <f t="shared" si="149"/>
        <v>0</v>
      </c>
      <c r="AM257" s="16">
        <f t="shared" si="174"/>
        <v>2582.1344859867677</v>
      </c>
      <c r="AN257" s="16">
        <f t="shared" si="175"/>
        <v>0</v>
      </c>
      <c r="AO257" s="16">
        <f t="shared" si="150"/>
        <v>2582.1344859867677</v>
      </c>
      <c r="AP257" s="16">
        <f t="shared" si="176"/>
        <v>150.90471679732553</v>
      </c>
      <c r="AQ257" s="16">
        <f t="shared" si="151"/>
        <v>0</v>
      </c>
      <c r="AR257" s="16">
        <f t="shared" si="177"/>
        <v>-7814.6198744627027</v>
      </c>
      <c r="AS257" s="16">
        <f t="shared" si="178"/>
        <v>0</v>
      </c>
      <c r="AT257" s="16">
        <f t="shared" si="152"/>
        <v>-7814.6198744627027</v>
      </c>
      <c r="AU257" s="16">
        <f t="shared" si="179"/>
        <v>0</v>
      </c>
    </row>
    <row r="259" spans="1:47">
      <c r="A259" s="2" t="s">
        <v>588</v>
      </c>
      <c r="B259" s="5" t="s">
        <v>429</v>
      </c>
      <c r="C259" s="11">
        <f>IF($AQ$286,$AQ$262,$AQ$261)</f>
        <v>24397</v>
      </c>
      <c r="D259" s="5" t="s">
        <v>430</v>
      </c>
      <c r="E259" s="11">
        <f>IF($B$76+780&lt;$B$78,2,IF($C$259&lt;=$C$260+1,-1,IF($C$259&gt;=$B$76+781,1,0)))</f>
        <v>0</v>
      </c>
      <c r="F259" s="5" t="s">
        <v>431</v>
      </c>
      <c r="G259" s="9" t="str">
        <f>CHOOSE($E$259+2,IF($C$260+1&lt;$B$78,"già ora (prima di gennaio 2027)",IF($C$260+1=$B$78,"già ora (da gennaio 2027)","prima dei 40 anni")),"dentro la scala","dopo i 65 anni (fuori scala)","fuori scala: i 65 anni cadono prima del 2027")</f>
        <v>dentro la scala</v>
      </c>
    </row>
    <row r="260" spans="1:47">
      <c r="A260" s="5" t="s">
        <v>432</v>
      </c>
      <c r="C260" s="11">
        <f>MAX($B$76+478,$B$78-2)</f>
        <v>24322</v>
      </c>
      <c r="H260" s="11">
        <f>IF($C$286,$C$260,$C$262)</f>
        <v>24322</v>
      </c>
      <c r="M260" s="11">
        <f>IF($H$286,$H$260,$H$262)</f>
        <v>24389</v>
      </c>
      <c r="R260" s="11">
        <f>IF($M$286,$M$260,$M$262)</f>
        <v>24389</v>
      </c>
      <c r="W260" s="11">
        <f>IF($R$286,$R$260,$R$262)</f>
        <v>24389</v>
      </c>
      <c r="AB260" s="11">
        <f>IF($W$286,$W$260,$W$262)</f>
        <v>24389</v>
      </c>
      <c r="AG260" s="11">
        <f>IF($AB$286,$AB$260,$AB$262)</f>
        <v>24393</v>
      </c>
      <c r="AL260" s="11">
        <f>IF($AG$286,$AG$260,$AG$262)</f>
        <v>24395</v>
      </c>
      <c r="AQ260" s="11">
        <f>IF($AL$286,$AL$260,$AL$262)</f>
        <v>24396</v>
      </c>
    </row>
    <row r="261" spans="1:47">
      <c r="A261" s="5" t="s">
        <v>433</v>
      </c>
      <c r="C261" s="11">
        <f>MAX($B$76+781,$C$260+3)</f>
        <v>24591</v>
      </c>
      <c r="H261" s="11">
        <f>IF($C$286,$C$262,$C$261)</f>
        <v>24456</v>
      </c>
      <c r="M261" s="11">
        <f>IF($H$286,$H$262,$H$261)</f>
        <v>24456</v>
      </c>
      <c r="R261" s="11">
        <f>IF($M$286,$M$262,$M$261)</f>
        <v>24422</v>
      </c>
      <c r="W261" s="11">
        <f>IF($R$286,$R$262,$R$261)</f>
        <v>24405</v>
      </c>
      <c r="AB261" s="11">
        <f>IF($W$286,$W$262,$W$261)</f>
        <v>24397</v>
      </c>
      <c r="AG261" s="11">
        <f>IF($AB$286,$AB$262,$AB$261)</f>
        <v>24397</v>
      </c>
      <c r="AL261" s="11">
        <f>IF($AG$286,$AG$262,$AG$261)</f>
        <v>24397</v>
      </c>
      <c r="AQ261" s="11">
        <f>IF($AL$286,$AL$262,$AL$261)</f>
        <v>24397</v>
      </c>
    </row>
    <row r="262" spans="1:47">
      <c r="A262" s="5" t="s">
        <v>434</v>
      </c>
      <c r="C262" s="11">
        <f>INT(($C$260+$C$261)/2)</f>
        <v>24456</v>
      </c>
      <c r="H262" s="11">
        <f>INT(($H$260+$H$261)/2)</f>
        <v>24389</v>
      </c>
      <c r="M262" s="11">
        <f>INT(($M$260+$M$261)/2)</f>
        <v>24422</v>
      </c>
      <c r="R262" s="11">
        <f>INT(($R$260+$R$261)/2)</f>
        <v>24405</v>
      </c>
      <c r="W262" s="11">
        <f>INT(($W$260+$W$261)/2)</f>
        <v>24397</v>
      </c>
      <c r="AB262" s="11">
        <f>INT(($AB$260+$AB$261)/2)</f>
        <v>24393</v>
      </c>
      <c r="AG262" s="11">
        <f>INT(($AG$260+$AG$261)/2)</f>
        <v>24395</v>
      </c>
      <c r="AL262" s="11">
        <f>INT(($AL$260+$AL$261)/2)</f>
        <v>24396</v>
      </c>
      <c r="AQ262" s="11">
        <f>INT(($AQ$260+$AQ$261)/2)</f>
        <v>24396</v>
      </c>
    </row>
    <row r="263" spans="1:47">
      <c r="A263" s="5" t="s">
        <v>397</v>
      </c>
      <c r="C263" s="11">
        <f>MAX(0,$C$262-$B$78)</f>
        <v>132</v>
      </c>
      <c r="H263" s="11">
        <f>MAX(0,$H$262-$B$78)</f>
        <v>65</v>
      </c>
      <c r="M263" s="11">
        <f>MAX(0,$M$262-$B$78)</f>
        <v>98</v>
      </c>
      <c r="R263" s="11">
        <f>MAX(0,$R$262-$B$78)</f>
        <v>81</v>
      </c>
      <c r="W263" s="11">
        <f>MAX(0,$W$262-$B$78)</f>
        <v>73</v>
      </c>
      <c r="AB263" s="11">
        <f>MAX(0,$AB$262-$B$78)</f>
        <v>69</v>
      </c>
      <c r="AG263" s="11">
        <f>MAX(0,$AG$262-$B$78)</f>
        <v>71</v>
      </c>
      <c r="AL263" s="11">
        <f>MAX(0,$AL$262-$B$78)</f>
        <v>72</v>
      </c>
      <c r="AQ263" s="11">
        <f>MAX(0,$AQ$262-$B$78)</f>
        <v>72</v>
      </c>
    </row>
    <row r="264" spans="1:47">
      <c r="A264" s="5" t="s">
        <v>398</v>
      </c>
      <c r="C264" s="11">
        <f>INT($C$262/12)</f>
        <v>2038</v>
      </c>
      <c r="H264" s="11">
        <f>INT($H$262/12)</f>
        <v>2032</v>
      </c>
      <c r="M264" s="11">
        <f>INT($M$262/12)</f>
        <v>2035</v>
      </c>
      <c r="R264" s="11">
        <f>INT($R$262/12)</f>
        <v>2033</v>
      </c>
      <c r="W264" s="11">
        <f>INT($W$262/12)</f>
        <v>2033</v>
      </c>
      <c r="AB264" s="11">
        <f>INT($AB$262/12)</f>
        <v>2032</v>
      </c>
      <c r="AG264" s="11">
        <f>INT($AG$262/12)</f>
        <v>2032</v>
      </c>
      <c r="AL264" s="11">
        <f>INT($AL$262/12)</f>
        <v>2033</v>
      </c>
      <c r="AQ264" s="11">
        <f>INT($AQ$262/12)</f>
        <v>2033</v>
      </c>
    </row>
    <row r="265" spans="1:47">
      <c r="A265" s="5" t="s">
        <v>399</v>
      </c>
      <c r="C265" s="18">
        <f>MOD($C$262,12)/12</f>
        <v>0</v>
      </c>
      <c r="H265" s="18">
        <f>MOD($H$262,12)/12</f>
        <v>0.41666666666666669</v>
      </c>
      <c r="M265" s="18">
        <f>MOD($M$262,12)/12</f>
        <v>0.16666666666666666</v>
      </c>
      <c r="R265" s="18">
        <f>MOD($R$262,12)/12</f>
        <v>0.75</v>
      </c>
      <c r="W265" s="18">
        <f>MOD($W$262,12)/12</f>
        <v>8.3333333333333329E-2</v>
      </c>
      <c r="AB265" s="18">
        <f>MOD($AB$262,12)/12</f>
        <v>0.75</v>
      </c>
      <c r="AG265" s="18">
        <f>MOD($AG$262,12)/12</f>
        <v>0.91666666666666663</v>
      </c>
      <c r="AL265" s="18">
        <f>MOD($AL$262,12)/12</f>
        <v>0</v>
      </c>
      <c r="AQ265" s="18">
        <f>MOD($AQ$262,12)/12</f>
        <v>0</v>
      </c>
    </row>
    <row r="266" spans="1:47">
      <c r="A266" s="5" t="s">
        <v>586</v>
      </c>
      <c r="C266" s="34">
        <f>0</f>
        <v>0</v>
      </c>
      <c r="H266" s="34">
        <f>0</f>
        <v>0</v>
      </c>
      <c r="M266" s="34">
        <f>0</f>
        <v>0</v>
      </c>
      <c r="R266" s="34">
        <f>0</f>
        <v>0</v>
      </c>
      <c r="W266" s="34">
        <f>0</f>
        <v>0</v>
      </c>
      <c r="AB266" s="34">
        <f>0</f>
        <v>0</v>
      </c>
      <c r="AG266" s="34">
        <f>0</f>
        <v>0</v>
      </c>
      <c r="AL266" s="34">
        <f>0</f>
        <v>0</v>
      </c>
      <c r="AQ266" s="34">
        <f>0</f>
        <v>0</v>
      </c>
    </row>
    <row r="267" spans="1:47">
      <c r="A267" s="5" t="s">
        <v>400</v>
      </c>
      <c r="C267" s="16">
        <f>INDEX('3 - Le tre forze'!$F$242:$F$734,$C$263+1)+$C$266*INDEX('3 - Le tre forze'!$N$242:$N$734,$C$263+1)</f>
        <v>501747.56644426525</v>
      </c>
      <c r="H267" s="16">
        <f>INDEX('3 - Le tre forze'!$F$242:$F$734,$H$263+1)+$H$266*INDEX('3 - Le tre forze'!$N$242:$N$734,$H$263+1)</f>
        <v>366892.00699528563</v>
      </c>
      <c r="M267" s="16">
        <f>INDEX('3 - Le tre forze'!$F$242:$F$734,$M$263+1)+$M$266*INDEX('3 - Le tre forze'!$N$242:$N$734,$M$263+1)</f>
        <v>430722.65995650442</v>
      </c>
      <c r="R267" s="16">
        <f>INDEX('3 - Le tre forze'!$F$242:$F$734,$R$263+1)+$R$266*INDEX('3 - Le tre forze'!$N$242:$N$734,$R$263+1)</f>
        <v>397236.41553927236</v>
      </c>
      <c r="W267" s="16">
        <f>INDEX('3 - Le tre forze'!$F$242:$F$734,$W$263+1)+$W$266*INDEX('3 - Le tre forze'!$N$242:$N$734,$W$263+1)</f>
        <v>381924.8493894306</v>
      </c>
      <c r="AB267" s="16">
        <f>INDEX('3 - Le tre forze'!$F$242:$F$734,$AB$263+1)+$AB$266*INDEX('3 - Le tre forze'!$N$242:$N$734,$AB$263+1)</f>
        <v>374373.9070163492</v>
      </c>
      <c r="AG267" s="16">
        <f>INDEX('3 - Le tre forze'!$F$242:$F$734,$AG$263+1)+$AG$266*INDEX('3 - Le tre forze'!$N$242:$N$734,$AG$263+1)</f>
        <v>378140.70822623238</v>
      </c>
      <c r="AL267" s="16">
        <f>INDEX('3 - Le tre forze'!$F$242:$F$734,$AL$263+1)+$AL$266*INDEX('3 - Le tre forze'!$N$242:$N$734,$AL$263+1)</f>
        <v>380030.60633337824</v>
      </c>
      <c r="AQ267" s="16">
        <f>INDEX('3 - Le tre forze'!$F$242:$F$734,$AQ$263+1)+$AQ$266*INDEX('3 - Le tre forze'!$N$242:$N$734,$AQ$263+1)</f>
        <v>380030.60633337824</v>
      </c>
    </row>
    <row r="268" spans="1:47">
      <c r="A268" s="5" t="s">
        <v>381</v>
      </c>
      <c r="C268" s="16">
        <f>INDEX('3 - Le tre forze'!$J$242:$J$734,$C$263+1)+$C$266*INDEX('3 - Le tre forze'!$O$242:$O$734,$C$263+1)</f>
        <v>317528.88897084759</v>
      </c>
      <c r="H268" s="16">
        <f>INDEX('3 - Le tre forze'!$J$242:$J$734,$H$263+1)+$H$266*INDEX('3 - Le tre forze'!$O$242:$O$734,$H$263+1)</f>
        <v>236976.85132283921</v>
      </c>
      <c r="M268" s="16">
        <f>INDEX('3 - Le tre forze'!$J$242:$J$734,$M$263+1)+$M$266*INDEX('3 - Le tre forze'!$O$242:$O$734,$M$263+1)</f>
        <v>275539.29669364443</v>
      </c>
      <c r="R268" s="16">
        <f>INDEX('3 - Le tre forze'!$J$242:$J$734,$R$263+1)+$R$266*INDEX('3 - Le tre forze'!$O$242:$O$734,$R$263+1)</f>
        <v>255411.62342116627</v>
      </c>
      <c r="W268" s="16">
        <f>INDEX('3 - Le tre forze'!$J$242:$J$734,$W$263+1)+$W$266*INDEX('3 - Le tre forze'!$O$242:$O$734,$W$263+1)</f>
        <v>246133.39543546736</v>
      </c>
      <c r="AB268" s="16">
        <f>INDEX('3 - Le tre forze'!$J$242:$J$734,$AB$263+1)+$AB$266*INDEX('3 - Le tre forze'!$O$242:$O$734,$AB$263+1)</f>
        <v>241540.01313148605</v>
      </c>
      <c r="AG268" s="16">
        <f>INDEX('3 - Le tre forze'!$J$242:$J$734,$AG$263+1)+$AG$266*INDEX('3 - Le tre forze'!$O$242:$O$734,$AG$263+1)</f>
        <v>243832.91424367562</v>
      </c>
      <c r="AL268" s="16">
        <f>INDEX('3 - Le tre forze'!$J$242:$J$734,$AL$263+1)+$AL$266*INDEX('3 - Le tre forze'!$O$242:$O$734,$AL$263+1)</f>
        <v>244982.20576537764</v>
      </c>
      <c r="AQ268" s="16">
        <f>INDEX('3 - Le tre forze'!$J$242:$J$734,$AQ$263+1)+$AQ$266*INDEX('3 - Le tre forze'!$O$242:$O$734,$AQ$263+1)</f>
        <v>244982.20576537764</v>
      </c>
    </row>
    <row r="269" spans="1:47">
      <c r="A269" s="5" t="s">
        <v>132</v>
      </c>
      <c r="C269" s="20">
        <f>MAX(0,1-$C$268/($C$267*INDEX('3 - Le tre forze'!$D$242:$D$734,$C$263+1)))</f>
        <v>0.4910254352534551</v>
      </c>
      <c r="H269" s="20">
        <f>MAX(0,1-$H$268/($H$267*INDEX('3 - Le tre forze'!$D$242:$D$734,$H$263+1)))</f>
        <v>0.41979240348152347</v>
      </c>
      <c r="M269" s="20">
        <f>MAX(0,1-$M$268/($M$267*INDEX('3 - Le tre forze'!$D$242:$D$734,$M$263+1)))</f>
        <v>0.4558093329899926</v>
      </c>
      <c r="R269" s="20">
        <f>MAX(0,1-$R$268/($R$267*INDEX('3 - Le tre forze'!$D$242:$D$734,$R$263+1)))</f>
        <v>0.43747679342031121</v>
      </c>
      <c r="W269" s="20">
        <f>MAX(0,1-$W$268/($W$267*INDEX('3 - Le tre forze'!$D$242:$D$734,$W$263+1)))</f>
        <v>0.4286859358725863</v>
      </c>
      <c r="AB269" s="20">
        <f>MAX(0,1-$AB$268/($AB$267*INDEX('3 - Le tre forze'!$D$242:$D$734,$AB$263+1)))</f>
        <v>0.42425188318037632</v>
      </c>
      <c r="AG269" s="20">
        <f>MAX(0,1-$AG$268/($AG$267*INDEX('3 - Le tre forze'!$D$242:$D$734,$AG$263+1)))</f>
        <v>0.42647210412428138</v>
      </c>
      <c r="AL269" s="20">
        <f>MAX(0,1-$AL$268/($AL$267*INDEX('3 - Le tre forze'!$D$242:$D$734,$AL$263+1)))</f>
        <v>0.42757982057457911</v>
      </c>
      <c r="AQ269" s="20">
        <f>MAX(0,1-$AQ$268/($AQ$267*INDEX('3 - Le tre forze'!$D$242:$D$734,$AQ$263+1)))</f>
        <v>0.42757982057457911</v>
      </c>
    </row>
    <row r="270" spans="1:47">
      <c r="A270" s="5" t="s">
        <v>589</v>
      </c>
      <c r="C270" s="16">
        <f>INDEX('3 - Le tre forze'!$AR$163:$AR$239,($C$264-1)-2008)*(1+INDEX('3 - Le tre forze'!$AP$163:$AP$239,$C$264-2008))+(1/13.5-0.005)*INDEX('3 - Le tre forze'!$AQ$163:$AQ$239,$C$264-2008)*$C$265</f>
        <v>131439.14520320401</v>
      </c>
      <c r="H270" s="16">
        <f>INDEX('3 - Le tre forze'!$AR$163:$AR$239,($H$264-1)-2008)*(1+INDEX('3 - Le tre forze'!$AP$163:$AP$239,$H$264-2008))+(1/13.5-0.005)*INDEX('3 - Le tre forze'!$AQ$163:$AQ$239,$H$264-2008)*$H$265</f>
        <v>90680.765301950552</v>
      </c>
      <c r="M270" s="16">
        <f>INDEX('3 - Le tre forze'!$AR$163:$AR$239,($M$264-1)-2008)*(1+INDEX('3 - Le tre forze'!$AP$163:$AP$239,$M$264-2008))+(1/13.5-0.005)*INDEX('3 - Le tre forze'!$AQ$163:$AQ$239,$M$264-2008)*$M$265</f>
        <v>109756.44988658765</v>
      </c>
      <c r="R270" s="16">
        <f>INDEX('3 - Le tre forze'!$AR$163:$AR$239,($R$264-1)-2008)*(1+INDEX('3 - Le tre forze'!$AP$163:$AP$239,$R$264-2008))+(1/13.5-0.005)*INDEX('3 - Le tre forze'!$AQ$163:$AQ$239,$R$264-2008)*$R$265</f>
        <v>98557.50487520764</v>
      </c>
      <c r="W270" s="16">
        <f>INDEX('3 - Le tre forze'!$AR$163:$AR$239,($W$264-1)-2008)*(1+INDEX('3 - Le tre forze'!$AP$163:$AP$239,$W$264-2008))+(1/13.5-0.005)*INDEX('3 - Le tre forze'!$AQ$163:$AQ$239,$W$264-2008)*$W$265</f>
        <v>95754.002780916446</v>
      </c>
      <c r="AB270" s="16">
        <f>INDEX('3 - Le tre forze'!$AR$163:$AR$239,($AB$264-1)-2008)*(1+INDEX('3 - Le tre forze'!$AP$163:$AP$239,$AB$264-2008))+(1/13.5-0.005)*INDEX('3 - Le tre forze'!$AQ$163:$AQ$239,$AB$264-2008)*$AB$265</f>
        <v>92055.03103444622</v>
      </c>
      <c r="AG270" s="16">
        <f>INDEX('3 - Le tre forze'!$AR$163:$AR$239,($AG$264-1)-2008)*(1+INDEX('3 - Le tre forze'!$AP$163:$AP$239,$AG$264-2008))+(1/13.5-0.005)*INDEX('3 - Le tre forze'!$AQ$163:$AQ$239,$AG$264-2008)*$AG$265</f>
        <v>92742.163900694068</v>
      </c>
      <c r="AL270" s="16">
        <f>INDEX('3 - Le tre forze'!$AR$163:$AR$239,($AL$264-1)-2008)*(1+INDEX('3 - Le tre forze'!$AP$163:$AP$239,$AL$264-2008))+(1/13.5-0.005)*INDEX('3 - Le tre forze'!$AQ$163:$AQ$239,$AL$264-2008)*$AL$265</f>
        <v>95403.565019130052</v>
      </c>
      <c r="AQ270" s="16">
        <f>INDEX('3 - Le tre forze'!$AR$163:$AR$239,($AQ$264-1)-2008)*(1+INDEX('3 - Le tre forze'!$AP$163:$AP$239,$AQ$264-2008))+(1/13.5-0.005)*INDEX('3 - Le tre forze'!$AQ$163:$AQ$239,$AQ$264-2008)*$AQ$265</f>
        <v>95403.565019130052</v>
      </c>
    </row>
    <row r="271" spans="1:47">
      <c r="A271" s="5" t="s">
        <v>590</v>
      </c>
      <c r="C271" s="17">
        <f>$C$264-$B$86+$C$265</f>
        <v>29</v>
      </c>
      <c r="H271" s="17">
        <f>$H$264-$B$86+$H$265</f>
        <v>23.416666666666668</v>
      </c>
      <c r="M271" s="17">
        <f>$M$264-$B$86+$M$265</f>
        <v>26.166666666666668</v>
      </c>
      <c r="R271" s="17">
        <f>$R$264-$B$86+$R$265</f>
        <v>24.75</v>
      </c>
      <c r="W271" s="17">
        <f>$W$264-$B$86+$W$265</f>
        <v>24.083333333333332</v>
      </c>
      <c r="AB271" s="17">
        <f>$AB$264-$B$86+$AB$265</f>
        <v>23.75</v>
      </c>
      <c r="AG271" s="17">
        <f>$AG$264-$B$86+$AG$265</f>
        <v>23.916666666666668</v>
      </c>
      <c r="AL271" s="17">
        <f>$AL$264-$B$86+$AL$265</f>
        <v>24</v>
      </c>
      <c r="AQ271" s="17">
        <f>$AQ$264-$B$86+$AQ$265</f>
        <v>24</v>
      </c>
    </row>
    <row r="272" spans="1:47">
      <c r="A272" s="5" t="s">
        <v>591</v>
      </c>
      <c r="C272" s="16">
        <f>$C$270/$C$271*12</f>
        <v>54388.611808222355</v>
      </c>
      <c r="H272" s="16">
        <f>$H$270/$H$271*12</f>
        <v>46469.858375376789</v>
      </c>
      <c r="M272" s="16">
        <f>$M$270/$M$271*12</f>
        <v>50334.168100855481</v>
      </c>
      <c r="R272" s="16">
        <f>$R$270/$R$271*12</f>
        <v>47785.456909191584</v>
      </c>
      <c r="W272" s="16">
        <f>$W$270/$W$271*12</f>
        <v>47711.33702578536</v>
      </c>
      <c r="AB272" s="16">
        <f>$AB$270/$AB$271*12</f>
        <v>46512.015680562297</v>
      </c>
      <c r="AG272" s="16">
        <f>$AG$270/$AG$271*12</f>
        <v>46532.653664459736</v>
      </c>
      <c r="AL272" s="16">
        <f>$AL$270/$AL$271*12</f>
        <v>47701.782509565026</v>
      </c>
      <c r="AQ272" s="16">
        <f>$AQ$270/$AQ$271*12</f>
        <v>47701.782509565026</v>
      </c>
    </row>
    <row r="273" spans="1:47">
      <c r="A273" s="5" t="s">
        <v>592</v>
      </c>
      <c r="C273" s="20">
        <f>IF(ISBLANK($B$9),IF($C$272&lt;=28000,0.23*$C$272,IF($C$272&lt;=50000,6440+0.33*($C$272-28000),13700+0.43*($C$272-50000)))/$C$272,$B$9)</f>
        <v>0.28658762485971717</v>
      </c>
      <c r="H273" s="20">
        <f>IF(ISBLANK($B$9),IF($H$272&lt;=28000,0.23*$H$272,IF($H$272&lt;=50000,6440+0.33*($H$272-28000),13700+0.43*($H$272-50000)))/$H$272,$B$9)</f>
        <v>0.26974588910123193</v>
      </c>
      <c r="M273" s="20">
        <f>IF(ISBLANK($B$9),IF($M$272&lt;=28000,0.23*$M$272,IF($M$272&lt;=50000,6440+0.33*($M$272-28000),13700+0.43*($M$272-50000)))/$M$272,$B$9)</f>
        <v>0.27503568263269995</v>
      </c>
      <c r="R273" s="20">
        <f>IF(ISBLANK($B$9),IF($R$272&lt;=28000,0.23*$R$272,IF($R$272&lt;=50000,6440+0.33*($R$272-28000),13700+0.43*($R$272-50000)))/$R$272,$B$9)</f>
        <v>0.27140476661506158</v>
      </c>
      <c r="W273" s="20">
        <f>IF(ISBLANK($B$9),IF($W$272&lt;=28000,0.23*$W$272,IF($W$272&lt;=50000,6440+0.33*($W$272-28000),13700+0.43*($W$272-50000)))/$W$272,$B$9)</f>
        <v>0.27131373852535817</v>
      </c>
      <c r="AB273" s="20">
        <f>IF(ISBLANK($B$9),IF($AB$272&lt;=28000,0.23*$AB$272,IF($AB$272&lt;=50000,6440+0.33*($AB$272-28000),13700+0.43*($AB$272-50000)))/$AB$272,$B$9)</f>
        <v>0.26980050189116744</v>
      </c>
      <c r="AG273" s="20">
        <f>IF(ISBLANK($B$9),IF($AG$272&lt;=28000,0.23*$AG$272,IF($AG$272&lt;=50000,6440+0.33*($AG$272-28000),13700+0.43*($AG$272-50000)))/$AG$272,$B$9)</f>
        <v>0.26982720134144084</v>
      </c>
      <c r="AL273" s="20">
        <f>IF(ISBLANK($B$9),IF($AL$272&lt;=28000,0.23*$AL$272,IF($AL$272&lt;=50000,6440+0.33*($AL$272-28000),13700+0.43*($AL$272-50000)))/$AL$272,$B$9)</f>
        <v>0.27130198385273019</v>
      </c>
      <c r="AQ273" s="20">
        <f>IF(ISBLANK($B$9),IF($AQ$272&lt;=28000,0.23*$AQ$272,IF($AQ$272&lt;=50000,6440+0.33*($AQ$272-28000),13700+0.43*($AQ$272-50000)))/$AQ$272,$B$9)</f>
        <v>0.27130198385273019</v>
      </c>
    </row>
    <row r="274" spans="1:47">
      <c r="A274" s="5" t="s">
        <v>593</v>
      </c>
      <c r="C274" s="16">
        <f>IF($B$8="Sì",$C$270*(1-$C$273)/INDEX('3 - Le tre forze'!$E$163:$E$239,$C$264-2008),0)</f>
        <v>73937.251688011485</v>
      </c>
      <c r="H274" s="16">
        <f>IF($B$8="Sì",$H$270*(1-$H$273)/INDEX('3 - Le tre forze'!$E$163:$E$239,$H$264-2008),0)</f>
        <v>58801.466385704502</v>
      </c>
      <c r="M274" s="16">
        <f>IF($B$8="Sì",$M$270*(1-$M$273)/INDEX('3 - Le tre forze'!$E$163:$E$239,$M$264-2008),0)</f>
        <v>66580.206301855855</v>
      </c>
      <c r="R274" s="16">
        <f>IF($B$8="Sì",$R$270*(1-$R$273)/INDEX('3 - Le tre forze'!$E$163:$E$239,$R$264-2008),0)</f>
        <v>62513.645193589982</v>
      </c>
      <c r="W274" s="16">
        <f>IF($B$8="Sì",$W$270*(1-$W$273)/INDEX('3 - Le tre forze'!$E$163:$E$239,$W$264-2008),0)</f>
        <v>60743.011141114242</v>
      </c>
      <c r="AB274" s="16">
        <f>IF($B$8="Sì",$AB$270*(1-$AB$273)/INDEX('3 - Le tre forze'!$E$163:$E$239,$AB$264-2008),0)</f>
        <v>59688.137616664659</v>
      </c>
      <c r="AG274" s="16">
        <f>IF($B$8="Sì",$AG$270*(1-$AG$273)/INDEX('3 - Le tre forze'!$E$163:$E$239,$AG$264-2008),0)</f>
        <v>60131.473232144745</v>
      </c>
      <c r="AL274" s="16">
        <f>IF($B$8="Sì",$AL$270*(1-$AL$273)/INDEX('3 - Le tre forze'!$E$163:$E$239,$AL$264-2008),0)</f>
        <v>60521.681884554775</v>
      </c>
      <c r="AQ274" s="16">
        <f>IF($B$8="Sì",$AQ$270*(1-$AQ$273)/INDEX('3 - Le tre forze'!$E$163:$E$239,$AQ$264-2008),0)</f>
        <v>60521.681884554775</v>
      </c>
    </row>
    <row r="275" spans="1:47">
      <c r="A275" s="5" t="s">
        <v>594</v>
      </c>
      <c r="C275" s="16">
        <f>$C$267+$C$274</f>
        <v>575684.81813227676</v>
      </c>
      <c r="H275" s="16">
        <f>$H$267+$H$274</f>
        <v>425693.47338099015</v>
      </c>
      <c r="M275" s="16">
        <f>$M$267+$M$274</f>
        <v>497302.86625836027</v>
      </c>
      <c r="R275" s="16">
        <f>$R$267+$R$274</f>
        <v>459750.06073286233</v>
      </c>
      <c r="W275" s="16">
        <f>$W$267+$W$274</f>
        <v>442667.86053054483</v>
      </c>
      <c r="AB275" s="16">
        <f>$AB$267+$AB$274</f>
        <v>434062.04463301384</v>
      </c>
      <c r="AG275" s="16">
        <f>$AG$267+$AG$274</f>
        <v>438272.1814583771</v>
      </c>
      <c r="AL275" s="16">
        <f>$AL$267+$AL$274</f>
        <v>440552.28821793303</v>
      </c>
      <c r="AQ275" s="16">
        <f>$AQ$267+$AQ$274</f>
        <v>440552.28821793303</v>
      </c>
    </row>
    <row r="276" spans="1:47">
      <c r="A276" s="5" t="s">
        <v>595</v>
      </c>
      <c r="C276" s="20">
        <f>$C$269*$C$267/$C$275</f>
        <v>0.42796128965146318</v>
      </c>
      <c r="H276" s="20">
        <f>$H$269*$H$267/$H$275</f>
        <v>0.36180605779893249</v>
      </c>
      <c r="M276" s="20">
        <f>$M$269*$M$267/$M$275</f>
        <v>0.39478438927084941</v>
      </c>
      <c r="R276" s="20">
        <f>$R$269*$R$267/$R$275</f>
        <v>0.37799171363432399</v>
      </c>
      <c r="W276" s="20">
        <f>$W$269*$W$267/$W$275</f>
        <v>0.36986152845448617</v>
      </c>
      <c r="AB276" s="20">
        <f>$AB$269*$AB$267/$AB$275</f>
        <v>0.36591274687370134</v>
      </c>
      <c r="AG276" s="20">
        <f>$AG$269*$AG$267/$AG$275</f>
        <v>0.36795961577041786</v>
      </c>
      <c r="AL276" s="20">
        <f>$AL$269*$AL$267/$AL$275</f>
        <v>0.36884025532172904</v>
      </c>
      <c r="AQ276" s="20">
        <f>$AQ$269*$AQ$267/$AQ$275</f>
        <v>0.36884025532172904</v>
      </c>
    </row>
    <row r="277" spans="1:47">
      <c r="A277" s="5" t="s">
        <v>401</v>
      </c>
      <c r="C277" s="16">
        <f>INDEX('3 - Le tre forze'!$AK$163:$AK$239,($C$264-1)-2008)+INDEX('3 - Le tre forze'!$AG$163:$AG$239,$C$264-2008)*$C$265/INDEX('3 - Le tre forze'!$L$163:$L$239,$C$264-2008)</f>
        <v>342502.92542072095</v>
      </c>
      <c r="H277" s="16">
        <f>INDEX('3 - Le tre forze'!$AK$163:$AK$239,($H$264-1)-2008)+INDEX('3 - Le tre forze'!$AG$163:$AG$239,$H$264-2008)*$H$265/INDEX('3 - Le tre forze'!$L$163:$L$239,$H$264-2008)</f>
        <v>274570.330088688</v>
      </c>
      <c r="M277" s="16">
        <f>INDEX('3 - Le tre forze'!$AK$163:$AK$239,($M$264-1)-2008)+INDEX('3 - Le tre forze'!$AG$163:$AG$239,$M$264-2008)*$M$265/INDEX('3 - Le tre forze'!$L$163:$L$239,$M$264-2008)</f>
        <v>308265.6512742553</v>
      </c>
      <c r="R277" s="16">
        <f>INDEX('3 - Le tre forze'!$AK$163:$AK$239,($R$264-1)-2008)+INDEX('3 - Le tre forze'!$AG$163:$AG$239,$R$264-2008)*$R$265/INDEX('3 - Le tre forze'!$L$163:$L$239,$R$264-2008)</f>
        <v>290965.32745555323</v>
      </c>
      <c r="W277" s="16">
        <f>INDEX('3 - Le tre forze'!$AK$163:$AK$239,($W$264-1)-2008)+INDEX('3 - Le tre forze'!$AG$163:$AG$239,$W$264-2008)*$W$265/INDEX('3 - Le tre forze'!$L$163:$L$239,$W$264-2008)</f>
        <v>282785.72165979887</v>
      </c>
      <c r="AB277" s="16">
        <f>INDEX('3 - Le tre forze'!$AK$163:$AK$239,($AB$264-1)-2008)+INDEX('3 - Le tre forze'!$AG$163:$AG$239,$AB$264-2008)*$AB$265/INDEX('3 - Le tre forze'!$L$163:$L$239,$AB$264-2008)</f>
        <v>278680.5820010546</v>
      </c>
      <c r="AG277" s="16">
        <f>INDEX('3 - Le tre forze'!$AK$163:$AK$239,($AG$264-1)-2008)+INDEX('3 - Le tre forze'!$AG$163:$AG$239,$AG$264-2008)*$AG$265/INDEX('3 - Le tre forze'!$L$163:$L$239,$AG$264-2008)</f>
        <v>280735.7079572379</v>
      </c>
      <c r="AL277" s="16">
        <f>INDEX('3 - Le tre forze'!$AK$163:$AK$239,($AL$264-1)-2008)+INDEX('3 - Le tre forze'!$AG$163:$AG$239,$AL$264-2008)*$AL$265/INDEX('3 - Le tre forze'!$L$163:$L$239,$AL$264-2008)</f>
        <v>281763.27093532955</v>
      </c>
      <c r="AQ277" s="16">
        <f>INDEX('3 - Le tre forze'!$AK$163:$AK$239,($AQ$264-1)-2008)+INDEX('3 - Le tre forze'!$AG$163:$AG$239,$AQ$264-2008)*$AQ$265/INDEX('3 - Le tre forze'!$L$163:$L$239,$AQ$264-2008)</f>
        <v>281763.27093532955</v>
      </c>
    </row>
    <row r="278" spans="1:47">
      <c r="A278" s="5" t="s">
        <v>402</v>
      </c>
      <c r="C278" s="16">
        <f>$C$277*$B$87</f>
        <v>29891.062168776811</v>
      </c>
      <c r="H278" s="16">
        <f>$H$277*$B$87</f>
        <v>23962.419580215414</v>
      </c>
      <c r="M278" s="16">
        <f>$M$277*$B$87</f>
        <v>26903.092098902642</v>
      </c>
      <c r="R278" s="16">
        <f>$R$277*$B$87</f>
        <v>25393.250820409699</v>
      </c>
      <c r="W278" s="16">
        <f>$W$277*$B$87</f>
        <v>24679.396756078288</v>
      </c>
      <c r="AB278" s="16">
        <f>$AB$277*$B$87</f>
        <v>24321.131247541955</v>
      </c>
      <c r="AG278" s="16">
        <f>$AG$277*$B$87</f>
        <v>24500.487081205221</v>
      </c>
      <c r="AL278" s="16">
        <f>$AL$277*$B$87</f>
        <v>24590.164998036857</v>
      </c>
      <c r="AQ278" s="16">
        <f>$AQ$277*$B$87</f>
        <v>24590.164998036857</v>
      </c>
    </row>
    <row r="279" spans="1:47">
      <c r="A279" s="5" t="s">
        <v>403</v>
      </c>
      <c r="C279" s="16">
        <f>MAX(0,IF($C$278&lt;=28000,0.23*$C$278,IF($C$278&lt;=50000,6440+0.33*($C$278-28000),13700+0.43*($C$278-50000)))-(IF($C$278&lt;=8500,1955,IF($C$278&lt;=28000,700+1255*(28000-$C$278)/19500,IF($C$278&lt;=50000,700*(50000-$C$278)/22000,0)))+IF(AND($C$278&gt;25000,$C$278&lt;=29000),50,0)))</f>
        <v>6424.2206756119731</v>
      </c>
      <c r="H279" s="16">
        <f>MAX(0,IF($H$278&lt;=28000,0.23*$H$278,IF($H$278&lt;=50000,6440+0.33*($H$278-28000),13700+0.43*($H$278-50000)))-(IF($H$278&lt;=8500,1955,IF($H$278&lt;=28000,700+1255*(28000-$H$278)/19500,IF($H$278&lt;=50000,700*(50000-$H$278)/22000,0)))+IF(AND($H$278&gt;25000,$H$278&lt;=29000),50,0)))</f>
        <v>4551.5019687403319</v>
      </c>
      <c r="M279" s="16">
        <f>MAX(0,IF($M$278&lt;=28000,0.23*$M$278,IF($M$278&lt;=50000,6440+0.33*($M$278-28000),13700+0.43*($M$278-50000)))-(IF($M$278&lt;=8500,1955,IF($M$278&lt;=28000,700+1255*(28000-$M$278)/19500,IF($M$278&lt;=50000,700*(50000-$M$278)/22000,0)))+IF(AND($M$278&gt;25000,$M$278&lt;=29000),50,0)))</f>
        <v>5367.1153152667266</v>
      </c>
      <c r="R279" s="16">
        <f>MAX(0,IF($R$278&lt;=28000,0.23*$R$278,IF($R$278&lt;=50000,6440+0.33*($R$278-28000),13700+0.43*($R$278-50000)))-(IF($R$278&lt;=8500,1955,IF($R$278&lt;=28000,700+1255*(28000-$R$278)/19500,IF($R$278&lt;=50000,700*(50000-$R$278)/22000,0)))+IF(AND($R$278&gt;25000,$R$278&lt;=29000),50,0)))</f>
        <v>4922.6799850847019</v>
      </c>
      <c r="W279" s="16">
        <f>MAX(0,IF($W$278&lt;=28000,0.23*$W$278,IF($W$278&lt;=50000,6440+0.33*($W$278-28000),13700+0.43*($W$278-50000)))-(IF($W$278&lt;=8500,1955,IF($W$278&lt;=28000,700+1255*(28000-$W$278)/19500,IF($W$278&lt;=50000,700*(50000-$W$278)/22000,0)))+IF(AND($W$278&gt;25000,$W$278&lt;=29000),50,0)))</f>
        <v>4762.550634866122</v>
      </c>
      <c r="AB279" s="16">
        <f>MAX(0,IF($AB$278&lt;=28000,0.23*$AB$278,IF($AB$278&lt;=50000,6440+0.33*($AB$278-28000),13700+0.43*($AB$278-50000)))-(IF($AB$278&lt;=8500,1955,IF($AB$278&lt;=28000,700+1255*(28000-$AB$278)/19500,IF($AB$278&lt;=50000,700*(50000-$AB$278)/22000,0)))+IF(AND($AB$278&gt;25000,$AB$278&lt;=29000),50,0)))</f>
        <v>4657.0919672251703</v>
      </c>
      <c r="AG279" s="16">
        <f>MAX(0,IF($AG$278&lt;=28000,0.23*$AG$278,IF($AG$278&lt;=50000,6440+0.33*($AG$278-28000),13700+0.43*($AG$278-50000)))-(IF($AG$278&lt;=8500,1955,IF($AG$278&lt;=28000,700+1255*(28000-$AG$278)/19500,IF($AG$278&lt;=50000,700*(50000-$AG$278)/22000,0)))+IF(AND($AG$278&gt;25000,$AG$278&lt;=29000),50,0)))</f>
        <v>4709.8869664675885</v>
      </c>
      <c r="AL279" s="16">
        <f>MAX(0,IF($AL$278&lt;=28000,0.23*$AL$278,IF($AL$278&lt;=50000,6440+0.33*($AL$278-28000),13700+0.43*($AL$278-50000)))-(IF($AL$278&lt;=8500,1955,IF($AL$278&lt;=28000,700+1255*(28000-$AL$278)/19500,IF($AL$278&lt;=50000,700*(50000-$AL$278)/22000,0)))+IF(AND($AL$278&gt;25000,$AL$278&lt;=29000),50,0)))</f>
        <v>4736.2844660887986</v>
      </c>
      <c r="AQ279" s="16">
        <f>MAX(0,IF($AQ$278&lt;=28000,0.23*$AQ$278,IF($AQ$278&lt;=50000,6440+0.33*($AQ$278-28000),13700+0.43*($AQ$278-50000)))-(IF($AQ$278&lt;=8500,1955,IF($AQ$278&lt;=28000,700+1255*(28000-$AQ$278)/19500,IF($AQ$278&lt;=50000,700*(50000-$AQ$278)/22000,0)))+IF(AND($AQ$278&gt;25000,$AQ$278&lt;=29000),50,0)))</f>
        <v>4736.2844660887986</v>
      </c>
    </row>
    <row r="280" spans="1:47">
      <c r="A280" s="5" t="s">
        <v>404</v>
      </c>
      <c r="C280" s="16">
        <f>$C$278-$C$279-IF($C$279&gt;0,$B$82*$C$278,0)</f>
        <v>22869.020249789301</v>
      </c>
      <c r="H280" s="16">
        <f>$H$278-$H$279-IF($H$279&gt;0,$B$82*$H$278,0)</f>
        <v>18931.669219870771</v>
      </c>
      <c r="M280" s="16">
        <f>$M$278-$M$279-IF($M$279&gt;0,$B$82*$M$278,0)</f>
        <v>20997.914941657866</v>
      </c>
      <c r="R280" s="16">
        <f>$R$278-$R$279-IF($R$279&gt;0,$B$82*$R$278,0)</f>
        <v>19962.705818916802</v>
      </c>
      <c r="W280" s="16">
        <f>$W$278-$W$279-IF($W$279&gt;0,$B$82*$W$278,0)</f>
        <v>19423.258186090599</v>
      </c>
      <c r="AB280" s="16">
        <f>$AB$278-$AB$279-IF($AB$279&gt;0,$B$82*$AB$278,0)</f>
        <v>19177.616655365946</v>
      </c>
      <c r="AG280" s="16">
        <f>$AG$278-$AG$279-IF($AG$279&gt;0,$B$82*$AG$278,0)</f>
        <v>19300.590373113529</v>
      </c>
      <c r="AL280" s="16">
        <f>$AL$278-$AL$279-IF($AL$279&gt;0,$B$82*$AL$278,0)</f>
        <v>19362.077231987321</v>
      </c>
      <c r="AQ280" s="16">
        <f>$AQ$278-$AQ$279-IF($AQ$279&gt;0,$B$82*$AQ$278,0)</f>
        <v>19362.077231987321</v>
      </c>
    </row>
    <row r="281" spans="1:47">
      <c r="A281" s="5" t="s">
        <v>405</v>
      </c>
      <c r="C281" s="11">
        <f>$B$77-$C$262</f>
        <v>458</v>
      </c>
      <c r="H281" s="11">
        <f>$B$77-$H$262</f>
        <v>525</v>
      </c>
      <c r="M281" s="11">
        <f>$B$77-$M$262</f>
        <v>492</v>
      </c>
      <c r="R281" s="11">
        <f>$B$77-$R$262</f>
        <v>509</v>
      </c>
      <c r="W281" s="11">
        <f>$B$77-$W$262</f>
        <v>517</v>
      </c>
      <c r="AB281" s="11">
        <f>$B$77-$AB$262</f>
        <v>521</v>
      </c>
      <c r="AG281" s="11">
        <f>$B$77-$AG$262</f>
        <v>519</v>
      </c>
      <c r="AL281" s="11">
        <f>$B$77-$AL$262</f>
        <v>518</v>
      </c>
      <c r="AQ281" s="11">
        <f>$B$77-$AQ$262</f>
        <v>518</v>
      </c>
    </row>
    <row r="282" spans="1:47">
      <c r="A282" s="5" t="s">
        <v>406</v>
      </c>
      <c r="C282" s="11">
        <f>$B$79-$C$262</f>
        <v>186</v>
      </c>
      <c r="H282" s="11">
        <f>$B$79-$H$262</f>
        <v>253</v>
      </c>
      <c r="M282" s="11">
        <f>$B$79-$M$262</f>
        <v>220</v>
      </c>
      <c r="R282" s="11">
        <f>$B$79-$R$262</f>
        <v>237</v>
      </c>
      <c r="W282" s="11">
        <f>$B$79-$W$262</f>
        <v>245</v>
      </c>
      <c r="AB282" s="11">
        <f>$B$79-$AB$262</f>
        <v>249</v>
      </c>
      <c r="AG282" s="11">
        <f>$B$79-$AG$262</f>
        <v>247</v>
      </c>
      <c r="AL282" s="11">
        <f>$B$79-$AL$262</f>
        <v>246</v>
      </c>
      <c r="AQ282" s="11">
        <f>$B$79-$AQ$262</f>
        <v>246</v>
      </c>
    </row>
    <row r="283" spans="1:47">
      <c r="A283" s="5" t="s">
        <v>133</v>
      </c>
      <c r="C283" s="11">
        <f>ROUNDUP($C$281/12,0)</f>
        <v>39</v>
      </c>
      <c r="H283" s="11">
        <f>ROUNDUP($H$281/12,0)</f>
        <v>44</v>
      </c>
      <c r="M283" s="11">
        <f>ROUNDUP($M$281/12,0)</f>
        <v>41</v>
      </c>
      <c r="R283" s="11">
        <f>ROUNDUP($R$281/12,0)</f>
        <v>43</v>
      </c>
      <c r="W283" s="11">
        <f>ROUNDUP($W$281/12,0)</f>
        <v>44</v>
      </c>
      <c r="AB283" s="11">
        <f>ROUNDUP($AB$281/12,0)</f>
        <v>44</v>
      </c>
      <c r="AG283" s="11">
        <f>ROUNDUP($AG$281/12,0)</f>
        <v>44</v>
      </c>
      <c r="AL283" s="11">
        <f>ROUNDUP($AL$281/12,0)</f>
        <v>44</v>
      </c>
      <c r="AQ283" s="11">
        <f>ROUNDUP($AQ$281/12,0)</f>
        <v>44</v>
      </c>
    </row>
    <row r="284" spans="1:47">
      <c r="A284" s="5" t="s">
        <v>407</v>
      </c>
      <c r="C284" s="16">
        <f>$B$81</f>
        <v>22000</v>
      </c>
      <c r="H284" s="16">
        <f>$B$81</f>
        <v>22000</v>
      </c>
      <c r="M284" s="16">
        <f>$B$81</f>
        <v>22000</v>
      </c>
      <c r="R284" s="16">
        <f>$B$81</f>
        <v>22000</v>
      </c>
      <c r="W284" s="16">
        <f>$B$81</f>
        <v>22000</v>
      </c>
      <c r="AB284" s="16">
        <f>$B$81</f>
        <v>22000</v>
      </c>
      <c r="AG284" s="16">
        <f>$B$81</f>
        <v>22000</v>
      </c>
      <c r="AL284" s="16">
        <f>$B$81</f>
        <v>22000</v>
      </c>
      <c r="AQ284" s="16">
        <f>$B$81</f>
        <v>22000</v>
      </c>
    </row>
    <row r="285" spans="1:47">
      <c r="A285" s="5" t="s">
        <v>435</v>
      </c>
      <c r="C285" s="16">
        <f>MIN($F$288:$F$341)</f>
        <v>370553.20939450985</v>
      </c>
      <c r="H285" s="16">
        <f>MIN($K$288:$K$341)</f>
        <v>-82167.668432557621</v>
      </c>
      <c r="M285" s="16">
        <f>MIN($P$288:$P$341)</f>
        <v>196214.28216565511</v>
      </c>
      <c r="R285" s="16">
        <f>MIN($U$288:$U$341)</f>
        <v>101685.30023428561</v>
      </c>
      <c r="W285" s="16">
        <f>MIN($Z$288:$Z$341)</f>
        <v>4791.2530760887039</v>
      </c>
      <c r="AB285" s="16">
        <f>MIN($AE$288:$AE$341)</f>
        <v>-38848.973475596154</v>
      </c>
      <c r="AG285" s="16">
        <f>MIN($AJ$288:$AJ$341)</f>
        <v>-17590.986123030048</v>
      </c>
      <c r="AL285" s="16">
        <f>MIN($AO$288:$AO$341)</f>
        <v>-6625.7141649592841</v>
      </c>
      <c r="AQ285" s="16">
        <f>MIN($AT$288:$AT$341)</f>
        <v>-6625.7141649592841</v>
      </c>
    </row>
    <row r="286" spans="1:47">
      <c r="A286" s="5" t="s">
        <v>436</v>
      </c>
      <c r="C286" s="31" t="b">
        <f>$C$285&gt;=0</f>
        <v>1</v>
      </c>
      <c r="H286" s="31" t="b">
        <f>$H$285&gt;=0</f>
        <v>0</v>
      </c>
      <c r="M286" s="31" t="b">
        <f>$M$285&gt;=0</f>
        <v>1</v>
      </c>
      <c r="R286" s="31" t="b">
        <f>$R$285&gt;=0</f>
        <v>1</v>
      </c>
      <c r="W286" s="31" t="b">
        <f>$W$285&gt;=0</f>
        <v>1</v>
      </c>
      <c r="AB286" s="31" t="b">
        <f>$AB$285&gt;=0</f>
        <v>0</v>
      </c>
      <c r="AG286" s="31" t="b">
        <f>$AG$285&gt;=0</f>
        <v>0</v>
      </c>
      <c r="AL286" s="31" t="b">
        <f>$AL$285&gt;=0</f>
        <v>0</v>
      </c>
      <c r="AQ286" s="31" t="b">
        <f>$AQ$285&gt;=0</f>
        <v>0</v>
      </c>
    </row>
    <row r="287" spans="1:47" ht="32.1" customHeight="1">
      <c r="B287" s="12" t="s">
        <v>136</v>
      </c>
      <c r="C287" s="12" t="s">
        <v>437</v>
      </c>
      <c r="D287" s="12" t="s">
        <v>438</v>
      </c>
      <c r="E287" s="12" t="s">
        <v>439</v>
      </c>
      <c r="F287" s="12" t="s">
        <v>440</v>
      </c>
      <c r="G287" s="12" t="s">
        <v>441</v>
      </c>
      <c r="H287" s="12" t="s">
        <v>442</v>
      </c>
      <c r="I287" s="12" t="s">
        <v>443</v>
      </c>
      <c r="J287" s="12" t="s">
        <v>444</v>
      </c>
      <c r="K287" s="12" t="s">
        <v>445</v>
      </c>
      <c r="L287" s="12" t="s">
        <v>446</v>
      </c>
      <c r="M287" s="12" t="s">
        <v>447</v>
      </c>
      <c r="N287" s="12" t="s">
        <v>448</v>
      </c>
      <c r="O287" s="12" t="s">
        <v>449</v>
      </c>
      <c r="P287" s="12" t="s">
        <v>450</v>
      </c>
      <c r="Q287" s="12" t="s">
        <v>451</v>
      </c>
      <c r="R287" s="12" t="s">
        <v>452</v>
      </c>
      <c r="S287" s="12" t="s">
        <v>453</v>
      </c>
      <c r="T287" s="12" t="s">
        <v>454</v>
      </c>
      <c r="U287" s="12" t="s">
        <v>455</v>
      </c>
      <c r="V287" s="12" t="s">
        <v>456</v>
      </c>
      <c r="W287" s="12" t="s">
        <v>457</v>
      </c>
      <c r="X287" s="12" t="s">
        <v>458</v>
      </c>
      <c r="Y287" s="12" t="s">
        <v>459</v>
      </c>
      <c r="Z287" s="12" t="s">
        <v>460</v>
      </c>
      <c r="AA287" s="12" t="s">
        <v>461</v>
      </c>
      <c r="AB287" s="12" t="s">
        <v>462</v>
      </c>
      <c r="AC287" s="12" t="s">
        <v>463</v>
      </c>
      <c r="AD287" s="12" t="s">
        <v>464</v>
      </c>
      <c r="AE287" s="12" t="s">
        <v>465</v>
      </c>
      <c r="AF287" s="12" t="s">
        <v>466</v>
      </c>
      <c r="AG287" s="12" t="s">
        <v>467</v>
      </c>
      <c r="AH287" s="12" t="s">
        <v>468</v>
      </c>
      <c r="AI287" s="12" t="s">
        <v>469</v>
      </c>
      <c r="AJ287" s="12" t="s">
        <v>470</v>
      </c>
      <c r="AK287" s="12" t="s">
        <v>471</v>
      </c>
      <c r="AL287" s="12" t="s">
        <v>472</v>
      </c>
      <c r="AM287" s="12" t="s">
        <v>473</v>
      </c>
      <c r="AN287" s="12" t="s">
        <v>474</v>
      </c>
      <c r="AO287" s="12" t="s">
        <v>475</v>
      </c>
      <c r="AP287" s="12" t="s">
        <v>476</v>
      </c>
      <c r="AQ287" s="12" t="s">
        <v>477</v>
      </c>
      <c r="AR287" s="12" t="s">
        <v>478</v>
      </c>
      <c r="AS287" s="12" t="s">
        <v>479</v>
      </c>
      <c r="AT287" s="12" t="s">
        <v>480</v>
      </c>
      <c r="AU287" s="12" t="s">
        <v>481</v>
      </c>
    </row>
    <row r="288" spans="1:47">
      <c r="B288" s="13">
        <v>0</v>
      </c>
      <c r="C288" s="16">
        <f t="shared" ref="C288:C319" si="180">IF($C$281-12*$B288&lt;=0,0,($C$284*MIN(12,$C$281-12*$B288)-$C$280*(MIN(12,$C$281-12*$B288)-MAX(0,MIN(12,$C$281-12*$B288,$C$282-12*$B288))))/12)</f>
        <v>22000</v>
      </c>
      <c r="D288" s="16">
        <f>$C$275</f>
        <v>575684.81813227676</v>
      </c>
      <c r="E288" s="16">
        <f>IF(AND(C288&gt;0,D288&gt;0),C288/(1-$B$71*MAX(0,1-$C$275*(1-$C$276)/D288)),0)</f>
        <v>24754.423051569134</v>
      </c>
      <c r="F288" s="16">
        <f t="shared" ref="F288:F319" si="181">IF(E288&gt;0,IF(E288&lt;=D288,D288-E288,C288*(D288/E288-1)),D288-C288)</f>
        <v>550930.39508070762</v>
      </c>
      <c r="G288" s="16">
        <f>IF(E288&gt;0,IF(E288&lt;=D288,$C$275*(1-$C$276)*(1-E288/D288),0),IF(AND(C288&lt;0,F288&gt;0),$C$275*(1-$C$276)-C288,$C$275*(1-$C$276)))/$B$74</f>
        <v>308974.0320527234</v>
      </c>
      <c r="H288" s="16">
        <f t="shared" ref="H288:H319" si="182">IF($H$281-12*$B288&lt;=0,0,($H$284*MIN(12,$H$281-12*$B288)-$H$280*(MIN(12,$H$281-12*$B288)-MAX(0,MIN(12,$H$281-12*$B288,$H$282-12*$B288))))/12)</f>
        <v>22000</v>
      </c>
      <c r="I288" s="16">
        <f>$H$275</f>
        <v>425693.47338099015</v>
      </c>
      <c r="J288" s="16">
        <f>IF(AND(H288&gt;0,I288&gt;0),H288/(1-$B$71*MAX(0,1-$H$275*(1-$H$276)/I288)),0)</f>
        <v>24284.425595567369</v>
      </c>
      <c r="K288" s="16">
        <f t="shared" ref="K288:K319" si="183">IF(J288&gt;0,IF(J288&lt;=I288,I288-J288,H288*(I288/J288-1)),I288-H288)</f>
        <v>401409.04778542276</v>
      </c>
      <c r="L288" s="16">
        <f>IF(J288&gt;0,IF(J288&lt;=I288,$H$275*(1-$H$276)*(1-J288/I288),0),IF(AND(H288&lt;0,K288&gt;0),$H$275*(1-$H$276)-H288,$H$275*(1-$H$276)))/$B$74</f>
        <v>251153.74768760358</v>
      </c>
      <c r="M288" s="16">
        <f t="shared" ref="M288:M319" si="184">IF($M$281-12*$B288&lt;=0,0,($M$284*MIN(12,$M$281-12*$B288)-$M$280*(MIN(12,$M$281-12*$B288)-MAX(0,MIN(12,$M$281-12*$B288,$M$282-12*$B288))))/12)</f>
        <v>22000</v>
      </c>
      <c r="N288" s="16">
        <f>$M$275</f>
        <v>497302.86625836027</v>
      </c>
      <c r="O288" s="16">
        <f>IF(AND(M288&gt;0,N288&gt;0),M288/(1-$B$71*MAX(0,1-$M$275*(1-$M$276)/N288)),0)</f>
        <v>24516.466774264882</v>
      </c>
      <c r="P288" s="16">
        <f t="shared" ref="P288:P319" si="185">IF(O288&gt;0,IF(O288&lt;=N288,N288-O288,M288*(N288/O288-1)),N288-M288)</f>
        <v>472786.3994840954</v>
      </c>
      <c r="Q288" s="16">
        <f>IF(O288&gt;0,IF(O288&lt;=N288,$M$275*(1-$M$276)*(1-O288/N288),0),IF(AND(M288&lt;0,P288&gt;0),$M$275*(1-$M$276)-M288,$M$275*(1-$M$276)))/$B$74</f>
        <v>280527.16618451272</v>
      </c>
      <c r="R288" s="16">
        <f t="shared" ref="R288:R319" si="186">IF($R$281-12*$B288&lt;=0,0,($R$284*MIN(12,$R$281-12*$B288)-$R$280*(MIN(12,$R$281-12*$B288)-MAX(0,MIN(12,$R$281-12*$B288,$R$282-12*$B288))))/12)</f>
        <v>22000</v>
      </c>
      <c r="S288" s="16">
        <f>$R$275</f>
        <v>459750.06073286233</v>
      </c>
      <c r="T288" s="16">
        <f>IF(AND(R288&gt;0,S288&gt;0),R288/(1-$B$71*MAX(0,1-$R$275*(1-$R$276)/S288)),0)</f>
        <v>24397.759211422424</v>
      </c>
      <c r="U288" s="16">
        <f t="shared" ref="U288:U319" si="187">IF(T288&gt;0,IF(T288&lt;=S288,S288-T288,R288*(S288/T288-1)),S288-R288)</f>
        <v>435352.30152143992</v>
      </c>
      <c r="V288" s="16">
        <f>IF(T288&gt;0,IF(T288&lt;=S288,$R$275*(1-$R$276)*(1-T288/S288),0),IF(AND(R288&lt;0,U288&gt;0),$R$275*(1-$R$276)-R288,$R$275*(1-$R$276)))/$B$74</f>
        <v>265483.0774850038</v>
      </c>
      <c r="W288" s="16">
        <f t="shared" ref="W288:W319" si="188">IF($W$281-12*$B288&lt;=0,0,($W$284*MIN(12,$W$281-12*$B288)-$W$280*(MIN(12,$W$281-12*$B288)-MAX(0,MIN(12,$W$281-12*$B288,$W$282-12*$B288))))/12)</f>
        <v>22000</v>
      </c>
      <c r="X288" s="16">
        <f>$W$275</f>
        <v>442667.86053054483</v>
      </c>
      <c r="Y288" s="16">
        <f>IF(AND(W288&gt;0,X288&gt;0),W288/(1-$B$71*MAX(0,1-$W$275*(1-$W$276)/X288)),0)</f>
        <v>24340.698906294452</v>
      </c>
      <c r="Z288" s="16">
        <f t="shared" ref="Z288:Z319" si="189">IF(Y288&gt;0,IF(Y288&lt;=X288,X288-Y288,W288*(X288/Y288-1)),X288-W288)</f>
        <v>418327.16162425035</v>
      </c>
      <c r="AA288" s="16">
        <f>IF(Y288&gt;0,IF(Y288&lt;=X288,$W$275*(1-$W$276)*(1-Y288/X288),0),IF(AND(W288&lt;0,Z288&gt;0),$W$275*(1-$W$276)-W288,$W$275*(1-$W$276)))/$B$74</f>
        <v>258435.33159988062</v>
      </c>
      <c r="AB288" s="16">
        <f t="shared" ref="AB288:AB319" si="190">IF($AB$281-12*$B288&lt;=0,0,($AB$284*MIN(12,$AB$281-12*$B288)-$AB$280*(MIN(12,$AB$281-12*$B288)-MAX(0,MIN(12,$AB$281-12*$B288,$AB$282-12*$B288))))/12)</f>
        <v>22000</v>
      </c>
      <c r="AC288" s="16">
        <f>$AB$275</f>
        <v>434062.04463301384</v>
      </c>
      <c r="AD288" s="16">
        <f>IF(AND(AB288&gt;0,AC288&gt;0),AB288/(1-$B$71*MAX(0,1-$AB$275*(1-$AB$276)/AC288)),0)</f>
        <v>24313.081249711839</v>
      </c>
      <c r="AE288" s="16">
        <f t="shared" ref="AE288:AE319" si="191">IF(AD288&gt;0,IF(AD288&lt;=AC288,AC288-AD288,AB288*(AC288/AD288-1)),AC288-AB288)</f>
        <v>409748.96338330198</v>
      </c>
      <c r="AF288" s="16">
        <f>IF(AD288&gt;0,IF(AD288&lt;=AC288,$AB$275*(1-$AB$276)*(1-AD288/AC288),0),IF(AND(AB288&lt;0,AE288&gt;0),$AB$275*(1-$AB$276)-AB288,$AB$275*(1-$AB$276)))/$B$74</f>
        <v>254722.15163045711</v>
      </c>
      <c r="AG288" s="16">
        <f t="shared" ref="AG288:AG319" si="192">IF($AG$281-12*$B288&lt;=0,0,($AG$284*MIN(12,$AG$281-12*$B288)-$AG$280*(MIN(12,$AG$281-12*$B288)-MAX(0,MIN(12,$AG$281-12*$B288,$AG$282-12*$B288))))/12)</f>
        <v>22000</v>
      </c>
      <c r="AH288" s="16">
        <f>$AG$275</f>
        <v>438272.1814583771</v>
      </c>
      <c r="AI288" s="16">
        <f>IF(AND(AG288&gt;0,AH288&gt;0),AG288/(1-$B$71*MAX(0,1-$AG$275*(1-$AG$276)/AH288)),0)</f>
        <v>24327.389159649316</v>
      </c>
      <c r="AJ288" s="16">
        <f t="shared" ref="AJ288:AJ319" si="193">IF(AI288&gt;0,IF(AI288&lt;=AH288,AH288-AI288,AG288*(AH288/AI288-1)),AH288-AG288)</f>
        <v>413944.79229872779</v>
      </c>
      <c r="AK288" s="16">
        <f>IF(AI288&gt;0,IF(AI288&lt;=AH288,$AG$275*(1-$AG$276)*(1-AI288/AH288),0),IF(AND(AG288&lt;0,AJ288&gt;0),$AG$275*(1-$AG$276)-AG288,$AG$275*(1-$AG$276)))/$B$74</f>
        <v>256499.82899443377</v>
      </c>
      <c r="AL288" s="16">
        <f t="shared" ref="AL288:AL319" si="194">IF($AL$281-12*$B288&lt;=0,0,($AL$284*MIN(12,$AL$281-12*$B288)-$AL$280*(MIN(12,$AL$281-12*$B288)-MAX(0,MIN(12,$AL$281-12*$B288,$AL$282-12*$B288))))/12)</f>
        <v>22000</v>
      </c>
      <c r="AM288" s="16">
        <f>$AL$275</f>
        <v>440552.28821793303</v>
      </c>
      <c r="AN288" s="16">
        <f>IF(AND(AL288&gt;0,AM288&gt;0),AL288/(1-$B$71*MAX(0,1-$AL$275*(1-$AL$276)/AM288)),0)</f>
        <v>24333.550140105785</v>
      </c>
      <c r="AO288" s="16">
        <f t="shared" ref="AO288:AO319" si="195">IF(AN288&gt;0,IF(AN288&lt;=AM288,AM288-AN288,AL288*(AM288/AN288-1)),AM288-AL288)</f>
        <v>416218.73807782726</v>
      </c>
      <c r="AP288" s="16">
        <f>IF(AN288&gt;0,IF(AN288&lt;=AM288,$AL$275*(1-$AL$276)*(1-AN288/AM288),0),IF(AND(AL288&lt;0,AO288&gt;0),$AL$275*(1-$AL$276)-AL288,$AL$275*(1-$AL$276)))/$B$74</f>
        <v>257549.5220152094</v>
      </c>
      <c r="AQ288" s="16">
        <f t="shared" ref="AQ288:AQ319" si="196">IF($AQ$281-12*$B288&lt;=0,0,($AQ$284*MIN(12,$AQ$281-12*$B288)-$AQ$280*(MIN(12,$AQ$281-12*$B288)-MAX(0,MIN(12,$AQ$281-12*$B288,$AQ$282-12*$B288))))/12)</f>
        <v>22000</v>
      </c>
      <c r="AR288" s="16">
        <f>$AQ$275</f>
        <v>440552.28821793303</v>
      </c>
      <c r="AS288" s="16">
        <f>IF(AND(AQ288&gt;0,AR288&gt;0),AQ288/(1-$B$71*MAX(0,1-$AQ$275*(1-$AQ$276)/AR288)),0)</f>
        <v>24333.550140105785</v>
      </c>
      <c r="AT288" s="16">
        <f t="shared" ref="AT288:AT319" si="197">IF(AS288&gt;0,IF(AS288&lt;=AR288,AR288-AS288,AQ288*(AR288/AS288-1)),AR288-AQ288)</f>
        <v>416218.73807782726</v>
      </c>
      <c r="AU288" s="16">
        <f>IF(AS288&gt;0,IF(AS288&lt;=AR288,$AQ$275*(1-$AQ$276)*(1-AS288/AR288),0),IF(AND(AQ288&lt;0,AT288&gt;0),$AQ$275*(1-$AQ$276)-AQ288,$AQ$275*(1-$AQ$276)))/$B$74</f>
        <v>257549.5220152094</v>
      </c>
    </row>
    <row r="289" spans="2:47">
      <c r="B289" s="13">
        <v>1</v>
      </c>
      <c r="C289" s="16">
        <f t="shared" si="180"/>
        <v>22000</v>
      </c>
      <c r="D289" s="16">
        <f t="shared" ref="D289:D320" si="198">IF($B289&gt;$C$283,F288,F288*$B$73*IF(F288&gt;0,$B$72,1))</f>
        <v>566323.39031926263</v>
      </c>
      <c r="E289" s="16">
        <f t="shared" ref="E289:E320" si="199">IF(AND(C289&gt;0,D289&gt;0),C289/(1-$B$71*MAX(0,1-G288/D289)),0)</f>
        <v>24947.539680672533</v>
      </c>
      <c r="F289" s="16">
        <f t="shared" si="181"/>
        <v>541375.85063859005</v>
      </c>
      <c r="G289" s="16">
        <f t="shared" ref="G289:G320" si="200">IF(E289&gt;0,IF(E289&lt;=D289,G288*(1-E289/D289),0),IF(AND(C289&lt;0,F289&gt;0),G288-C289,G288))/$B$74</f>
        <v>289571.74848192214</v>
      </c>
      <c r="H289" s="16">
        <f t="shared" si="182"/>
        <v>22000</v>
      </c>
      <c r="I289" s="16">
        <f t="shared" ref="I289:I320" si="201">IF($B289&gt;$H$283,K288,K288*$B$73*IF(K288&gt;0,$B$72,1))</f>
        <v>412624.41658054746</v>
      </c>
      <c r="J289" s="16">
        <f t="shared" ref="J289:J320" si="202">IF(AND(H289&gt;0,I289&gt;0),H289/(1-$B$71*MAX(0,1-L288/I289)),0)</f>
        <v>24491.925145399669</v>
      </c>
      <c r="K289" s="16">
        <f t="shared" si="183"/>
        <v>388132.49143514782</v>
      </c>
      <c r="L289" s="16">
        <f t="shared" ref="L289:L320" si="203">IF(J289&gt;0,IF(J289&lt;=I289,L288*(1-J289/I289),0),IF(AND(H289&lt;0,K289&gt;0),L288-H289,L288))/$B$74</f>
        <v>231613.87257304936</v>
      </c>
      <c r="M289" s="16">
        <f t="shared" si="184"/>
        <v>22000</v>
      </c>
      <c r="N289" s="16">
        <f t="shared" ref="N289:N320" si="204">IF($B289&gt;$M$283,P288,P288*$B$73*IF(P288&gt;0,$B$72,1))</f>
        <v>485996.05148568103</v>
      </c>
      <c r="O289" s="16">
        <f t="shared" ref="O289:O320" si="205">IF(AND(M289&gt;0,N289&gt;0),M289/(1-$B$71*MAX(0,1-Q288/N289)),0)</f>
        <v>24716.949331207376</v>
      </c>
      <c r="P289" s="16">
        <f t="shared" si="185"/>
        <v>461279.10215447366</v>
      </c>
      <c r="Q289" s="16">
        <f t="shared" ref="Q289:Q320" si="206">IF(O289&gt;0,IF(O289&lt;=N289,Q288*(1-O289/N289),0),IF(AND(M289&lt;0,P289&gt;0),Q288-M289,Q288))/$B$74</f>
        <v>261039.23722875855</v>
      </c>
      <c r="R289" s="16">
        <f t="shared" si="186"/>
        <v>22000</v>
      </c>
      <c r="S289" s="16">
        <f t="shared" ref="S289:S320" si="207">IF($B289&gt;$R$283,U288,U288*$B$73*IF(U288&gt;0,$B$72,1))</f>
        <v>447516.04482594895</v>
      </c>
      <c r="T289" s="16">
        <f t="shared" ref="T289:T320" si="208">IF(AND(R289&gt;0,S289&gt;0),R289/(1-$B$71*MAX(0,1-V288/S289)),0)</f>
        <v>24601.851988417013</v>
      </c>
      <c r="U289" s="16">
        <f t="shared" si="187"/>
        <v>422914.19283753191</v>
      </c>
      <c r="V289" s="16">
        <f t="shared" ref="V289:V320" si="209">IF(T289&gt;0,IF(T289&lt;=S289,V288*(1-T289/S289),0),IF(AND(R289&lt;0,U289&gt;0),V288-R289,V288))/$B$74</f>
        <v>245968.9691460391</v>
      </c>
      <c r="W289" s="16">
        <f t="shared" si="188"/>
        <v>22000</v>
      </c>
      <c r="X289" s="16">
        <f t="shared" ref="X289:X320" si="210">IF($B289&gt;$W$283,Z288,Z288*$B$73*IF(Z288&gt;0,$B$72,1))</f>
        <v>430015.22252003197</v>
      </c>
      <c r="Y289" s="16">
        <f t="shared" ref="Y289:Y320" si="211">IF(AND(W289&gt;0,X289&gt;0),W289/(1-$B$71*MAX(0,1-AA288/X289)),0)</f>
        <v>24546.511784750583</v>
      </c>
      <c r="Z289" s="16">
        <f t="shared" si="189"/>
        <v>405468.71073528141</v>
      </c>
      <c r="AA289" s="16">
        <f t="shared" ref="AA289:AA320" si="212">IF(Y289&gt;0,IF(Y289&lt;=X289,AA288*(1-Y289/X289),0),IF(AND(W289&lt;0,Z289&gt;0),AA288-W289,AA288))/$B$74</f>
        <v>238904.99599051432</v>
      </c>
      <c r="AB289" s="16">
        <f t="shared" si="190"/>
        <v>22000</v>
      </c>
      <c r="AC289" s="16">
        <f t="shared" ref="AC289:AC320" si="213">IF($B289&gt;$AB$283,AE288,AE288*$B$73*IF(AE288&gt;0,$B$72,1))</f>
        <v>421197.34942023142</v>
      </c>
      <c r="AD289" s="16">
        <f t="shared" ref="AD289:AD320" si="214">IF(AND(AB289&gt;0,AC289&gt;0),AB289/(1-$B$71*MAX(0,1-AF288/AC289)),0)</f>
        <v>24519.723112545322</v>
      </c>
      <c r="AE289" s="16">
        <f t="shared" si="191"/>
        <v>396677.62630768609</v>
      </c>
      <c r="AF289" s="16">
        <f t="shared" ref="AF289:AF320" si="215">IF(AD289&gt;0,IF(AD289&lt;=AC289,AF288*(1-AD289/AC289),0),IF(AND(AB289&lt;0,AE289&gt;0),AF288-AB289,AF288))/$B$74</f>
        <v>235189.87378281442</v>
      </c>
      <c r="AG289" s="16">
        <f t="shared" si="192"/>
        <v>22000</v>
      </c>
      <c r="AH289" s="16">
        <f t="shared" ref="AH289:AH320" si="216">IF($B289&gt;$AG$283,AJ288,AJ288*$B$73*IF(AJ288&gt;0,$B$72,1))</f>
        <v>425510.40979555424</v>
      </c>
      <c r="AI289" s="16">
        <f t="shared" ref="AI289:AI320" si="217">IF(AND(AG289&gt;0,AH289&gt;0),AG289/(1-$B$71*MAX(0,1-AK288/AH289)),0)</f>
        <v>24533.601839461451</v>
      </c>
      <c r="AJ289" s="16">
        <f t="shared" si="193"/>
        <v>400976.80795609276</v>
      </c>
      <c r="AK289" s="16">
        <f t="shared" ref="AK289:AK320" si="218">IF(AI289&gt;0,IF(AI289&lt;=AH289,AK288*(1-AI289/AH289),0),IF(AND(AG289&lt;0,AJ289&gt;0),AK288-AG289,AK288))/$B$74</f>
        <v>236971.42119062689</v>
      </c>
      <c r="AL289" s="16">
        <f t="shared" si="194"/>
        <v>22000</v>
      </c>
      <c r="AM289" s="16">
        <f t="shared" ref="AM289:AM320" si="219">IF($B289&gt;$AL$283,AO288,AO288*$B$73*IF(AO288&gt;0,$B$72,1))</f>
        <v>427847.88961972174</v>
      </c>
      <c r="AN289" s="16">
        <f t="shared" ref="AN289:AN320" si="220">IF(AND(AL289&gt;0,AM289&gt;0),AL289/(1-$B$71*MAX(0,1-AP288/AM289)),0)</f>
        <v>24539.577821942068</v>
      </c>
      <c r="AO289" s="16">
        <f t="shared" si="195"/>
        <v>403308.31179777969</v>
      </c>
      <c r="AP289" s="16">
        <f t="shared" ref="AP289:AP320" si="221">IF(AN289&gt;0,IF(AN289&lt;=AM289,AP288*(1-AN289/AM289),0),IF(AND(AL289&lt;0,AO289&gt;0),AP288-AL289,AP288))/$B$74</f>
        <v>238017.20705954591</v>
      </c>
      <c r="AQ289" s="16">
        <f t="shared" si="196"/>
        <v>22000</v>
      </c>
      <c r="AR289" s="16">
        <f t="shared" ref="AR289:AR320" si="222">IF($B289&gt;$AQ$283,AT288,AT288*$B$73*IF(AT288&gt;0,$B$72,1))</f>
        <v>427847.88961972174</v>
      </c>
      <c r="AS289" s="16">
        <f t="shared" ref="AS289:AS320" si="223">IF(AND(AQ289&gt;0,AR289&gt;0),AQ289/(1-$B$71*MAX(0,1-AU288/AR289)),0)</f>
        <v>24539.577821942068</v>
      </c>
      <c r="AT289" s="16">
        <f t="shared" si="197"/>
        <v>403308.31179777969</v>
      </c>
      <c r="AU289" s="16">
        <f t="shared" ref="AU289:AU320" si="224">IF(AS289&gt;0,IF(AS289&lt;=AR289,AU288*(1-AS289/AR289),0),IF(AND(AQ289&lt;0,AT289&gt;0),AU288-AQ289,AU288))/$B$74</f>
        <v>238017.20705954591</v>
      </c>
    </row>
    <row r="290" spans="2:47">
      <c r="B290" s="13">
        <v>2</v>
      </c>
      <c r="C290" s="16">
        <f t="shared" si="180"/>
        <v>22000</v>
      </c>
      <c r="D290" s="16">
        <f t="shared" si="198"/>
        <v>556501.89190543233</v>
      </c>
      <c r="E290" s="16">
        <f t="shared" si="199"/>
        <v>25134.551938386208</v>
      </c>
      <c r="F290" s="16">
        <f t="shared" si="181"/>
        <v>531367.33996704617</v>
      </c>
      <c r="G290" s="16">
        <f t="shared" si="200"/>
        <v>271071.73091895005</v>
      </c>
      <c r="H290" s="16">
        <f t="shared" si="182"/>
        <v>22000</v>
      </c>
      <c r="I290" s="16">
        <f t="shared" si="201"/>
        <v>398976.91324584582</v>
      </c>
      <c r="J290" s="16">
        <f t="shared" si="202"/>
        <v>24693.157594941909</v>
      </c>
      <c r="K290" s="16">
        <f t="shared" si="183"/>
        <v>374283.75565090391</v>
      </c>
      <c r="L290" s="16">
        <f t="shared" si="203"/>
        <v>213018.64060803107</v>
      </c>
      <c r="M290" s="16">
        <f t="shared" si="184"/>
        <v>22000</v>
      </c>
      <c r="N290" s="16">
        <f t="shared" si="204"/>
        <v>474167.24026866967</v>
      </c>
      <c r="O290" s="16">
        <f t="shared" si="205"/>
        <v>24911.237374106517</v>
      </c>
      <c r="P290" s="16">
        <f t="shared" si="185"/>
        <v>449256.00289456313</v>
      </c>
      <c r="Q290" s="16">
        <f t="shared" si="206"/>
        <v>242475.55556680256</v>
      </c>
      <c r="R290" s="16">
        <f t="shared" si="186"/>
        <v>22000</v>
      </c>
      <c r="S290" s="16">
        <f t="shared" si="207"/>
        <v>434730.41538541258</v>
      </c>
      <c r="T290" s="16">
        <f t="shared" si="208"/>
        <v>24799.711248480995</v>
      </c>
      <c r="U290" s="16">
        <f t="shared" si="187"/>
        <v>409930.70413693157</v>
      </c>
      <c r="V290" s="16">
        <f t="shared" si="209"/>
        <v>227389.58635688573</v>
      </c>
      <c r="W290" s="16">
        <f t="shared" si="188"/>
        <v>22000</v>
      </c>
      <c r="X290" s="16">
        <f t="shared" si="210"/>
        <v>416797.50651322515</v>
      </c>
      <c r="Y290" s="16">
        <f t="shared" si="211"/>
        <v>24746.073794232547</v>
      </c>
      <c r="Z290" s="16">
        <f t="shared" si="189"/>
        <v>392051.43271899258</v>
      </c>
      <c r="AA290" s="16">
        <f t="shared" si="212"/>
        <v>220314.45537430546</v>
      </c>
      <c r="AB290" s="16">
        <f t="shared" si="190"/>
        <v>22000</v>
      </c>
      <c r="AC290" s="16">
        <f t="shared" si="213"/>
        <v>407760.79918672284</v>
      </c>
      <c r="AD290" s="16">
        <f t="shared" si="214"/>
        <v>24720.106031353935</v>
      </c>
      <c r="AE290" s="16">
        <f t="shared" si="191"/>
        <v>383040.69315536891</v>
      </c>
      <c r="AF290" s="16">
        <f t="shared" si="215"/>
        <v>216599.71963323402</v>
      </c>
      <c r="AG290" s="16">
        <f t="shared" si="192"/>
        <v>22000</v>
      </c>
      <c r="AH290" s="16">
        <f t="shared" si="216"/>
        <v>412180.09997038601</v>
      </c>
      <c r="AI290" s="16">
        <f t="shared" si="217"/>
        <v>24733.559732414189</v>
      </c>
      <c r="AJ290" s="16">
        <f t="shared" si="193"/>
        <v>387446.54023797181</v>
      </c>
      <c r="AK290" s="16">
        <f t="shared" si="218"/>
        <v>218383.87523208707</v>
      </c>
      <c r="AL290" s="16">
        <f t="shared" si="194"/>
        <v>22000</v>
      </c>
      <c r="AM290" s="16">
        <f t="shared" si="219"/>
        <v>414576.74602940964</v>
      </c>
      <c r="AN290" s="16">
        <f t="shared" si="220"/>
        <v>24739.352524395279</v>
      </c>
      <c r="AO290" s="16">
        <f t="shared" si="195"/>
        <v>389837.39350501436</v>
      </c>
      <c r="AP290" s="16">
        <f t="shared" si="221"/>
        <v>219425.31939492625</v>
      </c>
      <c r="AQ290" s="16">
        <f t="shared" si="196"/>
        <v>22000</v>
      </c>
      <c r="AR290" s="16">
        <f t="shared" si="222"/>
        <v>414576.74602940964</v>
      </c>
      <c r="AS290" s="16">
        <f t="shared" si="223"/>
        <v>24739.352524395279</v>
      </c>
      <c r="AT290" s="16">
        <f t="shared" si="197"/>
        <v>389837.39350501436</v>
      </c>
      <c r="AU290" s="16">
        <f t="shared" si="224"/>
        <v>219425.31939492625</v>
      </c>
    </row>
    <row r="291" spans="2:47">
      <c r="B291" s="13">
        <v>3</v>
      </c>
      <c r="C291" s="16">
        <f t="shared" si="180"/>
        <v>22000</v>
      </c>
      <c r="D291" s="16">
        <f t="shared" si="198"/>
        <v>546213.74344572553</v>
      </c>
      <c r="E291" s="16">
        <f t="shared" si="199"/>
        <v>25315.544902797868</v>
      </c>
      <c r="F291" s="16">
        <f t="shared" si="181"/>
        <v>520898.19854292768</v>
      </c>
      <c r="G291" s="16">
        <f t="shared" si="200"/>
        <v>253439.49195700389</v>
      </c>
      <c r="H291" s="16">
        <f t="shared" si="182"/>
        <v>22000</v>
      </c>
      <c r="I291" s="16">
        <f t="shared" si="201"/>
        <v>384741.24378379021</v>
      </c>
      <c r="J291" s="16">
        <f t="shared" si="202"/>
        <v>24888.187143874457</v>
      </c>
      <c r="K291" s="16">
        <f t="shared" si="183"/>
        <v>359853.05663991574</v>
      </c>
      <c r="L291" s="16">
        <f t="shared" si="203"/>
        <v>195332.22113331515</v>
      </c>
      <c r="M291" s="16">
        <f t="shared" si="184"/>
        <v>22000</v>
      </c>
      <c r="N291" s="16">
        <f t="shared" si="204"/>
        <v>461808.21561543725</v>
      </c>
      <c r="O291" s="16">
        <f t="shared" si="205"/>
        <v>25099.405781150177</v>
      </c>
      <c r="P291" s="16">
        <f t="shared" si="185"/>
        <v>436708.80983428709</v>
      </c>
      <c r="Q291" s="16">
        <f t="shared" si="206"/>
        <v>224800.92279570058</v>
      </c>
      <c r="R291" s="16">
        <f t="shared" si="186"/>
        <v>22000</v>
      </c>
      <c r="S291" s="16">
        <f t="shared" si="207"/>
        <v>421384.16801051743</v>
      </c>
      <c r="T291" s="16">
        <f t="shared" si="208"/>
        <v>24991.406493344355</v>
      </c>
      <c r="U291" s="16">
        <f t="shared" si="187"/>
        <v>396392.76151717309</v>
      </c>
      <c r="V291" s="16">
        <f t="shared" si="209"/>
        <v>209709.40142483072</v>
      </c>
      <c r="W291" s="16">
        <f t="shared" si="188"/>
        <v>22000</v>
      </c>
      <c r="X291" s="16">
        <f t="shared" si="210"/>
        <v>403005.34974916122</v>
      </c>
      <c r="Y291" s="16">
        <f t="shared" si="211"/>
        <v>24939.451787218084</v>
      </c>
      <c r="Z291" s="16">
        <f t="shared" si="189"/>
        <v>378065.89796194312</v>
      </c>
      <c r="AA291" s="16">
        <f t="shared" si="212"/>
        <v>202628.02684713728</v>
      </c>
      <c r="AB291" s="16">
        <f t="shared" si="190"/>
        <v>22000</v>
      </c>
      <c r="AC291" s="16">
        <f t="shared" si="213"/>
        <v>393742.85012212995</v>
      </c>
      <c r="AD291" s="16">
        <f t="shared" si="214"/>
        <v>24914.295561603667</v>
      </c>
      <c r="AE291" s="16">
        <f t="shared" si="191"/>
        <v>368828.55456052627</v>
      </c>
      <c r="AF291" s="16">
        <f t="shared" si="215"/>
        <v>198915.9344654131</v>
      </c>
      <c r="AG291" s="16">
        <f t="shared" si="192"/>
        <v>22000</v>
      </c>
      <c r="AH291" s="16">
        <f t="shared" si="216"/>
        <v>398271.7965722208</v>
      </c>
      <c r="AI291" s="16">
        <f t="shared" si="217"/>
        <v>24927.329067108392</v>
      </c>
      <c r="AJ291" s="16">
        <f t="shared" si="193"/>
        <v>373344.46750511241</v>
      </c>
      <c r="AK291" s="16">
        <f t="shared" si="218"/>
        <v>200701.47462293683</v>
      </c>
      <c r="AL291" s="16">
        <f t="shared" si="194"/>
        <v>22000</v>
      </c>
      <c r="AM291" s="16">
        <f t="shared" si="219"/>
        <v>400729.45027954452</v>
      </c>
      <c r="AN291" s="16">
        <f t="shared" si="220"/>
        <v>24932.940765130214</v>
      </c>
      <c r="AO291" s="16">
        <f t="shared" si="195"/>
        <v>375796.5095144143</v>
      </c>
      <c r="AP291" s="16">
        <f t="shared" si="221"/>
        <v>201738.15689621863</v>
      </c>
      <c r="AQ291" s="16">
        <f t="shared" si="196"/>
        <v>22000</v>
      </c>
      <c r="AR291" s="16">
        <f t="shared" si="222"/>
        <v>400729.45027954452</v>
      </c>
      <c r="AS291" s="16">
        <f t="shared" si="223"/>
        <v>24932.940765130214</v>
      </c>
      <c r="AT291" s="16">
        <f t="shared" si="197"/>
        <v>375796.5095144143</v>
      </c>
      <c r="AU291" s="16">
        <f t="shared" si="224"/>
        <v>201738.15689621863</v>
      </c>
    </row>
    <row r="292" spans="2:47">
      <c r="B292" s="13">
        <v>4</v>
      </c>
      <c r="C292" s="16">
        <f t="shared" si="180"/>
        <v>22000</v>
      </c>
      <c r="D292" s="16">
        <f t="shared" si="198"/>
        <v>535452.09421021712</v>
      </c>
      <c r="E292" s="16">
        <f t="shared" si="199"/>
        <v>25490.611326038354</v>
      </c>
      <c r="F292" s="16">
        <f t="shared" si="181"/>
        <v>509961.48288417875</v>
      </c>
      <c r="G292" s="16">
        <f t="shared" si="200"/>
        <v>236641.47922356482</v>
      </c>
      <c r="H292" s="16">
        <f t="shared" si="182"/>
        <v>22000</v>
      </c>
      <c r="I292" s="16">
        <f t="shared" si="201"/>
        <v>369907.35104243498</v>
      </c>
      <c r="J292" s="16">
        <f t="shared" si="202"/>
        <v>25077.087574089852</v>
      </c>
      <c r="K292" s="16">
        <f t="shared" si="183"/>
        <v>344830.2634683451</v>
      </c>
      <c r="L292" s="16">
        <f t="shared" si="203"/>
        <v>178519.69192868937</v>
      </c>
      <c r="M292" s="16">
        <f t="shared" si="184"/>
        <v>22000</v>
      </c>
      <c r="N292" s="16">
        <f t="shared" si="204"/>
        <v>448910.4539810571</v>
      </c>
      <c r="O292" s="16">
        <f t="shared" si="205"/>
        <v>25281.538077202025</v>
      </c>
      <c r="P292" s="16">
        <f t="shared" si="185"/>
        <v>423628.91590385506</v>
      </c>
      <c r="Q292" s="16">
        <f t="shared" si="206"/>
        <v>207981.06374061707</v>
      </c>
      <c r="R292" s="16">
        <f t="shared" si="186"/>
        <v>22000</v>
      </c>
      <c r="S292" s="16">
        <f t="shared" si="207"/>
        <v>407467.97527396289</v>
      </c>
      <c r="T292" s="16">
        <f t="shared" si="208"/>
        <v>25177.016352002011</v>
      </c>
      <c r="U292" s="16">
        <f t="shared" si="187"/>
        <v>382290.9589219609</v>
      </c>
      <c r="V292" s="16">
        <f t="shared" si="209"/>
        <v>192893.80268075969</v>
      </c>
      <c r="W292" s="16">
        <f t="shared" si="188"/>
        <v>22000</v>
      </c>
      <c r="X292" s="16">
        <f t="shared" si="210"/>
        <v>388629.05915099982</v>
      </c>
      <c r="Y292" s="16">
        <f t="shared" si="211"/>
        <v>25126.721973022602</v>
      </c>
      <c r="Z292" s="16">
        <f t="shared" si="189"/>
        <v>363502.3371779772</v>
      </c>
      <c r="AA292" s="16">
        <f t="shared" si="212"/>
        <v>185810.93982010716</v>
      </c>
      <c r="AB292" s="16">
        <f t="shared" si="190"/>
        <v>22000</v>
      </c>
      <c r="AC292" s="16">
        <f t="shared" si="213"/>
        <v>379133.62437494739</v>
      </c>
      <c r="AD292" s="16">
        <f t="shared" si="214"/>
        <v>25102.366726340129</v>
      </c>
      <c r="AE292" s="16">
        <f t="shared" si="191"/>
        <v>354031.25764860725</v>
      </c>
      <c r="AF292" s="16">
        <f t="shared" si="215"/>
        <v>182103.67397624097</v>
      </c>
      <c r="AG292" s="16">
        <f t="shared" si="192"/>
        <v>22000</v>
      </c>
      <c r="AH292" s="16">
        <f t="shared" si="216"/>
        <v>383775.71192720527</v>
      </c>
      <c r="AI292" s="16">
        <f t="shared" si="217"/>
        <v>25114.985482383792</v>
      </c>
      <c r="AJ292" s="16">
        <f t="shared" si="193"/>
        <v>358660.72644482146</v>
      </c>
      <c r="AK292" s="16">
        <f t="shared" si="218"/>
        <v>183889.41424934985</v>
      </c>
      <c r="AL292" s="16">
        <f t="shared" si="194"/>
        <v>22000</v>
      </c>
      <c r="AM292" s="16">
        <f t="shared" si="219"/>
        <v>386296.26399024704</v>
      </c>
      <c r="AN292" s="16">
        <f t="shared" si="220"/>
        <v>25120.418447338718</v>
      </c>
      <c r="AO292" s="16">
        <f t="shared" si="195"/>
        <v>361175.8455429083</v>
      </c>
      <c r="AP292" s="16">
        <f t="shared" si="221"/>
        <v>184920.92927619719</v>
      </c>
      <c r="AQ292" s="16">
        <f t="shared" si="196"/>
        <v>22000</v>
      </c>
      <c r="AR292" s="16">
        <f t="shared" si="222"/>
        <v>386296.26399024704</v>
      </c>
      <c r="AS292" s="16">
        <f t="shared" si="223"/>
        <v>25120.418447338718</v>
      </c>
      <c r="AT292" s="16">
        <f t="shared" si="197"/>
        <v>361175.8455429083</v>
      </c>
      <c r="AU292" s="16">
        <f t="shared" si="224"/>
        <v>184920.92927619719</v>
      </c>
    </row>
    <row r="293" spans="2:47">
      <c r="B293" s="13">
        <v>5</v>
      </c>
      <c r="C293" s="16">
        <f t="shared" si="180"/>
        <v>22000</v>
      </c>
      <c r="D293" s="16">
        <f t="shared" si="198"/>
        <v>524209.80671596277</v>
      </c>
      <c r="E293" s="16">
        <f t="shared" si="199"/>
        <v>25659.850839761435</v>
      </c>
      <c r="F293" s="16">
        <f t="shared" si="181"/>
        <v>498549.95587620133</v>
      </c>
      <c r="G293" s="16">
        <f t="shared" si="200"/>
        <v>220645.07624264827</v>
      </c>
      <c r="H293" s="16">
        <f t="shared" si="182"/>
        <v>22000</v>
      </c>
      <c r="I293" s="16">
        <f t="shared" si="201"/>
        <v>354464.82102965069</v>
      </c>
      <c r="J293" s="16">
        <f t="shared" si="202"/>
        <v>25259.941413816243</v>
      </c>
      <c r="K293" s="16">
        <f t="shared" si="183"/>
        <v>329204.87961583445</v>
      </c>
      <c r="L293" s="16">
        <f t="shared" si="203"/>
        <v>162547.04580574381</v>
      </c>
      <c r="M293" s="16">
        <f t="shared" si="184"/>
        <v>22000</v>
      </c>
      <c r="N293" s="16">
        <f t="shared" si="204"/>
        <v>435465.10781420878</v>
      </c>
      <c r="O293" s="16">
        <f t="shared" si="205"/>
        <v>25457.725614958152</v>
      </c>
      <c r="P293" s="16">
        <f t="shared" si="185"/>
        <v>410007.38219925063</v>
      </c>
      <c r="Q293" s="16">
        <f t="shared" si="206"/>
        <v>191982.63019468126</v>
      </c>
      <c r="R293" s="16">
        <f t="shared" si="186"/>
        <v>22000</v>
      </c>
      <c r="S293" s="16">
        <f t="shared" si="207"/>
        <v>392972.16831424047</v>
      </c>
      <c r="T293" s="16">
        <f t="shared" si="208"/>
        <v>25356.627752316625</v>
      </c>
      <c r="U293" s="16">
        <f t="shared" si="187"/>
        <v>367615.54056192382</v>
      </c>
      <c r="V293" s="16">
        <f t="shared" si="209"/>
        <v>176909.0996746298</v>
      </c>
      <c r="W293" s="16">
        <f t="shared" si="188"/>
        <v>22000</v>
      </c>
      <c r="X293" s="16">
        <f t="shared" si="210"/>
        <v>373658.59247872984</v>
      </c>
      <c r="Y293" s="16">
        <f t="shared" si="211"/>
        <v>25307.969085434248</v>
      </c>
      <c r="Z293" s="16">
        <f t="shared" si="189"/>
        <v>348350.62339329557</v>
      </c>
      <c r="AA293" s="16">
        <f t="shared" si="212"/>
        <v>169829.34191722929</v>
      </c>
      <c r="AB293" s="16">
        <f t="shared" si="190"/>
        <v>22000</v>
      </c>
      <c r="AC293" s="16">
        <f t="shared" si="213"/>
        <v>363922.89098730934</v>
      </c>
      <c r="AD293" s="16">
        <f t="shared" si="214"/>
        <v>25284.403182050301</v>
      </c>
      <c r="AE293" s="16">
        <f t="shared" si="191"/>
        <v>338638.48780525906</v>
      </c>
      <c r="AF293" s="16">
        <f t="shared" si="215"/>
        <v>166129.01051485623</v>
      </c>
      <c r="AG293" s="16">
        <f t="shared" si="192"/>
        <v>22000</v>
      </c>
      <c r="AH293" s="16">
        <f t="shared" si="216"/>
        <v>368681.70714168972</v>
      </c>
      <c r="AI293" s="16">
        <f t="shared" si="217"/>
        <v>25296.613194087418</v>
      </c>
      <c r="AJ293" s="16">
        <f t="shared" si="193"/>
        <v>343385.09394760232</v>
      </c>
      <c r="AK293" s="16">
        <f t="shared" si="218"/>
        <v>167913.80644214046</v>
      </c>
      <c r="AL293" s="16">
        <f t="shared" si="194"/>
        <v>22000</v>
      </c>
      <c r="AM293" s="16">
        <f t="shared" si="219"/>
        <v>371267.0986673772</v>
      </c>
      <c r="AN293" s="16">
        <f t="shared" si="220"/>
        <v>25301.870026906527</v>
      </c>
      <c r="AO293" s="16">
        <f t="shared" si="195"/>
        <v>345965.22864047065</v>
      </c>
      <c r="AP293" s="16">
        <f t="shared" si="221"/>
        <v>168939.76407135031</v>
      </c>
      <c r="AQ293" s="16">
        <f t="shared" si="196"/>
        <v>22000</v>
      </c>
      <c r="AR293" s="16">
        <f t="shared" si="222"/>
        <v>371267.0986673772</v>
      </c>
      <c r="AS293" s="16">
        <f t="shared" si="223"/>
        <v>25301.870026906527</v>
      </c>
      <c r="AT293" s="16">
        <f t="shared" si="197"/>
        <v>345965.22864047065</v>
      </c>
      <c r="AU293" s="16">
        <f t="shared" si="224"/>
        <v>168939.76407135031</v>
      </c>
    </row>
    <row r="294" spans="2:47">
      <c r="B294" s="13">
        <v>6</v>
      </c>
      <c r="C294" s="16">
        <f t="shared" si="180"/>
        <v>22000</v>
      </c>
      <c r="D294" s="16">
        <f t="shared" si="198"/>
        <v>512479.44164338242</v>
      </c>
      <c r="E294" s="16">
        <f t="shared" si="199"/>
        <v>25823.369185261468</v>
      </c>
      <c r="F294" s="16">
        <f t="shared" si="181"/>
        <v>486656.07245812094</v>
      </c>
      <c r="G294" s="16">
        <f t="shared" si="200"/>
        <v>205418.60113190813</v>
      </c>
      <c r="H294" s="16">
        <f t="shared" si="182"/>
        <v>22000</v>
      </c>
      <c r="I294" s="16">
        <f t="shared" si="201"/>
        <v>338402.86395230086</v>
      </c>
      <c r="J294" s="16">
        <f t="shared" si="202"/>
        <v>25436.839116656018</v>
      </c>
      <c r="K294" s="16">
        <f t="shared" si="183"/>
        <v>312966.02483564487</v>
      </c>
      <c r="L294" s="16">
        <f t="shared" si="203"/>
        <v>147381.19478061402</v>
      </c>
      <c r="M294" s="16">
        <f t="shared" si="184"/>
        <v>22000</v>
      </c>
      <c r="N294" s="16">
        <f t="shared" si="204"/>
        <v>421462.98845789774</v>
      </c>
      <c r="O294" s="16">
        <f t="shared" si="205"/>
        <v>25628.06677614721</v>
      </c>
      <c r="P294" s="16">
        <f t="shared" si="185"/>
        <v>395834.92168175051</v>
      </c>
      <c r="Q294" s="16">
        <f t="shared" si="206"/>
        <v>176773.20235658393</v>
      </c>
      <c r="R294" s="16">
        <f t="shared" si="186"/>
        <v>22000</v>
      </c>
      <c r="S294" s="16">
        <f t="shared" si="207"/>
        <v>377886.71876522398</v>
      </c>
      <c r="T294" s="16">
        <f t="shared" si="208"/>
        <v>25530.335110118423</v>
      </c>
      <c r="U294" s="16">
        <f t="shared" si="187"/>
        <v>352356.38365510554</v>
      </c>
      <c r="V294" s="16">
        <f t="shared" si="209"/>
        <v>161722.52600637777</v>
      </c>
      <c r="W294" s="16">
        <f t="shared" si="188"/>
        <v>22000</v>
      </c>
      <c r="X294" s="16">
        <f t="shared" si="210"/>
        <v>358083.53981090424</v>
      </c>
      <c r="Y294" s="16">
        <f t="shared" si="211"/>
        <v>25483.285566564209</v>
      </c>
      <c r="Z294" s="16">
        <f t="shared" si="189"/>
        <v>332600.25424434006</v>
      </c>
      <c r="AA294" s="16">
        <f t="shared" si="212"/>
        <v>154650.30248015508</v>
      </c>
      <c r="AB294" s="16">
        <f t="shared" si="190"/>
        <v>22000</v>
      </c>
      <c r="AC294" s="16">
        <f t="shared" si="213"/>
        <v>348100.04715453798</v>
      </c>
      <c r="AD294" s="16">
        <f t="shared" si="214"/>
        <v>25460.496400105727</v>
      </c>
      <c r="AE294" s="16">
        <f t="shared" si="191"/>
        <v>322639.55075443228</v>
      </c>
      <c r="AF294" s="16">
        <f t="shared" si="215"/>
        <v>150958.93691531246</v>
      </c>
      <c r="AG294" s="16">
        <f t="shared" si="192"/>
        <v>22000</v>
      </c>
      <c r="AH294" s="16">
        <f t="shared" si="216"/>
        <v>352979.27347249835</v>
      </c>
      <c r="AI294" s="16">
        <f t="shared" si="217"/>
        <v>25472.304177752922</v>
      </c>
      <c r="AJ294" s="16">
        <f t="shared" si="193"/>
        <v>327506.96929474542</v>
      </c>
      <c r="AK294" s="16">
        <f t="shared" si="218"/>
        <v>152741.6846398706</v>
      </c>
      <c r="AL294" s="16">
        <f t="shared" si="194"/>
        <v>22000</v>
      </c>
      <c r="AM294" s="16">
        <f t="shared" si="219"/>
        <v>355631.49712868541</v>
      </c>
      <c r="AN294" s="16">
        <f t="shared" si="220"/>
        <v>25477.387695632082</v>
      </c>
      <c r="AO294" s="16">
        <f t="shared" si="195"/>
        <v>330154.10943305335</v>
      </c>
      <c r="AP294" s="16">
        <f t="shared" si="221"/>
        <v>153761.71023121726</v>
      </c>
      <c r="AQ294" s="16">
        <f t="shared" si="196"/>
        <v>22000</v>
      </c>
      <c r="AR294" s="16">
        <f t="shared" si="222"/>
        <v>355631.49712868541</v>
      </c>
      <c r="AS294" s="16">
        <f t="shared" si="223"/>
        <v>25477.387695632082</v>
      </c>
      <c r="AT294" s="16">
        <f t="shared" si="197"/>
        <v>330154.10943305335</v>
      </c>
      <c r="AU294" s="16">
        <f t="shared" si="224"/>
        <v>153761.71023121726</v>
      </c>
    </row>
    <row r="295" spans="2:47">
      <c r="B295" s="13">
        <v>7</v>
      </c>
      <c r="C295" s="16">
        <f t="shared" si="180"/>
        <v>22000</v>
      </c>
      <c r="D295" s="16">
        <f t="shared" si="198"/>
        <v>500253.24312260089</v>
      </c>
      <c r="E295" s="16">
        <f t="shared" si="199"/>
        <v>25981.277471432768</v>
      </c>
      <c r="F295" s="16">
        <f t="shared" si="181"/>
        <v>474271.96565116814</v>
      </c>
      <c r="G295" s="16">
        <f t="shared" si="200"/>
        <v>190931.3032547374</v>
      </c>
      <c r="H295" s="16">
        <f t="shared" si="182"/>
        <v>22000</v>
      </c>
      <c r="I295" s="16">
        <f t="shared" si="201"/>
        <v>321710.29556955275</v>
      </c>
      <c r="J295" s="16">
        <f t="shared" si="202"/>
        <v>25607.878260154943</v>
      </c>
      <c r="K295" s="16">
        <f t="shared" si="183"/>
        <v>296102.41730939783</v>
      </c>
      <c r="L295" s="16">
        <f t="shared" si="203"/>
        <v>132989.97192863614</v>
      </c>
      <c r="M295" s="16">
        <f t="shared" si="184"/>
        <v>22000</v>
      </c>
      <c r="N295" s="16">
        <f t="shared" si="204"/>
        <v>406894.54939353862</v>
      </c>
      <c r="O295" s="16">
        <f t="shared" si="205"/>
        <v>25792.666196691418</v>
      </c>
      <c r="P295" s="16">
        <f t="shared" si="185"/>
        <v>381101.88319684722</v>
      </c>
      <c r="Q295" s="16">
        <f t="shared" si="206"/>
        <v>162321.28807791654</v>
      </c>
      <c r="R295" s="16">
        <f t="shared" si="186"/>
        <v>22000</v>
      </c>
      <c r="S295" s="16">
        <f t="shared" si="207"/>
        <v>362201.22101442917</v>
      </c>
      <c r="T295" s="16">
        <f t="shared" si="208"/>
        <v>25698.239540076982</v>
      </c>
      <c r="U295" s="16">
        <f t="shared" si="187"/>
        <v>336502.98147435219</v>
      </c>
      <c r="V295" s="16">
        <f t="shared" si="209"/>
        <v>147302.23989937853</v>
      </c>
      <c r="W295" s="16">
        <f t="shared" si="188"/>
        <v>22000</v>
      </c>
      <c r="X295" s="16">
        <f t="shared" si="210"/>
        <v>341893.1053479269</v>
      </c>
      <c r="Y295" s="16">
        <f t="shared" si="211"/>
        <v>25652.770771358639</v>
      </c>
      <c r="Z295" s="16">
        <f t="shared" si="189"/>
        <v>316240.33457656828</v>
      </c>
      <c r="AA295" s="16">
        <f t="shared" si="212"/>
        <v>140241.81378448612</v>
      </c>
      <c r="AB295" s="16">
        <f t="shared" si="190"/>
        <v>22000</v>
      </c>
      <c r="AC295" s="16">
        <f t="shared" si="213"/>
        <v>331654.0998025111</v>
      </c>
      <c r="AD295" s="16">
        <f t="shared" si="214"/>
        <v>25630.744868316786</v>
      </c>
      <c r="AE295" s="16">
        <f t="shared" si="191"/>
        <v>306023.3549341943</v>
      </c>
      <c r="AF295" s="16">
        <f t="shared" si="215"/>
        <v>136561.36802615257</v>
      </c>
      <c r="AG295" s="16">
        <f t="shared" si="192"/>
        <v>22000</v>
      </c>
      <c r="AH295" s="16">
        <f t="shared" si="216"/>
        <v>336657.51401684061</v>
      </c>
      <c r="AI295" s="16">
        <f t="shared" si="217"/>
        <v>25642.15737167724</v>
      </c>
      <c r="AJ295" s="16">
        <f t="shared" si="193"/>
        <v>311015.35664516338</v>
      </c>
      <c r="AK295" s="16">
        <f t="shared" si="218"/>
        <v>138341.00475643857</v>
      </c>
      <c r="AL295" s="16">
        <f t="shared" si="194"/>
        <v>22000</v>
      </c>
      <c r="AM295" s="16">
        <f t="shared" si="219"/>
        <v>339378.61525061284</v>
      </c>
      <c r="AN295" s="16">
        <f t="shared" si="220"/>
        <v>25647.070584965288</v>
      </c>
      <c r="AO295" s="16">
        <f t="shared" si="195"/>
        <v>313731.54466564755</v>
      </c>
      <c r="AP295" s="16">
        <f t="shared" si="221"/>
        <v>139354.73941550075</v>
      </c>
      <c r="AQ295" s="16">
        <f t="shared" si="196"/>
        <v>22000</v>
      </c>
      <c r="AR295" s="16">
        <f t="shared" si="222"/>
        <v>339378.61525061284</v>
      </c>
      <c r="AS295" s="16">
        <f t="shared" si="223"/>
        <v>25647.070584965288</v>
      </c>
      <c r="AT295" s="16">
        <f t="shared" si="197"/>
        <v>313731.54466564755</v>
      </c>
      <c r="AU295" s="16">
        <f t="shared" si="224"/>
        <v>139354.73941550075</v>
      </c>
    </row>
    <row r="296" spans="2:47">
      <c r="B296" s="13">
        <v>8</v>
      </c>
      <c r="C296" s="16">
        <f t="shared" si="180"/>
        <v>22000</v>
      </c>
      <c r="D296" s="16">
        <f t="shared" si="198"/>
        <v>487523.1243714618</v>
      </c>
      <c r="E296" s="16">
        <f t="shared" si="199"/>
        <v>26133.691463205112</v>
      </c>
      <c r="F296" s="16">
        <f t="shared" si="181"/>
        <v>461389.43290825671</v>
      </c>
      <c r="G296" s="16">
        <f t="shared" si="200"/>
        <v>177153.35795250192</v>
      </c>
      <c r="H296" s="16">
        <f t="shared" si="182"/>
        <v>22000</v>
      </c>
      <c r="I296" s="16">
        <f t="shared" si="201"/>
        <v>304375.5188490224</v>
      </c>
      <c r="J296" s="16">
        <f t="shared" si="202"/>
        <v>25773.162767893227</v>
      </c>
      <c r="K296" s="16">
        <f t="shared" si="183"/>
        <v>278602.35608112917</v>
      </c>
      <c r="L296" s="16">
        <f t="shared" si="203"/>
        <v>119342.13103199993</v>
      </c>
      <c r="M296" s="16">
        <f t="shared" si="184"/>
        <v>22000</v>
      </c>
      <c r="N296" s="16">
        <f t="shared" si="204"/>
        <v>391749.86981336714</v>
      </c>
      <c r="O296" s="16">
        <f t="shared" si="205"/>
        <v>25951.634019143945</v>
      </c>
      <c r="P296" s="16">
        <f t="shared" si="185"/>
        <v>365798.2357942232</v>
      </c>
      <c r="Q296" s="16">
        <f t="shared" si="206"/>
        <v>148596.3200393093</v>
      </c>
      <c r="R296" s="16">
        <f t="shared" si="186"/>
        <v>22000</v>
      </c>
      <c r="S296" s="16">
        <f t="shared" si="207"/>
        <v>345904.87477674562</v>
      </c>
      <c r="T296" s="16">
        <f t="shared" si="208"/>
        <v>25860.448092005314</v>
      </c>
      <c r="U296" s="16">
        <f t="shared" si="187"/>
        <v>320044.42668474029</v>
      </c>
      <c r="V296" s="16">
        <f t="shared" si="209"/>
        <v>133617.32263168306</v>
      </c>
      <c r="W296" s="16">
        <f t="shared" si="188"/>
        <v>22000</v>
      </c>
      <c r="X296" s="16">
        <f t="shared" si="210"/>
        <v>325076.08952463762</v>
      </c>
      <c r="Y296" s="16">
        <f t="shared" si="211"/>
        <v>25816.530196599193</v>
      </c>
      <c r="Z296" s="16">
        <f t="shared" si="189"/>
        <v>299259.55932803842</v>
      </c>
      <c r="AA296" s="16">
        <f t="shared" si="212"/>
        <v>126572.79008088158</v>
      </c>
      <c r="AB296" s="16">
        <f t="shared" si="190"/>
        <v>22000</v>
      </c>
      <c r="AC296" s="16">
        <f t="shared" si="213"/>
        <v>314573.64747105568</v>
      </c>
      <c r="AD296" s="16">
        <f t="shared" si="214"/>
        <v>25795.25331650551</v>
      </c>
      <c r="AE296" s="16">
        <f t="shared" si="191"/>
        <v>288778.39415455016</v>
      </c>
      <c r="AF296" s="16">
        <f t="shared" si="215"/>
        <v>122905.14004907143</v>
      </c>
      <c r="AG296" s="16">
        <f t="shared" si="192"/>
        <v>22000</v>
      </c>
      <c r="AH296" s="16">
        <f t="shared" si="216"/>
        <v>319705.12570982927</v>
      </c>
      <c r="AI296" s="16">
        <f t="shared" si="217"/>
        <v>25806.277904260431</v>
      </c>
      <c r="AJ296" s="16">
        <f t="shared" si="193"/>
        <v>293898.84780556883</v>
      </c>
      <c r="AK296" s="16">
        <f t="shared" si="218"/>
        <v>124680.64436586255</v>
      </c>
      <c r="AL296" s="16">
        <f t="shared" si="194"/>
        <v>22000</v>
      </c>
      <c r="AM296" s="16">
        <f t="shared" si="219"/>
        <v>322497.20402360574</v>
      </c>
      <c r="AN296" s="16">
        <f t="shared" si="220"/>
        <v>25811.02399411405</v>
      </c>
      <c r="AO296" s="16">
        <f t="shared" si="195"/>
        <v>296686.18002949166</v>
      </c>
      <c r="AP296" s="16">
        <f t="shared" si="221"/>
        <v>125687.74511189513</v>
      </c>
      <c r="AQ296" s="16">
        <f t="shared" si="196"/>
        <v>22000</v>
      </c>
      <c r="AR296" s="16">
        <f t="shared" si="222"/>
        <v>322497.20402360574</v>
      </c>
      <c r="AS296" s="16">
        <f t="shared" si="223"/>
        <v>25811.02399411405</v>
      </c>
      <c r="AT296" s="16">
        <f t="shared" si="197"/>
        <v>296686.18002949166</v>
      </c>
      <c r="AU296" s="16">
        <f t="shared" si="224"/>
        <v>125687.74511189513</v>
      </c>
    </row>
    <row r="297" spans="2:47">
      <c r="B297" s="13">
        <v>9</v>
      </c>
      <c r="C297" s="16">
        <f t="shared" si="180"/>
        <v>22000</v>
      </c>
      <c r="D297" s="16">
        <f t="shared" si="198"/>
        <v>474280.65366371343</v>
      </c>
      <c r="E297" s="16">
        <f t="shared" si="199"/>
        <v>26280.73090255303</v>
      </c>
      <c r="F297" s="16">
        <f t="shared" si="181"/>
        <v>447999.92276116041</v>
      </c>
      <c r="G297" s="16">
        <f t="shared" si="200"/>
        <v>164055.85948544394</v>
      </c>
      <c r="H297" s="16">
        <f t="shared" si="182"/>
        <v>22000</v>
      </c>
      <c r="I297" s="16">
        <f t="shared" si="201"/>
        <v>286386.50591003592</v>
      </c>
      <c r="J297" s="16">
        <f t="shared" si="202"/>
        <v>25932.802158485039</v>
      </c>
      <c r="K297" s="16">
        <f t="shared" si="183"/>
        <v>260453.70375155087</v>
      </c>
      <c r="L297" s="16">
        <f t="shared" si="203"/>
        <v>106407.3441387591</v>
      </c>
      <c r="M297" s="16">
        <f t="shared" si="184"/>
        <v>22000</v>
      </c>
      <c r="N297" s="16">
        <f t="shared" si="204"/>
        <v>376018.63850231381</v>
      </c>
      <c r="O297" s="16">
        <f t="shared" si="205"/>
        <v>26105.08517514318</v>
      </c>
      <c r="P297" s="16">
        <f t="shared" si="185"/>
        <v>349913.55332717061</v>
      </c>
      <c r="Q297" s="16">
        <f t="shared" si="206"/>
        <v>135568.65097973743</v>
      </c>
      <c r="R297" s="16">
        <f t="shared" si="186"/>
        <v>22000</v>
      </c>
      <c r="S297" s="16">
        <f t="shared" si="207"/>
        <v>328986.46796631196</v>
      </c>
      <c r="T297" s="16">
        <f t="shared" si="208"/>
        <v>26017.073015665566</v>
      </c>
      <c r="U297" s="16">
        <f t="shared" si="187"/>
        <v>302969.39495064638</v>
      </c>
      <c r="V297" s="16">
        <f t="shared" si="209"/>
        <v>120637.77494656906</v>
      </c>
      <c r="W297" s="16">
        <f t="shared" si="188"/>
        <v>22000</v>
      </c>
      <c r="X297" s="16">
        <f t="shared" si="210"/>
        <v>307620.87141566386</v>
      </c>
      <c r="Y297" s="16">
        <f t="shared" si="211"/>
        <v>25974.674737620797</v>
      </c>
      <c r="Z297" s="16">
        <f t="shared" si="189"/>
        <v>281646.19667804305</v>
      </c>
      <c r="AA297" s="16">
        <f t="shared" si="212"/>
        <v>113613.06458095247</v>
      </c>
      <c r="AB297" s="16">
        <f t="shared" si="190"/>
        <v>22000</v>
      </c>
      <c r="AC297" s="16">
        <f t="shared" si="213"/>
        <v>296846.8624872283</v>
      </c>
      <c r="AD297" s="16">
        <f t="shared" si="214"/>
        <v>25954.131969403097</v>
      </c>
      <c r="AE297" s="16">
        <f t="shared" si="191"/>
        <v>270892.73051782523</v>
      </c>
      <c r="AF297" s="16">
        <f t="shared" si="215"/>
        <v>109960.00780587051</v>
      </c>
      <c r="AG297" s="16">
        <f t="shared" si="192"/>
        <v>22000</v>
      </c>
      <c r="AH297" s="16">
        <f t="shared" si="216"/>
        <v>302110.38161325641</v>
      </c>
      <c r="AI297" s="16">
        <f t="shared" si="217"/>
        <v>25964.776348874617</v>
      </c>
      <c r="AJ297" s="16">
        <f t="shared" si="193"/>
        <v>276145.6052643818</v>
      </c>
      <c r="AK297" s="16">
        <f t="shared" si="218"/>
        <v>111730.39982387437</v>
      </c>
      <c r="AL297" s="16">
        <f t="shared" si="194"/>
        <v>22000</v>
      </c>
      <c r="AM297" s="16">
        <f t="shared" si="219"/>
        <v>304975.59189951565</v>
      </c>
      <c r="AN297" s="16">
        <f t="shared" si="220"/>
        <v>25969.358645767232</v>
      </c>
      <c r="AO297" s="16">
        <f t="shared" si="195"/>
        <v>279006.23325374845</v>
      </c>
      <c r="AP297" s="16">
        <f t="shared" si="221"/>
        <v>112730.53969442114</v>
      </c>
      <c r="AQ297" s="16">
        <f t="shared" si="196"/>
        <v>22000</v>
      </c>
      <c r="AR297" s="16">
        <f t="shared" si="222"/>
        <v>304975.59189951565</v>
      </c>
      <c r="AS297" s="16">
        <f t="shared" si="223"/>
        <v>25969.358645767232</v>
      </c>
      <c r="AT297" s="16">
        <f t="shared" si="197"/>
        <v>279006.23325374845</v>
      </c>
      <c r="AU297" s="16">
        <f t="shared" si="224"/>
        <v>112730.53969442114</v>
      </c>
    </row>
    <row r="298" spans="2:47">
      <c r="B298" s="13">
        <v>10</v>
      </c>
      <c r="C298" s="16">
        <f t="shared" si="180"/>
        <v>22000</v>
      </c>
      <c r="D298" s="16">
        <f t="shared" si="198"/>
        <v>460517.04060310725</v>
      </c>
      <c r="E298" s="16">
        <f t="shared" si="199"/>
        <v>26422.518863676221</v>
      </c>
      <c r="F298" s="16">
        <f t="shared" si="181"/>
        <v>434094.52173943102</v>
      </c>
      <c r="G298" s="16">
        <f t="shared" si="200"/>
        <v>151610.81231272937</v>
      </c>
      <c r="H298" s="16">
        <f t="shared" si="182"/>
        <v>22000</v>
      </c>
      <c r="I298" s="16">
        <f t="shared" si="201"/>
        <v>267730.78023436922</v>
      </c>
      <c r="J298" s="16">
        <f t="shared" si="202"/>
        <v>26086.910824294646</v>
      </c>
      <c r="K298" s="16">
        <f t="shared" si="183"/>
        <v>241643.86941007458</v>
      </c>
      <c r="L298" s="16">
        <f t="shared" si="203"/>
        <v>94156.197157071656</v>
      </c>
      <c r="M298" s="16">
        <f t="shared" si="184"/>
        <v>22000</v>
      </c>
      <c r="N298" s="16">
        <f t="shared" si="204"/>
        <v>359690.13800713175</v>
      </c>
      <c r="O298" s="16">
        <f t="shared" si="205"/>
        <v>26253.138700081083</v>
      </c>
      <c r="P298" s="16">
        <f t="shared" si="185"/>
        <v>333436.99930705066</v>
      </c>
      <c r="Q298" s="16">
        <f t="shared" si="206"/>
        <v>123209.54710705782</v>
      </c>
      <c r="R298" s="16">
        <f t="shared" si="186"/>
        <v>22000</v>
      </c>
      <c r="S298" s="16">
        <f t="shared" si="207"/>
        <v>311434.35984556744</v>
      </c>
      <c r="T298" s="16">
        <f t="shared" si="208"/>
        <v>26168.231056583325</v>
      </c>
      <c r="U298" s="16">
        <f t="shared" si="187"/>
        <v>285266.12878898409</v>
      </c>
      <c r="V298" s="16">
        <f t="shared" si="209"/>
        <v>108334.51156855059</v>
      </c>
      <c r="W298" s="16">
        <f t="shared" si="188"/>
        <v>22000</v>
      </c>
      <c r="X298" s="16">
        <f t="shared" si="210"/>
        <v>289515.3914132276</v>
      </c>
      <c r="Y298" s="16">
        <f t="shared" si="211"/>
        <v>26127.319975404673</v>
      </c>
      <c r="Z298" s="16">
        <f t="shared" si="189"/>
        <v>263388.07143782295</v>
      </c>
      <c r="AA298" s="16">
        <f t="shared" si="212"/>
        <v>101333.38451299812</v>
      </c>
      <c r="AB298" s="16">
        <f t="shared" si="190"/>
        <v>22000</v>
      </c>
      <c r="AC298" s="16">
        <f t="shared" si="213"/>
        <v>278461.47340849327</v>
      </c>
      <c r="AD298" s="16">
        <f t="shared" si="214"/>
        <v>26107.495829603635</v>
      </c>
      <c r="AE298" s="16">
        <f t="shared" si="191"/>
        <v>252353.97757888964</v>
      </c>
      <c r="AF298" s="16">
        <f t="shared" si="215"/>
        <v>97696.64005819388</v>
      </c>
      <c r="AG298" s="16">
        <f t="shared" si="192"/>
        <v>22000</v>
      </c>
      <c r="AH298" s="16">
        <f t="shared" si="216"/>
        <v>283861.11347546865</v>
      </c>
      <c r="AI298" s="16">
        <f t="shared" si="217"/>
        <v>26117.768008955431</v>
      </c>
      <c r="AJ298" s="16">
        <f t="shared" si="193"/>
        <v>257743.34546651322</v>
      </c>
      <c r="AK298" s="16">
        <f t="shared" si="218"/>
        <v>99460.98145110991</v>
      </c>
      <c r="AL298" s="16">
        <f t="shared" si="194"/>
        <v>22000</v>
      </c>
      <c r="AM298" s="16">
        <f t="shared" si="219"/>
        <v>286801.66741085821</v>
      </c>
      <c r="AN298" s="16">
        <f t="shared" si="220"/>
        <v>26122.189972111089</v>
      </c>
      <c r="AO298" s="16">
        <f t="shared" si="195"/>
        <v>260679.47743874713</v>
      </c>
      <c r="AP298" s="16">
        <f t="shared" si="221"/>
        <v>100453.84954717837</v>
      </c>
      <c r="AQ298" s="16">
        <f t="shared" si="196"/>
        <v>22000</v>
      </c>
      <c r="AR298" s="16">
        <f t="shared" si="222"/>
        <v>286801.66741085821</v>
      </c>
      <c r="AS298" s="16">
        <f t="shared" si="223"/>
        <v>26122.189972111089</v>
      </c>
      <c r="AT298" s="16">
        <f t="shared" si="197"/>
        <v>260679.47743874713</v>
      </c>
      <c r="AU298" s="16">
        <f t="shared" si="224"/>
        <v>100453.84954717837</v>
      </c>
    </row>
    <row r="299" spans="2:47">
      <c r="B299" s="13">
        <v>11</v>
      </c>
      <c r="C299" s="16">
        <f t="shared" si="180"/>
        <v>22000</v>
      </c>
      <c r="D299" s="16">
        <f t="shared" si="198"/>
        <v>446223.12267683074</v>
      </c>
      <c r="E299" s="16">
        <f t="shared" si="199"/>
        <v>26559.181143486639</v>
      </c>
      <c r="F299" s="16">
        <f t="shared" si="181"/>
        <v>419663.9415333441</v>
      </c>
      <c r="G299" s="16">
        <f t="shared" si="200"/>
        <v>139791.12084272149</v>
      </c>
      <c r="H299" s="16">
        <f t="shared" si="182"/>
        <v>22000</v>
      </c>
      <c r="I299" s="16">
        <f t="shared" si="201"/>
        <v>248395.39912139208</v>
      </c>
      <c r="J299" s="16">
        <f t="shared" si="202"/>
        <v>26235.607342129824</v>
      </c>
      <c r="K299" s="16">
        <f t="shared" si="183"/>
        <v>222159.79177926225</v>
      </c>
      <c r="L299" s="16">
        <f t="shared" si="203"/>
        <v>82560.18361242344</v>
      </c>
      <c r="M299" s="16">
        <f t="shared" si="184"/>
        <v>22000</v>
      </c>
      <c r="N299" s="16">
        <f t="shared" si="204"/>
        <v>342753.22906768968</v>
      </c>
      <c r="O299" s="16">
        <f t="shared" si="205"/>
        <v>26395.917081675281</v>
      </c>
      <c r="P299" s="16">
        <f t="shared" si="185"/>
        <v>316357.31198601442</v>
      </c>
      <c r="Q299" s="16">
        <f t="shared" si="206"/>
        <v>111491.1798200405</v>
      </c>
      <c r="R299" s="16">
        <f t="shared" si="186"/>
        <v>22000</v>
      </c>
      <c r="S299" s="16">
        <f t="shared" si="207"/>
        <v>293236.46442734828</v>
      </c>
      <c r="T299" s="16">
        <f t="shared" si="208"/>
        <v>26314.042784848949</v>
      </c>
      <c r="U299" s="16">
        <f t="shared" si="187"/>
        <v>266922.42164249934</v>
      </c>
      <c r="V299" s="16">
        <f t="shared" si="209"/>
        <v>96679.353954039863</v>
      </c>
      <c r="W299" s="16">
        <f t="shared" si="188"/>
        <v>22000</v>
      </c>
      <c r="X299" s="16">
        <f t="shared" si="210"/>
        <v>270747.13415379572</v>
      </c>
      <c r="Y299" s="16">
        <f t="shared" si="211"/>
        <v>26274.585496166466</v>
      </c>
      <c r="Z299" s="16">
        <f t="shared" si="189"/>
        <v>244472.54865762926</v>
      </c>
      <c r="AA299" s="16">
        <f t="shared" si="212"/>
        <v>89705.404376103674</v>
      </c>
      <c r="AB299" s="16">
        <f t="shared" si="190"/>
        <v>22000</v>
      </c>
      <c r="AC299" s="16">
        <f t="shared" si="213"/>
        <v>259404.74771244382</v>
      </c>
      <c r="AD299" s="16">
        <f t="shared" si="214"/>
        <v>26255.463992762845</v>
      </c>
      <c r="AE299" s="16">
        <f t="shared" si="191"/>
        <v>233149.28371968097</v>
      </c>
      <c r="AF299" s="16">
        <f t="shared" si="215"/>
        <v>86086.61300820102</v>
      </c>
      <c r="AG299" s="16">
        <f t="shared" si="192"/>
        <v>22000</v>
      </c>
      <c r="AH299" s="16">
        <f t="shared" si="216"/>
        <v>264944.6945388476</v>
      </c>
      <c r="AI299" s="16">
        <f t="shared" si="217"/>
        <v>26265.372235469</v>
      </c>
      <c r="AJ299" s="16">
        <f t="shared" si="193"/>
        <v>238679.32230337861</v>
      </c>
      <c r="AK299" s="16">
        <f t="shared" si="218"/>
        <v>87844.006906242968</v>
      </c>
      <c r="AL299" s="16">
        <f t="shared" si="194"/>
        <v>22000</v>
      </c>
      <c r="AM299" s="16">
        <f t="shared" si="219"/>
        <v>267962.86203838576</v>
      </c>
      <c r="AN299" s="16">
        <f t="shared" si="220"/>
        <v>26269.637433276741</v>
      </c>
      <c r="AO299" s="16">
        <f t="shared" si="195"/>
        <v>241693.22460510902</v>
      </c>
      <c r="AP299" s="16">
        <f t="shared" si="221"/>
        <v>88829.308381942552</v>
      </c>
      <c r="AQ299" s="16">
        <f t="shared" si="196"/>
        <v>22000</v>
      </c>
      <c r="AR299" s="16">
        <f t="shared" si="222"/>
        <v>267962.86203838576</v>
      </c>
      <c r="AS299" s="16">
        <f t="shared" si="223"/>
        <v>26269.637433276741</v>
      </c>
      <c r="AT299" s="16">
        <f t="shared" si="197"/>
        <v>241693.22460510902</v>
      </c>
      <c r="AU299" s="16">
        <f t="shared" si="224"/>
        <v>88829.308381942552</v>
      </c>
    </row>
    <row r="300" spans="2:47">
      <c r="B300" s="13">
        <v>12</v>
      </c>
      <c r="C300" s="16">
        <f t="shared" si="180"/>
        <v>22000</v>
      </c>
      <c r="D300" s="16">
        <f t="shared" si="198"/>
        <v>431389.35205978574</v>
      </c>
      <c r="E300" s="16">
        <f t="shared" si="199"/>
        <v>26690.845688116504</v>
      </c>
      <c r="F300" s="16">
        <f t="shared" si="181"/>
        <v>404698.50637166924</v>
      </c>
      <c r="G300" s="16">
        <f t="shared" si="200"/>
        <v>128570.57778398867</v>
      </c>
      <c r="H300" s="16">
        <f t="shared" si="182"/>
        <v>22000</v>
      </c>
      <c r="I300" s="16">
        <f t="shared" si="201"/>
        <v>228366.93636157483</v>
      </c>
      <c r="J300" s="16">
        <f t="shared" si="202"/>
        <v>26379.013817661373</v>
      </c>
      <c r="K300" s="16">
        <f t="shared" si="183"/>
        <v>201987.92254391345</v>
      </c>
      <c r="L300" s="16">
        <f t="shared" si="203"/>
        <v>71591.696697961961</v>
      </c>
      <c r="M300" s="16">
        <f t="shared" si="184"/>
        <v>22000</v>
      </c>
      <c r="N300" s="16">
        <f t="shared" si="204"/>
        <v>325196.33528290363</v>
      </c>
      <c r="O300" s="16">
        <f t="shared" si="205"/>
        <v>26533.545643665278</v>
      </c>
      <c r="P300" s="16">
        <f t="shared" si="185"/>
        <v>298662.78963923833</v>
      </c>
      <c r="Q300" s="16">
        <f t="shared" si="206"/>
        <v>100386.6158730122</v>
      </c>
      <c r="R300" s="16">
        <f t="shared" si="186"/>
        <v>22000</v>
      </c>
      <c r="S300" s="16">
        <f t="shared" si="207"/>
        <v>274380.23410319077</v>
      </c>
      <c r="T300" s="16">
        <f t="shared" si="208"/>
        <v>26454.631958392689</v>
      </c>
      <c r="U300" s="16">
        <f t="shared" si="187"/>
        <v>247925.60214479809</v>
      </c>
      <c r="V300" s="16">
        <f t="shared" si="209"/>
        <v>85645.021407469656</v>
      </c>
      <c r="W300" s="16">
        <f t="shared" si="188"/>
        <v>22000</v>
      </c>
      <c r="X300" s="16">
        <f t="shared" si="210"/>
        <v>251303.11166712342</v>
      </c>
      <c r="Y300" s="16">
        <f t="shared" si="211"/>
        <v>26416.594245057189</v>
      </c>
      <c r="Z300" s="16">
        <f t="shared" si="189"/>
        <v>224886.51742206624</v>
      </c>
      <c r="AA300" s="16">
        <f t="shared" si="212"/>
        <v>78701.677523111895</v>
      </c>
      <c r="AB300" s="16">
        <f t="shared" si="190"/>
        <v>22000</v>
      </c>
      <c r="AC300" s="16">
        <f t="shared" si="213"/>
        <v>239663.47470680886</v>
      </c>
      <c r="AD300" s="16">
        <f t="shared" si="214"/>
        <v>26398.158996723632</v>
      </c>
      <c r="AE300" s="16">
        <f t="shared" si="191"/>
        <v>213265.31571008524</v>
      </c>
      <c r="AF300" s="16">
        <f t="shared" si="215"/>
        <v>75102.402110511888</v>
      </c>
      <c r="AG300" s="16">
        <f t="shared" si="192"/>
        <v>22000</v>
      </c>
      <c r="AH300" s="16">
        <f t="shared" si="216"/>
        <v>245348.022568535</v>
      </c>
      <c r="AI300" s="16">
        <f t="shared" si="217"/>
        <v>26407.71177840306</v>
      </c>
      <c r="AJ300" s="16">
        <f t="shared" si="193"/>
        <v>218940.31079013195</v>
      </c>
      <c r="AK300" s="16">
        <f t="shared" si="218"/>
        <v>76851.99287949258</v>
      </c>
      <c r="AL300" s="16">
        <f t="shared" si="194"/>
        <v>22000</v>
      </c>
      <c r="AM300" s="16">
        <f t="shared" si="219"/>
        <v>248446.13330057575</v>
      </c>
      <c r="AN300" s="16">
        <f t="shared" si="220"/>
        <v>26411.823869853128</v>
      </c>
      <c r="AO300" s="16">
        <f t="shared" si="195"/>
        <v>222034.30943072261</v>
      </c>
      <c r="AP300" s="16">
        <f t="shared" si="221"/>
        <v>77829.448880076845</v>
      </c>
      <c r="AQ300" s="16">
        <f t="shared" si="196"/>
        <v>22000</v>
      </c>
      <c r="AR300" s="16">
        <f t="shared" si="222"/>
        <v>248446.13330057575</v>
      </c>
      <c r="AS300" s="16">
        <f t="shared" si="223"/>
        <v>26411.823869853128</v>
      </c>
      <c r="AT300" s="16">
        <f t="shared" si="197"/>
        <v>222034.30943072261</v>
      </c>
      <c r="AU300" s="16">
        <f t="shared" si="224"/>
        <v>77829.448880076845</v>
      </c>
    </row>
    <row r="301" spans="2:47">
      <c r="B301" s="13">
        <v>13</v>
      </c>
      <c r="C301" s="16">
        <f t="shared" si="180"/>
        <v>22000</v>
      </c>
      <c r="D301" s="16">
        <f t="shared" si="198"/>
        <v>416005.7826396937</v>
      </c>
      <c r="E301" s="16">
        <f t="shared" si="199"/>
        <v>26817.642055781063</v>
      </c>
      <c r="F301" s="16">
        <f t="shared" si="181"/>
        <v>389188.14058391261</v>
      </c>
      <c r="G301" s="16">
        <f t="shared" si="200"/>
        <v>117923.85122592399</v>
      </c>
      <c r="H301" s="16">
        <f t="shared" si="182"/>
        <v>22000</v>
      </c>
      <c r="I301" s="16">
        <f t="shared" si="201"/>
        <v>207631.4650997904</v>
      </c>
      <c r="J301" s="16">
        <f t="shared" si="202"/>
        <v>26517.255264843421</v>
      </c>
      <c r="K301" s="16">
        <f t="shared" si="183"/>
        <v>181114.20983494696</v>
      </c>
      <c r="L301" s="16">
        <f t="shared" si="203"/>
        <v>61224.019749073297</v>
      </c>
      <c r="M301" s="16">
        <f t="shared" si="184"/>
        <v>22000</v>
      </c>
      <c r="N301" s="16">
        <f t="shared" si="204"/>
        <v>307007.42798175866</v>
      </c>
      <c r="O301" s="16">
        <f t="shared" si="205"/>
        <v>26666.151965424193</v>
      </c>
      <c r="P301" s="16">
        <f t="shared" si="185"/>
        <v>280341.27601633448</v>
      </c>
      <c r="Q301" s="16">
        <f t="shared" si="206"/>
        <v>89869.806113865285</v>
      </c>
      <c r="R301" s="16">
        <f t="shared" si="186"/>
        <v>22000</v>
      </c>
      <c r="S301" s="16">
        <f t="shared" si="207"/>
        <v>254852.64346872375</v>
      </c>
      <c r="T301" s="16">
        <f t="shared" si="208"/>
        <v>26590.124921768052</v>
      </c>
      <c r="U301" s="16">
        <f t="shared" si="187"/>
        <v>228262.51854695569</v>
      </c>
      <c r="V301" s="16">
        <f t="shared" si="209"/>
        <v>75205.120694006284</v>
      </c>
      <c r="W301" s="16">
        <f t="shared" si="188"/>
        <v>22000</v>
      </c>
      <c r="X301" s="16">
        <f t="shared" si="210"/>
        <v>231169.84671883876</v>
      </c>
      <c r="Y301" s="16">
        <f t="shared" si="211"/>
        <v>26553.471915131391</v>
      </c>
      <c r="Z301" s="16">
        <f t="shared" si="189"/>
        <v>204616.37480370735</v>
      </c>
      <c r="AA301" s="16">
        <f t="shared" si="212"/>
        <v>68295.646203643744</v>
      </c>
      <c r="AB301" s="16">
        <f t="shared" si="190"/>
        <v>22000</v>
      </c>
      <c r="AC301" s="16">
        <f t="shared" si="213"/>
        <v>219223.94863102504</v>
      </c>
      <c r="AD301" s="16">
        <f t="shared" si="214"/>
        <v>26535.706205781771</v>
      </c>
      <c r="AE301" s="16">
        <f t="shared" si="191"/>
        <v>192688.24242524325</v>
      </c>
      <c r="AF301" s="16">
        <f t="shared" si="215"/>
        <v>64717.372326589742</v>
      </c>
      <c r="AG301" s="16">
        <f t="shared" si="192"/>
        <v>22000</v>
      </c>
      <c r="AH301" s="16">
        <f t="shared" si="216"/>
        <v>225057.50307360821</v>
      </c>
      <c r="AI301" s="16">
        <f t="shared" si="217"/>
        <v>26544.91217346488</v>
      </c>
      <c r="AJ301" s="16">
        <f t="shared" si="193"/>
        <v>198512.59090014332</v>
      </c>
      <c r="AK301" s="16">
        <f t="shared" si="218"/>
        <v>66458.345237677539</v>
      </c>
      <c r="AL301" s="16">
        <f t="shared" si="194"/>
        <v>22000</v>
      </c>
      <c r="AM301" s="16">
        <f t="shared" si="219"/>
        <v>228237.94803621701</v>
      </c>
      <c r="AN301" s="16">
        <f t="shared" si="220"/>
        <v>26548.874890634885</v>
      </c>
      <c r="AO301" s="16">
        <f t="shared" si="195"/>
        <v>201689.07314558214</v>
      </c>
      <c r="AP301" s="16">
        <f t="shared" si="221"/>
        <v>67427.69278993136</v>
      </c>
      <c r="AQ301" s="16">
        <f t="shared" si="196"/>
        <v>22000</v>
      </c>
      <c r="AR301" s="16">
        <f t="shared" si="222"/>
        <v>228237.94803621701</v>
      </c>
      <c r="AS301" s="16">
        <f t="shared" si="223"/>
        <v>26548.874890634885</v>
      </c>
      <c r="AT301" s="16">
        <f t="shared" si="197"/>
        <v>201689.07314558214</v>
      </c>
      <c r="AU301" s="16">
        <f t="shared" si="224"/>
        <v>67427.69278993136</v>
      </c>
    </row>
    <row r="302" spans="2:47">
      <c r="B302" s="13">
        <v>14</v>
      </c>
      <c r="C302" s="16">
        <f t="shared" si="180"/>
        <v>22000</v>
      </c>
      <c r="D302" s="16">
        <f t="shared" si="198"/>
        <v>400062.05723182717</v>
      </c>
      <c r="E302" s="16">
        <f t="shared" si="199"/>
        <v>26939.700915990248</v>
      </c>
      <c r="F302" s="16">
        <f t="shared" si="181"/>
        <v>373122.35631583695</v>
      </c>
      <c r="G302" s="16">
        <f t="shared" si="200"/>
        <v>107826.47057531305</v>
      </c>
      <c r="H302" s="16">
        <f t="shared" si="182"/>
        <v>22000</v>
      </c>
      <c r="I302" s="16">
        <f t="shared" si="201"/>
        <v>186174.54085773538</v>
      </c>
      <c r="J302" s="16">
        <f t="shared" si="202"/>
        <v>26650.459021175357</v>
      </c>
      <c r="K302" s="16">
        <f t="shared" si="183"/>
        <v>159524.08183656001</v>
      </c>
      <c r="L302" s="16">
        <f t="shared" si="203"/>
        <v>51431.31527311018</v>
      </c>
      <c r="M302" s="16">
        <f t="shared" si="184"/>
        <v>22000</v>
      </c>
      <c r="N302" s="16">
        <f t="shared" si="204"/>
        <v>288174.01126823085</v>
      </c>
      <c r="O302" s="16">
        <f t="shared" si="205"/>
        <v>26793.865337889092</v>
      </c>
      <c r="P302" s="16">
        <f t="shared" si="185"/>
        <v>261380.14593034177</v>
      </c>
      <c r="Q302" s="16">
        <f t="shared" si="206"/>
        <v>79915.572924747001</v>
      </c>
      <c r="R302" s="16">
        <f t="shared" si="186"/>
        <v>22000</v>
      </c>
      <c r="S302" s="16">
        <f t="shared" si="207"/>
        <v>234640.17331515765</v>
      </c>
      <c r="T302" s="16">
        <f t="shared" si="208"/>
        <v>26720.650041065677</v>
      </c>
      <c r="U302" s="16">
        <f t="shared" si="187"/>
        <v>207919.52327409197</v>
      </c>
      <c r="V302" s="16">
        <f t="shared" si="209"/>
        <v>65334.134279148682</v>
      </c>
      <c r="W302" s="16">
        <f t="shared" si="188"/>
        <v>22000</v>
      </c>
      <c r="X302" s="16">
        <f t="shared" si="210"/>
        <v>210333.35631572295</v>
      </c>
      <c r="Y302" s="16">
        <f t="shared" si="211"/>
        <v>26685.346372314008</v>
      </c>
      <c r="Z302" s="16">
        <f t="shared" si="189"/>
        <v>183648.00994340895</v>
      </c>
      <c r="AA302" s="16">
        <f t="shared" si="212"/>
        <v>58461.630197811988</v>
      </c>
      <c r="AB302" s="16">
        <f t="shared" si="190"/>
        <v>22000</v>
      </c>
      <c r="AC302" s="16">
        <f t="shared" si="213"/>
        <v>198071.95191860455</v>
      </c>
      <c r="AD302" s="16">
        <f t="shared" si="214"/>
        <v>26668.233230876409</v>
      </c>
      <c r="AE302" s="16">
        <f t="shared" si="191"/>
        <v>171403.71868772813</v>
      </c>
      <c r="AF302" s="16">
        <f t="shared" si="215"/>
        <v>54905.766952344929</v>
      </c>
      <c r="AG302" s="16">
        <f t="shared" si="192"/>
        <v>22000</v>
      </c>
      <c r="AH302" s="16">
        <f t="shared" si="216"/>
        <v>204059.03268989333</v>
      </c>
      <c r="AI302" s="16">
        <f t="shared" si="217"/>
        <v>26677.101164743093</v>
      </c>
      <c r="AJ302" s="16">
        <f t="shared" si="193"/>
        <v>177381.93152515023</v>
      </c>
      <c r="AK302" s="16">
        <f t="shared" si="218"/>
        <v>56637.347751531102</v>
      </c>
      <c r="AL302" s="16">
        <f t="shared" si="194"/>
        <v>22000</v>
      </c>
      <c r="AM302" s="16">
        <f t="shared" si="219"/>
        <v>207324.26584926972</v>
      </c>
      <c r="AN302" s="16">
        <f t="shared" si="220"/>
        <v>26680.918296350403</v>
      </c>
      <c r="AO302" s="16">
        <f t="shared" si="195"/>
        <v>180643.34755291932</v>
      </c>
      <c r="AP302" s="16">
        <f t="shared" si="221"/>
        <v>57598.339610412717</v>
      </c>
      <c r="AQ302" s="16">
        <f t="shared" si="196"/>
        <v>22000</v>
      </c>
      <c r="AR302" s="16">
        <f t="shared" si="222"/>
        <v>207324.26584926972</v>
      </c>
      <c r="AS302" s="16">
        <f t="shared" si="223"/>
        <v>26680.918296350403</v>
      </c>
      <c r="AT302" s="16">
        <f t="shared" si="197"/>
        <v>180643.34755291932</v>
      </c>
      <c r="AU302" s="16">
        <f t="shared" si="224"/>
        <v>57598.339610412717</v>
      </c>
    </row>
    <row r="303" spans="2:47">
      <c r="B303" s="13">
        <v>15</v>
      </c>
      <c r="C303" s="16">
        <f t="shared" si="180"/>
        <v>10565.48987510535</v>
      </c>
      <c r="D303" s="16">
        <f t="shared" si="198"/>
        <v>383547.39495130145</v>
      </c>
      <c r="E303" s="16">
        <f t="shared" si="199"/>
        <v>12994.185556791615</v>
      </c>
      <c r="F303" s="16">
        <f t="shared" si="181"/>
        <v>370553.20939450985</v>
      </c>
      <c r="G303" s="16">
        <f t="shared" si="200"/>
        <v>102130.80613311402</v>
      </c>
      <c r="H303" s="16">
        <f t="shared" si="182"/>
        <v>22000</v>
      </c>
      <c r="I303" s="16">
        <f t="shared" si="201"/>
        <v>163981.18468307352</v>
      </c>
      <c r="J303" s="16">
        <f t="shared" si="202"/>
        <v>26778.754199253097</v>
      </c>
      <c r="K303" s="16">
        <f t="shared" si="183"/>
        <v>137202.43048382041</v>
      </c>
      <c r="L303" s="16">
        <f t="shared" si="203"/>
        <v>42188.612663861</v>
      </c>
      <c r="M303" s="16">
        <f t="shared" si="184"/>
        <v>22000</v>
      </c>
      <c r="N303" s="16">
        <f t="shared" si="204"/>
        <v>268683.10720763553</v>
      </c>
      <c r="O303" s="16">
        <f t="shared" si="205"/>
        <v>26916.816255865604</v>
      </c>
      <c r="P303" s="16">
        <f t="shared" si="185"/>
        <v>241766.29095176992</v>
      </c>
      <c r="Q303" s="16">
        <f t="shared" si="206"/>
        <v>70499.596492363387</v>
      </c>
      <c r="R303" s="16">
        <f t="shared" si="186"/>
        <v>22000</v>
      </c>
      <c r="S303" s="16">
        <f t="shared" si="207"/>
        <v>213728.79475437012</v>
      </c>
      <c r="T303" s="16">
        <f t="shared" si="208"/>
        <v>26846.337175209457</v>
      </c>
      <c r="U303" s="16">
        <f t="shared" si="187"/>
        <v>186882.45757916066</v>
      </c>
      <c r="V303" s="16">
        <f t="shared" si="209"/>
        <v>56007.40732365632</v>
      </c>
      <c r="W303" s="16">
        <f t="shared" si="188"/>
        <v>22000</v>
      </c>
      <c r="X303" s="16">
        <f t="shared" si="210"/>
        <v>188779.13534122781</v>
      </c>
      <c r="Y303" s="16">
        <f t="shared" si="211"/>
        <v>26812.347116714849</v>
      </c>
      <c r="Z303" s="16">
        <f t="shared" si="189"/>
        <v>161966.78822451297</v>
      </c>
      <c r="AA303" s="16">
        <f t="shared" si="212"/>
        <v>49174.814169683654</v>
      </c>
      <c r="AB303" s="16">
        <f t="shared" si="190"/>
        <v>22000</v>
      </c>
      <c r="AC303" s="16">
        <f t="shared" si="213"/>
        <v>176192.73858786325</v>
      </c>
      <c r="AD303" s="16">
        <f t="shared" si="214"/>
        <v>26795.86938610275</v>
      </c>
      <c r="AE303" s="16">
        <f t="shared" si="191"/>
        <v>149396.86920176051</v>
      </c>
      <c r="AF303" s="16">
        <f t="shared" si="215"/>
        <v>45642.695148287006</v>
      </c>
      <c r="AG303" s="16">
        <f t="shared" si="192"/>
        <v>22000</v>
      </c>
      <c r="AH303" s="16">
        <f t="shared" si="216"/>
        <v>182337.98269196294</v>
      </c>
      <c r="AI303" s="16">
        <f t="shared" si="217"/>
        <v>26804.408163705586</v>
      </c>
      <c r="AJ303" s="16">
        <f t="shared" si="193"/>
        <v>155533.57452825736</v>
      </c>
      <c r="AK303" s="16">
        <f t="shared" si="218"/>
        <v>47364.149534465381</v>
      </c>
      <c r="AL303" s="16">
        <f t="shared" si="194"/>
        <v>22000</v>
      </c>
      <c r="AM303" s="16">
        <f t="shared" si="219"/>
        <v>185690.5226835479</v>
      </c>
      <c r="AN303" s="16">
        <f t="shared" si="220"/>
        <v>26808.083539731524</v>
      </c>
      <c r="AO303" s="16">
        <f t="shared" si="195"/>
        <v>158882.43914381636</v>
      </c>
      <c r="AP303" s="16">
        <f t="shared" si="221"/>
        <v>48316.553989851564</v>
      </c>
      <c r="AQ303" s="16">
        <f t="shared" si="196"/>
        <v>22000</v>
      </c>
      <c r="AR303" s="16">
        <f t="shared" si="222"/>
        <v>185690.5226835479</v>
      </c>
      <c r="AS303" s="16">
        <f t="shared" si="223"/>
        <v>26808.083539731524</v>
      </c>
      <c r="AT303" s="16">
        <f t="shared" si="197"/>
        <v>158882.43914381636</v>
      </c>
      <c r="AU303" s="16">
        <f t="shared" si="224"/>
        <v>48316.553989851564</v>
      </c>
    </row>
    <row r="304" spans="2:47">
      <c r="B304" s="13">
        <v>16</v>
      </c>
      <c r="C304" s="16">
        <f t="shared" si="180"/>
        <v>-869.02024978929933</v>
      </c>
      <c r="D304" s="16">
        <f t="shared" si="198"/>
        <v>380906.46606499242</v>
      </c>
      <c r="E304" s="16">
        <f t="shared" si="199"/>
        <v>0</v>
      </c>
      <c r="F304" s="16">
        <f t="shared" si="181"/>
        <v>381775.48631478171</v>
      </c>
      <c r="G304" s="16">
        <f t="shared" si="200"/>
        <v>100980.22194402287</v>
      </c>
      <c r="H304" s="16">
        <f t="shared" si="182"/>
        <v>22000</v>
      </c>
      <c r="I304" s="16">
        <f t="shared" si="201"/>
        <v>141035.86639153835</v>
      </c>
      <c r="J304" s="16">
        <f t="shared" si="202"/>
        <v>26902.271174704962</v>
      </c>
      <c r="K304" s="16">
        <f t="shared" si="183"/>
        <v>114133.59521683339</v>
      </c>
      <c r="L304" s="16">
        <f t="shared" si="203"/>
        <v>33471.794728075169</v>
      </c>
      <c r="M304" s="16">
        <f t="shared" si="184"/>
        <v>22000</v>
      </c>
      <c r="N304" s="16">
        <f t="shared" si="204"/>
        <v>248521.2411209624</v>
      </c>
      <c r="O304" s="16">
        <f t="shared" si="205"/>
        <v>27035.135946455528</v>
      </c>
      <c r="P304" s="16">
        <f t="shared" si="185"/>
        <v>221486.10517450687</v>
      </c>
      <c r="Q304" s="16">
        <f t="shared" si="206"/>
        <v>61598.400031642435</v>
      </c>
      <c r="R304" s="16">
        <f t="shared" si="186"/>
        <v>22000</v>
      </c>
      <c r="S304" s="16">
        <f t="shared" si="207"/>
        <v>192103.95344392242</v>
      </c>
      <c r="T304" s="16">
        <f t="shared" si="208"/>
        <v>26967.317183555984</v>
      </c>
      <c r="U304" s="16">
        <f t="shared" si="187"/>
        <v>165136.63626036645</v>
      </c>
      <c r="V304" s="16">
        <f t="shared" si="209"/>
        <v>47201.133559510075</v>
      </c>
      <c r="W304" s="16">
        <f t="shared" si="188"/>
        <v>22000</v>
      </c>
      <c r="X304" s="16">
        <f t="shared" si="210"/>
        <v>166492.14028750587</v>
      </c>
      <c r="Y304" s="16">
        <f t="shared" si="211"/>
        <v>26934.604780298705</v>
      </c>
      <c r="Z304" s="16">
        <f t="shared" si="189"/>
        <v>139557.53550720715</v>
      </c>
      <c r="AA304" s="16">
        <f t="shared" si="212"/>
        <v>40411.233867039176</v>
      </c>
      <c r="AB304" s="16">
        <f t="shared" si="190"/>
        <v>22000</v>
      </c>
      <c r="AC304" s="16">
        <f t="shared" si="213"/>
        <v>153571.01772725768</v>
      </c>
      <c r="AD304" s="16">
        <f t="shared" si="214"/>
        <v>26918.745181597296</v>
      </c>
      <c r="AE304" s="16">
        <f t="shared" si="191"/>
        <v>126652.27254566038</v>
      </c>
      <c r="AF304" s="16">
        <f t="shared" si="215"/>
        <v>36904.118299157701</v>
      </c>
      <c r="AG304" s="16">
        <f t="shared" si="192"/>
        <v>22000</v>
      </c>
      <c r="AH304" s="16">
        <f t="shared" si="216"/>
        <v>159879.1826005769</v>
      </c>
      <c r="AI304" s="16">
        <f t="shared" si="217"/>
        <v>26926.963744561912</v>
      </c>
      <c r="AJ304" s="16">
        <f t="shared" si="193"/>
        <v>132952.21885601498</v>
      </c>
      <c r="AK304" s="16">
        <f t="shared" si="218"/>
        <v>38614.751319520416</v>
      </c>
      <c r="AL304" s="16">
        <f t="shared" si="194"/>
        <v>22000</v>
      </c>
      <c r="AM304" s="16">
        <f t="shared" si="219"/>
        <v>163321.61449349459</v>
      </c>
      <c r="AN304" s="16">
        <f t="shared" si="220"/>
        <v>26930.501221943734</v>
      </c>
      <c r="AO304" s="16">
        <f t="shared" si="195"/>
        <v>136391.11327155086</v>
      </c>
      <c r="AP304" s="16">
        <f t="shared" si="221"/>
        <v>39558.351966816626</v>
      </c>
      <c r="AQ304" s="16">
        <f t="shared" si="196"/>
        <v>22000</v>
      </c>
      <c r="AR304" s="16">
        <f t="shared" si="222"/>
        <v>163321.61449349459</v>
      </c>
      <c r="AS304" s="16">
        <f t="shared" si="223"/>
        <v>26930.501221943734</v>
      </c>
      <c r="AT304" s="16">
        <f t="shared" si="197"/>
        <v>136391.11327155086</v>
      </c>
      <c r="AU304" s="16">
        <f t="shared" si="224"/>
        <v>39558.351966816626</v>
      </c>
    </row>
    <row r="305" spans="2:47">
      <c r="B305" s="13">
        <v>17</v>
      </c>
      <c r="C305" s="16">
        <f t="shared" si="180"/>
        <v>-869.02024978929933</v>
      </c>
      <c r="D305" s="16">
        <f t="shared" si="198"/>
        <v>392442.29340241669</v>
      </c>
      <c r="E305" s="16">
        <f t="shared" si="199"/>
        <v>0</v>
      </c>
      <c r="F305" s="16">
        <f t="shared" si="181"/>
        <v>393311.31365220598</v>
      </c>
      <c r="G305" s="16">
        <f t="shared" si="200"/>
        <v>99852.198229227623</v>
      </c>
      <c r="H305" s="16">
        <f t="shared" si="182"/>
        <v>22000</v>
      </c>
      <c r="I305" s="16">
        <f t="shared" si="201"/>
        <v>117322.48786719172</v>
      </c>
      <c r="J305" s="16">
        <f t="shared" si="202"/>
        <v>27021.141110295699</v>
      </c>
      <c r="K305" s="16">
        <f t="shared" si="183"/>
        <v>90301.346756896033</v>
      </c>
      <c r="L305" s="16">
        <f t="shared" si="203"/>
        <v>25257.58314825928</v>
      </c>
      <c r="M305" s="16">
        <f t="shared" si="184"/>
        <v>22000</v>
      </c>
      <c r="N305" s="16">
        <f t="shared" si="204"/>
        <v>227674.42695308261</v>
      </c>
      <c r="O305" s="16">
        <f t="shared" si="205"/>
        <v>27148.955933087829</v>
      </c>
      <c r="P305" s="16">
        <f t="shared" si="185"/>
        <v>200525.47101999479</v>
      </c>
      <c r="Q305" s="16">
        <f t="shared" si="206"/>
        <v>53189.33408262454</v>
      </c>
      <c r="R305" s="16">
        <f t="shared" si="186"/>
        <v>22000</v>
      </c>
      <c r="S305" s="16">
        <f t="shared" si="207"/>
        <v>169750.55387748108</v>
      </c>
      <c r="T305" s="16">
        <f t="shared" si="208"/>
        <v>27083.721469428143</v>
      </c>
      <c r="U305" s="16">
        <f t="shared" si="187"/>
        <v>142666.83240805293</v>
      </c>
      <c r="V305" s="16">
        <f t="shared" si="209"/>
        <v>38892.340169115552</v>
      </c>
      <c r="W305" s="16">
        <f t="shared" si="188"/>
        <v>22000</v>
      </c>
      <c r="X305" s="16">
        <f t="shared" si="210"/>
        <v>143456.7730492785</v>
      </c>
      <c r="Y305" s="16">
        <f t="shared" si="211"/>
        <v>27052.250660617476</v>
      </c>
      <c r="Z305" s="16">
        <f t="shared" si="189"/>
        <v>116404.52238866103</v>
      </c>
      <c r="AA305" s="16">
        <f t="shared" si="212"/>
        <v>32147.761290675408</v>
      </c>
      <c r="AB305" s="16">
        <f t="shared" si="190"/>
        <v>22000</v>
      </c>
      <c r="AC305" s="16">
        <f t="shared" si="213"/>
        <v>130190.93704058613</v>
      </c>
      <c r="AD305" s="16">
        <f t="shared" si="214"/>
        <v>27036.991852539784</v>
      </c>
      <c r="AE305" s="16">
        <f t="shared" si="191"/>
        <v>103153.94518804635</v>
      </c>
      <c r="AF305" s="16">
        <f t="shared" si="215"/>
        <v>28666.835326773922</v>
      </c>
      <c r="AG305" s="16">
        <f t="shared" si="192"/>
        <v>22000</v>
      </c>
      <c r="AH305" s="16">
        <f t="shared" si="216"/>
        <v>136666.90385085205</v>
      </c>
      <c r="AI305" s="16">
        <f t="shared" si="217"/>
        <v>27044.899175714596</v>
      </c>
      <c r="AJ305" s="16">
        <f t="shared" si="193"/>
        <v>109622.00467513745</v>
      </c>
      <c r="AK305" s="16">
        <f t="shared" si="218"/>
        <v>30365.990697979301</v>
      </c>
      <c r="AL305" s="16">
        <f t="shared" si="194"/>
        <v>22000</v>
      </c>
      <c r="AM305" s="16">
        <f t="shared" si="219"/>
        <v>140201.88097635799</v>
      </c>
      <c r="AN305" s="16">
        <f t="shared" si="220"/>
        <v>27048.302625093002</v>
      </c>
      <c r="AO305" s="16">
        <f t="shared" si="195"/>
        <v>113153.57835126499</v>
      </c>
      <c r="AP305" s="16">
        <f t="shared" si="221"/>
        <v>31300.586176248653</v>
      </c>
      <c r="AQ305" s="16">
        <f t="shared" si="196"/>
        <v>22000</v>
      </c>
      <c r="AR305" s="16">
        <f t="shared" si="222"/>
        <v>140201.88097635799</v>
      </c>
      <c r="AS305" s="16">
        <f t="shared" si="223"/>
        <v>27048.302625093002</v>
      </c>
      <c r="AT305" s="16">
        <f t="shared" si="197"/>
        <v>113153.57835126499</v>
      </c>
      <c r="AU305" s="16">
        <f t="shared" si="224"/>
        <v>31300.586176248653</v>
      </c>
    </row>
    <row r="306" spans="2:47">
      <c r="B306" s="13">
        <v>18</v>
      </c>
      <c r="C306" s="16">
        <f t="shared" si="180"/>
        <v>-869.02024978929933</v>
      </c>
      <c r="D306" s="16">
        <f t="shared" si="198"/>
        <v>404300.43175564863</v>
      </c>
      <c r="E306" s="16">
        <f t="shared" si="199"/>
        <v>0</v>
      </c>
      <c r="F306" s="16">
        <f t="shared" si="181"/>
        <v>405169.45200543792</v>
      </c>
      <c r="G306" s="16">
        <f t="shared" si="200"/>
        <v>98746.292626487178</v>
      </c>
      <c r="H306" s="16">
        <f t="shared" si="182"/>
        <v>22000</v>
      </c>
      <c r="I306" s="16">
        <f t="shared" si="201"/>
        <v>92824.36638528372</v>
      </c>
      <c r="J306" s="16">
        <f t="shared" si="202"/>
        <v>27135.495515709365</v>
      </c>
      <c r="K306" s="16">
        <f t="shared" si="183"/>
        <v>65688.870869574355</v>
      </c>
      <c r="L306" s="16">
        <f t="shared" si="203"/>
        <v>17523.523002158156</v>
      </c>
      <c r="M306" s="16">
        <f t="shared" si="184"/>
        <v>8001.3900388947559</v>
      </c>
      <c r="N306" s="16">
        <f t="shared" si="204"/>
        <v>206128.15268029345</v>
      </c>
      <c r="O306" s="16">
        <f t="shared" si="205"/>
        <v>9913.8705146383381</v>
      </c>
      <c r="P306" s="16">
        <f t="shared" si="185"/>
        <v>196214.28216565511</v>
      </c>
      <c r="Q306" s="16">
        <f t="shared" si="206"/>
        <v>49638.389907315213</v>
      </c>
      <c r="R306" s="16">
        <f t="shared" si="186"/>
        <v>22000</v>
      </c>
      <c r="S306" s="16">
        <f t="shared" si="207"/>
        <v>146652.94370553392</v>
      </c>
      <c r="T306" s="16">
        <f t="shared" si="208"/>
        <v>27195.681558961511</v>
      </c>
      <c r="U306" s="16">
        <f t="shared" si="187"/>
        <v>119457.26214657241</v>
      </c>
      <c r="V306" s="16">
        <f t="shared" si="209"/>
        <v>31058.871785827909</v>
      </c>
      <c r="W306" s="16">
        <f t="shared" si="188"/>
        <v>22000</v>
      </c>
      <c r="X306" s="16">
        <f t="shared" si="210"/>
        <v>119656.86474420023</v>
      </c>
      <c r="Y306" s="16">
        <f t="shared" si="211"/>
        <v>27165.416290048481</v>
      </c>
      <c r="Z306" s="16">
        <f t="shared" si="189"/>
        <v>92491.448454151745</v>
      </c>
      <c r="AA306" s="16">
        <f t="shared" si="212"/>
        <v>24362.088952531976</v>
      </c>
      <c r="AB306" s="16">
        <f t="shared" si="190"/>
        <v>22000</v>
      </c>
      <c r="AC306" s="16">
        <f t="shared" si="213"/>
        <v>106036.06641660036</v>
      </c>
      <c r="AD306" s="16">
        <f t="shared" si="214"/>
        <v>27150.740923748195</v>
      </c>
      <c r="AE306" s="16">
        <f t="shared" si="191"/>
        <v>78885.325492852164</v>
      </c>
      <c r="AF306" s="16">
        <f t="shared" si="215"/>
        <v>20908.4670759234</v>
      </c>
      <c r="AG306" s="16">
        <f t="shared" si="192"/>
        <v>22000</v>
      </c>
      <c r="AH306" s="16">
        <f t="shared" si="216"/>
        <v>112684.84348576079</v>
      </c>
      <c r="AI306" s="16">
        <f t="shared" si="217"/>
        <v>27158.345986759097</v>
      </c>
      <c r="AJ306" s="16">
        <f t="shared" si="193"/>
        <v>85526.497499001693</v>
      </c>
      <c r="AK306" s="16">
        <f t="shared" si="218"/>
        <v>22595.526439201923</v>
      </c>
      <c r="AL306" s="16">
        <f t="shared" si="194"/>
        <v>22000</v>
      </c>
      <c r="AM306" s="16">
        <f t="shared" si="219"/>
        <v>116315.08933039934</v>
      </c>
      <c r="AN306" s="16">
        <f t="shared" si="220"/>
        <v>27161.619280261672</v>
      </c>
      <c r="AO306" s="16">
        <f t="shared" si="195"/>
        <v>89153.470050137665</v>
      </c>
      <c r="AP306" s="16">
        <f t="shared" si="221"/>
        <v>23520.93014034045</v>
      </c>
      <c r="AQ306" s="16">
        <f t="shared" si="196"/>
        <v>22000</v>
      </c>
      <c r="AR306" s="16">
        <f t="shared" si="222"/>
        <v>116315.08933039934</v>
      </c>
      <c r="AS306" s="16">
        <f t="shared" si="223"/>
        <v>27161.619280261672</v>
      </c>
      <c r="AT306" s="16">
        <f t="shared" si="197"/>
        <v>89153.470050137665</v>
      </c>
      <c r="AU306" s="16">
        <f t="shared" si="224"/>
        <v>23520.93014034045</v>
      </c>
    </row>
    <row r="307" spans="2:47">
      <c r="B307" s="13">
        <v>19</v>
      </c>
      <c r="C307" s="16">
        <f t="shared" si="180"/>
        <v>-869.02024978929933</v>
      </c>
      <c r="D307" s="16">
        <f t="shared" si="198"/>
        <v>416489.88649446989</v>
      </c>
      <c r="E307" s="16">
        <f t="shared" si="199"/>
        <v>0</v>
      </c>
      <c r="F307" s="16">
        <f t="shared" si="181"/>
        <v>417358.90674425918</v>
      </c>
      <c r="G307" s="16">
        <f t="shared" si="200"/>
        <v>97662.071447329887</v>
      </c>
      <c r="H307" s="16">
        <f t="shared" si="182"/>
        <v>22000</v>
      </c>
      <c r="I307" s="16">
        <f t="shared" si="201"/>
        <v>67524.217921670264</v>
      </c>
      <c r="J307" s="16">
        <f t="shared" si="202"/>
        <v>27245.465842286667</v>
      </c>
      <c r="K307" s="16">
        <f t="shared" si="183"/>
        <v>40278.752079383601</v>
      </c>
      <c r="L307" s="16">
        <f t="shared" si="203"/>
        <v>10247.966454951937</v>
      </c>
      <c r="M307" s="16">
        <f t="shared" si="184"/>
        <v>1002.0850583421343</v>
      </c>
      <c r="N307" s="16">
        <f t="shared" si="204"/>
        <v>201696.50920936352</v>
      </c>
      <c r="O307" s="16">
        <f t="shared" si="205"/>
        <v>1246.3943975163513</v>
      </c>
      <c r="P307" s="16">
        <f t="shared" si="185"/>
        <v>200450.11481184716</v>
      </c>
      <c r="Q307" s="16">
        <f t="shared" si="206"/>
        <v>48364.359621877535</v>
      </c>
      <c r="R307" s="16">
        <f t="shared" si="186"/>
        <v>17009.3235452708</v>
      </c>
      <c r="S307" s="16">
        <f t="shared" si="207"/>
        <v>122794.89805094764</v>
      </c>
      <c r="T307" s="16">
        <f t="shared" si="208"/>
        <v>21109.59781666203</v>
      </c>
      <c r="U307" s="16">
        <f t="shared" si="187"/>
        <v>101685.30023428561</v>
      </c>
      <c r="V307" s="16">
        <f t="shared" si="209"/>
        <v>25215.254537610701</v>
      </c>
      <c r="W307" s="16">
        <f t="shared" si="188"/>
        <v>22000</v>
      </c>
      <c r="X307" s="16">
        <f t="shared" si="210"/>
        <v>95075.659523960741</v>
      </c>
      <c r="Y307" s="16">
        <f t="shared" si="211"/>
        <v>27274.233039757473</v>
      </c>
      <c r="Z307" s="16">
        <f t="shared" si="189"/>
        <v>67801.426484203272</v>
      </c>
      <c r="AA307" s="16">
        <f t="shared" si="212"/>
        <v>17032.713337401368</v>
      </c>
      <c r="AB307" s="16">
        <f t="shared" si="190"/>
        <v>22000</v>
      </c>
      <c r="AC307" s="16">
        <f t="shared" si="213"/>
        <v>81089.381487122446</v>
      </c>
      <c r="AD307" s="16">
        <f t="shared" si="214"/>
        <v>27260.123809113295</v>
      </c>
      <c r="AE307" s="16">
        <f t="shared" si="191"/>
        <v>53829.257678009148</v>
      </c>
      <c r="AF307" s="16">
        <f t="shared" si="215"/>
        <v>13607.439888702567</v>
      </c>
      <c r="AG307" s="16">
        <f t="shared" si="192"/>
        <v>22000</v>
      </c>
      <c r="AH307" s="16">
        <f t="shared" si="216"/>
        <v>87916.107839123797</v>
      </c>
      <c r="AI307" s="16">
        <f t="shared" si="217"/>
        <v>27267.43557026425</v>
      </c>
      <c r="AJ307" s="16">
        <f t="shared" si="193"/>
        <v>60648.672268859547</v>
      </c>
      <c r="AK307" s="16">
        <f t="shared" si="218"/>
        <v>15281.822006742257</v>
      </c>
      <c r="AL307" s="16">
        <f t="shared" si="194"/>
        <v>22000</v>
      </c>
      <c r="AM307" s="16">
        <f t="shared" si="219"/>
        <v>91644.418003338506</v>
      </c>
      <c r="AN307" s="16">
        <f t="shared" si="220"/>
        <v>27270.582570299237</v>
      </c>
      <c r="AO307" s="16">
        <f t="shared" si="195"/>
        <v>64373.835433039269</v>
      </c>
      <c r="AP307" s="16">
        <f t="shared" si="221"/>
        <v>16197.861759087291</v>
      </c>
      <c r="AQ307" s="16">
        <f t="shared" si="196"/>
        <v>22000</v>
      </c>
      <c r="AR307" s="16">
        <f t="shared" si="222"/>
        <v>91644.418003338506</v>
      </c>
      <c r="AS307" s="16">
        <f t="shared" si="223"/>
        <v>27270.582570299237</v>
      </c>
      <c r="AT307" s="16">
        <f t="shared" si="197"/>
        <v>64373.835433039269</v>
      </c>
      <c r="AU307" s="16">
        <f t="shared" si="224"/>
        <v>16197.861759087291</v>
      </c>
    </row>
    <row r="308" spans="2:47">
      <c r="B308" s="13">
        <v>20</v>
      </c>
      <c r="C308" s="16">
        <f t="shared" si="180"/>
        <v>-869.02024978929933</v>
      </c>
      <c r="D308" s="16">
        <f t="shared" si="198"/>
        <v>429019.91459869378</v>
      </c>
      <c r="E308" s="16">
        <f t="shared" si="199"/>
        <v>0</v>
      </c>
      <c r="F308" s="16">
        <f t="shared" si="181"/>
        <v>429888.93484848307</v>
      </c>
      <c r="G308" s="16">
        <f t="shared" si="200"/>
        <v>96599.109506979599</v>
      </c>
      <c r="H308" s="16">
        <f t="shared" si="182"/>
        <v>22000</v>
      </c>
      <c r="I308" s="16">
        <f t="shared" si="201"/>
        <v>41404.140412481582</v>
      </c>
      <c r="J308" s="16">
        <f t="shared" si="202"/>
        <v>27351.18311179278</v>
      </c>
      <c r="K308" s="16">
        <f t="shared" si="183"/>
        <v>14052.957300688802</v>
      </c>
      <c r="L308" s="16">
        <f t="shared" si="203"/>
        <v>3410.0557353475101</v>
      </c>
      <c r="M308" s="16">
        <f t="shared" si="184"/>
        <v>1002.0850583421343</v>
      </c>
      <c r="N308" s="16">
        <f t="shared" si="204"/>
        <v>206050.69101969016</v>
      </c>
      <c r="O308" s="16">
        <f t="shared" si="205"/>
        <v>1250.9997601772907</v>
      </c>
      <c r="P308" s="16">
        <f t="shared" si="185"/>
        <v>204799.69125951288</v>
      </c>
      <c r="Q308" s="16">
        <f t="shared" si="206"/>
        <v>47128.160881889969</v>
      </c>
      <c r="R308" s="16">
        <f t="shared" si="186"/>
        <v>2037.2941810831981</v>
      </c>
      <c r="S308" s="16">
        <f t="shared" si="207"/>
        <v>104526.38752283154</v>
      </c>
      <c r="T308" s="16">
        <f t="shared" si="208"/>
        <v>2537.9864129426237</v>
      </c>
      <c r="U308" s="16">
        <f t="shared" si="187"/>
        <v>101988.40110988892</v>
      </c>
      <c r="V308" s="16">
        <f t="shared" si="209"/>
        <v>24120.595566640746</v>
      </c>
      <c r="W308" s="16">
        <f t="shared" si="188"/>
        <v>10669.766058113817</v>
      </c>
      <c r="X308" s="16">
        <f t="shared" si="210"/>
        <v>69695.79834017191</v>
      </c>
      <c r="Y308" s="16">
        <f t="shared" si="211"/>
        <v>13278.442263457875</v>
      </c>
      <c r="Z308" s="16">
        <f t="shared" si="189"/>
        <v>56417.356076714037</v>
      </c>
      <c r="AA308" s="16">
        <f t="shared" si="212"/>
        <v>13517.295190683886</v>
      </c>
      <c r="AB308" s="16">
        <f t="shared" si="190"/>
        <v>17205.595836158511</v>
      </c>
      <c r="AC308" s="16">
        <f t="shared" si="213"/>
        <v>55333.247137532722</v>
      </c>
      <c r="AD308" s="16">
        <f t="shared" si="214"/>
        <v>21401.627292187892</v>
      </c>
      <c r="AE308" s="16">
        <f t="shared" si="191"/>
        <v>33931.619845344831</v>
      </c>
      <c r="AF308" s="16">
        <f t="shared" si="215"/>
        <v>8180.7795291221628</v>
      </c>
      <c r="AG308" s="16">
        <f t="shared" si="192"/>
        <v>13958.087344536028</v>
      </c>
      <c r="AH308" s="16">
        <f t="shared" si="216"/>
        <v>62343.196172051481</v>
      </c>
      <c r="AI308" s="16">
        <f t="shared" si="217"/>
        <v>17366.588077892211</v>
      </c>
      <c r="AJ308" s="16">
        <f t="shared" si="193"/>
        <v>44976.608094159266</v>
      </c>
      <c r="AK308" s="16">
        <f t="shared" si="218"/>
        <v>10808.678562809931</v>
      </c>
      <c r="AL308" s="16">
        <f t="shared" si="194"/>
        <v>12318.961384006339</v>
      </c>
      <c r="AM308" s="16">
        <f t="shared" si="219"/>
        <v>66172.440395038386</v>
      </c>
      <c r="AN308" s="16">
        <f t="shared" si="220"/>
        <v>15328.888701154281</v>
      </c>
      <c r="AO308" s="16">
        <f t="shared" si="195"/>
        <v>50843.551693884103</v>
      </c>
      <c r="AP308" s="16">
        <f t="shared" si="221"/>
        <v>12201.584887671663</v>
      </c>
      <c r="AQ308" s="16">
        <f t="shared" si="196"/>
        <v>12318.961384006339</v>
      </c>
      <c r="AR308" s="16">
        <f t="shared" si="222"/>
        <v>66172.440395038386</v>
      </c>
      <c r="AS308" s="16">
        <f t="shared" si="223"/>
        <v>15328.888701154281</v>
      </c>
      <c r="AT308" s="16">
        <f t="shared" si="197"/>
        <v>50843.551693884103</v>
      </c>
      <c r="AU308" s="16">
        <f t="shared" si="224"/>
        <v>12201.584887671663</v>
      </c>
    </row>
    <row r="309" spans="2:47">
      <c r="B309" s="13">
        <v>21</v>
      </c>
      <c r="C309" s="16">
        <f t="shared" si="180"/>
        <v>-869.02024978929933</v>
      </c>
      <c r="D309" s="16">
        <f t="shared" si="198"/>
        <v>441900.03168814967</v>
      </c>
      <c r="E309" s="16">
        <f t="shared" si="199"/>
        <v>0</v>
      </c>
      <c r="F309" s="16">
        <f t="shared" si="181"/>
        <v>442769.05193793896</v>
      </c>
      <c r="G309" s="16">
        <f t="shared" si="200"/>
        <v>95556.989957616577</v>
      </c>
      <c r="H309" s="16">
        <f t="shared" si="182"/>
        <v>4645.9698817851267</v>
      </c>
      <c r="I309" s="16">
        <f t="shared" si="201"/>
        <v>14445.596927670049</v>
      </c>
      <c r="J309" s="16">
        <f t="shared" si="202"/>
        <v>5797.4898999689776</v>
      </c>
      <c r="K309" s="16">
        <f t="shared" si="183"/>
        <v>8648.1070277010713</v>
      </c>
      <c r="L309" s="16">
        <f t="shared" si="203"/>
        <v>2001.4597865093117</v>
      </c>
      <c r="M309" s="16">
        <f t="shared" si="184"/>
        <v>1002.0850583421343</v>
      </c>
      <c r="N309" s="16">
        <f t="shared" si="204"/>
        <v>210521.79463330365</v>
      </c>
      <c r="O309" s="16">
        <f t="shared" si="205"/>
        <v>1255.4239200125644</v>
      </c>
      <c r="P309" s="16">
        <f t="shared" si="185"/>
        <v>209266.37071329108</v>
      </c>
      <c r="Q309" s="16">
        <f t="shared" si="206"/>
        <v>45928.546273599371</v>
      </c>
      <c r="R309" s="16">
        <f t="shared" si="186"/>
        <v>2037.2941810831981</v>
      </c>
      <c r="S309" s="16">
        <f t="shared" si="207"/>
        <v>104837.95703689923</v>
      </c>
      <c r="T309" s="16">
        <f t="shared" si="208"/>
        <v>2547.1924161014958</v>
      </c>
      <c r="U309" s="16">
        <f t="shared" si="187"/>
        <v>102290.76462079774</v>
      </c>
      <c r="V309" s="16">
        <f t="shared" si="209"/>
        <v>23073.088439511695</v>
      </c>
      <c r="W309" s="16">
        <f t="shared" si="188"/>
        <v>2576.7418139094007</v>
      </c>
      <c r="X309" s="16">
        <f t="shared" si="210"/>
        <v>57993.657005497429</v>
      </c>
      <c r="Y309" s="16">
        <f t="shared" si="211"/>
        <v>3218.5077580696652</v>
      </c>
      <c r="Z309" s="16">
        <f t="shared" si="189"/>
        <v>54775.149247427762</v>
      </c>
      <c r="AA309" s="16">
        <f t="shared" si="212"/>
        <v>12516.782340271349</v>
      </c>
      <c r="AB309" s="16">
        <f t="shared" si="190"/>
        <v>2822.3833446340527</v>
      </c>
      <c r="AC309" s="16">
        <f t="shared" si="213"/>
        <v>34879.669303823764</v>
      </c>
      <c r="AD309" s="16">
        <f t="shared" si="214"/>
        <v>3523.6575930832378</v>
      </c>
      <c r="AE309" s="16">
        <f t="shared" si="191"/>
        <v>31356.011710740528</v>
      </c>
      <c r="AF309" s="16">
        <f t="shared" si="215"/>
        <v>7210.1280234513788</v>
      </c>
      <c r="AG309" s="16">
        <f t="shared" si="192"/>
        <v>2699.4096268864719</v>
      </c>
      <c r="AH309" s="16">
        <f t="shared" si="216"/>
        <v>46233.254524310076</v>
      </c>
      <c r="AI309" s="16">
        <f t="shared" si="217"/>
        <v>3370.9571937766741</v>
      </c>
      <c r="AJ309" s="16">
        <f t="shared" si="193"/>
        <v>42862.297330533402</v>
      </c>
      <c r="AK309" s="16">
        <f t="shared" si="218"/>
        <v>9824.1143395130057</v>
      </c>
      <c r="AL309" s="16">
        <f t="shared" si="194"/>
        <v>2637.9227680126787</v>
      </c>
      <c r="AM309" s="16">
        <f t="shared" si="219"/>
        <v>52264.120528211228</v>
      </c>
      <c r="AN309" s="16">
        <f t="shared" si="220"/>
        <v>3294.5223324424269</v>
      </c>
      <c r="AO309" s="16">
        <f t="shared" si="195"/>
        <v>48969.598195768798</v>
      </c>
      <c r="AP309" s="16">
        <f t="shared" si="221"/>
        <v>11208.279897395736</v>
      </c>
      <c r="AQ309" s="16">
        <f t="shared" si="196"/>
        <v>2637.9227680126787</v>
      </c>
      <c r="AR309" s="16">
        <f t="shared" si="222"/>
        <v>52264.120528211228</v>
      </c>
      <c r="AS309" s="16">
        <f t="shared" si="223"/>
        <v>3294.5223324424269</v>
      </c>
      <c r="AT309" s="16">
        <f t="shared" si="197"/>
        <v>48969.598195768798</v>
      </c>
      <c r="AU309" s="16">
        <f t="shared" si="224"/>
        <v>11208.279897395736</v>
      </c>
    </row>
    <row r="310" spans="2:47">
      <c r="B310" s="13">
        <v>22</v>
      </c>
      <c r="C310" s="16">
        <f t="shared" si="180"/>
        <v>-869.02024978929933</v>
      </c>
      <c r="D310" s="16">
        <f t="shared" si="198"/>
        <v>455140.01924908499</v>
      </c>
      <c r="E310" s="16">
        <f t="shared" si="199"/>
        <v>0</v>
      </c>
      <c r="F310" s="16">
        <f t="shared" si="181"/>
        <v>456009.03949887428</v>
      </c>
      <c r="G310" s="16">
        <f t="shared" si="200"/>
        <v>94535.304124907721</v>
      </c>
      <c r="H310" s="16">
        <f t="shared" si="182"/>
        <v>3068.3307801292299</v>
      </c>
      <c r="I310" s="16">
        <f t="shared" si="201"/>
        <v>8889.735138055039</v>
      </c>
      <c r="J310" s="16">
        <f t="shared" si="202"/>
        <v>3842.4397323891799</v>
      </c>
      <c r="K310" s="16">
        <f t="shared" si="183"/>
        <v>5047.2954056658591</v>
      </c>
      <c r="L310" s="16">
        <f t="shared" si="203"/>
        <v>1114.0805668596702</v>
      </c>
      <c r="M310" s="16">
        <f t="shared" si="184"/>
        <v>1002.0850583421343</v>
      </c>
      <c r="N310" s="16">
        <f t="shared" si="204"/>
        <v>215113.27311102045</v>
      </c>
      <c r="O310" s="16">
        <f t="shared" si="205"/>
        <v>1259.6726913518464</v>
      </c>
      <c r="P310" s="16">
        <f t="shared" si="185"/>
        <v>213853.6004196686</v>
      </c>
      <c r="Q310" s="16">
        <f t="shared" si="206"/>
        <v>44764.309066342641</v>
      </c>
      <c r="R310" s="16">
        <f t="shared" si="186"/>
        <v>2037.2941810831981</v>
      </c>
      <c r="S310" s="16">
        <f t="shared" si="207"/>
        <v>105148.76858430283</v>
      </c>
      <c r="T310" s="16">
        <f t="shared" si="208"/>
        <v>2556.0350305718284</v>
      </c>
      <c r="U310" s="16">
        <f t="shared" si="187"/>
        <v>102592.733553731</v>
      </c>
      <c r="V310" s="16">
        <f t="shared" si="209"/>
        <v>22070.794629762426</v>
      </c>
      <c r="W310" s="16">
        <f t="shared" si="188"/>
        <v>2576.7418139094007</v>
      </c>
      <c r="X310" s="16">
        <f t="shared" si="210"/>
        <v>56305.566917400894</v>
      </c>
      <c r="Y310" s="16">
        <f t="shared" si="211"/>
        <v>3229.8163149001734</v>
      </c>
      <c r="Z310" s="16">
        <f t="shared" si="189"/>
        <v>53075.750602500724</v>
      </c>
      <c r="AA310" s="16">
        <f t="shared" si="212"/>
        <v>11567.442185472393</v>
      </c>
      <c r="AB310" s="16">
        <f t="shared" si="190"/>
        <v>2822.3833446340527</v>
      </c>
      <c r="AC310" s="16">
        <f t="shared" si="213"/>
        <v>32232.098677938618</v>
      </c>
      <c r="AD310" s="16">
        <f t="shared" si="214"/>
        <v>3536.1102559411074</v>
      </c>
      <c r="AE310" s="16">
        <f t="shared" si="191"/>
        <v>28695.98842199751</v>
      </c>
      <c r="AF310" s="16">
        <f t="shared" si="215"/>
        <v>6293.2561495464761</v>
      </c>
      <c r="AG310" s="16">
        <f t="shared" si="192"/>
        <v>2699.4096268864719</v>
      </c>
      <c r="AH310" s="16">
        <f t="shared" si="216"/>
        <v>44059.869917948505</v>
      </c>
      <c r="AI310" s="16">
        <f t="shared" si="217"/>
        <v>3382.8345488940554</v>
      </c>
      <c r="AJ310" s="16">
        <f t="shared" si="193"/>
        <v>40677.035369054451</v>
      </c>
      <c r="AK310" s="16">
        <f t="shared" si="218"/>
        <v>8891.9972381919706</v>
      </c>
      <c r="AL310" s="16">
        <f t="shared" si="194"/>
        <v>2637.9227680126787</v>
      </c>
      <c r="AM310" s="16">
        <f t="shared" si="219"/>
        <v>50337.808769358577</v>
      </c>
      <c r="AN310" s="16">
        <f t="shared" si="220"/>
        <v>3306.1153738447342</v>
      </c>
      <c r="AO310" s="16">
        <f t="shared" si="195"/>
        <v>47031.693395513845</v>
      </c>
      <c r="AP310" s="16">
        <f t="shared" si="221"/>
        <v>10266.800082787768</v>
      </c>
      <c r="AQ310" s="16">
        <f t="shared" si="196"/>
        <v>2637.9227680126787</v>
      </c>
      <c r="AR310" s="16">
        <f t="shared" si="222"/>
        <v>50337.808769358577</v>
      </c>
      <c r="AS310" s="16">
        <f t="shared" si="223"/>
        <v>3306.1153738447342</v>
      </c>
      <c r="AT310" s="16">
        <f t="shared" si="197"/>
        <v>47031.693395513845</v>
      </c>
      <c r="AU310" s="16">
        <f t="shared" si="224"/>
        <v>10266.800082787768</v>
      </c>
    </row>
    <row r="311" spans="2:47">
      <c r="B311" s="13">
        <v>23</v>
      </c>
      <c r="C311" s="16">
        <f t="shared" si="180"/>
        <v>-869.02024978929933</v>
      </c>
      <c r="D311" s="16">
        <f t="shared" si="198"/>
        <v>468749.93206247286</v>
      </c>
      <c r="E311" s="16">
        <f t="shared" si="199"/>
        <v>0</v>
      </c>
      <c r="F311" s="16">
        <f t="shared" si="181"/>
        <v>469618.95231226215</v>
      </c>
      <c r="G311" s="16">
        <f t="shared" si="200"/>
        <v>93533.651347742183</v>
      </c>
      <c r="H311" s="16">
        <f t="shared" si="182"/>
        <v>3068.3307801292299</v>
      </c>
      <c r="I311" s="16">
        <f t="shared" si="201"/>
        <v>5188.3168393001633</v>
      </c>
      <c r="J311" s="16">
        <f t="shared" si="202"/>
        <v>3855.5129202104995</v>
      </c>
      <c r="K311" s="16">
        <f t="shared" si="183"/>
        <v>1332.8039190896639</v>
      </c>
      <c r="L311" s="16">
        <f t="shared" si="203"/>
        <v>280.57966896702197</v>
      </c>
      <c r="M311" s="16">
        <f t="shared" si="184"/>
        <v>1002.0850583421343</v>
      </c>
      <c r="N311" s="16">
        <f t="shared" si="204"/>
        <v>219828.67001539413</v>
      </c>
      <c r="O311" s="16">
        <f t="shared" si="205"/>
        <v>1263.751814474311</v>
      </c>
      <c r="P311" s="16">
        <f t="shared" si="185"/>
        <v>218564.91820091981</v>
      </c>
      <c r="Q311" s="16">
        <f t="shared" si="206"/>
        <v>43634.282208212448</v>
      </c>
      <c r="R311" s="16">
        <f t="shared" si="186"/>
        <v>2037.2941810831981</v>
      </c>
      <c r="S311" s="16">
        <f t="shared" si="207"/>
        <v>105459.17452922225</v>
      </c>
      <c r="T311" s="16">
        <f t="shared" si="208"/>
        <v>2564.5260162632367</v>
      </c>
      <c r="U311" s="16">
        <f t="shared" si="187"/>
        <v>102894.64851295901</v>
      </c>
      <c r="V311" s="16">
        <f t="shared" si="209"/>
        <v>21111.846435482006</v>
      </c>
      <c r="W311" s="16">
        <f t="shared" si="188"/>
        <v>2576.7418139094007</v>
      </c>
      <c r="X311" s="16">
        <f t="shared" si="210"/>
        <v>54558.687074334593</v>
      </c>
      <c r="Y311" s="16">
        <f t="shared" si="211"/>
        <v>3240.6760769625403</v>
      </c>
      <c r="Z311" s="16">
        <f t="shared" si="189"/>
        <v>51318.010997372054</v>
      </c>
      <c r="AA311" s="16">
        <f t="shared" si="212"/>
        <v>10667.019047004906</v>
      </c>
      <c r="AB311" s="16">
        <f t="shared" si="190"/>
        <v>2822.3833446340527</v>
      </c>
      <c r="AC311" s="16">
        <f t="shared" si="213"/>
        <v>29497.754338508119</v>
      </c>
      <c r="AD311" s="16">
        <f t="shared" si="214"/>
        <v>3548.0691955750294</v>
      </c>
      <c r="AE311" s="16">
        <f t="shared" si="191"/>
        <v>25949.685142933089</v>
      </c>
      <c r="AF311" s="16">
        <f t="shared" si="215"/>
        <v>5427.7317457524623</v>
      </c>
      <c r="AG311" s="16">
        <f t="shared" si="192"/>
        <v>2699.4096268864719</v>
      </c>
      <c r="AH311" s="16">
        <f t="shared" si="216"/>
        <v>41813.551737265829</v>
      </c>
      <c r="AI311" s="16">
        <f t="shared" si="217"/>
        <v>3394.2407548684919</v>
      </c>
      <c r="AJ311" s="16">
        <f t="shared" si="193"/>
        <v>38419.310982397335</v>
      </c>
      <c r="AK311" s="16">
        <f t="shared" si="218"/>
        <v>8009.9842143519018</v>
      </c>
      <c r="AL311" s="16">
        <f t="shared" si="194"/>
        <v>2637.9227680126787</v>
      </c>
      <c r="AM311" s="16">
        <f t="shared" si="219"/>
        <v>48345.758908984499</v>
      </c>
      <c r="AN311" s="16">
        <f t="shared" si="220"/>
        <v>3317.248445197099</v>
      </c>
      <c r="AO311" s="16">
        <f t="shared" si="195"/>
        <v>45028.510463787403</v>
      </c>
      <c r="AP311" s="16">
        <f t="shared" si="221"/>
        <v>9374.8457879260714</v>
      </c>
      <c r="AQ311" s="16">
        <f t="shared" si="196"/>
        <v>2637.9227680126787</v>
      </c>
      <c r="AR311" s="16">
        <f t="shared" si="222"/>
        <v>48345.758908984499</v>
      </c>
      <c r="AS311" s="16">
        <f t="shared" si="223"/>
        <v>3317.248445197099</v>
      </c>
      <c r="AT311" s="16">
        <f t="shared" si="197"/>
        <v>45028.510463787403</v>
      </c>
      <c r="AU311" s="16">
        <f t="shared" si="224"/>
        <v>9374.8457879260714</v>
      </c>
    </row>
    <row r="312" spans="2:47">
      <c r="B312" s="13">
        <v>24</v>
      </c>
      <c r="C312" s="16">
        <f t="shared" si="180"/>
        <v>-869.02024978929933</v>
      </c>
      <c r="D312" s="16">
        <f t="shared" si="198"/>
        <v>482740.10583986674</v>
      </c>
      <c r="E312" s="16">
        <f t="shared" si="199"/>
        <v>0</v>
      </c>
      <c r="F312" s="16">
        <f t="shared" si="181"/>
        <v>483609.12608965603</v>
      </c>
      <c r="G312" s="16">
        <f t="shared" si="200"/>
        <v>92551.6388211093</v>
      </c>
      <c r="H312" s="16">
        <f t="shared" si="182"/>
        <v>3068.3307801292299</v>
      </c>
      <c r="I312" s="16">
        <f t="shared" si="201"/>
        <v>1370.0424605890291</v>
      </c>
      <c r="J312" s="16">
        <f t="shared" si="202"/>
        <v>3868.0645526155763</v>
      </c>
      <c r="K312" s="16">
        <f t="shared" si="183"/>
        <v>-1981.5486453619226</v>
      </c>
      <c r="L312" s="16">
        <f t="shared" si="203"/>
        <v>0</v>
      </c>
      <c r="M312" s="16">
        <f t="shared" si="184"/>
        <v>1002.0850583421343</v>
      </c>
      <c r="N312" s="16">
        <f t="shared" si="204"/>
        <v>224671.62201545353</v>
      </c>
      <c r="O312" s="16">
        <f t="shared" si="205"/>
        <v>1267.6669457465559</v>
      </c>
      <c r="P312" s="16">
        <f t="shared" si="185"/>
        <v>223403.95506970698</v>
      </c>
      <c r="Q312" s="16">
        <f t="shared" si="206"/>
        <v>42537.33731389726</v>
      </c>
      <c r="R312" s="16">
        <f t="shared" si="186"/>
        <v>2037.2941810831981</v>
      </c>
      <c r="S312" s="16">
        <f t="shared" si="207"/>
        <v>105769.5249924111</v>
      </c>
      <c r="T312" s="16">
        <f t="shared" si="208"/>
        <v>2572.6769737727132</v>
      </c>
      <c r="U312" s="16">
        <f t="shared" si="187"/>
        <v>103196.84801863838</v>
      </c>
      <c r="V312" s="16">
        <f t="shared" si="209"/>
        <v>20194.445146055547</v>
      </c>
      <c r="W312" s="16">
        <f t="shared" si="188"/>
        <v>2576.7418139094007</v>
      </c>
      <c r="X312" s="16">
        <f t="shared" si="210"/>
        <v>52751.836224638631</v>
      </c>
      <c r="Y312" s="16">
        <f t="shared" si="211"/>
        <v>3251.1017743076131</v>
      </c>
      <c r="Z312" s="16">
        <f t="shared" si="189"/>
        <v>49500.734450331016</v>
      </c>
      <c r="AA312" s="16">
        <f t="shared" si="212"/>
        <v>9813.3425765441498</v>
      </c>
      <c r="AB312" s="16">
        <f t="shared" si="190"/>
        <v>2822.3833446340527</v>
      </c>
      <c r="AC312" s="16">
        <f t="shared" si="213"/>
        <v>26674.719345826641</v>
      </c>
      <c r="AD312" s="16">
        <f t="shared" si="214"/>
        <v>3559.5505759717084</v>
      </c>
      <c r="AE312" s="16">
        <f t="shared" si="191"/>
        <v>23115.168769854932</v>
      </c>
      <c r="AF312" s="16">
        <f t="shared" si="215"/>
        <v>4611.2154429888824</v>
      </c>
      <c r="AG312" s="16">
        <f t="shared" si="192"/>
        <v>2699.4096268864719</v>
      </c>
      <c r="AH312" s="16">
        <f t="shared" si="216"/>
        <v>39492.746531245517</v>
      </c>
      <c r="AI312" s="16">
        <f t="shared" si="217"/>
        <v>3405.1912567546224</v>
      </c>
      <c r="AJ312" s="16">
        <f t="shared" si="193"/>
        <v>36087.555274490893</v>
      </c>
      <c r="AK312" s="16">
        <f t="shared" si="218"/>
        <v>7175.8212626072518</v>
      </c>
      <c r="AL312" s="16">
        <f t="shared" si="194"/>
        <v>2637.9227680126787</v>
      </c>
      <c r="AM312" s="16">
        <f t="shared" si="219"/>
        <v>46286.607046145618</v>
      </c>
      <c r="AN312" s="16">
        <f t="shared" si="220"/>
        <v>3327.936633536453</v>
      </c>
      <c r="AO312" s="16">
        <f t="shared" si="195"/>
        <v>42958.670412609164</v>
      </c>
      <c r="AP312" s="16">
        <f t="shared" si="221"/>
        <v>8530.2045462483984</v>
      </c>
      <c r="AQ312" s="16">
        <f t="shared" si="196"/>
        <v>2637.9227680126787</v>
      </c>
      <c r="AR312" s="16">
        <f t="shared" si="222"/>
        <v>46286.607046145618</v>
      </c>
      <c r="AS312" s="16">
        <f t="shared" si="223"/>
        <v>3327.936633536453</v>
      </c>
      <c r="AT312" s="16">
        <f t="shared" si="197"/>
        <v>42958.670412609164</v>
      </c>
      <c r="AU312" s="16">
        <f t="shared" si="224"/>
        <v>8530.2045462483984</v>
      </c>
    </row>
    <row r="313" spans="2:47">
      <c r="B313" s="13">
        <v>25</v>
      </c>
      <c r="C313" s="16">
        <f t="shared" si="180"/>
        <v>-869.02024978929933</v>
      </c>
      <c r="D313" s="16">
        <f t="shared" si="198"/>
        <v>497121.16507260106</v>
      </c>
      <c r="E313" s="16">
        <f t="shared" si="199"/>
        <v>0</v>
      </c>
      <c r="F313" s="16">
        <f t="shared" si="181"/>
        <v>497990.18532239035</v>
      </c>
      <c r="G313" s="16">
        <f t="shared" si="200"/>
        <v>91588.881442057449</v>
      </c>
      <c r="H313" s="16">
        <f t="shared" si="182"/>
        <v>3068.3307801292299</v>
      </c>
      <c r="I313" s="16">
        <f t="shared" si="201"/>
        <v>-2040.9951047227803</v>
      </c>
      <c r="J313" s="16">
        <f t="shared" si="202"/>
        <v>0</v>
      </c>
      <c r="K313" s="16">
        <f t="shared" si="183"/>
        <v>-5109.3258848520099</v>
      </c>
      <c r="L313" s="16">
        <f t="shared" si="203"/>
        <v>0</v>
      </c>
      <c r="M313" s="16">
        <f t="shared" si="184"/>
        <v>1002.0850583421343</v>
      </c>
      <c r="N313" s="16">
        <f t="shared" si="204"/>
        <v>229645.86157435461</v>
      </c>
      <c r="O313" s="16">
        <f t="shared" si="205"/>
        <v>1271.4236489362052</v>
      </c>
      <c r="P313" s="16">
        <f t="shared" si="185"/>
        <v>228374.4379254184</v>
      </c>
      <c r="Q313" s="16">
        <f t="shared" si="206"/>
        <v>41472.383648129507</v>
      </c>
      <c r="R313" s="16">
        <f t="shared" si="186"/>
        <v>2037.2941810831981</v>
      </c>
      <c r="S313" s="16">
        <f t="shared" si="207"/>
        <v>106080.16795227915</v>
      </c>
      <c r="T313" s="16">
        <f t="shared" si="208"/>
        <v>2580.4993253605849</v>
      </c>
      <c r="U313" s="16">
        <f t="shared" si="187"/>
        <v>103499.66862691857</v>
      </c>
      <c r="V313" s="16">
        <f t="shared" si="209"/>
        <v>19316.859191772539</v>
      </c>
      <c r="W313" s="16">
        <f t="shared" si="188"/>
        <v>2576.7418139094007</v>
      </c>
      <c r="X313" s="16">
        <f t="shared" si="210"/>
        <v>50883.784970873261</v>
      </c>
      <c r="Y313" s="16">
        <f t="shared" si="211"/>
        <v>3261.107917725315</v>
      </c>
      <c r="Z313" s="16">
        <f t="shared" si="189"/>
        <v>47622.677053147949</v>
      </c>
      <c r="AA313" s="16">
        <f t="shared" si="212"/>
        <v>9004.3254717526816</v>
      </c>
      <c r="AB313" s="16">
        <f t="shared" si="190"/>
        <v>2822.3833446340527</v>
      </c>
      <c r="AC313" s="16">
        <f t="shared" si="213"/>
        <v>23761.006585284678</v>
      </c>
      <c r="AD313" s="16">
        <f t="shared" si="214"/>
        <v>3570.5703243602443</v>
      </c>
      <c r="AE313" s="16">
        <f t="shared" si="191"/>
        <v>20190.436260924434</v>
      </c>
      <c r="AF313" s="16">
        <f t="shared" si="215"/>
        <v>3841.4581846517249</v>
      </c>
      <c r="AG313" s="16">
        <f t="shared" si="192"/>
        <v>2699.4096268864719</v>
      </c>
      <c r="AH313" s="16">
        <f t="shared" si="216"/>
        <v>37095.841568860174</v>
      </c>
      <c r="AI313" s="16">
        <f t="shared" si="217"/>
        <v>3415.7012714725579</v>
      </c>
      <c r="AJ313" s="16">
        <f t="shared" si="193"/>
        <v>33680.140297387617</v>
      </c>
      <c r="AK313" s="16">
        <f t="shared" si="218"/>
        <v>6387.3410342424822</v>
      </c>
      <c r="AL313" s="16">
        <f t="shared" si="194"/>
        <v>2637.9227680126787</v>
      </c>
      <c r="AM313" s="16">
        <f t="shared" si="219"/>
        <v>44158.93566393746</v>
      </c>
      <c r="AN313" s="16">
        <f t="shared" si="220"/>
        <v>3338.1948022527499</v>
      </c>
      <c r="AO313" s="16">
        <f t="shared" si="195"/>
        <v>40820.74086168471</v>
      </c>
      <c r="AP313" s="16">
        <f t="shared" si="221"/>
        <v>7730.7487469039961</v>
      </c>
      <c r="AQ313" s="16">
        <f t="shared" si="196"/>
        <v>2637.9227680126787</v>
      </c>
      <c r="AR313" s="16">
        <f t="shared" si="222"/>
        <v>44158.93566393746</v>
      </c>
      <c r="AS313" s="16">
        <f t="shared" si="223"/>
        <v>3338.1948022527499</v>
      </c>
      <c r="AT313" s="16">
        <f t="shared" si="197"/>
        <v>40820.74086168471</v>
      </c>
      <c r="AU313" s="16">
        <f t="shared" si="224"/>
        <v>7730.7487469039961</v>
      </c>
    </row>
    <row r="314" spans="2:47">
      <c r="B314" s="13">
        <v>26</v>
      </c>
      <c r="C314" s="16">
        <f t="shared" si="180"/>
        <v>-869.02024978929933</v>
      </c>
      <c r="D314" s="16">
        <f t="shared" si="198"/>
        <v>511904.03110029799</v>
      </c>
      <c r="E314" s="16">
        <f t="shared" si="199"/>
        <v>0</v>
      </c>
      <c r="F314" s="16">
        <f t="shared" si="181"/>
        <v>512773.05135008728</v>
      </c>
      <c r="G314" s="16">
        <f t="shared" si="200"/>
        <v>90645.001658673282</v>
      </c>
      <c r="H314" s="16">
        <f t="shared" si="182"/>
        <v>3068.3307801292299</v>
      </c>
      <c r="I314" s="16">
        <f t="shared" si="201"/>
        <v>-5262.6056613975707</v>
      </c>
      <c r="J314" s="16">
        <f t="shared" si="202"/>
        <v>0</v>
      </c>
      <c r="K314" s="16">
        <f t="shared" si="183"/>
        <v>-8330.936441526801</v>
      </c>
      <c r="L314" s="16">
        <f t="shared" si="203"/>
        <v>0</v>
      </c>
      <c r="M314" s="16">
        <f t="shared" si="184"/>
        <v>1002.0850583421343</v>
      </c>
      <c r="N314" s="16">
        <f t="shared" si="204"/>
        <v>234755.2197210546</v>
      </c>
      <c r="O314" s="16">
        <f t="shared" si="205"/>
        <v>1275.0273876316978</v>
      </c>
      <c r="P314" s="16">
        <f t="shared" si="185"/>
        <v>233480.19233342289</v>
      </c>
      <c r="Q314" s="16">
        <f t="shared" si="206"/>
        <v>40438.367107914761</v>
      </c>
      <c r="R314" s="16">
        <f t="shared" si="186"/>
        <v>2037.2941810831981</v>
      </c>
      <c r="S314" s="16">
        <f t="shared" si="207"/>
        <v>106391.44936835468</v>
      </c>
      <c r="T314" s="16">
        <f t="shared" si="208"/>
        <v>2588.0042982571517</v>
      </c>
      <c r="U314" s="16">
        <f t="shared" si="187"/>
        <v>103803.44507009753</v>
      </c>
      <c r="V314" s="16">
        <f t="shared" si="209"/>
        <v>18477.422283137083</v>
      </c>
      <c r="W314" s="16">
        <f t="shared" si="188"/>
        <v>2576.7418139094007</v>
      </c>
      <c r="X314" s="16">
        <f t="shared" si="210"/>
        <v>48953.254650012903</v>
      </c>
      <c r="Y314" s="16">
        <f t="shared" si="211"/>
        <v>3270.7087768405986</v>
      </c>
      <c r="Z314" s="16">
        <f t="shared" si="189"/>
        <v>45682.545873172305</v>
      </c>
      <c r="AA314" s="16">
        <f t="shared" si="212"/>
        <v>8237.9611749937376</v>
      </c>
      <c r="AB314" s="16">
        <f t="shared" si="190"/>
        <v>2822.3833446340527</v>
      </c>
      <c r="AC314" s="16">
        <f t="shared" si="213"/>
        <v>20754.557050054664</v>
      </c>
      <c r="AD314" s="16">
        <f t="shared" si="214"/>
        <v>3581.1441067981905</v>
      </c>
      <c r="AE314" s="16">
        <f t="shared" si="191"/>
        <v>17173.412943256473</v>
      </c>
      <c r="AF314" s="16">
        <f t="shared" si="215"/>
        <v>3116.2987270213293</v>
      </c>
      <c r="AG314" s="16">
        <f t="shared" si="192"/>
        <v>2699.4096268864719</v>
      </c>
      <c r="AH314" s="16">
        <f t="shared" si="216"/>
        <v>34621.16341729663</v>
      </c>
      <c r="AI314" s="16">
        <f t="shared" si="217"/>
        <v>3425.7857646668699</v>
      </c>
      <c r="AJ314" s="16">
        <f t="shared" si="193"/>
        <v>31195.377652629759</v>
      </c>
      <c r="AK314" s="16">
        <f t="shared" si="218"/>
        <v>5642.4604369157514</v>
      </c>
      <c r="AL314" s="16">
        <f t="shared" si="194"/>
        <v>2637.9227680126787</v>
      </c>
      <c r="AM314" s="16">
        <f t="shared" si="219"/>
        <v>41961.272361360185</v>
      </c>
      <c r="AN314" s="16">
        <f t="shared" si="220"/>
        <v>3348.037568562951</v>
      </c>
      <c r="AO314" s="16">
        <f t="shared" si="195"/>
        <v>38613.234792797237</v>
      </c>
      <c r="AP314" s="16">
        <f t="shared" si="221"/>
        <v>6974.4332840080851</v>
      </c>
      <c r="AQ314" s="16">
        <f t="shared" si="196"/>
        <v>2637.9227680126787</v>
      </c>
      <c r="AR314" s="16">
        <f t="shared" si="222"/>
        <v>41961.272361360185</v>
      </c>
      <c r="AS314" s="16">
        <f t="shared" si="223"/>
        <v>3348.037568562951</v>
      </c>
      <c r="AT314" s="16">
        <f t="shared" si="197"/>
        <v>38613.234792797237</v>
      </c>
      <c r="AU314" s="16">
        <f t="shared" si="224"/>
        <v>6974.4332840080851</v>
      </c>
    </row>
    <row r="315" spans="2:47">
      <c r="B315" s="13">
        <v>27</v>
      </c>
      <c r="C315" s="16">
        <f t="shared" si="180"/>
        <v>-869.02024978929933</v>
      </c>
      <c r="D315" s="16">
        <f t="shared" si="198"/>
        <v>527099.93040480872</v>
      </c>
      <c r="E315" s="16">
        <f t="shared" si="199"/>
        <v>0</v>
      </c>
      <c r="F315" s="16">
        <f t="shared" si="181"/>
        <v>527968.95065459807</v>
      </c>
      <c r="G315" s="16">
        <f t="shared" si="200"/>
        <v>89719.629322022141</v>
      </c>
      <c r="H315" s="16">
        <f t="shared" si="182"/>
        <v>3068.3307801292299</v>
      </c>
      <c r="I315" s="16">
        <f t="shared" si="201"/>
        <v>-8580.8645347726051</v>
      </c>
      <c r="J315" s="16">
        <f t="shared" si="202"/>
        <v>0</v>
      </c>
      <c r="K315" s="16">
        <f t="shared" si="183"/>
        <v>-11649.195314901835</v>
      </c>
      <c r="L315" s="16">
        <f t="shared" si="203"/>
        <v>0</v>
      </c>
      <c r="M315" s="16">
        <f t="shared" si="184"/>
        <v>1002.0850583421343</v>
      </c>
      <c r="N315" s="16">
        <f t="shared" si="204"/>
        <v>240003.62890721872</v>
      </c>
      <c r="O315" s="16">
        <f t="shared" si="205"/>
        <v>1278.4835186987455</v>
      </c>
      <c r="P315" s="16">
        <f t="shared" si="185"/>
        <v>238725.14538851997</v>
      </c>
      <c r="Q315" s="16">
        <f t="shared" si="206"/>
        <v>39434.269206458433</v>
      </c>
      <c r="R315" s="16">
        <f t="shared" si="186"/>
        <v>2037.2941810831981</v>
      </c>
      <c r="S315" s="16">
        <f t="shared" si="207"/>
        <v>106703.71332535606</v>
      </c>
      <c r="T315" s="16">
        <f t="shared" si="208"/>
        <v>2595.2029101585263</v>
      </c>
      <c r="U315" s="16">
        <f t="shared" si="187"/>
        <v>104108.51041519754</v>
      </c>
      <c r="V315" s="16">
        <f t="shared" si="209"/>
        <v>17674.531546190618</v>
      </c>
      <c r="W315" s="16">
        <f t="shared" si="188"/>
        <v>2576.7418139094007</v>
      </c>
      <c r="X315" s="16">
        <f t="shared" si="210"/>
        <v>46958.916204868736</v>
      </c>
      <c r="Y315" s="16">
        <f t="shared" si="211"/>
        <v>3279.9183610273403</v>
      </c>
      <c r="Z315" s="16">
        <f t="shared" si="189"/>
        <v>43678.997843841396</v>
      </c>
      <c r="AA315" s="16">
        <f t="shared" si="212"/>
        <v>7512.3215639110213</v>
      </c>
      <c r="AB315" s="16">
        <f t="shared" si="190"/>
        <v>2822.3833446340527</v>
      </c>
      <c r="AC315" s="16">
        <f t="shared" si="213"/>
        <v>17653.23810089106</v>
      </c>
      <c r="AD315" s="16">
        <f t="shared" si="214"/>
        <v>3591.2873068700515</v>
      </c>
      <c r="AE315" s="16">
        <f t="shared" si="191"/>
        <v>14061.950794021008</v>
      </c>
      <c r="AF315" s="16">
        <f t="shared" si="215"/>
        <v>2433.6611292433299</v>
      </c>
      <c r="AG315" s="16">
        <f t="shared" si="192"/>
        <v>2699.4096268864719</v>
      </c>
      <c r="AH315" s="16">
        <f t="shared" si="216"/>
        <v>32066.976504244234</v>
      </c>
      <c r="AI315" s="16">
        <f t="shared" si="217"/>
        <v>3435.4594305296091</v>
      </c>
      <c r="AJ315" s="16">
        <f t="shared" si="193"/>
        <v>28631.517073714625</v>
      </c>
      <c r="AK315" s="16">
        <f t="shared" si="218"/>
        <v>4939.1782251264476</v>
      </c>
      <c r="AL315" s="16">
        <f t="shared" si="194"/>
        <v>2637.9227680126787</v>
      </c>
      <c r="AM315" s="16">
        <f t="shared" si="219"/>
        <v>39692.088572907989</v>
      </c>
      <c r="AN315" s="16">
        <f t="shared" si="220"/>
        <v>3357.4792838761323</v>
      </c>
      <c r="AO315" s="16">
        <f t="shared" si="195"/>
        <v>36334.609289031854</v>
      </c>
      <c r="AP315" s="16">
        <f t="shared" si="221"/>
        <v>6259.2931972012111</v>
      </c>
      <c r="AQ315" s="16">
        <f t="shared" si="196"/>
        <v>2637.9227680126787</v>
      </c>
      <c r="AR315" s="16">
        <f t="shared" si="222"/>
        <v>39692.088572907989</v>
      </c>
      <c r="AS315" s="16">
        <f t="shared" si="223"/>
        <v>3357.4792838761323</v>
      </c>
      <c r="AT315" s="16">
        <f t="shared" si="197"/>
        <v>36334.609289031854</v>
      </c>
      <c r="AU315" s="16">
        <f t="shared" si="224"/>
        <v>6259.2931972012111</v>
      </c>
    </row>
    <row r="316" spans="2:47">
      <c r="B316" s="13">
        <v>28</v>
      </c>
      <c r="C316" s="16">
        <f t="shared" si="180"/>
        <v>-869.02024978929933</v>
      </c>
      <c r="D316" s="16">
        <f t="shared" si="198"/>
        <v>542720.40313588746</v>
      </c>
      <c r="E316" s="16">
        <f t="shared" si="199"/>
        <v>0</v>
      </c>
      <c r="F316" s="16">
        <f t="shared" si="181"/>
        <v>543589.42338567681</v>
      </c>
      <c r="G316" s="16">
        <f t="shared" si="200"/>
        <v>88812.401540991617</v>
      </c>
      <c r="H316" s="16">
        <f t="shared" si="182"/>
        <v>3068.3307801292299</v>
      </c>
      <c r="I316" s="16">
        <f t="shared" si="201"/>
        <v>-11998.67117434889</v>
      </c>
      <c r="J316" s="16">
        <f t="shared" si="202"/>
        <v>0</v>
      </c>
      <c r="K316" s="16">
        <f t="shared" si="183"/>
        <v>-15067.001954478121</v>
      </c>
      <c r="L316" s="16">
        <f t="shared" si="203"/>
        <v>0</v>
      </c>
      <c r="M316" s="16">
        <f t="shared" si="184"/>
        <v>1002.0850583421343</v>
      </c>
      <c r="N316" s="16">
        <f t="shared" si="204"/>
        <v>245395.12595067522</v>
      </c>
      <c r="O316" s="16">
        <f t="shared" si="205"/>
        <v>1281.7972867045614</v>
      </c>
      <c r="P316" s="16">
        <f t="shared" si="185"/>
        <v>244113.32866397066</v>
      </c>
      <c r="Q316" s="16">
        <f t="shared" si="206"/>
        <v>38459.10606145714</v>
      </c>
      <c r="R316" s="16">
        <f t="shared" si="186"/>
        <v>2037.2941810831981</v>
      </c>
      <c r="S316" s="16">
        <f t="shared" si="207"/>
        <v>107017.30219619817</v>
      </c>
      <c r="T316" s="16">
        <f t="shared" si="208"/>
        <v>2602.1059567707348</v>
      </c>
      <c r="U316" s="16">
        <f t="shared" si="187"/>
        <v>104415.19623942743</v>
      </c>
      <c r="V316" s="16">
        <f t="shared" si="209"/>
        <v>16906.645659640672</v>
      </c>
      <c r="W316" s="16">
        <f t="shared" si="188"/>
        <v>2576.7418139094007</v>
      </c>
      <c r="X316" s="16">
        <f t="shared" si="210"/>
        <v>44899.389043598327</v>
      </c>
      <c r="Y316" s="16">
        <f t="shared" si="211"/>
        <v>3288.7504029615734</v>
      </c>
      <c r="Z316" s="16">
        <f t="shared" si="189"/>
        <v>41610.638640636753</v>
      </c>
      <c r="AA316" s="16">
        <f t="shared" si="212"/>
        <v>6825.5546413990542</v>
      </c>
      <c r="AB316" s="16">
        <f t="shared" si="190"/>
        <v>2822.3833446340527</v>
      </c>
      <c r="AC316" s="16">
        <f t="shared" si="213"/>
        <v>14454.841699205956</v>
      </c>
      <c r="AD316" s="16">
        <f t="shared" si="214"/>
        <v>3601.0150073024565</v>
      </c>
      <c r="AE316" s="16">
        <f t="shared" si="191"/>
        <v>10853.8266919035</v>
      </c>
      <c r="AF316" s="16">
        <f t="shared" si="215"/>
        <v>1791.5522412256068</v>
      </c>
      <c r="AG316" s="16">
        <f t="shared" si="192"/>
        <v>2699.4096268864719</v>
      </c>
      <c r="AH316" s="16">
        <f t="shared" si="216"/>
        <v>29431.481660754212</v>
      </c>
      <c r="AI316" s="16">
        <f t="shared" si="217"/>
        <v>3444.7366744001706</v>
      </c>
      <c r="AJ316" s="16">
        <f t="shared" si="193"/>
        <v>25986.744986354042</v>
      </c>
      <c r="AK316" s="16">
        <f t="shared" si="218"/>
        <v>4275.5725893760591</v>
      </c>
      <c r="AL316" s="16">
        <f t="shared" si="194"/>
        <v>2637.9227680126787</v>
      </c>
      <c r="AM316" s="16">
        <f t="shared" si="219"/>
        <v>37349.798272567408</v>
      </c>
      <c r="AN316" s="16">
        <f t="shared" si="220"/>
        <v>3366.5340168668208</v>
      </c>
      <c r="AO316" s="16">
        <f t="shared" si="195"/>
        <v>33983.264255700589</v>
      </c>
      <c r="AP316" s="16">
        <f t="shared" si="221"/>
        <v>5583.4413112408884</v>
      </c>
      <c r="AQ316" s="16">
        <f t="shared" si="196"/>
        <v>2637.9227680126787</v>
      </c>
      <c r="AR316" s="16">
        <f t="shared" si="222"/>
        <v>37349.798272567408</v>
      </c>
      <c r="AS316" s="16">
        <f t="shared" si="223"/>
        <v>3366.5340168668208</v>
      </c>
      <c r="AT316" s="16">
        <f t="shared" si="197"/>
        <v>33983.264255700589</v>
      </c>
      <c r="AU316" s="16">
        <f t="shared" si="224"/>
        <v>5583.4413112408884</v>
      </c>
    </row>
    <row r="317" spans="2:47">
      <c r="B317" s="13">
        <v>29</v>
      </c>
      <c r="C317" s="16">
        <f t="shared" si="180"/>
        <v>-869.02024978929933</v>
      </c>
      <c r="D317" s="16">
        <f t="shared" si="198"/>
        <v>558777.31187507266</v>
      </c>
      <c r="E317" s="16">
        <f t="shared" si="199"/>
        <v>0</v>
      </c>
      <c r="F317" s="16">
        <f t="shared" si="181"/>
        <v>559646.33212486201</v>
      </c>
      <c r="G317" s="16">
        <f t="shared" si="200"/>
        <v>87922.962539981294</v>
      </c>
      <c r="H317" s="16">
        <f t="shared" si="182"/>
        <v>3068.3307801292299</v>
      </c>
      <c r="I317" s="16">
        <f t="shared" si="201"/>
        <v>-15519.012013112464</v>
      </c>
      <c r="J317" s="16">
        <f t="shared" si="202"/>
        <v>0</v>
      </c>
      <c r="K317" s="16">
        <f t="shared" si="183"/>
        <v>-18587.342793241693</v>
      </c>
      <c r="L317" s="16">
        <f t="shared" si="203"/>
        <v>0</v>
      </c>
      <c r="M317" s="16">
        <f t="shared" si="184"/>
        <v>1002.0850583421343</v>
      </c>
      <c r="N317" s="16">
        <f t="shared" si="204"/>
        <v>250933.85506684202</v>
      </c>
      <c r="O317" s="16">
        <f t="shared" si="205"/>
        <v>1284.97381924209</v>
      </c>
      <c r="P317" s="16">
        <f t="shared" si="185"/>
        <v>249648.88124759993</v>
      </c>
      <c r="Q317" s="16">
        <f t="shared" si="206"/>
        <v>37511.927390180506</v>
      </c>
      <c r="R317" s="16">
        <f t="shared" si="186"/>
        <v>2037.2941810831981</v>
      </c>
      <c r="S317" s="16">
        <f t="shared" si="207"/>
        <v>107332.55682235703</v>
      </c>
      <c r="T317" s="16">
        <f t="shared" si="208"/>
        <v>2608.724001262859</v>
      </c>
      <c r="U317" s="16">
        <f t="shared" si="187"/>
        <v>104723.83282109417</v>
      </c>
      <c r="V317" s="16">
        <f t="shared" si="209"/>
        <v>16172.282999087074</v>
      </c>
      <c r="W317" s="16">
        <f t="shared" si="188"/>
        <v>2576.7418139094007</v>
      </c>
      <c r="X317" s="16">
        <f t="shared" si="210"/>
        <v>42773.239884256145</v>
      </c>
      <c r="Y317" s="16">
        <f t="shared" si="211"/>
        <v>3297.2183446372364</v>
      </c>
      <c r="Z317" s="16">
        <f t="shared" si="189"/>
        <v>39476.021539618909</v>
      </c>
      <c r="AA317" s="16">
        <f t="shared" si="212"/>
        <v>6175.8822318473158</v>
      </c>
      <c r="AB317" s="16">
        <f t="shared" si="190"/>
        <v>2822.3833446340527</v>
      </c>
      <c r="AC317" s="16">
        <f t="shared" si="213"/>
        <v>11157.082609675283</v>
      </c>
      <c r="AD317" s="16">
        <f t="shared" si="214"/>
        <v>3610.3419743019776</v>
      </c>
      <c r="AE317" s="16">
        <f t="shared" si="191"/>
        <v>7546.7406353733049</v>
      </c>
      <c r="AF317" s="16">
        <f t="shared" si="215"/>
        <v>1188.0591970892474</v>
      </c>
      <c r="AG317" s="16">
        <f t="shared" si="192"/>
        <v>2699.4096268864719</v>
      </c>
      <c r="AH317" s="16">
        <f t="shared" si="216"/>
        <v>26712.814641272776</v>
      </c>
      <c r="AI317" s="16">
        <f t="shared" si="217"/>
        <v>3453.6315979566166</v>
      </c>
      <c r="AJ317" s="16">
        <f t="shared" si="193"/>
        <v>23259.183043316159</v>
      </c>
      <c r="AK317" s="16">
        <f t="shared" si="218"/>
        <v>3649.7987512790341</v>
      </c>
      <c r="AL317" s="16">
        <f t="shared" si="194"/>
        <v>2637.9227680126787</v>
      </c>
      <c r="AM317" s="16">
        <f t="shared" si="219"/>
        <v>34932.756659004866</v>
      </c>
      <c r="AN317" s="16">
        <f t="shared" si="220"/>
        <v>3375.2155390754665</v>
      </c>
      <c r="AO317" s="16">
        <f t="shared" si="195"/>
        <v>31557.541119929399</v>
      </c>
      <c r="AP317" s="16">
        <f t="shared" si="221"/>
        <v>4945.0658816960695</v>
      </c>
      <c r="AQ317" s="16">
        <f t="shared" si="196"/>
        <v>2637.9227680126787</v>
      </c>
      <c r="AR317" s="16">
        <f t="shared" si="222"/>
        <v>34932.756659004866</v>
      </c>
      <c r="AS317" s="16">
        <f t="shared" si="223"/>
        <v>3375.2155390754665</v>
      </c>
      <c r="AT317" s="16">
        <f t="shared" si="197"/>
        <v>31557.541119929399</v>
      </c>
      <c r="AU317" s="16">
        <f t="shared" si="224"/>
        <v>4945.0658816960695</v>
      </c>
    </row>
    <row r="318" spans="2:47">
      <c r="B318" s="13">
        <v>30</v>
      </c>
      <c r="C318" s="16">
        <f t="shared" si="180"/>
        <v>-869.02024978929933</v>
      </c>
      <c r="D318" s="16">
        <f t="shared" si="198"/>
        <v>575282.85064443061</v>
      </c>
      <c r="E318" s="16">
        <f t="shared" si="199"/>
        <v>0</v>
      </c>
      <c r="F318" s="16">
        <f t="shared" si="181"/>
        <v>576151.87089421996</v>
      </c>
      <c r="G318" s="16">
        <f t="shared" si="200"/>
        <v>87050.963519382931</v>
      </c>
      <c r="H318" s="16">
        <f t="shared" si="182"/>
        <v>3068.3307801292299</v>
      </c>
      <c r="I318" s="16">
        <f t="shared" si="201"/>
        <v>-19144.963077038945</v>
      </c>
      <c r="J318" s="16">
        <f t="shared" si="202"/>
        <v>0</v>
      </c>
      <c r="K318" s="16">
        <f t="shared" si="183"/>
        <v>-22213.293857168173</v>
      </c>
      <c r="L318" s="16">
        <f t="shared" si="203"/>
        <v>0</v>
      </c>
      <c r="M318" s="16">
        <f t="shared" si="184"/>
        <v>1002.0850583421343</v>
      </c>
      <c r="N318" s="16">
        <f t="shared" si="204"/>
        <v>256624.07098965786</v>
      </c>
      <c r="O318" s="16">
        <f t="shared" si="205"/>
        <v>1288.018123088056</v>
      </c>
      <c r="P318" s="16">
        <f t="shared" si="185"/>
        <v>255336.05286656981</v>
      </c>
      <c r="Q318" s="16">
        <f t="shared" si="206"/>
        <v>36591.8155135368</v>
      </c>
      <c r="R318" s="16">
        <f t="shared" si="186"/>
        <v>2037.2941810831981</v>
      </c>
      <c r="S318" s="16">
        <f t="shared" si="207"/>
        <v>107649.81671011554</v>
      </c>
      <c r="T318" s="16">
        <f t="shared" si="208"/>
        <v>2615.0673654926909</v>
      </c>
      <c r="U318" s="16">
        <f t="shared" si="187"/>
        <v>105034.74934462285</v>
      </c>
      <c r="V318" s="16">
        <f t="shared" si="209"/>
        <v>15470.01979315246</v>
      </c>
      <c r="W318" s="16">
        <f t="shared" si="188"/>
        <v>2576.7418139094007</v>
      </c>
      <c r="X318" s="16">
        <f t="shared" si="210"/>
        <v>40578.981581435866</v>
      </c>
      <c r="Y318" s="16">
        <f t="shared" si="211"/>
        <v>3305.3353256707164</v>
      </c>
      <c r="Z318" s="16">
        <f t="shared" si="189"/>
        <v>37273.646255765147</v>
      </c>
      <c r="AA318" s="16">
        <f t="shared" si="212"/>
        <v>5561.5976899216876</v>
      </c>
      <c r="AB318" s="16">
        <f t="shared" si="190"/>
        <v>2822.3833446340527</v>
      </c>
      <c r="AC318" s="16">
        <f t="shared" si="213"/>
        <v>7757.5965687256357</v>
      </c>
      <c r="AD318" s="16">
        <f t="shared" si="214"/>
        <v>3619.2826444247999</v>
      </c>
      <c r="AE318" s="16">
        <f t="shared" si="191"/>
        <v>4138.3139243008354</v>
      </c>
      <c r="AF318" s="16">
        <f t="shared" si="215"/>
        <v>621.34692112934931</v>
      </c>
      <c r="AG318" s="16">
        <f t="shared" si="192"/>
        <v>2699.4096268864719</v>
      </c>
      <c r="AH318" s="16">
        <f t="shared" si="216"/>
        <v>23909.044617546413</v>
      </c>
      <c r="AI318" s="16">
        <f t="shared" si="217"/>
        <v>3462.1579868162089</v>
      </c>
      <c r="AJ318" s="16">
        <f t="shared" si="193"/>
        <v>20446.886630730205</v>
      </c>
      <c r="AK318" s="16">
        <f t="shared" si="218"/>
        <v>3060.0865712295299</v>
      </c>
      <c r="AL318" s="16">
        <f t="shared" si="194"/>
        <v>2637.9227680126787</v>
      </c>
      <c r="AM318" s="16">
        <f t="shared" si="219"/>
        <v>32439.258818820224</v>
      </c>
      <c r="AN318" s="16">
        <f t="shared" si="220"/>
        <v>3383.5373128580659</v>
      </c>
      <c r="AO318" s="16">
        <f t="shared" si="195"/>
        <v>29055.721505962159</v>
      </c>
      <c r="AP318" s="16">
        <f t="shared" si="221"/>
        <v>4342.4282531797435</v>
      </c>
      <c r="AQ318" s="16">
        <f t="shared" si="196"/>
        <v>2637.9227680126787</v>
      </c>
      <c r="AR318" s="16">
        <f t="shared" si="222"/>
        <v>32439.258818820224</v>
      </c>
      <c r="AS318" s="16">
        <f t="shared" si="223"/>
        <v>3383.5373128580659</v>
      </c>
      <c r="AT318" s="16">
        <f t="shared" si="197"/>
        <v>29055.721505962159</v>
      </c>
      <c r="AU318" s="16">
        <f t="shared" si="224"/>
        <v>4342.4282531797435</v>
      </c>
    </row>
    <row r="319" spans="2:47">
      <c r="B319" s="13">
        <v>31</v>
      </c>
      <c r="C319" s="16">
        <f t="shared" si="180"/>
        <v>-869.02024978929933</v>
      </c>
      <c r="D319" s="16">
        <f t="shared" si="198"/>
        <v>592249.55416700442</v>
      </c>
      <c r="E319" s="16">
        <f t="shared" si="199"/>
        <v>0</v>
      </c>
      <c r="F319" s="16">
        <f t="shared" si="181"/>
        <v>593118.57441679377</v>
      </c>
      <c r="G319" s="16">
        <f t="shared" si="200"/>
        <v>86196.062518796301</v>
      </c>
      <c r="H319" s="16">
        <f t="shared" si="182"/>
        <v>3068.3307801292299</v>
      </c>
      <c r="I319" s="16">
        <f t="shared" si="201"/>
        <v>-22879.692672883219</v>
      </c>
      <c r="J319" s="16">
        <f t="shared" si="202"/>
        <v>0</v>
      </c>
      <c r="K319" s="16">
        <f t="shared" si="183"/>
        <v>-25948.023453012447</v>
      </c>
      <c r="L319" s="16">
        <f t="shared" si="203"/>
        <v>0</v>
      </c>
      <c r="M319" s="16">
        <f t="shared" si="184"/>
        <v>1002.0850583421343</v>
      </c>
      <c r="N319" s="16">
        <f t="shared" si="204"/>
        <v>262470.14218366175</v>
      </c>
      <c r="O319" s="16">
        <f t="shared" si="205"/>
        <v>1290.9350811305919</v>
      </c>
      <c r="P319" s="16">
        <f t="shared" si="185"/>
        <v>261179.20710253116</v>
      </c>
      <c r="Q319" s="16">
        <f t="shared" si="206"/>
        <v>35697.884371093787</v>
      </c>
      <c r="R319" s="16">
        <f t="shared" si="186"/>
        <v>2037.2941810831981</v>
      </c>
      <c r="S319" s="16">
        <f t="shared" si="207"/>
        <v>107969.42024131161</v>
      </c>
      <c r="T319" s="16">
        <f t="shared" si="208"/>
        <v>2621.1461228719409</v>
      </c>
      <c r="U319" s="16">
        <f t="shared" si="187"/>
        <v>105348.27411843967</v>
      </c>
      <c r="V319" s="16">
        <f t="shared" si="209"/>
        <v>14798.488295858513</v>
      </c>
      <c r="W319" s="16">
        <f t="shared" si="188"/>
        <v>2576.7418139094007</v>
      </c>
      <c r="X319" s="16">
        <f t="shared" si="210"/>
        <v>38315.07193215123</v>
      </c>
      <c r="Y319" s="16">
        <f t="shared" si="211"/>
        <v>3313.114173724694</v>
      </c>
      <c r="Z319" s="16">
        <f t="shared" si="189"/>
        <v>35001.957758426535</v>
      </c>
      <c r="AA319" s="16">
        <f t="shared" si="212"/>
        <v>4981.0636275509496</v>
      </c>
      <c r="AB319" s="16">
        <f t="shared" si="190"/>
        <v>2822.3833446340527</v>
      </c>
      <c r="AC319" s="16">
        <f t="shared" si="213"/>
        <v>4253.9384153458004</v>
      </c>
      <c r="AD319" s="16">
        <f t="shared" si="214"/>
        <v>3627.8511137919072</v>
      </c>
      <c r="AE319" s="16">
        <f t="shared" si="191"/>
        <v>626.08730155389321</v>
      </c>
      <c r="AF319" s="16">
        <f t="shared" si="215"/>
        <v>89.655652585179979</v>
      </c>
      <c r="AG319" s="16">
        <f t="shared" si="192"/>
        <v>2699.4096268864719</v>
      </c>
      <c r="AH319" s="16">
        <f t="shared" si="216"/>
        <v>21018.172643192807</v>
      </c>
      <c r="AI319" s="16">
        <f t="shared" si="217"/>
        <v>3470.3293003672798</v>
      </c>
      <c r="AJ319" s="16">
        <f t="shared" si="193"/>
        <v>17547.843342825527</v>
      </c>
      <c r="AK319" s="16">
        <f t="shared" si="218"/>
        <v>2504.7381746040455</v>
      </c>
      <c r="AL319" s="16">
        <f t="shared" si="194"/>
        <v>2637.9227680126787</v>
      </c>
      <c r="AM319" s="16">
        <f t="shared" si="219"/>
        <v>29867.538364838743</v>
      </c>
      <c r="AN319" s="16">
        <f t="shared" si="220"/>
        <v>3391.5124815112554</v>
      </c>
      <c r="AO319" s="16">
        <f t="shared" si="195"/>
        <v>26476.025883327489</v>
      </c>
      <c r="AP319" s="16">
        <f t="shared" si="221"/>
        <v>3773.8605359441303</v>
      </c>
      <c r="AQ319" s="16">
        <f t="shared" si="196"/>
        <v>2637.9227680126787</v>
      </c>
      <c r="AR319" s="16">
        <f t="shared" si="222"/>
        <v>29867.538364838743</v>
      </c>
      <c r="AS319" s="16">
        <f t="shared" si="223"/>
        <v>3391.5124815112554</v>
      </c>
      <c r="AT319" s="16">
        <f t="shared" si="197"/>
        <v>26476.025883327489</v>
      </c>
      <c r="AU319" s="16">
        <f t="shared" si="224"/>
        <v>3773.8605359441303</v>
      </c>
    </row>
    <row r="320" spans="2:47">
      <c r="B320" s="13">
        <v>32</v>
      </c>
      <c r="C320" s="16">
        <f t="shared" ref="C320:C341" si="225">IF($C$281-12*$B320&lt;=0,0,($C$284*MIN(12,$C$281-12*$B320)-$C$280*(MIN(12,$C$281-12*$B320)-MAX(0,MIN(12,$C$281-12*$B320,$C$282-12*$B320))))/12)</f>
        <v>-869.02024978929933</v>
      </c>
      <c r="D320" s="16">
        <f t="shared" si="198"/>
        <v>609690.30738599889</v>
      </c>
      <c r="E320" s="16">
        <f t="shared" si="199"/>
        <v>0</v>
      </c>
      <c r="F320" s="16">
        <f t="shared" ref="F320:F351" si="226">IF(E320&gt;0,IF(E320&lt;=D320,D320-E320,C320*(D320/E320-1)),D320-C320)</f>
        <v>610559.32763578824</v>
      </c>
      <c r="G320" s="16">
        <f t="shared" si="200"/>
        <v>85357.924282927066</v>
      </c>
      <c r="H320" s="16">
        <f t="shared" ref="H320:H341" si="227">IF($H$281-12*$B320&lt;=0,0,($H$284*MIN(12,$H$281-12*$B320)-$H$280*(MIN(12,$H$281-12*$B320)-MAX(0,MIN(12,$H$281-12*$B320,$H$282-12*$B320))))/12)</f>
        <v>3068.3307801292299</v>
      </c>
      <c r="I320" s="16">
        <f t="shared" si="201"/>
        <v>-26726.464156602822</v>
      </c>
      <c r="J320" s="16">
        <f t="shared" si="202"/>
        <v>0</v>
      </c>
      <c r="K320" s="16">
        <f t="shared" ref="K320:K351" si="228">IF(J320&gt;0,IF(J320&lt;=I320,I320-J320,H320*(I320/J320-1)),I320-H320)</f>
        <v>-29794.794936732051</v>
      </c>
      <c r="L320" s="16">
        <f t="shared" si="203"/>
        <v>0</v>
      </c>
      <c r="M320" s="16">
        <f t="shared" ref="M320:M341" si="229">IF($M$281-12*$B320&lt;=0,0,($M$284*MIN(12,$M$281-12*$B320)-$M$280*(MIN(12,$M$281-12*$B320)-MAX(0,MIN(12,$M$281-12*$B320,$M$282-12*$B320))))/12)</f>
        <v>1002.0850583421343</v>
      </c>
      <c r="N320" s="16">
        <f t="shared" si="204"/>
        <v>268476.55414897588</v>
      </c>
      <c r="O320" s="16">
        <f t="shared" si="205"/>
        <v>1293.729450004445</v>
      </c>
      <c r="P320" s="16">
        <f t="shared" ref="P320:P351" si="230">IF(O320&gt;0,IF(O320&lt;=N320,N320-O320,M320*(N320/O320-1)),N320-M320)</f>
        <v>267182.82469897141</v>
      </c>
      <c r="Q320" s="16">
        <f t="shared" si="206"/>
        <v>34829.278548814254</v>
      </c>
      <c r="R320" s="16">
        <f t="shared" ref="R320:R341" si="231">IF($R$281-12*$B320&lt;=0,0,($R$284*MIN(12,$R$281-12*$B320)-$R$280*(MIN(12,$R$281-12*$B320)-MAX(0,MIN(12,$R$281-12*$B320,$R$282-12*$B320))))/12)</f>
        <v>2037.2941810831981</v>
      </c>
      <c r="S320" s="16">
        <f t="shared" si="207"/>
        <v>108291.70489730888</v>
      </c>
      <c r="T320" s="16">
        <f t="shared" si="208"/>
        <v>2626.9700927422505</v>
      </c>
      <c r="U320" s="16">
        <f t="shared" ref="U320:U351" si="232">IF(T320&gt;0,IF(T320&lt;=S320,S320-T320,R320*(S320/T320-1)),S320-R320)</f>
        <v>105664.73480456663</v>
      </c>
      <c r="V320" s="16">
        <f t="shared" si="209"/>
        <v>14156.374979145099</v>
      </c>
      <c r="W320" s="16">
        <f t="shared" ref="W320:W341" si="233">IF($W$281-12*$B320&lt;=0,0,($W$284*MIN(12,$W$281-12*$B320)-$W$280*(MIN(12,$W$281-12*$B320)-MAX(0,MIN(12,$W$281-12*$B320,$W$282-12*$B320))))/12)</f>
        <v>2576.7418139094007</v>
      </c>
      <c r="X320" s="16">
        <f t="shared" si="210"/>
        <v>35979.912458196974</v>
      </c>
      <c r="Y320" s="16">
        <f t="shared" si="211"/>
        <v>3320.5673968869046</v>
      </c>
      <c r="Z320" s="16">
        <f t="shared" ref="Z320:Z351" si="234">IF(Y320&gt;0,IF(Y320&lt;=X320,X320-Y320,W320*(X320/Y320-1)),X320-W320)</f>
        <v>32659.345061310069</v>
      </c>
      <c r="AA320" s="16">
        <f t="shared" si="212"/>
        <v>4432.7096642162733</v>
      </c>
      <c r="AB320" s="16">
        <f t="shared" ref="AB320:AB341" si="235">IF($AB$281-12*$B320&lt;=0,0,($AB$284*MIN(12,$AB$281-12*$B320)-$AB$280*(MIN(12,$AB$281-12*$B320)-MAX(0,MIN(12,$AB$281-12*$B320,$AB$282-12*$B320))))/12)</f>
        <v>2822.3833446340527</v>
      </c>
      <c r="AC320" s="16">
        <f t="shared" si="213"/>
        <v>643.58018075930897</v>
      </c>
      <c r="AD320" s="16">
        <f t="shared" si="214"/>
        <v>3636.061129468952</v>
      </c>
      <c r="AE320" s="16">
        <f t="shared" ref="AE320:AE351" si="236">IF(AD320&gt;0,IF(AD320&lt;=AC320,AC320-AD320,AB320*(AC320/AD320-1)),AC320-AB320)</f>
        <v>-2322.8235412000172</v>
      </c>
      <c r="AF320" s="16">
        <f t="shared" si="215"/>
        <v>0</v>
      </c>
      <c r="AG320" s="16">
        <f t="shared" ref="AG320:AG341" si="237">IF($AG$281-12*$B320&lt;=0,0,($AG$284*MIN(12,$AG$281-12*$B320)-$AG$280*(MIN(12,$AG$281-12*$B320)-MAX(0,MIN(12,$AG$281-12*$B320,$AG$282-12*$B320))))/12)</f>
        <v>2699.4096268864719</v>
      </c>
      <c r="AH320" s="16">
        <f t="shared" si="216"/>
        <v>18038.130085824072</v>
      </c>
      <c r="AI320" s="16">
        <f t="shared" si="217"/>
        <v>3478.1586636598777</v>
      </c>
      <c r="AJ320" s="16">
        <f t="shared" ref="AJ320:AJ351" si="238">IF(AI320&gt;0,IF(AI320&lt;=AH320,AH320-AI320,AG320*(AH320/AI320-1)),AH320-AG320)</f>
        <v>14559.971422164195</v>
      </c>
      <c r="AK320" s="16">
        <f t="shared" si="218"/>
        <v>1982.1256018811828</v>
      </c>
      <c r="AL320" s="16">
        <f t="shared" ref="AL320:AL341" si="239">IF($AL$281-12*$B320&lt;=0,0,($AL$284*MIN(12,$AL$281-12*$B320)-$AL$280*(MIN(12,$AL$281-12*$B320)-MAX(0,MIN(12,$AL$281-12*$B320,$AL$282-12*$B320))))/12)</f>
        <v>2637.9227680126787</v>
      </c>
      <c r="AM320" s="16">
        <f t="shared" si="219"/>
        <v>27215.766046507659</v>
      </c>
      <c r="AN320" s="16">
        <f t="shared" si="220"/>
        <v>3399.153861404403</v>
      </c>
      <c r="AO320" s="16">
        <f t="shared" ref="AO320:AO351" si="240">IF(AN320&gt;0,IF(AN320&lt;=AM320,AM320-AN320,AL320*(AM320/AN320-1)),AM320-AL320)</f>
        <v>23816.612185103255</v>
      </c>
      <c r="AP320" s="16">
        <f t="shared" si="221"/>
        <v>3237.763306078632</v>
      </c>
      <c r="AQ320" s="16">
        <f t="shared" ref="AQ320:AQ341" si="241">IF($AQ$281-12*$B320&lt;=0,0,($AQ$284*MIN(12,$AQ$281-12*$B320)-$AQ$280*(MIN(12,$AQ$281-12*$B320)-MAX(0,MIN(12,$AQ$281-12*$B320,$AQ$282-12*$B320))))/12)</f>
        <v>2637.9227680126787</v>
      </c>
      <c r="AR320" s="16">
        <f t="shared" si="222"/>
        <v>27215.766046507659</v>
      </c>
      <c r="AS320" s="16">
        <f t="shared" si="223"/>
        <v>3399.153861404403</v>
      </c>
      <c r="AT320" s="16">
        <f t="shared" ref="AT320:AT351" si="242">IF(AS320&gt;0,IF(AS320&lt;=AR320,AR320-AS320,AQ320*(AR320/AS320-1)),AR320-AQ320)</f>
        <v>23816.612185103255</v>
      </c>
      <c r="AU320" s="16">
        <f t="shared" si="224"/>
        <v>3237.763306078632</v>
      </c>
    </row>
    <row r="321" spans="2:47">
      <c r="B321" s="13">
        <v>33</v>
      </c>
      <c r="C321" s="16">
        <f t="shared" si="225"/>
        <v>-869.02024978929933</v>
      </c>
      <c r="D321" s="16">
        <f t="shared" ref="D321:D341" si="243">IF($B321&gt;$C$283,F320,F320*$B$73*IF(F320&gt;0,$B$72,1))</f>
        <v>627618.35524993227</v>
      </c>
      <c r="E321" s="16">
        <f t="shared" ref="E321:E352" si="244">IF(AND(C321&gt;0,D321&gt;0),C321/(1-$B$71*MAX(0,1-G320/D321)),0)</f>
        <v>0</v>
      </c>
      <c r="F321" s="16">
        <f t="shared" si="226"/>
        <v>628487.37549972162</v>
      </c>
      <c r="G321" s="16">
        <f t="shared" ref="G321:G352" si="245">IF(E321&gt;0,IF(E321&lt;=D321,G320*(1-E321/D321),0),IF(AND(C321&lt;0,F321&gt;0),G320-C321,G320))/$B$74</f>
        <v>84536.220130114089</v>
      </c>
      <c r="H321" s="16">
        <f t="shared" si="227"/>
        <v>3068.3307801292299</v>
      </c>
      <c r="I321" s="16">
        <f t="shared" ref="I321:I341" si="246">IF($B321&gt;$H$283,K320,K320*$B$73*IF(K320&gt;0,$B$72,1))</f>
        <v>-30688.638784834013</v>
      </c>
      <c r="J321" s="16">
        <f t="shared" ref="J321:J352" si="247">IF(AND(H321&gt;0,I321&gt;0),H321/(1-$B$71*MAX(0,1-L320/I321)),0)</f>
        <v>0</v>
      </c>
      <c r="K321" s="16">
        <f t="shared" si="228"/>
        <v>-33756.969564963241</v>
      </c>
      <c r="L321" s="16">
        <f t="shared" ref="L321:L352" si="248">IF(J321&gt;0,IF(J321&lt;=I321,L320*(1-J321/I321),0),IF(AND(H321&lt;0,K321&gt;0),L320-H321,L320))/$B$74</f>
        <v>0</v>
      </c>
      <c r="M321" s="16">
        <f t="shared" si="229"/>
        <v>1002.0850583421343</v>
      </c>
      <c r="N321" s="16">
        <f t="shared" ref="N321:N341" si="249">IF($B321&gt;$M$283,P320,P320*$B$73*IF(P320&gt;0,$B$72,1))</f>
        <v>274647.91282106069</v>
      </c>
      <c r="O321" s="16">
        <f t="shared" ref="O321:O352" si="250">IF(AND(M321&gt;0,N321&gt;0),M321/(1-$B$71*MAX(0,1-Q320/N321)),0)</f>
        <v>1296.4058583742319</v>
      </c>
      <c r="P321" s="16">
        <f t="shared" si="230"/>
        <v>273351.50696268643</v>
      </c>
      <c r="Q321" s="16">
        <f t="shared" ref="Q321:Q352" si="251">IF(O321&gt;0,IF(O321&lt;=N321,Q320*(1-O321/N321),0),IF(AND(M321&lt;0,P321&gt;0),Q320-M321,Q320))/$B$74</f>
        <v>33985.172321065242</v>
      </c>
      <c r="R321" s="16">
        <f t="shared" si="231"/>
        <v>2037.2941810831981</v>
      </c>
      <c r="S321" s="16">
        <f t="shared" ref="S321:S341" si="252">IF($B321&gt;$R$283,U320,U320*$B$73*IF(U320&gt;0,$B$72,1))</f>
        <v>108617.00749500623</v>
      </c>
      <c r="T321" s="16">
        <f t="shared" ref="T321:T352" si="253">IF(AND(R321&gt;0,S321&gt;0),R321/(1-$B$71*MAX(0,1-V320/S321)),0)</f>
        <v>2632.5488361380303</v>
      </c>
      <c r="U321" s="16">
        <f t="shared" si="232"/>
        <v>105984.4586588682</v>
      </c>
      <c r="V321" s="16">
        <f t="shared" ref="V321:V352" si="254">IF(T321&gt;0,IF(T321&lt;=S321,V320*(1-T321/S321),0),IF(AND(R321&lt;0,U321&gt;0),V320-R321,V320))/$B$74</f>
        <v>13542.418749007049</v>
      </c>
      <c r="W321" s="16">
        <f t="shared" si="233"/>
        <v>2576.7418139094007</v>
      </c>
      <c r="X321" s="16">
        <f t="shared" ref="X321:X341" si="255">IF($B321&gt;$W$283,Z320,Z320*$B$73*IF(Z320&gt;0,$B$72,1))</f>
        <v>33571.847162323073</v>
      </c>
      <c r="Y321" s="16">
        <f t="shared" ref="Y321:Y352" si="256">IF(AND(W321&gt;0,X321&gt;0),W321/(1-$B$71*MAX(0,1-AA320/X321)),0)</f>
        <v>3327.707177845306</v>
      </c>
      <c r="Z321" s="16">
        <f t="shared" si="234"/>
        <v>30244.139984477766</v>
      </c>
      <c r="AA321" s="16">
        <f t="shared" ref="AA321:AA352" si="257">IF(Y321&gt;0,IF(Y321&lt;=X321,AA320*(1-Y321/X321),0),IF(AND(W321&lt;0,Z321&gt;0),AA320-W321,AA320))/$B$74</f>
        <v>3915.0302050993851</v>
      </c>
      <c r="AB321" s="16">
        <f t="shared" si="235"/>
        <v>2822.3833446340527</v>
      </c>
      <c r="AC321" s="16">
        <f t="shared" ref="AC321:AC341" si="258">IF($B321&gt;$AB$283,AE320,AE320*$B$73*IF(AE320&gt;0,$B$72,1))</f>
        <v>-2392.5082474360179</v>
      </c>
      <c r="AD321" s="16">
        <f t="shared" ref="AD321:AD352" si="259">IF(AND(AB321&gt;0,AC321&gt;0),AB321/(1-$B$71*MAX(0,1-AF320/AC321)),0)</f>
        <v>0</v>
      </c>
      <c r="AE321" s="16">
        <f t="shared" si="236"/>
        <v>-5214.8915920700711</v>
      </c>
      <c r="AF321" s="16">
        <f t="shared" ref="AF321:AF352" si="260">IF(AD321&gt;0,IF(AD321&lt;=AC321,AF320*(1-AD321/AC321),0),IF(AND(AB321&lt;0,AE321&gt;0),AF320-AB321,AF320))/$B$74</f>
        <v>0</v>
      </c>
      <c r="AG321" s="16">
        <f t="shared" si="237"/>
        <v>2699.4096268864719</v>
      </c>
      <c r="AH321" s="16">
        <f t="shared" ref="AH321:AH341" si="261">IF($B321&gt;$AG$283,AJ320,AJ320*$B$73*IF(AJ320&gt;0,$B$72,1))</f>
        <v>14966.777023699464</v>
      </c>
      <c r="AI321" s="16">
        <f t="shared" ref="AI321:AI352" si="262">IF(AND(AG321&gt;0,AH321&gt;0),AG321/(1-$B$71*MAX(0,1-AK320/AH321)),0)</f>
        <v>3485.6588611887018</v>
      </c>
      <c r="AJ321" s="16">
        <f t="shared" si="238"/>
        <v>11481.118162510762</v>
      </c>
      <c r="AK321" s="16">
        <f t="shared" ref="AK321:AK352" si="263">IF(AI321&gt;0,IF(AI321&lt;=AH321,AK320*(1-AI321/AH321),0),IF(AND(AG321&lt;0,AJ321&gt;0),AK320-AG321,AK320))/$B$74</f>
        <v>1490.6884874897257</v>
      </c>
      <c r="AL321" s="16">
        <f t="shared" si="239"/>
        <v>2637.9227680126787</v>
      </c>
      <c r="AM321" s="16">
        <f t="shared" ref="AM321:AM341" si="264">IF($B321&gt;$AL$283,AO320,AO320*$B$73*IF(AO320&gt;0,$B$72,1))</f>
        <v>24482.04832955504</v>
      </c>
      <c r="AN321" s="16">
        <f t="shared" ref="AN321:AN352" si="265">IF(AND(AL321&gt;0,AM321&gt;0),AL321/(1-$B$71*MAX(0,1-AP320/AM321)),0)</f>
        <v>3406.4739359561986</v>
      </c>
      <c r="AO321" s="16">
        <f t="shared" si="240"/>
        <v>21075.574393598843</v>
      </c>
      <c r="AP321" s="16">
        <f t="shared" ref="AP321:AP352" si="266">IF(AN321&gt;0,IF(AN321&lt;=AM321,AP320*(1-AN321/AM321),0),IF(AND(AL321&lt;0,AO321&gt;0),AP320-AL321,AP320))/$B$74</f>
        <v>2732.6033339945411</v>
      </c>
      <c r="AQ321" s="16">
        <f t="shared" si="241"/>
        <v>2637.9227680126787</v>
      </c>
      <c r="AR321" s="16">
        <f t="shared" ref="AR321:AR341" si="267">IF($B321&gt;$AQ$283,AT320,AT320*$B$73*IF(AT320&gt;0,$B$72,1))</f>
        <v>24482.04832955504</v>
      </c>
      <c r="AS321" s="16">
        <f t="shared" ref="AS321:AS352" si="268">IF(AND(AQ321&gt;0,AR321&gt;0),AQ321/(1-$B$71*MAX(0,1-AU320/AR321)),0)</f>
        <v>3406.4739359561986</v>
      </c>
      <c r="AT321" s="16">
        <f t="shared" si="242"/>
        <v>21075.574393598843</v>
      </c>
      <c r="AU321" s="16">
        <f t="shared" ref="AU321:AU352" si="269">IF(AS321&gt;0,IF(AS321&lt;=AR321,AU320*(1-AS321/AR321),0),IF(AND(AQ321&lt;0,AT321&gt;0),AU320-AQ321,AU320))/$B$74</f>
        <v>2732.6033339945411</v>
      </c>
    </row>
    <row r="322" spans="2:47">
      <c r="B322" s="13">
        <v>34</v>
      </c>
      <c r="C322" s="16">
        <f t="shared" si="225"/>
        <v>-869.02024978929933</v>
      </c>
      <c r="D322" s="16">
        <f t="shared" si="243"/>
        <v>646047.3127711839</v>
      </c>
      <c r="E322" s="16">
        <f t="shared" si="244"/>
        <v>0</v>
      </c>
      <c r="F322" s="16">
        <f t="shared" si="226"/>
        <v>646916.33302097325</v>
      </c>
      <c r="G322" s="16">
        <f t="shared" si="245"/>
        <v>83730.627823434697</v>
      </c>
      <c r="H322" s="16">
        <f t="shared" si="227"/>
        <v>3068.3307801292299</v>
      </c>
      <c r="I322" s="16">
        <f t="shared" si="246"/>
        <v>-34769.678651912138</v>
      </c>
      <c r="J322" s="16">
        <f t="shared" si="247"/>
        <v>0</v>
      </c>
      <c r="K322" s="16">
        <f t="shared" si="228"/>
        <v>-37838.00943204137</v>
      </c>
      <c r="L322" s="16">
        <f t="shared" si="248"/>
        <v>0</v>
      </c>
      <c r="M322" s="16">
        <f t="shared" si="229"/>
        <v>1002.0850583421343</v>
      </c>
      <c r="N322" s="16">
        <f t="shared" si="249"/>
        <v>280988.94806722389</v>
      </c>
      <c r="O322" s="16">
        <f t="shared" si="250"/>
        <v>1298.9688058088548</v>
      </c>
      <c r="P322" s="16">
        <f t="shared" si="230"/>
        <v>279689.97926141502</v>
      </c>
      <c r="Q322" s="16">
        <f t="shared" si="251"/>
        <v>33164.768708270669</v>
      </c>
      <c r="R322" s="16">
        <f t="shared" si="231"/>
        <v>2037.2941810831981</v>
      </c>
      <c r="S322" s="16">
        <f t="shared" si="252"/>
        <v>108945.66443379699</v>
      </c>
      <c r="T322" s="16">
        <f t="shared" si="253"/>
        <v>2637.8916528173227</v>
      </c>
      <c r="U322" s="16">
        <f t="shared" si="232"/>
        <v>106307.77278097966</v>
      </c>
      <c r="V322" s="16">
        <f t="shared" si="254"/>
        <v>12955.409188323729</v>
      </c>
      <c r="W322" s="16">
        <f t="shared" si="233"/>
        <v>2576.7418139094007</v>
      </c>
      <c r="X322" s="16">
        <f t="shared" si="255"/>
        <v>31089.161255644078</v>
      </c>
      <c r="Y322" s="16">
        <f t="shared" si="256"/>
        <v>3334.5453697075523</v>
      </c>
      <c r="Z322" s="16">
        <f t="shared" si="234"/>
        <v>27754.615885936524</v>
      </c>
      <c r="AA322" s="16">
        <f t="shared" si="257"/>
        <v>3426.5822511313277</v>
      </c>
      <c r="AB322" s="16">
        <f t="shared" si="235"/>
        <v>2822.3833446340527</v>
      </c>
      <c r="AC322" s="16">
        <f t="shared" si="258"/>
        <v>-5371.338339832173</v>
      </c>
      <c r="AD322" s="16">
        <f t="shared" si="259"/>
        <v>0</v>
      </c>
      <c r="AE322" s="16">
        <f t="shared" si="236"/>
        <v>-8193.7216844662253</v>
      </c>
      <c r="AF322" s="16">
        <f t="shared" si="260"/>
        <v>0</v>
      </c>
      <c r="AG322" s="16">
        <f t="shared" si="237"/>
        <v>2699.4096268864719</v>
      </c>
      <c r="AH322" s="16">
        <f t="shared" si="261"/>
        <v>11801.900603971313</v>
      </c>
      <c r="AI322" s="16">
        <f t="shared" si="262"/>
        <v>3492.8423324085511</v>
      </c>
      <c r="AJ322" s="16">
        <f t="shared" si="238"/>
        <v>8309.0582715627625</v>
      </c>
      <c r="AK322" s="16">
        <f t="shared" si="263"/>
        <v>1028.9317716560518</v>
      </c>
      <c r="AL322" s="16">
        <f t="shared" si="239"/>
        <v>2637.9227680126787</v>
      </c>
      <c r="AM322" s="16">
        <f t="shared" si="264"/>
        <v>21664.425942155998</v>
      </c>
      <c r="AN322" s="16">
        <f t="shared" si="265"/>
        <v>3413.4848512998019</v>
      </c>
      <c r="AO322" s="16">
        <f t="shared" si="240"/>
        <v>18250.941090856195</v>
      </c>
      <c r="AP322" s="16">
        <f t="shared" si="266"/>
        <v>2256.9113453535274</v>
      </c>
      <c r="AQ322" s="16">
        <f t="shared" si="241"/>
        <v>2637.9227680126787</v>
      </c>
      <c r="AR322" s="16">
        <f t="shared" si="267"/>
        <v>21664.425942155998</v>
      </c>
      <c r="AS322" s="16">
        <f t="shared" si="268"/>
        <v>3413.4848512998019</v>
      </c>
      <c r="AT322" s="16">
        <f t="shared" si="242"/>
        <v>18250.941090856195</v>
      </c>
      <c r="AU322" s="16">
        <f t="shared" si="269"/>
        <v>2256.9113453535274</v>
      </c>
    </row>
    <row r="323" spans="2:47">
      <c r="B323" s="13">
        <v>35</v>
      </c>
      <c r="C323" s="16">
        <f t="shared" si="225"/>
        <v>-869.02024978929933</v>
      </c>
      <c r="D323" s="16">
        <f t="shared" si="243"/>
        <v>664991.17536557931</v>
      </c>
      <c r="E323" s="16">
        <f t="shared" si="244"/>
        <v>0</v>
      </c>
      <c r="F323" s="16">
        <f t="shared" si="226"/>
        <v>665860.19561536866</v>
      </c>
      <c r="G323" s="16">
        <f t="shared" si="245"/>
        <v>82940.831444337251</v>
      </c>
      <c r="H323" s="16">
        <f t="shared" si="227"/>
        <v>3068.3307801292299</v>
      </c>
      <c r="I323" s="16">
        <f t="shared" si="246"/>
        <v>-38973.149715002612</v>
      </c>
      <c r="J323" s="16">
        <f t="shared" si="247"/>
        <v>0</v>
      </c>
      <c r="K323" s="16">
        <f t="shared" si="228"/>
        <v>-42041.480495131844</v>
      </c>
      <c r="L323" s="16">
        <f t="shared" si="248"/>
        <v>0</v>
      </c>
      <c r="M323" s="16">
        <f t="shared" si="229"/>
        <v>1002.0850583421343</v>
      </c>
      <c r="N323" s="16">
        <f t="shared" si="249"/>
        <v>287504.51728197897</v>
      </c>
      <c r="O323" s="16">
        <f t="shared" si="250"/>
        <v>1301.4226621929502</v>
      </c>
      <c r="P323" s="16">
        <f t="shared" si="230"/>
        <v>286203.09461978602</v>
      </c>
      <c r="Q323" s="16">
        <f t="shared" si="251"/>
        <v>32367.298551399032</v>
      </c>
      <c r="R323" s="16">
        <f t="shared" si="231"/>
        <v>2037.2941810831981</v>
      </c>
      <c r="S323" s="16">
        <f t="shared" si="252"/>
        <v>109278.01195248023</v>
      </c>
      <c r="T323" s="16">
        <f t="shared" si="253"/>
        <v>2643.0075794473842</v>
      </c>
      <c r="U323" s="16">
        <f t="shared" si="232"/>
        <v>106635.00437303285</v>
      </c>
      <c r="V323" s="16">
        <f t="shared" si="254"/>
        <v>12394.184829080075</v>
      </c>
      <c r="W323" s="16">
        <f t="shared" si="233"/>
        <v>2576.7418139094007</v>
      </c>
      <c r="X323" s="16">
        <f t="shared" si="255"/>
        <v>28530.07985378959</v>
      </c>
      <c r="Y323" s="16">
        <f t="shared" si="256"/>
        <v>3341.0934933195235</v>
      </c>
      <c r="Z323" s="16">
        <f t="shared" si="234"/>
        <v>25188.986360470066</v>
      </c>
      <c r="AA323" s="16">
        <f t="shared" si="257"/>
        <v>2965.9832444992153</v>
      </c>
      <c r="AB323" s="16">
        <f t="shared" si="235"/>
        <v>2822.3833446340527</v>
      </c>
      <c r="AC323" s="16">
        <f t="shared" si="258"/>
        <v>-8439.5333350002129</v>
      </c>
      <c r="AD323" s="16">
        <f t="shared" si="259"/>
        <v>0</v>
      </c>
      <c r="AE323" s="16">
        <f t="shared" si="236"/>
        <v>-11261.916679634265</v>
      </c>
      <c r="AF323" s="16">
        <f t="shared" si="260"/>
        <v>0</v>
      </c>
      <c r="AG323" s="16">
        <f t="shared" si="237"/>
        <v>2699.4096268864719</v>
      </c>
      <c r="AH323" s="16">
        <f t="shared" si="261"/>
        <v>8541.2133596702261</v>
      </c>
      <c r="AI323" s="16">
        <f t="shared" si="262"/>
        <v>3499.721168829662</v>
      </c>
      <c r="AJ323" s="16">
        <f t="shared" si="238"/>
        <v>5041.492190840564</v>
      </c>
      <c r="AK323" s="16">
        <f t="shared" si="263"/>
        <v>595.42344901226045</v>
      </c>
      <c r="AL323" s="16">
        <f t="shared" si="239"/>
        <v>2637.9227680126787</v>
      </c>
      <c r="AM323" s="16">
        <f t="shared" si="264"/>
        <v>18760.872384934719</v>
      </c>
      <c r="AN323" s="16">
        <f t="shared" si="265"/>
        <v>3420.1984134876084</v>
      </c>
      <c r="AO323" s="16">
        <f t="shared" si="240"/>
        <v>15340.673971447111</v>
      </c>
      <c r="AP323" s="16">
        <f t="shared" si="266"/>
        <v>1809.2798180998063</v>
      </c>
      <c r="AQ323" s="16">
        <f t="shared" si="241"/>
        <v>2637.9227680126787</v>
      </c>
      <c r="AR323" s="16">
        <f t="shared" si="267"/>
        <v>18760.872384934719</v>
      </c>
      <c r="AS323" s="16">
        <f t="shared" si="268"/>
        <v>3420.1984134876084</v>
      </c>
      <c r="AT323" s="16">
        <f t="shared" si="242"/>
        <v>15340.673971447111</v>
      </c>
      <c r="AU323" s="16">
        <f t="shared" si="269"/>
        <v>1809.2798180998063</v>
      </c>
    </row>
    <row r="324" spans="2:47">
      <c r="B324" s="13">
        <v>36</v>
      </c>
      <c r="C324" s="16">
        <f t="shared" si="225"/>
        <v>-869.02024978929933</v>
      </c>
      <c r="D324" s="16">
        <f t="shared" si="243"/>
        <v>684464.32948086201</v>
      </c>
      <c r="E324" s="16">
        <f t="shared" si="244"/>
        <v>0</v>
      </c>
      <c r="F324" s="16">
        <f t="shared" si="226"/>
        <v>685333.34973065136</v>
      </c>
      <c r="G324" s="16">
        <f t="shared" si="245"/>
        <v>82166.52126875153</v>
      </c>
      <c r="H324" s="16">
        <f t="shared" si="227"/>
        <v>3068.3307801292299</v>
      </c>
      <c r="I324" s="16">
        <f t="shared" si="246"/>
        <v>-43302.724909985802</v>
      </c>
      <c r="J324" s="16">
        <f t="shared" si="247"/>
        <v>0</v>
      </c>
      <c r="K324" s="16">
        <f t="shared" si="228"/>
        <v>-46371.055690115034</v>
      </c>
      <c r="L324" s="16">
        <f t="shared" si="248"/>
        <v>0</v>
      </c>
      <c r="M324" s="16">
        <f t="shared" si="229"/>
        <v>1002.0850583421343</v>
      </c>
      <c r="N324" s="16">
        <f t="shared" si="249"/>
        <v>294199.60908346286</v>
      </c>
      <c r="O324" s="16">
        <f t="shared" si="250"/>
        <v>1303.7716676240907</v>
      </c>
      <c r="P324" s="16">
        <f t="shared" si="230"/>
        <v>292895.83741583879</v>
      </c>
      <c r="Q324" s="16">
        <f t="shared" si="251"/>
        <v>31592.019604311616</v>
      </c>
      <c r="R324" s="16">
        <f t="shared" si="231"/>
        <v>2037.2941810831981</v>
      </c>
      <c r="S324" s="16">
        <f t="shared" si="252"/>
        <v>109614.38639521539</v>
      </c>
      <c r="T324" s="16">
        <f t="shared" si="253"/>
        <v>2647.9053888373646</v>
      </c>
      <c r="U324" s="16">
        <f t="shared" si="232"/>
        <v>106966.48100637803</v>
      </c>
      <c r="V324" s="16">
        <f t="shared" si="254"/>
        <v>11857.631456324552</v>
      </c>
      <c r="W324" s="16">
        <f t="shared" si="233"/>
        <v>2576.7418139094007</v>
      </c>
      <c r="X324" s="16">
        <f t="shared" si="255"/>
        <v>25892.7666393816</v>
      </c>
      <c r="Y324" s="16">
        <f t="shared" si="256"/>
        <v>3347.3627359448114</v>
      </c>
      <c r="Z324" s="16">
        <f t="shared" si="234"/>
        <v>22545.403903436789</v>
      </c>
      <c r="AA324" s="16">
        <f t="shared" si="257"/>
        <v>2531.9089527132564</v>
      </c>
      <c r="AB324" s="16">
        <f t="shared" si="235"/>
        <v>2822.3833446340527</v>
      </c>
      <c r="AC324" s="16">
        <f t="shared" si="258"/>
        <v>-11599.774180023294</v>
      </c>
      <c r="AD324" s="16">
        <f t="shared" si="259"/>
        <v>0</v>
      </c>
      <c r="AE324" s="16">
        <f t="shared" si="236"/>
        <v>-14422.157524657347</v>
      </c>
      <c r="AF324" s="16">
        <f t="shared" si="260"/>
        <v>0</v>
      </c>
      <c r="AG324" s="16">
        <f t="shared" si="237"/>
        <v>2699.4096268864719</v>
      </c>
      <c r="AH324" s="16">
        <f t="shared" si="261"/>
        <v>5182.3514826526498</v>
      </c>
      <c r="AI324" s="16">
        <f t="shared" si="262"/>
        <v>3506.3071125477632</v>
      </c>
      <c r="AJ324" s="16">
        <f t="shared" si="238"/>
        <v>1676.0443701048866</v>
      </c>
      <c r="AK324" s="16">
        <f t="shared" si="263"/>
        <v>188.79235724758729</v>
      </c>
      <c r="AL324" s="16">
        <f t="shared" si="239"/>
        <v>2637.9227680126787</v>
      </c>
      <c r="AM324" s="16">
        <f t="shared" si="264"/>
        <v>15769.292402209343</v>
      </c>
      <c r="AN324" s="16">
        <f t="shared" si="265"/>
        <v>3426.6260870939914</v>
      </c>
      <c r="AO324" s="16">
        <f t="shared" si="240"/>
        <v>12342.666315115352</v>
      </c>
      <c r="AP324" s="16">
        <f t="shared" si="266"/>
        <v>1388.3608187889317</v>
      </c>
      <c r="AQ324" s="16">
        <f t="shared" si="241"/>
        <v>2637.9227680126787</v>
      </c>
      <c r="AR324" s="16">
        <f t="shared" si="267"/>
        <v>15769.292402209343</v>
      </c>
      <c r="AS324" s="16">
        <f t="shared" si="268"/>
        <v>3426.6260870939914</v>
      </c>
      <c r="AT324" s="16">
        <f t="shared" si="242"/>
        <v>12342.666315115352</v>
      </c>
      <c r="AU324" s="16">
        <f t="shared" si="269"/>
        <v>1388.3608187889317</v>
      </c>
    </row>
    <row r="325" spans="2:47">
      <c r="B325" s="13">
        <v>37</v>
      </c>
      <c r="C325" s="16">
        <f t="shared" si="225"/>
        <v>-869.02024978929933</v>
      </c>
      <c r="D325" s="16">
        <f t="shared" si="243"/>
        <v>704481.56352212583</v>
      </c>
      <c r="E325" s="16">
        <f t="shared" si="244"/>
        <v>0</v>
      </c>
      <c r="F325" s="16">
        <f t="shared" si="226"/>
        <v>705350.58377191518</v>
      </c>
      <c r="G325" s="16">
        <f t="shared" si="245"/>
        <v>81407.393645628268</v>
      </c>
      <c r="H325" s="16">
        <f t="shared" si="227"/>
        <v>3068.3307801292299</v>
      </c>
      <c r="I325" s="16">
        <f t="shared" si="246"/>
        <v>-47762.187360818483</v>
      </c>
      <c r="J325" s="16">
        <f t="shared" si="247"/>
        <v>0</v>
      </c>
      <c r="K325" s="16">
        <f t="shared" si="228"/>
        <v>-50830.518140947715</v>
      </c>
      <c r="L325" s="16">
        <f t="shared" si="248"/>
        <v>0</v>
      </c>
      <c r="M325" s="16">
        <f t="shared" si="229"/>
        <v>1002.0850583421343</v>
      </c>
      <c r="N325" s="16">
        <f t="shared" si="249"/>
        <v>301079.34711323731</v>
      </c>
      <c r="O325" s="16">
        <f t="shared" si="250"/>
        <v>1306.0199327473333</v>
      </c>
      <c r="P325" s="16">
        <f t="shared" si="230"/>
        <v>299773.32718048996</v>
      </c>
      <c r="Q325" s="16">
        <f t="shared" si="251"/>
        <v>30838.215644841297</v>
      </c>
      <c r="R325" s="16">
        <f t="shared" si="231"/>
        <v>2037.2941810831981</v>
      </c>
      <c r="S325" s="16">
        <f t="shared" si="252"/>
        <v>109955.12448569624</v>
      </c>
      <c r="T325" s="16">
        <f t="shared" si="253"/>
        <v>2652.5935901162916</v>
      </c>
      <c r="U325" s="16">
        <f t="shared" si="232"/>
        <v>107302.53089557996</v>
      </c>
      <c r="V325" s="16">
        <f t="shared" si="254"/>
        <v>11344.680445879492</v>
      </c>
      <c r="W325" s="16">
        <f t="shared" si="233"/>
        <v>2576.7418139094007</v>
      </c>
      <c r="X325" s="16">
        <f t="shared" si="255"/>
        <v>23175.322488498812</v>
      </c>
      <c r="Y325" s="16">
        <f t="shared" si="256"/>
        <v>3353.3639511743763</v>
      </c>
      <c r="Z325" s="16">
        <f t="shared" si="234"/>
        <v>19821.958537324437</v>
      </c>
      <c r="AA325" s="16">
        <f t="shared" si="257"/>
        <v>2123.0913939105744</v>
      </c>
      <c r="AB325" s="16">
        <f t="shared" si="235"/>
        <v>2822.3833446340527</v>
      </c>
      <c r="AC325" s="16">
        <f t="shared" si="258"/>
        <v>-14854.822250397068</v>
      </c>
      <c r="AD325" s="16">
        <f t="shared" si="259"/>
        <v>0</v>
      </c>
      <c r="AE325" s="16">
        <f t="shared" si="236"/>
        <v>-17677.205595031122</v>
      </c>
      <c r="AF325" s="16">
        <f t="shared" si="260"/>
        <v>0</v>
      </c>
      <c r="AG325" s="16">
        <f t="shared" si="237"/>
        <v>2699.4096268864719</v>
      </c>
      <c r="AH325" s="16">
        <f t="shared" si="261"/>
        <v>1722.8730498056173</v>
      </c>
      <c r="AI325" s="16">
        <f t="shared" si="262"/>
        <v>3512.6115560713565</v>
      </c>
      <c r="AJ325" s="16">
        <f t="shared" si="238"/>
        <v>-1375.3975571459421</v>
      </c>
      <c r="AK325" s="16">
        <f t="shared" si="263"/>
        <v>0</v>
      </c>
      <c r="AL325" s="16">
        <f t="shared" si="239"/>
        <v>2637.9227680126787</v>
      </c>
      <c r="AM325" s="16">
        <f t="shared" si="264"/>
        <v>12687.520411959675</v>
      </c>
      <c r="AN325" s="16">
        <f t="shared" si="265"/>
        <v>3432.778995081881</v>
      </c>
      <c r="AO325" s="16">
        <f t="shared" si="240"/>
        <v>9254.7414168777941</v>
      </c>
      <c r="AP325" s="16">
        <f t="shared" si="266"/>
        <v>992.86388096921405</v>
      </c>
      <c r="AQ325" s="16">
        <f t="shared" si="241"/>
        <v>2637.9227680126787</v>
      </c>
      <c r="AR325" s="16">
        <f t="shared" si="267"/>
        <v>12687.520411959675</v>
      </c>
      <c r="AS325" s="16">
        <f t="shared" si="268"/>
        <v>3432.778995081881</v>
      </c>
      <c r="AT325" s="16">
        <f t="shared" si="242"/>
        <v>9254.7414168777941</v>
      </c>
      <c r="AU325" s="16">
        <f t="shared" si="269"/>
        <v>992.86388096921405</v>
      </c>
    </row>
    <row r="326" spans="2:47">
      <c r="B326" s="13">
        <v>38</v>
      </c>
      <c r="C326" s="16">
        <f t="shared" si="225"/>
        <v>-144.83670829821676</v>
      </c>
      <c r="D326" s="16">
        <f t="shared" si="243"/>
        <v>725058.07908250252</v>
      </c>
      <c r="E326" s="16">
        <f t="shared" si="244"/>
        <v>0</v>
      </c>
      <c r="F326" s="16">
        <f t="shared" si="226"/>
        <v>725202.9157908007</v>
      </c>
      <c r="G326" s="16">
        <f t="shared" si="245"/>
        <v>79953.167013653409</v>
      </c>
      <c r="H326" s="16">
        <f t="shared" si="227"/>
        <v>3068.3307801292299</v>
      </c>
      <c r="I326" s="16">
        <f t="shared" si="246"/>
        <v>-52355.433685176147</v>
      </c>
      <c r="J326" s="16">
        <f t="shared" si="247"/>
        <v>0</v>
      </c>
      <c r="K326" s="16">
        <f t="shared" si="228"/>
        <v>-55423.764465305379</v>
      </c>
      <c r="L326" s="16">
        <f t="shared" si="248"/>
        <v>0</v>
      </c>
      <c r="M326" s="16">
        <f t="shared" si="229"/>
        <v>1002.0850583421343</v>
      </c>
      <c r="N326" s="16">
        <f t="shared" si="249"/>
        <v>308148.99394191289</v>
      </c>
      <c r="O326" s="16">
        <f t="shared" si="250"/>
        <v>1308.1714394815997</v>
      </c>
      <c r="P326" s="16">
        <f t="shared" si="230"/>
        <v>306840.82250243129</v>
      </c>
      <c r="Q326" s="16">
        <f t="shared" si="251"/>
        <v>30105.195605328001</v>
      </c>
      <c r="R326" s="16">
        <f t="shared" si="231"/>
        <v>2037.2941810831981</v>
      </c>
      <c r="S326" s="16">
        <f t="shared" si="252"/>
        <v>110300.56360880246</v>
      </c>
      <c r="T326" s="16">
        <f t="shared" si="253"/>
        <v>2657.0804297604313</v>
      </c>
      <c r="U326" s="16">
        <f t="shared" si="232"/>
        <v>107643.48317904203</v>
      </c>
      <c r="V326" s="16">
        <f t="shared" si="254"/>
        <v>10854.307137512025</v>
      </c>
      <c r="W326" s="16">
        <f t="shared" si="233"/>
        <v>2576.7418139094007</v>
      </c>
      <c r="X326" s="16">
        <f t="shared" si="255"/>
        <v>20375.784058857284</v>
      </c>
      <c r="Y326" s="16">
        <f t="shared" si="256"/>
        <v>3359.1076599430162</v>
      </c>
      <c r="Z326" s="16">
        <f t="shared" si="234"/>
        <v>17016.676398914267</v>
      </c>
      <c r="AA326" s="16">
        <f t="shared" si="257"/>
        <v>1738.3168056756429</v>
      </c>
      <c r="AB326" s="16">
        <f t="shared" si="235"/>
        <v>2822.3833446340527</v>
      </c>
      <c r="AC326" s="16">
        <f t="shared" si="258"/>
        <v>-18207.521762882057</v>
      </c>
      <c r="AD326" s="16">
        <f t="shared" si="259"/>
        <v>0</v>
      </c>
      <c r="AE326" s="16">
        <f t="shared" si="236"/>
        <v>-21029.905107516111</v>
      </c>
      <c r="AF326" s="16">
        <f t="shared" si="260"/>
        <v>0</v>
      </c>
      <c r="AG326" s="16">
        <f t="shared" si="237"/>
        <v>2699.4096268864719</v>
      </c>
      <c r="AH326" s="16">
        <f t="shared" si="261"/>
        <v>-1416.6594838603203</v>
      </c>
      <c r="AI326" s="16">
        <f t="shared" si="262"/>
        <v>0</v>
      </c>
      <c r="AJ326" s="16">
        <f t="shared" si="238"/>
        <v>-4116.0691107467919</v>
      </c>
      <c r="AK326" s="16">
        <f t="shared" si="263"/>
        <v>0</v>
      </c>
      <c r="AL326" s="16">
        <f t="shared" si="239"/>
        <v>2637.9227680126787</v>
      </c>
      <c r="AM326" s="16">
        <f t="shared" si="264"/>
        <v>9513.3188920653593</v>
      </c>
      <c r="AN326" s="16">
        <f t="shared" si="265"/>
        <v>3438.6679198066254</v>
      </c>
      <c r="AO326" s="16">
        <f t="shared" si="240"/>
        <v>6074.6509722587343</v>
      </c>
      <c r="AP326" s="16">
        <f t="shared" si="266"/>
        <v>621.55392796463036</v>
      </c>
      <c r="AQ326" s="16">
        <f t="shared" si="241"/>
        <v>2637.9227680126787</v>
      </c>
      <c r="AR326" s="16">
        <f t="shared" si="267"/>
        <v>9513.3188920653593</v>
      </c>
      <c r="AS326" s="16">
        <f t="shared" si="268"/>
        <v>3438.6679198066254</v>
      </c>
      <c r="AT326" s="16">
        <f t="shared" si="242"/>
        <v>6074.6509722587343</v>
      </c>
      <c r="AU326" s="16">
        <f t="shared" si="269"/>
        <v>621.55392796463036</v>
      </c>
    </row>
    <row r="327" spans="2:47">
      <c r="B327" s="13">
        <v>39</v>
      </c>
      <c r="C327" s="16">
        <f t="shared" si="225"/>
        <v>0</v>
      </c>
      <c r="D327" s="16">
        <f t="shared" si="243"/>
        <v>745465.08525799564</v>
      </c>
      <c r="E327" s="16">
        <f t="shared" si="244"/>
        <v>0</v>
      </c>
      <c r="F327" s="16">
        <f t="shared" si="226"/>
        <v>745465.08525799564</v>
      </c>
      <c r="G327" s="16">
        <f t="shared" si="245"/>
        <v>78385.457856522946</v>
      </c>
      <c r="H327" s="16">
        <f t="shared" si="227"/>
        <v>3068.3307801292299</v>
      </c>
      <c r="I327" s="16">
        <f t="shared" si="246"/>
        <v>-57086.477399264542</v>
      </c>
      <c r="J327" s="16">
        <f t="shared" si="247"/>
        <v>0</v>
      </c>
      <c r="K327" s="16">
        <f t="shared" si="228"/>
        <v>-60154.808179393774</v>
      </c>
      <c r="L327" s="16">
        <f t="shared" si="248"/>
        <v>0</v>
      </c>
      <c r="M327" s="16">
        <f t="shared" si="229"/>
        <v>1002.0850583421343</v>
      </c>
      <c r="N327" s="16">
        <f t="shared" si="249"/>
        <v>315413.95508314919</v>
      </c>
      <c r="O327" s="16">
        <f t="shared" si="250"/>
        <v>1310.2300420952376</v>
      </c>
      <c r="P327" s="16">
        <f t="shared" si="230"/>
        <v>314103.72504105396</v>
      </c>
      <c r="Q327" s="16">
        <f t="shared" si="251"/>
        <v>29392.2927232037</v>
      </c>
      <c r="R327" s="16">
        <f t="shared" si="231"/>
        <v>2037.2941810831981</v>
      </c>
      <c r="S327" s="16">
        <f t="shared" si="252"/>
        <v>110651.04209906446</v>
      </c>
      <c r="T327" s="16">
        <f t="shared" si="253"/>
        <v>2661.37389337996</v>
      </c>
      <c r="U327" s="16">
        <f t="shared" si="232"/>
        <v>107989.6682056845</v>
      </c>
      <c r="V327" s="16">
        <f t="shared" si="254"/>
        <v>10385.52924498906</v>
      </c>
      <c r="W327" s="16">
        <f t="shared" si="233"/>
        <v>2576.7418139094007</v>
      </c>
      <c r="X327" s="16">
        <f t="shared" si="255"/>
        <v>17492.122337499935</v>
      </c>
      <c r="Y327" s="16">
        <f t="shared" si="256"/>
        <v>3364.6040525367002</v>
      </c>
      <c r="Z327" s="16">
        <f t="shared" si="234"/>
        <v>14127.518284963235</v>
      </c>
      <c r="AA327" s="16">
        <f t="shared" si="257"/>
        <v>1376.4236592889304</v>
      </c>
      <c r="AB327" s="16">
        <f t="shared" si="235"/>
        <v>2822.3833446340527</v>
      </c>
      <c r="AC327" s="16">
        <f t="shared" si="258"/>
        <v>-21660.802260741595</v>
      </c>
      <c r="AD327" s="16">
        <f t="shared" si="259"/>
        <v>0</v>
      </c>
      <c r="AE327" s="16">
        <f t="shared" si="236"/>
        <v>-24483.185605375649</v>
      </c>
      <c r="AF327" s="16">
        <f t="shared" si="260"/>
        <v>0</v>
      </c>
      <c r="AG327" s="16">
        <f t="shared" si="237"/>
        <v>2699.4096268864719</v>
      </c>
      <c r="AH327" s="16">
        <f t="shared" si="261"/>
        <v>-4239.5511840691961</v>
      </c>
      <c r="AI327" s="16">
        <f t="shared" si="262"/>
        <v>0</v>
      </c>
      <c r="AJ327" s="16">
        <f t="shared" si="238"/>
        <v>-6938.9608109556684</v>
      </c>
      <c r="AK327" s="16">
        <f t="shared" si="263"/>
        <v>0</v>
      </c>
      <c r="AL327" s="16">
        <f t="shared" si="239"/>
        <v>2637.9227680126787</v>
      </c>
      <c r="AM327" s="16">
        <f t="shared" si="264"/>
        <v>6244.3767204236437</v>
      </c>
      <c r="AN327" s="16">
        <f t="shared" si="265"/>
        <v>3444.3033050381796</v>
      </c>
      <c r="AO327" s="16">
        <f t="shared" si="240"/>
        <v>2800.0734153854642</v>
      </c>
      <c r="AP327" s="16">
        <f t="shared" si="266"/>
        <v>273.24924203008237</v>
      </c>
      <c r="AQ327" s="16">
        <f t="shared" si="241"/>
        <v>2637.9227680126787</v>
      </c>
      <c r="AR327" s="16">
        <f t="shared" si="267"/>
        <v>6244.3767204236437</v>
      </c>
      <c r="AS327" s="16">
        <f t="shared" si="268"/>
        <v>3444.3033050381796</v>
      </c>
      <c r="AT327" s="16">
        <f t="shared" si="242"/>
        <v>2800.0734153854642</v>
      </c>
      <c r="AU327" s="16">
        <f t="shared" si="269"/>
        <v>273.24924203008237</v>
      </c>
    </row>
    <row r="328" spans="2:47">
      <c r="B328" s="13">
        <v>40</v>
      </c>
      <c r="C328" s="16">
        <f t="shared" si="225"/>
        <v>0</v>
      </c>
      <c r="D328" s="16">
        <f t="shared" si="243"/>
        <v>745465.08525799564</v>
      </c>
      <c r="E328" s="16">
        <f t="shared" si="244"/>
        <v>0</v>
      </c>
      <c r="F328" s="16">
        <f t="shared" si="226"/>
        <v>745465.08525799564</v>
      </c>
      <c r="G328" s="16">
        <f t="shared" si="245"/>
        <v>76848.488094630331</v>
      </c>
      <c r="H328" s="16">
        <f t="shared" si="227"/>
        <v>3068.3307801292299</v>
      </c>
      <c r="I328" s="16">
        <f t="shared" si="246"/>
        <v>-61959.452424775591</v>
      </c>
      <c r="J328" s="16">
        <f t="shared" si="247"/>
        <v>0</v>
      </c>
      <c r="K328" s="16">
        <f t="shared" si="228"/>
        <v>-65027.783204904823</v>
      </c>
      <c r="L328" s="16">
        <f t="shared" si="248"/>
        <v>0</v>
      </c>
      <c r="M328" s="16">
        <f t="shared" si="229"/>
        <v>1002.0850583421343</v>
      </c>
      <c r="N328" s="16">
        <f t="shared" si="249"/>
        <v>322879.78311870102</v>
      </c>
      <c r="O328" s="16">
        <f t="shared" si="250"/>
        <v>1312.1994685909294</v>
      </c>
      <c r="P328" s="16">
        <f t="shared" si="230"/>
        <v>321567.58365011011</v>
      </c>
      <c r="Q328" s="16">
        <f t="shared" si="251"/>
        <v>28698.863712096965</v>
      </c>
      <c r="R328" s="16">
        <f t="shared" si="231"/>
        <v>2037.2941810831981</v>
      </c>
      <c r="S328" s="16">
        <f t="shared" si="252"/>
        <v>111006.89953535133</v>
      </c>
      <c r="T328" s="16">
        <f t="shared" si="253"/>
        <v>2665.4817081806596</v>
      </c>
      <c r="U328" s="16">
        <f t="shared" si="232"/>
        <v>108341.41782717068</v>
      </c>
      <c r="V328" s="16">
        <f t="shared" si="254"/>
        <v>9937.4053041766438</v>
      </c>
      <c r="W328" s="16">
        <f t="shared" si="233"/>
        <v>2576.7418139094007</v>
      </c>
      <c r="X328" s="16">
        <f t="shared" si="255"/>
        <v>14522.241145845108</v>
      </c>
      <c r="Y328" s="16">
        <f t="shared" si="256"/>
        <v>3369.8629914821754</v>
      </c>
      <c r="Z328" s="16">
        <f t="shared" si="234"/>
        <v>11152.378154362932</v>
      </c>
      <c r="AA328" s="16">
        <f t="shared" si="257"/>
        <v>1036.3007209748528</v>
      </c>
      <c r="AB328" s="16">
        <f t="shared" si="235"/>
        <v>2822.3833446340527</v>
      </c>
      <c r="AC328" s="16">
        <f t="shared" si="258"/>
        <v>-25217.681173536919</v>
      </c>
      <c r="AD328" s="16">
        <f t="shared" si="259"/>
        <v>0</v>
      </c>
      <c r="AE328" s="16">
        <f t="shared" si="236"/>
        <v>-28040.064518170973</v>
      </c>
      <c r="AF328" s="16">
        <f t="shared" si="260"/>
        <v>0</v>
      </c>
      <c r="AG328" s="16">
        <f t="shared" si="237"/>
        <v>2699.4096268864719</v>
      </c>
      <c r="AH328" s="16">
        <f t="shared" si="261"/>
        <v>-7147.1296352843383</v>
      </c>
      <c r="AI328" s="16">
        <f t="shared" si="262"/>
        <v>0</v>
      </c>
      <c r="AJ328" s="16">
        <f t="shared" si="238"/>
        <v>-9846.5392621708106</v>
      </c>
      <c r="AK328" s="16">
        <f t="shared" si="263"/>
        <v>0</v>
      </c>
      <c r="AL328" s="16">
        <f t="shared" si="239"/>
        <v>2637.9227680126787</v>
      </c>
      <c r="AM328" s="16">
        <f t="shared" si="264"/>
        <v>2878.3074666113343</v>
      </c>
      <c r="AN328" s="16">
        <f t="shared" si="265"/>
        <v>3449.6952588901886</v>
      </c>
      <c r="AO328" s="16">
        <f t="shared" si="240"/>
        <v>-436.93043979247005</v>
      </c>
      <c r="AP328" s="16">
        <f t="shared" si="266"/>
        <v>0</v>
      </c>
      <c r="AQ328" s="16">
        <f t="shared" si="241"/>
        <v>2637.9227680126787</v>
      </c>
      <c r="AR328" s="16">
        <f t="shared" si="267"/>
        <v>2878.3074666113343</v>
      </c>
      <c r="AS328" s="16">
        <f t="shared" si="268"/>
        <v>3449.6952588901886</v>
      </c>
      <c r="AT328" s="16">
        <f t="shared" si="242"/>
        <v>-436.93043979247005</v>
      </c>
      <c r="AU328" s="16">
        <f t="shared" si="269"/>
        <v>0</v>
      </c>
    </row>
    <row r="329" spans="2:47">
      <c r="B329" s="13">
        <v>41</v>
      </c>
      <c r="C329" s="16">
        <f t="shared" si="225"/>
        <v>0</v>
      </c>
      <c r="D329" s="16">
        <f t="shared" si="243"/>
        <v>745465.08525799564</v>
      </c>
      <c r="E329" s="16">
        <f t="shared" si="244"/>
        <v>0</v>
      </c>
      <c r="F329" s="16">
        <f t="shared" si="226"/>
        <v>745465.08525799564</v>
      </c>
      <c r="G329" s="16">
        <f t="shared" si="245"/>
        <v>75341.654994735611</v>
      </c>
      <c r="H329" s="16">
        <f t="shared" si="227"/>
        <v>3068.3307801292299</v>
      </c>
      <c r="I329" s="16">
        <f t="shared" si="246"/>
        <v>-66978.616701051971</v>
      </c>
      <c r="J329" s="16">
        <f t="shared" si="247"/>
        <v>0</v>
      </c>
      <c r="K329" s="16">
        <f t="shared" si="228"/>
        <v>-70046.947481181196</v>
      </c>
      <c r="L329" s="16">
        <f t="shared" si="248"/>
        <v>0</v>
      </c>
      <c r="M329" s="16">
        <f t="shared" si="229"/>
        <v>0</v>
      </c>
      <c r="N329" s="16">
        <f t="shared" si="249"/>
        <v>330552.1819372942</v>
      </c>
      <c r="O329" s="16">
        <f t="shared" si="250"/>
        <v>0</v>
      </c>
      <c r="P329" s="16">
        <f t="shared" si="230"/>
        <v>330552.1819372942</v>
      </c>
      <c r="Q329" s="16">
        <f t="shared" si="251"/>
        <v>28136.140894212709</v>
      </c>
      <c r="R329" s="16">
        <f t="shared" si="231"/>
        <v>2037.2941810831981</v>
      </c>
      <c r="S329" s="16">
        <f t="shared" si="252"/>
        <v>111368.47704126184</v>
      </c>
      <c r="T329" s="16">
        <f t="shared" si="253"/>
        <v>2669.4113460220428</v>
      </c>
      <c r="U329" s="16">
        <f t="shared" si="232"/>
        <v>108699.0656952398</v>
      </c>
      <c r="V329" s="16">
        <f t="shared" si="254"/>
        <v>9509.0331601019643</v>
      </c>
      <c r="W329" s="16">
        <f t="shared" si="233"/>
        <v>2576.7418139094007</v>
      </c>
      <c r="X329" s="16">
        <f t="shared" si="255"/>
        <v>11463.975599995834</v>
      </c>
      <c r="Y329" s="16">
        <f t="shared" si="256"/>
        <v>3374.8940152174828</v>
      </c>
      <c r="Z329" s="16">
        <f t="shared" si="234"/>
        <v>8089.0815847783515</v>
      </c>
      <c r="AA329" s="16">
        <f t="shared" si="257"/>
        <v>716.88516140647914</v>
      </c>
      <c r="AB329" s="16">
        <f t="shared" si="235"/>
        <v>2822.3833446340527</v>
      </c>
      <c r="AC329" s="16">
        <f t="shared" si="258"/>
        <v>-28881.266453716104</v>
      </c>
      <c r="AD329" s="16">
        <f t="shared" si="259"/>
        <v>0</v>
      </c>
      <c r="AE329" s="16">
        <f t="shared" si="236"/>
        <v>-31703.649798350158</v>
      </c>
      <c r="AF329" s="16">
        <f t="shared" si="260"/>
        <v>0</v>
      </c>
      <c r="AG329" s="16">
        <f t="shared" si="237"/>
        <v>2699.4096268864719</v>
      </c>
      <c r="AH329" s="16">
        <f t="shared" si="261"/>
        <v>-10141.935440035935</v>
      </c>
      <c r="AI329" s="16">
        <f t="shared" si="262"/>
        <v>0</v>
      </c>
      <c r="AJ329" s="16">
        <f t="shared" si="238"/>
        <v>-12841.345066922408</v>
      </c>
      <c r="AK329" s="16">
        <f t="shared" si="263"/>
        <v>0</v>
      </c>
      <c r="AL329" s="16">
        <f t="shared" si="239"/>
        <v>2637.9227680126787</v>
      </c>
      <c r="AM329" s="16">
        <f t="shared" si="264"/>
        <v>-450.03835298624415</v>
      </c>
      <c r="AN329" s="16">
        <f t="shared" si="265"/>
        <v>0</v>
      </c>
      <c r="AO329" s="16">
        <f t="shared" si="240"/>
        <v>-3087.961120998923</v>
      </c>
      <c r="AP329" s="16">
        <f t="shared" si="266"/>
        <v>0</v>
      </c>
      <c r="AQ329" s="16">
        <f t="shared" si="241"/>
        <v>2637.9227680126787</v>
      </c>
      <c r="AR329" s="16">
        <f t="shared" si="267"/>
        <v>-450.03835298624415</v>
      </c>
      <c r="AS329" s="16">
        <f t="shared" si="268"/>
        <v>0</v>
      </c>
      <c r="AT329" s="16">
        <f t="shared" si="242"/>
        <v>-3087.961120998923</v>
      </c>
      <c r="AU329" s="16">
        <f t="shared" si="269"/>
        <v>0</v>
      </c>
    </row>
    <row r="330" spans="2:47">
      <c r="B330" s="13">
        <v>42</v>
      </c>
      <c r="C330" s="16">
        <f t="shared" si="225"/>
        <v>0</v>
      </c>
      <c r="D330" s="16">
        <f t="shared" si="243"/>
        <v>745465.08525799564</v>
      </c>
      <c r="E330" s="16">
        <f t="shared" si="244"/>
        <v>0</v>
      </c>
      <c r="F330" s="16">
        <f t="shared" si="226"/>
        <v>745465.08525799564</v>
      </c>
      <c r="G330" s="16">
        <f t="shared" si="245"/>
        <v>73864.367641897654</v>
      </c>
      <c r="H330" s="16">
        <f t="shared" si="227"/>
        <v>3068.3307801292299</v>
      </c>
      <c r="I330" s="16">
        <f t="shared" si="246"/>
        <v>-72148.355905616627</v>
      </c>
      <c r="J330" s="16">
        <f t="shared" si="247"/>
        <v>0</v>
      </c>
      <c r="K330" s="16">
        <f t="shared" si="228"/>
        <v>-75216.686685745852</v>
      </c>
      <c r="L330" s="16">
        <f t="shared" si="248"/>
        <v>0</v>
      </c>
      <c r="M330" s="16">
        <f t="shared" si="229"/>
        <v>0</v>
      </c>
      <c r="N330" s="16">
        <f t="shared" si="249"/>
        <v>330552.1819372942</v>
      </c>
      <c r="O330" s="16">
        <f t="shared" si="250"/>
        <v>0</v>
      </c>
      <c r="P330" s="16">
        <f t="shared" si="230"/>
        <v>330552.1819372942</v>
      </c>
      <c r="Q330" s="16">
        <f t="shared" si="251"/>
        <v>27584.451857071283</v>
      </c>
      <c r="R330" s="16">
        <f t="shared" si="231"/>
        <v>848.87257545133252</v>
      </c>
      <c r="S330" s="16">
        <f t="shared" si="252"/>
        <v>111736.1175907648</v>
      </c>
      <c r="T330" s="16">
        <f t="shared" si="253"/>
        <v>1113.8208445828498</v>
      </c>
      <c r="U330" s="16">
        <f t="shared" si="232"/>
        <v>110622.29674618195</v>
      </c>
      <c r="V330" s="16">
        <f t="shared" si="254"/>
        <v>9229.651097912847</v>
      </c>
      <c r="W330" s="16">
        <f t="shared" si="233"/>
        <v>2576.7418139094007</v>
      </c>
      <c r="X330" s="16">
        <f t="shared" si="255"/>
        <v>8315.0905242570589</v>
      </c>
      <c r="Y330" s="16">
        <f t="shared" si="256"/>
        <v>3379.706342449068</v>
      </c>
      <c r="Z330" s="16">
        <f t="shared" si="234"/>
        <v>4935.3841818079909</v>
      </c>
      <c r="AA330" s="16">
        <f t="shared" si="257"/>
        <v>417.16071443662906</v>
      </c>
      <c r="AB330" s="16">
        <f t="shared" si="235"/>
        <v>2822.3833446340527</v>
      </c>
      <c r="AC330" s="16">
        <f t="shared" si="258"/>
        <v>-32654.759292300663</v>
      </c>
      <c r="AD330" s="16">
        <f t="shared" si="259"/>
        <v>0</v>
      </c>
      <c r="AE330" s="16">
        <f t="shared" si="236"/>
        <v>-35477.142636934717</v>
      </c>
      <c r="AF330" s="16">
        <f t="shared" si="260"/>
        <v>0</v>
      </c>
      <c r="AG330" s="16">
        <f t="shared" si="237"/>
        <v>2699.4096268864719</v>
      </c>
      <c r="AH330" s="16">
        <f t="shared" si="261"/>
        <v>-13226.585418930081</v>
      </c>
      <c r="AI330" s="16">
        <f t="shared" si="262"/>
        <v>0</v>
      </c>
      <c r="AJ330" s="16">
        <f t="shared" si="238"/>
        <v>-15925.995045816553</v>
      </c>
      <c r="AK330" s="16">
        <f t="shared" si="263"/>
        <v>0</v>
      </c>
      <c r="AL330" s="16">
        <f t="shared" si="239"/>
        <v>2637.9227680126787</v>
      </c>
      <c r="AM330" s="16">
        <f t="shared" si="264"/>
        <v>-3180.5999546288908</v>
      </c>
      <c r="AN330" s="16">
        <f t="shared" si="265"/>
        <v>0</v>
      </c>
      <c r="AO330" s="16">
        <f t="shared" si="240"/>
        <v>-5818.52272264157</v>
      </c>
      <c r="AP330" s="16">
        <f t="shared" si="266"/>
        <v>0</v>
      </c>
      <c r="AQ330" s="16">
        <f t="shared" si="241"/>
        <v>2637.9227680126787</v>
      </c>
      <c r="AR330" s="16">
        <f t="shared" si="267"/>
        <v>-3180.5999546288908</v>
      </c>
      <c r="AS330" s="16">
        <f t="shared" si="268"/>
        <v>0</v>
      </c>
      <c r="AT330" s="16">
        <f t="shared" si="242"/>
        <v>-5818.52272264157</v>
      </c>
      <c r="AU330" s="16">
        <f t="shared" si="269"/>
        <v>0</v>
      </c>
    </row>
    <row r="331" spans="2:47">
      <c r="B331" s="13">
        <v>43</v>
      </c>
      <c r="C331" s="16">
        <f t="shared" si="225"/>
        <v>0</v>
      </c>
      <c r="D331" s="16">
        <f t="shared" si="243"/>
        <v>745465.08525799564</v>
      </c>
      <c r="E331" s="16">
        <f t="shared" si="244"/>
        <v>0</v>
      </c>
      <c r="F331" s="16">
        <f t="shared" si="226"/>
        <v>745465.08525799564</v>
      </c>
      <c r="G331" s="16">
        <f t="shared" si="245"/>
        <v>72416.046707742804</v>
      </c>
      <c r="H331" s="16">
        <f t="shared" si="227"/>
        <v>2301.2480850969223</v>
      </c>
      <c r="I331" s="16">
        <f t="shared" si="246"/>
        <v>-77473.187286318236</v>
      </c>
      <c r="J331" s="16">
        <f t="shared" si="247"/>
        <v>0</v>
      </c>
      <c r="K331" s="16">
        <f t="shared" si="228"/>
        <v>-79774.435371415166</v>
      </c>
      <c r="L331" s="16">
        <f t="shared" si="248"/>
        <v>0</v>
      </c>
      <c r="M331" s="16">
        <f t="shared" si="229"/>
        <v>0</v>
      </c>
      <c r="N331" s="16">
        <f t="shared" si="249"/>
        <v>330552.1819372942</v>
      </c>
      <c r="O331" s="16">
        <f t="shared" si="250"/>
        <v>0</v>
      </c>
      <c r="P331" s="16">
        <f t="shared" si="230"/>
        <v>330552.1819372942</v>
      </c>
      <c r="Q331" s="16">
        <f t="shared" si="251"/>
        <v>27043.580252030668</v>
      </c>
      <c r="R331" s="16">
        <f t="shared" si="231"/>
        <v>0</v>
      </c>
      <c r="S331" s="16">
        <f t="shared" si="252"/>
        <v>113713.08371727027</v>
      </c>
      <c r="T331" s="16">
        <f t="shared" si="253"/>
        <v>0</v>
      </c>
      <c r="U331" s="16">
        <f t="shared" si="232"/>
        <v>113713.08371727027</v>
      </c>
      <c r="V331" s="16">
        <f t="shared" si="254"/>
        <v>9048.6775469733784</v>
      </c>
      <c r="W331" s="16">
        <f t="shared" si="233"/>
        <v>214.72848449245006</v>
      </c>
      <c r="X331" s="16">
        <f t="shared" si="255"/>
        <v>5073.278815847706</v>
      </c>
      <c r="Y331" s="16">
        <f t="shared" si="256"/>
        <v>282.02573975900168</v>
      </c>
      <c r="Z331" s="16">
        <f t="shared" si="234"/>
        <v>4791.2530760887039</v>
      </c>
      <c r="AA331" s="16">
        <f t="shared" si="257"/>
        <v>386.24565868301181</v>
      </c>
      <c r="AB331" s="16">
        <f t="shared" si="235"/>
        <v>1175.9930602641896</v>
      </c>
      <c r="AC331" s="16">
        <f t="shared" si="258"/>
        <v>-36541.456916042756</v>
      </c>
      <c r="AD331" s="16">
        <f t="shared" si="259"/>
        <v>0</v>
      </c>
      <c r="AE331" s="16">
        <f t="shared" si="236"/>
        <v>-37717.449976306947</v>
      </c>
      <c r="AF331" s="16">
        <f t="shared" si="260"/>
        <v>0</v>
      </c>
      <c r="AG331" s="16">
        <f t="shared" si="237"/>
        <v>674.85240672161797</v>
      </c>
      <c r="AH331" s="16">
        <f t="shared" si="261"/>
        <v>-16403.774897191051</v>
      </c>
      <c r="AI331" s="16">
        <f t="shared" si="262"/>
        <v>0</v>
      </c>
      <c r="AJ331" s="16">
        <f t="shared" si="238"/>
        <v>-17078.627303912668</v>
      </c>
      <c r="AK331" s="16">
        <f t="shared" si="263"/>
        <v>0</v>
      </c>
      <c r="AL331" s="16">
        <f t="shared" si="239"/>
        <v>439.65379466877977</v>
      </c>
      <c r="AM331" s="16">
        <f t="shared" si="264"/>
        <v>-5993.0784043208168</v>
      </c>
      <c r="AN331" s="16">
        <f t="shared" si="265"/>
        <v>0</v>
      </c>
      <c r="AO331" s="16">
        <f t="shared" si="240"/>
        <v>-6432.7321989895963</v>
      </c>
      <c r="AP331" s="16">
        <f t="shared" si="266"/>
        <v>0</v>
      </c>
      <c r="AQ331" s="16">
        <f t="shared" si="241"/>
        <v>439.65379466877977</v>
      </c>
      <c r="AR331" s="16">
        <f t="shared" si="267"/>
        <v>-5993.0784043208168</v>
      </c>
      <c r="AS331" s="16">
        <f t="shared" si="268"/>
        <v>0</v>
      </c>
      <c r="AT331" s="16">
        <f t="shared" si="242"/>
        <v>-6432.7321989895963</v>
      </c>
      <c r="AU331" s="16">
        <f t="shared" si="269"/>
        <v>0</v>
      </c>
    </row>
    <row r="332" spans="2:47">
      <c r="B332" s="13">
        <v>44</v>
      </c>
      <c r="C332" s="16">
        <f t="shared" si="225"/>
        <v>0</v>
      </c>
      <c r="D332" s="16">
        <f t="shared" si="243"/>
        <v>745465.08525799564</v>
      </c>
      <c r="E332" s="16">
        <f t="shared" si="244"/>
        <v>0</v>
      </c>
      <c r="F332" s="16">
        <f t="shared" si="226"/>
        <v>745465.08525799564</v>
      </c>
      <c r="G332" s="16">
        <f t="shared" si="245"/>
        <v>70996.124223277264</v>
      </c>
      <c r="H332" s="16">
        <f t="shared" si="227"/>
        <v>0</v>
      </c>
      <c r="I332" s="16">
        <f t="shared" si="246"/>
        <v>-82167.668432557621</v>
      </c>
      <c r="J332" s="16">
        <f t="shared" si="247"/>
        <v>0</v>
      </c>
      <c r="K332" s="16">
        <f t="shared" si="228"/>
        <v>-82167.668432557621</v>
      </c>
      <c r="L332" s="16">
        <f t="shared" si="248"/>
        <v>0</v>
      </c>
      <c r="M332" s="16">
        <f t="shared" si="229"/>
        <v>0</v>
      </c>
      <c r="N332" s="16">
        <f t="shared" si="249"/>
        <v>330552.1819372942</v>
      </c>
      <c r="O332" s="16">
        <f t="shared" si="250"/>
        <v>0</v>
      </c>
      <c r="P332" s="16">
        <f t="shared" si="230"/>
        <v>330552.1819372942</v>
      </c>
      <c r="Q332" s="16">
        <f t="shared" si="251"/>
        <v>26513.313972579086</v>
      </c>
      <c r="R332" s="16">
        <f t="shared" si="231"/>
        <v>0</v>
      </c>
      <c r="S332" s="16">
        <f t="shared" si="252"/>
        <v>113713.08371727027</v>
      </c>
      <c r="T332" s="16">
        <f t="shared" si="253"/>
        <v>0</v>
      </c>
      <c r="U332" s="16">
        <f t="shared" si="232"/>
        <v>113713.08371727027</v>
      </c>
      <c r="V332" s="16">
        <f t="shared" si="254"/>
        <v>8871.2524970327231</v>
      </c>
      <c r="W332" s="16">
        <f t="shared" si="233"/>
        <v>0</v>
      </c>
      <c r="X332" s="16">
        <f t="shared" si="255"/>
        <v>4925.1206870346223</v>
      </c>
      <c r="Y332" s="16">
        <f t="shared" si="256"/>
        <v>0</v>
      </c>
      <c r="Z332" s="16">
        <f t="shared" si="234"/>
        <v>4925.1206870346223</v>
      </c>
      <c r="AA332" s="16">
        <f t="shared" si="257"/>
        <v>378.67221439510962</v>
      </c>
      <c r="AB332" s="16">
        <f t="shared" si="235"/>
        <v>0</v>
      </c>
      <c r="AC332" s="16">
        <f t="shared" si="258"/>
        <v>-38848.973475596154</v>
      </c>
      <c r="AD332" s="16">
        <f t="shared" si="259"/>
        <v>0</v>
      </c>
      <c r="AE332" s="16">
        <f t="shared" si="236"/>
        <v>-38848.973475596154</v>
      </c>
      <c r="AF332" s="16">
        <f t="shared" si="260"/>
        <v>0</v>
      </c>
      <c r="AG332" s="16">
        <f t="shared" si="237"/>
        <v>0</v>
      </c>
      <c r="AH332" s="16">
        <f t="shared" si="261"/>
        <v>-17590.986123030048</v>
      </c>
      <c r="AI332" s="16">
        <f t="shared" si="262"/>
        <v>0</v>
      </c>
      <c r="AJ332" s="16">
        <f t="shared" si="238"/>
        <v>-17590.986123030048</v>
      </c>
      <c r="AK332" s="16">
        <f t="shared" si="263"/>
        <v>0</v>
      </c>
      <c r="AL332" s="16">
        <f t="shared" si="239"/>
        <v>0</v>
      </c>
      <c r="AM332" s="16">
        <f t="shared" si="264"/>
        <v>-6625.7141649592841</v>
      </c>
      <c r="AN332" s="16">
        <f t="shared" si="265"/>
        <v>0</v>
      </c>
      <c r="AO332" s="16">
        <f t="shared" si="240"/>
        <v>-6625.7141649592841</v>
      </c>
      <c r="AP332" s="16">
        <f t="shared" si="266"/>
        <v>0</v>
      </c>
      <c r="AQ332" s="16">
        <f t="shared" si="241"/>
        <v>0</v>
      </c>
      <c r="AR332" s="16">
        <f t="shared" si="267"/>
        <v>-6625.7141649592841</v>
      </c>
      <c r="AS332" s="16">
        <f t="shared" si="268"/>
        <v>0</v>
      </c>
      <c r="AT332" s="16">
        <f t="shared" si="242"/>
        <v>-6625.7141649592841</v>
      </c>
      <c r="AU332" s="16">
        <f t="shared" si="269"/>
        <v>0</v>
      </c>
    </row>
    <row r="333" spans="2:47">
      <c r="B333" s="13">
        <v>45</v>
      </c>
      <c r="C333" s="16">
        <f t="shared" si="225"/>
        <v>0</v>
      </c>
      <c r="D333" s="16">
        <f t="shared" si="243"/>
        <v>745465.08525799564</v>
      </c>
      <c r="E333" s="16">
        <f t="shared" si="244"/>
        <v>0</v>
      </c>
      <c r="F333" s="16">
        <f t="shared" si="226"/>
        <v>745465.08525799564</v>
      </c>
      <c r="G333" s="16">
        <f t="shared" si="245"/>
        <v>69604.043356154172</v>
      </c>
      <c r="H333" s="16">
        <f t="shared" si="227"/>
        <v>0</v>
      </c>
      <c r="I333" s="16">
        <f t="shared" si="246"/>
        <v>-82167.668432557621</v>
      </c>
      <c r="J333" s="16">
        <f t="shared" si="247"/>
        <v>0</v>
      </c>
      <c r="K333" s="16">
        <f t="shared" si="228"/>
        <v>-82167.668432557621</v>
      </c>
      <c r="L333" s="16">
        <f t="shared" si="248"/>
        <v>0</v>
      </c>
      <c r="M333" s="16">
        <f t="shared" si="229"/>
        <v>0</v>
      </c>
      <c r="N333" s="16">
        <f t="shared" si="249"/>
        <v>330552.1819372942</v>
      </c>
      <c r="O333" s="16">
        <f t="shared" si="250"/>
        <v>0</v>
      </c>
      <c r="P333" s="16">
        <f t="shared" si="230"/>
        <v>330552.1819372942</v>
      </c>
      <c r="Q333" s="16">
        <f t="shared" si="251"/>
        <v>25993.445071155966</v>
      </c>
      <c r="R333" s="16">
        <f t="shared" si="231"/>
        <v>0</v>
      </c>
      <c r="S333" s="16">
        <f t="shared" si="252"/>
        <v>113713.08371727027</v>
      </c>
      <c r="T333" s="16">
        <f t="shared" si="253"/>
        <v>0</v>
      </c>
      <c r="U333" s="16">
        <f t="shared" si="232"/>
        <v>113713.08371727027</v>
      </c>
      <c r="V333" s="16">
        <f t="shared" si="254"/>
        <v>8697.306369639924</v>
      </c>
      <c r="W333" s="16">
        <f t="shared" si="233"/>
        <v>0</v>
      </c>
      <c r="X333" s="16">
        <f t="shared" si="255"/>
        <v>4925.1206870346223</v>
      </c>
      <c r="Y333" s="16">
        <f t="shared" si="256"/>
        <v>0</v>
      </c>
      <c r="Z333" s="16">
        <f t="shared" si="234"/>
        <v>4925.1206870346223</v>
      </c>
      <c r="AA333" s="16">
        <f t="shared" si="257"/>
        <v>371.24726901481336</v>
      </c>
      <c r="AB333" s="16">
        <f t="shared" si="235"/>
        <v>0</v>
      </c>
      <c r="AC333" s="16">
        <f t="shared" si="258"/>
        <v>-38848.973475596154</v>
      </c>
      <c r="AD333" s="16">
        <f t="shared" si="259"/>
        <v>0</v>
      </c>
      <c r="AE333" s="16">
        <f t="shared" si="236"/>
        <v>-38848.973475596154</v>
      </c>
      <c r="AF333" s="16">
        <f t="shared" si="260"/>
        <v>0</v>
      </c>
      <c r="AG333" s="16">
        <f t="shared" si="237"/>
        <v>0</v>
      </c>
      <c r="AH333" s="16">
        <f t="shared" si="261"/>
        <v>-17590.986123030048</v>
      </c>
      <c r="AI333" s="16">
        <f t="shared" si="262"/>
        <v>0</v>
      </c>
      <c r="AJ333" s="16">
        <f t="shared" si="238"/>
        <v>-17590.986123030048</v>
      </c>
      <c r="AK333" s="16">
        <f t="shared" si="263"/>
        <v>0</v>
      </c>
      <c r="AL333" s="16">
        <f t="shared" si="239"/>
        <v>0</v>
      </c>
      <c r="AM333" s="16">
        <f t="shared" si="264"/>
        <v>-6625.7141649592841</v>
      </c>
      <c r="AN333" s="16">
        <f t="shared" si="265"/>
        <v>0</v>
      </c>
      <c r="AO333" s="16">
        <f t="shared" si="240"/>
        <v>-6625.7141649592841</v>
      </c>
      <c r="AP333" s="16">
        <f t="shared" si="266"/>
        <v>0</v>
      </c>
      <c r="AQ333" s="16">
        <f t="shared" si="241"/>
        <v>0</v>
      </c>
      <c r="AR333" s="16">
        <f t="shared" si="267"/>
        <v>-6625.7141649592841</v>
      </c>
      <c r="AS333" s="16">
        <f t="shared" si="268"/>
        <v>0</v>
      </c>
      <c r="AT333" s="16">
        <f t="shared" si="242"/>
        <v>-6625.7141649592841</v>
      </c>
      <c r="AU333" s="16">
        <f t="shared" si="269"/>
        <v>0</v>
      </c>
    </row>
    <row r="334" spans="2:47">
      <c r="B334" s="13">
        <v>46</v>
      </c>
      <c r="C334" s="16">
        <f t="shared" si="225"/>
        <v>0</v>
      </c>
      <c r="D334" s="16">
        <f t="shared" si="243"/>
        <v>745465.08525799564</v>
      </c>
      <c r="E334" s="16">
        <f t="shared" si="244"/>
        <v>0</v>
      </c>
      <c r="F334" s="16">
        <f t="shared" si="226"/>
        <v>745465.08525799564</v>
      </c>
      <c r="G334" s="16">
        <f t="shared" si="245"/>
        <v>68239.258192308014</v>
      </c>
      <c r="H334" s="16">
        <f t="shared" si="227"/>
        <v>0</v>
      </c>
      <c r="I334" s="16">
        <f t="shared" si="246"/>
        <v>-82167.668432557621</v>
      </c>
      <c r="J334" s="16">
        <f t="shared" si="247"/>
        <v>0</v>
      </c>
      <c r="K334" s="16">
        <f t="shared" si="228"/>
        <v>-82167.668432557621</v>
      </c>
      <c r="L334" s="16">
        <f t="shared" si="248"/>
        <v>0</v>
      </c>
      <c r="M334" s="16">
        <f t="shared" si="229"/>
        <v>0</v>
      </c>
      <c r="N334" s="16">
        <f t="shared" si="249"/>
        <v>330552.1819372942</v>
      </c>
      <c r="O334" s="16">
        <f t="shared" si="250"/>
        <v>0</v>
      </c>
      <c r="P334" s="16">
        <f t="shared" si="230"/>
        <v>330552.1819372942</v>
      </c>
      <c r="Q334" s="16">
        <f t="shared" si="251"/>
        <v>25483.769677603887</v>
      </c>
      <c r="R334" s="16">
        <f t="shared" si="231"/>
        <v>0</v>
      </c>
      <c r="S334" s="16">
        <f t="shared" si="252"/>
        <v>113713.08371727027</v>
      </c>
      <c r="T334" s="16">
        <f t="shared" si="253"/>
        <v>0</v>
      </c>
      <c r="U334" s="16">
        <f t="shared" si="232"/>
        <v>113713.08371727027</v>
      </c>
      <c r="V334" s="16">
        <f t="shared" si="254"/>
        <v>8526.7709506273768</v>
      </c>
      <c r="W334" s="16">
        <f t="shared" si="233"/>
        <v>0</v>
      </c>
      <c r="X334" s="16">
        <f t="shared" si="255"/>
        <v>4925.1206870346223</v>
      </c>
      <c r="Y334" s="16">
        <f t="shared" si="256"/>
        <v>0</v>
      </c>
      <c r="Z334" s="16">
        <f t="shared" si="234"/>
        <v>4925.1206870346223</v>
      </c>
      <c r="AA334" s="16">
        <f t="shared" si="257"/>
        <v>363.96791079883661</v>
      </c>
      <c r="AB334" s="16">
        <f t="shared" si="235"/>
        <v>0</v>
      </c>
      <c r="AC334" s="16">
        <f t="shared" si="258"/>
        <v>-38848.973475596154</v>
      </c>
      <c r="AD334" s="16">
        <f t="shared" si="259"/>
        <v>0</v>
      </c>
      <c r="AE334" s="16">
        <f t="shared" si="236"/>
        <v>-38848.973475596154</v>
      </c>
      <c r="AF334" s="16">
        <f t="shared" si="260"/>
        <v>0</v>
      </c>
      <c r="AG334" s="16">
        <f t="shared" si="237"/>
        <v>0</v>
      </c>
      <c r="AH334" s="16">
        <f t="shared" si="261"/>
        <v>-17590.986123030048</v>
      </c>
      <c r="AI334" s="16">
        <f t="shared" si="262"/>
        <v>0</v>
      </c>
      <c r="AJ334" s="16">
        <f t="shared" si="238"/>
        <v>-17590.986123030048</v>
      </c>
      <c r="AK334" s="16">
        <f t="shared" si="263"/>
        <v>0</v>
      </c>
      <c r="AL334" s="16">
        <f t="shared" si="239"/>
        <v>0</v>
      </c>
      <c r="AM334" s="16">
        <f t="shared" si="264"/>
        <v>-6625.7141649592841</v>
      </c>
      <c r="AN334" s="16">
        <f t="shared" si="265"/>
        <v>0</v>
      </c>
      <c r="AO334" s="16">
        <f t="shared" si="240"/>
        <v>-6625.7141649592841</v>
      </c>
      <c r="AP334" s="16">
        <f t="shared" si="266"/>
        <v>0</v>
      </c>
      <c r="AQ334" s="16">
        <f t="shared" si="241"/>
        <v>0</v>
      </c>
      <c r="AR334" s="16">
        <f t="shared" si="267"/>
        <v>-6625.7141649592841</v>
      </c>
      <c r="AS334" s="16">
        <f t="shared" si="268"/>
        <v>0</v>
      </c>
      <c r="AT334" s="16">
        <f t="shared" si="242"/>
        <v>-6625.7141649592841</v>
      </c>
      <c r="AU334" s="16">
        <f t="shared" si="269"/>
        <v>0</v>
      </c>
    </row>
    <row r="335" spans="2:47">
      <c r="B335" s="13">
        <v>47</v>
      </c>
      <c r="C335" s="16">
        <f t="shared" si="225"/>
        <v>0</v>
      </c>
      <c r="D335" s="16">
        <f t="shared" si="243"/>
        <v>745465.08525799564</v>
      </c>
      <c r="E335" s="16">
        <f t="shared" si="244"/>
        <v>0</v>
      </c>
      <c r="F335" s="16">
        <f t="shared" si="226"/>
        <v>745465.08525799564</v>
      </c>
      <c r="G335" s="16">
        <f t="shared" si="245"/>
        <v>66901.233521870599</v>
      </c>
      <c r="H335" s="16">
        <f t="shared" si="227"/>
        <v>0</v>
      </c>
      <c r="I335" s="16">
        <f t="shared" si="246"/>
        <v>-82167.668432557621</v>
      </c>
      <c r="J335" s="16">
        <f t="shared" si="247"/>
        <v>0</v>
      </c>
      <c r="K335" s="16">
        <f t="shared" si="228"/>
        <v>-82167.668432557621</v>
      </c>
      <c r="L335" s="16">
        <f t="shared" si="248"/>
        <v>0</v>
      </c>
      <c r="M335" s="16">
        <f t="shared" si="229"/>
        <v>0</v>
      </c>
      <c r="N335" s="16">
        <f t="shared" si="249"/>
        <v>330552.1819372942</v>
      </c>
      <c r="O335" s="16">
        <f t="shared" si="250"/>
        <v>0</v>
      </c>
      <c r="P335" s="16">
        <f t="shared" si="230"/>
        <v>330552.1819372942</v>
      </c>
      <c r="Q335" s="16">
        <f t="shared" si="251"/>
        <v>24984.087919219495</v>
      </c>
      <c r="R335" s="16">
        <f t="shared" si="231"/>
        <v>0</v>
      </c>
      <c r="S335" s="16">
        <f t="shared" si="252"/>
        <v>113713.08371727027</v>
      </c>
      <c r="T335" s="16">
        <f t="shared" si="253"/>
        <v>0</v>
      </c>
      <c r="U335" s="16">
        <f t="shared" si="232"/>
        <v>113713.08371727027</v>
      </c>
      <c r="V335" s="16">
        <f t="shared" si="254"/>
        <v>8359.5793633601734</v>
      </c>
      <c r="W335" s="16">
        <f t="shared" si="233"/>
        <v>0</v>
      </c>
      <c r="X335" s="16">
        <f t="shared" si="255"/>
        <v>4925.1206870346223</v>
      </c>
      <c r="Y335" s="16">
        <f t="shared" si="256"/>
        <v>0</v>
      </c>
      <c r="Z335" s="16">
        <f t="shared" si="234"/>
        <v>4925.1206870346223</v>
      </c>
      <c r="AA335" s="16">
        <f t="shared" si="257"/>
        <v>356.83128509689863</v>
      </c>
      <c r="AB335" s="16">
        <f t="shared" si="235"/>
        <v>0</v>
      </c>
      <c r="AC335" s="16">
        <f t="shared" si="258"/>
        <v>-38848.973475596154</v>
      </c>
      <c r="AD335" s="16">
        <f t="shared" si="259"/>
        <v>0</v>
      </c>
      <c r="AE335" s="16">
        <f t="shared" si="236"/>
        <v>-38848.973475596154</v>
      </c>
      <c r="AF335" s="16">
        <f t="shared" si="260"/>
        <v>0</v>
      </c>
      <c r="AG335" s="16">
        <f t="shared" si="237"/>
        <v>0</v>
      </c>
      <c r="AH335" s="16">
        <f t="shared" si="261"/>
        <v>-17590.986123030048</v>
      </c>
      <c r="AI335" s="16">
        <f t="shared" si="262"/>
        <v>0</v>
      </c>
      <c r="AJ335" s="16">
        <f t="shared" si="238"/>
        <v>-17590.986123030048</v>
      </c>
      <c r="AK335" s="16">
        <f t="shared" si="263"/>
        <v>0</v>
      </c>
      <c r="AL335" s="16">
        <f t="shared" si="239"/>
        <v>0</v>
      </c>
      <c r="AM335" s="16">
        <f t="shared" si="264"/>
        <v>-6625.7141649592841</v>
      </c>
      <c r="AN335" s="16">
        <f t="shared" si="265"/>
        <v>0</v>
      </c>
      <c r="AO335" s="16">
        <f t="shared" si="240"/>
        <v>-6625.7141649592841</v>
      </c>
      <c r="AP335" s="16">
        <f t="shared" si="266"/>
        <v>0</v>
      </c>
      <c r="AQ335" s="16">
        <f t="shared" si="241"/>
        <v>0</v>
      </c>
      <c r="AR335" s="16">
        <f t="shared" si="267"/>
        <v>-6625.7141649592841</v>
      </c>
      <c r="AS335" s="16">
        <f t="shared" si="268"/>
        <v>0</v>
      </c>
      <c r="AT335" s="16">
        <f t="shared" si="242"/>
        <v>-6625.7141649592841</v>
      </c>
      <c r="AU335" s="16">
        <f t="shared" si="269"/>
        <v>0</v>
      </c>
    </row>
    <row r="336" spans="2:47">
      <c r="B336" s="13">
        <v>48</v>
      </c>
      <c r="C336" s="16">
        <f t="shared" si="225"/>
        <v>0</v>
      </c>
      <c r="D336" s="16">
        <f t="shared" si="243"/>
        <v>745465.08525799564</v>
      </c>
      <c r="E336" s="16">
        <f t="shared" si="244"/>
        <v>0</v>
      </c>
      <c r="F336" s="16">
        <f t="shared" si="226"/>
        <v>745465.08525799564</v>
      </c>
      <c r="G336" s="16">
        <f t="shared" si="245"/>
        <v>65589.444629284902</v>
      </c>
      <c r="H336" s="16">
        <f t="shared" si="227"/>
        <v>0</v>
      </c>
      <c r="I336" s="16">
        <f t="shared" si="246"/>
        <v>-82167.668432557621</v>
      </c>
      <c r="J336" s="16">
        <f t="shared" si="247"/>
        <v>0</v>
      </c>
      <c r="K336" s="16">
        <f t="shared" si="228"/>
        <v>-82167.668432557621</v>
      </c>
      <c r="L336" s="16">
        <f t="shared" si="248"/>
        <v>0</v>
      </c>
      <c r="M336" s="16">
        <f t="shared" si="229"/>
        <v>0</v>
      </c>
      <c r="N336" s="16">
        <f t="shared" si="249"/>
        <v>330552.1819372942</v>
      </c>
      <c r="O336" s="16">
        <f t="shared" si="250"/>
        <v>0</v>
      </c>
      <c r="P336" s="16">
        <f t="shared" si="230"/>
        <v>330552.1819372942</v>
      </c>
      <c r="Q336" s="16">
        <f t="shared" si="251"/>
        <v>24494.203842372055</v>
      </c>
      <c r="R336" s="16">
        <f t="shared" si="231"/>
        <v>0</v>
      </c>
      <c r="S336" s="16">
        <f t="shared" si="252"/>
        <v>113713.08371727027</v>
      </c>
      <c r="T336" s="16">
        <f t="shared" si="253"/>
        <v>0</v>
      </c>
      <c r="U336" s="16">
        <f t="shared" si="232"/>
        <v>113713.08371727027</v>
      </c>
      <c r="V336" s="16">
        <f t="shared" si="254"/>
        <v>8195.6660425099744</v>
      </c>
      <c r="W336" s="16">
        <f t="shared" si="233"/>
        <v>0</v>
      </c>
      <c r="X336" s="16">
        <f t="shared" si="255"/>
        <v>4925.1206870346223</v>
      </c>
      <c r="Y336" s="16">
        <f t="shared" si="256"/>
        <v>0</v>
      </c>
      <c r="Z336" s="16">
        <f t="shared" si="234"/>
        <v>4925.1206870346223</v>
      </c>
      <c r="AA336" s="16">
        <f t="shared" si="257"/>
        <v>349.83459323225355</v>
      </c>
      <c r="AB336" s="16">
        <f t="shared" si="235"/>
        <v>0</v>
      </c>
      <c r="AC336" s="16">
        <f t="shared" si="258"/>
        <v>-38848.973475596154</v>
      </c>
      <c r="AD336" s="16">
        <f t="shared" si="259"/>
        <v>0</v>
      </c>
      <c r="AE336" s="16">
        <f t="shared" si="236"/>
        <v>-38848.973475596154</v>
      </c>
      <c r="AF336" s="16">
        <f t="shared" si="260"/>
        <v>0</v>
      </c>
      <c r="AG336" s="16">
        <f t="shared" si="237"/>
        <v>0</v>
      </c>
      <c r="AH336" s="16">
        <f t="shared" si="261"/>
        <v>-17590.986123030048</v>
      </c>
      <c r="AI336" s="16">
        <f t="shared" si="262"/>
        <v>0</v>
      </c>
      <c r="AJ336" s="16">
        <f t="shared" si="238"/>
        <v>-17590.986123030048</v>
      </c>
      <c r="AK336" s="16">
        <f t="shared" si="263"/>
        <v>0</v>
      </c>
      <c r="AL336" s="16">
        <f t="shared" si="239"/>
        <v>0</v>
      </c>
      <c r="AM336" s="16">
        <f t="shared" si="264"/>
        <v>-6625.7141649592841</v>
      </c>
      <c r="AN336" s="16">
        <f t="shared" si="265"/>
        <v>0</v>
      </c>
      <c r="AO336" s="16">
        <f t="shared" si="240"/>
        <v>-6625.7141649592841</v>
      </c>
      <c r="AP336" s="16">
        <f t="shared" si="266"/>
        <v>0</v>
      </c>
      <c r="AQ336" s="16">
        <f t="shared" si="241"/>
        <v>0</v>
      </c>
      <c r="AR336" s="16">
        <f t="shared" si="267"/>
        <v>-6625.7141649592841</v>
      </c>
      <c r="AS336" s="16">
        <f t="shared" si="268"/>
        <v>0</v>
      </c>
      <c r="AT336" s="16">
        <f t="shared" si="242"/>
        <v>-6625.7141649592841</v>
      </c>
      <c r="AU336" s="16">
        <f t="shared" si="269"/>
        <v>0</v>
      </c>
    </row>
    <row r="337" spans="1:47">
      <c r="B337" s="13">
        <v>49</v>
      </c>
      <c r="C337" s="16">
        <f t="shared" si="225"/>
        <v>0</v>
      </c>
      <c r="D337" s="16">
        <f t="shared" si="243"/>
        <v>745465.08525799564</v>
      </c>
      <c r="E337" s="16">
        <f t="shared" si="244"/>
        <v>0</v>
      </c>
      <c r="F337" s="16">
        <f t="shared" si="226"/>
        <v>745465.08525799564</v>
      </c>
      <c r="G337" s="16">
        <f t="shared" si="245"/>
        <v>64303.377087534216</v>
      </c>
      <c r="H337" s="16">
        <f t="shared" si="227"/>
        <v>0</v>
      </c>
      <c r="I337" s="16">
        <f t="shared" si="246"/>
        <v>-82167.668432557621</v>
      </c>
      <c r="J337" s="16">
        <f t="shared" si="247"/>
        <v>0</v>
      </c>
      <c r="K337" s="16">
        <f t="shared" si="228"/>
        <v>-82167.668432557621</v>
      </c>
      <c r="L337" s="16">
        <f t="shared" si="248"/>
        <v>0</v>
      </c>
      <c r="M337" s="16">
        <f t="shared" si="229"/>
        <v>0</v>
      </c>
      <c r="N337" s="16">
        <f t="shared" si="249"/>
        <v>330552.1819372942</v>
      </c>
      <c r="O337" s="16">
        <f t="shared" si="250"/>
        <v>0</v>
      </c>
      <c r="P337" s="16">
        <f t="shared" si="230"/>
        <v>330552.1819372942</v>
      </c>
      <c r="Q337" s="16">
        <f t="shared" si="251"/>
        <v>24013.925335658878</v>
      </c>
      <c r="R337" s="16">
        <f t="shared" si="231"/>
        <v>0</v>
      </c>
      <c r="S337" s="16">
        <f t="shared" si="252"/>
        <v>113713.08371727027</v>
      </c>
      <c r="T337" s="16">
        <f t="shared" si="253"/>
        <v>0</v>
      </c>
      <c r="U337" s="16">
        <f t="shared" si="232"/>
        <v>113713.08371727027</v>
      </c>
      <c r="V337" s="16">
        <f t="shared" si="254"/>
        <v>8034.9667083431123</v>
      </c>
      <c r="W337" s="16">
        <f t="shared" si="233"/>
        <v>0</v>
      </c>
      <c r="X337" s="16">
        <f t="shared" si="255"/>
        <v>4925.1206870346223</v>
      </c>
      <c r="Y337" s="16">
        <f t="shared" si="256"/>
        <v>0</v>
      </c>
      <c r="Z337" s="16">
        <f t="shared" si="234"/>
        <v>4925.1206870346223</v>
      </c>
      <c r="AA337" s="16">
        <f t="shared" si="257"/>
        <v>342.97509140417014</v>
      </c>
      <c r="AB337" s="16">
        <f t="shared" si="235"/>
        <v>0</v>
      </c>
      <c r="AC337" s="16">
        <f t="shared" si="258"/>
        <v>-38848.973475596154</v>
      </c>
      <c r="AD337" s="16">
        <f t="shared" si="259"/>
        <v>0</v>
      </c>
      <c r="AE337" s="16">
        <f t="shared" si="236"/>
        <v>-38848.973475596154</v>
      </c>
      <c r="AF337" s="16">
        <f t="shared" si="260"/>
        <v>0</v>
      </c>
      <c r="AG337" s="16">
        <f t="shared" si="237"/>
        <v>0</v>
      </c>
      <c r="AH337" s="16">
        <f t="shared" si="261"/>
        <v>-17590.986123030048</v>
      </c>
      <c r="AI337" s="16">
        <f t="shared" si="262"/>
        <v>0</v>
      </c>
      <c r="AJ337" s="16">
        <f t="shared" si="238"/>
        <v>-17590.986123030048</v>
      </c>
      <c r="AK337" s="16">
        <f t="shared" si="263"/>
        <v>0</v>
      </c>
      <c r="AL337" s="16">
        <f t="shared" si="239"/>
        <v>0</v>
      </c>
      <c r="AM337" s="16">
        <f t="shared" si="264"/>
        <v>-6625.7141649592841</v>
      </c>
      <c r="AN337" s="16">
        <f t="shared" si="265"/>
        <v>0</v>
      </c>
      <c r="AO337" s="16">
        <f t="shared" si="240"/>
        <v>-6625.7141649592841</v>
      </c>
      <c r="AP337" s="16">
        <f t="shared" si="266"/>
        <v>0</v>
      </c>
      <c r="AQ337" s="16">
        <f t="shared" si="241"/>
        <v>0</v>
      </c>
      <c r="AR337" s="16">
        <f t="shared" si="267"/>
        <v>-6625.7141649592841</v>
      </c>
      <c r="AS337" s="16">
        <f t="shared" si="268"/>
        <v>0</v>
      </c>
      <c r="AT337" s="16">
        <f t="shared" si="242"/>
        <v>-6625.7141649592841</v>
      </c>
      <c r="AU337" s="16">
        <f t="shared" si="269"/>
        <v>0</v>
      </c>
    </row>
    <row r="338" spans="1:47">
      <c r="B338" s="13">
        <v>50</v>
      </c>
      <c r="C338" s="16">
        <f t="shared" si="225"/>
        <v>0</v>
      </c>
      <c r="D338" s="16">
        <f t="shared" si="243"/>
        <v>745465.08525799564</v>
      </c>
      <c r="E338" s="16">
        <f t="shared" si="244"/>
        <v>0</v>
      </c>
      <c r="F338" s="16">
        <f t="shared" si="226"/>
        <v>745465.08525799564</v>
      </c>
      <c r="G338" s="16">
        <f t="shared" si="245"/>
        <v>63042.52655640609</v>
      </c>
      <c r="H338" s="16">
        <f t="shared" si="227"/>
        <v>0</v>
      </c>
      <c r="I338" s="16">
        <f t="shared" si="246"/>
        <v>-82167.668432557621</v>
      </c>
      <c r="J338" s="16">
        <f t="shared" si="247"/>
        <v>0</v>
      </c>
      <c r="K338" s="16">
        <f t="shared" si="228"/>
        <v>-82167.668432557621</v>
      </c>
      <c r="L338" s="16">
        <f t="shared" si="248"/>
        <v>0</v>
      </c>
      <c r="M338" s="16">
        <f t="shared" si="229"/>
        <v>0</v>
      </c>
      <c r="N338" s="16">
        <f t="shared" si="249"/>
        <v>330552.1819372942</v>
      </c>
      <c r="O338" s="16">
        <f t="shared" si="250"/>
        <v>0</v>
      </c>
      <c r="P338" s="16">
        <f t="shared" si="230"/>
        <v>330552.1819372942</v>
      </c>
      <c r="Q338" s="16">
        <f t="shared" si="251"/>
        <v>23543.064054567527</v>
      </c>
      <c r="R338" s="16">
        <f t="shared" si="231"/>
        <v>0</v>
      </c>
      <c r="S338" s="16">
        <f t="shared" si="252"/>
        <v>113713.08371727027</v>
      </c>
      <c r="T338" s="16">
        <f t="shared" si="253"/>
        <v>0</v>
      </c>
      <c r="U338" s="16">
        <f t="shared" si="232"/>
        <v>113713.08371727027</v>
      </c>
      <c r="V338" s="16">
        <f t="shared" si="254"/>
        <v>7877.4183415128546</v>
      </c>
      <c r="W338" s="16">
        <f t="shared" si="233"/>
        <v>0</v>
      </c>
      <c r="X338" s="16">
        <f t="shared" si="255"/>
        <v>4925.1206870346223</v>
      </c>
      <c r="Y338" s="16">
        <f t="shared" si="256"/>
        <v>0</v>
      </c>
      <c r="Z338" s="16">
        <f t="shared" si="234"/>
        <v>4925.1206870346223</v>
      </c>
      <c r="AA338" s="16">
        <f t="shared" si="257"/>
        <v>336.25008961193151</v>
      </c>
      <c r="AB338" s="16">
        <f t="shared" si="235"/>
        <v>0</v>
      </c>
      <c r="AC338" s="16">
        <f t="shared" si="258"/>
        <v>-38848.973475596154</v>
      </c>
      <c r="AD338" s="16">
        <f t="shared" si="259"/>
        <v>0</v>
      </c>
      <c r="AE338" s="16">
        <f t="shared" si="236"/>
        <v>-38848.973475596154</v>
      </c>
      <c r="AF338" s="16">
        <f t="shared" si="260"/>
        <v>0</v>
      </c>
      <c r="AG338" s="16">
        <f t="shared" si="237"/>
        <v>0</v>
      </c>
      <c r="AH338" s="16">
        <f t="shared" si="261"/>
        <v>-17590.986123030048</v>
      </c>
      <c r="AI338" s="16">
        <f t="shared" si="262"/>
        <v>0</v>
      </c>
      <c r="AJ338" s="16">
        <f t="shared" si="238"/>
        <v>-17590.986123030048</v>
      </c>
      <c r="AK338" s="16">
        <f t="shared" si="263"/>
        <v>0</v>
      </c>
      <c r="AL338" s="16">
        <f t="shared" si="239"/>
        <v>0</v>
      </c>
      <c r="AM338" s="16">
        <f t="shared" si="264"/>
        <v>-6625.7141649592841</v>
      </c>
      <c r="AN338" s="16">
        <f t="shared" si="265"/>
        <v>0</v>
      </c>
      <c r="AO338" s="16">
        <f t="shared" si="240"/>
        <v>-6625.7141649592841</v>
      </c>
      <c r="AP338" s="16">
        <f t="shared" si="266"/>
        <v>0</v>
      </c>
      <c r="AQ338" s="16">
        <f t="shared" si="241"/>
        <v>0</v>
      </c>
      <c r="AR338" s="16">
        <f t="shared" si="267"/>
        <v>-6625.7141649592841</v>
      </c>
      <c r="AS338" s="16">
        <f t="shared" si="268"/>
        <v>0</v>
      </c>
      <c r="AT338" s="16">
        <f t="shared" si="242"/>
        <v>-6625.7141649592841</v>
      </c>
      <c r="AU338" s="16">
        <f t="shared" si="269"/>
        <v>0</v>
      </c>
    </row>
    <row r="339" spans="1:47">
      <c r="B339" s="13">
        <v>51</v>
      </c>
      <c r="C339" s="16">
        <f t="shared" si="225"/>
        <v>0</v>
      </c>
      <c r="D339" s="16">
        <f t="shared" si="243"/>
        <v>745465.08525799564</v>
      </c>
      <c r="E339" s="16">
        <f t="shared" si="244"/>
        <v>0</v>
      </c>
      <c r="F339" s="16">
        <f t="shared" si="226"/>
        <v>745465.08525799564</v>
      </c>
      <c r="G339" s="16">
        <f t="shared" si="245"/>
        <v>61806.398584711853</v>
      </c>
      <c r="H339" s="16">
        <f t="shared" si="227"/>
        <v>0</v>
      </c>
      <c r="I339" s="16">
        <f t="shared" si="246"/>
        <v>-82167.668432557621</v>
      </c>
      <c r="J339" s="16">
        <f t="shared" si="247"/>
        <v>0</v>
      </c>
      <c r="K339" s="16">
        <f t="shared" si="228"/>
        <v>-82167.668432557621</v>
      </c>
      <c r="L339" s="16">
        <f t="shared" si="248"/>
        <v>0</v>
      </c>
      <c r="M339" s="16">
        <f t="shared" si="229"/>
        <v>0</v>
      </c>
      <c r="N339" s="16">
        <f t="shared" si="249"/>
        <v>330552.1819372942</v>
      </c>
      <c r="O339" s="16">
        <f t="shared" si="250"/>
        <v>0</v>
      </c>
      <c r="P339" s="16">
        <f t="shared" si="230"/>
        <v>330552.1819372942</v>
      </c>
      <c r="Q339" s="16">
        <f t="shared" si="251"/>
        <v>23081.435347615221</v>
      </c>
      <c r="R339" s="16">
        <f t="shared" si="231"/>
        <v>0</v>
      </c>
      <c r="S339" s="16">
        <f t="shared" si="252"/>
        <v>113713.08371727027</v>
      </c>
      <c r="T339" s="16">
        <f t="shared" si="253"/>
        <v>0</v>
      </c>
      <c r="U339" s="16">
        <f t="shared" si="232"/>
        <v>113713.08371727027</v>
      </c>
      <c r="V339" s="16">
        <f t="shared" si="254"/>
        <v>7722.959158345936</v>
      </c>
      <c r="W339" s="16">
        <f t="shared" si="233"/>
        <v>0</v>
      </c>
      <c r="X339" s="16">
        <f t="shared" si="255"/>
        <v>4925.1206870346223</v>
      </c>
      <c r="Y339" s="16">
        <f t="shared" si="256"/>
        <v>0</v>
      </c>
      <c r="Z339" s="16">
        <f t="shared" si="234"/>
        <v>4925.1206870346223</v>
      </c>
      <c r="AA339" s="16">
        <f t="shared" si="257"/>
        <v>329.65695059993283</v>
      </c>
      <c r="AB339" s="16">
        <f t="shared" si="235"/>
        <v>0</v>
      </c>
      <c r="AC339" s="16">
        <f t="shared" si="258"/>
        <v>-38848.973475596154</v>
      </c>
      <c r="AD339" s="16">
        <f t="shared" si="259"/>
        <v>0</v>
      </c>
      <c r="AE339" s="16">
        <f t="shared" si="236"/>
        <v>-38848.973475596154</v>
      </c>
      <c r="AF339" s="16">
        <f t="shared" si="260"/>
        <v>0</v>
      </c>
      <c r="AG339" s="16">
        <f t="shared" si="237"/>
        <v>0</v>
      </c>
      <c r="AH339" s="16">
        <f t="shared" si="261"/>
        <v>-17590.986123030048</v>
      </c>
      <c r="AI339" s="16">
        <f t="shared" si="262"/>
        <v>0</v>
      </c>
      <c r="AJ339" s="16">
        <f t="shared" si="238"/>
        <v>-17590.986123030048</v>
      </c>
      <c r="AK339" s="16">
        <f t="shared" si="263"/>
        <v>0</v>
      </c>
      <c r="AL339" s="16">
        <f t="shared" si="239"/>
        <v>0</v>
      </c>
      <c r="AM339" s="16">
        <f t="shared" si="264"/>
        <v>-6625.7141649592841</v>
      </c>
      <c r="AN339" s="16">
        <f t="shared" si="265"/>
        <v>0</v>
      </c>
      <c r="AO339" s="16">
        <f t="shared" si="240"/>
        <v>-6625.7141649592841</v>
      </c>
      <c r="AP339" s="16">
        <f t="shared" si="266"/>
        <v>0</v>
      </c>
      <c r="AQ339" s="16">
        <f t="shared" si="241"/>
        <v>0</v>
      </c>
      <c r="AR339" s="16">
        <f t="shared" si="267"/>
        <v>-6625.7141649592841</v>
      </c>
      <c r="AS339" s="16">
        <f t="shared" si="268"/>
        <v>0</v>
      </c>
      <c r="AT339" s="16">
        <f t="shared" si="242"/>
        <v>-6625.7141649592841</v>
      </c>
      <c r="AU339" s="16">
        <f t="shared" si="269"/>
        <v>0</v>
      </c>
    </row>
    <row r="340" spans="1:47">
      <c r="B340" s="13">
        <v>52</v>
      </c>
      <c r="C340" s="16">
        <f t="shared" si="225"/>
        <v>0</v>
      </c>
      <c r="D340" s="16">
        <f t="shared" si="243"/>
        <v>745465.08525799564</v>
      </c>
      <c r="E340" s="16">
        <f t="shared" si="244"/>
        <v>0</v>
      </c>
      <c r="F340" s="16">
        <f t="shared" si="226"/>
        <v>745465.08525799564</v>
      </c>
      <c r="G340" s="16">
        <f t="shared" si="245"/>
        <v>60594.508416384168</v>
      </c>
      <c r="H340" s="16">
        <f t="shared" si="227"/>
        <v>0</v>
      </c>
      <c r="I340" s="16">
        <f t="shared" si="246"/>
        <v>-82167.668432557621</v>
      </c>
      <c r="J340" s="16">
        <f t="shared" si="247"/>
        <v>0</v>
      </c>
      <c r="K340" s="16">
        <f t="shared" si="228"/>
        <v>-82167.668432557621</v>
      </c>
      <c r="L340" s="16">
        <f t="shared" si="248"/>
        <v>0</v>
      </c>
      <c r="M340" s="16">
        <f t="shared" si="229"/>
        <v>0</v>
      </c>
      <c r="N340" s="16">
        <f t="shared" si="249"/>
        <v>330552.1819372942</v>
      </c>
      <c r="O340" s="16">
        <f t="shared" si="250"/>
        <v>0</v>
      </c>
      <c r="P340" s="16">
        <f t="shared" si="230"/>
        <v>330552.1819372942</v>
      </c>
      <c r="Q340" s="16">
        <f t="shared" si="251"/>
        <v>22628.858183936492</v>
      </c>
      <c r="R340" s="16">
        <f t="shared" si="231"/>
        <v>0</v>
      </c>
      <c r="S340" s="16">
        <f t="shared" si="252"/>
        <v>113713.08371727027</v>
      </c>
      <c r="T340" s="16">
        <f t="shared" si="253"/>
        <v>0</v>
      </c>
      <c r="U340" s="16">
        <f t="shared" si="232"/>
        <v>113713.08371727027</v>
      </c>
      <c r="V340" s="16">
        <f t="shared" si="254"/>
        <v>7571.5285866136628</v>
      </c>
      <c r="W340" s="16">
        <f t="shared" si="233"/>
        <v>0</v>
      </c>
      <c r="X340" s="16">
        <f t="shared" si="255"/>
        <v>4925.1206870346223</v>
      </c>
      <c r="Y340" s="16">
        <f t="shared" si="256"/>
        <v>0</v>
      </c>
      <c r="Z340" s="16">
        <f t="shared" si="234"/>
        <v>4925.1206870346223</v>
      </c>
      <c r="AA340" s="16">
        <f t="shared" si="257"/>
        <v>323.19308882346354</v>
      </c>
      <c r="AB340" s="16">
        <f t="shared" si="235"/>
        <v>0</v>
      </c>
      <c r="AC340" s="16">
        <f t="shared" si="258"/>
        <v>-38848.973475596154</v>
      </c>
      <c r="AD340" s="16">
        <f t="shared" si="259"/>
        <v>0</v>
      </c>
      <c r="AE340" s="16">
        <f t="shared" si="236"/>
        <v>-38848.973475596154</v>
      </c>
      <c r="AF340" s="16">
        <f t="shared" si="260"/>
        <v>0</v>
      </c>
      <c r="AG340" s="16">
        <f t="shared" si="237"/>
        <v>0</v>
      </c>
      <c r="AH340" s="16">
        <f t="shared" si="261"/>
        <v>-17590.986123030048</v>
      </c>
      <c r="AI340" s="16">
        <f t="shared" si="262"/>
        <v>0</v>
      </c>
      <c r="AJ340" s="16">
        <f t="shared" si="238"/>
        <v>-17590.986123030048</v>
      </c>
      <c r="AK340" s="16">
        <f t="shared" si="263"/>
        <v>0</v>
      </c>
      <c r="AL340" s="16">
        <f t="shared" si="239"/>
        <v>0</v>
      </c>
      <c r="AM340" s="16">
        <f t="shared" si="264"/>
        <v>-6625.7141649592841</v>
      </c>
      <c r="AN340" s="16">
        <f t="shared" si="265"/>
        <v>0</v>
      </c>
      <c r="AO340" s="16">
        <f t="shared" si="240"/>
        <v>-6625.7141649592841</v>
      </c>
      <c r="AP340" s="16">
        <f t="shared" si="266"/>
        <v>0</v>
      </c>
      <c r="AQ340" s="16">
        <f t="shared" si="241"/>
        <v>0</v>
      </c>
      <c r="AR340" s="16">
        <f t="shared" si="267"/>
        <v>-6625.7141649592841</v>
      </c>
      <c r="AS340" s="16">
        <f t="shared" si="268"/>
        <v>0</v>
      </c>
      <c r="AT340" s="16">
        <f t="shared" si="242"/>
        <v>-6625.7141649592841</v>
      </c>
      <c r="AU340" s="16">
        <f t="shared" si="269"/>
        <v>0</v>
      </c>
    </row>
    <row r="341" spans="1:47">
      <c r="B341" s="13">
        <v>53</v>
      </c>
      <c r="C341" s="16">
        <f t="shared" si="225"/>
        <v>0</v>
      </c>
      <c r="D341" s="16">
        <f t="shared" si="243"/>
        <v>745465.08525799564</v>
      </c>
      <c r="E341" s="16">
        <f t="shared" si="244"/>
        <v>0</v>
      </c>
      <c r="F341" s="16">
        <f t="shared" si="226"/>
        <v>745465.08525799564</v>
      </c>
      <c r="G341" s="16">
        <f t="shared" si="245"/>
        <v>59406.380800376632</v>
      </c>
      <c r="H341" s="16">
        <f t="shared" si="227"/>
        <v>0</v>
      </c>
      <c r="I341" s="16">
        <f t="shared" si="246"/>
        <v>-82167.668432557621</v>
      </c>
      <c r="J341" s="16">
        <f t="shared" si="247"/>
        <v>0</v>
      </c>
      <c r="K341" s="16">
        <f t="shared" si="228"/>
        <v>-82167.668432557621</v>
      </c>
      <c r="L341" s="16">
        <f t="shared" si="248"/>
        <v>0</v>
      </c>
      <c r="M341" s="16">
        <f t="shared" si="229"/>
        <v>0</v>
      </c>
      <c r="N341" s="16">
        <f t="shared" si="249"/>
        <v>330552.1819372942</v>
      </c>
      <c r="O341" s="16">
        <f t="shared" si="250"/>
        <v>0</v>
      </c>
      <c r="P341" s="16">
        <f t="shared" si="230"/>
        <v>330552.1819372942</v>
      </c>
      <c r="Q341" s="16">
        <f t="shared" si="251"/>
        <v>22185.155082290679</v>
      </c>
      <c r="R341" s="16">
        <f t="shared" si="231"/>
        <v>0</v>
      </c>
      <c r="S341" s="16">
        <f t="shared" si="252"/>
        <v>113713.08371727027</v>
      </c>
      <c r="T341" s="16">
        <f t="shared" si="253"/>
        <v>0</v>
      </c>
      <c r="U341" s="16">
        <f t="shared" si="232"/>
        <v>113713.08371727027</v>
      </c>
      <c r="V341" s="16">
        <f t="shared" si="254"/>
        <v>7423.0672417781007</v>
      </c>
      <c r="W341" s="16">
        <f t="shared" si="233"/>
        <v>0</v>
      </c>
      <c r="X341" s="16">
        <f t="shared" si="255"/>
        <v>4925.1206870346223</v>
      </c>
      <c r="Y341" s="16">
        <f t="shared" si="256"/>
        <v>0</v>
      </c>
      <c r="Z341" s="16">
        <f t="shared" si="234"/>
        <v>4925.1206870346223</v>
      </c>
      <c r="AA341" s="16">
        <f t="shared" si="257"/>
        <v>316.85596943476816</v>
      </c>
      <c r="AB341" s="16">
        <f t="shared" si="235"/>
        <v>0</v>
      </c>
      <c r="AC341" s="16">
        <f t="shared" si="258"/>
        <v>-38848.973475596154</v>
      </c>
      <c r="AD341" s="16">
        <f t="shared" si="259"/>
        <v>0</v>
      </c>
      <c r="AE341" s="16">
        <f t="shared" si="236"/>
        <v>-38848.973475596154</v>
      </c>
      <c r="AF341" s="16">
        <f t="shared" si="260"/>
        <v>0</v>
      </c>
      <c r="AG341" s="16">
        <f t="shared" si="237"/>
        <v>0</v>
      </c>
      <c r="AH341" s="16">
        <f t="shared" si="261"/>
        <v>-17590.986123030048</v>
      </c>
      <c r="AI341" s="16">
        <f t="shared" si="262"/>
        <v>0</v>
      </c>
      <c r="AJ341" s="16">
        <f t="shared" si="238"/>
        <v>-17590.986123030048</v>
      </c>
      <c r="AK341" s="16">
        <f t="shared" si="263"/>
        <v>0</v>
      </c>
      <c r="AL341" s="16">
        <f t="shared" si="239"/>
        <v>0</v>
      </c>
      <c r="AM341" s="16">
        <f t="shared" si="264"/>
        <v>-6625.7141649592841</v>
      </c>
      <c r="AN341" s="16">
        <f t="shared" si="265"/>
        <v>0</v>
      </c>
      <c r="AO341" s="16">
        <f t="shared" si="240"/>
        <v>-6625.7141649592841</v>
      </c>
      <c r="AP341" s="16">
        <f t="shared" si="266"/>
        <v>0</v>
      </c>
      <c r="AQ341" s="16">
        <f t="shared" si="241"/>
        <v>0</v>
      </c>
      <c r="AR341" s="16">
        <f t="shared" si="267"/>
        <v>-6625.7141649592841</v>
      </c>
      <c r="AS341" s="16">
        <f t="shared" si="268"/>
        <v>0</v>
      </c>
      <c r="AT341" s="16">
        <f t="shared" si="242"/>
        <v>-6625.7141649592841</v>
      </c>
      <c r="AU341" s="16">
        <f t="shared" si="269"/>
        <v>0</v>
      </c>
    </row>
    <row r="343" spans="1:47">
      <c r="A343" s="2" t="s">
        <v>596</v>
      </c>
      <c r="B343" s="5" t="s">
        <v>429</v>
      </c>
      <c r="C343" s="11">
        <f>IF($AQ$365,$AQ$346,$AQ$345)</f>
        <v>24402</v>
      </c>
      <c r="D343" s="5" t="s">
        <v>430</v>
      </c>
      <c r="E343" s="11">
        <f>IF($B$76+780&lt;$B$78,2,IF($C$343&lt;=$C$344+1,-1,IF($C$343&gt;=$B$76+781,1,0)))</f>
        <v>0</v>
      </c>
      <c r="F343" s="5" t="s">
        <v>431</v>
      </c>
      <c r="G343" s="9" t="str">
        <f>CHOOSE($E$343+2,IF($C$344+1&lt;$B$78,"già ora (prima di gennaio 2027)",IF($C$344+1=$B$78,"già ora (da gennaio 2027)","prima dei 40 anni")),"dentro la scala","dopo i 65 anni (fuori scala)","fuori scala: i 65 anni cadono prima del 2027")</f>
        <v>dentro la scala</v>
      </c>
    </row>
    <row r="344" spans="1:47">
      <c r="A344" s="5" t="s">
        <v>432</v>
      </c>
      <c r="C344" s="11">
        <f>MAX($B$76+478,$B$78-2)</f>
        <v>24322</v>
      </c>
      <c r="H344" s="11">
        <f>IF($C$365,$C$344,$C$346)</f>
        <v>24322</v>
      </c>
      <c r="M344" s="11">
        <f>IF($H$365,$H$344,$H$346)</f>
        <v>24389</v>
      </c>
      <c r="R344" s="11">
        <f>IF($M$365,$M$344,$M$346)</f>
        <v>24389</v>
      </c>
      <c r="W344" s="11">
        <f>IF($R$365,$R$344,$R$346)</f>
        <v>24389</v>
      </c>
      <c r="AB344" s="11">
        <f>IF($W$365,$W$344,$W$346)</f>
        <v>24397</v>
      </c>
      <c r="AG344" s="11">
        <f>IF($AB$365,$AB$344,$AB$346)</f>
        <v>24401</v>
      </c>
      <c r="AL344" s="11">
        <f>IF($AG$365,$AG$344,$AG$346)</f>
        <v>24401</v>
      </c>
      <c r="AQ344" s="11">
        <f>IF($AL$365,$AL$344,$AL$346)</f>
        <v>24401</v>
      </c>
    </row>
    <row r="345" spans="1:47">
      <c r="A345" s="5" t="s">
        <v>433</v>
      </c>
      <c r="C345" s="11">
        <f>MAX($B$76+781,$C$344+3)</f>
        <v>24591</v>
      </c>
      <c r="H345" s="11">
        <f>IF($C$365,$C$346,$C$345)</f>
        <v>24456</v>
      </c>
      <c r="M345" s="11">
        <f>IF($H$365,$H$346,$H$345)</f>
        <v>24456</v>
      </c>
      <c r="R345" s="11">
        <f>IF($M$365,$M$346,$M$345)</f>
        <v>24422</v>
      </c>
      <c r="W345" s="11">
        <f>IF($R$365,$R$346,$R$345)</f>
        <v>24405</v>
      </c>
      <c r="AB345" s="11">
        <f>IF($W$365,$W$346,$W$345)</f>
        <v>24405</v>
      </c>
      <c r="AG345" s="11">
        <f>IF($AB$365,$AB$346,$AB$345)</f>
        <v>24405</v>
      </c>
      <c r="AL345" s="11">
        <f>IF($AG$365,$AG$346,$AG$345)</f>
        <v>24403</v>
      </c>
      <c r="AQ345" s="11">
        <f>IF($AL$365,$AL$346,$AL$345)</f>
        <v>24402</v>
      </c>
    </row>
    <row r="346" spans="1:47">
      <c r="A346" s="5" t="s">
        <v>434</v>
      </c>
      <c r="C346" s="11">
        <f>INT(($C$344+$C$345)/2)</f>
        <v>24456</v>
      </c>
      <c r="H346" s="11">
        <f>INT(($H$344+$H$345)/2)</f>
        <v>24389</v>
      </c>
      <c r="M346" s="11">
        <f>INT(($M$344+$M$345)/2)</f>
        <v>24422</v>
      </c>
      <c r="R346" s="11">
        <f>INT(($R$344+$R$345)/2)</f>
        <v>24405</v>
      </c>
      <c r="W346" s="11">
        <f>INT(($W$344+$W$345)/2)</f>
        <v>24397</v>
      </c>
      <c r="AB346" s="11">
        <f>INT(($AB$344+$AB$345)/2)</f>
        <v>24401</v>
      </c>
      <c r="AG346" s="11">
        <f>INT(($AG$344+$AG$345)/2)</f>
        <v>24403</v>
      </c>
      <c r="AL346" s="11">
        <f>INT(($AL$344+$AL$345)/2)</f>
        <v>24402</v>
      </c>
      <c r="AQ346" s="11">
        <f>INT(($AQ$344+$AQ$345)/2)</f>
        <v>24401</v>
      </c>
    </row>
    <row r="347" spans="1:47">
      <c r="A347" s="5" t="s">
        <v>397</v>
      </c>
      <c r="C347" s="11">
        <f>MAX(0,$C$346-$B$78)</f>
        <v>132</v>
      </c>
      <c r="H347" s="11">
        <f>MAX(0,$H$346-$B$78)</f>
        <v>65</v>
      </c>
      <c r="M347" s="11">
        <f>MAX(0,$M$346-$B$78)</f>
        <v>98</v>
      </c>
      <c r="R347" s="11">
        <f>MAX(0,$R$346-$B$78)</f>
        <v>81</v>
      </c>
      <c r="W347" s="11">
        <f>MAX(0,$W$346-$B$78)</f>
        <v>73</v>
      </c>
      <c r="AB347" s="11">
        <f>MAX(0,$AB$346-$B$78)</f>
        <v>77</v>
      </c>
      <c r="AG347" s="11">
        <f>MAX(0,$AG$346-$B$78)</f>
        <v>79</v>
      </c>
      <c r="AL347" s="11">
        <f>MAX(0,$AL$346-$B$78)</f>
        <v>78</v>
      </c>
      <c r="AQ347" s="11">
        <f>MAX(0,$AQ$346-$B$78)</f>
        <v>77</v>
      </c>
    </row>
    <row r="348" spans="1:47">
      <c r="A348" s="5" t="s">
        <v>398</v>
      </c>
      <c r="C348" s="11">
        <f>INT($C$346/12)</f>
        <v>2038</v>
      </c>
      <c r="H348" s="11">
        <f>INT($H$346/12)</f>
        <v>2032</v>
      </c>
      <c r="M348" s="11">
        <f>INT($M$346/12)</f>
        <v>2035</v>
      </c>
      <c r="R348" s="11">
        <f>INT($R$346/12)</f>
        <v>2033</v>
      </c>
      <c r="W348" s="11">
        <f>INT($W$346/12)</f>
        <v>2033</v>
      </c>
      <c r="AB348" s="11">
        <f>INT($AB$346/12)</f>
        <v>2033</v>
      </c>
      <c r="AG348" s="11">
        <f>INT($AG$346/12)</f>
        <v>2033</v>
      </c>
      <c r="AL348" s="11">
        <f>INT($AL$346/12)</f>
        <v>2033</v>
      </c>
      <c r="AQ348" s="11">
        <f>INT($AQ$346/12)</f>
        <v>2033</v>
      </c>
    </row>
    <row r="349" spans="1:47">
      <c r="A349" s="5" t="s">
        <v>399</v>
      </c>
      <c r="C349" s="18">
        <f>MOD($C$346,12)/12</f>
        <v>0</v>
      </c>
      <c r="H349" s="18">
        <f>MOD($H$346,12)/12</f>
        <v>0.41666666666666669</v>
      </c>
      <c r="M349" s="18">
        <f>MOD($M$346,12)/12</f>
        <v>0.16666666666666666</v>
      </c>
      <c r="R349" s="18">
        <f>MOD($R$346,12)/12</f>
        <v>0.75</v>
      </c>
      <c r="W349" s="18">
        <f>MOD($W$346,12)/12</f>
        <v>8.3333333333333329E-2</v>
      </c>
      <c r="AB349" s="18">
        <f>MOD($AB$346,12)/12</f>
        <v>0.41666666666666669</v>
      </c>
      <c r="AG349" s="18">
        <f>MOD($AG$346,12)/12</f>
        <v>0.58333333333333337</v>
      </c>
      <c r="AL349" s="18">
        <f>MOD($AL$346,12)/12</f>
        <v>0.5</v>
      </c>
      <c r="AQ349" s="18">
        <f>MOD($AQ$346,12)/12</f>
        <v>0.41666666666666669</v>
      </c>
    </row>
    <row r="350" spans="1:47">
      <c r="A350" s="5" t="s">
        <v>586</v>
      </c>
      <c r="C350" s="34">
        <f>0</f>
        <v>0</v>
      </c>
      <c r="H350" s="34">
        <f>0</f>
        <v>0</v>
      </c>
      <c r="M350" s="34">
        <f>0</f>
        <v>0</v>
      </c>
      <c r="R350" s="34">
        <f>0</f>
        <v>0</v>
      </c>
      <c r="W350" s="34">
        <f>0</f>
        <v>0</v>
      </c>
      <c r="AB350" s="34">
        <f>0</f>
        <v>0</v>
      </c>
      <c r="AG350" s="34">
        <f>0</f>
        <v>0</v>
      </c>
      <c r="AL350" s="34">
        <f>0</f>
        <v>0</v>
      </c>
      <c r="AQ350" s="34">
        <f>0</f>
        <v>0</v>
      </c>
    </row>
    <row r="351" spans="1:47">
      <c r="A351" s="5" t="s">
        <v>400</v>
      </c>
      <c r="C351" s="16">
        <f>INDEX('3 - Le tre forze'!$F$242:$F$734,$C$347+1)+$C$350*INDEX('3 - Le tre forze'!$N$242:$N$734,$C$347+1)</f>
        <v>501747.56644426525</v>
      </c>
      <c r="H351" s="16">
        <f>INDEX('3 - Le tre forze'!$F$242:$F$734,$H$347+1)+$H$350*INDEX('3 - Le tre forze'!$N$242:$N$734,$H$347+1)</f>
        <v>366892.00699528563</v>
      </c>
      <c r="M351" s="16">
        <f>INDEX('3 - Le tre forze'!$F$242:$F$734,$M$347+1)+$M$350*INDEX('3 - Le tre forze'!$N$242:$N$734,$M$347+1)</f>
        <v>430722.65995650442</v>
      </c>
      <c r="R351" s="16">
        <f>INDEX('3 - Le tre forze'!$F$242:$F$734,$R$347+1)+$R$350*INDEX('3 - Le tre forze'!$N$242:$N$734,$R$347+1)</f>
        <v>397236.41553927236</v>
      </c>
      <c r="W351" s="16">
        <f>INDEX('3 - Le tre forze'!$F$242:$F$734,$W$347+1)+$W$350*INDEX('3 - Le tre forze'!$N$242:$N$734,$W$347+1)</f>
        <v>381924.8493894306</v>
      </c>
      <c r="AB351" s="16">
        <f>INDEX('3 - Le tre forze'!$F$242:$F$734,$AB$347+1)+$AB$350*INDEX('3 - Le tre forze'!$N$242:$N$734,$AB$347+1)</f>
        <v>389545.47123162035</v>
      </c>
      <c r="AG351" s="16">
        <f>INDEX('3 - Le tre forze'!$F$242:$F$734,$AG$347+1)+$AG$350*INDEX('3 - Le tre forze'!$N$242:$N$734,$AG$347+1)</f>
        <v>393382.11265885265</v>
      </c>
      <c r="AL351" s="16">
        <f>INDEX('3 - Le tre forze'!$F$242:$F$734,$AL$347+1)+$AL$350*INDEX('3 - Le tre forze'!$N$242:$N$734,$AL$347+1)</f>
        <v>391461.58933039539</v>
      </c>
      <c r="AQ351" s="16">
        <f>INDEX('3 - Le tre forze'!$F$242:$F$734,$AQ$347+1)+$AQ$350*INDEX('3 - Le tre forze'!$N$242:$N$734,$AQ$347+1)</f>
        <v>389545.47123162035</v>
      </c>
    </row>
    <row r="352" spans="1:47">
      <c r="A352" s="5" t="s">
        <v>381</v>
      </c>
      <c r="C352" s="16">
        <f>INDEX('3 - Le tre forze'!$J$242:$J$734,$C$347+1)+$C$350*INDEX('3 - Le tre forze'!$O$242:$O$734,$C$347+1)</f>
        <v>317528.88897084759</v>
      </c>
      <c r="H352" s="16">
        <f>INDEX('3 - Le tre forze'!$J$242:$J$734,$H$347+1)+$H$350*INDEX('3 - Le tre forze'!$O$242:$O$734,$H$347+1)</f>
        <v>236976.85132283921</v>
      </c>
      <c r="M352" s="16">
        <f>INDEX('3 - Le tre forze'!$J$242:$J$734,$M$347+1)+$M$350*INDEX('3 - Le tre forze'!$O$242:$O$734,$M$347+1)</f>
        <v>275539.29669364443</v>
      </c>
      <c r="R352" s="16">
        <f>INDEX('3 - Le tre forze'!$J$242:$J$734,$R$347+1)+$R$350*INDEX('3 - Le tre forze'!$O$242:$O$734,$R$347+1)</f>
        <v>255411.62342116627</v>
      </c>
      <c r="W352" s="16">
        <f>INDEX('3 - Le tre forze'!$J$242:$J$734,$W$347+1)+$W$350*INDEX('3 - Le tre forze'!$O$242:$O$734,$W$347+1)</f>
        <v>246133.39543546736</v>
      </c>
      <c r="AB352" s="16">
        <f>INDEX('3 - Le tre forze'!$J$242:$J$734,$AB$347+1)+$AB$350*INDEX('3 - Le tre forze'!$O$242:$O$734,$AB$347+1)</f>
        <v>250757.1983763465</v>
      </c>
      <c r="AG352" s="16">
        <f>INDEX('3 - Le tre forze'!$J$242:$J$734,$AG$347+1)+$AG$350*INDEX('3 - Le tre forze'!$O$242:$O$734,$AG$347+1)</f>
        <v>253080.57049205745</v>
      </c>
      <c r="AL352" s="16">
        <f>INDEX('3 - Le tre forze'!$J$242:$J$734,$AL$347+1)+$AL$350*INDEX('3 - Le tre forze'!$O$242:$O$734,$AL$347+1)</f>
        <v>251917.9259162512</v>
      </c>
      <c r="AQ352" s="16">
        <f>INDEX('3 - Le tre forze'!$J$242:$J$734,$AQ$347+1)+$AQ$350*INDEX('3 - Le tre forze'!$O$242:$O$734,$AQ$347+1)</f>
        <v>250757.1983763465</v>
      </c>
    </row>
    <row r="353" spans="1:47">
      <c r="A353" s="5" t="s">
        <v>132</v>
      </c>
      <c r="C353" s="20">
        <f>MAX(0,1-$C$352/($C$351*INDEX('3 - Le tre forze'!$D$242:$D$734,$C$347+1)))</f>
        <v>0.4910254352534551</v>
      </c>
      <c r="H353" s="20">
        <f>MAX(0,1-$H$352/($H$351*INDEX('3 - Le tre forze'!$D$242:$D$734,$H$347+1)))</f>
        <v>0.41979240348152347</v>
      </c>
      <c r="M353" s="20">
        <f>MAX(0,1-$M$352/($M$351*INDEX('3 - Le tre forze'!$D$242:$D$734,$M$347+1)))</f>
        <v>0.4558093329899926</v>
      </c>
      <c r="R353" s="20">
        <f>MAX(0,1-$R$352/($R$351*INDEX('3 - Le tre forze'!$D$242:$D$734,$R$347+1)))</f>
        <v>0.43747679342031121</v>
      </c>
      <c r="W353" s="20">
        <f>MAX(0,1-$W$352/($W$351*INDEX('3 - Le tre forze'!$D$242:$D$734,$W$347+1)))</f>
        <v>0.4286859358725863</v>
      </c>
      <c r="AB353" s="20">
        <f>MAX(0,1-$AB$352/($AB$351*INDEX('3 - Le tre forze'!$D$242:$D$734,$AB$347+1)))</f>
        <v>0.43309431288009914</v>
      </c>
      <c r="AG353" s="20">
        <f>MAX(0,1-$AG$352/($AG$351*INDEX('3 - Le tre forze'!$D$242:$D$734,$AG$347+1)))</f>
        <v>0.43528880297629424</v>
      </c>
      <c r="AL353" s="20">
        <f>MAX(0,1-$AL$352/($AL$351*INDEX('3 - Le tre forze'!$D$242:$D$734,$AL$347+1)))</f>
        <v>0.43419236885097545</v>
      </c>
      <c r="AQ353" s="20">
        <f>MAX(0,1-$AQ$352/($AQ$351*INDEX('3 - Le tre forze'!$D$242:$D$734,$AQ$347+1)))</f>
        <v>0.43309431288009914</v>
      </c>
    </row>
    <row r="354" spans="1:47">
      <c r="A354" s="5" t="s">
        <v>425</v>
      </c>
      <c r="C354" s="16">
        <f>$C$351</f>
        <v>501747.56644426525</v>
      </c>
      <c r="H354" s="16">
        <f>$H$351</f>
        <v>366892.00699528563</v>
      </c>
      <c r="M354" s="16">
        <f>$M$351</f>
        <v>430722.65995650442</v>
      </c>
      <c r="R354" s="16">
        <f>$R$351</f>
        <v>397236.41553927236</v>
      </c>
      <c r="W354" s="16">
        <f>$W$351</f>
        <v>381924.8493894306</v>
      </c>
      <c r="AB354" s="16">
        <f>$AB$351</f>
        <v>389545.47123162035</v>
      </c>
      <c r="AG354" s="16">
        <f>$AG$351</f>
        <v>393382.11265885265</v>
      </c>
      <c r="AL354" s="16">
        <f>$AL$351</f>
        <v>391461.58933039539</v>
      </c>
      <c r="AQ354" s="16">
        <f>$AQ$351</f>
        <v>389545.47123162035</v>
      </c>
    </row>
    <row r="355" spans="1:47">
      <c r="A355" s="5" t="s">
        <v>195</v>
      </c>
      <c r="C355" s="20">
        <f>$C$353</f>
        <v>0.4910254352534551</v>
      </c>
      <c r="H355" s="20">
        <f>$H$353</f>
        <v>0.41979240348152347</v>
      </c>
      <c r="M355" s="20">
        <f>$M$353</f>
        <v>0.4558093329899926</v>
      </c>
      <c r="R355" s="20">
        <f>$R$353</f>
        <v>0.43747679342031121</v>
      </c>
      <c r="W355" s="20">
        <f>$W$353</f>
        <v>0.4286859358725863</v>
      </c>
      <c r="AB355" s="20">
        <f>$AB$353</f>
        <v>0.43309431288009914</v>
      </c>
      <c r="AG355" s="20">
        <f>$AG$353</f>
        <v>0.43528880297629424</v>
      </c>
      <c r="AL355" s="20">
        <f>$AL$353</f>
        <v>0.43419236885097545</v>
      </c>
      <c r="AQ355" s="20">
        <f>$AQ$353</f>
        <v>0.43309431288009914</v>
      </c>
    </row>
    <row r="356" spans="1:47">
      <c r="A356" s="5" t="s">
        <v>401</v>
      </c>
      <c r="C356" s="16">
        <f>INDEX('3 - Le tre forze'!$AK$163:$AK$239,($C$348-1)-2008)+INDEX('3 - Le tre forze'!$AG$163:$AG$239,$C$348-2008)*$C$349/INDEX('3 - Le tre forze'!$L$163:$L$239,$C$348-2008)+$B$92*(INDEX('3 - Le tre forze'!$AO$163:$AO$239,($C$348+$B$6-1)-2008)-INDEX('3 - Le tre forze'!$AO$163:$AO$239,($C$348-1)-2008))</f>
        <v>351939.28071444348</v>
      </c>
      <c r="H356" s="16">
        <f>INDEX('3 - Le tre forze'!$AK$163:$AK$239,($H$348-1)-2008)+INDEX('3 - Le tre forze'!$AG$163:$AG$239,$H$348-2008)*$H$349/INDEX('3 - Le tre forze'!$L$163:$L$239,$H$348-2008)+$B$92*(INDEX('3 - Le tre forze'!$AO$163:$AO$239,($H$348+$B$6-1)-2008)-INDEX('3 - Le tre forze'!$AO$163:$AO$239,($H$348-1)-2008))</f>
        <v>284293.33835398848</v>
      </c>
      <c r="M356" s="16">
        <f>INDEX('3 - Le tre forze'!$AK$163:$AK$239,($M$348-1)-2008)+INDEX('3 - Le tre forze'!$AG$163:$AG$239,$M$348-2008)*$M$349/INDEX('3 - Le tre forze'!$L$163:$L$239,$M$348-2008)+$B$92*(INDEX('3 - Le tre forze'!$AO$163:$AO$239,($M$348+$B$6-1)-2008)-INDEX('3 - Le tre forze'!$AO$163:$AO$239,($M$348-1)-2008))</f>
        <v>317844.2608035751</v>
      </c>
      <c r="R356" s="16">
        <f>INDEX('3 - Le tre forze'!$AK$163:$AK$239,($R$348-1)-2008)+INDEX('3 - Le tre forze'!$AG$163:$AG$239,$R$348-2008)*$R$349/INDEX('3 - Le tre forze'!$L$163:$L$239,$R$348-2008)+$B$92*(INDEX('3 - Le tre forze'!$AO$163:$AO$239,($R$348+$B$6-1)-2008)-INDEX('3 - Le tre forze'!$AO$163:$AO$239,($R$348-1)-2008))</f>
        <v>300639.96254540444</v>
      </c>
      <c r="W356" s="16">
        <f>INDEX('3 - Le tre forze'!$AK$163:$AK$239,($W$348-1)-2008)+INDEX('3 - Le tre forze'!$AG$163:$AG$239,$W$348-2008)*$W$349/INDEX('3 - Le tre forze'!$L$163:$L$239,$W$348-2008)+$B$92*(INDEX('3 - Le tre forze'!$AO$163:$AO$239,($W$348+$B$6-1)-2008)-INDEX('3 - Le tre forze'!$AO$163:$AO$239,($W$348-1)-2008))</f>
        <v>292460.35674965009</v>
      </c>
      <c r="AB356" s="16">
        <f>INDEX('3 - Le tre forze'!$AK$163:$AK$239,($AB$348-1)-2008)+INDEX('3 - Le tre forze'!$AG$163:$AG$239,$AB$348-2008)*$AB$349/INDEX('3 - Le tre forze'!$L$163:$L$239,$AB$348-2008)+$B$92*(INDEX('3 - Le tre forze'!$AO$163:$AO$239,($AB$348+$B$6-1)-2008)-INDEX('3 - Le tre forze'!$AO$163:$AO$239,($AB$348-1)-2008))</f>
        <v>296550.15964752727</v>
      </c>
      <c r="AG356" s="16">
        <f>INDEX('3 - Le tre forze'!$AK$163:$AK$239,($AG$348-1)-2008)+INDEX('3 - Le tre forze'!$AG$163:$AG$239,$AG$348-2008)*$AG$349/INDEX('3 - Le tre forze'!$L$163:$L$239,$AG$348-2008)+$B$92*(INDEX('3 - Le tre forze'!$AO$163:$AO$239,($AG$348+$B$6-1)-2008)-INDEX('3 - Le tre forze'!$AO$163:$AO$239,($AG$348-1)-2008))</f>
        <v>298595.06109646586</v>
      </c>
      <c r="AL356" s="16">
        <f>INDEX('3 - Le tre forze'!$AK$163:$AK$239,($AL$348-1)-2008)+INDEX('3 - Le tre forze'!$AG$163:$AG$239,$AL$348-2008)*$AL$349/INDEX('3 - Le tre forze'!$L$163:$L$239,$AL$348-2008)+$B$92*(INDEX('3 - Le tre forze'!$AO$163:$AO$239,($AL$348+$B$6-1)-2008)-INDEX('3 - Le tre forze'!$AO$163:$AO$239,($AL$348-1)-2008))</f>
        <v>297572.61037199653</v>
      </c>
      <c r="AQ356" s="16">
        <f>INDEX('3 - Le tre forze'!$AK$163:$AK$239,($AQ$348-1)-2008)+INDEX('3 - Le tre forze'!$AG$163:$AG$239,$AQ$348-2008)*$AQ$349/INDEX('3 - Le tre forze'!$L$163:$L$239,$AQ$348-2008)+$B$92*(INDEX('3 - Le tre forze'!$AO$163:$AO$239,($AQ$348+$B$6-1)-2008)-INDEX('3 - Le tre forze'!$AO$163:$AO$239,($AQ$348-1)-2008))</f>
        <v>296550.15964752727</v>
      </c>
    </row>
    <row r="357" spans="1:47">
      <c r="A357" s="5" t="s">
        <v>402</v>
      </c>
      <c r="C357" s="16">
        <f>$C$356*$B$87</f>
        <v>30714.595814175165</v>
      </c>
      <c r="H357" s="16">
        <f>$H$356*$B$87</f>
        <v>24810.970126662934</v>
      </c>
      <c r="M357" s="16">
        <f>$M$356*$B$87</f>
        <v>27739.040616947077</v>
      </c>
      <c r="R357" s="16">
        <f>$R$356*$B$87</f>
        <v>26237.579722347531</v>
      </c>
      <c r="W357" s="16">
        <f>$W$356*$B$87</f>
        <v>25523.725658016119</v>
      </c>
      <c r="AB357" s="16">
        <f>$AB$356*$B$87</f>
        <v>25880.652690181825</v>
      </c>
      <c r="AG357" s="16">
        <f>$AG$356*$B$87</f>
        <v>26059.116206264676</v>
      </c>
      <c r="AL357" s="16">
        <f>$AL$356*$B$87</f>
        <v>25969.884448223249</v>
      </c>
      <c r="AQ357" s="16">
        <f>$AQ$356*$B$87</f>
        <v>25880.652690181825</v>
      </c>
    </row>
    <row r="358" spans="1:47">
      <c r="A358" s="5" t="s">
        <v>403</v>
      </c>
      <c r="C358" s="16">
        <f>MAX(0,IF($C$357&lt;=28000,0.23*$C$357,IF($C$357&lt;=50000,6440+0.33*($C$357-28000),13700+0.43*($C$357-50000)))-(IF($C$357&lt;=8500,1955,IF($C$357&lt;=28000,700+1255*(28000-$C$357)/19500,IF($C$357&lt;=50000,700*(50000-$C$357)/22000,0)))+IF(AND($C$357&gt;25000,$C$357&lt;=29000),50,0)))</f>
        <v>6722.1901218561052</v>
      </c>
      <c r="H358" s="16">
        <f>MAX(0,IF($H$357&lt;=28000,0.23*$H$357,IF($H$357&lt;=50000,6440+0.33*($H$357-28000),13700+0.43*($H$357-50000)))-(IF($H$357&lt;=8500,1955,IF($H$357&lt;=28000,700+1255*(28000-$H$357)/19500,IF($H$357&lt;=50000,700*(50000-$H$357)/22000,0)))+IF(AND($H$357&gt;25000,$H$357&lt;=29000),50,0)))</f>
        <v>4801.2804372843721</v>
      </c>
      <c r="M358" s="16">
        <f>MAX(0,IF($M$357&lt;=28000,0.23*$M$357,IF($M$357&lt;=50000,6440+0.33*($M$357-28000),13700+0.43*($M$357-50000)))-(IF($M$357&lt;=8500,1955,IF($M$357&lt;=28000,700+1255*(28000-$M$357)/19500,IF($M$357&lt;=50000,700*(50000-$M$357)/22000,0)))+IF(AND($M$357&gt;25000,$M$357&lt;=29000),50,0)))</f>
        <v>5613.184263655191</v>
      </c>
      <c r="R358" s="16">
        <f>MAX(0,IF($R$357&lt;=28000,0.23*$R$357,IF($R$357&lt;=50000,6440+0.33*($R$357-28000),13700+0.43*($R$357-50000)))-(IF($R$357&lt;=8500,1955,IF($R$357&lt;=28000,700+1255*(28000-$R$357)/19500,IF($R$357&lt;=50000,700*(50000-$R$357)/22000,0)))+IF(AND($R$357&gt;25000,$R$357&lt;=29000),50,0)))</f>
        <v>5171.2157746807607</v>
      </c>
      <c r="W358" s="16">
        <f>MAX(0,IF($W$357&lt;=28000,0.23*$W$357,IF($W$357&lt;=50000,6440+0.33*($W$357-28000),13700+0.43*($W$357-50000)))-(IF($W$357&lt;=8500,1955,IF($W$357&lt;=28000,700+1255*(28000-$W$357)/19500,IF($W$357&lt;=50000,700*(50000-$W$357)/22000,0)))+IF(AND($W$357&gt;25000,$W$357&lt;=29000),50,0)))</f>
        <v>4961.0864244621807</v>
      </c>
      <c r="AB358" s="16">
        <f>MAX(0,IF($AB$357&lt;=28000,0.23*$AB$357,IF($AB$357&lt;=50000,6440+0.33*($AB$357-28000),13700+0.43*($AB$357-50000)))-(IF($AB$357&lt;=8500,1955,IF($AB$357&lt;=28000,700+1255*(28000-$AB$357)/19500,IF($AB$357&lt;=50000,700*(50000-$AB$357)/22000,0)))+IF(AND($AB$357&gt;25000,$AB$357&lt;=29000),50,0)))</f>
        <v>5066.1510995714707</v>
      </c>
      <c r="AG358" s="16">
        <f>MAX(0,IF($AG$357&lt;=28000,0.23*$AG$357,IF($AG$357&lt;=50000,6440+0.33*($AG$357-28000),13700+0.43*($AG$357-50000)))-(IF($AG$357&lt;=8500,1955,IF($AG$357&lt;=28000,700+1255*(28000-$AG$357)/19500,IF($AG$357&lt;=50000,700*(50000-$AG$357)/22000,0)))+IF(AND($AG$357&gt;25000,$AG$357&lt;=29000),50,0)))</f>
        <v>5118.6834371261157</v>
      </c>
      <c r="AL358" s="16">
        <f>MAX(0,IF($AL$357&lt;=28000,0.23*$AL$357,IF($AL$357&lt;=50000,6440+0.33*($AL$357-28000),13700+0.43*($AL$357-50000)))-(IF($AL$357&lt;=8500,1955,IF($AL$357&lt;=28000,700+1255*(28000-$AL$357)/19500,IF($AL$357&lt;=50000,700*(50000-$AL$357)/22000,0)))+IF(AND($AL$357&gt;25000,$AL$357&lt;=29000),50,0)))</f>
        <v>5092.4172683487923</v>
      </c>
      <c r="AQ358" s="16">
        <f>MAX(0,IF($AQ$357&lt;=28000,0.23*$AQ$357,IF($AQ$357&lt;=50000,6440+0.33*($AQ$357-28000),13700+0.43*($AQ$357-50000)))-(IF($AQ$357&lt;=8500,1955,IF($AQ$357&lt;=28000,700+1255*(28000-$AQ$357)/19500,IF($AQ$357&lt;=50000,700*(50000-$AQ$357)/22000,0)))+IF(AND($AQ$357&gt;25000,$AQ$357&lt;=29000),50,0)))</f>
        <v>5066.1510995714707</v>
      </c>
    </row>
    <row r="359" spans="1:47">
      <c r="A359" s="5" t="s">
        <v>404</v>
      </c>
      <c r="C359" s="16">
        <f>$C$357-$C$358-IF($C$358&gt;0,$B$82*$C$357,0)</f>
        <v>23378.113776035556</v>
      </c>
      <c r="H359" s="16">
        <f>$H$357-$H$358-IF($H$358&gt;0,$B$82*$H$357,0)</f>
        <v>19513.470286845306</v>
      </c>
      <c r="M359" s="16">
        <f>$M$357-$M$358-IF($M$358&gt;0,$B$82*$M$357,0)</f>
        <v>21571.075540952945</v>
      </c>
      <c r="R359" s="16">
        <f>$R$357-$R$358-IF($R$358&gt;0,$B$82*$R$357,0)</f>
        <v>20541.612353219818</v>
      </c>
      <c r="W359" s="16">
        <f>$W$357-$W$358-IF($W$358&gt;0,$B$82*$W$357,0)</f>
        <v>20052.164720393615</v>
      </c>
      <c r="AB359" s="16">
        <f>$AB$357-$AB$358-IF($AB$358&gt;0,$B$82*$AB$357,0)</f>
        <v>20296.888536806717</v>
      </c>
      <c r="AG359" s="16">
        <f>$AG$357-$AG$358-IF($AG$358&gt;0,$B$82*$AG$357,0)</f>
        <v>20419.250445013269</v>
      </c>
      <c r="AL359" s="16">
        <f>$AL$357-$AL$358-IF($AL$358&gt;0,$B$82*$AL$357,0)</f>
        <v>20358.069490909991</v>
      </c>
      <c r="AQ359" s="16">
        <f>$AQ$357-$AQ$358-IF($AQ$358&gt;0,$B$82*$AQ$357,0)</f>
        <v>20296.888536806717</v>
      </c>
    </row>
    <row r="360" spans="1:47">
      <c r="A360" s="5" t="s">
        <v>405</v>
      </c>
      <c r="C360" s="11">
        <f>$B$77-$C$346</f>
        <v>458</v>
      </c>
      <c r="H360" s="11">
        <f>$B$77-$H$346</f>
        <v>525</v>
      </c>
      <c r="M360" s="11">
        <f>$B$77-$M$346</f>
        <v>492</v>
      </c>
      <c r="R360" s="11">
        <f>$B$77-$R$346</f>
        <v>509</v>
      </c>
      <c r="W360" s="11">
        <f>$B$77-$W$346</f>
        <v>517</v>
      </c>
      <c r="AB360" s="11">
        <f>$B$77-$AB$346</f>
        <v>513</v>
      </c>
      <c r="AG360" s="11">
        <f>$B$77-$AG$346</f>
        <v>511</v>
      </c>
      <c r="AL360" s="11">
        <f>$B$77-$AL$346</f>
        <v>512</v>
      </c>
      <c r="AQ360" s="11">
        <f>$B$77-$AQ$346</f>
        <v>513</v>
      </c>
    </row>
    <row r="361" spans="1:47">
      <c r="A361" s="5" t="s">
        <v>406</v>
      </c>
      <c r="C361" s="11">
        <f>$B$79-$C$346</f>
        <v>186</v>
      </c>
      <c r="H361" s="11">
        <f>$B$79-$H$346</f>
        <v>253</v>
      </c>
      <c r="M361" s="11">
        <f>$B$79-$M$346</f>
        <v>220</v>
      </c>
      <c r="R361" s="11">
        <f>$B$79-$R$346</f>
        <v>237</v>
      </c>
      <c r="W361" s="11">
        <f>$B$79-$W$346</f>
        <v>245</v>
      </c>
      <c r="AB361" s="11">
        <f>$B$79-$AB$346</f>
        <v>241</v>
      </c>
      <c r="AG361" s="11">
        <f>$B$79-$AG$346</f>
        <v>239</v>
      </c>
      <c r="AL361" s="11">
        <f>$B$79-$AL$346</f>
        <v>240</v>
      </c>
      <c r="AQ361" s="11">
        <f>$B$79-$AQ$346</f>
        <v>241</v>
      </c>
    </row>
    <row r="362" spans="1:47">
      <c r="A362" s="5" t="s">
        <v>133</v>
      </c>
      <c r="C362" s="11">
        <f>ROUNDUP($C$360/12,0)</f>
        <v>39</v>
      </c>
      <c r="H362" s="11">
        <f>ROUNDUP($H$360/12,0)</f>
        <v>44</v>
      </c>
      <c r="M362" s="11">
        <f>ROUNDUP($M$360/12,0)</f>
        <v>41</v>
      </c>
      <c r="R362" s="11">
        <f>ROUNDUP($R$360/12,0)</f>
        <v>43</v>
      </c>
      <c r="W362" s="11">
        <f>ROUNDUP($W$360/12,0)</f>
        <v>44</v>
      </c>
      <c r="AB362" s="11">
        <f>ROUNDUP($AB$360/12,0)</f>
        <v>43</v>
      </c>
      <c r="AG362" s="11">
        <f>ROUNDUP($AG$360/12,0)</f>
        <v>43</v>
      </c>
      <c r="AL362" s="11">
        <f>ROUNDUP($AL$360/12,0)</f>
        <v>43</v>
      </c>
      <c r="AQ362" s="11">
        <f>ROUNDUP($AQ$360/12,0)</f>
        <v>43</v>
      </c>
    </row>
    <row r="363" spans="1:47">
      <c r="A363" s="5" t="s">
        <v>407</v>
      </c>
      <c r="C363" s="16">
        <f>$B$81</f>
        <v>22000</v>
      </c>
      <c r="H363" s="16">
        <f>$B$81</f>
        <v>22000</v>
      </c>
      <c r="M363" s="16">
        <f>$B$81</f>
        <v>22000</v>
      </c>
      <c r="R363" s="16">
        <f>$B$81</f>
        <v>22000</v>
      </c>
      <c r="W363" s="16">
        <f>$B$81</f>
        <v>22000</v>
      </c>
      <c r="AB363" s="16">
        <f>$B$81</f>
        <v>22000</v>
      </c>
      <c r="AG363" s="16">
        <f>$B$81</f>
        <v>22000</v>
      </c>
      <c r="AL363" s="16">
        <f>$B$81</f>
        <v>22000</v>
      </c>
      <c r="AQ363" s="16">
        <f>$B$81</f>
        <v>22000</v>
      </c>
    </row>
    <row r="364" spans="1:47">
      <c r="A364" s="5" t="s">
        <v>435</v>
      </c>
      <c r="C364" s="16">
        <f>MIN($F$367:$F$420)</f>
        <v>310410.19327937026</v>
      </c>
      <c r="H364" s="16">
        <f>MIN($K$367:$K$420)</f>
        <v>-135722.38070734791</v>
      </c>
      <c r="M364" s="16">
        <f>MIN($P$367:$P$420)</f>
        <v>142101.38609761768</v>
      </c>
      <c r="R364" s="16">
        <f>MIN($U$367:$U$420)</f>
        <v>39855.77252917517</v>
      </c>
      <c r="W364" s="16">
        <f>MIN($Z$367:$Z$420)</f>
        <v>-49244.367740093985</v>
      </c>
      <c r="AB364" s="16">
        <f>MIN($AE$367:$AE$420)</f>
        <v>-7686.2084127031621</v>
      </c>
      <c r="AG364" s="16">
        <f>MIN($AJ$367:$AJ$420)</f>
        <v>15106.591179177436</v>
      </c>
      <c r="AL364" s="16">
        <f>MIN($AO$367:$AO$420)</f>
        <v>2614.8766381525334</v>
      </c>
      <c r="AQ364" s="16">
        <f>MIN($AT$367:$AT$420)</f>
        <v>-7686.2084127031621</v>
      </c>
    </row>
    <row r="365" spans="1:47">
      <c r="A365" s="5" t="s">
        <v>436</v>
      </c>
      <c r="C365" s="31" t="b">
        <f>$C$364&gt;=0</f>
        <v>1</v>
      </c>
      <c r="H365" s="31" t="b">
        <f>$H$364&gt;=0</f>
        <v>0</v>
      </c>
      <c r="M365" s="31" t="b">
        <f>$M$364&gt;=0</f>
        <v>1</v>
      </c>
      <c r="R365" s="31" t="b">
        <f>$R$364&gt;=0</f>
        <v>1</v>
      </c>
      <c r="W365" s="31" t="b">
        <f>$W$364&gt;=0</f>
        <v>0</v>
      </c>
      <c r="AB365" s="31" t="b">
        <f>$AB$364&gt;=0</f>
        <v>0</v>
      </c>
      <c r="AG365" s="31" t="b">
        <f>$AG$364&gt;=0</f>
        <v>1</v>
      </c>
      <c r="AL365" s="31" t="b">
        <f>$AL$364&gt;=0</f>
        <v>1</v>
      </c>
      <c r="AQ365" s="31" t="b">
        <f>$AQ$364&gt;=0</f>
        <v>0</v>
      </c>
    </row>
    <row r="366" spans="1:47" ht="32.1" customHeight="1">
      <c r="B366" s="12" t="s">
        <v>136</v>
      </c>
      <c r="C366" s="12" t="s">
        <v>437</v>
      </c>
      <c r="D366" s="12" t="s">
        <v>438</v>
      </c>
      <c r="E366" s="12" t="s">
        <v>439</v>
      </c>
      <c r="F366" s="12" t="s">
        <v>440</v>
      </c>
      <c r="G366" s="12" t="s">
        <v>441</v>
      </c>
      <c r="H366" s="12" t="s">
        <v>442</v>
      </c>
      <c r="I366" s="12" t="s">
        <v>443</v>
      </c>
      <c r="J366" s="12" t="s">
        <v>444</v>
      </c>
      <c r="K366" s="12" t="s">
        <v>445</v>
      </c>
      <c r="L366" s="12" t="s">
        <v>446</v>
      </c>
      <c r="M366" s="12" t="s">
        <v>447</v>
      </c>
      <c r="N366" s="12" t="s">
        <v>448</v>
      </c>
      <c r="O366" s="12" t="s">
        <v>449</v>
      </c>
      <c r="P366" s="12" t="s">
        <v>450</v>
      </c>
      <c r="Q366" s="12" t="s">
        <v>451</v>
      </c>
      <c r="R366" s="12" t="s">
        <v>452</v>
      </c>
      <c r="S366" s="12" t="s">
        <v>453</v>
      </c>
      <c r="T366" s="12" t="s">
        <v>454</v>
      </c>
      <c r="U366" s="12" t="s">
        <v>455</v>
      </c>
      <c r="V366" s="12" t="s">
        <v>456</v>
      </c>
      <c r="W366" s="12" t="s">
        <v>457</v>
      </c>
      <c r="X366" s="12" t="s">
        <v>458</v>
      </c>
      <c r="Y366" s="12" t="s">
        <v>459</v>
      </c>
      <c r="Z366" s="12" t="s">
        <v>460</v>
      </c>
      <c r="AA366" s="12" t="s">
        <v>461</v>
      </c>
      <c r="AB366" s="12" t="s">
        <v>462</v>
      </c>
      <c r="AC366" s="12" t="s">
        <v>463</v>
      </c>
      <c r="AD366" s="12" t="s">
        <v>464</v>
      </c>
      <c r="AE366" s="12" t="s">
        <v>465</v>
      </c>
      <c r="AF366" s="12" t="s">
        <v>466</v>
      </c>
      <c r="AG366" s="12" t="s">
        <v>467</v>
      </c>
      <c r="AH366" s="12" t="s">
        <v>468</v>
      </c>
      <c r="AI366" s="12" t="s">
        <v>469</v>
      </c>
      <c r="AJ366" s="12" t="s">
        <v>470</v>
      </c>
      <c r="AK366" s="12" t="s">
        <v>471</v>
      </c>
      <c r="AL366" s="12" t="s">
        <v>472</v>
      </c>
      <c r="AM366" s="12" t="s">
        <v>473</v>
      </c>
      <c r="AN366" s="12" t="s">
        <v>474</v>
      </c>
      <c r="AO366" s="12" t="s">
        <v>475</v>
      </c>
      <c r="AP366" s="12" t="s">
        <v>476</v>
      </c>
      <c r="AQ366" s="12" t="s">
        <v>477</v>
      </c>
      <c r="AR366" s="12" t="s">
        <v>478</v>
      </c>
      <c r="AS366" s="12" t="s">
        <v>479</v>
      </c>
      <c r="AT366" s="12" t="s">
        <v>480</v>
      </c>
      <c r="AU366" s="12" t="s">
        <v>481</v>
      </c>
    </row>
    <row r="367" spans="1:47">
      <c r="B367" s="13">
        <v>0</v>
      </c>
      <c r="C367" s="16">
        <f t="shared" ref="C367:C398" si="270">IF($C$360-12*$B367&lt;=0,0,($C$363*MIN(12,$C$360-12*$B367)-$C$359*(MIN(12,$C$360-12*$B367)-MAX(0,MIN(12,$C$360-12*$B367,$C$361-12*$B367))))/12-IF($B367&lt;$B$6,$B$91,0))</f>
        <v>10509.95</v>
      </c>
      <c r="D367" s="16">
        <f>$C$354</f>
        <v>501747.56644426525</v>
      </c>
      <c r="E367" s="16">
        <f>IF(AND(C367&gt;0,D367&gt;0),C367/(1-$B$71*MAX(0,1-$C$354*(1-$C$355)/D367)),0)</f>
        <v>12048.08867644402</v>
      </c>
      <c r="F367" s="16">
        <f t="shared" ref="F367:F398" si="271">IF(E367&gt;0,IF(E367&lt;=D367,D367-E367,C367*(D367/E367-1)),D367-C367)</f>
        <v>489699.47776782123</v>
      </c>
      <c r="G367" s="16">
        <f>IF(E367&gt;0,IF(E367&lt;=D367,$C$354*(1-$C$355)*(1-E367/D367),0),IF(AND(C367&lt;0,F367&gt;0),$C$354*(1-$C$355)-C367,$C$354*(1-$C$355)))/$B$74</f>
        <v>244357.42995439918</v>
      </c>
      <c r="H367" s="16">
        <f t="shared" ref="H367:H398" si="272">IF($H$360-12*$B367&lt;=0,0,($H$363*MIN(12,$H$360-12*$B367)-$H$359*(MIN(12,$H$360-12*$B367)-MAX(0,MIN(12,$H$360-12*$B367,$H$361-12*$B367))))/12-IF($B367&lt;$B$6,$B$91,0))</f>
        <v>10509.95</v>
      </c>
      <c r="I367" s="16">
        <f>$H$354</f>
        <v>366892.00699528563</v>
      </c>
      <c r="J367" s="16">
        <f>IF(AND(H367&gt;0,I367&gt;0),H367/(1-$B$71*MAX(0,1-$H$354*(1-$H$355)/I367)),0)</f>
        <v>11797.612508695986</v>
      </c>
      <c r="K367" s="16">
        <f t="shared" ref="K367:K398" si="273">IF(J367&gt;0,IF(J367&lt;=I367,I367-J367,H367*(I367/J367-1)),I367-H367)</f>
        <v>355094.39448658965</v>
      </c>
      <c r="L367" s="16">
        <f>IF(J367&gt;0,IF(J367&lt;=I367,$H$354*(1-$H$355)*(1-J367/I367),0),IF(AND(H367&lt;0,K367&gt;0),$H$354*(1-$H$355)-H367,$H$354*(1-$H$355)))/$B$74</f>
        <v>201988.69133553724</v>
      </c>
      <c r="M367" s="16">
        <f t="shared" ref="M367:M398" si="274">IF($M$360-12*$B367&lt;=0,0,($M$363*MIN(12,$M$360-12*$B367)-$M$359*(MIN(12,$M$360-12*$B367)-MAX(0,MIN(12,$M$360-12*$B367,$M$361-12*$B367))))/12-IF($B367&lt;$B$6,$B$91,0))</f>
        <v>10509.95</v>
      </c>
      <c r="N367" s="16">
        <f>$M$354</f>
        <v>430722.65995650442</v>
      </c>
      <c r="O367" s="16">
        <f>IF(AND(M367&gt;0,N367&gt;0),M367/(1-$B$71*MAX(0,1-$M$354*(1-$M$355)/N367)),0)</f>
        <v>11922.943069187435</v>
      </c>
      <c r="P367" s="16">
        <f t="shared" ref="P367:P398" si="275">IF(O367&gt;0,IF(O367&lt;=N367,N367-O367,M367*(N367/O367-1)),N367-M367)</f>
        <v>418799.71688731696</v>
      </c>
      <c r="Q367" s="16">
        <f>IF(O367&gt;0,IF(O367&lt;=N367,$M$354*(1-$M$355)*(1-O367/N367),0),IF(AND(M367&lt;0,P367&gt;0),$M$354*(1-$M$355)-M367,$M$354*(1-$M$355)))/$B$74</f>
        <v>223438.13458481501</v>
      </c>
      <c r="R367" s="16">
        <f t="shared" ref="R367:R398" si="276">IF($R$360-12*$B367&lt;=0,0,($R$363*MIN(12,$R$360-12*$B367)-$R$359*(MIN(12,$R$360-12*$B367)-MAX(0,MIN(12,$R$360-12*$B367,$R$361-12*$B367))))/12-IF($B367&lt;$B$6,$B$91,0))</f>
        <v>10509.95</v>
      </c>
      <c r="S367" s="16">
        <f>$R$354</f>
        <v>397236.41553927236</v>
      </c>
      <c r="T367" s="16">
        <f>IF(AND(R367&gt;0,S367&gt;0),R367/(1-$B$71*MAX(0,1-$R$354*(1-$R$355)/S367)),0)</f>
        <v>11858.819122500363</v>
      </c>
      <c r="U367" s="16">
        <f t="shared" ref="U367:U398" si="277">IF(T367&gt;0,IF(T367&lt;=S367,S367-T367,R367*(S367/T367-1)),S367-R367)</f>
        <v>385377.59641677199</v>
      </c>
      <c r="V367" s="16">
        <f>IF(T367&gt;0,IF(T367&lt;=S367,$R$354*(1-$R$355)*(1-T367/S367),0),IF(AND(R367&lt;0,U367&gt;0),$R$354*(1-$R$355)-R367,$R$354*(1-$R$355)))/$B$74</f>
        <v>212533.17772581938</v>
      </c>
      <c r="W367" s="16">
        <f t="shared" ref="W367:W398" si="278">IF($W$360-12*$B367&lt;=0,0,($W$363*MIN(12,$W$360-12*$B367)-$W$359*(MIN(12,$W$360-12*$B367)-MAX(0,MIN(12,$W$360-12*$B367,$W$361-12*$B367))))/12-IF($B367&lt;$B$6,$B$91,0))</f>
        <v>10509.95</v>
      </c>
      <c r="X367" s="16">
        <f>$W$354</f>
        <v>381924.8493894306</v>
      </c>
      <c r="Y367" s="16">
        <f>IF(AND(W367&gt;0,X367&gt;0),W367/(1-$B$71*MAX(0,1-$W$354*(1-$W$355)/X367)),0)</f>
        <v>11828.314318263134</v>
      </c>
      <c r="Z367" s="16">
        <f t="shared" ref="Z367:Z398" si="279">IF(Y367&gt;0,IF(Y367&lt;=X367,X367-Y367,W367*(X367/Y367-1)),X367-W367)</f>
        <v>370096.53507116745</v>
      </c>
      <c r="AA367" s="16">
        <f>IF(Y367&gt;0,IF(Y367&lt;=X367,$W$354*(1-$W$355)*(1-Y367/X367),0),IF(AND(W367&lt;0,Z367&gt;0),$W$354*(1-$W$355)-W367,$W$354*(1-$W$355)))/$B$74</f>
        <v>207295.44663821821</v>
      </c>
      <c r="AB367" s="16">
        <f t="shared" ref="AB367:AB398" si="280">IF($AB$360-12*$B367&lt;=0,0,($AB$363*MIN(12,$AB$360-12*$B367)-$AB$359*(MIN(12,$AB$360-12*$B367)-MAX(0,MIN(12,$AB$360-12*$B367,$AB$361-12*$B367))))/12-IF($B367&lt;$B$6,$B$91,0))</f>
        <v>10509.95</v>
      </c>
      <c r="AC367" s="16">
        <f>$AB$354</f>
        <v>389545.47123162035</v>
      </c>
      <c r="AD367" s="16">
        <f>IF(AND(AB367&gt;0,AC367&gt;0),AB367/(1-$B$71*MAX(0,1-$AB$354*(1-$AB$355)/AC367)),0)</f>
        <v>11843.592009252676</v>
      </c>
      <c r="AE367" s="16">
        <f t="shared" ref="AE367:AE398" si="281">IF(AD367&gt;0,IF(AD367&lt;=AC367,AC367-AD367,AB367*(AC367/AD367-1)),AC367-AB367)</f>
        <v>377701.87922236766</v>
      </c>
      <c r="AF367" s="16">
        <f>IF(AD367&gt;0,IF(AD367&lt;=AC367,$AB$354*(1-$AB$355)*(1-AD367/AC367),0),IF(AND(AB367&lt;0,AE367&gt;0),$AB$354*(1-$AB$355)-AB367,$AB$354*(1-$AB$355)))/$B$74</f>
        <v>209922.88565395502</v>
      </c>
      <c r="AG367" s="16">
        <f t="shared" ref="AG367:AG398" si="282">IF($AG$360-12*$B367&lt;=0,0,($AG$363*MIN(12,$AG$360-12*$B367)-$AG$359*(MIN(12,$AG$360-12*$B367)-MAX(0,MIN(12,$AG$360-12*$B367,$AG$361-12*$B367))))/12-IF($B367&lt;$B$6,$B$91,0))</f>
        <v>10509.95</v>
      </c>
      <c r="AH367" s="16">
        <f>$AG$354</f>
        <v>393382.11265885265</v>
      </c>
      <c r="AI367" s="16">
        <f>IF(AND(AG367&gt;0,AH367&gt;0),AG367/(1-$B$71*MAX(0,1-$AG$354*(1-$AG$355)/AH367)),0)</f>
        <v>11851.211966371668</v>
      </c>
      <c r="AJ367" s="16">
        <f t="shared" ref="AJ367:AJ398" si="283">IF(AI367&gt;0,IF(AI367&lt;=AH367,AH367-AI367,AG367*(AH367/AI367-1)),AH367-AG367)</f>
        <v>381530.90069248097</v>
      </c>
      <c r="AK367" s="16">
        <f>IF(AI367&gt;0,IF(AI367&lt;=AH367,$AG$354*(1-$AG$355)*(1-AI367/AH367),0),IF(AND(AG367&lt;0,AJ367&gt;0),$AG$354*(1-$AG$355)-AG367,$AG$354*(1-$AG$355)))/$B$74</f>
        <v>211230.16826625841</v>
      </c>
      <c r="AL367" s="16">
        <f t="shared" ref="AL367:AL398" si="284">IF($AL$360-12*$B367&lt;=0,0,($AL$363*MIN(12,$AL$360-12*$B367)-$AL$359*(MIN(12,$AL$360-12*$B367)-MAX(0,MIN(12,$AL$360-12*$B367,$AL$361-12*$B367))))/12-IF($B367&lt;$B$6,$B$91,0))</f>
        <v>10509.95</v>
      </c>
      <c r="AM367" s="16">
        <f>$AL$354</f>
        <v>391461.58933039539</v>
      </c>
      <c r="AN367" s="16">
        <f>IF(AND(AL367&gt;0,AM367&gt;0),AL367/(1-$B$71*MAX(0,1-$AL$354*(1-$AL$355)/AM367)),0)</f>
        <v>11847.40357834831</v>
      </c>
      <c r="AO367" s="16">
        <f t="shared" ref="AO367:AO398" si="285">IF(AN367&gt;0,IF(AN367&lt;=AM367,AM367-AN367,AL367*(AM367/AN367-1)),AM367-AL367)</f>
        <v>379614.18575204711</v>
      </c>
      <c r="AP367" s="16">
        <f>IF(AN367&gt;0,IF(AN367&lt;=AM367,$AL$354*(1-$AL$355)*(1-AN367/AM367),0),IF(AND(AL367&lt;0,AO367&gt;0),$AL$354*(1-$AL$355)-AL367,$AL$354*(1-$AL$355)))/$B$74</f>
        <v>210577.06195189367</v>
      </c>
      <c r="AQ367" s="16">
        <f t="shared" ref="AQ367:AQ398" si="286">IF($AQ$360-12*$B367&lt;=0,0,($AQ$363*MIN(12,$AQ$360-12*$B367)-$AQ$359*(MIN(12,$AQ$360-12*$B367)-MAX(0,MIN(12,$AQ$360-12*$B367,$AQ$361-12*$B367))))/12-IF($B367&lt;$B$6,$B$91,0))</f>
        <v>10509.95</v>
      </c>
      <c r="AR367" s="16">
        <f>$AQ$354</f>
        <v>389545.47123162035</v>
      </c>
      <c r="AS367" s="16">
        <f>IF(AND(AQ367&gt;0,AR367&gt;0),AQ367/(1-$B$71*MAX(0,1-$AQ$354*(1-$AQ$355)/AR367)),0)</f>
        <v>11843.592009252676</v>
      </c>
      <c r="AT367" s="16">
        <f t="shared" ref="AT367:AT398" si="287">IF(AS367&gt;0,IF(AS367&lt;=AR367,AR367-AS367,AQ367*(AR367/AS367-1)),AR367-AQ367)</f>
        <v>377701.87922236766</v>
      </c>
      <c r="AU367" s="16">
        <f>IF(AS367&gt;0,IF(AS367&lt;=AR367,$AQ$354*(1-$AQ$355)*(1-AS367/AR367),0),IF(AND(AQ367&lt;0,AT367&gt;0),$AQ$354*(1-$AQ$355)-AQ367,$AQ$354*(1-$AQ$355)))/$B$74</f>
        <v>209922.88565395502</v>
      </c>
    </row>
    <row r="368" spans="1:47">
      <c r="B368" s="13">
        <v>1</v>
      </c>
      <c r="C368" s="16">
        <f t="shared" si="270"/>
        <v>10509.95</v>
      </c>
      <c r="D368" s="16">
        <f t="shared" ref="D368:D399" si="288">IF($B368&gt;$C$362,F367,F367*$B$73*IF(F367&gt;0,$B$72,1))</f>
        <v>503381.68117665418</v>
      </c>
      <c r="E368" s="16">
        <f t="shared" ref="E368:E399" si="289">IF(AND(C368&gt;0,D368&gt;0),C368/(1-$B$71*MAX(0,1-G367/D368)),0)</f>
        <v>12133.227240247968</v>
      </c>
      <c r="F368" s="16">
        <f t="shared" si="271"/>
        <v>491248.45393640624</v>
      </c>
      <c r="G368" s="16">
        <f t="shared" ref="G368:G399" si="290">IF(E368&gt;0,IF(E368&lt;=D368,G367*(1-E368/D368),0),IF(AND(C368&lt;0,F368&gt;0),G367-C368,G367))/$B$74</f>
        <v>233791.74187755384</v>
      </c>
      <c r="H368" s="16">
        <f t="shared" si="272"/>
        <v>10509.95</v>
      </c>
      <c r="I368" s="16">
        <f t="shared" ref="I368:I399" si="291">IF($B368&gt;$H$362,K367,K367*$B$73*IF(K367&gt;0,$B$72,1))</f>
        <v>365015.73186854494</v>
      </c>
      <c r="J368" s="16">
        <f t="shared" ref="J368:J399" si="292">IF(AND(H368&gt;0,I368&gt;0),H368/(1-$B$71*MAX(0,1-L367/I368)),0)</f>
        <v>11890.749568583198</v>
      </c>
      <c r="K368" s="16">
        <f t="shared" si="273"/>
        <v>353124.98229996173</v>
      </c>
      <c r="L368" s="16">
        <f t="shared" ref="L368:L399" si="293">IF(J368&gt;0,IF(J368&lt;=I368,L367*(1-J368/I368),0),IF(AND(H368&lt;0,K368&gt;0),L367-H368,L367))/$B$74</f>
        <v>191577.16601806655</v>
      </c>
      <c r="M368" s="16">
        <f t="shared" si="274"/>
        <v>10509.95</v>
      </c>
      <c r="N368" s="16">
        <f t="shared" ref="N368:N399" si="294">IF($B368&gt;$M$362,P367,P367*$B$73*IF(P367&gt;0,$B$72,1))</f>
        <v>430500.98097714857</v>
      </c>
      <c r="O368" s="16">
        <f t="shared" ref="O368:O399" si="295">IF(AND(M368&gt;0,N368&gt;0),M368/(1-$B$71*MAX(0,1-Q367/N368)),0)</f>
        <v>12012.127748513856</v>
      </c>
      <c r="P368" s="16">
        <f t="shared" si="275"/>
        <v>418488.85322863469</v>
      </c>
      <c r="Q368" s="16">
        <f t="shared" ref="Q368:Q399" si="296">IF(O368&gt;0,IF(O368&lt;=N368,Q367*(1-O368/N368),0),IF(AND(M368&lt;0,P368&gt;0),Q367-M368,Q367))/$B$74</f>
        <v>212944.71917779848</v>
      </c>
      <c r="R368" s="16">
        <f t="shared" si="276"/>
        <v>10509.95</v>
      </c>
      <c r="S368" s="16">
        <f t="shared" ref="S368:S399" si="297">IF($B368&gt;$R$362,U367,U367*$B$73*IF(U367&gt;0,$B$72,1))</f>
        <v>396145.04646065662</v>
      </c>
      <c r="T368" s="16">
        <f t="shared" ref="T368:T399" si="298">IF(AND(R368&gt;0,S368&gt;0),R368/(1-$B$71*MAX(0,1-V367/S368)),0)</f>
        <v>11950.038466630847</v>
      </c>
      <c r="U368" s="16">
        <f t="shared" si="277"/>
        <v>384195.00799402577</v>
      </c>
      <c r="V368" s="16">
        <f t="shared" ref="V368:V399" si="299">IF(T368&gt;0,IF(T368&lt;=S368,V367*(1-T368/S368),0),IF(AND(R368&lt;0,U368&gt;0),V367-R368,V367))/$B$74</f>
        <v>202080.33436659075</v>
      </c>
      <c r="W368" s="16">
        <f t="shared" si="278"/>
        <v>10509.95</v>
      </c>
      <c r="X368" s="16">
        <f t="shared" ref="X368:X399" si="300">IF($B368&gt;$W$362,Z367,Z367*$B$73*IF(Z367&gt;0,$B$72,1))</f>
        <v>380437.03226105589</v>
      </c>
      <c r="Y368" s="16">
        <f t="shared" ref="Y368:Y399" si="301">IF(AND(W368&gt;0,X368&gt;0),W368/(1-$B$71*MAX(0,1-AA367/X368)),0)</f>
        <v>11920.492411645897</v>
      </c>
      <c r="Z368" s="16">
        <f t="shared" si="279"/>
        <v>368516.53984941001</v>
      </c>
      <c r="AA368" s="16">
        <f t="shared" ref="AA368:AA399" si="302">IF(Y368&gt;0,IF(Y368&lt;=X368,AA367*(1-Y368/X368),0),IF(AND(W368&lt;0,Z368&gt;0),AA367-W368,AA367))/$B$74</f>
        <v>196862.8601453797</v>
      </c>
      <c r="AB368" s="16">
        <f t="shared" si="280"/>
        <v>10509.95</v>
      </c>
      <c r="AC368" s="16">
        <f t="shared" ref="AC368:AC399" si="303">IF($B368&gt;$AB$362,AE367,AE367*$B$73*IF(AE367&gt;0,$B$72,1))</f>
        <v>388254.86972784059</v>
      </c>
      <c r="AD368" s="16">
        <f t="shared" ref="AD368:AD399" si="304">IF(AND(AB368&gt;0,AC368&gt;0),AB368/(1-$B$71*MAX(0,1-AF367/AC368)),0)</f>
        <v>11935.290672714516</v>
      </c>
      <c r="AE368" s="16">
        <f t="shared" si="281"/>
        <v>376319.57905512606</v>
      </c>
      <c r="AF368" s="16">
        <f t="shared" ref="AF368:AF399" si="305">IF(AD368&gt;0,IF(AD368&lt;=AC368,AF367*(1-AD368/AC368),0),IF(AND(AB368&lt;0,AE368&gt;0),AF367-AB368,AF367))/$B$74</f>
        <v>199480.07303105976</v>
      </c>
      <c r="AG368" s="16">
        <f t="shared" si="282"/>
        <v>10509.95</v>
      </c>
      <c r="AH368" s="16">
        <f t="shared" ref="AH368:AH399" si="306">IF($B368&gt;$AG$362,AJ367,AJ367*$B$73*IF(AJ367&gt;0,$B$72,1))</f>
        <v>392190.87405782891</v>
      </c>
      <c r="AI368" s="16">
        <f t="shared" ref="AI368:AI399" si="307">IF(AND(AG368&gt;0,AH368&gt;0),AG368/(1-$B$71*MAX(0,1-AK367/AH368)),0)</f>
        <v>11942.670952947037</v>
      </c>
      <c r="AJ368" s="16">
        <f t="shared" si="283"/>
        <v>380248.20310488186</v>
      </c>
      <c r="AK368" s="16">
        <f t="shared" ref="AK368:AK399" si="308">IF(AI368&gt;0,IF(AI368&lt;=AH368,AK367*(1-AI368/AH368),0),IF(AND(AG368&lt;0,AJ368&gt;0),AK367-AG368,AK367))/$B$74</f>
        <v>200782.31619309197</v>
      </c>
      <c r="AL368" s="16">
        <f t="shared" si="284"/>
        <v>10509.95</v>
      </c>
      <c r="AM368" s="16">
        <f t="shared" ref="AM368:AM399" si="309">IF($B368&gt;$AL$362,AO367,AO367*$B$73*IF(AO367&gt;0,$B$72,1))</f>
        <v>390220.60610195936</v>
      </c>
      <c r="AN368" s="16">
        <f t="shared" ref="AN368:AN399" si="310">IF(AND(AL368&gt;0,AM368&gt;0),AL368/(1-$B$71*MAX(0,1-AP367/AM368)),0)</f>
        <v>11938.982399481212</v>
      </c>
      <c r="AO368" s="16">
        <f t="shared" si="285"/>
        <v>378281.62370247813</v>
      </c>
      <c r="AP368" s="16">
        <f t="shared" ref="AP368:AP399" si="311">IF(AN368&gt;0,IF(AN368&lt;=AM368,AP367*(1-AN368/AM368),0),IF(AND(AL368&lt;0,AO368&gt;0),AP367-AL368,AP367))/$B$74</f>
        <v>200131.7235411329</v>
      </c>
      <c r="AQ368" s="16">
        <f t="shared" si="286"/>
        <v>10509.95</v>
      </c>
      <c r="AR368" s="16">
        <f t="shared" ref="AR368:AR399" si="312">IF($B368&gt;$AQ$362,AT367,AT367*$B$73*IF(AT367&gt;0,$B$72,1))</f>
        <v>388254.86972784059</v>
      </c>
      <c r="AS368" s="16">
        <f t="shared" ref="AS368:AS399" si="313">IF(AND(AQ368&gt;0,AR368&gt;0),AQ368/(1-$B$71*MAX(0,1-AU367/AR368)),0)</f>
        <v>11935.290672714516</v>
      </c>
      <c r="AT368" s="16">
        <f t="shared" si="287"/>
        <v>376319.57905512606</v>
      </c>
      <c r="AU368" s="16">
        <f t="shared" ref="AU368:AU399" si="314">IF(AS368&gt;0,IF(AS368&lt;=AR368,AU367*(1-AS368/AR368),0),IF(AND(AQ368&lt;0,AT368&gt;0),AU367-AQ368,AU367))/$B$74</f>
        <v>199480.07303105976</v>
      </c>
    </row>
    <row r="369" spans="2:47">
      <c r="B369" s="13">
        <v>2</v>
      </c>
      <c r="C369" s="16">
        <f t="shared" si="270"/>
        <v>10509.95</v>
      </c>
      <c r="D369" s="16">
        <f t="shared" si="288"/>
        <v>504973.93573938939</v>
      </c>
      <c r="E369" s="16">
        <f t="shared" si="289"/>
        <v>12215.556361231551</v>
      </c>
      <c r="F369" s="16">
        <f t="shared" si="271"/>
        <v>492758.37937815784</v>
      </c>
      <c r="G369" s="16">
        <f t="shared" si="290"/>
        <v>223662.95096333086</v>
      </c>
      <c r="H369" s="16">
        <f t="shared" si="272"/>
        <v>10509.95</v>
      </c>
      <c r="I369" s="16">
        <f t="shared" si="291"/>
        <v>362991.29430542269</v>
      </c>
      <c r="J369" s="16">
        <f t="shared" si="292"/>
        <v>11980.95901992088</v>
      </c>
      <c r="K369" s="16">
        <f t="shared" si="273"/>
        <v>351010.33528550179</v>
      </c>
      <c r="L369" s="16">
        <f t="shared" si="293"/>
        <v>181621.50391945231</v>
      </c>
      <c r="M369" s="16">
        <f t="shared" si="274"/>
        <v>10509.95</v>
      </c>
      <c r="N369" s="16">
        <f t="shared" si="294"/>
        <v>430181.43178784277</v>
      </c>
      <c r="O369" s="16">
        <f t="shared" si="295"/>
        <v>12098.439154615464</v>
      </c>
      <c r="P369" s="16">
        <f t="shared" si="275"/>
        <v>418082.99263322732</v>
      </c>
      <c r="Q369" s="16">
        <f t="shared" si="296"/>
        <v>202897.89577919702</v>
      </c>
      <c r="R369" s="16">
        <f t="shared" si="276"/>
        <v>10509.95</v>
      </c>
      <c r="S369" s="16">
        <f t="shared" si="297"/>
        <v>394929.41651737888</v>
      </c>
      <c r="T369" s="16">
        <f t="shared" si="298"/>
        <v>12038.355552106759</v>
      </c>
      <c r="U369" s="16">
        <f t="shared" si="277"/>
        <v>382891.06096527213</v>
      </c>
      <c r="V369" s="16">
        <f t="shared" si="299"/>
        <v>192078.88402666891</v>
      </c>
      <c r="W369" s="16">
        <f t="shared" si="278"/>
        <v>10509.95</v>
      </c>
      <c r="X369" s="16">
        <f t="shared" si="300"/>
        <v>378812.89197280252</v>
      </c>
      <c r="Y369" s="16">
        <f t="shared" si="301"/>
        <v>12009.755330980593</v>
      </c>
      <c r="Z369" s="16">
        <f t="shared" si="279"/>
        <v>366803.13664182194</v>
      </c>
      <c r="AA369" s="16">
        <f t="shared" si="302"/>
        <v>186883.90868297269</v>
      </c>
      <c r="AB369" s="16">
        <f t="shared" si="280"/>
        <v>10509.95</v>
      </c>
      <c r="AC369" s="16">
        <f t="shared" si="303"/>
        <v>386833.9480939263</v>
      </c>
      <c r="AD369" s="16">
        <f t="shared" si="304"/>
        <v>12024.080560477325</v>
      </c>
      <c r="AE369" s="16">
        <f t="shared" si="281"/>
        <v>374809.86753344897</v>
      </c>
      <c r="AF369" s="16">
        <f t="shared" si="305"/>
        <v>189489.77602876603</v>
      </c>
      <c r="AG369" s="16">
        <f t="shared" si="282"/>
        <v>10509.95</v>
      </c>
      <c r="AH369" s="16">
        <f t="shared" si="306"/>
        <v>390872.33789963229</v>
      </c>
      <c r="AI369" s="16">
        <f t="shared" si="307"/>
        <v>12031.224407605023</v>
      </c>
      <c r="AJ369" s="16">
        <f t="shared" si="283"/>
        <v>378841.11349202727</v>
      </c>
      <c r="AK369" s="16">
        <f t="shared" si="308"/>
        <v>190786.41882289451</v>
      </c>
      <c r="AL369" s="16">
        <f t="shared" si="284"/>
        <v>10509.95</v>
      </c>
      <c r="AM369" s="16">
        <f t="shared" si="309"/>
        <v>388850.81226872536</v>
      </c>
      <c r="AN369" s="16">
        <f t="shared" si="310"/>
        <v>12027.654063108679</v>
      </c>
      <c r="AO369" s="16">
        <f t="shared" si="285"/>
        <v>376823.1582056167</v>
      </c>
      <c r="AP369" s="16">
        <f t="shared" si="311"/>
        <v>190138.62038987549</v>
      </c>
      <c r="AQ369" s="16">
        <f t="shared" si="286"/>
        <v>10509.95</v>
      </c>
      <c r="AR369" s="16">
        <f t="shared" si="312"/>
        <v>386833.9480939263</v>
      </c>
      <c r="AS369" s="16">
        <f t="shared" si="313"/>
        <v>12024.080560477325</v>
      </c>
      <c r="AT369" s="16">
        <f t="shared" si="287"/>
        <v>374809.86753344897</v>
      </c>
      <c r="AU369" s="16">
        <f t="shared" si="314"/>
        <v>189489.77602876603</v>
      </c>
    </row>
    <row r="370" spans="2:47">
      <c r="B370" s="13">
        <v>3</v>
      </c>
      <c r="C370" s="16">
        <f t="shared" si="270"/>
        <v>22000</v>
      </c>
      <c r="D370" s="16">
        <f t="shared" si="288"/>
        <v>506526.0484979836</v>
      </c>
      <c r="E370" s="16">
        <f t="shared" si="289"/>
        <v>25736.825668100882</v>
      </c>
      <c r="F370" s="16">
        <f t="shared" si="271"/>
        <v>480789.2228298827</v>
      </c>
      <c r="G370" s="16">
        <f t="shared" si="290"/>
        <v>208135.81540294373</v>
      </c>
      <c r="H370" s="16">
        <f t="shared" si="272"/>
        <v>22000</v>
      </c>
      <c r="I370" s="16">
        <f t="shared" si="291"/>
        <v>360817.56405337871</v>
      </c>
      <c r="J370" s="16">
        <f t="shared" si="292"/>
        <v>25261.981963794642</v>
      </c>
      <c r="K370" s="16">
        <f t="shared" si="273"/>
        <v>335555.58208958409</v>
      </c>
      <c r="L370" s="16">
        <f t="shared" si="293"/>
        <v>165593.73179587343</v>
      </c>
      <c r="M370" s="16">
        <f t="shared" si="274"/>
        <v>22000</v>
      </c>
      <c r="N370" s="16">
        <f t="shared" si="294"/>
        <v>429764.23144739971</v>
      </c>
      <c r="O370" s="16">
        <f t="shared" si="295"/>
        <v>25499.862439383323</v>
      </c>
      <c r="P370" s="16">
        <f t="shared" si="275"/>
        <v>404264.36900801637</v>
      </c>
      <c r="Q370" s="16">
        <f t="shared" si="296"/>
        <v>187116.70855103649</v>
      </c>
      <c r="R370" s="16">
        <f t="shared" si="276"/>
        <v>22000</v>
      </c>
      <c r="S370" s="16">
        <f t="shared" si="297"/>
        <v>393589.03720864182</v>
      </c>
      <c r="T370" s="16">
        <f t="shared" si="298"/>
        <v>25378.224638499541</v>
      </c>
      <c r="U370" s="16">
        <f t="shared" si="277"/>
        <v>368210.81257014227</v>
      </c>
      <c r="V370" s="16">
        <f t="shared" si="299"/>
        <v>176170.42262226084</v>
      </c>
      <c r="W370" s="16">
        <f t="shared" si="278"/>
        <v>22000</v>
      </c>
      <c r="X370" s="16">
        <f t="shared" si="300"/>
        <v>377051.61627959448</v>
      </c>
      <c r="Y370" s="16">
        <f t="shared" si="301"/>
        <v>25320.307338642662</v>
      </c>
      <c r="Z370" s="16">
        <f t="shared" si="279"/>
        <v>351731.30894095183</v>
      </c>
      <c r="AA370" s="16">
        <f t="shared" si="302"/>
        <v>170915.70018163073</v>
      </c>
      <c r="AB370" s="16">
        <f t="shared" si="280"/>
        <v>22000</v>
      </c>
      <c r="AC370" s="16">
        <f t="shared" si="303"/>
        <v>385282.05523233354</v>
      </c>
      <c r="AD370" s="16">
        <f t="shared" si="304"/>
        <v>25349.318214360785</v>
      </c>
      <c r="AE370" s="16">
        <f t="shared" si="281"/>
        <v>359932.73701797274</v>
      </c>
      <c r="AF370" s="16">
        <f t="shared" si="305"/>
        <v>173551.42249662953</v>
      </c>
      <c r="AG370" s="16">
        <f t="shared" si="282"/>
        <v>22000</v>
      </c>
      <c r="AH370" s="16">
        <f t="shared" si="306"/>
        <v>389425.93420299451</v>
      </c>
      <c r="AI370" s="16">
        <f t="shared" si="307"/>
        <v>25363.784626011504</v>
      </c>
      <c r="AJ370" s="16">
        <f t="shared" si="283"/>
        <v>364062.14957698301</v>
      </c>
      <c r="AK370" s="16">
        <f t="shared" si="308"/>
        <v>174863.00722926503</v>
      </c>
      <c r="AL370" s="16">
        <f t="shared" si="284"/>
        <v>22000</v>
      </c>
      <c r="AM370" s="16">
        <f t="shared" si="309"/>
        <v>387351.59724588162</v>
      </c>
      <c r="AN370" s="16">
        <f t="shared" si="310"/>
        <v>25356.55470256968</v>
      </c>
      <c r="AO370" s="16">
        <f t="shared" si="285"/>
        <v>361995.04254331195</v>
      </c>
      <c r="AP370" s="16">
        <f t="shared" si="311"/>
        <v>174207.73673178427</v>
      </c>
      <c r="AQ370" s="16">
        <f t="shared" si="286"/>
        <v>22000</v>
      </c>
      <c r="AR370" s="16">
        <f t="shared" si="312"/>
        <v>385282.05523233354</v>
      </c>
      <c r="AS370" s="16">
        <f t="shared" si="313"/>
        <v>25349.318214360785</v>
      </c>
      <c r="AT370" s="16">
        <f t="shared" si="287"/>
        <v>359932.73701797274</v>
      </c>
      <c r="AU370" s="16">
        <f t="shared" si="314"/>
        <v>173551.42249662953</v>
      </c>
    </row>
    <row r="371" spans="2:47">
      <c r="B371" s="13">
        <v>4</v>
      </c>
      <c r="C371" s="16">
        <f t="shared" si="270"/>
        <v>22000</v>
      </c>
      <c r="D371" s="16">
        <f t="shared" si="288"/>
        <v>494222.47371574963</v>
      </c>
      <c r="E371" s="16">
        <f t="shared" si="289"/>
        <v>25897.713198970192</v>
      </c>
      <c r="F371" s="16">
        <f t="shared" si="271"/>
        <v>468324.76051677944</v>
      </c>
      <c r="G371" s="16">
        <f t="shared" si="290"/>
        <v>193362.06550529151</v>
      </c>
      <c r="H371" s="16">
        <f t="shared" si="272"/>
        <v>22000</v>
      </c>
      <c r="I371" s="16">
        <f t="shared" si="291"/>
        <v>344931.00505316706</v>
      </c>
      <c r="J371" s="16">
        <f t="shared" si="292"/>
        <v>25438.812627506231</v>
      </c>
      <c r="K371" s="16">
        <f t="shared" si="273"/>
        <v>319492.19242566085</v>
      </c>
      <c r="L371" s="16">
        <f t="shared" si="293"/>
        <v>150373.64860965952</v>
      </c>
      <c r="M371" s="16">
        <f t="shared" si="274"/>
        <v>22000</v>
      </c>
      <c r="N371" s="16">
        <f t="shared" si="294"/>
        <v>415559.51547810034</v>
      </c>
      <c r="O371" s="16">
        <f t="shared" si="295"/>
        <v>25668.791457458046</v>
      </c>
      <c r="P371" s="16">
        <f t="shared" si="275"/>
        <v>389890.72402064229</v>
      </c>
      <c r="Q371" s="16">
        <f t="shared" si="296"/>
        <v>172116.32692982067</v>
      </c>
      <c r="R371" s="16">
        <f t="shared" si="276"/>
        <v>22000</v>
      </c>
      <c r="S371" s="16">
        <f t="shared" si="297"/>
        <v>378498.62267335207</v>
      </c>
      <c r="T371" s="16">
        <f t="shared" si="298"/>
        <v>25551.215497404679</v>
      </c>
      <c r="U371" s="16">
        <f t="shared" si="277"/>
        <v>352947.40717594739</v>
      </c>
      <c r="V371" s="16">
        <f t="shared" si="299"/>
        <v>161056.59634188263</v>
      </c>
      <c r="W371" s="16">
        <f t="shared" si="278"/>
        <v>22000</v>
      </c>
      <c r="X371" s="16">
        <f t="shared" si="300"/>
        <v>361558.68171276199</v>
      </c>
      <c r="Y371" s="16">
        <f t="shared" si="301"/>
        <v>25495.216477333186</v>
      </c>
      <c r="Z371" s="16">
        <f t="shared" si="279"/>
        <v>336063.46523542883</v>
      </c>
      <c r="AA371" s="16">
        <f t="shared" si="302"/>
        <v>155748.65098209106</v>
      </c>
      <c r="AB371" s="16">
        <f t="shared" si="280"/>
        <v>22000</v>
      </c>
      <c r="AC371" s="16">
        <f t="shared" si="303"/>
        <v>369989.25769025495</v>
      </c>
      <c r="AD371" s="16">
        <f t="shared" si="304"/>
        <v>25523.267753579559</v>
      </c>
      <c r="AE371" s="16">
        <f t="shared" si="281"/>
        <v>344465.98993667541</v>
      </c>
      <c r="AF371" s="16">
        <f t="shared" si="305"/>
        <v>158410.96525932333</v>
      </c>
      <c r="AG371" s="16">
        <f t="shared" si="282"/>
        <v>22000</v>
      </c>
      <c r="AH371" s="16">
        <f t="shared" si="306"/>
        <v>374234.04603616387</v>
      </c>
      <c r="AI371" s="16">
        <f t="shared" si="307"/>
        <v>25537.254703692823</v>
      </c>
      <c r="AJ371" s="16">
        <f t="shared" si="283"/>
        <v>348696.79133247107</v>
      </c>
      <c r="AK371" s="16">
        <f t="shared" si="308"/>
        <v>159735.86108726091</v>
      </c>
      <c r="AL371" s="16">
        <f t="shared" si="284"/>
        <v>22000</v>
      </c>
      <c r="AM371" s="16">
        <f t="shared" si="309"/>
        <v>372109.18403197214</v>
      </c>
      <c r="AN371" s="16">
        <f t="shared" si="310"/>
        <v>25530.264481474409</v>
      </c>
      <c r="AO371" s="16">
        <f t="shared" si="285"/>
        <v>346578.91955049773</v>
      </c>
      <c r="AP371" s="16">
        <f t="shared" si="311"/>
        <v>159073.93388595388</v>
      </c>
      <c r="AQ371" s="16">
        <f t="shared" si="286"/>
        <v>22000</v>
      </c>
      <c r="AR371" s="16">
        <f t="shared" si="312"/>
        <v>369989.25769025495</v>
      </c>
      <c r="AS371" s="16">
        <f t="shared" si="313"/>
        <v>25523.267753579559</v>
      </c>
      <c r="AT371" s="16">
        <f t="shared" si="287"/>
        <v>344465.98993667541</v>
      </c>
      <c r="AU371" s="16">
        <f t="shared" si="314"/>
        <v>158410.96525932333</v>
      </c>
    </row>
    <row r="372" spans="2:47">
      <c r="B372" s="13">
        <v>5</v>
      </c>
      <c r="C372" s="16">
        <f t="shared" si="270"/>
        <v>22000</v>
      </c>
      <c r="D372" s="16">
        <f t="shared" si="288"/>
        <v>481409.75432561827</v>
      </c>
      <c r="E372" s="16">
        <f t="shared" si="289"/>
        <v>26053.044129224476</v>
      </c>
      <c r="F372" s="16">
        <f t="shared" si="271"/>
        <v>455356.71019639377</v>
      </c>
      <c r="G372" s="16">
        <f t="shared" si="290"/>
        <v>179311.42415913238</v>
      </c>
      <c r="H372" s="16">
        <f t="shared" si="272"/>
        <v>22000</v>
      </c>
      <c r="I372" s="16">
        <f t="shared" si="291"/>
        <v>328418.80428203382</v>
      </c>
      <c r="J372" s="16">
        <f t="shared" si="292"/>
        <v>25609.785876983035</v>
      </c>
      <c r="K372" s="16">
        <f t="shared" si="273"/>
        <v>302809.0184050508</v>
      </c>
      <c r="L372" s="16">
        <f t="shared" si="293"/>
        <v>135929.07310512415</v>
      </c>
      <c r="M372" s="16">
        <f t="shared" si="274"/>
        <v>22000</v>
      </c>
      <c r="N372" s="16">
        <f t="shared" si="294"/>
        <v>400784.27084977907</v>
      </c>
      <c r="O372" s="16">
        <f t="shared" si="295"/>
        <v>25832.005153983013</v>
      </c>
      <c r="P372" s="16">
        <f t="shared" si="275"/>
        <v>374952.26569579606</v>
      </c>
      <c r="Q372" s="16">
        <f t="shared" si="296"/>
        <v>157865.4932718733</v>
      </c>
      <c r="R372" s="16">
        <f t="shared" si="276"/>
        <v>22000</v>
      </c>
      <c r="S372" s="16">
        <f t="shared" si="297"/>
        <v>362808.7577324434</v>
      </c>
      <c r="T372" s="16">
        <f t="shared" si="298"/>
        <v>25718.416239560509</v>
      </c>
      <c r="U372" s="16">
        <f t="shared" si="277"/>
        <v>337090.34149288287</v>
      </c>
      <c r="V372" s="16">
        <f t="shared" si="299"/>
        <v>146705.66767030265</v>
      </c>
      <c r="W372" s="16">
        <f t="shared" si="278"/>
        <v>22000</v>
      </c>
      <c r="X372" s="16">
        <f t="shared" si="300"/>
        <v>345453.0784541067</v>
      </c>
      <c r="Y372" s="16">
        <f t="shared" si="301"/>
        <v>25664.301460483359</v>
      </c>
      <c r="Z372" s="16">
        <f t="shared" si="279"/>
        <v>319788.77699362335</v>
      </c>
      <c r="AA372" s="16">
        <f t="shared" si="302"/>
        <v>141350.80066403229</v>
      </c>
      <c r="AB372" s="16">
        <f t="shared" si="280"/>
        <v>22000</v>
      </c>
      <c r="AC372" s="16">
        <f t="shared" si="303"/>
        <v>354090.36969550612</v>
      </c>
      <c r="AD372" s="16">
        <f t="shared" si="304"/>
        <v>25691.410060891099</v>
      </c>
      <c r="AE372" s="16">
        <f t="shared" si="281"/>
        <v>328398.95963461499</v>
      </c>
      <c r="AF372" s="16">
        <f t="shared" si="305"/>
        <v>144036.55509986228</v>
      </c>
      <c r="AG372" s="16">
        <f t="shared" si="282"/>
        <v>22000</v>
      </c>
      <c r="AH372" s="16">
        <f t="shared" si="306"/>
        <v>358439.37968230032</v>
      </c>
      <c r="AI372" s="16">
        <f t="shared" si="307"/>
        <v>25704.926083323546</v>
      </c>
      <c r="AJ372" s="16">
        <f t="shared" si="283"/>
        <v>332734.45359897678</v>
      </c>
      <c r="AK372" s="16">
        <f t="shared" si="308"/>
        <v>145373.18696963522</v>
      </c>
      <c r="AL372" s="16">
        <f t="shared" si="284"/>
        <v>22000</v>
      </c>
      <c r="AM372" s="16">
        <f t="shared" si="309"/>
        <v>356262.3345627386</v>
      </c>
      <c r="AN372" s="16">
        <f t="shared" si="310"/>
        <v>25698.171289442376</v>
      </c>
      <c r="AO372" s="16">
        <f t="shared" si="285"/>
        <v>330564.1632732962</v>
      </c>
      <c r="AP372" s="16">
        <f t="shared" si="311"/>
        <v>144705.39051483924</v>
      </c>
      <c r="AQ372" s="16">
        <f t="shared" si="286"/>
        <v>22000</v>
      </c>
      <c r="AR372" s="16">
        <f t="shared" si="312"/>
        <v>354090.36969550612</v>
      </c>
      <c r="AS372" s="16">
        <f t="shared" si="313"/>
        <v>25691.410060891099</v>
      </c>
      <c r="AT372" s="16">
        <f t="shared" si="287"/>
        <v>328398.95963461499</v>
      </c>
      <c r="AU372" s="16">
        <f t="shared" si="314"/>
        <v>144036.55509986228</v>
      </c>
    </row>
    <row r="373" spans="2:47">
      <c r="B373" s="13">
        <v>6</v>
      </c>
      <c r="C373" s="16">
        <f t="shared" si="270"/>
        <v>22000</v>
      </c>
      <c r="D373" s="16">
        <f t="shared" si="288"/>
        <v>468079.37667928106</v>
      </c>
      <c r="E373" s="16">
        <f t="shared" si="289"/>
        <v>26202.936161243317</v>
      </c>
      <c r="F373" s="16">
        <f t="shared" si="271"/>
        <v>441876.44051803777</v>
      </c>
      <c r="G373" s="16">
        <f t="shared" si="290"/>
        <v>165954.53635254325</v>
      </c>
      <c r="H373" s="16">
        <f t="shared" si="272"/>
        <v>22000</v>
      </c>
      <c r="I373" s="16">
        <f t="shared" si="291"/>
        <v>311269.50237928791</v>
      </c>
      <c r="J373" s="16">
        <f t="shared" si="292"/>
        <v>25775.005703452822</v>
      </c>
      <c r="K373" s="16">
        <f t="shared" si="273"/>
        <v>285494.49667583511</v>
      </c>
      <c r="L373" s="16">
        <f t="shared" si="293"/>
        <v>122228.7452031952</v>
      </c>
      <c r="M373" s="16">
        <f t="shared" si="274"/>
        <v>22000</v>
      </c>
      <c r="N373" s="16">
        <f t="shared" si="294"/>
        <v>385428.43199933664</v>
      </c>
      <c r="O373" s="16">
        <f t="shared" si="295"/>
        <v>25989.614906136074</v>
      </c>
      <c r="P373" s="16">
        <f t="shared" si="275"/>
        <v>359438.81709320057</v>
      </c>
      <c r="Q373" s="16">
        <f t="shared" si="296"/>
        <v>144333.87360945609</v>
      </c>
      <c r="R373" s="16">
        <f t="shared" si="276"/>
        <v>22000</v>
      </c>
      <c r="S373" s="16">
        <f t="shared" si="297"/>
        <v>346508.64563419408</v>
      </c>
      <c r="T373" s="16">
        <f t="shared" si="298"/>
        <v>25879.934590760269</v>
      </c>
      <c r="U373" s="16">
        <f t="shared" si="277"/>
        <v>320628.71104343381</v>
      </c>
      <c r="V373" s="16">
        <f t="shared" si="299"/>
        <v>133086.82198884347</v>
      </c>
      <c r="W373" s="16">
        <f t="shared" si="278"/>
        <v>22000</v>
      </c>
      <c r="X373" s="16">
        <f t="shared" si="300"/>
        <v>328723.67542282521</v>
      </c>
      <c r="Y373" s="16">
        <f t="shared" si="301"/>
        <v>25827.668182586123</v>
      </c>
      <c r="Z373" s="16">
        <f t="shared" si="279"/>
        <v>302896.00724023907</v>
      </c>
      <c r="AA373" s="16">
        <f t="shared" si="302"/>
        <v>127691.11096441223</v>
      </c>
      <c r="AB373" s="16">
        <f t="shared" si="280"/>
        <v>22000</v>
      </c>
      <c r="AC373" s="16">
        <f t="shared" si="303"/>
        <v>337574.42656680616</v>
      </c>
      <c r="AD373" s="16">
        <f t="shared" si="304"/>
        <v>25853.851955457707</v>
      </c>
      <c r="AE373" s="16">
        <f t="shared" si="281"/>
        <v>311720.57461134845</v>
      </c>
      <c r="AF373" s="16">
        <f t="shared" si="305"/>
        <v>130397.26535823112</v>
      </c>
      <c r="AG373" s="16">
        <f t="shared" si="282"/>
        <v>22000</v>
      </c>
      <c r="AH373" s="16">
        <f t="shared" si="306"/>
        <v>342031.05423253216</v>
      </c>
      <c r="AI373" s="16">
        <f t="shared" si="307"/>
        <v>25866.906039638543</v>
      </c>
      <c r="AJ373" s="16">
        <f t="shared" si="283"/>
        <v>316164.1481928936</v>
      </c>
      <c r="AK373" s="16">
        <f t="shared" si="308"/>
        <v>131744.1141834</v>
      </c>
      <c r="AL373" s="16">
        <f t="shared" si="284"/>
        <v>22000</v>
      </c>
      <c r="AM373" s="16">
        <f t="shared" si="309"/>
        <v>339800.12599515211</v>
      </c>
      <c r="AN373" s="16">
        <f t="shared" si="310"/>
        <v>25860.382173986185</v>
      </c>
      <c r="AO373" s="16">
        <f t="shared" si="285"/>
        <v>313939.74382116593</v>
      </c>
      <c r="AP373" s="16">
        <f t="shared" si="311"/>
        <v>131071.20792838604</v>
      </c>
      <c r="AQ373" s="16">
        <f t="shared" si="286"/>
        <v>22000</v>
      </c>
      <c r="AR373" s="16">
        <f t="shared" si="312"/>
        <v>337574.42656680616</v>
      </c>
      <c r="AS373" s="16">
        <f t="shared" si="313"/>
        <v>25853.851955457707</v>
      </c>
      <c r="AT373" s="16">
        <f t="shared" si="287"/>
        <v>311720.57461134845</v>
      </c>
      <c r="AU373" s="16">
        <f t="shared" si="314"/>
        <v>130397.26535823112</v>
      </c>
    </row>
    <row r="374" spans="2:47">
      <c r="B374" s="13">
        <v>7</v>
      </c>
      <c r="C374" s="16">
        <f t="shared" si="270"/>
        <v>22000</v>
      </c>
      <c r="D374" s="16">
        <f t="shared" si="288"/>
        <v>454222.4682661118</v>
      </c>
      <c r="E374" s="16">
        <f t="shared" si="289"/>
        <v>26347.510669357598</v>
      </c>
      <c r="F374" s="16">
        <f t="shared" si="271"/>
        <v>427874.95759675419</v>
      </c>
      <c r="G374" s="16">
        <f t="shared" si="290"/>
        <v>153262.96133855908</v>
      </c>
      <c r="H374" s="16">
        <f t="shared" si="272"/>
        <v>22000</v>
      </c>
      <c r="I374" s="16">
        <f t="shared" si="291"/>
        <v>293471.21291295794</v>
      </c>
      <c r="J374" s="16">
        <f t="shared" si="292"/>
        <v>25934.581684821216</v>
      </c>
      <c r="K374" s="16">
        <f t="shared" si="273"/>
        <v>267536.63122813671</v>
      </c>
      <c r="L374" s="16">
        <f t="shared" si="293"/>
        <v>109242.32352789764</v>
      </c>
      <c r="M374" s="16">
        <f t="shared" si="274"/>
        <v>22000</v>
      </c>
      <c r="N374" s="16">
        <f t="shared" si="294"/>
        <v>369481.53764278459</v>
      </c>
      <c r="O374" s="16">
        <f t="shared" si="295"/>
        <v>26141.736709760866</v>
      </c>
      <c r="P374" s="16">
        <f t="shared" si="275"/>
        <v>343339.80093302374</v>
      </c>
      <c r="Q374" s="16">
        <f t="shared" si="296"/>
        <v>131492.05242715543</v>
      </c>
      <c r="R374" s="16">
        <f t="shared" si="276"/>
        <v>22000</v>
      </c>
      <c r="S374" s="16">
        <f t="shared" si="297"/>
        <v>329587.07722998736</v>
      </c>
      <c r="T374" s="16">
        <f t="shared" si="298"/>
        <v>26035.883388762639</v>
      </c>
      <c r="U374" s="16">
        <f t="shared" si="277"/>
        <v>303551.19384122471</v>
      </c>
      <c r="V374" s="16">
        <f t="shared" si="299"/>
        <v>120170.1637435281</v>
      </c>
      <c r="W374" s="16">
        <f t="shared" si="278"/>
        <v>22000</v>
      </c>
      <c r="X374" s="16">
        <f t="shared" si="300"/>
        <v>311358.92168253136</v>
      </c>
      <c r="Y374" s="16">
        <f t="shared" si="301"/>
        <v>25985.42788628185</v>
      </c>
      <c r="Z374" s="16">
        <f t="shared" si="279"/>
        <v>285373.4937962495</v>
      </c>
      <c r="AA374" s="16">
        <f t="shared" si="302"/>
        <v>114739.46261913932</v>
      </c>
      <c r="AB374" s="16">
        <f t="shared" si="280"/>
        <v>22000</v>
      </c>
      <c r="AC374" s="16">
        <f t="shared" si="303"/>
        <v>320430.04746598948</v>
      </c>
      <c r="AD374" s="16">
        <f t="shared" si="304"/>
        <v>26010.705486193139</v>
      </c>
      <c r="AE374" s="16">
        <f t="shared" si="281"/>
        <v>294419.34197979636</v>
      </c>
      <c r="AF374" s="16">
        <f t="shared" si="305"/>
        <v>117463.08843485299</v>
      </c>
      <c r="AG374" s="16">
        <f t="shared" si="282"/>
        <v>22000</v>
      </c>
      <c r="AH374" s="16">
        <f t="shared" si="306"/>
        <v>324997.77449340303</v>
      </c>
      <c r="AI374" s="16">
        <f t="shared" si="307"/>
        <v>26023.307018153511</v>
      </c>
      <c r="AJ374" s="16">
        <f t="shared" si="283"/>
        <v>298974.46747524955</v>
      </c>
      <c r="AK374" s="16">
        <f t="shared" si="308"/>
        <v>118818.69110526997</v>
      </c>
      <c r="AL374" s="16">
        <f t="shared" si="284"/>
        <v>22000</v>
      </c>
      <c r="AM374" s="16">
        <f t="shared" si="309"/>
        <v>322711.22026352928</v>
      </c>
      <c r="AN374" s="16">
        <f t="shared" si="310"/>
        <v>26017.009382865341</v>
      </c>
      <c r="AO374" s="16">
        <f t="shared" si="285"/>
        <v>296694.21088066394</v>
      </c>
      <c r="AP374" s="16">
        <f t="shared" si="311"/>
        <v>118141.4065033964</v>
      </c>
      <c r="AQ374" s="16">
        <f t="shared" si="286"/>
        <v>22000</v>
      </c>
      <c r="AR374" s="16">
        <f t="shared" si="312"/>
        <v>320430.04746598948</v>
      </c>
      <c r="AS374" s="16">
        <f t="shared" si="313"/>
        <v>26010.705486193139</v>
      </c>
      <c r="AT374" s="16">
        <f t="shared" si="287"/>
        <v>294419.34197979636</v>
      </c>
      <c r="AU374" s="16">
        <f t="shared" si="314"/>
        <v>117463.08843485299</v>
      </c>
    </row>
    <row r="375" spans="2:47">
      <c r="B375" s="13">
        <v>8</v>
      </c>
      <c r="C375" s="16">
        <f t="shared" si="270"/>
        <v>22000</v>
      </c>
      <c r="D375" s="16">
        <f t="shared" si="288"/>
        <v>439829.78391200752</v>
      </c>
      <c r="E375" s="16">
        <f t="shared" si="289"/>
        <v>26486.892071383161</v>
      </c>
      <c r="F375" s="16">
        <f t="shared" si="271"/>
        <v>413342.89184062439</v>
      </c>
      <c r="G375" s="16">
        <f t="shared" si="290"/>
        <v>141209.16320078768</v>
      </c>
      <c r="H375" s="16">
        <f t="shared" si="272"/>
        <v>22000</v>
      </c>
      <c r="I375" s="16">
        <f t="shared" si="291"/>
        <v>275011.60470465082</v>
      </c>
      <c r="J375" s="16">
        <f t="shared" si="292"/>
        <v>26088.628264738985</v>
      </c>
      <c r="K375" s="16">
        <f t="shared" si="273"/>
        <v>248922.97643991184</v>
      </c>
      <c r="L375" s="16">
        <f t="shared" si="293"/>
        <v>96940.380969684134</v>
      </c>
      <c r="M375" s="16">
        <f t="shared" si="274"/>
        <v>22000</v>
      </c>
      <c r="N375" s="16">
        <f t="shared" si="294"/>
        <v>352932.71497109247</v>
      </c>
      <c r="O375" s="16">
        <f t="shared" si="295"/>
        <v>26288.490502177901</v>
      </c>
      <c r="P375" s="16">
        <f t="shared" si="275"/>
        <v>326644.22446891456</v>
      </c>
      <c r="Q375" s="16">
        <f t="shared" si="296"/>
        <v>119311.52565110127</v>
      </c>
      <c r="R375" s="16">
        <f t="shared" si="276"/>
        <v>22000</v>
      </c>
      <c r="S375" s="16">
        <f t="shared" si="297"/>
        <v>312032.41419714852</v>
      </c>
      <c r="T375" s="16">
        <f t="shared" si="298"/>
        <v>26186.379883051268</v>
      </c>
      <c r="U375" s="16">
        <f t="shared" si="277"/>
        <v>285846.03431409725</v>
      </c>
      <c r="V375" s="16">
        <f t="shared" si="299"/>
        <v>107926.71073444663</v>
      </c>
      <c r="W375" s="16">
        <f t="shared" si="278"/>
        <v>22000</v>
      </c>
      <c r="X375" s="16">
        <f t="shared" si="300"/>
        <v>293346.82921291672</v>
      </c>
      <c r="Y375" s="16">
        <f t="shared" si="301"/>
        <v>26137.696451640622</v>
      </c>
      <c r="Z375" s="16">
        <f t="shared" si="279"/>
        <v>267209.13276127609</v>
      </c>
      <c r="AA375" s="16">
        <f t="shared" si="302"/>
        <v>102466.65028352295</v>
      </c>
      <c r="AB375" s="16">
        <f t="shared" si="280"/>
        <v>22000</v>
      </c>
      <c r="AC375" s="16">
        <f t="shared" si="303"/>
        <v>302645.41839471186</v>
      </c>
      <c r="AD375" s="16">
        <f t="shared" si="304"/>
        <v>26162.087226251933</v>
      </c>
      <c r="AE375" s="16">
        <f t="shared" si="281"/>
        <v>276483.3311684599</v>
      </c>
      <c r="AF375" s="16">
        <f t="shared" si="305"/>
        <v>105204.93039399777</v>
      </c>
      <c r="AG375" s="16">
        <f t="shared" si="282"/>
        <v>22000</v>
      </c>
      <c r="AH375" s="16">
        <f t="shared" si="306"/>
        <v>307327.81409650802</v>
      </c>
      <c r="AI375" s="16">
        <f t="shared" si="307"/>
        <v>26174.245932281661</v>
      </c>
      <c r="AJ375" s="16">
        <f t="shared" si="283"/>
        <v>281153.56816422637</v>
      </c>
      <c r="AK375" s="16">
        <f t="shared" si="308"/>
        <v>106567.87962767202</v>
      </c>
      <c r="AL375" s="16">
        <f t="shared" si="284"/>
        <v>22000</v>
      </c>
      <c r="AM375" s="16">
        <f t="shared" si="309"/>
        <v>304983.8471326697</v>
      </c>
      <c r="AN375" s="16">
        <f t="shared" si="310"/>
        <v>26168.169659887313</v>
      </c>
      <c r="AO375" s="16">
        <f t="shared" si="285"/>
        <v>278815.67747278238</v>
      </c>
      <c r="AP375" s="16">
        <f t="shared" si="311"/>
        <v>105886.92020814358</v>
      </c>
      <c r="AQ375" s="16">
        <f t="shared" si="286"/>
        <v>22000</v>
      </c>
      <c r="AR375" s="16">
        <f t="shared" si="312"/>
        <v>302645.41839471186</v>
      </c>
      <c r="AS375" s="16">
        <f t="shared" si="313"/>
        <v>26162.087226251933</v>
      </c>
      <c r="AT375" s="16">
        <f t="shared" si="287"/>
        <v>276483.3311684599</v>
      </c>
      <c r="AU375" s="16">
        <f t="shared" si="314"/>
        <v>105204.93039399777</v>
      </c>
    </row>
    <row r="376" spans="2:47">
      <c r="B376" s="13">
        <v>9</v>
      </c>
      <c r="C376" s="16">
        <f t="shared" si="270"/>
        <v>22000</v>
      </c>
      <c r="D376" s="16">
        <f t="shared" si="288"/>
        <v>424891.69223865145</v>
      </c>
      <c r="E376" s="16">
        <f t="shared" si="289"/>
        <v>26621.207235844347</v>
      </c>
      <c r="F376" s="16">
        <f t="shared" si="271"/>
        <v>398270.48500280711</v>
      </c>
      <c r="G376" s="16">
        <f t="shared" si="290"/>
        <v>129766.49994996082</v>
      </c>
      <c r="H376" s="16">
        <f t="shared" si="272"/>
        <v>22000</v>
      </c>
      <c r="I376" s="16">
        <f t="shared" si="291"/>
        <v>255877.88440164298</v>
      </c>
      <c r="J376" s="16">
        <f t="shared" si="292"/>
        <v>26237.2640636693</v>
      </c>
      <c r="K376" s="16">
        <f t="shared" si="273"/>
        <v>229640.62033797367</v>
      </c>
      <c r="L376" s="16">
        <f t="shared" si="293"/>
        <v>85294.398413398012</v>
      </c>
      <c r="M376" s="16">
        <f t="shared" si="274"/>
        <v>22000</v>
      </c>
      <c r="N376" s="16">
        <f t="shared" si="294"/>
        <v>335770.66410057608</v>
      </c>
      <c r="O376" s="16">
        <f t="shared" si="295"/>
        <v>26429.999519239216</v>
      </c>
      <c r="P376" s="16">
        <f t="shared" si="275"/>
        <v>309340.66458133684</v>
      </c>
      <c r="Q376" s="16">
        <f t="shared" si="296"/>
        <v>107764.69198161142</v>
      </c>
      <c r="R376" s="16">
        <f t="shared" si="276"/>
        <v>22000</v>
      </c>
      <c r="S376" s="16">
        <f t="shared" si="297"/>
        <v>293832.57251283311</v>
      </c>
      <c r="T376" s="16">
        <f t="shared" si="298"/>
        <v>26331.545067789226</v>
      </c>
      <c r="U376" s="16">
        <f t="shared" si="277"/>
        <v>267501.0274450439</v>
      </c>
      <c r="V376" s="16">
        <f t="shared" si="299"/>
        <v>96328.38665580751</v>
      </c>
      <c r="W376" s="16">
        <f t="shared" si="278"/>
        <v>22000</v>
      </c>
      <c r="X376" s="16">
        <f t="shared" si="300"/>
        <v>274674.95593062614</v>
      </c>
      <c r="Y376" s="16">
        <f t="shared" si="301"/>
        <v>26284.593718067521</v>
      </c>
      <c r="Z376" s="16">
        <f t="shared" si="279"/>
        <v>248390.36221255863</v>
      </c>
      <c r="AA376" s="16">
        <f t="shared" si="302"/>
        <v>90844.375660203368</v>
      </c>
      <c r="AB376" s="16">
        <f t="shared" si="280"/>
        <v>22000</v>
      </c>
      <c r="AC376" s="16">
        <f t="shared" si="303"/>
        <v>284208.2754413067</v>
      </c>
      <c r="AD376" s="16">
        <f t="shared" si="304"/>
        <v>26308.11760043394</v>
      </c>
      <c r="AE376" s="16">
        <f t="shared" si="281"/>
        <v>257900.15784087277</v>
      </c>
      <c r="AF376" s="16">
        <f t="shared" si="305"/>
        <v>93594.603796231284</v>
      </c>
      <c r="AG376" s="16">
        <f t="shared" si="282"/>
        <v>22000</v>
      </c>
      <c r="AH376" s="16">
        <f t="shared" si="306"/>
        <v>289008.99885873485</v>
      </c>
      <c r="AI376" s="16">
        <f t="shared" si="307"/>
        <v>26319.843493506985</v>
      </c>
      <c r="AJ376" s="16">
        <f t="shared" si="283"/>
        <v>262689.15536522784</v>
      </c>
      <c r="AK376" s="16">
        <f t="shared" si="308"/>
        <v>94963.547844607441</v>
      </c>
      <c r="AL376" s="16">
        <f t="shared" si="284"/>
        <v>22000</v>
      </c>
      <c r="AM376" s="16">
        <f t="shared" si="309"/>
        <v>286605.78750137193</v>
      </c>
      <c r="AN376" s="16">
        <f t="shared" si="310"/>
        <v>26313.983573694848</v>
      </c>
      <c r="AO376" s="16">
        <f t="shared" si="285"/>
        <v>260291.80392767707</v>
      </c>
      <c r="AP376" s="16">
        <f t="shared" si="311"/>
        <v>94279.589361431063</v>
      </c>
      <c r="AQ376" s="16">
        <f t="shared" si="286"/>
        <v>22000</v>
      </c>
      <c r="AR376" s="16">
        <f t="shared" si="312"/>
        <v>284208.2754413067</v>
      </c>
      <c r="AS376" s="16">
        <f t="shared" si="313"/>
        <v>26308.11760043394</v>
      </c>
      <c r="AT376" s="16">
        <f t="shared" si="287"/>
        <v>257900.15784087277</v>
      </c>
      <c r="AU376" s="16">
        <f t="shared" si="314"/>
        <v>93594.603796231284</v>
      </c>
    </row>
    <row r="377" spans="2:47">
      <c r="B377" s="13">
        <v>10</v>
      </c>
      <c r="C377" s="16">
        <f t="shared" si="270"/>
        <v>22000</v>
      </c>
      <c r="D377" s="16">
        <f t="shared" si="288"/>
        <v>409398.16235378553</v>
      </c>
      <c r="E377" s="16">
        <f t="shared" si="289"/>
        <v>26750.584925418891</v>
      </c>
      <c r="F377" s="16">
        <f t="shared" si="271"/>
        <v>382647.57742836664</v>
      </c>
      <c r="G377" s="16">
        <f t="shared" si="290"/>
        <v>118909.21128129636</v>
      </c>
      <c r="H377" s="16">
        <f t="shared" si="272"/>
        <v>22000</v>
      </c>
      <c r="I377" s="16">
        <f t="shared" si="291"/>
        <v>236056.77927021665</v>
      </c>
      <c r="J377" s="16">
        <f t="shared" si="292"/>
        <v>26380.61122369811</v>
      </c>
      <c r="K377" s="16">
        <f t="shared" si="273"/>
        <v>209676.16804651855</v>
      </c>
      <c r="L377" s="16">
        <f t="shared" si="293"/>
        <v>74276.756761010882</v>
      </c>
      <c r="M377" s="16">
        <f t="shared" si="274"/>
        <v>22000</v>
      </c>
      <c r="N377" s="16">
        <f t="shared" si="294"/>
        <v>317983.6427497394</v>
      </c>
      <c r="O377" s="16">
        <f t="shared" si="295"/>
        <v>26566.389687738512</v>
      </c>
      <c r="P377" s="16">
        <f t="shared" si="275"/>
        <v>291417.25306200091</v>
      </c>
      <c r="Q377" s="16">
        <f t="shared" si="296"/>
        <v>96824.842700397698</v>
      </c>
      <c r="R377" s="16">
        <f t="shared" si="276"/>
        <v>22000</v>
      </c>
      <c r="S377" s="16">
        <f t="shared" si="297"/>
        <v>274975.00615185848</v>
      </c>
      <c r="T377" s="16">
        <f t="shared" si="298"/>
        <v>26471.503049397405</v>
      </c>
      <c r="U377" s="16">
        <f t="shared" si="277"/>
        <v>248503.50310246108</v>
      </c>
      <c r="V377" s="16">
        <f t="shared" si="299"/>
        <v>85348.012017586851</v>
      </c>
      <c r="W377" s="16">
        <f t="shared" si="278"/>
        <v>22000</v>
      </c>
      <c r="X377" s="16">
        <f t="shared" si="300"/>
        <v>255330.38893277751</v>
      </c>
      <c r="Y377" s="16">
        <f t="shared" si="301"/>
        <v>26426.242840415172</v>
      </c>
      <c r="Z377" s="16">
        <f t="shared" si="279"/>
        <v>228904.14609236235</v>
      </c>
      <c r="AA377" s="16">
        <f t="shared" si="302"/>
        <v>79845.238965158758</v>
      </c>
      <c r="AB377" s="16">
        <f t="shared" si="280"/>
        <v>22000</v>
      </c>
      <c r="AC377" s="16">
        <f t="shared" si="303"/>
        <v>265105.88825094671</v>
      </c>
      <c r="AD377" s="16">
        <f t="shared" si="304"/>
        <v>26448.920247010436</v>
      </c>
      <c r="AE377" s="16">
        <f t="shared" si="281"/>
        <v>238656.96800393629</v>
      </c>
      <c r="AF377" s="16">
        <f t="shared" si="305"/>
        <v>82604.818890678202</v>
      </c>
      <c r="AG377" s="16">
        <f t="shared" si="282"/>
        <v>22000</v>
      </c>
      <c r="AH377" s="16">
        <f t="shared" si="306"/>
        <v>270028.6903661323</v>
      </c>
      <c r="AI377" s="16">
        <f t="shared" si="307"/>
        <v>26460.22357608184</v>
      </c>
      <c r="AJ377" s="16">
        <f t="shared" si="283"/>
        <v>243568.46679005047</v>
      </c>
      <c r="AK377" s="16">
        <f t="shared" si="308"/>
        <v>83978.461108214542</v>
      </c>
      <c r="AL377" s="16">
        <f t="shared" si="284"/>
        <v>22000</v>
      </c>
      <c r="AM377" s="16">
        <f t="shared" si="309"/>
        <v>267564.35692941642</v>
      </c>
      <c r="AN377" s="16">
        <f t="shared" si="310"/>
        <v>26454.574881026652</v>
      </c>
      <c r="AO377" s="16">
        <f t="shared" si="285"/>
        <v>241109.78204838978</v>
      </c>
      <c r="AP377" s="16">
        <f t="shared" si="311"/>
        <v>83292.151756907231</v>
      </c>
      <c r="AQ377" s="16">
        <f t="shared" si="286"/>
        <v>22000</v>
      </c>
      <c r="AR377" s="16">
        <f t="shared" si="312"/>
        <v>265105.88825094671</v>
      </c>
      <c r="AS377" s="16">
        <f t="shared" si="313"/>
        <v>26448.920247010436</v>
      </c>
      <c r="AT377" s="16">
        <f t="shared" si="287"/>
        <v>238656.96800393629</v>
      </c>
      <c r="AU377" s="16">
        <f t="shared" si="314"/>
        <v>82604.818890678202</v>
      </c>
    </row>
    <row r="378" spans="2:47">
      <c r="B378" s="13">
        <v>11</v>
      </c>
      <c r="C378" s="16">
        <f t="shared" si="270"/>
        <v>22000</v>
      </c>
      <c r="D378" s="16">
        <f t="shared" si="288"/>
        <v>393338.75074171525</v>
      </c>
      <c r="E378" s="16">
        <f t="shared" si="289"/>
        <v>26875.155276774749</v>
      </c>
      <c r="F378" s="16">
        <f t="shared" si="271"/>
        <v>366463.59546494053</v>
      </c>
      <c r="G378" s="16">
        <f t="shared" si="290"/>
        <v>108612.4051204765</v>
      </c>
      <c r="H378" s="16">
        <f t="shared" si="272"/>
        <v>22000</v>
      </c>
      <c r="I378" s="16">
        <f t="shared" si="291"/>
        <v>215534.52018173831</v>
      </c>
      <c r="J378" s="16">
        <f t="shared" si="292"/>
        <v>26518.794788357212</v>
      </c>
      <c r="K378" s="16">
        <f t="shared" si="273"/>
        <v>189015.72539338109</v>
      </c>
      <c r="L378" s="16">
        <f t="shared" si="293"/>
        <v>63860.727380268348</v>
      </c>
      <c r="M378" s="16">
        <f t="shared" si="274"/>
        <v>22000</v>
      </c>
      <c r="N378" s="16">
        <f t="shared" si="294"/>
        <v>299559.45111255319</v>
      </c>
      <c r="O378" s="16">
        <f t="shared" si="295"/>
        <v>26697.789053869496</v>
      </c>
      <c r="P378" s="16">
        <f t="shared" si="275"/>
        <v>272861.66205868369</v>
      </c>
      <c r="Q378" s="16">
        <f t="shared" si="296"/>
        <v>86466.150082831169</v>
      </c>
      <c r="R378" s="16">
        <f t="shared" si="276"/>
        <v>22000</v>
      </c>
      <c r="S378" s="16">
        <f t="shared" si="297"/>
        <v>255446.69097914384</v>
      </c>
      <c r="T378" s="16">
        <f t="shared" si="298"/>
        <v>26606.380449738735</v>
      </c>
      <c r="U378" s="16">
        <f t="shared" si="277"/>
        <v>228840.31052940511</v>
      </c>
      <c r="V378" s="16">
        <f t="shared" si="299"/>
        <v>74959.293579861405</v>
      </c>
      <c r="W378" s="16">
        <f t="shared" si="278"/>
        <v>22000</v>
      </c>
      <c r="X378" s="16">
        <f t="shared" si="300"/>
        <v>235299.72793418297</v>
      </c>
      <c r="Y378" s="16">
        <f t="shared" si="301"/>
        <v>26562.76968042742</v>
      </c>
      <c r="Z378" s="16">
        <f t="shared" si="279"/>
        <v>208736.95825375555</v>
      </c>
      <c r="AA378" s="16">
        <f t="shared" si="302"/>
        <v>69442.728862962162</v>
      </c>
      <c r="AB378" s="16">
        <f t="shared" si="280"/>
        <v>22000</v>
      </c>
      <c r="AC378" s="16">
        <f t="shared" si="303"/>
        <v>245325.04368996626</v>
      </c>
      <c r="AD378" s="16">
        <f t="shared" si="304"/>
        <v>26584.621415024085</v>
      </c>
      <c r="AE378" s="16">
        <f t="shared" si="281"/>
        <v>218740.42227494216</v>
      </c>
      <c r="AF378" s="16">
        <f t="shared" si="305"/>
        <v>72209.173298243404</v>
      </c>
      <c r="AG378" s="16">
        <f t="shared" si="282"/>
        <v>22000</v>
      </c>
      <c r="AH378" s="16">
        <f t="shared" si="306"/>
        <v>250373.76975216449</v>
      </c>
      <c r="AI378" s="16">
        <f t="shared" si="307"/>
        <v>26595.512617265646</v>
      </c>
      <c r="AJ378" s="16">
        <f t="shared" si="283"/>
        <v>223778.25713489886</v>
      </c>
      <c r="AK378" s="16">
        <f t="shared" si="308"/>
        <v>73586.271587150666</v>
      </c>
      <c r="AL378" s="16">
        <f t="shared" si="284"/>
        <v>22000</v>
      </c>
      <c r="AM378" s="16">
        <f t="shared" si="309"/>
        <v>247846.38935882182</v>
      </c>
      <c r="AN378" s="16">
        <f t="shared" si="310"/>
        <v>26590.069925485826</v>
      </c>
      <c r="AO378" s="16">
        <f t="shared" si="285"/>
        <v>221256.319433336</v>
      </c>
      <c r="AP378" s="16">
        <f t="shared" si="311"/>
        <v>72898.232283768448</v>
      </c>
      <c r="AQ378" s="16">
        <f t="shared" si="286"/>
        <v>22000</v>
      </c>
      <c r="AR378" s="16">
        <f t="shared" si="312"/>
        <v>245325.04368996626</v>
      </c>
      <c r="AS378" s="16">
        <f t="shared" si="313"/>
        <v>26584.621415024085</v>
      </c>
      <c r="AT378" s="16">
        <f t="shared" si="287"/>
        <v>218740.42227494216</v>
      </c>
      <c r="AU378" s="16">
        <f t="shared" si="314"/>
        <v>72209.173298243404</v>
      </c>
    </row>
    <row r="379" spans="2:47">
      <c r="B379" s="13">
        <v>12</v>
      </c>
      <c r="C379" s="16">
        <f t="shared" si="270"/>
        <v>22000</v>
      </c>
      <c r="D379" s="16">
        <f t="shared" si="288"/>
        <v>376702.58832223096</v>
      </c>
      <c r="E379" s="16">
        <f t="shared" si="289"/>
        <v>26995.049316648172</v>
      </c>
      <c r="F379" s="16">
        <f t="shared" si="271"/>
        <v>349707.5390055828</v>
      </c>
      <c r="G379" s="16">
        <f t="shared" si="290"/>
        <v>98852.043083120428</v>
      </c>
      <c r="H379" s="16">
        <f t="shared" si="272"/>
        <v>22000</v>
      </c>
      <c r="I379" s="16">
        <f t="shared" si="291"/>
        <v>194296.82476087214</v>
      </c>
      <c r="J379" s="16">
        <f t="shared" si="292"/>
        <v>26651.942118296203</v>
      </c>
      <c r="K379" s="16">
        <f t="shared" si="273"/>
        <v>167644.88264257595</v>
      </c>
      <c r="L379" s="16">
        <f t="shared" si="293"/>
        <v>54020.461110139368</v>
      </c>
      <c r="M379" s="16">
        <f t="shared" si="274"/>
        <v>22000</v>
      </c>
      <c r="N379" s="16">
        <f t="shared" si="294"/>
        <v>280485.4168966033</v>
      </c>
      <c r="O379" s="16">
        <f t="shared" si="295"/>
        <v>26824.327248046888</v>
      </c>
      <c r="P379" s="16">
        <f t="shared" si="275"/>
        <v>253661.08964855643</v>
      </c>
      <c r="Q379" s="16">
        <f t="shared" si="296"/>
        <v>76663.65454408295</v>
      </c>
      <c r="R379" s="16">
        <f t="shared" si="276"/>
        <v>22000</v>
      </c>
      <c r="S379" s="16">
        <f t="shared" si="297"/>
        <v>235234.10880559668</v>
      </c>
      <c r="T379" s="16">
        <f t="shared" si="298"/>
        <v>26736.305845482933</v>
      </c>
      <c r="U379" s="16">
        <f t="shared" si="277"/>
        <v>208497.80296011374</v>
      </c>
      <c r="V379" s="16">
        <f t="shared" si="299"/>
        <v>65136.812429944715</v>
      </c>
      <c r="W379" s="16">
        <f t="shared" si="278"/>
        <v>22000</v>
      </c>
      <c r="X379" s="16">
        <f t="shared" si="300"/>
        <v>214569.06886736551</v>
      </c>
      <c r="Y379" s="16">
        <f t="shared" si="301"/>
        <v>26694.302234217666</v>
      </c>
      <c r="Z379" s="16">
        <f t="shared" si="279"/>
        <v>187874.76663314784</v>
      </c>
      <c r="AA379" s="16">
        <f t="shared" si="302"/>
        <v>59611.211001852316</v>
      </c>
      <c r="AB379" s="16">
        <f t="shared" si="280"/>
        <v>22000</v>
      </c>
      <c r="AC379" s="16">
        <f t="shared" si="303"/>
        <v>224852.02967330406</v>
      </c>
      <c r="AD379" s="16">
        <f t="shared" si="304"/>
        <v>26715.349397701408</v>
      </c>
      <c r="AE379" s="16">
        <f t="shared" si="281"/>
        <v>198136.68027560264</v>
      </c>
      <c r="AF379" s="16">
        <f t="shared" si="305"/>
        <v>62382.140316147539</v>
      </c>
      <c r="AG379" s="16">
        <f t="shared" si="282"/>
        <v>22000</v>
      </c>
      <c r="AH379" s="16">
        <f t="shared" si="306"/>
        <v>230030.62163924795</v>
      </c>
      <c r="AI379" s="16">
        <f t="shared" si="307"/>
        <v>26725.839053711345</v>
      </c>
      <c r="AJ379" s="16">
        <f t="shared" si="283"/>
        <v>203304.7825855366</v>
      </c>
      <c r="AK379" s="16">
        <f t="shared" si="308"/>
        <v>63761.506457034571</v>
      </c>
      <c r="AL379" s="16">
        <f t="shared" si="284"/>
        <v>22000</v>
      </c>
      <c r="AM379" s="16">
        <f t="shared" si="309"/>
        <v>227438.22099830341</v>
      </c>
      <c r="AN379" s="16">
        <f t="shared" si="310"/>
        <v>26720.597072438828</v>
      </c>
      <c r="AO379" s="16">
        <f t="shared" si="285"/>
        <v>200717.62392586458</v>
      </c>
      <c r="AP379" s="16">
        <f t="shared" si="311"/>
        <v>63072.331174149811</v>
      </c>
      <c r="AQ379" s="16">
        <f t="shared" si="286"/>
        <v>22000</v>
      </c>
      <c r="AR379" s="16">
        <f t="shared" si="312"/>
        <v>224852.02967330406</v>
      </c>
      <c r="AS379" s="16">
        <f t="shared" si="313"/>
        <v>26715.349397701408</v>
      </c>
      <c r="AT379" s="16">
        <f t="shared" si="287"/>
        <v>198136.68027560264</v>
      </c>
      <c r="AU379" s="16">
        <f t="shared" si="314"/>
        <v>62382.140316147539</v>
      </c>
    </row>
    <row r="380" spans="2:47">
      <c r="B380" s="13">
        <v>13</v>
      </c>
      <c r="C380" s="16">
        <f t="shared" si="270"/>
        <v>22000</v>
      </c>
      <c r="D380" s="16">
        <f t="shared" si="288"/>
        <v>359478.36764539883</v>
      </c>
      <c r="E380" s="16">
        <f t="shared" si="289"/>
        <v>27110.398513731423</v>
      </c>
      <c r="F380" s="16">
        <f t="shared" si="271"/>
        <v>332367.9691316674</v>
      </c>
      <c r="G380" s="16">
        <f t="shared" si="290"/>
        <v>89604.924968976484</v>
      </c>
      <c r="H380" s="16">
        <f t="shared" si="272"/>
        <v>22000</v>
      </c>
      <c r="I380" s="16">
        <f t="shared" si="291"/>
        <v>172328.88066360951</v>
      </c>
      <c r="J380" s="16">
        <f t="shared" si="292"/>
        <v>26780.182343246663</v>
      </c>
      <c r="K380" s="16">
        <f t="shared" si="273"/>
        <v>145548.69832036283</v>
      </c>
      <c r="L380" s="16">
        <f t="shared" si="293"/>
        <v>44730.975952634864</v>
      </c>
      <c r="M380" s="16">
        <f t="shared" si="274"/>
        <v>22000</v>
      </c>
      <c r="N380" s="16">
        <f t="shared" si="294"/>
        <v>260748.38049333711</v>
      </c>
      <c r="O380" s="16">
        <f t="shared" si="295"/>
        <v>26946.134986067242</v>
      </c>
      <c r="P380" s="16">
        <f t="shared" si="275"/>
        <v>233802.24550726986</v>
      </c>
      <c r="Q380" s="16">
        <f t="shared" si="296"/>
        <v>67393.250645366992</v>
      </c>
      <c r="R380" s="16">
        <f t="shared" si="276"/>
        <v>22000</v>
      </c>
      <c r="S380" s="16">
        <f t="shared" si="297"/>
        <v>214323.23157481934</v>
      </c>
      <c r="T380" s="16">
        <f t="shared" si="298"/>
        <v>26861.409243860671</v>
      </c>
      <c r="U380" s="16">
        <f t="shared" si="277"/>
        <v>187461.82233095868</v>
      </c>
      <c r="V380" s="16">
        <f t="shared" si="299"/>
        <v>55856.010830477084</v>
      </c>
      <c r="W380" s="16">
        <f t="shared" si="278"/>
        <v>22000</v>
      </c>
      <c r="X380" s="16">
        <f t="shared" si="300"/>
        <v>193123.987612878</v>
      </c>
      <c r="Y380" s="16">
        <f t="shared" si="301"/>
        <v>26820.970096105961</v>
      </c>
      <c r="Z380" s="16">
        <f t="shared" si="279"/>
        <v>166303.01751677203</v>
      </c>
      <c r="AA380" s="16">
        <f t="shared" si="302"/>
        <v>50325.915277526437</v>
      </c>
      <c r="AB380" s="16">
        <f t="shared" si="280"/>
        <v>22000</v>
      </c>
      <c r="AC380" s="16">
        <f t="shared" si="303"/>
        <v>203672.61912250298</v>
      </c>
      <c r="AD380" s="16">
        <f t="shared" si="304"/>
        <v>26841.234002243833</v>
      </c>
      <c r="AE380" s="16">
        <f t="shared" si="281"/>
        <v>176831.38512025913</v>
      </c>
      <c r="AF380" s="16">
        <f t="shared" si="305"/>
        <v>53099.055972318245</v>
      </c>
      <c r="AG380" s="16">
        <f t="shared" si="282"/>
        <v>22000</v>
      </c>
      <c r="AH380" s="16">
        <f t="shared" si="306"/>
        <v>208985.11821097651</v>
      </c>
      <c r="AI380" s="16">
        <f t="shared" si="307"/>
        <v>26851.332794236976</v>
      </c>
      <c r="AJ380" s="16">
        <f t="shared" si="283"/>
        <v>182133.78541673953</v>
      </c>
      <c r="AK380" s="16">
        <f t="shared" si="308"/>
        <v>54479.554851298453</v>
      </c>
      <c r="AL380" s="16">
        <f t="shared" si="284"/>
        <v>22000</v>
      </c>
      <c r="AM380" s="16">
        <f t="shared" si="309"/>
        <v>206325.67433835324</v>
      </c>
      <c r="AN380" s="16">
        <f t="shared" si="310"/>
        <v>26846.286180296465</v>
      </c>
      <c r="AO380" s="16">
        <f t="shared" si="285"/>
        <v>179479.38815805677</v>
      </c>
      <c r="AP380" s="16">
        <f t="shared" si="311"/>
        <v>53789.811005649812</v>
      </c>
      <c r="AQ380" s="16">
        <f t="shared" si="286"/>
        <v>22000</v>
      </c>
      <c r="AR380" s="16">
        <f t="shared" si="312"/>
        <v>203672.61912250298</v>
      </c>
      <c r="AS380" s="16">
        <f t="shared" si="313"/>
        <v>26841.234002243833</v>
      </c>
      <c r="AT380" s="16">
        <f t="shared" si="287"/>
        <v>176831.38512025913</v>
      </c>
      <c r="AU380" s="16">
        <f t="shared" si="314"/>
        <v>53099.055972318245</v>
      </c>
    </row>
    <row r="381" spans="2:47">
      <c r="B381" s="13">
        <v>14</v>
      </c>
      <c r="C381" s="16">
        <f t="shared" si="270"/>
        <v>22000</v>
      </c>
      <c r="D381" s="16">
        <f t="shared" si="288"/>
        <v>341654.33018920617</v>
      </c>
      <c r="E381" s="16">
        <f t="shared" si="289"/>
        <v>27221.334365694787</v>
      </c>
      <c r="F381" s="16">
        <f t="shared" si="271"/>
        <v>314432.99582351139</v>
      </c>
      <c r="G381" s="16">
        <f t="shared" si="290"/>
        <v>80848.672407797989</v>
      </c>
      <c r="H381" s="16">
        <f t="shared" si="272"/>
        <v>22000</v>
      </c>
      <c r="I381" s="16">
        <f t="shared" si="291"/>
        <v>149615.32895143377</v>
      </c>
      <c r="J381" s="16">
        <f t="shared" si="292"/>
        <v>26903.645850370227</v>
      </c>
      <c r="K381" s="16">
        <f t="shared" si="273"/>
        <v>122711.68310106354</v>
      </c>
      <c r="L381" s="16">
        <f t="shared" si="293"/>
        <v>35968.143578276897</v>
      </c>
      <c r="M381" s="16">
        <f t="shared" si="274"/>
        <v>22000</v>
      </c>
      <c r="N381" s="16">
        <f t="shared" si="294"/>
        <v>240334.680246743</v>
      </c>
      <c r="O381" s="16">
        <f t="shared" si="295"/>
        <v>27063.343606289058</v>
      </c>
      <c r="P381" s="16">
        <f t="shared" si="275"/>
        <v>213271.33664045393</v>
      </c>
      <c r="Q381" s="16">
        <f t="shared" si="296"/>
        <v>58631.672083142235</v>
      </c>
      <c r="R381" s="16">
        <f t="shared" si="276"/>
        <v>22000</v>
      </c>
      <c r="S381" s="16">
        <f t="shared" si="297"/>
        <v>192699.50564688566</v>
      </c>
      <c r="T381" s="16">
        <f t="shared" si="298"/>
        <v>26981.821594690733</v>
      </c>
      <c r="U381" s="16">
        <f t="shared" si="277"/>
        <v>165717.68405219493</v>
      </c>
      <c r="V381" s="16">
        <f t="shared" si="299"/>
        <v>47093.177963782749</v>
      </c>
      <c r="W381" s="16">
        <f t="shared" si="278"/>
        <v>22000</v>
      </c>
      <c r="X381" s="16">
        <f t="shared" si="300"/>
        <v>170949.52382619062</v>
      </c>
      <c r="Y381" s="16">
        <f t="shared" si="301"/>
        <v>26942.903958800642</v>
      </c>
      <c r="Z381" s="16">
        <f t="shared" si="279"/>
        <v>144006.61986738996</v>
      </c>
      <c r="AA381" s="16">
        <f t="shared" si="302"/>
        <v>41562.921951996032</v>
      </c>
      <c r="AB381" s="16">
        <f t="shared" si="280"/>
        <v>22000</v>
      </c>
      <c r="AC381" s="16">
        <f t="shared" si="303"/>
        <v>181772.05402051919</v>
      </c>
      <c r="AD381" s="16">
        <f t="shared" si="304"/>
        <v>26962.406055931388</v>
      </c>
      <c r="AE381" s="16">
        <f t="shared" si="281"/>
        <v>154809.64796458781</v>
      </c>
      <c r="AF381" s="16">
        <f t="shared" si="305"/>
        <v>44336.104955474999</v>
      </c>
      <c r="AG381" s="16">
        <f t="shared" si="282"/>
        <v>22000</v>
      </c>
      <c r="AH381" s="16">
        <f t="shared" si="306"/>
        <v>187222.60338128323</v>
      </c>
      <c r="AI381" s="16">
        <f t="shared" si="307"/>
        <v>26972.124728891031</v>
      </c>
      <c r="AJ381" s="16">
        <f t="shared" si="283"/>
        <v>160250.47865239219</v>
      </c>
      <c r="AK381" s="16">
        <f t="shared" si="308"/>
        <v>45716.653698027752</v>
      </c>
      <c r="AL381" s="16">
        <f t="shared" si="284"/>
        <v>22000</v>
      </c>
      <c r="AM381" s="16">
        <f t="shared" si="309"/>
        <v>184494.04226319288</v>
      </c>
      <c r="AN381" s="16">
        <f t="shared" si="310"/>
        <v>26967.268108098397</v>
      </c>
      <c r="AO381" s="16">
        <f t="shared" si="285"/>
        <v>157526.77415509449</v>
      </c>
      <c r="AP381" s="16">
        <f t="shared" si="311"/>
        <v>45026.882584697443</v>
      </c>
      <c r="AQ381" s="16">
        <f t="shared" si="286"/>
        <v>22000</v>
      </c>
      <c r="AR381" s="16">
        <f t="shared" si="312"/>
        <v>181772.05402051919</v>
      </c>
      <c r="AS381" s="16">
        <f t="shared" si="313"/>
        <v>26962.406055931388</v>
      </c>
      <c r="AT381" s="16">
        <f t="shared" si="287"/>
        <v>154809.64796458781</v>
      </c>
      <c r="AU381" s="16">
        <f t="shared" si="314"/>
        <v>44336.104955474999</v>
      </c>
    </row>
    <row r="382" spans="2:47">
      <c r="B382" s="13">
        <v>15</v>
      </c>
      <c r="C382" s="16">
        <f t="shared" si="270"/>
        <v>10310.94311198222</v>
      </c>
      <c r="D382" s="16">
        <f t="shared" si="288"/>
        <v>323218.25372682029</v>
      </c>
      <c r="E382" s="16">
        <f t="shared" si="289"/>
        <v>12808.060447450007</v>
      </c>
      <c r="F382" s="16">
        <f t="shared" si="271"/>
        <v>310410.19327937026</v>
      </c>
      <c r="G382" s="16">
        <f t="shared" si="290"/>
        <v>76122.46020044593</v>
      </c>
      <c r="H382" s="16">
        <f t="shared" si="272"/>
        <v>22000</v>
      </c>
      <c r="I382" s="16">
        <f t="shared" si="291"/>
        <v>126140.24752690725</v>
      </c>
      <c r="J382" s="16">
        <f t="shared" si="292"/>
        <v>27022.463808770695</v>
      </c>
      <c r="K382" s="16">
        <f t="shared" si="273"/>
        <v>99117.783718136547</v>
      </c>
      <c r="L382" s="16">
        <f t="shared" si="293"/>
        <v>27708.674769390302</v>
      </c>
      <c r="M382" s="16">
        <f t="shared" si="274"/>
        <v>22000</v>
      </c>
      <c r="N382" s="16">
        <f t="shared" si="294"/>
        <v>219230.13778618822</v>
      </c>
      <c r="O382" s="16">
        <f t="shared" si="295"/>
        <v>27176.084642253041</v>
      </c>
      <c r="P382" s="16">
        <f t="shared" si="275"/>
        <v>192054.05314393519</v>
      </c>
      <c r="Q382" s="16">
        <f t="shared" si="296"/>
        <v>50356.475780106448</v>
      </c>
      <c r="R382" s="16">
        <f t="shared" si="276"/>
        <v>22000</v>
      </c>
      <c r="S382" s="16">
        <f t="shared" si="297"/>
        <v>170347.83614461325</v>
      </c>
      <c r="T382" s="16">
        <f t="shared" si="298"/>
        <v>27097.674338277986</v>
      </c>
      <c r="U382" s="16">
        <f t="shared" si="277"/>
        <v>143250.16180633527</v>
      </c>
      <c r="V382" s="16">
        <f t="shared" si="299"/>
        <v>38825.434694227843</v>
      </c>
      <c r="W382" s="16">
        <f t="shared" si="278"/>
        <v>22000</v>
      </c>
      <c r="X382" s="16">
        <f t="shared" si="300"/>
        <v>148030.16482648486</v>
      </c>
      <c r="Y382" s="16">
        <f t="shared" si="301"/>
        <v>27060.23514961149</v>
      </c>
      <c r="Z382" s="16">
        <f t="shared" si="279"/>
        <v>120969.92967687338</v>
      </c>
      <c r="AA382" s="16">
        <f t="shared" si="302"/>
        <v>33299.14675049574</v>
      </c>
      <c r="AB382" s="16">
        <f t="shared" si="280"/>
        <v>22000</v>
      </c>
      <c r="AC382" s="16">
        <f t="shared" si="303"/>
        <v>159135.02952871841</v>
      </c>
      <c r="AD382" s="16">
        <f t="shared" si="304"/>
        <v>27078.996948181066</v>
      </c>
      <c r="AE382" s="16">
        <f t="shared" si="281"/>
        <v>132056.03258053734</v>
      </c>
      <c r="AF382" s="16">
        <f t="shared" si="305"/>
        <v>36070.30554327862</v>
      </c>
      <c r="AG382" s="16">
        <f t="shared" si="282"/>
        <v>22000</v>
      </c>
      <c r="AH382" s="16">
        <f t="shared" si="306"/>
        <v>164727.87702594002</v>
      </c>
      <c r="AI382" s="16">
        <f t="shared" si="307"/>
        <v>27088.346273931416</v>
      </c>
      <c r="AJ382" s="16">
        <f t="shared" si="283"/>
        <v>137639.53075200861</v>
      </c>
      <c r="AK382" s="16">
        <f t="shared" si="308"/>
        <v>37449.872564843383</v>
      </c>
      <c r="AL382" s="16">
        <f t="shared" si="284"/>
        <v>22000</v>
      </c>
      <c r="AM382" s="16">
        <f t="shared" si="309"/>
        <v>161928.07222498782</v>
      </c>
      <c r="AN382" s="16">
        <f t="shared" si="310"/>
        <v>27083.674259032014</v>
      </c>
      <c r="AO382" s="16">
        <f t="shared" si="285"/>
        <v>134844.39796595581</v>
      </c>
      <c r="AP382" s="16">
        <f t="shared" si="311"/>
        <v>36760.589832975216</v>
      </c>
      <c r="AQ382" s="16">
        <f t="shared" si="286"/>
        <v>22000</v>
      </c>
      <c r="AR382" s="16">
        <f t="shared" si="312"/>
        <v>159135.02952871841</v>
      </c>
      <c r="AS382" s="16">
        <f t="shared" si="313"/>
        <v>27078.996948181066</v>
      </c>
      <c r="AT382" s="16">
        <f t="shared" si="287"/>
        <v>132056.03258053734</v>
      </c>
      <c r="AU382" s="16">
        <f t="shared" si="314"/>
        <v>36070.30554327862</v>
      </c>
    </row>
    <row r="383" spans="2:47">
      <c r="B383" s="13">
        <v>16</v>
      </c>
      <c r="C383" s="16">
        <f t="shared" si="270"/>
        <v>-1378.1137760355584</v>
      </c>
      <c r="D383" s="16">
        <f t="shared" si="288"/>
        <v>319083.05407959584</v>
      </c>
      <c r="E383" s="16">
        <f t="shared" si="289"/>
        <v>0</v>
      </c>
      <c r="F383" s="16">
        <f t="shared" si="271"/>
        <v>320461.16785563139</v>
      </c>
      <c r="G383" s="16">
        <f t="shared" si="290"/>
        <v>75980.954878903431</v>
      </c>
      <c r="H383" s="16">
        <f t="shared" si="272"/>
        <v>22000</v>
      </c>
      <c r="I383" s="16">
        <f t="shared" si="291"/>
        <v>101887.13459522129</v>
      </c>
      <c r="J383" s="16">
        <f t="shared" si="292"/>
        <v>27136.767729678038</v>
      </c>
      <c r="K383" s="16">
        <f t="shared" si="273"/>
        <v>74750.366865543241</v>
      </c>
      <c r="L383" s="16">
        <f t="shared" si="293"/>
        <v>19930.103921580794</v>
      </c>
      <c r="M383" s="16">
        <f t="shared" si="274"/>
        <v>22000</v>
      </c>
      <c r="N383" s="16">
        <f t="shared" si="294"/>
        <v>197420.04338877674</v>
      </c>
      <c r="O383" s="16">
        <f t="shared" si="295"/>
        <v>27284.489429941266</v>
      </c>
      <c r="P383" s="16">
        <f t="shared" si="275"/>
        <v>170135.55395883549</v>
      </c>
      <c r="Q383" s="16">
        <f t="shared" si="296"/>
        <v>42546.025192248155</v>
      </c>
      <c r="R383" s="16">
        <f t="shared" si="276"/>
        <v>22000</v>
      </c>
      <c r="S383" s="16">
        <f t="shared" si="297"/>
        <v>147252.57132720429</v>
      </c>
      <c r="T383" s="16">
        <f t="shared" si="298"/>
        <v>27209.098988532478</v>
      </c>
      <c r="U383" s="16">
        <f t="shared" si="277"/>
        <v>120043.47233867181</v>
      </c>
      <c r="V383" s="16">
        <f t="shared" si="299"/>
        <v>31030.717466113383</v>
      </c>
      <c r="W383" s="16">
        <f t="shared" si="278"/>
        <v>22000</v>
      </c>
      <c r="X383" s="16">
        <f t="shared" si="300"/>
        <v>124349.82951204522</v>
      </c>
      <c r="Y383" s="16">
        <f t="shared" si="301"/>
        <v>27173.095202121764</v>
      </c>
      <c r="Z383" s="16">
        <f t="shared" si="279"/>
        <v>97176.734309923457</v>
      </c>
      <c r="AA383" s="16">
        <f t="shared" si="302"/>
        <v>25512.325055426081</v>
      </c>
      <c r="AB383" s="16">
        <f t="shared" si="280"/>
        <v>22000</v>
      </c>
      <c r="AC383" s="16">
        <f t="shared" si="303"/>
        <v>135745.67813083756</v>
      </c>
      <c r="AD383" s="16">
        <f t="shared" si="304"/>
        <v>27191.138207948225</v>
      </c>
      <c r="AE383" s="16">
        <f t="shared" si="281"/>
        <v>108554.53992288934</v>
      </c>
      <c r="AF383" s="16">
        <f t="shared" si="305"/>
        <v>28279.493646810442</v>
      </c>
      <c r="AG383" s="16">
        <f t="shared" si="282"/>
        <v>22000</v>
      </c>
      <c r="AH383" s="16">
        <f t="shared" si="306"/>
        <v>141485.17924121971</v>
      </c>
      <c r="AI383" s="16">
        <f t="shared" si="307"/>
        <v>27200.128952087234</v>
      </c>
      <c r="AJ383" s="16">
        <f t="shared" si="283"/>
        <v>114285.05028913247</v>
      </c>
      <c r="AK383" s="16">
        <f t="shared" si="308"/>
        <v>29657.097629727876</v>
      </c>
      <c r="AL383" s="16">
        <f t="shared" si="284"/>
        <v>22000</v>
      </c>
      <c r="AM383" s="16">
        <f t="shared" si="309"/>
        <v>138611.95044512465</v>
      </c>
      <c r="AN383" s="16">
        <f t="shared" si="310"/>
        <v>27195.636159264384</v>
      </c>
      <c r="AO383" s="16">
        <f t="shared" si="285"/>
        <v>111416.31428586027</v>
      </c>
      <c r="AP383" s="16">
        <f t="shared" si="311"/>
        <v>28968.793794981895</v>
      </c>
      <c r="AQ383" s="16">
        <f t="shared" si="286"/>
        <v>22000</v>
      </c>
      <c r="AR383" s="16">
        <f t="shared" si="312"/>
        <v>135745.67813083756</v>
      </c>
      <c r="AS383" s="16">
        <f t="shared" si="313"/>
        <v>27191.138207948225</v>
      </c>
      <c r="AT383" s="16">
        <f t="shared" si="287"/>
        <v>108554.53992288934</v>
      </c>
      <c r="AU383" s="16">
        <f t="shared" si="314"/>
        <v>28279.493646810442</v>
      </c>
    </row>
    <row r="384" spans="2:47">
      <c r="B384" s="13">
        <v>17</v>
      </c>
      <c r="C384" s="16">
        <f t="shared" si="270"/>
        <v>-1378.1137760355584</v>
      </c>
      <c r="D384" s="16">
        <f t="shared" si="288"/>
        <v>329414.85288551776</v>
      </c>
      <c r="E384" s="16">
        <f t="shared" si="289"/>
        <v>0</v>
      </c>
      <c r="F384" s="16">
        <f t="shared" si="271"/>
        <v>330792.96666155331</v>
      </c>
      <c r="G384" s="16">
        <f t="shared" si="290"/>
        <v>75842.224171508817</v>
      </c>
      <c r="H384" s="16">
        <f t="shared" si="272"/>
        <v>22000</v>
      </c>
      <c r="I384" s="16">
        <f t="shared" si="291"/>
        <v>76838.892115766517</v>
      </c>
      <c r="J384" s="16">
        <f t="shared" si="292"/>
        <v>27246.689061577392</v>
      </c>
      <c r="K384" s="16">
        <f t="shared" si="273"/>
        <v>49592.203054189129</v>
      </c>
      <c r="L384" s="16">
        <f t="shared" si="293"/>
        <v>12610.772719375107</v>
      </c>
      <c r="M384" s="16">
        <f t="shared" si="274"/>
        <v>22000</v>
      </c>
      <c r="N384" s="16">
        <f t="shared" si="294"/>
        <v>174889.14133644535</v>
      </c>
      <c r="O384" s="16">
        <f t="shared" si="295"/>
        <v>27388.688748687011</v>
      </c>
      <c r="P384" s="16">
        <f t="shared" si="275"/>
        <v>147500.45258775834</v>
      </c>
      <c r="Q384" s="16">
        <f t="shared" si="296"/>
        <v>35179.47294122514</v>
      </c>
      <c r="R384" s="16">
        <f t="shared" si="276"/>
        <v>22000</v>
      </c>
      <c r="S384" s="16">
        <f t="shared" si="297"/>
        <v>123397.48695581431</v>
      </c>
      <c r="T384" s="16">
        <f t="shared" si="298"/>
        <v>27316.226750448706</v>
      </c>
      <c r="U384" s="16">
        <f t="shared" si="277"/>
        <v>96081.260205365601</v>
      </c>
      <c r="V384" s="16">
        <f t="shared" si="299"/>
        <v>23687.761449930327</v>
      </c>
      <c r="W384" s="16">
        <f t="shared" si="278"/>
        <v>22000</v>
      </c>
      <c r="X384" s="16">
        <f t="shared" si="300"/>
        <v>99891.852266542715</v>
      </c>
      <c r="Y384" s="16">
        <f t="shared" si="301"/>
        <v>27281.61546252339</v>
      </c>
      <c r="Z384" s="16">
        <f t="shared" si="279"/>
        <v>72610.236804019325</v>
      </c>
      <c r="AA384" s="16">
        <f t="shared" si="302"/>
        <v>18180.995311757513</v>
      </c>
      <c r="AB384" s="16">
        <f t="shared" si="280"/>
        <v>22000</v>
      </c>
      <c r="AC384" s="16">
        <f t="shared" si="303"/>
        <v>111587.55376833488</v>
      </c>
      <c r="AD384" s="16">
        <f t="shared" si="304"/>
        <v>27298.961115642207</v>
      </c>
      <c r="AE384" s="16">
        <f t="shared" si="281"/>
        <v>84288.592652692678</v>
      </c>
      <c r="AF384" s="16">
        <f t="shared" si="305"/>
        <v>20942.306085014887</v>
      </c>
      <c r="AG384" s="16">
        <f t="shared" si="282"/>
        <v>22000</v>
      </c>
      <c r="AH384" s="16">
        <f t="shared" si="306"/>
        <v>117478.17459421084</v>
      </c>
      <c r="AI384" s="16">
        <f t="shared" si="307"/>
        <v>27307.604007258411</v>
      </c>
      <c r="AJ384" s="16">
        <f t="shared" si="283"/>
        <v>90170.570586952424</v>
      </c>
      <c r="AK384" s="16">
        <f t="shared" si="308"/>
        <v>22317.014891027422</v>
      </c>
      <c r="AL384" s="16">
        <f t="shared" si="284"/>
        <v>22000</v>
      </c>
      <c r="AM384" s="16">
        <f t="shared" si="309"/>
        <v>114529.2861070072</v>
      </c>
      <c r="AN384" s="16">
        <f t="shared" si="310"/>
        <v>27303.285071250393</v>
      </c>
      <c r="AO384" s="16">
        <f t="shared" si="285"/>
        <v>87226.00103575681</v>
      </c>
      <c r="AP384" s="16">
        <f t="shared" si="311"/>
        <v>21630.155880168109</v>
      </c>
      <c r="AQ384" s="16">
        <f t="shared" si="286"/>
        <v>22000</v>
      </c>
      <c r="AR384" s="16">
        <f t="shared" si="312"/>
        <v>111587.55376833488</v>
      </c>
      <c r="AS384" s="16">
        <f t="shared" si="313"/>
        <v>27298.961115642207</v>
      </c>
      <c r="AT384" s="16">
        <f t="shared" si="287"/>
        <v>84288.592652692678</v>
      </c>
      <c r="AU384" s="16">
        <f t="shared" si="314"/>
        <v>20942.306085014887</v>
      </c>
    </row>
    <row r="385" spans="2:47">
      <c r="B385" s="13">
        <v>18</v>
      </c>
      <c r="C385" s="16">
        <f t="shared" si="270"/>
        <v>-1378.1137760355584</v>
      </c>
      <c r="D385" s="16">
        <f t="shared" si="288"/>
        <v>340035.32215007715</v>
      </c>
      <c r="E385" s="16">
        <f t="shared" si="289"/>
        <v>0</v>
      </c>
      <c r="F385" s="16">
        <f t="shared" si="271"/>
        <v>341413.4359261127</v>
      </c>
      <c r="G385" s="16">
        <f t="shared" si="290"/>
        <v>75706.21367406311</v>
      </c>
      <c r="H385" s="16">
        <f t="shared" si="272"/>
        <v>22000</v>
      </c>
      <c r="I385" s="16">
        <f t="shared" si="291"/>
        <v>50977.809207523169</v>
      </c>
      <c r="J385" s="16">
        <f t="shared" si="292"/>
        <v>27352.358819357094</v>
      </c>
      <c r="K385" s="16">
        <f t="shared" si="273"/>
        <v>23625.450388166075</v>
      </c>
      <c r="L385" s="16">
        <f t="shared" si="293"/>
        <v>5729.8130971409428</v>
      </c>
      <c r="M385" s="16">
        <f t="shared" si="274"/>
        <v>7619.2829726980372</v>
      </c>
      <c r="N385" s="16">
        <f t="shared" si="294"/>
        <v>151621.61523306029</v>
      </c>
      <c r="O385" s="16">
        <f t="shared" si="295"/>
        <v>9520.2291354426234</v>
      </c>
      <c r="P385" s="16">
        <f t="shared" si="275"/>
        <v>142101.38609761768</v>
      </c>
      <c r="Q385" s="16">
        <f t="shared" si="296"/>
        <v>32324.093334268629</v>
      </c>
      <c r="R385" s="16">
        <f t="shared" si="276"/>
        <v>22000</v>
      </c>
      <c r="S385" s="16">
        <f t="shared" si="297"/>
        <v>98765.770615503527</v>
      </c>
      <c r="T385" s="16">
        <f t="shared" si="298"/>
        <v>27419.188170907142</v>
      </c>
      <c r="U385" s="16">
        <f t="shared" si="277"/>
        <v>71346.582444596381</v>
      </c>
      <c r="V385" s="16">
        <f t="shared" si="299"/>
        <v>16776.083044695217</v>
      </c>
      <c r="W385" s="16">
        <f t="shared" si="278"/>
        <v>22000</v>
      </c>
      <c r="X385" s="16">
        <f t="shared" si="300"/>
        <v>74638.966820323636</v>
      </c>
      <c r="Y385" s="16">
        <f t="shared" si="301"/>
        <v>27385.926729631767</v>
      </c>
      <c r="Z385" s="16">
        <f t="shared" si="279"/>
        <v>47253.040090691866</v>
      </c>
      <c r="AA385" s="16">
        <f t="shared" si="302"/>
        <v>11284.481753335076</v>
      </c>
      <c r="AB385" s="16">
        <f t="shared" si="280"/>
        <v>22000</v>
      </c>
      <c r="AC385" s="16">
        <f t="shared" si="303"/>
        <v>86643.615931408916</v>
      </c>
      <c r="AD385" s="16">
        <f t="shared" si="304"/>
        <v>27402.596348545059</v>
      </c>
      <c r="AE385" s="16">
        <f t="shared" si="281"/>
        <v>59241.019582863853</v>
      </c>
      <c r="AF385" s="16">
        <f t="shared" si="305"/>
        <v>14038.163197689348</v>
      </c>
      <c r="AG385" s="16">
        <f t="shared" si="282"/>
        <v>22000</v>
      </c>
      <c r="AH385" s="16">
        <f t="shared" si="306"/>
        <v>92689.936329151882</v>
      </c>
      <c r="AI385" s="16">
        <f t="shared" si="307"/>
        <v>27410.902052628528</v>
      </c>
      <c r="AJ385" s="16">
        <f t="shared" si="283"/>
        <v>65279.034276523351</v>
      </c>
      <c r="AK385" s="16">
        <f t="shared" si="308"/>
        <v>15409.092724782204</v>
      </c>
      <c r="AL385" s="16">
        <f t="shared" si="284"/>
        <v>22000</v>
      </c>
      <c r="AM385" s="16">
        <f t="shared" si="309"/>
        <v>89663.095504695855</v>
      </c>
      <c r="AN385" s="16">
        <f t="shared" si="310"/>
        <v>27406.75164049922</v>
      </c>
      <c r="AO385" s="16">
        <f t="shared" si="285"/>
        <v>62256.343864196635</v>
      </c>
      <c r="AP385" s="16">
        <f t="shared" si="311"/>
        <v>14724.12044801332</v>
      </c>
      <c r="AQ385" s="16">
        <f t="shared" si="286"/>
        <v>22000</v>
      </c>
      <c r="AR385" s="16">
        <f t="shared" si="312"/>
        <v>86643.615931408916</v>
      </c>
      <c r="AS385" s="16">
        <f t="shared" si="313"/>
        <v>27402.596348545059</v>
      </c>
      <c r="AT385" s="16">
        <f t="shared" si="287"/>
        <v>59241.019582863853</v>
      </c>
      <c r="AU385" s="16">
        <f t="shared" si="314"/>
        <v>14038.163197689348</v>
      </c>
    </row>
    <row r="386" spans="2:47">
      <c r="B386" s="13">
        <v>19</v>
      </c>
      <c r="C386" s="16">
        <f t="shared" si="270"/>
        <v>-1378.1137760355584</v>
      </c>
      <c r="D386" s="16">
        <f t="shared" si="288"/>
        <v>350952.52732588834</v>
      </c>
      <c r="E386" s="16">
        <f t="shared" si="289"/>
        <v>0</v>
      </c>
      <c r="F386" s="16">
        <f t="shared" si="271"/>
        <v>352330.64110192389</v>
      </c>
      <c r="G386" s="16">
        <f t="shared" si="290"/>
        <v>75572.870049116347</v>
      </c>
      <c r="H386" s="16">
        <f t="shared" si="272"/>
        <v>22000</v>
      </c>
      <c r="I386" s="16">
        <f t="shared" si="291"/>
        <v>24285.545472011436</v>
      </c>
      <c r="J386" s="16">
        <f t="shared" si="292"/>
        <v>27453.907246383886</v>
      </c>
      <c r="K386" s="16">
        <f t="shared" si="273"/>
        <v>-2538.9449454548967</v>
      </c>
      <c r="L386" s="16">
        <f t="shared" si="293"/>
        <v>0</v>
      </c>
      <c r="M386" s="16">
        <f t="shared" si="274"/>
        <v>428.92445904705528</v>
      </c>
      <c r="N386" s="16">
        <f t="shared" si="294"/>
        <v>146071.69882518513</v>
      </c>
      <c r="O386" s="16">
        <f t="shared" si="295"/>
        <v>537.81257499364483</v>
      </c>
      <c r="P386" s="16">
        <f t="shared" si="275"/>
        <v>145533.88625019148</v>
      </c>
      <c r="Q386" s="16">
        <f t="shared" si="296"/>
        <v>31573.60902472883</v>
      </c>
      <c r="R386" s="16">
        <f t="shared" si="276"/>
        <v>16864.596911695047</v>
      </c>
      <c r="S386" s="16">
        <f t="shared" si="297"/>
        <v>73340.005958098409</v>
      </c>
      <c r="T386" s="16">
        <f t="shared" si="298"/>
        <v>21094.630932139917</v>
      </c>
      <c r="U386" s="16">
        <f t="shared" si="277"/>
        <v>52245.375025958492</v>
      </c>
      <c r="V386" s="16">
        <f t="shared" si="299"/>
        <v>11716.484048677406</v>
      </c>
      <c r="W386" s="16">
        <f t="shared" si="278"/>
        <v>22000</v>
      </c>
      <c r="X386" s="16">
        <f t="shared" si="300"/>
        <v>48573.290030825803</v>
      </c>
      <c r="Y386" s="16">
        <f t="shared" si="301"/>
        <v>27486.158927441022</v>
      </c>
      <c r="Z386" s="16">
        <f t="shared" si="279"/>
        <v>21087.131103384781</v>
      </c>
      <c r="AA386" s="16">
        <f t="shared" si="302"/>
        <v>4802.8765541986286</v>
      </c>
      <c r="AB386" s="16">
        <f t="shared" si="280"/>
        <v>22000</v>
      </c>
      <c r="AC386" s="16">
        <f t="shared" si="303"/>
        <v>60896.21367000907</v>
      </c>
      <c r="AD386" s="16">
        <f t="shared" si="304"/>
        <v>27502.173658571788</v>
      </c>
      <c r="AE386" s="16">
        <f t="shared" si="281"/>
        <v>33394.040011437282</v>
      </c>
      <c r="AF386" s="16">
        <f t="shared" si="305"/>
        <v>7547.250900235128</v>
      </c>
      <c r="AG386" s="16">
        <f t="shared" si="282"/>
        <v>20298.395796248893</v>
      </c>
      <c r="AH386" s="16">
        <f t="shared" si="306"/>
        <v>67102.930494209417</v>
      </c>
      <c r="AI386" s="16">
        <f t="shared" si="307"/>
        <v>25382.362225247049</v>
      </c>
      <c r="AJ386" s="16">
        <f t="shared" si="283"/>
        <v>41720.568268962365</v>
      </c>
      <c r="AK386" s="16">
        <f t="shared" si="308"/>
        <v>9392.5956217092553</v>
      </c>
      <c r="AL386" s="16">
        <f t="shared" si="284"/>
        <v>22000</v>
      </c>
      <c r="AM386" s="16">
        <f t="shared" si="309"/>
        <v>63995.786111762289</v>
      </c>
      <c r="AN386" s="16">
        <f t="shared" si="310"/>
        <v>27506.165574631981</v>
      </c>
      <c r="AO386" s="16">
        <f t="shared" si="285"/>
        <v>36489.620537130308</v>
      </c>
      <c r="AP386" s="16">
        <f t="shared" si="311"/>
        <v>8230.8968390314112</v>
      </c>
      <c r="AQ386" s="16">
        <f t="shared" si="286"/>
        <v>22000</v>
      </c>
      <c r="AR386" s="16">
        <f t="shared" si="312"/>
        <v>60896.21367000907</v>
      </c>
      <c r="AS386" s="16">
        <f t="shared" si="313"/>
        <v>27502.173658571788</v>
      </c>
      <c r="AT386" s="16">
        <f t="shared" si="287"/>
        <v>33394.040011437282</v>
      </c>
      <c r="AU386" s="16">
        <f t="shared" si="314"/>
        <v>7547.250900235128</v>
      </c>
    </row>
    <row r="387" spans="2:47">
      <c r="B387" s="13">
        <v>20</v>
      </c>
      <c r="C387" s="16">
        <f t="shared" si="270"/>
        <v>-1378.1137760355584</v>
      </c>
      <c r="D387" s="16">
        <f t="shared" si="288"/>
        <v>362174.75921431161</v>
      </c>
      <c r="E387" s="16">
        <f t="shared" si="289"/>
        <v>0</v>
      </c>
      <c r="F387" s="16">
        <f t="shared" si="271"/>
        <v>363552.87299034715</v>
      </c>
      <c r="G387" s="16">
        <f t="shared" si="290"/>
        <v>75442.141005050886</v>
      </c>
      <c r="H387" s="16">
        <f t="shared" si="272"/>
        <v>22000</v>
      </c>
      <c r="I387" s="16">
        <f t="shared" si="291"/>
        <v>-2615.1132938185438</v>
      </c>
      <c r="J387" s="16">
        <f t="shared" si="292"/>
        <v>0</v>
      </c>
      <c r="K387" s="16">
        <f t="shared" si="273"/>
        <v>-24615.113293818544</v>
      </c>
      <c r="L387" s="16">
        <f t="shared" si="293"/>
        <v>0</v>
      </c>
      <c r="M387" s="16">
        <f t="shared" si="274"/>
        <v>428.92445904705528</v>
      </c>
      <c r="N387" s="16">
        <f t="shared" si="294"/>
        <v>149600.10303202184</v>
      </c>
      <c r="O387" s="16">
        <f t="shared" si="295"/>
        <v>539.61322538935065</v>
      </c>
      <c r="P387" s="16">
        <f t="shared" si="275"/>
        <v>149060.48980663248</v>
      </c>
      <c r="Q387" s="16">
        <f t="shared" si="296"/>
        <v>30842.86453307149</v>
      </c>
      <c r="R387" s="16">
        <f t="shared" si="276"/>
        <v>1458.387646780182</v>
      </c>
      <c r="S387" s="16">
        <f t="shared" si="297"/>
        <v>53705.110804183772</v>
      </c>
      <c r="T387" s="16">
        <f t="shared" si="298"/>
        <v>1830.4839200608401</v>
      </c>
      <c r="U387" s="16">
        <f t="shared" si="277"/>
        <v>51874.626884122932</v>
      </c>
      <c r="V387" s="16">
        <f t="shared" si="299"/>
        <v>11095.234942386749</v>
      </c>
      <c r="W387" s="16">
        <f t="shared" si="278"/>
        <v>10302.903913103723</v>
      </c>
      <c r="X387" s="16">
        <f t="shared" si="300"/>
        <v>21676.305546413354</v>
      </c>
      <c r="Y387" s="16">
        <f t="shared" si="301"/>
        <v>12917.238061070015</v>
      </c>
      <c r="Z387" s="16">
        <f t="shared" si="279"/>
        <v>8759.0674853433393</v>
      </c>
      <c r="AA387" s="16">
        <f t="shared" si="302"/>
        <v>1902.7155210397111</v>
      </c>
      <c r="AB387" s="16">
        <f t="shared" si="280"/>
        <v>3394.5188412605107</v>
      </c>
      <c r="AC387" s="16">
        <f t="shared" si="303"/>
        <v>34327.069489356836</v>
      </c>
      <c r="AD387" s="16">
        <f t="shared" si="304"/>
        <v>4258.2420606707365</v>
      </c>
      <c r="AE387" s="16">
        <f t="shared" si="281"/>
        <v>30068.827428686098</v>
      </c>
      <c r="AF387" s="16">
        <f t="shared" si="305"/>
        <v>6481.3933548151126</v>
      </c>
      <c r="AG387" s="16">
        <f t="shared" si="282"/>
        <v>1580.7495549867308</v>
      </c>
      <c r="AH387" s="16">
        <f t="shared" si="306"/>
        <v>42886.240946397178</v>
      </c>
      <c r="AI387" s="16">
        <f t="shared" si="307"/>
        <v>1983.5162445439344</v>
      </c>
      <c r="AJ387" s="16">
        <f t="shared" si="283"/>
        <v>40902.724701853243</v>
      </c>
      <c r="AK387" s="16">
        <f t="shared" si="308"/>
        <v>8782.5314012827566</v>
      </c>
      <c r="AL387" s="16">
        <f t="shared" si="284"/>
        <v>1641.9305090900089</v>
      </c>
      <c r="AM387" s="16">
        <f t="shared" si="309"/>
        <v>37509.140534937731</v>
      </c>
      <c r="AN387" s="16">
        <f t="shared" si="310"/>
        <v>2060.0000011912548</v>
      </c>
      <c r="AO387" s="16">
        <f t="shared" si="285"/>
        <v>35449.140533746475</v>
      </c>
      <c r="AP387" s="16">
        <f t="shared" si="311"/>
        <v>7626.3298263185761</v>
      </c>
      <c r="AQ387" s="16">
        <f t="shared" si="286"/>
        <v>3394.5188412605107</v>
      </c>
      <c r="AR387" s="16">
        <f t="shared" si="312"/>
        <v>34327.069489356836</v>
      </c>
      <c r="AS387" s="16">
        <f t="shared" si="313"/>
        <v>4258.2420606707365</v>
      </c>
      <c r="AT387" s="16">
        <f t="shared" si="287"/>
        <v>30068.827428686098</v>
      </c>
      <c r="AU387" s="16">
        <f t="shared" si="314"/>
        <v>6481.3933548151126</v>
      </c>
    </row>
    <row r="388" spans="2:47">
      <c r="B388" s="13">
        <v>21</v>
      </c>
      <c r="C388" s="16">
        <f t="shared" si="270"/>
        <v>-1378.1137760355584</v>
      </c>
      <c r="D388" s="16">
        <f t="shared" si="288"/>
        <v>373710.54026169743</v>
      </c>
      <c r="E388" s="16">
        <f t="shared" si="289"/>
        <v>0</v>
      </c>
      <c r="F388" s="16">
        <f t="shared" si="271"/>
        <v>375088.65403773298</v>
      </c>
      <c r="G388" s="16">
        <f t="shared" si="290"/>
        <v>75313.975275574951</v>
      </c>
      <c r="H388" s="16">
        <f t="shared" si="272"/>
        <v>4112.6522370584689</v>
      </c>
      <c r="I388" s="16">
        <f t="shared" si="291"/>
        <v>-25353.5666926331</v>
      </c>
      <c r="J388" s="16">
        <f t="shared" si="292"/>
        <v>0</v>
      </c>
      <c r="K388" s="16">
        <f t="shared" si="273"/>
        <v>-29466.218929691568</v>
      </c>
      <c r="L388" s="16">
        <f t="shared" si="293"/>
        <v>0</v>
      </c>
      <c r="M388" s="16">
        <f t="shared" si="274"/>
        <v>428.92445904705528</v>
      </c>
      <c r="N388" s="16">
        <f t="shared" si="294"/>
        <v>153225.23989182981</v>
      </c>
      <c r="O388" s="16">
        <f t="shared" si="295"/>
        <v>541.34185567591089</v>
      </c>
      <c r="P388" s="16">
        <f t="shared" si="275"/>
        <v>152683.8980361539</v>
      </c>
      <c r="Q388" s="16">
        <f t="shared" si="296"/>
        <v>30131.27184295515</v>
      </c>
      <c r="R388" s="16">
        <f t="shared" si="276"/>
        <v>1458.387646780182</v>
      </c>
      <c r="S388" s="16">
        <f t="shared" si="297"/>
        <v>53324.003959265327</v>
      </c>
      <c r="T388" s="16">
        <f t="shared" si="298"/>
        <v>1836.5318883671519</v>
      </c>
      <c r="U388" s="16">
        <f t="shared" si="277"/>
        <v>51487.472070898177</v>
      </c>
      <c r="V388" s="16">
        <f t="shared" si="299"/>
        <v>10503.043120784558</v>
      </c>
      <c r="W388" s="16">
        <f t="shared" si="278"/>
        <v>1947.8352796063846</v>
      </c>
      <c r="X388" s="16">
        <f t="shared" si="300"/>
        <v>9003.7958308838315</v>
      </c>
      <c r="Y388" s="16">
        <f t="shared" si="301"/>
        <v>2450.2793625284198</v>
      </c>
      <c r="Z388" s="16">
        <f t="shared" si="279"/>
        <v>6553.5164683554121</v>
      </c>
      <c r="AA388" s="16">
        <f t="shared" si="302"/>
        <v>1357.7582358030581</v>
      </c>
      <c r="AB388" s="16">
        <f t="shared" si="280"/>
        <v>1703.1114631932821</v>
      </c>
      <c r="AC388" s="16">
        <f t="shared" si="303"/>
        <v>30908.950467043585</v>
      </c>
      <c r="AD388" s="16">
        <f t="shared" si="304"/>
        <v>2143.572253412055</v>
      </c>
      <c r="AE388" s="16">
        <f t="shared" si="281"/>
        <v>28765.378213631531</v>
      </c>
      <c r="AF388" s="16">
        <f t="shared" si="305"/>
        <v>5913.6284939048564</v>
      </c>
      <c r="AG388" s="16">
        <f t="shared" si="282"/>
        <v>1580.7495549867308</v>
      </c>
      <c r="AH388" s="16">
        <f t="shared" si="306"/>
        <v>42045.54683002302</v>
      </c>
      <c r="AI388" s="16">
        <f t="shared" si="307"/>
        <v>1990.0935837524289</v>
      </c>
      <c r="AJ388" s="16">
        <f t="shared" si="283"/>
        <v>40055.45324627059</v>
      </c>
      <c r="AK388" s="16">
        <f t="shared" si="308"/>
        <v>8202.7822825172825</v>
      </c>
      <c r="AL388" s="16">
        <f t="shared" si="284"/>
        <v>1641.9305090900089</v>
      </c>
      <c r="AM388" s="16">
        <f t="shared" si="309"/>
        <v>36439.589520259353</v>
      </c>
      <c r="AN388" s="16">
        <f t="shared" si="310"/>
        <v>2066.8433149309526</v>
      </c>
      <c r="AO388" s="16">
        <f t="shared" si="285"/>
        <v>34372.746205328403</v>
      </c>
      <c r="AP388" s="16">
        <f t="shared" si="311"/>
        <v>7052.7122880909719</v>
      </c>
      <c r="AQ388" s="16">
        <f t="shared" si="286"/>
        <v>1703.1114631932821</v>
      </c>
      <c r="AR388" s="16">
        <f t="shared" si="312"/>
        <v>30908.950467043585</v>
      </c>
      <c r="AS388" s="16">
        <f t="shared" si="313"/>
        <v>2143.572253412055</v>
      </c>
      <c r="AT388" s="16">
        <f t="shared" si="287"/>
        <v>28765.378213631531</v>
      </c>
      <c r="AU388" s="16">
        <f t="shared" si="314"/>
        <v>5913.6284939048564</v>
      </c>
    </row>
    <row r="389" spans="2:47">
      <c r="B389" s="13">
        <v>22</v>
      </c>
      <c r="C389" s="16">
        <f t="shared" si="270"/>
        <v>-1378.1137760355584</v>
      </c>
      <c r="D389" s="16">
        <f t="shared" si="288"/>
        <v>385568.63103154727</v>
      </c>
      <c r="E389" s="16">
        <f t="shared" si="289"/>
        <v>0</v>
      </c>
      <c r="F389" s="16">
        <f t="shared" si="271"/>
        <v>386946.74480758281</v>
      </c>
      <c r="G389" s="16">
        <f t="shared" si="290"/>
        <v>75188.322599618143</v>
      </c>
      <c r="H389" s="16">
        <f t="shared" si="272"/>
        <v>2486.5297131546927</v>
      </c>
      <c r="I389" s="16">
        <f t="shared" si="291"/>
        <v>-30350.205497582316</v>
      </c>
      <c r="J389" s="16">
        <f t="shared" si="292"/>
        <v>0</v>
      </c>
      <c r="K389" s="16">
        <f t="shared" si="273"/>
        <v>-32836.73521073701</v>
      </c>
      <c r="L389" s="16">
        <f t="shared" si="293"/>
        <v>0</v>
      </c>
      <c r="M389" s="16">
        <f t="shared" si="274"/>
        <v>428.92445904705528</v>
      </c>
      <c r="N389" s="16">
        <f t="shared" si="294"/>
        <v>156949.88614728404</v>
      </c>
      <c r="O389" s="16">
        <f t="shared" si="295"/>
        <v>543.00087760382894</v>
      </c>
      <c r="P389" s="16">
        <f t="shared" si="275"/>
        <v>156406.88526968021</v>
      </c>
      <c r="Q389" s="16">
        <f t="shared" si="296"/>
        <v>29438.26119739109</v>
      </c>
      <c r="R389" s="16">
        <f t="shared" si="276"/>
        <v>1458.387646780182</v>
      </c>
      <c r="S389" s="16">
        <f t="shared" si="297"/>
        <v>52926.032040559068</v>
      </c>
      <c r="T389" s="16">
        <f t="shared" si="298"/>
        <v>1842.3374579257779</v>
      </c>
      <c r="U389" s="16">
        <f t="shared" si="277"/>
        <v>51083.694582633289</v>
      </c>
      <c r="V389" s="16">
        <f t="shared" si="299"/>
        <v>9938.662456594564</v>
      </c>
      <c r="W389" s="16">
        <f t="shared" si="278"/>
        <v>1947.8352796063846</v>
      </c>
      <c r="X389" s="16">
        <f t="shared" si="300"/>
        <v>6736.6217184812631</v>
      </c>
      <c r="Y389" s="16">
        <f t="shared" si="301"/>
        <v>2458.1381271849264</v>
      </c>
      <c r="Z389" s="16">
        <f t="shared" si="279"/>
        <v>4278.4835912963372</v>
      </c>
      <c r="AA389" s="16">
        <f t="shared" si="302"/>
        <v>845.41506719176493</v>
      </c>
      <c r="AB389" s="16">
        <f t="shared" si="280"/>
        <v>1703.1114631932821</v>
      </c>
      <c r="AC389" s="16">
        <f t="shared" si="303"/>
        <v>29569.082880920396</v>
      </c>
      <c r="AD389" s="16">
        <f t="shared" si="304"/>
        <v>2150.3977519245395</v>
      </c>
      <c r="AE389" s="16">
        <f t="shared" si="281"/>
        <v>27418.685128995858</v>
      </c>
      <c r="AF389" s="16">
        <f t="shared" si="305"/>
        <v>5376.0417859960025</v>
      </c>
      <c r="AG389" s="16">
        <f t="shared" si="282"/>
        <v>1580.7495549867308</v>
      </c>
      <c r="AH389" s="16">
        <f t="shared" si="306"/>
        <v>41174.602609971393</v>
      </c>
      <c r="AI389" s="16">
        <f t="shared" si="307"/>
        <v>1996.4074550302864</v>
      </c>
      <c r="AJ389" s="16">
        <f t="shared" si="283"/>
        <v>39178.19515494111</v>
      </c>
      <c r="AK389" s="16">
        <f t="shared" si="308"/>
        <v>7652.0186847291652</v>
      </c>
      <c r="AL389" s="16">
        <f t="shared" si="284"/>
        <v>1641.9305090900089</v>
      </c>
      <c r="AM389" s="16">
        <f t="shared" si="309"/>
        <v>35333.120734305281</v>
      </c>
      <c r="AN389" s="16">
        <f t="shared" si="310"/>
        <v>2073.4125835821078</v>
      </c>
      <c r="AO389" s="16">
        <f t="shared" si="285"/>
        <v>33259.708150723171</v>
      </c>
      <c r="AP389" s="16">
        <f t="shared" si="311"/>
        <v>6508.6726910422467</v>
      </c>
      <c r="AQ389" s="16">
        <f t="shared" si="286"/>
        <v>1703.1114631932821</v>
      </c>
      <c r="AR389" s="16">
        <f t="shared" si="312"/>
        <v>29569.082880920396</v>
      </c>
      <c r="AS389" s="16">
        <f t="shared" si="313"/>
        <v>2150.3977519245395</v>
      </c>
      <c r="AT389" s="16">
        <f t="shared" si="287"/>
        <v>27418.685128995858</v>
      </c>
      <c r="AU389" s="16">
        <f t="shared" si="314"/>
        <v>5376.0417859960025</v>
      </c>
    </row>
    <row r="390" spans="2:47">
      <c r="B390" s="13">
        <v>23</v>
      </c>
      <c r="C390" s="16">
        <f t="shared" si="270"/>
        <v>-1378.1137760355584</v>
      </c>
      <c r="D390" s="16">
        <f t="shared" si="288"/>
        <v>397758.03685750667</v>
      </c>
      <c r="E390" s="16">
        <f t="shared" si="289"/>
        <v>0</v>
      </c>
      <c r="F390" s="16">
        <f t="shared" si="271"/>
        <v>399136.15063354222</v>
      </c>
      <c r="G390" s="16">
        <f t="shared" si="290"/>
        <v>75065.133701621278</v>
      </c>
      <c r="H390" s="16">
        <f t="shared" si="272"/>
        <v>2486.5297131546927</v>
      </c>
      <c r="I390" s="16">
        <f t="shared" si="291"/>
        <v>-33821.83726705912</v>
      </c>
      <c r="J390" s="16">
        <f t="shared" si="292"/>
        <v>0</v>
      </c>
      <c r="K390" s="16">
        <f t="shared" si="273"/>
        <v>-36308.36698021381</v>
      </c>
      <c r="L390" s="16">
        <f t="shared" si="293"/>
        <v>0</v>
      </c>
      <c r="M390" s="16">
        <f t="shared" si="274"/>
        <v>428.92445904705528</v>
      </c>
      <c r="N390" s="16">
        <f t="shared" si="294"/>
        <v>160776.89364411507</v>
      </c>
      <c r="O390" s="16">
        <f t="shared" si="295"/>
        <v>544.59266245333072</v>
      </c>
      <c r="P390" s="16">
        <f t="shared" si="275"/>
        <v>160232.30098166174</v>
      </c>
      <c r="Q390" s="16">
        <f t="shared" si="296"/>
        <v>28763.280627790697</v>
      </c>
      <c r="R390" s="16">
        <f t="shared" si="276"/>
        <v>1458.387646780182</v>
      </c>
      <c r="S390" s="16">
        <f t="shared" si="297"/>
        <v>52510.973009272064</v>
      </c>
      <c r="T390" s="16">
        <f t="shared" si="298"/>
        <v>1847.9087888146855</v>
      </c>
      <c r="U390" s="16">
        <f t="shared" si="277"/>
        <v>50663.064220457381</v>
      </c>
      <c r="V390" s="16">
        <f t="shared" si="299"/>
        <v>9400.8940258569837</v>
      </c>
      <c r="W390" s="16">
        <f t="shared" si="278"/>
        <v>1947.8352796063846</v>
      </c>
      <c r="X390" s="16">
        <f t="shared" si="300"/>
        <v>4398.0244228371566</v>
      </c>
      <c r="Y390" s="16">
        <f t="shared" si="301"/>
        <v>2465.680492132567</v>
      </c>
      <c r="Z390" s="16">
        <f t="shared" si="279"/>
        <v>1932.3439307045896</v>
      </c>
      <c r="AA390" s="16">
        <f t="shared" si="302"/>
        <v>364.16365777365678</v>
      </c>
      <c r="AB390" s="16">
        <f t="shared" si="280"/>
        <v>1703.1114631932821</v>
      </c>
      <c r="AC390" s="16">
        <f t="shared" si="303"/>
        <v>28184.763191500002</v>
      </c>
      <c r="AD390" s="16">
        <f t="shared" si="304"/>
        <v>2156.9481548978501</v>
      </c>
      <c r="AE390" s="16">
        <f t="shared" si="281"/>
        <v>26027.815036602151</v>
      </c>
      <c r="AF390" s="16">
        <f t="shared" si="305"/>
        <v>4867.2738906111899</v>
      </c>
      <c r="AG390" s="16">
        <f t="shared" si="282"/>
        <v>1580.7495549867308</v>
      </c>
      <c r="AH390" s="16">
        <f t="shared" si="306"/>
        <v>40272.833927570166</v>
      </c>
      <c r="AI390" s="16">
        <f t="shared" si="307"/>
        <v>2002.4667150870378</v>
      </c>
      <c r="AJ390" s="16">
        <f t="shared" si="283"/>
        <v>38270.367212483128</v>
      </c>
      <c r="AK390" s="16">
        <f t="shared" si="308"/>
        <v>7128.9618107362749</v>
      </c>
      <c r="AL390" s="16">
        <f t="shared" si="284"/>
        <v>1641.9305090900089</v>
      </c>
      <c r="AM390" s="16">
        <f t="shared" si="309"/>
        <v>34188.984396454376</v>
      </c>
      <c r="AN390" s="16">
        <f t="shared" si="310"/>
        <v>2079.7170128278776</v>
      </c>
      <c r="AO390" s="16">
        <f t="shared" si="285"/>
        <v>32109.267383626498</v>
      </c>
      <c r="AP390" s="16">
        <f t="shared" si="311"/>
        <v>5992.8920817255075</v>
      </c>
      <c r="AQ390" s="16">
        <f t="shared" si="286"/>
        <v>1703.1114631932821</v>
      </c>
      <c r="AR390" s="16">
        <f t="shared" si="312"/>
        <v>28184.763191500002</v>
      </c>
      <c r="AS390" s="16">
        <f t="shared" si="313"/>
        <v>2156.9481548978501</v>
      </c>
      <c r="AT390" s="16">
        <f t="shared" si="287"/>
        <v>26027.815036602151</v>
      </c>
      <c r="AU390" s="16">
        <f t="shared" si="314"/>
        <v>4867.2738906111899</v>
      </c>
    </row>
    <row r="391" spans="2:47">
      <c r="B391" s="13">
        <v>24</v>
      </c>
      <c r="C391" s="16">
        <f t="shared" si="270"/>
        <v>-1378.1137760355584</v>
      </c>
      <c r="D391" s="16">
        <f t="shared" si="288"/>
        <v>410288.01468224335</v>
      </c>
      <c r="E391" s="16">
        <f t="shared" si="289"/>
        <v>0</v>
      </c>
      <c r="F391" s="16">
        <f t="shared" si="271"/>
        <v>411666.12845827889</v>
      </c>
      <c r="G391" s="16">
        <f t="shared" si="290"/>
        <v>74944.360272212594</v>
      </c>
      <c r="H391" s="16">
        <f t="shared" si="272"/>
        <v>2486.5297131546927</v>
      </c>
      <c r="I391" s="16">
        <f t="shared" si="291"/>
        <v>-37397.617989620223</v>
      </c>
      <c r="J391" s="16">
        <f t="shared" si="292"/>
        <v>0</v>
      </c>
      <c r="K391" s="16">
        <f t="shared" si="273"/>
        <v>-39884.147702774913</v>
      </c>
      <c r="L391" s="16">
        <f t="shared" si="293"/>
        <v>0</v>
      </c>
      <c r="M391" s="16">
        <f t="shared" si="274"/>
        <v>428.92445904705528</v>
      </c>
      <c r="N391" s="16">
        <f t="shared" si="294"/>
        <v>164709.19147108938</v>
      </c>
      <c r="O391" s="16">
        <f t="shared" si="295"/>
        <v>546.11953790090058</v>
      </c>
      <c r="P391" s="16">
        <f t="shared" si="275"/>
        <v>164163.07193318848</v>
      </c>
      <c r="Q391" s="16">
        <f t="shared" si="296"/>
        <v>28105.795483503742</v>
      </c>
      <c r="R391" s="16">
        <f t="shared" si="276"/>
        <v>1458.387646780182</v>
      </c>
      <c r="S391" s="16">
        <f t="shared" si="297"/>
        <v>52078.590234776966</v>
      </c>
      <c r="T391" s="16">
        <f t="shared" si="298"/>
        <v>1853.2539001462681</v>
      </c>
      <c r="U391" s="16">
        <f t="shared" si="277"/>
        <v>50225.336334630701</v>
      </c>
      <c r="V391" s="16">
        <f t="shared" si="299"/>
        <v>8888.5847890304376</v>
      </c>
      <c r="W391" s="16">
        <f t="shared" si="278"/>
        <v>1947.8352796063846</v>
      </c>
      <c r="X391" s="16">
        <f t="shared" si="300"/>
        <v>1986.333620128476</v>
      </c>
      <c r="Y391" s="16">
        <f t="shared" si="301"/>
        <v>2472.9172310120402</v>
      </c>
      <c r="Z391" s="16">
        <f t="shared" si="279"/>
        <v>-383.26584969016176</v>
      </c>
      <c r="AA391" s="16">
        <f t="shared" si="302"/>
        <v>0</v>
      </c>
      <c r="AB391" s="16">
        <f t="shared" si="280"/>
        <v>1703.1114631932821</v>
      </c>
      <c r="AC391" s="16">
        <f t="shared" si="303"/>
        <v>26755.032188724814</v>
      </c>
      <c r="AD391" s="16">
        <f t="shared" si="304"/>
        <v>2163.2328549246472</v>
      </c>
      <c r="AE391" s="16">
        <f t="shared" si="281"/>
        <v>24591.799333800165</v>
      </c>
      <c r="AF391" s="16">
        <f t="shared" si="305"/>
        <v>4386.0183295997967</v>
      </c>
      <c r="AG391" s="16">
        <f t="shared" si="282"/>
        <v>1580.7495549867308</v>
      </c>
      <c r="AH391" s="16">
        <f t="shared" si="306"/>
        <v>39339.641272399909</v>
      </c>
      <c r="AI391" s="16">
        <f t="shared" si="307"/>
        <v>2008.2800688186007</v>
      </c>
      <c r="AJ391" s="16">
        <f t="shared" si="283"/>
        <v>37331.361203581306</v>
      </c>
      <c r="AK391" s="16">
        <f t="shared" si="308"/>
        <v>6632.3822274904414</v>
      </c>
      <c r="AL391" s="16">
        <f t="shared" si="284"/>
        <v>1641.9305090900089</v>
      </c>
      <c r="AM391" s="16">
        <f t="shared" si="309"/>
        <v>33006.400314325023</v>
      </c>
      <c r="AN391" s="16">
        <f t="shared" si="310"/>
        <v>2085.7656511747164</v>
      </c>
      <c r="AO391" s="16">
        <f t="shared" si="285"/>
        <v>30920.634663150307</v>
      </c>
      <c r="AP391" s="16">
        <f t="shared" si="311"/>
        <v>5504.1026169981651</v>
      </c>
      <c r="AQ391" s="16">
        <f t="shared" si="286"/>
        <v>1703.1114631932821</v>
      </c>
      <c r="AR391" s="16">
        <f t="shared" si="312"/>
        <v>26755.032188724814</v>
      </c>
      <c r="AS391" s="16">
        <f t="shared" si="313"/>
        <v>2163.2328549246472</v>
      </c>
      <c r="AT391" s="16">
        <f t="shared" si="287"/>
        <v>24591.799333800165</v>
      </c>
      <c r="AU391" s="16">
        <f t="shared" si="314"/>
        <v>4386.0183295997967</v>
      </c>
    </row>
    <row r="392" spans="2:47">
      <c r="B392" s="13">
        <v>25</v>
      </c>
      <c r="C392" s="16">
        <f t="shared" si="270"/>
        <v>-1378.1137760355584</v>
      </c>
      <c r="D392" s="16">
        <f t="shared" si="288"/>
        <v>423168.08008740318</v>
      </c>
      <c r="E392" s="16">
        <f t="shared" si="289"/>
        <v>0</v>
      </c>
      <c r="F392" s="16">
        <f t="shared" si="271"/>
        <v>424546.19386343873</v>
      </c>
      <c r="G392" s="16">
        <f t="shared" si="290"/>
        <v>74825.954949262901</v>
      </c>
      <c r="H392" s="16">
        <f t="shared" si="272"/>
        <v>2486.5297131546927</v>
      </c>
      <c r="I392" s="16">
        <f t="shared" si="291"/>
        <v>-41080.672133858163</v>
      </c>
      <c r="J392" s="16">
        <f t="shared" si="292"/>
        <v>0</v>
      </c>
      <c r="K392" s="16">
        <f t="shared" si="273"/>
        <v>-43567.201847012853</v>
      </c>
      <c r="L392" s="16">
        <f t="shared" si="293"/>
        <v>0</v>
      </c>
      <c r="M392" s="16">
        <f t="shared" si="274"/>
        <v>428.92445904705528</v>
      </c>
      <c r="N392" s="16">
        <f t="shared" si="294"/>
        <v>168749.78816300177</v>
      </c>
      <c r="O392" s="16">
        <f t="shared" si="295"/>
        <v>547.58378532230836</v>
      </c>
      <c r="P392" s="16">
        <f t="shared" si="275"/>
        <v>168202.20437767945</v>
      </c>
      <c r="Q392" s="16">
        <f t="shared" si="296"/>
        <v>27465.287963055904</v>
      </c>
      <c r="R392" s="16">
        <f t="shared" si="276"/>
        <v>1458.387646780182</v>
      </c>
      <c r="S392" s="16">
        <f t="shared" si="297"/>
        <v>51628.632231820287</v>
      </c>
      <c r="T392" s="16">
        <f t="shared" si="298"/>
        <v>1858.3806598696522</v>
      </c>
      <c r="U392" s="16">
        <f t="shared" si="277"/>
        <v>49770.251571950634</v>
      </c>
      <c r="V392" s="16">
        <f t="shared" si="299"/>
        <v>8400.6262694995257</v>
      </c>
      <c r="W392" s="16">
        <f t="shared" si="278"/>
        <v>1947.8352796063846</v>
      </c>
      <c r="X392" s="16">
        <f t="shared" si="300"/>
        <v>-394.7638251808666</v>
      </c>
      <c r="Y392" s="16">
        <f t="shared" si="301"/>
        <v>0</v>
      </c>
      <c r="Z392" s="16">
        <f t="shared" si="279"/>
        <v>-2342.5991047872512</v>
      </c>
      <c r="AA392" s="16">
        <f t="shared" si="302"/>
        <v>0</v>
      </c>
      <c r="AB392" s="16">
        <f t="shared" si="280"/>
        <v>1703.1114631932821</v>
      </c>
      <c r="AC392" s="16">
        <f t="shared" si="303"/>
        <v>25278.894207186542</v>
      </c>
      <c r="AD392" s="16">
        <f t="shared" si="304"/>
        <v>2169.2610699004895</v>
      </c>
      <c r="AE392" s="16">
        <f t="shared" si="281"/>
        <v>23109.633137286051</v>
      </c>
      <c r="AF392" s="16">
        <f t="shared" si="305"/>
        <v>3931.0199631562109</v>
      </c>
      <c r="AG392" s="16">
        <f t="shared" si="282"/>
        <v>1580.7495549867308</v>
      </c>
      <c r="AH392" s="16">
        <f t="shared" si="306"/>
        <v>38374.399435609368</v>
      </c>
      <c r="AI392" s="16">
        <f t="shared" si="307"/>
        <v>2013.8560581199677</v>
      </c>
      <c r="AJ392" s="16">
        <f t="shared" si="283"/>
        <v>36360.543377489397</v>
      </c>
      <c r="AK392" s="16">
        <f t="shared" si="308"/>
        <v>6161.0984433241319</v>
      </c>
      <c r="AL392" s="16">
        <f t="shared" si="284"/>
        <v>1641.9305090900089</v>
      </c>
      <c r="AM392" s="16">
        <f t="shared" si="309"/>
        <v>31784.557195638728</v>
      </c>
      <c r="AN392" s="16">
        <f t="shared" si="310"/>
        <v>2091.567378262238</v>
      </c>
      <c r="AO392" s="16">
        <f t="shared" si="285"/>
        <v>29692.989817376489</v>
      </c>
      <c r="AP392" s="16">
        <f t="shared" si="311"/>
        <v>5041.0860906620283</v>
      </c>
      <c r="AQ392" s="16">
        <f t="shared" si="286"/>
        <v>1703.1114631932821</v>
      </c>
      <c r="AR392" s="16">
        <f t="shared" si="312"/>
        <v>25278.894207186542</v>
      </c>
      <c r="AS392" s="16">
        <f t="shared" si="313"/>
        <v>2169.2610699004895</v>
      </c>
      <c r="AT392" s="16">
        <f t="shared" si="287"/>
        <v>23109.633137286051</v>
      </c>
      <c r="AU392" s="16">
        <f t="shared" si="314"/>
        <v>3931.0199631562109</v>
      </c>
    </row>
    <row r="393" spans="2:47">
      <c r="B393" s="13">
        <v>26</v>
      </c>
      <c r="C393" s="16">
        <f t="shared" si="270"/>
        <v>-1378.1137760355584</v>
      </c>
      <c r="D393" s="16">
        <f t="shared" si="288"/>
        <v>436408.01451998326</v>
      </c>
      <c r="E393" s="16">
        <f t="shared" si="289"/>
        <v>0</v>
      </c>
      <c r="F393" s="16">
        <f t="shared" si="271"/>
        <v>437786.12829601881</v>
      </c>
      <c r="G393" s="16">
        <f t="shared" si="290"/>
        <v>74709.871299312217</v>
      </c>
      <c r="H393" s="16">
        <f t="shared" si="272"/>
        <v>2486.5297131546927</v>
      </c>
      <c r="I393" s="16">
        <f t="shared" si="291"/>
        <v>-44874.217902423239</v>
      </c>
      <c r="J393" s="16">
        <f t="shared" si="292"/>
        <v>0</v>
      </c>
      <c r="K393" s="16">
        <f t="shared" si="273"/>
        <v>-47360.74761557793</v>
      </c>
      <c r="L393" s="16">
        <f t="shared" si="293"/>
        <v>0</v>
      </c>
      <c r="M393" s="16">
        <f t="shared" si="274"/>
        <v>428.92445904705528</v>
      </c>
      <c r="N393" s="16">
        <f t="shared" si="294"/>
        <v>172901.77396799182</v>
      </c>
      <c r="O393" s="16">
        <f t="shared" si="295"/>
        <v>548.98763750273679</v>
      </c>
      <c r="P393" s="16">
        <f t="shared" si="275"/>
        <v>172352.78633048909</v>
      </c>
      <c r="Q393" s="16">
        <f t="shared" si="296"/>
        <v>26841.256648188177</v>
      </c>
      <c r="R393" s="16">
        <f t="shared" si="276"/>
        <v>1458.387646780182</v>
      </c>
      <c r="S393" s="16">
        <f t="shared" si="297"/>
        <v>51160.832400870939</v>
      </c>
      <c r="T393" s="16">
        <f t="shared" si="298"/>
        <v>1863.2967760269469</v>
      </c>
      <c r="U393" s="16">
        <f t="shared" si="277"/>
        <v>49297.535624843993</v>
      </c>
      <c r="V393" s="16">
        <f t="shared" si="299"/>
        <v>7935.9532335959111</v>
      </c>
      <c r="W393" s="16">
        <f t="shared" si="278"/>
        <v>1947.8352796063846</v>
      </c>
      <c r="X393" s="16">
        <f t="shared" si="300"/>
        <v>-2412.8770779308688</v>
      </c>
      <c r="Y393" s="16">
        <f t="shared" si="301"/>
        <v>0</v>
      </c>
      <c r="Z393" s="16">
        <f t="shared" si="279"/>
        <v>-4360.7123575372534</v>
      </c>
      <c r="AA393" s="16">
        <f t="shared" si="302"/>
        <v>0</v>
      </c>
      <c r="AB393" s="16">
        <f t="shared" si="280"/>
        <v>1703.1114631932821</v>
      </c>
      <c r="AC393" s="16">
        <f t="shared" si="303"/>
        <v>23755.316287141824</v>
      </c>
      <c r="AD393" s="16">
        <f t="shared" si="304"/>
        <v>2175.0418325426263</v>
      </c>
      <c r="AE393" s="16">
        <f t="shared" si="281"/>
        <v>21580.274454599199</v>
      </c>
      <c r="AF393" s="16">
        <f t="shared" si="305"/>
        <v>3501.0734664738907</v>
      </c>
      <c r="AG393" s="16">
        <f t="shared" si="282"/>
        <v>1580.7495549867308</v>
      </c>
      <c r="AH393" s="16">
        <f t="shared" si="306"/>
        <v>37376.456959456453</v>
      </c>
      <c r="AI393" s="16">
        <f t="shared" si="307"/>
        <v>2019.2030522827365</v>
      </c>
      <c r="AJ393" s="16">
        <f t="shared" si="283"/>
        <v>35357.253907173719</v>
      </c>
      <c r="AK393" s="16">
        <f t="shared" si="308"/>
        <v>5713.9754863000326</v>
      </c>
      <c r="AL393" s="16">
        <f t="shared" si="284"/>
        <v>1641.9305090900089</v>
      </c>
      <c r="AM393" s="16">
        <f t="shared" si="309"/>
        <v>30522.611952873987</v>
      </c>
      <c r="AN393" s="16">
        <f t="shared" si="310"/>
        <v>2097.1308948238834</v>
      </c>
      <c r="AO393" s="16">
        <f t="shared" si="285"/>
        <v>28425.481058050103</v>
      </c>
      <c r="AP393" s="16">
        <f t="shared" si="311"/>
        <v>4602.6724609796092</v>
      </c>
      <c r="AQ393" s="16">
        <f t="shared" si="286"/>
        <v>1703.1114631932821</v>
      </c>
      <c r="AR393" s="16">
        <f t="shared" si="312"/>
        <v>23755.316287141824</v>
      </c>
      <c r="AS393" s="16">
        <f t="shared" si="313"/>
        <v>2175.0418325426263</v>
      </c>
      <c r="AT393" s="16">
        <f t="shared" si="287"/>
        <v>21580.274454599199</v>
      </c>
      <c r="AU393" s="16">
        <f t="shared" si="314"/>
        <v>3501.0734664738907</v>
      </c>
    </row>
    <row r="394" spans="2:47">
      <c r="B394" s="13">
        <v>27</v>
      </c>
      <c r="C394" s="16">
        <f t="shared" si="270"/>
        <v>-1378.1137760355584</v>
      </c>
      <c r="D394" s="16">
        <f t="shared" si="288"/>
        <v>450017.87272060959</v>
      </c>
      <c r="E394" s="16">
        <f t="shared" si="289"/>
        <v>0</v>
      </c>
      <c r="F394" s="16">
        <f t="shared" si="271"/>
        <v>451395.98649664514</v>
      </c>
      <c r="G394" s="16">
        <f t="shared" si="290"/>
        <v>74596.063799360563</v>
      </c>
      <c r="H394" s="16">
        <f t="shared" si="272"/>
        <v>2486.5297131546927</v>
      </c>
      <c r="I394" s="16">
        <f t="shared" si="291"/>
        <v>-48781.570044045271</v>
      </c>
      <c r="J394" s="16">
        <f t="shared" si="292"/>
        <v>0</v>
      </c>
      <c r="K394" s="16">
        <f t="shared" si="273"/>
        <v>-51268.099757199961</v>
      </c>
      <c r="L394" s="16">
        <f t="shared" si="293"/>
        <v>0</v>
      </c>
      <c r="M394" s="16">
        <f t="shared" si="274"/>
        <v>428.92445904705528</v>
      </c>
      <c r="N394" s="16">
        <f t="shared" si="294"/>
        <v>177168.32318056296</v>
      </c>
      <c r="O394" s="16">
        <f t="shared" si="295"/>
        <v>550.33327672515043</v>
      </c>
      <c r="P394" s="16">
        <f t="shared" si="275"/>
        <v>176617.98990383782</v>
      </c>
      <c r="Q394" s="16">
        <f t="shared" si="296"/>
        <v>26233.216041698648</v>
      </c>
      <c r="R394" s="16">
        <f t="shared" si="276"/>
        <v>1458.387646780182</v>
      </c>
      <c r="S394" s="16">
        <f t="shared" si="297"/>
        <v>50674.908770202135</v>
      </c>
      <c r="T394" s="16">
        <f t="shared" si="298"/>
        <v>1868.0097893639825</v>
      </c>
      <c r="U394" s="16">
        <f t="shared" si="277"/>
        <v>48806.898980838152</v>
      </c>
      <c r="V394" s="16">
        <f t="shared" si="299"/>
        <v>7493.5423758827383</v>
      </c>
      <c r="W394" s="16">
        <f t="shared" si="278"/>
        <v>1947.8352796063846</v>
      </c>
      <c r="X394" s="16">
        <f t="shared" si="300"/>
        <v>-4491.5337282633709</v>
      </c>
      <c r="Y394" s="16">
        <f t="shared" si="301"/>
        <v>0</v>
      </c>
      <c r="Z394" s="16">
        <f t="shared" si="279"/>
        <v>-6439.3690078697555</v>
      </c>
      <c r="AA394" s="16">
        <f t="shared" si="302"/>
        <v>0</v>
      </c>
      <c r="AB394" s="16">
        <f t="shared" si="280"/>
        <v>1703.1114631932821</v>
      </c>
      <c r="AC394" s="16">
        <f t="shared" si="303"/>
        <v>22183.227322860701</v>
      </c>
      <c r="AD394" s="16">
        <f t="shared" si="304"/>
        <v>2180.583981509451</v>
      </c>
      <c r="AE394" s="16">
        <f t="shared" si="281"/>
        <v>20002.64334135125</v>
      </c>
      <c r="AF394" s="16">
        <f t="shared" si="305"/>
        <v>3095.0218114891522</v>
      </c>
      <c r="AG394" s="16">
        <f t="shared" si="282"/>
        <v>1580.7495549867308</v>
      </c>
      <c r="AH394" s="16">
        <f t="shared" si="306"/>
        <v>36345.135581340153</v>
      </c>
      <c r="AI394" s="16">
        <f t="shared" si="307"/>
        <v>2024.3292398695398</v>
      </c>
      <c r="AJ394" s="16">
        <f t="shared" si="283"/>
        <v>34320.806341470612</v>
      </c>
      <c r="AK394" s="16">
        <f t="shared" si="308"/>
        <v>5289.9234877629606</v>
      </c>
      <c r="AL394" s="16">
        <f t="shared" si="284"/>
        <v>1641.9305090900089</v>
      </c>
      <c r="AM394" s="16">
        <f t="shared" si="309"/>
        <v>29219.688998812024</v>
      </c>
      <c r="AN394" s="16">
        <f t="shared" si="310"/>
        <v>2102.4647141862083</v>
      </c>
      <c r="AO394" s="16">
        <f t="shared" si="285"/>
        <v>27117.224284625816</v>
      </c>
      <c r="AP394" s="16">
        <f t="shared" si="311"/>
        <v>4187.7383833426984</v>
      </c>
      <c r="AQ394" s="16">
        <f t="shared" si="286"/>
        <v>1703.1114631932821</v>
      </c>
      <c r="AR394" s="16">
        <f t="shared" si="312"/>
        <v>22183.227322860701</v>
      </c>
      <c r="AS394" s="16">
        <f t="shared" si="313"/>
        <v>2180.583981509451</v>
      </c>
      <c r="AT394" s="16">
        <f t="shared" si="287"/>
        <v>20002.64334135125</v>
      </c>
      <c r="AU394" s="16">
        <f t="shared" si="314"/>
        <v>3095.0218114891522</v>
      </c>
    </row>
    <row r="395" spans="2:47">
      <c r="B395" s="13">
        <v>28</v>
      </c>
      <c r="C395" s="16">
        <f t="shared" si="270"/>
        <v>-1378.1137760355584</v>
      </c>
      <c r="D395" s="16">
        <f t="shared" si="288"/>
        <v>464007.9903593614</v>
      </c>
      <c r="E395" s="16">
        <f t="shared" si="289"/>
        <v>0</v>
      </c>
      <c r="F395" s="16">
        <f t="shared" si="271"/>
        <v>465386.10413539695</v>
      </c>
      <c r="G395" s="16">
        <f t="shared" si="290"/>
        <v>74484.487819015805</v>
      </c>
      <c r="H395" s="16">
        <f t="shared" si="272"/>
        <v>2486.5297131546927</v>
      </c>
      <c r="I395" s="16">
        <f t="shared" si="291"/>
        <v>-52806.142749915962</v>
      </c>
      <c r="J395" s="16">
        <f t="shared" si="292"/>
        <v>0</v>
      </c>
      <c r="K395" s="16">
        <f t="shared" si="273"/>
        <v>-55292.672463070652</v>
      </c>
      <c r="L395" s="16">
        <f t="shared" si="293"/>
        <v>0</v>
      </c>
      <c r="M395" s="16">
        <f t="shared" si="274"/>
        <v>428.92445904705528</v>
      </c>
      <c r="N395" s="16">
        <f t="shared" si="294"/>
        <v>181552.69654175104</v>
      </c>
      <c r="O395" s="16">
        <f t="shared" si="295"/>
        <v>551.62283320876872</v>
      </c>
      <c r="P395" s="16">
        <f t="shared" si="275"/>
        <v>181001.07370854227</v>
      </c>
      <c r="Q395" s="16">
        <f t="shared" si="296"/>
        <v>25640.696109988996</v>
      </c>
      <c r="R395" s="16">
        <f t="shared" si="276"/>
        <v>1458.387646780182</v>
      </c>
      <c r="S395" s="16">
        <f t="shared" si="297"/>
        <v>50170.563738362776</v>
      </c>
      <c r="T395" s="16">
        <f t="shared" si="298"/>
        <v>1872.5270671980854</v>
      </c>
      <c r="U395" s="16">
        <f t="shared" si="277"/>
        <v>48298.036671164693</v>
      </c>
      <c r="V395" s="16">
        <f t="shared" si="299"/>
        <v>7072.4110131067619</v>
      </c>
      <c r="W395" s="16">
        <f t="shared" si="278"/>
        <v>1947.8352796063846</v>
      </c>
      <c r="X395" s="16">
        <f t="shared" si="300"/>
        <v>-6632.5500781058481</v>
      </c>
      <c r="Y395" s="16">
        <f t="shared" si="301"/>
        <v>0</v>
      </c>
      <c r="Z395" s="16">
        <f t="shared" si="279"/>
        <v>-8580.3853577122318</v>
      </c>
      <c r="AA395" s="16">
        <f t="shared" si="302"/>
        <v>0</v>
      </c>
      <c r="AB395" s="16">
        <f t="shared" si="280"/>
        <v>1703.1114631932821</v>
      </c>
      <c r="AC395" s="16">
        <f t="shared" si="303"/>
        <v>20561.517196308603</v>
      </c>
      <c r="AD395" s="16">
        <f t="shared" si="304"/>
        <v>2185.8961540063915</v>
      </c>
      <c r="AE395" s="16">
        <f t="shared" si="281"/>
        <v>18375.621042302213</v>
      </c>
      <c r="AF395" s="16">
        <f t="shared" si="305"/>
        <v>2711.754757762546</v>
      </c>
      <c r="AG395" s="16">
        <f t="shared" si="282"/>
        <v>1580.7495549867308</v>
      </c>
      <c r="AH395" s="16">
        <f t="shared" si="306"/>
        <v>35279.729670651301</v>
      </c>
      <c r="AI395" s="16">
        <f t="shared" si="307"/>
        <v>2029.2426219595366</v>
      </c>
      <c r="AJ395" s="16">
        <f t="shared" si="283"/>
        <v>33250.487048691764</v>
      </c>
      <c r="AK395" s="16">
        <f t="shared" si="308"/>
        <v>4887.8962748178574</v>
      </c>
      <c r="AL395" s="16">
        <f t="shared" si="284"/>
        <v>1641.9305090900089</v>
      </c>
      <c r="AM395" s="16">
        <f t="shared" si="309"/>
        <v>27874.879531138264</v>
      </c>
      <c r="AN395" s="16">
        <f t="shared" si="310"/>
        <v>2107.5771551967446</v>
      </c>
      <c r="AO395" s="16">
        <f t="shared" si="285"/>
        <v>25767.302375941519</v>
      </c>
      <c r="AP395" s="16">
        <f t="shared" si="311"/>
        <v>3795.2057519784453</v>
      </c>
      <c r="AQ395" s="16">
        <f t="shared" si="286"/>
        <v>1703.1114631932821</v>
      </c>
      <c r="AR395" s="16">
        <f t="shared" si="312"/>
        <v>20561.517196308603</v>
      </c>
      <c r="AS395" s="16">
        <f t="shared" si="313"/>
        <v>2185.8961540063915</v>
      </c>
      <c r="AT395" s="16">
        <f t="shared" si="287"/>
        <v>18375.621042302213</v>
      </c>
      <c r="AU395" s="16">
        <f t="shared" si="314"/>
        <v>2711.754757762546</v>
      </c>
    </row>
    <row r="396" spans="2:47">
      <c r="B396" s="13">
        <v>29</v>
      </c>
      <c r="C396" s="16">
        <f t="shared" si="270"/>
        <v>-1378.1137760355584</v>
      </c>
      <c r="D396" s="16">
        <f t="shared" si="288"/>
        <v>478388.99188493995</v>
      </c>
      <c r="E396" s="16">
        <f t="shared" si="289"/>
        <v>0</v>
      </c>
      <c r="F396" s="16">
        <f t="shared" si="271"/>
        <v>479767.1056609755</v>
      </c>
      <c r="G396" s="16">
        <f t="shared" si="290"/>
        <v>74375.09960299154</v>
      </c>
      <c r="H396" s="16">
        <f t="shared" si="272"/>
        <v>2486.5297131546927</v>
      </c>
      <c r="I396" s="16">
        <f t="shared" si="291"/>
        <v>-56951.452636962771</v>
      </c>
      <c r="J396" s="16">
        <f t="shared" si="292"/>
        <v>0</v>
      </c>
      <c r="K396" s="16">
        <f t="shared" si="273"/>
        <v>-59437.982350117461</v>
      </c>
      <c r="L396" s="16">
        <f t="shared" si="293"/>
        <v>0</v>
      </c>
      <c r="M396" s="16">
        <f t="shared" si="274"/>
        <v>428.92445904705528</v>
      </c>
      <c r="N396" s="16">
        <f t="shared" si="294"/>
        <v>186058.24370795896</v>
      </c>
      <c r="O396" s="16">
        <f t="shared" si="295"/>
        <v>552.85838387036949</v>
      </c>
      <c r="P396" s="16">
        <f t="shared" si="275"/>
        <v>185505.38532408859</v>
      </c>
      <c r="Q396" s="16">
        <f t="shared" si="296"/>
        <v>25063.241831124273</v>
      </c>
      <c r="R396" s="16">
        <f t="shared" si="276"/>
        <v>1458.387646780182</v>
      </c>
      <c r="S396" s="16">
        <f t="shared" si="297"/>
        <v>49647.483815757034</v>
      </c>
      <c r="T396" s="16">
        <f t="shared" si="298"/>
        <v>1876.8557984480576</v>
      </c>
      <c r="U396" s="16">
        <f t="shared" si="277"/>
        <v>47770.628017308976</v>
      </c>
      <c r="V396" s="16">
        <f t="shared" si="299"/>
        <v>6671.6157898911724</v>
      </c>
      <c r="W396" s="16">
        <f t="shared" si="278"/>
        <v>1947.8352796063846</v>
      </c>
      <c r="X396" s="16">
        <f t="shared" si="300"/>
        <v>-8837.7969184435988</v>
      </c>
      <c r="Y396" s="16">
        <f t="shared" si="301"/>
        <v>0</v>
      </c>
      <c r="Z396" s="16">
        <f t="shared" si="279"/>
        <v>-10785.632198049983</v>
      </c>
      <c r="AA396" s="16">
        <f t="shared" si="302"/>
        <v>0</v>
      </c>
      <c r="AB396" s="16">
        <f t="shared" si="280"/>
        <v>1703.1114631932821</v>
      </c>
      <c r="AC396" s="16">
        <f t="shared" si="303"/>
        <v>18889.035894224136</v>
      </c>
      <c r="AD396" s="16">
        <f t="shared" si="304"/>
        <v>2190.9867797669353</v>
      </c>
      <c r="AE396" s="16">
        <f t="shared" si="281"/>
        <v>16698.049114457201</v>
      </c>
      <c r="AF396" s="16">
        <f t="shared" si="305"/>
        <v>2350.2073561557759</v>
      </c>
      <c r="AG396" s="16">
        <f t="shared" si="282"/>
        <v>1580.7495549867308</v>
      </c>
      <c r="AH396" s="16">
        <f t="shared" si="306"/>
        <v>34179.505656832218</v>
      </c>
      <c r="AI396" s="16">
        <f t="shared" si="307"/>
        <v>2033.9510066619282</v>
      </c>
      <c r="AJ396" s="16">
        <f t="shared" si="283"/>
        <v>32145.554650170288</v>
      </c>
      <c r="AK396" s="16">
        <f t="shared" si="308"/>
        <v>4506.889975097055</v>
      </c>
      <c r="AL396" s="16">
        <f t="shared" si="284"/>
        <v>1641.9305090900089</v>
      </c>
      <c r="AM396" s="16">
        <f t="shared" si="309"/>
        <v>26487.240804325327</v>
      </c>
      <c r="AN396" s="16">
        <f t="shared" si="310"/>
        <v>2112.4763364732848</v>
      </c>
      <c r="AO396" s="16">
        <f t="shared" si="285"/>
        <v>24374.764467852041</v>
      </c>
      <c r="AP396" s="16">
        <f t="shared" si="311"/>
        <v>3424.0402542029319</v>
      </c>
      <c r="AQ396" s="16">
        <f t="shared" si="286"/>
        <v>1703.1114631932821</v>
      </c>
      <c r="AR396" s="16">
        <f t="shared" si="312"/>
        <v>18889.035894224136</v>
      </c>
      <c r="AS396" s="16">
        <f t="shared" si="313"/>
        <v>2190.9867797669353</v>
      </c>
      <c r="AT396" s="16">
        <f t="shared" si="287"/>
        <v>16698.049114457201</v>
      </c>
      <c r="AU396" s="16">
        <f t="shared" si="314"/>
        <v>2350.2073561557759</v>
      </c>
    </row>
    <row r="397" spans="2:47">
      <c r="B397" s="13">
        <v>30</v>
      </c>
      <c r="C397" s="16">
        <f t="shared" si="270"/>
        <v>-1378.1137760355584</v>
      </c>
      <c r="D397" s="16">
        <f t="shared" si="288"/>
        <v>493171.79859314318</v>
      </c>
      <c r="E397" s="16">
        <f t="shared" si="289"/>
        <v>0</v>
      </c>
      <c r="F397" s="16">
        <f t="shared" si="271"/>
        <v>494549.91236917872</v>
      </c>
      <c r="G397" s="16">
        <f t="shared" si="290"/>
        <v>74267.856253948135</v>
      </c>
      <c r="H397" s="16">
        <f t="shared" si="272"/>
        <v>2486.5297131546927</v>
      </c>
      <c r="I397" s="16">
        <f t="shared" si="291"/>
        <v>-61221.121820620989</v>
      </c>
      <c r="J397" s="16">
        <f t="shared" si="292"/>
        <v>0</v>
      </c>
      <c r="K397" s="16">
        <f t="shared" si="273"/>
        <v>-63707.651533775679</v>
      </c>
      <c r="L397" s="16">
        <f t="shared" si="293"/>
        <v>0</v>
      </c>
      <c r="M397" s="16">
        <f t="shared" si="274"/>
        <v>428.92445904705528</v>
      </c>
      <c r="N397" s="16">
        <f t="shared" si="294"/>
        <v>190688.40579004362</v>
      </c>
      <c r="O397" s="16">
        <f t="shared" si="295"/>
        <v>554.04195138213458</v>
      </c>
      <c r="P397" s="16">
        <f t="shared" si="275"/>
        <v>190134.36383866149</v>
      </c>
      <c r="Q397" s="16">
        <f t="shared" si="296"/>
        <v>24500.412749125324</v>
      </c>
      <c r="R397" s="16">
        <f t="shared" si="276"/>
        <v>1458.387646780182</v>
      </c>
      <c r="S397" s="16">
        <f t="shared" si="297"/>
        <v>49105.339364112595</v>
      </c>
      <c r="T397" s="16">
        <f t="shared" si="298"/>
        <v>1881.0029897345951</v>
      </c>
      <c r="U397" s="16">
        <f t="shared" si="277"/>
        <v>47224.336374377999</v>
      </c>
      <c r="V397" s="16">
        <f t="shared" si="299"/>
        <v>6290.2513989258032</v>
      </c>
      <c r="W397" s="16">
        <f t="shared" si="278"/>
        <v>1947.8352796063846</v>
      </c>
      <c r="X397" s="16">
        <f t="shared" si="300"/>
        <v>-11109.201163991484</v>
      </c>
      <c r="Y397" s="16">
        <f t="shared" si="301"/>
        <v>0</v>
      </c>
      <c r="Z397" s="16">
        <f t="shared" si="279"/>
        <v>-13057.036443597868</v>
      </c>
      <c r="AA397" s="16">
        <f t="shared" si="302"/>
        <v>0</v>
      </c>
      <c r="AB397" s="16">
        <f t="shared" si="280"/>
        <v>1703.1114631932821</v>
      </c>
      <c r="AC397" s="16">
        <f t="shared" si="303"/>
        <v>17164.592606715134</v>
      </c>
      <c r="AD397" s="16">
        <f t="shared" si="304"/>
        <v>2195.864076301018</v>
      </c>
      <c r="AE397" s="16">
        <f t="shared" si="281"/>
        <v>14968.728530414115</v>
      </c>
      <c r="AF397" s="16">
        <f t="shared" si="305"/>
        <v>2009.3584685896419</v>
      </c>
      <c r="AG397" s="16">
        <f t="shared" si="282"/>
        <v>1580.7495549867308</v>
      </c>
      <c r="AH397" s="16">
        <f t="shared" si="306"/>
        <v>33043.701447096042</v>
      </c>
      <c r="AI397" s="16">
        <f t="shared" si="307"/>
        <v>2038.4620047977437</v>
      </c>
      <c r="AJ397" s="16">
        <f t="shared" si="283"/>
        <v>31005.239442298298</v>
      </c>
      <c r="AK397" s="16">
        <f t="shared" si="308"/>
        <v>4145.9416368357224</v>
      </c>
      <c r="AL397" s="16">
        <f t="shared" si="284"/>
        <v>1641.9305090900089</v>
      </c>
      <c r="AM397" s="16">
        <f t="shared" si="309"/>
        <v>25055.795387083828</v>
      </c>
      <c r="AN397" s="16">
        <f t="shared" si="310"/>
        <v>2117.17017187082</v>
      </c>
      <c r="AO397" s="16">
        <f t="shared" si="285"/>
        <v>22938.625215213007</v>
      </c>
      <c r="AP397" s="16">
        <f t="shared" si="311"/>
        <v>3073.2499403739075</v>
      </c>
      <c r="AQ397" s="16">
        <f t="shared" si="286"/>
        <v>1703.1114631932821</v>
      </c>
      <c r="AR397" s="16">
        <f t="shared" si="312"/>
        <v>17164.592606715134</v>
      </c>
      <c r="AS397" s="16">
        <f t="shared" si="313"/>
        <v>2195.864076301018</v>
      </c>
      <c r="AT397" s="16">
        <f t="shared" si="287"/>
        <v>14968.728530414115</v>
      </c>
      <c r="AU397" s="16">
        <f t="shared" si="314"/>
        <v>2009.3584685896419</v>
      </c>
    </row>
    <row r="398" spans="2:47">
      <c r="B398" s="13">
        <v>31</v>
      </c>
      <c r="C398" s="16">
        <f t="shared" si="270"/>
        <v>-1378.1137760355584</v>
      </c>
      <c r="D398" s="16">
        <f t="shared" si="288"/>
        <v>508367.6369207736</v>
      </c>
      <c r="E398" s="16">
        <f t="shared" si="289"/>
        <v>0</v>
      </c>
      <c r="F398" s="16">
        <f t="shared" si="271"/>
        <v>509745.75069680915</v>
      </c>
      <c r="G398" s="16">
        <f t="shared" si="290"/>
        <v>74162.715715670289</v>
      </c>
      <c r="H398" s="16">
        <f t="shared" si="272"/>
        <v>2486.5297131546927</v>
      </c>
      <c r="I398" s="16">
        <f t="shared" si="291"/>
        <v>-65618.881079788945</v>
      </c>
      <c r="J398" s="16">
        <f t="shared" si="292"/>
        <v>0</v>
      </c>
      <c r="K398" s="16">
        <f t="shared" si="273"/>
        <v>-68105.410792943643</v>
      </c>
      <c r="L398" s="16">
        <f t="shared" si="293"/>
        <v>0</v>
      </c>
      <c r="M398" s="16">
        <f t="shared" si="274"/>
        <v>428.92445904705528</v>
      </c>
      <c r="N398" s="16">
        <f t="shared" si="294"/>
        <v>195446.71796431369</v>
      </c>
      <c r="O398" s="16">
        <f t="shared" si="295"/>
        <v>555.1755035008282</v>
      </c>
      <c r="P398" s="16">
        <f t="shared" si="275"/>
        <v>194891.54246081287</v>
      </c>
      <c r="Q398" s="16">
        <f t="shared" si="296"/>
        <v>23951.782535128739</v>
      </c>
      <c r="R398" s="16">
        <f t="shared" si="276"/>
        <v>1458.387646780182</v>
      </c>
      <c r="S398" s="16">
        <f t="shared" si="297"/>
        <v>48543.784332678122</v>
      </c>
      <c r="T398" s="16">
        <f t="shared" si="298"/>
        <v>1884.9754624628358</v>
      </c>
      <c r="U398" s="16">
        <f t="shared" si="277"/>
        <v>46658.808870215289</v>
      </c>
      <c r="V398" s="16">
        <f t="shared" si="299"/>
        <v>5927.4493181109556</v>
      </c>
      <c r="W398" s="16">
        <f t="shared" si="278"/>
        <v>1947.8352796063846</v>
      </c>
      <c r="X398" s="16">
        <f t="shared" si="300"/>
        <v>-13448.747536905805</v>
      </c>
      <c r="Y398" s="16">
        <f t="shared" si="301"/>
        <v>0</v>
      </c>
      <c r="Z398" s="16">
        <f t="shared" si="279"/>
        <v>-15396.582816512189</v>
      </c>
      <c r="AA398" s="16">
        <f t="shared" si="302"/>
        <v>0</v>
      </c>
      <c r="AB398" s="16">
        <f t="shared" si="280"/>
        <v>1703.1114631932821</v>
      </c>
      <c r="AC398" s="16">
        <f t="shared" si="303"/>
        <v>15386.954805553885</v>
      </c>
      <c r="AD398" s="16">
        <f t="shared" si="304"/>
        <v>2200.5360453069529</v>
      </c>
      <c r="AE398" s="16">
        <f t="shared" si="281"/>
        <v>13186.418760246932</v>
      </c>
      <c r="AF398" s="16">
        <f t="shared" si="305"/>
        <v>1688.2293068143663</v>
      </c>
      <c r="AG398" s="16">
        <f t="shared" si="282"/>
        <v>1580.7495549867308</v>
      </c>
      <c r="AH398" s="16">
        <f t="shared" si="306"/>
        <v>31871.525832316114</v>
      </c>
      <c r="AI398" s="16">
        <f t="shared" si="307"/>
        <v>2042.7830266538504</v>
      </c>
      <c r="AJ398" s="16">
        <f t="shared" si="283"/>
        <v>29828.742805662263</v>
      </c>
      <c r="AK398" s="16">
        <f t="shared" si="308"/>
        <v>3804.1278669472331</v>
      </c>
      <c r="AL398" s="16">
        <f t="shared" si="284"/>
        <v>1641.9305090900089</v>
      </c>
      <c r="AM398" s="16">
        <f t="shared" si="309"/>
        <v>23579.530403726061</v>
      </c>
      <c r="AN398" s="16">
        <f t="shared" si="310"/>
        <v>2121.6663670662133</v>
      </c>
      <c r="AO398" s="16">
        <f t="shared" si="285"/>
        <v>21457.864036659848</v>
      </c>
      <c r="AP398" s="16">
        <f t="shared" si="311"/>
        <v>2741.8838123537139</v>
      </c>
      <c r="AQ398" s="16">
        <f t="shared" si="286"/>
        <v>1703.1114631932821</v>
      </c>
      <c r="AR398" s="16">
        <f t="shared" si="312"/>
        <v>15386.954805553885</v>
      </c>
      <c r="AS398" s="16">
        <f t="shared" si="313"/>
        <v>2200.5360453069529</v>
      </c>
      <c r="AT398" s="16">
        <f t="shared" si="287"/>
        <v>13186.418760246932</v>
      </c>
      <c r="AU398" s="16">
        <f t="shared" si="314"/>
        <v>1688.2293068143663</v>
      </c>
    </row>
    <row r="399" spans="2:47">
      <c r="B399" s="13">
        <v>32</v>
      </c>
      <c r="C399" s="16">
        <f t="shared" ref="C399:C420" si="315">IF($C$360-12*$B399&lt;=0,0,($C$363*MIN(12,$C$360-12*$B399)-$C$359*(MIN(12,$C$360-12*$B399)-MAX(0,MIN(12,$C$360-12*$B399,$C$361-12*$B399))))/12-IF($B399&lt;$B$6,$B$91,0))</f>
        <v>-1378.1137760355584</v>
      </c>
      <c r="D399" s="16">
        <f t="shared" si="288"/>
        <v>523988.04697127803</v>
      </c>
      <c r="E399" s="16">
        <f t="shared" si="289"/>
        <v>0</v>
      </c>
      <c r="F399" s="16">
        <f t="shared" ref="F399:F430" si="316">IF(E399&gt;0,IF(E399&lt;=D399,D399-E399,C399*(D399/E399-1)),D399-C399)</f>
        <v>525366.16074731364</v>
      </c>
      <c r="G399" s="16">
        <f t="shared" si="290"/>
        <v>74059.636756574357</v>
      </c>
      <c r="H399" s="16">
        <f t="shared" ref="H399:H420" si="317">IF($H$360-12*$B399&lt;=0,0,($H$363*MIN(12,$H$360-12*$B399)-$H$359*(MIN(12,$H$360-12*$B399)-MAX(0,MIN(12,$H$360-12*$B399,$H$361-12*$B399))))/12-IF($B399&lt;$B$6,$B$91,0))</f>
        <v>2486.5297131546927</v>
      </c>
      <c r="I399" s="16">
        <f t="shared" si="291"/>
        <v>-70148.573116731961</v>
      </c>
      <c r="J399" s="16">
        <f t="shared" si="292"/>
        <v>0</v>
      </c>
      <c r="K399" s="16">
        <f t="shared" ref="K399:K430" si="318">IF(J399&gt;0,IF(J399&lt;=I399,I399-J399,H399*(I399/J399-1)),I399-H399)</f>
        <v>-72635.102829886659</v>
      </c>
      <c r="L399" s="16">
        <f t="shared" si="293"/>
        <v>0</v>
      </c>
      <c r="M399" s="16">
        <f t="shared" ref="M399:M420" si="319">IF($M$360-12*$B399&lt;=0,0,($M$363*MIN(12,$M$360-12*$B399)-$M$359*(MIN(12,$M$360-12*$B399)-MAX(0,MIN(12,$M$360-12*$B399,$M$361-12*$B399))))/12-IF($B399&lt;$B$6,$B$91,0))</f>
        <v>428.92445904705528</v>
      </c>
      <c r="N399" s="16">
        <f t="shared" si="294"/>
        <v>200336.81215716799</v>
      </c>
      <c r="O399" s="16">
        <f t="shared" si="295"/>
        <v>556.2609526442418</v>
      </c>
      <c r="P399" s="16">
        <f t="shared" ref="P399:P430" si="320">IF(O399&gt;0,IF(O399&lt;=N399,N399-O399,M399*(N399/O399-1)),N399-M399)</f>
        <v>199780.55120452374</v>
      </c>
      <c r="Q399" s="16">
        <f t="shared" si="296"/>
        <v>23416.938555969668</v>
      </c>
      <c r="R399" s="16">
        <f t="shared" ref="R399:R420" si="321">IF($R$360-12*$B399&lt;=0,0,($R$363*MIN(12,$R$360-12*$B399)-$R$359*(MIN(12,$R$360-12*$B399)-MAX(0,MIN(12,$R$360-12*$B399,$R$361-12*$B399))))/12-IF($B399&lt;$B$6,$B$91,0))</f>
        <v>1458.387646780182</v>
      </c>
      <c r="S399" s="16">
        <f t="shared" si="297"/>
        <v>47962.455990049108</v>
      </c>
      <c r="T399" s="16">
        <f t="shared" si="298"/>
        <v>1888.7798508024662</v>
      </c>
      <c r="U399" s="16">
        <f t="shared" ref="U399:U430" si="322">IF(T399&gt;0,IF(T399&lt;=S399,S399-T399,R399*(S399/T399-1)),S399-R399)</f>
        <v>46073.676139246643</v>
      </c>
      <c r="V399" s="16">
        <f t="shared" si="299"/>
        <v>5582.3765668268907</v>
      </c>
      <c r="W399" s="16">
        <f t="shared" ref="W399:W420" si="323">IF($W$360-12*$B399&lt;=0,0,($W$363*MIN(12,$W$360-12*$B399)-$W$359*(MIN(12,$W$360-12*$B399)-MAX(0,MIN(12,$W$360-12*$B399,$W$361-12*$B399))))/12-IF($B399&lt;$B$6,$B$91,0))</f>
        <v>1947.8352796063846</v>
      </c>
      <c r="X399" s="16">
        <f t="shared" si="300"/>
        <v>-15858.480301007556</v>
      </c>
      <c r="Y399" s="16">
        <f t="shared" si="301"/>
        <v>0</v>
      </c>
      <c r="Z399" s="16">
        <f t="shared" ref="Z399:Z430" si="324">IF(Y399&gt;0,IF(Y399&lt;=X399,X399-Y399,W399*(X399/Y399-1)),X399-W399)</f>
        <v>-17806.31558061394</v>
      </c>
      <c r="AA399" s="16">
        <f t="shared" si="302"/>
        <v>0</v>
      </c>
      <c r="AB399" s="16">
        <f t="shared" ref="AB399:AB420" si="325">IF($AB$360-12*$B399&lt;=0,0,($AB$363*MIN(12,$AB$360-12*$B399)-$AB$359*(MIN(12,$AB$360-12*$B399)-MAX(0,MIN(12,$AB$360-12*$B399,$AB$361-12*$B399))))/12-IF($B399&lt;$B$6,$B$91,0))</f>
        <v>1703.1114631932821</v>
      </c>
      <c r="AC399" s="16">
        <f t="shared" si="303"/>
        <v>13554.847300408232</v>
      </c>
      <c r="AD399" s="16">
        <f t="shared" si="304"/>
        <v>2205.0104701474042</v>
      </c>
      <c r="AE399" s="16">
        <f t="shared" ref="AE399:AE430" si="326">IF(AD399&gt;0,IF(AD399&lt;=AC399,AC399-AD399,AB399*(AC399/AD399-1)),AC399-AB399)</f>
        <v>11349.836830260827</v>
      </c>
      <c r="AF399" s="16">
        <f t="shared" si="305"/>
        <v>1385.8819927885831</v>
      </c>
      <c r="AG399" s="16">
        <f t="shared" ref="AG399:AG420" si="327">IF($AG$360-12*$B399&lt;=0,0,($AG$363*MIN(12,$AG$360-12*$B399)-$AG$359*(MIN(12,$AG$360-12*$B399)-MAX(0,MIN(12,$AG$360-12*$B399,$AG$361-12*$B399))))/12-IF($B399&lt;$B$6,$B$91,0))</f>
        <v>1580.7495549867308</v>
      </c>
      <c r="AH399" s="16">
        <f t="shared" si="306"/>
        <v>30662.157879652466</v>
      </c>
      <c r="AI399" s="16">
        <f t="shared" si="307"/>
        <v>2046.9212797171895</v>
      </c>
      <c r="AJ399" s="16">
        <f t="shared" ref="AJ399:AJ430" si="328">IF(AI399&gt;0,IF(AI399&lt;=AH399,AH399-AI399,AG399*(AH399/AI399-1)),AH399-AG399)</f>
        <v>28615.236599935277</v>
      </c>
      <c r="AK399" s="16">
        <f t="shared" si="308"/>
        <v>3480.5634894806558</v>
      </c>
      <c r="AL399" s="16">
        <f t="shared" ref="AL399:AL420" si="329">IF($AL$360-12*$B399&lt;=0,0,($AL$363*MIN(12,$AL$360-12*$B399)-$AL$359*(MIN(12,$AL$360-12*$B399)-MAX(0,MIN(12,$AL$360-12*$B399,$AL$361-12*$B399))))/12-IF($B399&lt;$B$6,$B$91,0))</f>
        <v>1641.9305090900089</v>
      </c>
      <c r="AM399" s="16">
        <f t="shared" si="309"/>
        <v>22057.396757844126</v>
      </c>
      <c r="AN399" s="16">
        <f t="shared" si="310"/>
        <v>2125.9724171648586</v>
      </c>
      <c r="AO399" s="16">
        <f t="shared" ref="AO399:AO430" si="330">IF(AN399&gt;0,IF(AN399&lt;=AM399,AM399-AN399,AL399*(AM399/AN399-1)),AM399-AL399)</f>
        <v>19931.424340679267</v>
      </c>
      <c r="AP399" s="16">
        <f t="shared" si="311"/>
        <v>2429.0304329711616</v>
      </c>
      <c r="AQ399" s="16">
        <f t="shared" ref="AQ399:AQ420" si="331">IF($AQ$360-12*$B399&lt;=0,0,($AQ$363*MIN(12,$AQ$360-12*$B399)-$AQ$359*(MIN(12,$AQ$360-12*$B399)-MAX(0,MIN(12,$AQ$360-12*$B399,$AQ$361-12*$B399))))/12-IF($B399&lt;$B$6,$B$91,0))</f>
        <v>1703.1114631932821</v>
      </c>
      <c r="AR399" s="16">
        <f t="shared" si="312"/>
        <v>13554.847300408232</v>
      </c>
      <c r="AS399" s="16">
        <f t="shared" si="313"/>
        <v>2205.0104701474042</v>
      </c>
      <c r="AT399" s="16">
        <f t="shared" ref="AT399:AT430" si="332">IF(AS399&gt;0,IF(AS399&lt;=AR399,AR399-AS399,AQ399*(AR399/AS399-1)),AR399-AQ399)</f>
        <v>11349.836830260827</v>
      </c>
      <c r="AU399" s="16">
        <f t="shared" si="314"/>
        <v>1385.8819927885831</v>
      </c>
    </row>
    <row r="400" spans="2:47">
      <c r="B400" s="13">
        <v>33</v>
      </c>
      <c r="C400" s="16">
        <f t="shared" si="315"/>
        <v>-1378.1137760355584</v>
      </c>
      <c r="D400" s="16">
        <f t="shared" ref="D400:D420" si="333">IF($B400&gt;$C$362,F399,F399*$B$73*IF(F399&gt;0,$B$72,1))</f>
        <v>540044.89127859368</v>
      </c>
      <c r="E400" s="16">
        <f t="shared" ref="E400:E431" si="334">IF(AND(C400&gt;0,D400&gt;0),C400/(1-$B$71*MAX(0,1-G399/D400)),0)</f>
        <v>0</v>
      </c>
      <c r="F400" s="16">
        <f t="shared" si="316"/>
        <v>541423.00505462929</v>
      </c>
      <c r="G400" s="16">
        <f t="shared" ref="G400:G431" si="335">IF(E400&gt;0,IF(E400&lt;=D400,G399*(1-E400/D400),0),IF(AND(C400&lt;0,F400&gt;0),G399-C400,G399))/$B$74</f>
        <v>73958.578953539138</v>
      </c>
      <c r="H400" s="16">
        <f t="shared" si="317"/>
        <v>2486.5297131546927</v>
      </c>
      <c r="I400" s="16">
        <f t="shared" ref="I400:I420" si="336">IF($B400&gt;$H$362,K399,K399*$B$73*IF(K399&gt;0,$B$72,1))</f>
        <v>-74814.15591478326</v>
      </c>
      <c r="J400" s="16">
        <f t="shared" ref="J400:J431" si="337">IF(AND(H400&gt;0,I400&gt;0),H400/(1-$B$71*MAX(0,1-L399/I400)),0)</f>
        <v>0</v>
      </c>
      <c r="K400" s="16">
        <f t="shared" si="318"/>
        <v>-77300.685627937957</v>
      </c>
      <c r="L400" s="16">
        <f t="shared" ref="L400:L431" si="338">IF(J400&gt;0,IF(J400&lt;=I400,L399*(1-J400/I400),0),IF(AND(H400&lt;0,K400&gt;0),L399-H400,L399))/$B$74</f>
        <v>0</v>
      </c>
      <c r="M400" s="16">
        <f t="shared" si="319"/>
        <v>428.92445904705528</v>
      </c>
      <c r="N400" s="16">
        <f t="shared" ref="N400:N420" si="339">IF($B400&gt;$M$362,P399,P399*$B$73*IF(P399&gt;0,$B$72,1))</f>
        <v>205362.41980517813</v>
      </c>
      <c r="O400" s="16">
        <f t="shared" ref="O400:O431" si="340">IF(AND(M400&gt;0,N400&gt;0),M400/(1-$B$71*MAX(0,1-Q399/N400)),0)</f>
        <v>557.30015569203158</v>
      </c>
      <c r="P400" s="16">
        <f t="shared" si="320"/>
        <v>204805.11964948609</v>
      </c>
      <c r="Q400" s="16">
        <f t="shared" ref="Q400:Q431" si="341">IF(O400&gt;0,IF(O400&lt;=N400,Q399*(1-O400/N400),0),IF(AND(M400&lt;0,P400&gt;0),Q399-M400,Q399))/$B$74</f>
        <v>22895.48145066803</v>
      </c>
      <c r="R400" s="16">
        <f t="shared" si="321"/>
        <v>1458.387646780182</v>
      </c>
      <c r="S400" s="16">
        <f t="shared" ref="S400:S420" si="342">IF($B400&gt;$R$362,U399,U399*$B$73*IF(U399&gt;0,$B$72,1))</f>
        <v>47360.974650577198</v>
      </c>
      <c r="T400" s="16">
        <f t="shared" ref="T400:T431" si="343">IF(AND(R400&gt;0,S400&gt;0),R400/(1-$B$71*MAX(0,1-V399/S400)),0)</f>
        <v>1892.4226004847658</v>
      </c>
      <c r="U400" s="16">
        <f t="shared" si="322"/>
        <v>45468.552050092432</v>
      </c>
      <c r="V400" s="16">
        <f t="shared" ref="V400:V431" si="344">IF(T400&gt;0,IF(T400&lt;=S400,V399*(1-T400/S400),0),IF(AND(R400&lt;0,U400&gt;0),V399-R400,V399))/$B$74</f>
        <v>5254.2344832335457</v>
      </c>
      <c r="W400" s="16">
        <f t="shared" si="323"/>
        <v>1947.8352796063846</v>
      </c>
      <c r="X400" s="16">
        <f t="shared" ref="X400:X420" si="345">IF($B400&gt;$W$362,Z399,Z399*$B$73*IF(Z399&gt;0,$B$72,1))</f>
        <v>-18340.505048032359</v>
      </c>
      <c r="Y400" s="16">
        <f t="shared" ref="Y400:Y431" si="346">IF(AND(W400&gt;0,X400&gt;0),W400/(1-$B$71*MAX(0,1-AA399/X400)),0)</f>
        <v>0</v>
      </c>
      <c r="Z400" s="16">
        <f t="shared" si="324"/>
        <v>-20288.340327638743</v>
      </c>
      <c r="AA400" s="16">
        <f t="shared" ref="AA400:AA431" si="347">IF(Y400&gt;0,IF(Y400&lt;=X400,AA399*(1-Y400/X400),0),IF(AND(W400&lt;0,Z400&gt;0),AA399-W400,AA399))/$B$74</f>
        <v>0</v>
      </c>
      <c r="AB400" s="16">
        <f t="shared" si="325"/>
        <v>1703.1114631932821</v>
      </c>
      <c r="AC400" s="16">
        <f t="shared" ref="AC400:AC420" si="348">IF($B400&gt;$AB$362,AE399,AE399*$B$73*IF(AE399&gt;0,$B$72,1))</f>
        <v>11666.951271298314</v>
      </c>
      <c r="AD400" s="16">
        <f t="shared" ref="AD400:AD431" si="349">IF(AND(AB400&gt;0,AC400&gt;0),AB400/(1-$B$71*MAX(0,1-AF399/AC400)),0)</f>
        <v>2209.2949142944922</v>
      </c>
      <c r="AE400" s="16">
        <f t="shared" si="326"/>
        <v>9457.6563570038215</v>
      </c>
      <c r="AF400" s="16">
        <f t="shared" ref="AF400:AF431" si="350">IF(AD400&gt;0,IF(AD400&lt;=AC400,AF399*(1-AD400/AC400),0),IF(AND(AB400&lt;0,AE400&gt;0),AF399-AB400,AF399))/$B$74</f>
        <v>1101.4181429474881</v>
      </c>
      <c r="AG400" s="16">
        <f t="shared" si="327"/>
        <v>1580.7495549867308</v>
      </c>
      <c r="AH400" s="16">
        <f t="shared" ref="AH400:AH420" si="351">IF($B400&gt;$AG$362,AJ399,AJ399*$B$73*IF(AJ399&gt;0,$B$72,1))</f>
        <v>29414.74631053747</v>
      </c>
      <c r="AI400" s="16">
        <f t="shared" ref="AI400:AI431" si="352">IF(AND(AG400&gt;0,AH400&gt;0),AG400/(1-$B$71*MAX(0,1-AK399/AH400)),0)</f>
        <v>2050.8837673014896</v>
      </c>
      <c r="AJ400" s="16">
        <f t="shared" si="328"/>
        <v>27363.86254323598</v>
      </c>
      <c r="AK400" s="16">
        <f t="shared" ref="AK400:AK431" si="353">IF(AI400&gt;0,IF(AI400&lt;=AH400,AK399*(1-AI400/AH400),0),IF(AND(AG400&lt;0,AJ400&gt;0),AK399-AG400,AK399))/$B$74</f>
        <v>3174.4002265510626</v>
      </c>
      <c r="AL400" s="16">
        <f t="shared" si="329"/>
        <v>1641.9305090900089</v>
      </c>
      <c r="AM400" s="16">
        <f t="shared" ref="AM400:AM420" si="354">IF($B400&gt;$AL$362,AO399,AO399*$B$73*IF(AO399&gt;0,$B$72,1))</f>
        <v>20488.308336757847</v>
      </c>
      <c r="AN400" s="16">
        <f t="shared" ref="AN400:AN431" si="355">IF(AND(AL400&gt;0,AM400&gt;0),AL400/(1-$B$71*MAX(0,1-AP399/AM400)),0)</f>
        <v>2130.0956052380079</v>
      </c>
      <c r="AO400" s="16">
        <f t="shared" si="330"/>
        <v>18358.212731519838</v>
      </c>
      <c r="AP400" s="16">
        <f t="shared" ref="AP400:AP431" si="356">IF(AN400&gt;0,IF(AN400&lt;=AM400,AP399*(1-AN400/AM400),0),IF(AND(AL400&lt;0,AO400&gt;0),AP399-AL400,AP399))/$B$74</f>
        <v>2133.8165586674936</v>
      </c>
      <c r="AQ400" s="16">
        <f t="shared" si="331"/>
        <v>1703.1114631932821</v>
      </c>
      <c r="AR400" s="16">
        <f t="shared" ref="AR400:AR420" si="357">IF($B400&gt;$AQ$362,AT399,AT399*$B$73*IF(AT399&gt;0,$B$72,1))</f>
        <v>11666.951271298314</v>
      </c>
      <c r="AS400" s="16">
        <f t="shared" ref="AS400:AS431" si="358">IF(AND(AQ400&gt;0,AR400&gt;0),AQ400/(1-$B$71*MAX(0,1-AU399/AR400)),0)</f>
        <v>2209.2949142944922</v>
      </c>
      <c r="AT400" s="16">
        <f t="shared" si="332"/>
        <v>9457.6563570038215</v>
      </c>
      <c r="AU400" s="16">
        <f t="shared" ref="AU400:AU431" si="359">IF(AS400&gt;0,IF(AS400&lt;=AR400,AU399*(1-AS400/AR400),0),IF(AND(AQ400&lt;0,AT400&gt;0),AU399-AQ400,AU399))/$B$74</f>
        <v>1101.4181429474881</v>
      </c>
    </row>
    <row r="401" spans="2:47">
      <c r="B401" s="13">
        <v>34</v>
      </c>
      <c r="C401" s="16">
        <f t="shared" si="315"/>
        <v>-1378.1137760355584</v>
      </c>
      <c r="D401" s="16">
        <f t="shared" si="333"/>
        <v>556550.3638158557</v>
      </c>
      <c r="E401" s="16">
        <f t="shared" si="334"/>
        <v>0</v>
      </c>
      <c r="F401" s="16">
        <f t="shared" si="316"/>
        <v>557928.47759189131</v>
      </c>
      <c r="G401" s="16">
        <f t="shared" si="335"/>
        <v>73859.502676053628</v>
      </c>
      <c r="H401" s="16">
        <f t="shared" si="317"/>
        <v>2486.5297131546927</v>
      </c>
      <c r="I401" s="16">
        <f t="shared" si="336"/>
        <v>-79619.706196776096</v>
      </c>
      <c r="J401" s="16">
        <f t="shared" si="337"/>
        <v>0</v>
      </c>
      <c r="K401" s="16">
        <f t="shared" si="318"/>
        <v>-82106.235909930794</v>
      </c>
      <c r="L401" s="16">
        <f t="shared" si="338"/>
        <v>0</v>
      </c>
      <c r="M401" s="16">
        <f t="shared" si="319"/>
        <v>428.92445904705528</v>
      </c>
      <c r="N401" s="16">
        <f t="shared" si="339"/>
        <v>210527.37469249274</v>
      </c>
      <c r="O401" s="16">
        <f t="shared" si="340"/>
        <v>558.29491398930145</v>
      </c>
      <c r="P401" s="16">
        <f t="shared" si="320"/>
        <v>209969.07977850345</v>
      </c>
      <c r="Q401" s="16">
        <f t="shared" si="341"/>
        <v>22387.024715228941</v>
      </c>
      <c r="R401" s="16">
        <f t="shared" si="321"/>
        <v>1458.387646780182</v>
      </c>
      <c r="S401" s="16">
        <f t="shared" si="342"/>
        <v>46738.943394372014</v>
      </c>
      <c r="T401" s="16">
        <f t="shared" si="343"/>
        <v>1895.9099683400614</v>
      </c>
      <c r="U401" s="16">
        <f t="shared" si="322"/>
        <v>44843.033426031951</v>
      </c>
      <c r="V401" s="16">
        <f t="shared" si="344"/>
        <v>4942.2575242540925</v>
      </c>
      <c r="W401" s="16">
        <f t="shared" si="323"/>
        <v>1947.8352796063846</v>
      </c>
      <c r="X401" s="16">
        <f t="shared" si="345"/>
        <v>-20896.990537467907</v>
      </c>
      <c r="Y401" s="16">
        <f t="shared" si="346"/>
        <v>0</v>
      </c>
      <c r="Z401" s="16">
        <f t="shared" si="324"/>
        <v>-22844.825817074292</v>
      </c>
      <c r="AA401" s="16">
        <f t="shared" si="347"/>
        <v>0</v>
      </c>
      <c r="AB401" s="16">
        <f t="shared" si="325"/>
        <v>1703.1114631932821</v>
      </c>
      <c r="AC401" s="16">
        <f t="shared" si="348"/>
        <v>9721.9032756185097</v>
      </c>
      <c r="AD401" s="16">
        <f t="shared" si="349"/>
        <v>2213.3967206538623</v>
      </c>
      <c r="AE401" s="16">
        <f t="shared" si="326"/>
        <v>7508.5065549646479</v>
      </c>
      <c r="AF401" s="16">
        <f t="shared" si="350"/>
        <v>833.97747834435427</v>
      </c>
      <c r="AG401" s="16">
        <f t="shared" si="327"/>
        <v>1580.7495549867308</v>
      </c>
      <c r="AH401" s="16">
        <f t="shared" si="351"/>
        <v>28128.408862693996</v>
      </c>
      <c r="AI401" s="16">
        <f t="shared" si="352"/>
        <v>2054.6772879831406</v>
      </c>
      <c r="AJ401" s="16">
        <f t="shared" si="328"/>
        <v>26073.731574710855</v>
      </c>
      <c r="AK401" s="16">
        <f t="shared" si="353"/>
        <v>2884.8254035598397</v>
      </c>
      <c r="AL401" s="16">
        <f t="shared" si="329"/>
        <v>1641.9305090900089</v>
      </c>
      <c r="AM401" s="16">
        <f t="shared" si="354"/>
        <v>18871.141195238502</v>
      </c>
      <c r="AN401" s="16">
        <f t="shared" si="355"/>
        <v>2134.043001704028</v>
      </c>
      <c r="AO401" s="16">
        <f t="shared" si="330"/>
        <v>16737.098193534475</v>
      </c>
      <c r="AP401" s="16">
        <f t="shared" si="356"/>
        <v>1855.405797226698</v>
      </c>
      <c r="AQ401" s="16">
        <f t="shared" si="331"/>
        <v>1703.1114631932821</v>
      </c>
      <c r="AR401" s="16">
        <f t="shared" si="357"/>
        <v>9721.9032756185097</v>
      </c>
      <c r="AS401" s="16">
        <f t="shared" si="358"/>
        <v>2213.3967206538623</v>
      </c>
      <c r="AT401" s="16">
        <f t="shared" si="332"/>
        <v>7508.5065549646479</v>
      </c>
      <c r="AU401" s="16">
        <f t="shared" si="359"/>
        <v>833.97747834435427</v>
      </c>
    </row>
    <row r="402" spans="2:47">
      <c r="B402" s="13">
        <v>35</v>
      </c>
      <c r="C402" s="16">
        <f t="shared" si="315"/>
        <v>-1378.1137760355584</v>
      </c>
      <c r="D402" s="16">
        <f t="shared" si="333"/>
        <v>573516.99925580877</v>
      </c>
      <c r="E402" s="16">
        <f t="shared" si="334"/>
        <v>0</v>
      </c>
      <c r="F402" s="16">
        <f t="shared" si="316"/>
        <v>574895.11303184438</v>
      </c>
      <c r="G402" s="16">
        <f t="shared" si="335"/>
        <v>73762.369070675675</v>
      </c>
      <c r="H402" s="16">
        <f t="shared" si="317"/>
        <v>2486.5297131546927</v>
      </c>
      <c r="I402" s="16">
        <f t="shared" si="336"/>
        <v>-84569.422987228725</v>
      </c>
      <c r="J402" s="16">
        <f t="shared" si="337"/>
        <v>0</v>
      </c>
      <c r="K402" s="16">
        <f t="shared" si="318"/>
        <v>-87055.952700383423</v>
      </c>
      <c r="L402" s="16">
        <f t="shared" si="338"/>
        <v>0</v>
      </c>
      <c r="M402" s="16">
        <f t="shared" si="319"/>
        <v>428.92445904705528</v>
      </c>
      <c r="N402" s="16">
        <f t="shared" si="339"/>
        <v>215835.61586751483</v>
      </c>
      <c r="O402" s="16">
        <f t="shared" si="340"/>
        <v>559.24697353251088</v>
      </c>
      <c r="P402" s="16">
        <f t="shared" si="320"/>
        <v>215276.36889398232</v>
      </c>
      <c r="Q402" s="16">
        <f t="shared" si="341"/>
        <v>21891.194296103044</v>
      </c>
      <c r="R402" s="16">
        <f t="shared" si="321"/>
        <v>1458.387646780182</v>
      </c>
      <c r="S402" s="16">
        <f t="shared" si="342"/>
        <v>46095.947779955284</v>
      </c>
      <c r="T402" s="16">
        <f t="shared" si="343"/>
        <v>1899.2480225032346</v>
      </c>
      <c r="U402" s="16">
        <f t="shared" si="322"/>
        <v>44196.69975745205</v>
      </c>
      <c r="V402" s="16">
        <f t="shared" si="344"/>
        <v>4645.7120896616725</v>
      </c>
      <c r="W402" s="16">
        <f t="shared" si="323"/>
        <v>1947.8352796063846</v>
      </c>
      <c r="X402" s="16">
        <f t="shared" si="345"/>
        <v>-23530.17059158652</v>
      </c>
      <c r="Y402" s="16">
        <f t="shared" si="346"/>
        <v>0</v>
      </c>
      <c r="Z402" s="16">
        <f t="shared" si="324"/>
        <v>-25478.005871192905</v>
      </c>
      <c r="AA402" s="16">
        <f t="shared" si="347"/>
        <v>0</v>
      </c>
      <c r="AB402" s="16">
        <f t="shared" si="325"/>
        <v>1703.1114631932821</v>
      </c>
      <c r="AC402" s="16">
        <f t="shared" si="348"/>
        <v>7718.2942281103606</v>
      </c>
      <c r="AD402" s="16">
        <f t="shared" si="349"/>
        <v>2217.3230116824179</v>
      </c>
      <c r="AE402" s="16">
        <f t="shared" si="326"/>
        <v>5500.9712164279426</v>
      </c>
      <c r="AF402" s="16">
        <f t="shared" si="350"/>
        <v>582.73646237269702</v>
      </c>
      <c r="AG402" s="16">
        <f t="shared" si="327"/>
        <v>1580.7495549867308</v>
      </c>
      <c r="AH402" s="16">
        <f t="shared" si="351"/>
        <v>26802.231634908276</v>
      </c>
      <c r="AI402" s="16">
        <f t="shared" si="352"/>
        <v>2058.3084357674306</v>
      </c>
      <c r="AJ402" s="16">
        <f t="shared" si="328"/>
        <v>24743.923199140845</v>
      </c>
      <c r="AK402" s="16">
        <f t="shared" si="353"/>
        <v>2611.0606802666894</v>
      </c>
      <c r="AL402" s="16">
        <f t="shared" si="329"/>
        <v>1641.9305090900089</v>
      </c>
      <c r="AM402" s="16">
        <f t="shared" si="354"/>
        <v>17204.73271706183</v>
      </c>
      <c r="AN402" s="16">
        <f t="shared" si="355"/>
        <v>2137.8214644715445</v>
      </c>
      <c r="AO402" s="16">
        <f t="shared" si="330"/>
        <v>15066.911252590286</v>
      </c>
      <c r="AP402" s="16">
        <f t="shared" si="356"/>
        <v>1592.9972922242671</v>
      </c>
      <c r="AQ402" s="16">
        <f t="shared" si="331"/>
        <v>1703.1114631932821</v>
      </c>
      <c r="AR402" s="16">
        <f t="shared" si="357"/>
        <v>7718.2942281103606</v>
      </c>
      <c r="AS402" s="16">
        <f t="shared" si="358"/>
        <v>2217.3230116824179</v>
      </c>
      <c r="AT402" s="16">
        <f t="shared" si="332"/>
        <v>5500.9712164279426</v>
      </c>
      <c r="AU402" s="16">
        <f t="shared" si="359"/>
        <v>582.73646237269702</v>
      </c>
    </row>
    <row r="403" spans="2:47">
      <c r="B403" s="13">
        <v>36</v>
      </c>
      <c r="C403" s="16">
        <f t="shared" si="315"/>
        <v>-1378.1137760355584</v>
      </c>
      <c r="D403" s="16">
        <f t="shared" si="333"/>
        <v>590957.68248995417</v>
      </c>
      <c r="E403" s="16">
        <f t="shared" si="334"/>
        <v>0</v>
      </c>
      <c r="F403" s="16">
        <f t="shared" si="316"/>
        <v>592335.79626598977</v>
      </c>
      <c r="G403" s="16">
        <f t="shared" si="335"/>
        <v>73667.140045795328</v>
      </c>
      <c r="H403" s="16">
        <f t="shared" si="317"/>
        <v>2486.5297131546927</v>
      </c>
      <c r="I403" s="16">
        <f t="shared" si="336"/>
        <v>-89667.631281394933</v>
      </c>
      <c r="J403" s="16">
        <f t="shared" si="337"/>
        <v>0</v>
      </c>
      <c r="K403" s="16">
        <f t="shared" si="318"/>
        <v>-92154.160994549631</v>
      </c>
      <c r="L403" s="16">
        <f t="shared" si="338"/>
        <v>0</v>
      </c>
      <c r="M403" s="16">
        <f t="shared" si="319"/>
        <v>428.92445904705528</v>
      </c>
      <c r="N403" s="16">
        <f t="shared" si="339"/>
        <v>221291.1906408802</v>
      </c>
      <c r="O403" s="16">
        <f t="shared" si="340"/>
        <v>560.15802531852853</v>
      </c>
      <c r="P403" s="16">
        <f t="shared" si="320"/>
        <v>220731.03261556168</v>
      </c>
      <c r="Q403" s="16">
        <f t="shared" si="341"/>
        <v>21407.628192592187</v>
      </c>
      <c r="R403" s="16">
        <f t="shared" si="321"/>
        <v>1458.387646780182</v>
      </c>
      <c r="S403" s="16">
        <f t="shared" si="342"/>
        <v>45431.555548675256</v>
      </c>
      <c r="T403" s="16">
        <f t="shared" si="343"/>
        <v>1902.4426432191267</v>
      </c>
      <c r="U403" s="16">
        <f t="shared" si="322"/>
        <v>43529.112905456132</v>
      </c>
      <c r="V403" s="16">
        <f t="shared" si="344"/>
        <v>4363.8953714706131</v>
      </c>
      <c r="W403" s="16">
        <f t="shared" si="323"/>
        <v>1947.8352796063846</v>
      </c>
      <c r="X403" s="16">
        <f t="shared" si="345"/>
        <v>-26242.346047328694</v>
      </c>
      <c r="Y403" s="16">
        <f t="shared" si="346"/>
        <v>0</v>
      </c>
      <c r="Z403" s="16">
        <f t="shared" si="324"/>
        <v>-28190.181326935079</v>
      </c>
      <c r="AA403" s="16">
        <f t="shared" si="347"/>
        <v>0</v>
      </c>
      <c r="AB403" s="16">
        <f t="shared" si="325"/>
        <v>1703.1114631932821</v>
      </c>
      <c r="AC403" s="16">
        <f t="shared" si="348"/>
        <v>5654.6683522149387</v>
      </c>
      <c r="AD403" s="16">
        <f t="shared" si="349"/>
        <v>2221.0806902193285</v>
      </c>
      <c r="AE403" s="16">
        <f t="shared" si="326"/>
        <v>3433.5876619956102</v>
      </c>
      <c r="AF403" s="16">
        <f t="shared" si="350"/>
        <v>346.90696751856063</v>
      </c>
      <c r="AG403" s="16">
        <f t="shared" si="327"/>
        <v>1580.7495549867308</v>
      </c>
      <c r="AH403" s="16">
        <f t="shared" si="351"/>
        <v>25435.26841332484</v>
      </c>
      <c r="AI403" s="16">
        <f t="shared" si="352"/>
        <v>2061.783600910896</v>
      </c>
      <c r="AJ403" s="16">
        <f t="shared" si="328"/>
        <v>23373.484812413946</v>
      </c>
      <c r="AK403" s="16">
        <f t="shared" si="353"/>
        <v>2352.3608090372227</v>
      </c>
      <c r="AL403" s="16">
        <f t="shared" si="329"/>
        <v>1641.9305090900089</v>
      </c>
      <c r="AM403" s="16">
        <f t="shared" si="354"/>
        <v>15487.880752987658</v>
      </c>
      <c r="AN403" s="16">
        <f t="shared" si="355"/>
        <v>2141.4376397671645</v>
      </c>
      <c r="AO403" s="16">
        <f t="shared" si="330"/>
        <v>13346.443113220494</v>
      </c>
      <c r="AP403" s="16">
        <f t="shared" si="356"/>
        <v>1345.8244355807028</v>
      </c>
      <c r="AQ403" s="16">
        <f t="shared" si="331"/>
        <v>1703.1114631932821</v>
      </c>
      <c r="AR403" s="16">
        <f t="shared" si="357"/>
        <v>5654.6683522149387</v>
      </c>
      <c r="AS403" s="16">
        <f t="shared" si="358"/>
        <v>2221.0806902193285</v>
      </c>
      <c r="AT403" s="16">
        <f t="shared" si="332"/>
        <v>3433.5876619956102</v>
      </c>
      <c r="AU403" s="16">
        <f t="shared" si="359"/>
        <v>346.90696751856063</v>
      </c>
    </row>
    <row r="404" spans="2:47">
      <c r="B404" s="13">
        <v>37</v>
      </c>
      <c r="C404" s="16">
        <f t="shared" si="315"/>
        <v>-1378.1137760355584</v>
      </c>
      <c r="D404" s="16">
        <f t="shared" si="333"/>
        <v>608885.65841366153</v>
      </c>
      <c r="E404" s="16">
        <f t="shared" si="334"/>
        <v>0</v>
      </c>
      <c r="F404" s="16">
        <f t="shared" si="316"/>
        <v>610263.77218969713</v>
      </c>
      <c r="G404" s="16">
        <f t="shared" si="335"/>
        <v>73573.778256696954</v>
      </c>
      <c r="H404" s="16">
        <f t="shared" si="317"/>
        <v>2486.5297131546927</v>
      </c>
      <c r="I404" s="16">
        <f t="shared" si="336"/>
        <v>-94918.785824386126</v>
      </c>
      <c r="J404" s="16">
        <f t="shared" si="337"/>
        <v>0</v>
      </c>
      <c r="K404" s="16">
        <f t="shared" si="318"/>
        <v>-97405.315537540824</v>
      </c>
      <c r="L404" s="16">
        <f t="shared" si="338"/>
        <v>0</v>
      </c>
      <c r="M404" s="16">
        <f t="shared" si="319"/>
        <v>428.92445904705528</v>
      </c>
      <c r="N404" s="16">
        <f t="shared" si="339"/>
        <v>226898.25766684045</v>
      </c>
      <c r="O404" s="16">
        <f t="shared" si="340"/>
        <v>561.02970583887304</v>
      </c>
      <c r="P404" s="16">
        <f t="shared" si="320"/>
        <v>226337.22796100157</v>
      </c>
      <c r="Q404" s="16">
        <f t="shared" si="341"/>
        <v>20935.976068430165</v>
      </c>
      <c r="R404" s="16">
        <f t="shared" si="321"/>
        <v>1458.387646780182</v>
      </c>
      <c r="S404" s="16">
        <f t="shared" si="342"/>
        <v>44745.316320034581</v>
      </c>
      <c r="T404" s="16">
        <f t="shared" si="343"/>
        <v>1905.4995241838799</v>
      </c>
      <c r="U404" s="16">
        <f t="shared" si="322"/>
        <v>42839.816795850704</v>
      </c>
      <c r="V404" s="16">
        <f t="shared" si="344"/>
        <v>4096.1342296314042</v>
      </c>
      <c r="W404" s="16">
        <f t="shared" si="323"/>
        <v>1947.8352796063846</v>
      </c>
      <c r="X404" s="16">
        <f t="shared" si="345"/>
        <v>-29035.886766743133</v>
      </c>
      <c r="Y404" s="16">
        <f t="shared" si="346"/>
        <v>0</v>
      </c>
      <c r="Z404" s="16">
        <f t="shared" si="324"/>
        <v>-30983.722046349518</v>
      </c>
      <c r="AA404" s="16">
        <f t="shared" si="347"/>
        <v>0</v>
      </c>
      <c r="AB404" s="16">
        <f t="shared" si="325"/>
        <v>1703.1114631932821</v>
      </c>
      <c r="AC404" s="16">
        <f t="shared" si="348"/>
        <v>3529.5221012717675</v>
      </c>
      <c r="AD404" s="16">
        <f t="shared" si="349"/>
        <v>2224.6764409548064</v>
      </c>
      <c r="AE404" s="16">
        <f t="shared" si="326"/>
        <v>1304.8456603169611</v>
      </c>
      <c r="AF404" s="16">
        <f t="shared" si="350"/>
        <v>125.73497235331904</v>
      </c>
      <c r="AG404" s="16">
        <f t="shared" si="327"/>
        <v>1580.7495549867308</v>
      </c>
      <c r="AH404" s="16">
        <f t="shared" si="351"/>
        <v>24026.539978072793</v>
      </c>
      <c r="AI404" s="16">
        <f t="shared" si="352"/>
        <v>2065.108971330088</v>
      </c>
      <c r="AJ404" s="16">
        <f t="shared" si="328"/>
        <v>21961.431006742707</v>
      </c>
      <c r="AK404" s="16">
        <f t="shared" si="353"/>
        <v>2108.0124213695785</v>
      </c>
      <c r="AL404" s="16">
        <f t="shared" si="329"/>
        <v>1641.9305090900089</v>
      </c>
      <c r="AM404" s="16">
        <f t="shared" si="354"/>
        <v>13719.342733803875</v>
      </c>
      <c r="AN404" s="16">
        <f t="shared" si="355"/>
        <v>2144.8979635751803</v>
      </c>
      <c r="AO404" s="16">
        <f t="shared" si="330"/>
        <v>11574.444770228694</v>
      </c>
      <c r="AP404" s="16">
        <f t="shared" si="356"/>
        <v>1113.1536093763477</v>
      </c>
      <c r="AQ404" s="16">
        <f t="shared" si="331"/>
        <v>1703.1114631932821</v>
      </c>
      <c r="AR404" s="16">
        <f t="shared" si="357"/>
        <v>3529.5221012717675</v>
      </c>
      <c r="AS404" s="16">
        <f t="shared" si="358"/>
        <v>2224.6764409548064</v>
      </c>
      <c r="AT404" s="16">
        <f t="shared" si="332"/>
        <v>1304.8456603169611</v>
      </c>
      <c r="AU404" s="16">
        <f t="shared" si="359"/>
        <v>125.73497235331904</v>
      </c>
    </row>
    <row r="405" spans="2:47">
      <c r="B405" s="13">
        <v>38</v>
      </c>
      <c r="C405" s="16">
        <f t="shared" si="315"/>
        <v>-229.68562933925932</v>
      </c>
      <c r="D405" s="16">
        <f t="shared" si="333"/>
        <v>627314.54198467731</v>
      </c>
      <c r="E405" s="16">
        <f t="shared" si="334"/>
        <v>0</v>
      </c>
      <c r="F405" s="16">
        <f t="shared" si="316"/>
        <v>627544.22761401662</v>
      </c>
      <c r="G405" s="16">
        <f t="shared" si="335"/>
        <v>72356.337143172757</v>
      </c>
      <c r="H405" s="16">
        <f t="shared" si="317"/>
        <v>2486.5297131546927</v>
      </c>
      <c r="I405" s="16">
        <f t="shared" si="336"/>
        <v>-100327.47500366704</v>
      </c>
      <c r="J405" s="16">
        <f t="shared" si="337"/>
        <v>0</v>
      </c>
      <c r="K405" s="16">
        <f t="shared" si="318"/>
        <v>-102814.00471682174</v>
      </c>
      <c r="L405" s="16">
        <f t="shared" si="338"/>
        <v>0</v>
      </c>
      <c r="M405" s="16">
        <f t="shared" si="319"/>
        <v>428.92445904705528</v>
      </c>
      <c r="N405" s="16">
        <f t="shared" si="339"/>
        <v>232661.09011023198</v>
      </c>
      <c r="O405" s="16">
        <f t="shared" si="340"/>
        <v>561.86359770237982</v>
      </c>
      <c r="P405" s="16">
        <f t="shared" si="320"/>
        <v>232099.2265125296</v>
      </c>
      <c r="Q405" s="16">
        <f t="shared" si="341"/>
        <v>20475.898872717004</v>
      </c>
      <c r="R405" s="16">
        <f t="shared" si="321"/>
        <v>1458.387646780182</v>
      </c>
      <c r="S405" s="16">
        <f t="shared" si="342"/>
        <v>44036.761277126774</v>
      </c>
      <c r="T405" s="16">
        <f t="shared" si="343"/>
        <v>1908.4241743623802</v>
      </c>
      <c r="U405" s="16">
        <f t="shared" si="322"/>
        <v>42128.337102764395</v>
      </c>
      <c r="V405" s="16">
        <f t="shared" si="344"/>
        <v>3841.784094842174</v>
      </c>
      <c r="W405" s="16">
        <f t="shared" si="323"/>
        <v>1947.8352796063846</v>
      </c>
      <c r="X405" s="16">
        <f t="shared" si="345"/>
        <v>-31913.233707740004</v>
      </c>
      <c r="Y405" s="16">
        <f t="shared" si="346"/>
        <v>0</v>
      </c>
      <c r="Z405" s="16">
        <f t="shared" si="324"/>
        <v>-33861.068987346385</v>
      </c>
      <c r="AA405" s="16">
        <f t="shared" si="347"/>
        <v>0</v>
      </c>
      <c r="AB405" s="16">
        <f t="shared" si="325"/>
        <v>1703.1114631932821</v>
      </c>
      <c r="AC405" s="16">
        <f t="shared" si="348"/>
        <v>1341.3030480662169</v>
      </c>
      <c r="AD405" s="16">
        <f t="shared" si="349"/>
        <v>2228.1167324660037</v>
      </c>
      <c r="AE405" s="16">
        <f t="shared" si="326"/>
        <v>-677.85611481241858</v>
      </c>
      <c r="AF405" s="16">
        <f t="shared" si="350"/>
        <v>0</v>
      </c>
      <c r="AG405" s="16">
        <f t="shared" si="327"/>
        <v>1580.7495549867308</v>
      </c>
      <c r="AH405" s="16">
        <f t="shared" si="351"/>
        <v>22575.033389071097</v>
      </c>
      <c r="AI405" s="16">
        <f t="shared" si="352"/>
        <v>2068.290534531538</v>
      </c>
      <c r="AJ405" s="16">
        <f t="shared" si="328"/>
        <v>20506.74285453956</v>
      </c>
      <c r="AK405" s="16">
        <f t="shared" si="353"/>
        <v>1877.3328435999156</v>
      </c>
      <c r="AL405" s="16">
        <f t="shared" si="329"/>
        <v>1641.9305090900089</v>
      </c>
      <c r="AM405" s="16">
        <f t="shared" si="354"/>
        <v>11897.834757108885</v>
      </c>
      <c r="AN405" s="16">
        <f t="shared" si="355"/>
        <v>2148.2086636213298</v>
      </c>
      <c r="AO405" s="16">
        <f t="shared" si="330"/>
        <v>9749.6260934875554</v>
      </c>
      <c r="AP405" s="16">
        <f t="shared" si="356"/>
        <v>894.28295787189109</v>
      </c>
      <c r="AQ405" s="16">
        <f t="shared" si="331"/>
        <v>1703.1114631932821</v>
      </c>
      <c r="AR405" s="16">
        <f t="shared" si="357"/>
        <v>1341.3030480662169</v>
      </c>
      <c r="AS405" s="16">
        <f t="shared" si="358"/>
        <v>2228.1167324660037</v>
      </c>
      <c r="AT405" s="16">
        <f t="shared" si="332"/>
        <v>-677.85611481241858</v>
      </c>
      <c r="AU405" s="16">
        <f t="shared" si="359"/>
        <v>0</v>
      </c>
    </row>
    <row r="406" spans="2:47">
      <c r="B406" s="13">
        <v>39</v>
      </c>
      <c r="C406" s="16">
        <f t="shared" si="315"/>
        <v>0</v>
      </c>
      <c r="D406" s="16">
        <f t="shared" si="333"/>
        <v>645077.81333355221</v>
      </c>
      <c r="E406" s="16">
        <f t="shared" si="334"/>
        <v>0</v>
      </c>
      <c r="F406" s="16">
        <f t="shared" si="316"/>
        <v>645077.81333355221</v>
      </c>
      <c r="G406" s="16">
        <f t="shared" si="335"/>
        <v>70937.585434483088</v>
      </c>
      <c r="H406" s="16">
        <f t="shared" si="317"/>
        <v>2486.5297131546927</v>
      </c>
      <c r="I406" s="16">
        <f t="shared" si="336"/>
        <v>-105898.4248583264</v>
      </c>
      <c r="J406" s="16">
        <f t="shared" si="337"/>
        <v>0</v>
      </c>
      <c r="K406" s="16">
        <f t="shared" si="318"/>
        <v>-108384.9545714811</v>
      </c>
      <c r="L406" s="16">
        <f t="shared" si="338"/>
        <v>0</v>
      </c>
      <c r="M406" s="16">
        <f t="shared" si="319"/>
        <v>428.92445904705528</v>
      </c>
      <c r="N406" s="16">
        <f t="shared" si="339"/>
        <v>238584.07890128967</v>
      </c>
      <c r="O406" s="16">
        <f t="shared" si="340"/>
        <v>562.66123037070793</v>
      </c>
      <c r="P406" s="16">
        <f t="shared" si="320"/>
        <v>238021.41767091898</v>
      </c>
      <c r="Q406" s="16">
        <f t="shared" si="341"/>
        <v>20027.068470338196</v>
      </c>
      <c r="R406" s="16">
        <f t="shared" si="321"/>
        <v>1458.387646780182</v>
      </c>
      <c r="S406" s="16">
        <f t="shared" si="342"/>
        <v>43305.402841415635</v>
      </c>
      <c r="T406" s="16">
        <f t="shared" si="343"/>
        <v>1911.2219202260376</v>
      </c>
      <c r="U406" s="16">
        <f t="shared" si="322"/>
        <v>41394.180921189596</v>
      </c>
      <c r="V406" s="16">
        <f t="shared" si="344"/>
        <v>3600.2278991178396</v>
      </c>
      <c r="W406" s="16">
        <f t="shared" si="323"/>
        <v>1947.8352796063846</v>
      </c>
      <c r="X406" s="16">
        <f t="shared" si="345"/>
        <v>-34876.901056966781</v>
      </c>
      <c r="Y406" s="16">
        <f t="shared" si="346"/>
        <v>0</v>
      </c>
      <c r="Z406" s="16">
        <f t="shared" si="324"/>
        <v>-36824.736336573165</v>
      </c>
      <c r="AA406" s="16">
        <f t="shared" si="347"/>
        <v>0</v>
      </c>
      <c r="AB406" s="16">
        <f t="shared" si="325"/>
        <v>1703.1114631932821</v>
      </c>
      <c r="AC406" s="16">
        <f t="shared" si="348"/>
        <v>-698.19179825679112</v>
      </c>
      <c r="AD406" s="16">
        <f t="shared" si="349"/>
        <v>0</v>
      </c>
      <c r="AE406" s="16">
        <f t="shared" si="326"/>
        <v>-2401.3032614500735</v>
      </c>
      <c r="AF406" s="16">
        <f t="shared" si="350"/>
        <v>0</v>
      </c>
      <c r="AG406" s="16">
        <f t="shared" si="327"/>
        <v>1580.7495549867308</v>
      </c>
      <c r="AH406" s="16">
        <f t="shared" si="351"/>
        <v>21079.701249895395</v>
      </c>
      <c r="AI406" s="16">
        <f t="shared" si="352"/>
        <v>2071.3340800021124</v>
      </c>
      <c r="AJ406" s="16">
        <f t="shared" si="328"/>
        <v>19008.367169893281</v>
      </c>
      <c r="AK406" s="16">
        <f t="shared" si="353"/>
        <v>1659.6689424992846</v>
      </c>
      <c r="AL406" s="16">
        <f t="shared" si="329"/>
        <v>1641.9305090900089</v>
      </c>
      <c r="AM406" s="16">
        <f t="shared" si="354"/>
        <v>10022.030646539597</v>
      </c>
      <c r="AN406" s="16">
        <f t="shared" si="355"/>
        <v>2151.3757618372651</v>
      </c>
      <c r="AO406" s="16">
        <f t="shared" si="330"/>
        <v>7870.6548847023314</v>
      </c>
      <c r="AP406" s="16">
        <f t="shared" si="356"/>
        <v>688.54119048363145</v>
      </c>
      <c r="AQ406" s="16">
        <f t="shared" si="331"/>
        <v>1703.1114631932821</v>
      </c>
      <c r="AR406" s="16">
        <f t="shared" si="357"/>
        <v>-698.19179825679112</v>
      </c>
      <c r="AS406" s="16">
        <f t="shared" si="358"/>
        <v>0</v>
      </c>
      <c r="AT406" s="16">
        <f t="shared" si="332"/>
        <v>-2401.3032614500735</v>
      </c>
      <c r="AU406" s="16">
        <f t="shared" si="359"/>
        <v>0</v>
      </c>
    </row>
    <row r="407" spans="2:47">
      <c r="B407" s="13">
        <v>40</v>
      </c>
      <c r="C407" s="16">
        <f t="shared" si="315"/>
        <v>0</v>
      </c>
      <c r="D407" s="16">
        <f t="shared" si="333"/>
        <v>645077.81333355221</v>
      </c>
      <c r="E407" s="16">
        <f t="shared" si="334"/>
        <v>0</v>
      </c>
      <c r="F407" s="16">
        <f t="shared" si="316"/>
        <v>645077.81333355221</v>
      </c>
      <c r="G407" s="16">
        <f t="shared" si="335"/>
        <v>69546.65238674813</v>
      </c>
      <c r="H407" s="16">
        <f t="shared" si="317"/>
        <v>2486.5297131546927</v>
      </c>
      <c r="I407" s="16">
        <f t="shared" si="336"/>
        <v>-111636.50320862554</v>
      </c>
      <c r="J407" s="16">
        <f t="shared" si="337"/>
        <v>0</v>
      </c>
      <c r="K407" s="16">
        <f t="shared" si="318"/>
        <v>-114123.03292178024</v>
      </c>
      <c r="L407" s="16">
        <f t="shared" si="338"/>
        <v>0</v>
      </c>
      <c r="M407" s="16">
        <f t="shared" si="319"/>
        <v>428.92445904705528</v>
      </c>
      <c r="N407" s="16">
        <f t="shared" si="339"/>
        <v>244671.73608064445</v>
      </c>
      <c r="O407" s="16">
        <f t="shared" si="340"/>
        <v>563.42408099223326</v>
      </c>
      <c r="P407" s="16">
        <f t="shared" si="320"/>
        <v>244108.31199965221</v>
      </c>
      <c r="Q407" s="16">
        <f t="shared" si="341"/>
        <v>19589.1672819575</v>
      </c>
      <c r="R407" s="16">
        <f t="shared" si="321"/>
        <v>1458.387646780182</v>
      </c>
      <c r="S407" s="16">
        <f t="shared" si="342"/>
        <v>42550.734336127636</v>
      </c>
      <c r="T407" s="16">
        <f t="shared" si="343"/>
        <v>1913.8979083590641</v>
      </c>
      <c r="U407" s="16">
        <f t="shared" si="322"/>
        <v>40636.836427768569</v>
      </c>
      <c r="V407" s="16">
        <f t="shared" si="344"/>
        <v>3370.8750346009188</v>
      </c>
      <c r="W407" s="16">
        <f t="shared" si="323"/>
        <v>1947.8352796063846</v>
      </c>
      <c r="X407" s="16">
        <f t="shared" si="345"/>
        <v>-37929.478426670365</v>
      </c>
      <c r="Y407" s="16">
        <f t="shared" si="346"/>
        <v>0</v>
      </c>
      <c r="Z407" s="16">
        <f t="shared" si="324"/>
        <v>-39877.313706276749</v>
      </c>
      <c r="AA407" s="16">
        <f t="shared" si="347"/>
        <v>0</v>
      </c>
      <c r="AB407" s="16">
        <f t="shared" si="325"/>
        <v>1703.1114631932821</v>
      </c>
      <c r="AC407" s="16">
        <f t="shared" si="348"/>
        <v>-2473.3423592935756</v>
      </c>
      <c r="AD407" s="16">
        <f t="shared" si="349"/>
        <v>0</v>
      </c>
      <c r="AE407" s="16">
        <f t="shared" si="326"/>
        <v>-4176.4538224868575</v>
      </c>
      <c r="AF407" s="16">
        <f t="shared" si="350"/>
        <v>0</v>
      </c>
      <c r="AG407" s="16">
        <f t="shared" si="327"/>
        <v>1580.7495549867308</v>
      </c>
      <c r="AH407" s="16">
        <f t="shared" si="351"/>
        <v>19539.460948620097</v>
      </c>
      <c r="AI407" s="16">
        <f t="shared" si="352"/>
        <v>2074.245202003242</v>
      </c>
      <c r="AJ407" s="16">
        <f t="shared" si="328"/>
        <v>17465.215746616854</v>
      </c>
      <c r="AK407" s="16">
        <f t="shared" si="353"/>
        <v>1454.3960013027227</v>
      </c>
      <c r="AL407" s="16">
        <f t="shared" si="329"/>
        <v>1641.9305090900089</v>
      </c>
      <c r="AM407" s="16">
        <f t="shared" si="354"/>
        <v>8090.5609821809148</v>
      </c>
      <c r="AN407" s="16">
        <f t="shared" si="355"/>
        <v>2154.405077246844</v>
      </c>
      <c r="AO407" s="16">
        <f t="shared" si="330"/>
        <v>5936.1559049340703</v>
      </c>
      <c r="AP407" s="16">
        <f t="shared" si="356"/>
        <v>495.2864162835599</v>
      </c>
      <c r="AQ407" s="16">
        <f t="shared" si="331"/>
        <v>1703.1114631932821</v>
      </c>
      <c r="AR407" s="16">
        <f t="shared" si="357"/>
        <v>-2473.3423592935756</v>
      </c>
      <c r="AS407" s="16">
        <f t="shared" si="358"/>
        <v>0</v>
      </c>
      <c r="AT407" s="16">
        <f t="shared" si="332"/>
        <v>-4176.4538224868575</v>
      </c>
      <c r="AU407" s="16">
        <f t="shared" si="359"/>
        <v>0</v>
      </c>
    </row>
    <row r="408" spans="2:47">
      <c r="B408" s="13">
        <v>41</v>
      </c>
      <c r="C408" s="16">
        <f t="shared" si="315"/>
        <v>0</v>
      </c>
      <c r="D408" s="16">
        <f t="shared" si="333"/>
        <v>645077.81333355221</v>
      </c>
      <c r="E408" s="16">
        <f t="shared" si="334"/>
        <v>0</v>
      </c>
      <c r="F408" s="16">
        <f t="shared" si="316"/>
        <v>645077.81333355221</v>
      </c>
      <c r="G408" s="16">
        <f t="shared" si="335"/>
        <v>68182.992536027581</v>
      </c>
      <c r="H408" s="16">
        <f t="shared" si="317"/>
        <v>2486.5297131546927</v>
      </c>
      <c r="I408" s="16">
        <f t="shared" si="336"/>
        <v>-117546.72390943364</v>
      </c>
      <c r="J408" s="16">
        <f t="shared" si="337"/>
        <v>0</v>
      </c>
      <c r="K408" s="16">
        <f t="shared" si="318"/>
        <v>-120033.25362258834</v>
      </c>
      <c r="L408" s="16">
        <f t="shared" si="338"/>
        <v>0</v>
      </c>
      <c r="M408" s="16">
        <f t="shared" si="319"/>
        <v>0</v>
      </c>
      <c r="N408" s="16">
        <f t="shared" si="339"/>
        <v>250928.6982369225</v>
      </c>
      <c r="O408" s="16">
        <f t="shared" si="340"/>
        <v>0</v>
      </c>
      <c r="P408" s="16">
        <f t="shared" si="320"/>
        <v>250928.6982369225</v>
      </c>
      <c r="Q408" s="16">
        <f t="shared" si="341"/>
        <v>19205.065962703429</v>
      </c>
      <c r="R408" s="16">
        <f t="shared" si="321"/>
        <v>1458.387646780182</v>
      </c>
      <c r="S408" s="16">
        <f t="shared" si="342"/>
        <v>41772.229637560427</v>
      </c>
      <c r="T408" s="16">
        <f t="shared" si="343"/>
        <v>1916.4571083852552</v>
      </c>
      <c r="U408" s="16">
        <f t="shared" si="322"/>
        <v>39855.77252917517</v>
      </c>
      <c r="V408" s="16">
        <f t="shared" si="344"/>
        <v>3153.1603409545469</v>
      </c>
      <c r="W408" s="16">
        <f t="shared" si="323"/>
        <v>1947.8352796063846</v>
      </c>
      <c r="X408" s="16">
        <f t="shared" si="345"/>
        <v>-41073.633117465055</v>
      </c>
      <c r="Y408" s="16">
        <f t="shared" si="346"/>
        <v>0</v>
      </c>
      <c r="Z408" s="16">
        <f t="shared" si="324"/>
        <v>-43021.46839707144</v>
      </c>
      <c r="AA408" s="16">
        <f t="shared" si="347"/>
        <v>0</v>
      </c>
      <c r="AB408" s="16">
        <f t="shared" si="325"/>
        <v>1703.1114631932821</v>
      </c>
      <c r="AC408" s="16">
        <f t="shared" si="348"/>
        <v>-4301.7474371614635</v>
      </c>
      <c r="AD408" s="16">
        <f t="shared" si="349"/>
        <v>0</v>
      </c>
      <c r="AE408" s="16">
        <f t="shared" si="326"/>
        <v>-6004.8589003547459</v>
      </c>
      <c r="AF408" s="16">
        <f t="shared" si="350"/>
        <v>0</v>
      </c>
      <c r="AG408" s="16">
        <f t="shared" si="327"/>
        <v>1580.7495549867308</v>
      </c>
      <c r="AH408" s="16">
        <f t="shared" si="351"/>
        <v>17953.19387457733</v>
      </c>
      <c r="AI408" s="16">
        <f t="shared" si="352"/>
        <v>2077.0293027166472</v>
      </c>
      <c r="AJ408" s="16">
        <f t="shared" si="328"/>
        <v>15876.164571860681</v>
      </c>
      <c r="AK408" s="16">
        <f t="shared" si="353"/>
        <v>1260.916626554661</v>
      </c>
      <c r="AL408" s="16">
        <f t="shared" si="329"/>
        <v>1641.9305090900089</v>
      </c>
      <c r="AM408" s="16">
        <f t="shared" si="354"/>
        <v>6102.0121009179284</v>
      </c>
      <c r="AN408" s="16">
        <f t="shared" si="355"/>
        <v>2157.3022292196688</v>
      </c>
      <c r="AO408" s="16">
        <f t="shared" si="330"/>
        <v>3944.7098716982596</v>
      </c>
      <c r="AP408" s="16">
        <f t="shared" si="356"/>
        <v>313.90501043088869</v>
      </c>
      <c r="AQ408" s="16">
        <f t="shared" si="331"/>
        <v>1703.1114631932821</v>
      </c>
      <c r="AR408" s="16">
        <f t="shared" si="357"/>
        <v>-4301.7474371614635</v>
      </c>
      <c r="AS408" s="16">
        <f t="shared" si="358"/>
        <v>0</v>
      </c>
      <c r="AT408" s="16">
        <f t="shared" si="332"/>
        <v>-6004.8589003547459</v>
      </c>
      <c r="AU408" s="16">
        <f t="shared" si="359"/>
        <v>0</v>
      </c>
    </row>
    <row r="409" spans="2:47">
      <c r="B409" s="13">
        <v>42</v>
      </c>
      <c r="C409" s="16">
        <f t="shared" si="315"/>
        <v>0</v>
      </c>
      <c r="D409" s="16">
        <f t="shared" si="333"/>
        <v>645077.81333355221</v>
      </c>
      <c r="E409" s="16">
        <f t="shared" si="334"/>
        <v>0</v>
      </c>
      <c r="F409" s="16">
        <f t="shared" si="316"/>
        <v>645077.81333355221</v>
      </c>
      <c r="G409" s="16">
        <f t="shared" si="335"/>
        <v>66846.071113752536</v>
      </c>
      <c r="H409" s="16">
        <f t="shared" si="317"/>
        <v>2486.5297131546927</v>
      </c>
      <c r="I409" s="16">
        <f t="shared" si="336"/>
        <v>-123634.251231266</v>
      </c>
      <c r="J409" s="16">
        <f t="shared" si="337"/>
        <v>0</v>
      </c>
      <c r="K409" s="16">
        <f t="shared" si="318"/>
        <v>-126120.78094442069</v>
      </c>
      <c r="L409" s="16">
        <f t="shared" si="338"/>
        <v>0</v>
      </c>
      <c r="M409" s="16">
        <f t="shared" si="319"/>
        <v>0</v>
      </c>
      <c r="N409" s="16">
        <f t="shared" si="339"/>
        <v>250928.6982369225</v>
      </c>
      <c r="O409" s="16">
        <f t="shared" si="340"/>
        <v>0</v>
      </c>
      <c r="P409" s="16">
        <f t="shared" si="320"/>
        <v>250928.6982369225</v>
      </c>
      <c r="Q409" s="16">
        <f t="shared" si="341"/>
        <v>18828.496041866107</v>
      </c>
      <c r="R409" s="16">
        <f t="shared" si="321"/>
        <v>607.66151949174184</v>
      </c>
      <c r="S409" s="16">
        <f t="shared" si="342"/>
        <v>40969.342813640324</v>
      </c>
      <c r="T409" s="16">
        <f t="shared" si="343"/>
        <v>799.54346507122102</v>
      </c>
      <c r="U409" s="16">
        <f t="shared" si="322"/>
        <v>40169.799348569104</v>
      </c>
      <c r="V409" s="16">
        <f t="shared" si="344"/>
        <v>3031.0042734130616</v>
      </c>
      <c r="W409" s="16">
        <f t="shared" si="323"/>
        <v>1947.8352796063846</v>
      </c>
      <c r="X409" s="16">
        <f t="shared" si="345"/>
        <v>-44312.112448983586</v>
      </c>
      <c r="Y409" s="16">
        <f t="shared" si="346"/>
        <v>0</v>
      </c>
      <c r="Z409" s="16">
        <f t="shared" si="324"/>
        <v>-46259.94772858997</v>
      </c>
      <c r="AA409" s="16">
        <f t="shared" si="347"/>
        <v>0</v>
      </c>
      <c r="AB409" s="16">
        <f t="shared" si="325"/>
        <v>1277.3335973949627</v>
      </c>
      <c r="AC409" s="16">
        <f t="shared" si="348"/>
        <v>-6185.0046673653887</v>
      </c>
      <c r="AD409" s="16">
        <f t="shared" si="349"/>
        <v>0</v>
      </c>
      <c r="AE409" s="16">
        <f t="shared" si="326"/>
        <v>-7462.3382647603512</v>
      </c>
      <c r="AF409" s="16">
        <f t="shared" si="350"/>
        <v>0</v>
      </c>
      <c r="AG409" s="16">
        <f t="shared" si="327"/>
        <v>922.10390707559418</v>
      </c>
      <c r="AH409" s="16">
        <f t="shared" si="351"/>
        <v>16319.744609998468</v>
      </c>
      <c r="AI409" s="16">
        <f t="shared" si="352"/>
        <v>1213.1534308210328</v>
      </c>
      <c r="AJ409" s="16">
        <f t="shared" si="328"/>
        <v>15106.591179177436</v>
      </c>
      <c r="AK409" s="16">
        <f t="shared" si="353"/>
        <v>1144.2984714788158</v>
      </c>
      <c r="AL409" s="16">
        <f t="shared" si="329"/>
        <v>1094.6203393933392</v>
      </c>
      <c r="AM409" s="16">
        <f t="shared" si="354"/>
        <v>4054.9250655135093</v>
      </c>
      <c r="AN409" s="16">
        <f t="shared" si="355"/>
        <v>1440.0484273609759</v>
      </c>
      <c r="AO409" s="16">
        <f t="shared" si="330"/>
        <v>2614.8766381525334</v>
      </c>
      <c r="AP409" s="16">
        <f t="shared" si="356"/>
        <v>198.4570119374589</v>
      </c>
      <c r="AQ409" s="16">
        <f t="shared" si="331"/>
        <v>1277.3335973949627</v>
      </c>
      <c r="AR409" s="16">
        <f t="shared" si="357"/>
        <v>-6185.0046673653887</v>
      </c>
      <c r="AS409" s="16">
        <f t="shared" si="358"/>
        <v>0</v>
      </c>
      <c r="AT409" s="16">
        <f t="shared" si="332"/>
        <v>-7462.3382647603512</v>
      </c>
      <c r="AU409" s="16">
        <f t="shared" si="359"/>
        <v>0</v>
      </c>
    </row>
    <row r="410" spans="2:47">
      <c r="B410" s="13">
        <v>43</v>
      </c>
      <c r="C410" s="16">
        <f t="shared" si="315"/>
        <v>0</v>
      </c>
      <c r="D410" s="16">
        <f t="shared" si="333"/>
        <v>645077.81333355221</v>
      </c>
      <c r="E410" s="16">
        <f t="shared" si="334"/>
        <v>0</v>
      </c>
      <c r="F410" s="16">
        <f t="shared" si="316"/>
        <v>645077.81333355221</v>
      </c>
      <c r="G410" s="16">
        <f t="shared" si="335"/>
        <v>65535.363837012286</v>
      </c>
      <c r="H410" s="16">
        <f t="shared" si="317"/>
        <v>1864.8972848660196</v>
      </c>
      <c r="I410" s="16">
        <f t="shared" si="336"/>
        <v>-129904.40437275331</v>
      </c>
      <c r="J410" s="16">
        <f t="shared" si="337"/>
        <v>0</v>
      </c>
      <c r="K410" s="16">
        <f t="shared" si="318"/>
        <v>-131769.30165761933</v>
      </c>
      <c r="L410" s="16">
        <f t="shared" si="338"/>
        <v>0</v>
      </c>
      <c r="M410" s="16">
        <f t="shared" si="319"/>
        <v>0</v>
      </c>
      <c r="N410" s="16">
        <f t="shared" si="339"/>
        <v>250928.6982369225</v>
      </c>
      <c r="O410" s="16">
        <f t="shared" si="340"/>
        <v>0</v>
      </c>
      <c r="P410" s="16">
        <f t="shared" si="320"/>
        <v>250928.6982369225</v>
      </c>
      <c r="Q410" s="16">
        <f t="shared" si="341"/>
        <v>18459.30984496677</v>
      </c>
      <c r="R410" s="16">
        <f t="shared" si="321"/>
        <v>0</v>
      </c>
      <c r="S410" s="16">
        <f t="shared" si="342"/>
        <v>41292.143542368125</v>
      </c>
      <c r="T410" s="16">
        <f t="shared" si="343"/>
        <v>0</v>
      </c>
      <c r="U410" s="16">
        <f t="shared" si="322"/>
        <v>41292.143542368125</v>
      </c>
      <c r="V410" s="16">
        <f t="shared" si="344"/>
        <v>2971.5728170716288</v>
      </c>
      <c r="W410" s="16">
        <f t="shared" si="323"/>
        <v>162.31960663386539</v>
      </c>
      <c r="X410" s="16">
        <f t="shared" si="345"/>
        <v>-47647.74616044767</v>
      </c>
      <c r="Y410" s="16">
        <f t="shared" si="346"/>
        <v>0</v>
      </c>
      <c r="Z410" s="16">
        <f t="shared" si="324"/>
        <v>-47810.065767081534</v>
      </c>
      <c r="AA410" s="16">
        <f t="shared" si="347"/>
        <v>0</v>
      </c>
      <c r="AB410" s="16">
        <f t="shared" si="325"/>
        <v>0</v>
      </c>
      <c r="AC410" s="16">
        <f t="shared" si="348"/>
        <v>-7686.2084127031621</v>
      </c>
      <c r="AD410" s="16">
        <f t="shared" si="349"/>
        <v>0</v>
      </c>
      <c r="AE410" s="16">
        <f t="shared" si="326"/>
        <v>-7686.2084127031621</v>
      </c>
      <c r="AF410" s="16">
        <f t="shared" si="350"/>
        <v>0</v>
      </c>
      <c r="AG410" s="16">
        <f t="shared" si="327"/>
        <v>0</v>
      </c>
      <c r="AH410" s="16">
        <f t="shared" si="351"/>
        <v>15528.669336723653</v>
      </c>
      <c r="AI410" s="16">
        <f t="shared" si="352"/>
        <v>0</v>
      </c>
      <c r="AJ410" s="16">
        <f t="shared" si="328"/>
        <v>15528.669336723653</v>
      </c>
      <c r="AK410" s="16">
        <f t="shared" si="353"/>
        <v>1121.8612465478586</v>
      </c>
      <c r="AL410" s="16">
        <f t="shared" si="329"/>
        <v>0</v>
      </c>
      <c r="AM410" s="16">
        <f t="shared" si="354"/>
        <v>2687.9362914225153</v>
      </c>
      <c r="AN410" s="16">
        <f t="shared" si="355"/>
        <v>0</v>
      </c>
      <c r="AO410" s="16">
        <f t="shared" si="330"/>
        <v>2687.9362914225153</v>
      </c>
      <c r="AP410" s="16">
        <f t="shared" si="356"/>
        <v>194.56569797790087</v>
      </c>
      <c r="AQ410" s="16">
        <f t="shared" si="331"/>
        <v>0</v>
      </c>
      <c r="AR410" s="16">
        <f t="shared" si="357"/>
        <v>-7686.2084127031621</v>
      </c>
      <c r="AS410" s="16">
        <f t="shared" si="358"/>
        <v>0</v>
      </c>
      <c r="AT410" s="16">
        <f t="shared" si="332"/>
        <v>-7686.2084127031621</v>
      </c>
      <c r="AU410" s="16">
        <f t="shared" si="359"/>
        <v>0</v>
      </c>
    </row>
    <row r="411" spans="2:47">
      <c r="B411" s="13">
        <v>44</v>
      </c>
      <c r="C411" s="16">
        <f t="shared" si="315"/>
        <v>0</v>
      </c>
      <c r="D411" s="16">
        <f t="shared" si="333"/>
        <v>645077.81333355221</v>
      </c>
      <c r="E411" s="16">
        <f t="shared" si="334"/>
        <v>0</v>
      </c>
      <c r="F411" s="16">
        <f t="shared" si="316"/>
        <v>645077.81333355221</v>
      </c>
      <c r="G411" s="16">
        <f t="shared" si="335"/>
        <v>64250.356702953221</v>
      </c>
      <c r="H411" s="16">
        <f t="shared" si="317"/>
        <v>0</v>
      </c>
      <c r="I411" s="16">
        <f t="shared" si="336"/>
        <v>-135722.38070734791</v>
      </c>
      <c r="J411" s="16">
        <f t="shared" si="337"/>
        <v>0</v>
      </c>
      <c r="K411" s="16">
        <f t="shared" si="318"/>
        <v>-135722.38070734791</v>
      </c>
      <c r="L411" s="16">
        <f t="shared" si="338"/>
        <v>0</v>
      </c>
      <c r="M411" s="16">
        <f t="shared" si="319"/>
        <v>0</v>
      </c>
      <c r="N411" s="16">
        <f t="shared" si="339"/>
        <v>250928.6982369225</v>
      </c>
      <c r="O411" s="16">
        <f t="shared" si="340"/>
        <v>0</v>
      </c>
      <c r="P411" s="16">
        <f t="shared" si="320"/>
        <v>250928.6982369225</v>
      </c>
      <c r="Q411" s="16">
        <f t="shared" si="341"/>
        <v>18097.362593104677</v>
      </c>
      <c r="R411" s="16">
        <f t="shared" si="321"/>
        <v>0</v>
      </c>
      <c r="S411" s="16">
        <f t="shared" si="342"/>
        <v>41292.143542368125</v>
      </c>
      <c r="T411" s="16">
        <f t="shared" si="343"/>
        <v>0</v>
      </c>
      <c r="U411" s="16">
        <f t="shared" si="322"/>
        <v>41292.143542368125</v>
      </c>
      <c r="V411" s="16">
        <f t="shared" si="344"/>
        <v>2913.3066834035576</v>
      </c>
      <c r="W411" s="16">
        <f t="shared" si="323"/>
        <v>0</v>
      </c>
      <c r="X411" s="16">
        <f t="shared" si="345"/>
        <v>-49244.367740093985</v>
      </c>
      <c r="Y411" s="16">
        <f t="shared" si="346"/>
        <v>0</v>
      </c>
      <c r="Z411" s="16">
        <f t="shared" si="324"/>
        <v>-49244.367740093985</v>
      </c>
      <c r="AA411" s="16">
        <f t="shared" si="347"/>
        <v>0</v>
      </c>
      <c r="AB411" s="16">
        <f t="shared" si="325"/>
        <v>0</v>
      </c>
      <c r="AC411" s="16">
        <f t="shared" si="348"/>
        <v>-7686.2084127031621</v>
      </c>
      <c r="AD411" s="16">
        <f t="shared" si="349"/>
        <v>0</v>
      </c>
      <c r="AE411" s="16">
        <f t="shared" si="326"/>
        <v>-7686.2084127031621</v>
      </c>
      <c r="AF411" s="16">
        <f t="shared" si="350"/>
        <v>0</v>
      </c>
      <c r="AG411" s="16">
        <f t="shared" si="327"/>
        <v>0</v>
      </c>
      <c r="AH411" s="16">
        <f t="shared" si="351"/>
        <v>15528.669336723653</v>
      </c>
      <c r="AI411" s="16">
        <f t="shared" si="352"/>
        <v>0</v>
      </c>
      <c r="AJ411" s="16">
        <f t="shared" si="328"/>
        <v>15528.669336723653</v>
      </c>
      <c r="AK411" s="16">
        <f t="shared" si="353"/>
        <v>1099.863967203783</v>
      </c>
      <c r="AL411" s="16">
        <f t="shared" si="329"/>
        <v>0</v>
      </c>
      <c r="AM411" s="16">
        <f t="shared" si="354"/>
        <v>2687.9362914225153</v>
      </c>
      <c r="AN411" s="16">
        <f t="shared" si="355"/>
        <v>0</v>
      </c>
      <c r="AO411" s="16">
        <f t="shared" si="330"/>
        <v>2687.9362914225153</v>
      </c>
      <c r="AP411" s="16">
        <f t="shared" si="356"/>
        <v>190.75068429205967</v>
      </c>
      <c r="AQ411" s="16">
        <f t="shared" si="331"/>
        <v>0</v>
      </c>
      <c r="AR411" s="16">
        <f t="shared" si="357"/>
        <v>-7686.2084127031621</v>
      </c>
      <c r="AS411" s="16">
        <f t="shared" si="358"/>
        <v>0</v>
      </c>
      <c r="AT411" s="16">
        <f t="shared" si="332"/>
        <v>-7686.2084127031621</v>
      </c>
      <c r="AU411" s="16">
        <f t="shared" si="359"/>
        <v>0</v>
      </c>
    </row>
    <row r="412" spans="2:47">
      <c r="B412" s="13">
        <v>45</v>
      </c>
      <c r="C412" s="16">
        <f t="shared" si="315"/>
        <v>0</v>
      </c>
      <c r="D412" s="16">
        <f t="shared" si="333"/>
        <v>645077.81333355221</v>
      </c>
      <c r="E412" s="16">
        <f t="shared" si="334"/>
        <v>0</v>
      </c>
      <c r="F412" s="16">
        <f t="shared" si="316"/>
        <v>645077.81333355221</v>
      </c>
      <c r="G412" s="16">
        <f t="shared" si="335"/>
        <v>62990.545787209041</v>
      </c>
      <c r="H412" s="16">
        <f t="shared" si="317"/>
        <v>0</v>
      </c>
      <c r="I412" s="16">
        <f t="shared" si="336"/>
        <v>-135722.38070734791</v>
      </c>
      <c r="J412" s="16">
        <f t="shared" si="337"/>
        <v>0</v>
      </c>
      <c r="K412" s="16">
        <f t="shared" si="318"/>
        <v>-135722.38070734791</v>
      </c>
      <c r="L412" s="16">
        <f t="shared" si="338"/>
        <v>0</v>
      </c>
      <c r="M412" s="16">
        <f t="shared" si="319"/>
        <v>0</v>
      </c>
      <c r="N412" s="16">
        <f t="shared" si="339"/>
        <v>250928.6982369225</v>
      </c>
      <c r="O412" s="16">
        <f t="shared" si="340"/>
        <v>0</v>
      </c>
      <c r="P412" s="16">
        <f t="shared" si="320"/>
        <v>250928.6982369225</v>
      </c>
      <c r="Q412" s="16">
        <f t="shared" si="341"/>
        <v>17742.512346181054</v>
      </c>
      <c r="R412" s="16">
        <f t="shared" si="321"/>
        <v>0</v>
      </c>
      <c r="S412" s="16">
        <f t="shared" si="342"/>
        <v>41292.143542368125</v>
      </c>
      <c r="T412" s="16">
        <f t="shared" si="343"/>
        <v>0</v>
      </c>
      <c r="U412" s="16">
        <f t="shared" si="322"/>
        <v>41292.143542368125</v>
      </c>
      <c r="V412" s="16">
        <f t="shared" si="344"/>
        <v>2856.1830229446641</v>
      </c>
      <c r="W412" s="16">
        <f t="shared" si="323"/>
        <v>0</v>
      </c>
      <c r="X412" s="16">
        <f t="shared" si="345"/>
        <v>-49244.367740093985</v>
      </c>
      <c r="Y412" s="16">
        <f t="shared" si="346"/>
        <v>0</v>
      </c>
      <c r="Z412" s="16">
        <f t="shared" si="324"/>
        <v>-49244.367740093985</v>
      </c>
      <c r="AA412" s="16">
        <f t="shared" si="347"/>
        <v>0</v>
      </c>
      <c r="AB412" s="16">
        <f t="shared" si="325"/>
        <v>0</v>
      </c>
      <c r="AC412" s="16">
        <f t="shared" si="348"/>
        <v>-7686.2084127031621</v>
      </c>
      <c r="AD412" s="16">
        <f t="shared" si="349"/>
        <v>0</v>
      </c>
      <c r="AE412" s="16">
        <f t="shared" si="326"/>
        <v>-7686.2084127031621</v>
      </c>
      <c r="AF412" s="16">
        <f t="shared" si="350"/>
        <v>0</v>
      </c>
      <c r="AG412" s="16">
        <f t="shared" si="327"/>
        <v>0</v>
      </c>
      <c r="AH412" s="16">
        <f t="shared" si="351"/>
        <v>15528.669336723653</v>
      </c>
      <c r="AI412" s="16">
        <f t="shared" si="352"/>
        <v>0</v>
      </c>
      <c r="AJ412" s="16">
        <f t="shared" si="328"/>
        <v>15528.669336723653</v>
      </c>
      <c r="AK412" s="16">
        <f t="shared" si="353"/>
        <v>1078.2980070625324</v>
      </c>
      <c r="AL412" s="16">
        <f t="shared" si="329"/>
        <v>0</v>
      </c>
      <c r="AM412" s="16">
        <f t="shared" si="354"/>
        <v>2687.9362914225153</v>
      </c>
      <c r="AN412" s="16">
        <f t="shared" si="355"/>
        <v>0</v>
      </c>
      <c r="AO412" s="16">
        <f t="shared" si="330"/>
        <v>2687.9362914225153</v>
      </c>
      <c r="AP412" s="16">
        <f t="shared" si="356"/>
        <v>187.01047479613692</v>
      </c>
      <c r="AQ412" s="16">
        <f t="shared" si="331"/>
        <v>0</v>
      </c>
      <c r="AR412" s="16">
        <f t="shared" si="357"/>
        <v>-7686.2084127031621</v>
      </c>
      <c r="AS412" s="16">
        <f t="shared" si="358"/>
        <v>0</v>
      </c>
      <c r="AT412" s="16">
        <f t="shared" si="332"/>
        <v>-7686.2084127031621</v>
      </c>
      <c r="AU412" s="16">
        <f t="shared" si="359"/>
        <v>0</v>
      </c>
    </row>
    <row r="413" spans="2:47">
      <c r="B413" s="13">
        <v>46</v>
      </c>
      <c r="C413" s="16">
        <f t="shared" si="315"/>
        <v>0</v>
      </c>
      <c r="D413" s="16">
        <f t="shared" si="333"/>
        <v>645077.81333355221</v>
      </c>
      <c r="E413" s="16">
        <f t="shared" si="334"/>
        <v>0</v>
      </c>
      <c r="F413" s="16">
        <f t="shared" si="316"/>
        <v>645077.81333355221</v>
      </c>
      <c r="G413" s="16">
        <f t="shared" si="335"/>
        <v>61755.437046283376</v>
      </c>
      <c r="H413" s="16">
        <f t="shared" si="317"/>
        <v>0</v>
      </c>
      <c r="I413" s="16">
        <f t="shared" si="336"/>
        <v>-135722.38070734791</v>
      </c>
      <c r="J413" s="16">
        <f t="shared" si="337"/>
        <v>0</v>
      </c>
      <c r="K413" s="16">
        <f t="shared" si="318"/>
        <v>-135722.38070734791</v>
      </c>
      <c r="L413" s="16">
        <f t="shared" si="338"/>
        <v>0</v>
      </c>
      <c r="M413" s="16">
        <f t="shared" si="319"/>
        <v>0</v>
      </c>
      <c r="N413" s="16">
        <f t="shared" si="339"/>
        <v>250928.6982369225</v>
      </c>
      <c r="O413" s="16">
        <f t="shared" si="340"/>
        <v>0</v>
      </c>
      <c r="P413" s="16">
        <f t="shared" si="320"/>
        <v>250928.6982369225</v>
      </c>
      <c r="Q413" s="16">
        <f t="shared" si="341"/>
        <v>17394.619947236326</v>
      </c>
      <c r="R413" s="16">
        <f t="shared" si="321"/>
        <v>0</v>
      </c>
      <c r="S413" s="16">
        <f t="shared" si="342"/>
        <v>41292.143542368125</v>
      </c>
      <c r="T413" s="16">
        <f t="shared" si="343"/>
        <v>0</v>
      </c>
      <c r="U413" s="16">
        <f t="shared" si="322"/>
        <v>41292.143542368125</v>
      </c>
      <c r="V413" s="16">
        <f t="shared" si="344"/>
        <v>2800.1794342594744</v>
      </c>
      <c r="W413" s="16">
        <f t="shared" si="323"/>
        <v>0</v>
      </c>
      <c r="X413" s="16">
        <f t="shared" si="345"/>
        <v>-49244.367740093985</v>
      </c>
      <c r="Y413" s="16">
        <f t="shared" si="346"/>
        <v>0</v>
      </c>
      <c r="Z413" s="16">
        <f t="shared" si="324"/>
        <v>-49244.367740093985</v>
      </c>
      <c r="AA413" s="16">
        <f t="shared" si="347"/>
        <v>0</v>
      </c>
      <c r="AB413" s="16">
        <f t="shared" si="325"/>
        <v>0</v>
      </c>
      <c r="AC413" s="16">
        <f t="shared" si="348"/>
        <v>-7686.2084127031621</v>
      </c>
      <c r="AD413" s="16">
        <f t="shared" si="349"/>
        <v>0</v>
      </c>
      <c r="AE413" s="16">
        <f t="shared" si="326"/>
        <v>-7686.2084127031621</v>
      </c>
      <c r="AF413" s="16">
        <f t="shared" si="350"/>
        <v>0</v>
      </c>
      <c r="AG413" s="16">
        <f t="shared" si="327"/>
        <v>0</v>
      </c>
      <c r="AH413" s="16">
        <f t="shared" si="351"/>
        <v>15528.669336723653</v>
      </c>
      <c r="AI413" s="16">
        <f t="shared" si="352"/>
        <v>0</v>
      </c>
      <c r="AJ413" s="16">
        <f t="shared" si="328"/>
        <v>15528.669336723653</v>
      </c>
      <c r="AK413" s="16">
        <f t="shared" si="353"/>
        <v>1057.1549088848358</v>
      </c>
      <c r="AL413" s="16">
        <f t="shared" si="329"/>
        <v>0</v>
      </c>
      <c r="AM413" s="16">
        <f t="shared" si="354"/>
        <v>2687.9362914225153</v>
      </c>
      <c r="AN413" s="16">
        <f t="shared" si="355"/>
        <v>0</v>
      </c>
      <c r="AO413" s="16">
        <f t="shared" si="330"/>
        <v>2687.9362914225153</v>
      </c>
      <c r="AP413" s="16">
        <f t="shared" si="356"/>
        <v>183.34360274131069</v>
      </c>
      <c r="AQ413" s="16">
        <f t="shared" si="331"/>
        <v>0</v>
      </c>
      <c r="AR413" s="16">
        <f t="shared" si="357"/>
        <v>-7686.2084127031621</v>
      </c>
      <c r="AS413" s="16">
        <f t="shared" si="358"/>
        <v>0</v>
      </c>
      <c r="AT413" s="16">
        <f t="shared" si="332"/>
        <v>-7686.2084127031621</v>
      </c>
      <c r="AU413" s="16">
        <f t="shared" si="359"/>
        <v>0</v>
      </c>
    </row>
    <row r="414" spans="2:47">
      <c r="B414" s="13">
        <v>47</v>
      </c>
      <c r="C414" s="16">
        <f t="shared" si="315"/>
        <v>0</v>
      </c>
      <c r="D414" s="16">
        <f t="shared" si="333"/>
        <v>645077.81333355221</v>
      </c>
      <c r="E414" s="16">
        <f t="shared" si="334"/>
        <v>0</v>
      </c>
      <c r="F414" s="16">
        <f t="shared" si="316"/>
        <v>645077.81333355221</v>
      </c>
      <c r="G414" s="16">
        <f t="shared" si="335"/>
        <v>60544.546123807231</v>
      </c>
      <c r="H414" s="16">
        <f t="shared" si="317"/>
        <v>0</v>
      </c>
      <c r="I414" s="16">
        <f t="shared" si="336"/>
        <v>-135722.38070734791</v>
      </c>
      <c r="J414" s="16">
        <f t="shared" si="337"/>
        <v>0</v>
      </c>
      <c r="K414" s="16">
        <f t="shared" si="318"/>
        <v>-135722.38070734791</v>
      </c>
      <c r="L414" s="16">
        <f t="shared" si="338"/>
        <v>0</v>
      </c>
      <c r="M414" s="16">
        <f t="shared" si="319"/>
        <v>0</v>
      </c>
      <c r="N414" s="16">
        <f t="shared" si="339"/>
        <v>250928.6982369225</v>
      </c>
      <c r="O414" s="16">
        <f t="shared" si="340"/>
        <v>0</v>
      </c>
      <c r="P414" s="16">
        <f t="shared" si="320"/>
        <v>250928.6982369225</v>
      </c>
      <c r="Q414" s="16">
        <f t="shared" si="341"/>
        <v>17053.548967878749</v>
      </c>
      <c r="R414" s="16">
        <f t="shared" si="321"/>
        <v>0</v>
      </c>
      <c r="S414" s="16">
        <f t="shared" si="342"/>
        <v>41292.143542368125</v>
      </c>
      <c r="T414" s="16">
        <f t="shared" si="343"/>
        <v>0</v>
      </c>
      <c r="U414" s="16">
        <f t="shared" si="322"/>
        <v>41292.143542368125</v>
      </c>
      <c r="V414" s="16">
        <f t="shared" si="344"/>
        <v>2745.2739551563473</v>
      </c>
      <c r="W414" s="16">
        <f t="shared" si="323"/>
        <v>0</v>
      </c>
      <c r="X414" s="16">
        <f t="shared" si="345"/>
        <v>-49244.367740093985</v>
      </c>
      <c r="Y414" s="16">
        <f t="shared" si="346"/>
        <v>0</v>
      </c>
      <c r="Z414" s="16">
        <f t="shared" si="324"/>
        <v>-49244.367740093985</v>
      </c>
      <c r="AA414" s="16">
        <f t="shared" si="347"/>
        <v>0</v>
      </c>
      <c r="AB414" s="16">
        <f t="shared" si="325"/>
        <v>0</v>
      </c>
      <c r="AC414" s="16">
        <f t="shared" si="348"/>
        <v>-7686.2084127031621</v>
      </c>
      <c r="AD414" s="16">
        <f t="shared" si="349"/>
        <v>0</v>
      </c>
      <c r="AE414" s="16">
        <f t="shared" si="326"/>
        <v>-7686.2084127031621</v>
      </c>
      <c r="AF414" s="16">
        <f t="shared" si="350"/>
        <v>0</v>
      </c>
      <c r="AG414" s="16">
        <f t="shared" si="327"/>
        <v>0</v>
      </c>
      <c r="AH414" s="16">
        <f t="shared" si="351"/>
        <v>15528.669336723653</v>
      </c>
      <c r="AI414" s="16">
        <f t="shared" si="352"/>
        <v>0</v>
      </c>
      <c r="AJ414" s="16">
        <f t="shared" si="328"/>
        <v>15528.669336723653</v>
      </c>
      <c r="AK414" s="16">
        <f t="shared" si="353"/>
        <v>1036.426381259643</v>
      </c>
      <c r="AL414" s="16">
        <f t="shared" si="329"/>
        <v>0</v>
      </c>
      <c r="AM414" s="16">
        <f t="shared" si="354"/>
        <v>2687.9362914225153</v>
      </c>
      <c r="AN414" s="16">
        <f t="shared" si="355"/>
        <v>0</v>
      </c>
      <c r="AO414" s="16">
        <f t="shared" si="330"/>
        <v>2687.9362914225153</v>
      </c>
      <c r="AP414" s="16">
        <f t="shared" si="356"/>
        <v>179.74863013853988</v>
      </c>
      <c r="AQ414" s="16">
        <f t="shared" si="331"/>
        <v>0</v>
      </c>
      <c r="AR414" s="16">
        <f t="shared" si="357"/>
        <v>-7686.2084127031621</v>
      </c>
      <c r="AS414" s="16">
        <f t="shared" si="358"/>
        <v>0</v>
      </c>
      <c r="AT414" s="16">
        <f t="shared" si="332"/>
        <v>-7686.2084127031621</v>
      </c>
      <c r="AU414" s="16">
        <f t="shared" si="359"/>
        <v>0</v>
      </c>
    </row>
    <row r="415" spans="2:47">
      <c r="B415" s="13">
        <v>48</v>
      </c>
      <c r="C415" s="16">
        <f t="shared" si="315"/>
        <v>0</v>
      </c>
      <c r="D415" s="16">
        <f t="shared" si="333"/>
        <v>645077.81333355221</v>
      </c>
      <c r="E415" s="16">
        <f t="shared" si="334"/>
        <v>0</v>
      </c>
      <c r="F415" s="16">
        <f t="shared" si="316"/>
        <v>645077.81333355221</v>
      </c>
      <c r="G415" s="16">
        <f t="shared" si="335"/>
        <v>59357.398160595323</v>
      </c>
      <c r="H415" s="16">
        <f t="shared" si="317"/>
        <v>0</v>
      </c>
      <c r="I415" s="16">
        <f t="shared" si="336"/>
        <v>-135722.38070734791</v>
      </c>
      <c r="J415" s="16">
        <f t="shared" si="337"/>
        <v>0</v>
      </c>
      <c r="K415" s="16">
        <f t="shared" si="318"/>
        <v>-135722.38070734791</v>
      </c>
      <c r="L415" s="16">
        <f t="shared" si="338"/>
        <v>0</v>
      </c>
      <c r="M415" s="16">
        <f t="shared" si="319"/>
        <v>0</v>
      </c>
      <c r="N415" s="16">
        <f t="shared" si="339"/>
        <v>250928.6982369225</v>
      </c>
      <c r="O415" s="16">
        <f t="shared" si="340"/>
        <v>0</v>
      </c>
      <c r="P415" s="16">
        <f t="shared" si="320"/>
        <v>250928.6982369225</v>
      </c>
      <c r="Q415" s="16">
        <f t="shared" si="341"/>
        <v>16719.165654783086</v>
      </c>
      <c r="R415" s="16">
        <f t="shared" si="321"/>
        <v>0</v>
      </c>
      <c r="S415" s="16">
        <f t="shared" si="342"/>
        <v>41292.143542368125</v>
      </c>
      <c r="T415" s="16">
        <f t="shared" si="343"/>
        <v>0</v>
      </c>
      <c r="U415" s="16">
        <f t="shared" si="322"/>
        <v>41292.143542368125</v>
      </c>
      <c r="V415" s="16">
        <f t="shared" si="344"/>
        <v>2691.4450540748503</v>
      </c>
      <c r="W415" s="16">
        <f t="shared" si="323"/>
        <v>0</v>
      </c>
      <c r="X415" s="16">
        <f t="shared" si="345"/>
        <v>-49244.367740093985</v>
      </c>
      <c r="Y415" s="16">
        <f t="shared" si="346"/>
        <v>0</v>
      </c>
      <c r="Z415" s="16">
        <f t="shared" si="324"/>
        <v>-49244.367740093985</v>
      </c>
      <c r="AA415" s="16">
        <f t="shared" si="347"/>
        <v>0</v>
      </c>
      <c r="AB415" s="16">
        <f t="shared" si="325"/>
        <v>0</v>
      </c>
      <c r="AC415" s="16">
        <f t="shared" si="348"/>
        <v>-7686.2084127031621</v>
      </c>
      <c r="AD415" s="16">
        <f t="shared" si="349"/>
        <v>0</v>
      </c>
      <c r="AE415" s="16">
        <f t="shared" si="326"/>
        <v>-7686.2084127031621</v>
      </c>
      <c r="AF415" s="16">
        <f t="shared" si="350"/>
        <v>0</v>
      </c>
      <c r="AG415" s="16">
        <f t="shared" si="327"/>
        <v>0</v>
      </c>
      <c r="AH415" s="16">
        <f t="shared" si="351"/>
        <v>15528.669336723653</v>
      </c>
      <c r="AI415" s="16">
        <f t="shared" si="352"/>
        <v>0</v>
      </c>
      <c r="AJ415" s="16">
        <f t="shared" si="328"/>
        <v>15528.669336723653</v>
      </c>
      <c r="AK415" s="16">
        <f t="shared" si="353"/>
        <v>1016.1042953525912</v>
      </c>
      <c r="AL415" s="16">
        <f t="shared" si="329"/>
        <v>0</v>
      </c>
      <c r="AM415" s="16">
        <f t="shared" si="354"/>
        <v>2687.9362914225153</v>
      </c>
      <c r="AN415" s="16">
        <f t="shared" si="355"/>
        <v>0</v>
      </c>
      <c r="AO415" s="16">
        <f t="shared" si="330"/>
        <v>2687.9362914225153</v>
      </c>
      <c r="AP415" s="16">
        <f t="shared" si="356"/>
        <v>176.22414719464695</v>
      </c>
      <c r="AQ415" s="16">
        <f t="shared" si="331"/>
        <v>0</v>
      </c>
      <c r="AR415" s="16">
        <f t="shared" si="357"/>
        <v>-7686.2084127031621</v>
      </c>
      <c r="AS415" s="16">
        <f t="shared" si="358"/>
        <v>0</v>
      </c>
      <c r="AT415" s="16">
        <f t="shared" si="332"/>
        <v>-7686.2084127031621</v>
      </c>
      <c r="AU415" s="16">
        <f t="shared" si="359"/>
        <v>0</v>
      </c>
    </row>
    <row r="416" spans="2:47">
      <c r="B416" s="13">
        <v>49</v>
      </c>
      <c r="C416" s="16">
        <f t="shared" si="315"/>
        <v>0</v>
      </c>
      <c r="D416" s="16">
        <f t="shared" si="333"/>
        <v>645077.81333355221</v>
      </c>
      <c r="E416" s="16">
        <f t="shared" si="334"/>
        <v>0</v>
      </c>
      <c r="F416" s="16">
        <f t="shared" si="316"/>
        <v>645077.81333355221</v>
      </c>
      <c r="G416" s="16">
        <f t="shared" si="335"/>
        <v>58193.52760842679</v>
      </c>
      <c r="H416" s="16">
        <f t="shared" si="317"/>
        <v>0</v>
      </c>
      <c r="I416" s="16">
        <f t="shared" si="336"/>
        <v>-135722.38070734791</v>
      </c>
      <c r="J416" s="16">
        <f t="shared" si="337"/>
        <v>0</v>
      </c>
      <c r="K416" s="16">
        <f t="shared" si="318"/>
        <v>-135722.38070734791</v>
      </c>
      <c r="L416" s="16">
        <f t="shared" si="338"/>
        <v>0</v>
      </c>
      <c r="M416" s="16">
        <f t="shared" si="319"/>
        <v>0</v>
      </c>
      <c r="N416" s="16">
        <f t="shared" si="339"/>
        <v>250928.6982369225</v>
      </c>
      <c r="O416" s="16">
        <f t="shared" si="340"/>
        <v>0</v>
      </c>
      <c r="P416" s="16">
        <f t="shared" si="320"/>
        <v>250928.6982369225</v>
      </c>
      <c r="Q416" s="16">
        <f t="shared" si="341"/>
        <v>16391.338877238319</v>
      </c>
      <c r="R416" s="16">
        <f t="shared" si="321"/>
        <v>0</v>
      </c>
      <c r="S416" s="16">
        <f t="shared" si="342"/>
        <v>41292.143542368125</v>
      </c>
      <c r="T416" s="16">
        <f t="shared" si="343"/>
        <v>0</v>
      </c>
      <c r="U416" s="16">
        <f t="shared" si="322"/>
        <v>41292.143542368125</v>
      </c>
      <c r="V416" s="16">
        <f t="shared" si="344"/>
        <v>2638.67162164201</v>
      </c>
      <c r="W416" s="16">
        <f t="shared" si="323"/>
        <v>0</v>
      </c>
      <c r="X416" s="16">
        <f t="shared" si="345"/>
        <v>-49244.367740093985</v>
      </c>
      <c r="Y416" s="16">
        <f t="shared" si="346"/>
        <v>0</v>
      </c>
      <c r="Z416" s="16">
        <f t="shared" si="324"/>
        <v>-49244.367740093985</v>
      </c>
      <c r="AA416" s="16">
        <f t="shared" si="347"/>
        <v>0</v>
      </c>
      <c r="AB416" s="16">
        <f t="shared" si="325"/>
        <v>0</v>
      </c>
      <c r="AC416" s="16">
        <f t="shared" si="348"/>
        <v>-7686.2084127031621</v>
      </c>
      <c r="AD416" s="16">
        <f t="shared" si="349"/>
        <v>0</v>
      </c>
      <c r="AE416" s="16">
        <f t="shared" si="326"/>
        <v>-7686.2084127031621</v>
      </c>
      <c r="AF416" s="16">
        <f t="shared" si="350"/>
        <v>0</v>
      </c>
      <c r="AG416" s="16">
        <f t="shared" si="327"/>
        <v>0</v>
      </c>
      <c r="AH416" s="16">
        <f t="shared" si="351"/>
        <v>15528.669336723653</v>
      </c>
      <c r="AI416" s="16">
        <f t="shared" si="352"/>
        <v>0</v>
      </c>
      <c r="AJ416" s="16">
        <f t="shared" si="328"/>
        <v>15528.669336723653</v>
      </c>
      <c r="AK416" s="16">
        <f t="shared" si="353"/>
        <v>996.18068171822665</v>
      </c>
      <c r="AL416" s="16">
        <f t="shared" si="329"/>
        <v>0</v>
      </c>
      <c r="AM416" s="16">
        <f t="shared" si="354"/>
        <v>2687.9362914225153</v>
      </c>
      <c r="AN416" s="16">
        <f t="shared" si="355"/>
        <v>0</v>
      </c>
      <c r="AO416" s="16">
        <f t="shared" si="330"/>
        <v>2687.9362914225153</v>
      </c>
      <c r="AP416" s="16">
        <f t="shared" si="356"/>
        <v>172.76877175945779</v>
      </c>
      <c r="AQ416" s="16">
        <f t="shared" si="331"/>
        <v>0</v>
      </c>
      <c r="AR416" s="16">
        <f t="shared" si="357"/>
        <v>-7686.2084127031621</v>
      </c>
      <c r="AS416" s="16">
        <f t="shared" si="358"/>
        <v>0</v>
      </c>
      <c r="AT416" s="16">
        <f t="shared" si="332"/>
        <v>-7686.2084127031621</v>
      </c>
      <c r="AU416" s="16">
        <f t="shared" si="359"/>
        <v>0</v>
      </c>
    </row>
    <row r="417" spans="1:47">
      <c r="B417" s="13">
        <v>50</v>
      </c>
      <c r="C417" s="16">
        <f t="shared" si="315"/>
        <v>0</v>
      </c>
      <c r="D417" s="16">
        <f t="shared" si="333"/>
        <v>645077.81333355221</v>
      </c>
      <c r="E417" s="16">
        <f t="shared" si="334"/>
        <v>0</v>
      </c>
      <c r="F417" s="16">
        <f t="shared" si="316"/>
        <v>645077.81333355221</v>
      </c>
      <c r="G417" s="16">
        <f t="shared" si="335"/>
        <v>57052.478047477241</v>
      </c>
      <c r="H417" s="16">
        <f t="shared" si="317"/>
        <v>0</v>
      </c>
      <c r="I417" s="16">
        <f t="shared" si="336"/>
        <v>-135722.38070734791</v>
      </c>
      <c r="J417" s="16">
        <f t="shared" si="337"/>
        <v>0</v>
      </c>
      <c r="K417" s="16">
        <f t="shared" si="318"/>
        <v>-135722.38070734791</v>
      </c>
      <c r="L417" s="16">
        <f t="shared" si="338"/>
        <v>0</v>
      </c>
      <c r="M417" s="16">
        <f t="shared" si="319"/>
        <v>0</v>
      </c>
      <c r="N417" s="16">
        <f t="shared" si="339"/>
        <v>250928.6982369225</v>
      </c>
      <c r="O417" s="16">
        <f t="shared" si="340"/>
        <v>0</v>
      </c>
      <c r="P417" s="16">
        <f t="shared" si="320"/>
        <v>250928.6982369225</v>
      </c>
      <c r="Q417" s="16">
        <f t="shared" si="341"/>
        <v>16069.940075723842</v>
      </c>
      <c r="R417" s="16">
        <f t="shared" si="321"/>
        <v>0</v>
      </c>
      <c r="S417" s="16">
        <f t="shared" si="342"/>
        <v>41292.143542368125</v>
      </c>
      <c r="T417" s="16">
        <f t="shared" si="343"/>
        <v>0</v>
      </c>
      <c r="U417" s="16">
        <f t="shared" si="322"/>
        <v>41292.143542368125</v>
      </c>
      <c r="V417" s="16">
        <f t="shared" si="344"/>
        <v>2586.9329623941276</v>
      </c>
      <c r="W417" s="16">
        <f t="shared" si="323"/>
        <v>0</v>
      </c>
      <c r="X417" s="16">
        <f t="shared" si="345"/>
        <v>-49244.367740093985</v>
      </c>
      <c r="Y417" s="16">
        <f t="shared" si="346"/>
        <v>0</v>
      </c>
      <c r="Z417" s="16">
        <f t="shared" si="324"/>
        <v>-49244.367740093985</v>
      </c>
      <c r="AA417" s="16">
        <f t="shared" si="347"/>
        <v>0</v>
      </c>
      <c r="AB417" s="16">
        <f t="shared" si="325"/>
        <v>0</v>
      </c>
      <c r="AC417" s="16">
        <f t="shared" si="348"/>
        <v>-7686.2084127031621</v>
      </c>
      <c r="AD417" s="16">
        <f t="shared" si="349"/>
        <v>0</v>
      </c>
      <c r="AE417" s="16">
        <f t="shared" si="326"/>
        <v>-7686.2084127031621</v>
      </c>
      <c r="AF417" s="16">
        <f t="shared" si="350"/>
        <v>0</v>
      </c>
      <c r="AG417" s="16">
        <f t="shared" si="327"/>
        <v>0</v>
      </c>
      <c r="AH417" s="16">
        <f t="shared" si="351"/>
        <v>15528.669336723653</v>
      </c>
      <c r="AI417" s="16">
        <f t="shared" si="352"/>
        <v>0</v>
      </c>
      <c r="AJ417" s="16">
        <f t="shared" si="328"/>
        <v>15528.669336723653</v>
      </c>
      <c r="AK417" s="16">
        <f t="shared" si="353"/>
        <v>976.64772717473204</v>
      </c>
      <c r="AL417" s="16">
        <f t="shared" si="329"/>
        <v>0</v>
      </c>
      <c r="AM417" s="16">
        <f t="shared" si="354"/>
        <v>2687.9362914225153</v>
      </c>
      <c r="AN417" s="16">
        <f t="shared" si="355"/>
        <v>0</v>
      </c>
      <c r="AO417" s="16">
        <f t="shared" si="330"/>
        <v>2687.9362914225153</v>
      </c>
      <c r="AP417" s="16">
        <f t="shared" si="356"/>
        <v>169.38114878378215</v>
      </c>
      <c r="AQ417" s="16">
        <f t="shared" si="331"/>
        <v>0</v>
      </c>
      <c r="AR417" s="16">
        <f t="shared" si="357"/>
        <v>-7686.2084127031621</v>
      </c>
      <c r="AS417" s="16">
        <f t="shared" si="358"/>
        <v>0</v>
      </c>
      <c r="AT417" s="16">
        <f t="shared" si="332"/>
        <v>-7686.2084127031621</v>
      </c>
      <c r="AU417" s="16">
        <f t="shared" si="359"/>
        <v>0</v>
      </c>
    </row>
    <row r="418" spans="1:47">
      <c r="B418" s="13">
        <v>51</v>
      </c>
      <c r="C418" s="16">
        <f t="shared" si="315"/>
        <v>0</v>
      </c>
      <c r="D418" s="16">
        <f t="shared" si="333"/>
        <v>645077.81333355221</v>
      </c>
      <c r="E418" s="16">
        <f t="shared" si="334"/>
        <v>0</v>
      </c>
      <c r="F418" s="16">
        <f t="shared" si="316"/>
        <v>645077.81333355221</v>
      </c>
      <c r="G418" s="16">
        <f t="shared" si="335"/>
        <v>55933.802007330625</v>
      </c>
      <c r="H418" s="16">
        <f t="shared" si="317"/>
        <v>0</v>
      </c>
      <c r="I418" s="16">
        <f t="shared" si="336"/>
        <v>-135722.38070734791</v>
      </c>
      <c r="J418" s="16">
        <f t="shared" si="337"/>
        <v>0</v>
      </c>
      <c r="K418" s="16">
        <f t="shared" si="318"/>
        <v>-135722.38070734791</v>
      </c>
      <c r="L418" s="16">
        <f t="shared" si="338"/>
        <v>0</v>
      </c>
      <c r="M418" s="16">
        <f t="shared" si="319"/>
        <v>0</v>
      </c>
      <c r="N418" s="16">
        <f t="shared" si="339"/>
        <v>250928.6982369225</v>
      </c>
      <c r="O418" s="16">
        <f t="shared" si="340"/>
        <v>0</v>
      </c>
      <c r="P418" s="16">
        <f t="shared" si="320"/>
        <v>250928.6982369225</v>
      </c>
      <c r="Q418" s="16">
        <f t="shared" si="341"/>
        <v>15754.843211493962</v>
      </c>
      <c r="R418" s="16">
        <f t="shared" si="321"/>
        <v>0</v>
      </c>
      <c r="S418" s="16">
        <f t="shared" si="342"/>
        <v>41292.143542368125</v>
      </c>
      <c r="T418" s="16">
        <f t="shared" si="343"/>
        <v>0</v>
      </c>
      <c r="U418" s="16">
        <f t="shared" si="322"/>
        <v>41292.143542368125</v>
      </c>
      <c r="V418" s="16">
        <f t="shared" si="344"/>
        <v>2536.2087866609095</v>
      </c>
      <c r="W418" s="16">
        <f t="shared" si="323"/>
        <v>0</v>
      </c>
      <c r="X418" s="16">
        <f t="shared" si="345"/>
        <v>-49244.367740093985</v>
      </c>
      <c r="Y418" s="16">
        <f t="shared" si="346"/>
        <v>0</v>
      </c>
      <c r="Z418" s="16">
        <f t="shared" si="324"/>
        <v>-49244.367740093985</v>
      </c>
      <c r="AA418" s="16">
        <f t="shared" si="347"/>
        <v>0</v>
      </c>
      <c r="AB418" s="16">
        <f t="shared" si="325"/>
        <v>0</v>
      </c>
      <c r="AC418" s="16">
        <f t="shared" si="348"/>
        <v>-7686.2084127031621</v>
      </c>
      <c r="AD418" s="16">
        <f t="shared" si="349"/>
        <v>0</v>
      </c>
      <c r="AE418" s="16">
        <f t="shared" si="326"/>
        <v>-7686.2084127031621</v>
      </c>
      <c r="AF418" s="16">
        <f t="shared" si="350"/>
        <v>0</v>
      </c>
      <c r="AG418" s="16">
        <f t="shared" si="327"/>
        <v>0</v>
      </c>
      <c r="AH418" s="16">
        <f t="shared" si="351"/>
        <v>15528.669336723653</v>
      </c>
      <c r="AI418" s="16">
        <f t="shared" si="352"/>
        <v>0</v>
      </c>
      <c r="AJ418" s="16">
        <f t="shared" si="328"/>
        <v>15528.669336723653</v>
      </c>
      <c r="AK418" s="16">
        <f t="shared" si="353"/>
        <v>957.49777173993334</v>
      </c>
      <c r="AL418" s="16">
        <f t="shared" si="329"/>
        <v>0</v>
      </c>
      <c r="AM418" s="16">
        <f t="shared" si="354"/>
        <v>2687.9362914225153</v>
      </c>
      <c r="AN418" s="16">
        <f t="shared" si="355"/>
        <v>0</v>
      </c>
      <c r="AO418" s="16">
        <f t="shared" si="330"/>
        <v>2687.9362914225153</v>
      </c>
      <c r="AP418" s="16">
        <f t="shared" si="356"/>
        <v>166.05994978802173</v>
      </c>
      <c r="AQ418" s="16">
        <f t="shared" si="331"/>
        <v>0</v>
      </c>
      <c r="AR418" s="16">
        <f t="shared" si="357"/>
        <v>-7686.2084127031621</v>
      </c>
      <c r="AS418" s="16">
        <f t="shared" si="358"/>
        <v>0</v>
      </c>
      <c r="AT418" s="16">
        <f t="shared" si="332"/>
        <v>-7686.2084127031621</v>
      </c>
      <c r="AU418" s="16">
        <f t="shared" si="359"/>
        <v>0</v>
      </c>
    </row>
    <row r="419" spans="1:47">
      <c r="B419" s="13">
        <v>52</v>
      </c>
      <c r="C419" s="16">
        <f t="shared" si="315"/>
        <v>0</v>
      </c>
      <c r="D419" s="16">
        <f t="shared" si="333"/>
        <v>645077.81333355221</v>
      </c>
      <c r="E419" s="16">
        <f t="shared" si="334"/>
        <v>0</v>
      </c>
      <c r="F419" s="16">
        <f t="shared" si="316"/>
        <v>645077.81333355221</v>
      </c>
      <c r="G419" s="16">
        <f t="shared" si="335"/>
        <v>54837.060791500611</v>
      </c>
      <c r="H419" s="16">
        <f t="shared" si="317"/>
        <v>0</v>
      </c>
      <c r="I419" s="16">
        <f t="shared" si="336"/>
        <v>-135722.38070734791</v>
      </c>
      <c r="J419" s="16">
        <f t="shared" si="337"/>
        <v>0</v>
      </c>
      <c r="K419" s="16">
        <f t="shared" si="318"/>
        <v>-135722.38070734791</v>
      </c>
      <c r="L419" s="16">
        <f t="shared" si="338"/>
        <v>0</v>
      </c>
      <c r="M419" s="16">
        <f t="shared" si="319"/>
        <v>0</v>
      </c>
      <c r="N419" s="16">
        <f t="shared" si="339"/>
        <v>250928.6982369225</v>
      </c>
      <c r="O419" s="16">
        <f t="shared" si="340"/>
        <v>0</v>
      </c>
      <c r="P419" s="16">
        <f t="shared" si="320"/>
        <v>250928.6982369225</v>
      </c>
      <c r="Q419" s="16">
        <f t="shared" si="341"/>
        <v>15445.924717150943</v>
      </c>
      <c r="R419" s="16">
        <f t="shared" si="321"/>
        <v>0</v>
      </c>
      <c r="S419" s="16">
        <f t="shared" si="342"/>
        <v>41292.143542368125</v>
      </c>
      <c r="T419" s="16">
        <f t="shared" si="343"/>
        <v>0</v>
      </c>
      <c r="U419" s="16">
        <f t="shared" si="322"/>
        <v>41292.143542368125</v>
      </c>
      <c r="V419" s="16">
        <f t="shared" si="344"/>
        <v>2486.4792026087348</v>
      </c>
      <c r="W419" s="16">
        <f t="shared" si="323"/>
        <v>0</v>
      </c>
      <c r="X419" s="16">
        <f t="shared" si="345"/>
        <v>-49244.367740093985</v>
      </c>
      <c r="Y419" s="16">
        <f t="shared" si="346"/>
        <v>0</v>
      </c>
      <c r="Z419" s="16">
        <f t="shared" si="324"/>
        <v>-49244.367740093985</v>
      </c>
      <c r="AA419" s="16">
        <f t="shared" si="347"/>
        <v>0</v>
      </c>
      <c r="AB419" s="16">
        <f t="shared" si="325"/>
        <v>0</v>
      </c>
      <c r="AC419" s="16">
        <f t="shared" si="348"/>
        <v>-7686.2084127031621</v>
      </c>
      <c r="AD419" s="16">
        <f t="shared" si="349"/>
        <v>0</v>
      </c>
      <c r="AE419" s="16">
        <f t="shared" si="326"/>
        <v>-7686.2084127031621</v>
      </c>
      <c r="AF419" s="16">
        <f t="shared" si="350"/>
        <v>0</v>
      </c>
      <c r="AG419" s="16">
        <f t="shared" si="327"/>
        <v>0</v>
      </c>
      <c r="AH419" s="16">
        <f t="shared" si="351"/>
        <v>15528.669336723653</v>
      </c>
      <c r="AI419" s="16">
        <f t="shared" si="352"/>
        <v>0</v>
      </c>
      <c r="AJ419" s="16">
        <f t="shared" si="328"/>
        <v>15528.669336723653</v>
      </c>
      <c r="AK419" s="16">
        <f t="shared" si="353"/>
        <v>938.72330562738557</v>
      </c>
      <c r="AL419" s="16">
        <f t="shared" si="329"/>
        <v>0</v>
      </c>
      <c r="AM419" s="16">
        <f t="shared" si="354"/>
        <v>2687.9362914225153</v>
      </c>
      <c r="AN419" s="16">
        <f t="shared" si="355"/>
        <v>0</v>
      </c>
      <c r="AO419" s="16">
        <f t="shared" si="330"/>
        <v>2687.9362914225153</v>
      </c>
      <c r="AP419" s="16">
        <f t="shared" si="356"/>
        <v>162.80387234119777</v>
      </c>
      <c r="AQ419" s="16">
        <f t="shared" si="331"/>
        <v>0</v>
      </c>
      <c r="AR419" s="16">
        <f t="shared" si="357"/>
        <v>-7686.2084127031621</v>
      </c>
      <c r="AS419" s="16">
        <f t="shared" si="358"/>
        <v>0</v>
      </c>
      <c r="AT419" s="16">
        <f t="shared" si="332"/>
        <v>-7686.2084127031621</v>
      </c>
      <c r="AU419" s="16">
        <f t="shared" si="359"/>
        <v>0</v>
      </c>
    </row>
    <row r="420" spans="1:47">
      <c r="B420" s="13">
        <v>53</v>
      </c>
      <c r="C420" s="16">
        <f t="shared" si="315"/>
        <v>0</v>
      </c>
      <c r="D420" s="16">
        <f t="shared" si="333"/>
        <v>645077.81333355221</v>
      </c>
      <c r="E420" s="16">
        <f t="shared" si="334"/>
        <v>0</v>
      </c>
      <c r="F420" s="16">
        <f t="shared" si="316"/>
        <v>645077.81333355221</v>
      </c>
      <c r="G420" s="16">
        <f t="shared" si="335"/>
        <v>53761.824305392758</v>
      </c>
      <c r="H420" s="16">
        <f t="shared" si="317"/>
        <v>0</v>
      </c>
      <c r="I420" s="16">
        <f t="shared" si="336"/>
        <v>-135722.38070734791</v>
      </c>
      <c r="J420" s="16">
        <f t="shared" si="337"/>
        <v>0</v>
      </c>
      <c r="K420" s="16">
        <f t="shared" si="318"/>
        <v>-135722.38070734791</v>
      </c>
      <c r="L420" s="16">
        <f t="shared" si="338"/>
        <v>0</v>
      </c>
      <c r="M420" s="16">
        <f t="shared" si="319"/>
        <v>0</v>
      </c>
      <c r="N420" s="16">
        <f t="shared" si="339"/>
        <v>250928.6982369225</v>
      </c>
      <c r="O420" s="16">
        <f t="shared" si="340"/>
        <v>0</v>
      </c>
      <c r="P420" s="16">
        <f t="shared" si="320"/>
        <v>250928.6982369225</v>
      </c>
      <c r="Q420" s="16">
        <f t="shared" si="341"/>
        <v>15143.063448187198</v>
      </c>
      <c r="R420" s="16">
        <f t="shared" si="321"/>
        <v>0</v>
      </c>
      <c r="S420" s="16">
        <f t="shared" si="342"/>
        <v>41292.143542368125</v>
      </c>
      <c r="T420" s="16">
        <f t="shared" si="343"/>
        <v>0</v>
      </c>
      <c r="U420" s="16">
        <f t="shared" si="322"/>
        <v>41292.143542368125</v>
      </c>
      <c r="V420" s="16">
        <f t="shared" si="344"/>
        <v>2437.724708439936</v>
      </c>
      <c r="W420" s="16">
        <f t="shared" si="323"/>
        <v>0</v>
      </c>
      <c r="X420" s="16">
        <f t="shared" si="345"/>
        <v>-49244.367740093985</v>
      </c>
      <c r="Y420" s="16">
        <f t="shared" si="346"/>
        <v>0</v>
      </c>
      <c r="Z420" s="16">
        <f t="shared" si="324"/>
        <v>-49244.367740093985</v>
      </c>
      <c r="AA420" s="16">
        <f t="shared" si="347"/>
        <v>0</v>
      </c>
      <c r="AB420" s="16">
        <f t="shared" si="325"/>
        <v>0</v>
      </c>
      <c r="AC420" s="16">
        <f t="shared" si="348"/>
        <v>-7686.2084127031621</v>
      </c>
      <c r="AD420" s="16">
        <f t="shared" si="349"/>
        <v>0</v>
      </c>
      <c r="AE420" s="16">
        <f t="shared" si="326"/>
        <v>-7686.2084127031621</v>
      </c>
      <c r="AF420" s="16">
        <f t="shared" si="350"/>
        <v>0</v>
      </c>
      <c r="AG420" s="16">
        <f t="shared" si="327"/>
        <v>0</v>
      </c>
      <c r="AH420" s="16">
        <f t="shared" si="351"/>
        <v>15528.669336723653</v>
      </c>
      <c r="AI420" s="16">
        <f t="shared" si="352"/>
        <v>0</v>
      </c>
      <c r="AJ420" s="16">
        <f t="shared" si="328"/>
        <v>15528.669336723653</v>
      </c>
      <c r="AK420" s="16">
        <f t="shared" si="353"/>
        <v>920.31696630135843</v>
      </c>
      <c r="AL420" s="16">
        <f t="shared" si="329"/>
        <v>0</v>
      </c>
      <c r="AM420" s="16">
        <f t="shared" si="354"/>
        <v>2687.9362914225153</v>
      </c>
      <c r="AN420" s="16">
        <f t="shared" si="355"/>
        <v>0</v>
      </c>
      <c r="AO420" s="16">
        <f t="shared" si="330"/>
        <v>2687.9362914225153</v>
      </c>
      <c r="AP420" s="16">
        <f t="shared" si="356"/>
        <v>159.6116395501939</v>
      </c>
      <c r="AQ420" s="16">
        <f t="shared" si="331"/>
        <v>0</v>
      </c>
      <c r="AR420" s="16">
        <f t="shared" si="357"/>
        <v>-7686.2084127031621</v>
      </c>
      <c r="AS420" s="16">
        <f t="shared" si="358"/>
        <v>0</v>
      </c>
      <c r="AT420" s="16">
        <f t="shared" si="332"/>
        <v>-7686.2084127031621</v>
      </c>
      <c r="AU420" s="16">
        <f t="shared" si="359"/>
        <v>0</v>
      </c>
    </row>
    <row r="422" spans="1:47">
      <c r="A422" s="2" t="s">
        <v>597</v>
      </c>
      <c r="B422" s="5" t="s">
        <v>429</v>
      </c>
      <c r="C422" s="11">
        <f>IF($AQ$444,$AQ$425,$AQ$424)</f>
        <v>24412</v>
      </c>
      <c r="D422" s="5" t="s">
        <v>430</v>
      </c>
      <c r="E422" s="11">
        <f>IF($B$76+780&lt;$B$78,2,IF($C$422&lt;=$C$423+1,-1,IF($C$422&gt;=$B$76+781,1,0)))</f>
        <v>0</v>
      </c>
      <c r="F422" s="5" t="s">
        <v>431</v>
      </c>
      <c r="G422" s="9" t="str">
        <f>CHOOSE($E$422+2,IF($C$423+1&lt;$B$78,"già ora (prima di gennaio 2027)",IF($C$423+1=$B$78,"già ora (da gennaio 2027)","prima dei 40 anni")),"dentro la scala","dopo i 65 anni (fuori scala)","fuori scala: i 65 anni cadono prima del 2027")</f>
        <v>dentro la scala</v>
      </c>
    </row>
    <row r="423" spans="1:47">
      <c r="A423" s="5" t="s">
        <v>432</v>
      </c>
      <c r="C423" s="11">
        <f>MAX($B$76+478,$B$78-2)</f>
        <v>24322</v>
      </c>
      <c r="H423" s="11">
        <f>IF($C$444,$C$423,$C$425)</f>
        <v>24322</v>
      </c>
      <c r="M423" s="11">
        <f>IF($H$444,$H$423,$H$425)</f>
        <v>24389</v>
      </c>
      <c r="R423" s="11">
        <f>IF($M$444,$M$423,$M$425)</f>
        <v>24389</v>
      </c>
      <c r="W423" s="11">
        <f>IF($R$444,$R$423,$R$425)</f>
        <v>24405</v>
      </c>
      <c r="AB423" s="11">
        <f>IF($W$444,$W$423,$W$425)</f>
        <v>24405</v>
      </c>
      <c r="AG423" s="11">
        <f>IF($AB$444,$AB$423,$AB$425)</f>
        <v>24409</v>
      </c>
      <c r="AL423" s="11">
        <f>IF($AG$444,$AG$423,$AG$425)</f>
        <v>24411</v>
      </c>
      <c r="AQ423" s="11">
        <f>IF($AL$444,$AL$423,$AL$425)</f>
        <v>24411</v>
      </c>
    </row>
    <row r="424" spans="1:47">
      <c r="A424" s="5" t="s">
        <v>433</v>
      </c>
      <c r="C424" s="11">
        <f>MAX($B$76+781,$C$423+3)</f>
        <v>24591</v>
      </c>
      <c r="H424" s="11">
        <f>IF($C$444,$C$425,$C$424)</f>
        <v>24456</v>
      </c>
      <c r="M424" s="11">
        <f>IF($H$444,$H$425,$H$424)</f>
        <v>24456</v>
      </c>
      <c r="R424" s="11">
        <f>IF($M$444,$M$425,$M$424)</f>
        <v>24422</v>
      </c>
      <c r="W424" s="11">
        <f>IF($R$444,$R$425,$R$424)</f>
        <v>24422</v>
      </c>
      <c r="AB424" s="11">
        <f>IF($W$444,$W$425,$W$424)</f>
        <v>24413</v>
      </c>
      <c r="AG424" s="11">
        <f>IF($AB$444,$AB$425,$AB$424)</f>
        <v>24413</v>
      </c>
      <c r="AL424" s="11">
        <f>IF($AG$444,$AG$425,$AG$424)</f>
        <v>24413</v>
      </c>
      <c r="AQ424" s="11">
        <f>IF($AL$444,$AL$425,$AL$424)</f>
        <v>24412</v>
      </c>
    </row>
    <row r="425" spans="1:47">
      <c r="A425" s="5" t="s">
        <v>434</v>
      </c>
      <c r="C425" s="11">
        <f>INT(($C$423+$C$424)/2)</f>
        <v>24456</v>
      </c>
      <c r="H425" s="11">
        <f>INT(($H$423+$H$424)/2)</f>
        <v>24389</v>
      </c>
      <c r="M425" s="11">
        <f>INT(($M$423+$M$424)/2)</f>
        <v>24422</v>
      </c>
      <c r="R425" s="11">
        <f>INT(($R$423+$R$424)/2)</f>
        <v>24405</v>
      </c>
      <c r="W425" s="11">
        <f>INT(($W$423+$W$424)/2)</f>
        <v>24413</v>
      </c>
      <c r="AB425" s="11">
        <f>INT(($AB$423+$AB$424)/2)</f>
        <v>24409</v>
      </c>
      <c r="AG425" s="11">
        <f>INT(($AG$423+$AG$424)/2)</f>
        <v>24411</v>
      </c>
      <c r="AL425" s="11">
        <f>INT(($AL$423+$AL$424)/2)</f>
        <v>24412</v>
      </c>
      <c r="AQ425" s="11">
        <f>INT(($AQ$423+$AQ$424)/2)</f>
        <v>24411</v>
      </c>
    </row>
    <row r="426" spans="1:47">
      <c r="A426" s="5" t="s">
        <v>397</v>
      </c>
      <c r="C426" s="11">
        <f>MAX(0,$C$425-$B$78)</f>
        <v>132</v>
      </c>
      <c r="H426" s="11">
        <f>MAX(0,$H$425-$B$78)</f>
        <v>65</v>
      </c>
      <c r="M426" s="11">
        <f>MAX(0,$M$425-$B$78)</f>
        <v>98</v>
      </c>
      <c r="R426" s="11">
        <f>MAX(0,$R$425-$B$78)</f>
        <v>81</v>
      </c>
      <c r="W426" s="11">
        <f>MAX(0,$W$425-$B$78)</f>
        <v>89</v>
      </c>
      <c r="AB426" s="11">
        <f>MAX(0,$AB$425-$B$78)</f>
        <v>85</v>
      </c>
      <c r="AG426" s="11">
        <f>MAX(0,$AG$425-$B$78)</f>
        <v>87</v>
      </c>
      <c r="AL426" s="11">
        <f>MAX(0,$AL$425-$B$78)</f>
        <v>88</v>
      </c>
      <c r="AQ426" s="11">
        <f>MAX(0,$AQ$425-$B$78)</f>
        <v>87</v>
      </c>
    </row>
    <row r="427" spans="1:47">
      <c r="A427" s="5" t="s">
        <v>398</v>
      </c>
      <c r="C427" s="11">
        <f>INT($C$425/12)</f>
        <v>2038</v>
      </c>
      <c r="H427" s="11">
        <f>INT($H$425/12)</f>
        <v>2032</v>
      </c>
      <c r="M427" s="11">
        <f>INT($M$425/12)</f>
        <v>2035</v>
      </c>
      <c r="R427" s="11">
        <f>INT($R$425/12)</f>
        <v>2033</v>
      </c>
      <c r="W427" s="11">
        <f>INT($W$425/12)</f>
        <v>2034</v>
      </c>
      <c r="AB427" s="11">
        <f>INT($AB$425/12)</f>
        <v>2034</v>
      </c>
      <c r="AG427" s="11">
        <f>INT($AG$425/12)</f>
        <v>2034</v>
      </c>
      <c r="AL427" s="11">
        <f>INT($AL$425/12)</f>
        <v>2034</v>
      </c>
      <c r="AQ427" s="11">
        <f>INT($AQ$425/12)</f>
        <v>2034</v>
      </c>
    </row>
    <row r="428" spans="1:47">
      <c r="A428" s="5" t="s">
        <v>399</v>
      </c>
      <c r="C428" s="18">
        <f>MOD($C$425,12)/12</f>
        <v>0</v>
      </c>
      <c r="H428" s="18">
        <f>MOD($H$425,12)/12</f>
        <v>0.41666666666666669</v>
      </c>
      <c r="M428" s="18">
        <f>MOD($M$425,12)/12</f>
        <v>0.16666666666666666</v>
      </c>
      <c r="R428" s="18">
        <f>MOD($R$425,12)/12</f>
        <v>0.75</v>
      </c>
      <c r="W428" s="18">
        <f>MOD($W$425,12)/12</f>
        <v>0.41666666666666669</v>
      </c>
      <c r="AB428" s="18">
        <f>MOD($AB$425,12)/12</f>
        <v>8.3333333333333329E-2</v>
      </c>
      <c r="AG428" s="18">
        <f>MOD($AG$425,12)/12</f>
        <v>0.25</v>
      </c>
      <c r="AL428" s="18">
        <f>MOD($AL$425,12)/12</f>
        <v>0.33333333333333331</v>
      </c>
      <c r="AQ428" s="18">
        <f>MOD($AQ$425,12)/12</f>
        <v>0.25</v>
      </c>
    </row>
    <row r="429" spans="1:47">
      <c r="A429" s="5" t="s">
        <v>586</v>
      </c>
      <c r="C429" s="34">
        <f>$B$96</f>
        <v>79.500000000000014</v>
      </c>
      <c r="H429" s="34">
        <f>$B$96</f>
        <v>79.500000000000014</v>
      </c>
      <c r="M429" s="34">
        <f>$B$96</f>
        <v>79.500000000000014</v>
      </c>
      <c r="R429" s="34">
        <f>$B$96</f>
        <v>79.500000000000014</v>
      </c>
      <c r="W429" s="34">
        <f>$B$96</f>
        <v>79.500000000000014</v>
      </c>
      <c r="AB429" s="34">
        <f>$B$96</f>
        <v>79.500000000000014</v>
      </c>
      <c r="AG429" s="34">
        <f>$B$96</f>
        <v>79.500000000000014</v>
      </c>
      <c r="AL429" s="34">
        <f>$B$96</f>
        <v>79.500000000000014</v>
      </c>
      <c r="AQ429" s="34">
        <f>$B$96</f>
        <v>79.500000000000014</v>
      </c>
    </row>
    <row r="430" spans="1:47">
      <c r="A430" s="5" t="s">
        <v>400</v>
      </c>
      <c r="C430" s="16">
        <f>INDEX('3 - Le tre forze'!$F$242:$F$734,$C$426+1)+$C$429*INDEX('3 - Le tre forze'!$N$242:$N$734,$C$426+1)</f>
        <v>513991.65486568847</v>
      </c>
      <c r="H430" s="16">
        <f>INDEX('3 - Le tre forze'!$F$242:$F$734,$H$426+1)+$H$429*INDEX('3 - Le tre forze'!$N$242:$N$734,$H$426+1)</f>
        <v>372458.70336611028</v>
      </c>
      <c r="M430" s="16">
        <f>INDEX('3 - Le tre forze'!$F$242:$F$734,$M$426+1)+$M$429*INDEX('3 - Le tre forze'!$N$242:$N$734,$M$426+1)</f>
        <v>439449.94011348742</v>
      </c>
      <c r="R430" s="16">
        <f>INDEX('3 - Le tre forze'!$F$242:$F$734,$R$426+1)+$R$429*INDEX('3 - Le tre forze'!$N$242:$N$734,$R$426+1)</f>
        <v>404305.61957993021</v>
      </c>
      <c r="W430" s="16">
        <f>INDEX('3 - Le tre forze'!$F$242:$F$734,$W$426+1)+$W$429*INDEX('3 - Le tre forze'!$N$242:$N$734,$W$426+1)</f>
        <v>420673.28858845285</v>
      </c>
      <c r="AB430" s="16">
        <f>INDEX('3 - Le tre forze'!$F$242:$F$734,$AB$426+1)+$AB$429*INDEX('3 - Le tre forze'!$N$242:$N$734,$AB$426+1)</f>
        <v>412451.86763394577</v>
      </c>
      <c r="AG430" s="16">
        <f>INDEX('3 - Le tre forze'!$F$242:$F$734,$AG$426+1)+$AG$429*INDEX('3 - Le tre forze'!$N$242:$N$734,$AG$426+1)</f>
        <v>416553.13829239988</v>
      </c>
      <c r="AL430" s="16">
        <f>INDEX('3 - Le tre forze'!$F$242:$F$734,$AL$426+1)+$AL$429*INDEX('3 - Le tre forze'!$N$242:$N$734,$AL$426+1)</f>
        <v>418610.84806321771</v>
      </c>
      <c r="AQ430" s="16">
        <f>INDEX('3 - Le tre forze'!$F$242:$F$734,$AQ$426+1)+$AQ$429*INDEX('3 - Le tre forze'!$N$242:$N$734,$AQ$426+1)</f>
        <v>416553.13829239988</v>
      </c>
    </row>
    <row r="431" spans="1:47">
      <c r="A431" s="5" t="s">
        <v>381</v>
      </c>
      <c r="C431" s="16">
        <f>INDEX('3 - Le tre forze'!$J$242:$J$734,$C$426+1)+$C$429*INDEX('3 - Le tre forze'!$O$242:$O$734,$C$426+1)</f>
        <v>329263.22667204548</v>
      </c>
      <c r="H431" s="16">
        <f>INDEX('3 - Le tre forze'!$J$242:$J$734,$H$426+1)+$H$429*INDEX('3 - Le tre forze'!$O$242:$O$734,$H$426+1)</f>
        <v>242436.1780868044</v>
      </c>
      <c r="M431" s="16">
        <f>INDEX('3 - Le tre forze'!$J$242:$J$734,$M$426+1)+$M$429*INDEX('3 - Le tre forze'!$O$242:$O$734,$M$426+1)</f>
        <v>284002.64140096231</v>
      </c>
      <c r="R431" s="16">
        <f>INDEX('3 - Le tre forze'!$J$242:$J$734,$R$426+1)+$R$429*INDEX('3 - Le tre forze'!$O$242:$O$734,$R$426+1)</f>
        <v>262307.02058036934</v>
      </c>
      <c r="W431" s="16">
        <f>INDEX('3 - Le tre forze'!$J$242:$J$734,$W$426+1)+$W$429*INDEX('3 - Le tre forze'!$O$242:$O$734,$W$426+1)</f>
        <v>272440.92947617173</v>
      </c>
      <c r="AB431" s="16">
        <f>INDEX('3 - Le tre forze'!$J$242:$J$734,$AB$426+1)+$AB$429*INDEX('3 - Le tre forze'!$O$242:$O$734,$AB$426+1)</f>
        <v>267357.25192058174</v>
      </c>
      <c r="AG431" s="16">
        <f>INDEX('3 - Le tre forze'!$J$242:$J$734,$AG$426+1)+$AG$429*INDEX('3 - Le tre forze'!$O$242:$O$734,$AG$426+1)</f>
        <v>269894.89611168735</v>
      </c>
      <c r="AL431" s="16">
        <f>INDEX('3 - Le tre forze'!$J$242:$J$734,$AL$426+1)+$AL$429*INDEX('3 - Le tre forze'!$O$242:$O$734,$AL$426+1)</f>
        <v>271166.86241604708</v>
      </c>
      <c r="AQ431" s="16">
        <f>INDEX('3 - Le tre forze'!$J$242:$J$734,$AQ$426+1)+$AQ$429*INDEX('3 - Le tre forze'!$O$242:$O$734,$AQ$426+1)</f>
        <v>269894.89611168735</v>
      </c>
    </row>
    <row r="432" spans="1:47">
      <c r="A432" s="5" t="s">
        <v>132</v>
      </c>
      <c r="C432" s="20">
        <f>MAX(0,1-$C$431/($C$430*INDEX('3 - Le tre forze'!$D$242:$D$734,$C$426+1)))</f>
        <v>0.48478882713743832</v>
      </c>
      <c r="H432" s="20">
        <f>MAX(0,1-$H$431/($H$430*INDEX('3 - Le tre forze'!$D$242:$D$734,$H$426+1)))</f>
        <v>0.41529738230549984</v>
      </c>
      <c r="M432" s="20">
        <f>MAX(0,1-$M$431/($M$430*INDEX('3 - Le tre forze'!$D$242:$D$734,$M$426+1)))</f>
        <v>0.45023354937235982</v>
      </c>
      <c r="R432" s="20">
        <f>MAX(0,1-$R$431/($R$430*INDEX('3 - Le tre forze'!$D$242:$D$734,$R$426+1)))</f>
        <v>0.43239138641025654</v>
      </c>
      <c r="W432" s="20">
        <f>MAX(0,1-$W$431/($W$430*INDEX('3 - Le tre forze'!$D$242:$D$734,$W$426+1)))</f>
        <v>0.44083135652943262</v>
      </c>
      <c r="AB432" s="20">
        <f>MAX(0,1-$AB$431/($AB$430*INDEX('3 - Le tre forze'!$D$242:$D$734,$AB$426+1)))</f>
        <v>0.43662079735631809</v>
      </c>
      <c r="AG432" s="20">
        <f>MAX(0,1-$AG$431/($AG$430*INDEX('3 - Le tre forze'!$D$242:$D$734,$AG$426+1)))</f>
        <v>0.43872846713200442</v>
      </c>
      <c r="AL432" s="20">
        <f>MAX(0,1-$AL$431/($AL$430*INDEX('3 - Le tre forze'!$D$242:$D$734,$AL$426+1)))</f>
        <v>0.43978051343744473</v>
      </c>
      <c r="AQ432" s="20">
        <f>MAX(0,1-$AQ$431/($AQ$430*INDEX('3 - Le tre forze'!$D$242:$D$734,$AQ$426+1)))</f>
        <v>0.43872846713200442</v>
      </c>
    </row>
    <row r="433" spans="1:47">
      <c r="A433" s="5" t="s">
        <v>425</v>
      </c>
      <c r="C433" s="16">
        <f>$C$430</f>
        <v>513991.65486568847</v>
      </c>
      <c r="H433" s="16">
        <f>$H$430</f>
        <v>372458.70336611028</v>
      </c>
      <c r="M433" s="16">
        <f>$M$430</f>
        <v>439449.94011348742</v>
      </c>
      <c r="R433" s="16">
        <f>$R$430</f>
        <v>404305.61957993021</v>
      </c>
      <c r="W433" s="16">
        <f>$W$430</f>
        <v>420673.28858845285</v>
      </c>
      <c r="AB433" s="16">
        <f>$AB$430</f>
        <v>412451.86763394577</v>
      </c>
      <c r="AG433" s="16">
        <f>$AG$430</f>
        <v>416553.13829239988</v>
      </c>
      <c r="AL433" s="16">
        <f>$AL$430</f>
        <v>418610.84806321771</v>
      </c>
      <c r="AQ433" s="16">
        <f>$AQ$430</f>
        <v>416553.13829239988</v>
      </c>
    </row>
    <row r="434" spans="1:47">
      <c r="A434" s="5" t="s">
        <v>195</v>
      </c>
      <c r="C434" s="20">
        <f>$C$432</f>
        <v>0.48478882713743832</v>
      </c>
      <c r="H434" s="20">
        <f>$H$432</f>
        <v>0.41529738230549984</v>
      </c>
      <c r="M434" s="20">
        <f>$M$432</f>
        <v>0.45023354937235982</v>
      </c>
      <c r="R434" s="20">
        <f>$R$432</f>
        <v>0.43239138641025654</v>
      </c>
      <c r="W434" s="20">
        <f>$W$432</f>
        <v>0.44083135652943262</v>
      </c>
      <c r="AB434" s="20">
        <f>$AB$432</f>
        <v>0.43662079735631809</v>
      </c>
      <c r="AG434" s="20">
        <f>$AG$432</f>
        <v>0.43872846713200442</v>
      </c>
      <c r="AL434" s="20">
        <f>$AL$432</f>
        <v>0.43978051343744473</v>
      </c>
      <c r="AQ434" s="20">
        <f>$AQ$432</f>
        <v>0.43872846713200442</v>
      </c>
    </row>
    <row r="435" spans="1:47">
      <c r="A435" s="5" t="s">
        <v>401</v>
      </c>
      <c r="C435" s="16">
        <f>INDEX('3 - Le tre forze'!$AK$163:$AK$239,($C$427-1)-2008)+INDEX('3 - Le tre forze'!$AG$163:$AG$239,$C$427-2008)*$C$428/INDEX('3 - Le tre forze'!$L$163:$L$239,$C$427-2008)</f>
        <v>342502.92542072095</v>
      </c>
      <c r="H435" s="16">
        <f>INDEX('3 - Le tre forze'!$AK$163:$AK$239,($H$427-1)-2008)+INDEX('3 - Le tre forze'!$AG$163:$AG$239,$H$427-2008)*$H$428/INDEX('3 - Le tre forze'!$L$163:$L$239,$H$427-2008)</f>
        <v>274570.330088688</v>
      </c>
      <c r="M435" s="16">
        <f>INDEX('3 - Le tre forze'!$AK$163:$AK$239,($M$427-1)-2008)+INDEX('3 - Le tre forze'!$AG$163:$AG$239,$M$427-2008)*$M$428/INDEX('3 - Le tre forze'!$L$163:$L$239,$M$427-2008)</f>
        <v>308265.6512742553</v>
      </c>
      <c r="R435" s="16">
        <f>INDEX('3 - Le tre forze'!$AK$163:$AK$239,($R$427-1)-2008)+INDEX('3 - Le tre forze'!$AG$163:$AG$239,$R$427-2008)*$R$428/INDEX('3 - Le tre forze'!$L$163:$L$239,$R$427-2008)</f>
        <v>290965.32745555323</v>
      </c>
      <c r="W435" s="16">
        <f>INDEX('3 - Le tre forze'!$AK$163:$AK$239,($W$427-1)-2008)+INDEX('3 - Le tre forze'!$AG$163:$AG$239,$W$427-2008)*$W$428/INDEX('3 - Le tre forze'!$L$163:$L$239,$W$427-2008)</f>
        <v>299119.49915368395</v>
      </c>
      <c r="AB435" s="16">
        <f>INDEX('3 - Le tre forze'!$AK$163:$AK$239,($AB$427-1)-2008)+INDEX('3 - Le tre forze'!$AG$163:$AG$239,$AB$427-2008)*$AB$428/INDEX('3 - Le tre forze'!$L$163:$L$239,$AB$427-2008)</f>
        <v>295050.04353390564</v>
      </c>
      <c r="AG435" s="16">
        <f>INDEX('3 - Le tre forze'!$AK$163:$AK$239,($AG$427-1)-2008)+INDEX('3 - Le tre forze'!$AG$163:$AG$239,$AG$427-2008)*$AG$428/INDEX('3 - Le tre forze'!$L$163:$L$239,$AG$427-2008)</f>
        <v>297084.77134379483</v>
      </c>
      <c r="AL435" s="16">
        <f>INDEX('3 - Le tre forze'!$AK$163:$AK$239,($AL$427-1)-2008)+INDEX('3 - Le tre forze'!$AG$163:$AG$239,$AL$427-2008)*$AL$428/INDEX('3 - Le tre forze'!$L$163:$L$239,$AL$427-2008)</f>
        <v>298102.13524873939</v>
      </c>
      <c r="AQ435" s="16">
        <f>INDEX('3 - Le tre forze'!$AK$163:$AK$239,($AQ$427-1)-2008)+INDEX('3 - Le tre forze'!$AG$163:$AG$239,$AQ$427-2008)*$AQ$428/INDEX('3 - Le tre forze'!$L$163:$L$239,$AQ$427-2008)</f>
        <v>297084.77134379483</v>
      </c>
    </row>
    <row r="436" spans="1:47">
      <c r="A436" s="5" t="s">
        <v>402</v>
      </c>
      <c r="C436" s="16">
        <f>$C$435*$B$87</f>
        <v>29891.062168776811</v>
      </c>
      <c r="H436" s="16">
        <f>$H$435*$B$87</f>
        <v>23962.419580215414</v>
      </c>
      <c r="M436" s="16">
        <f>$M$435*$B$87</f>
        <v>26903.092098902642</v>
      </c>
      <c r="R436" s="16">
        <f>$R$435*$B$87</f>
        <v>25393.250820409699</v>
      </c>
      <c r="W436" s="16">
        <f>$W$435*$B$87</f>
        <v>26104.885189267443</v>
      </c>
      <c r="AB436" s="16">
        <f>$AB$435*$B$87</f>
        <v>25749.733913480668</v>
      </c>
      <c r="AG436" s="16">
        <f>$AG$435*$B$87</f>
        <v>25927.309551374059</v>
      </c>
      <c r="AL436" s="16">
        <f>$AL$435*$B$87</f>
        <v>26016.097370320753</v>
      </c>
      <c r="AQ436" s="16">
        <f>$AQ$435*$B$87</f>
        <v>25927.309551374059</v>
      </c>
    </row>
    <row r="437" spans="1:47">
      <c r="A437" s="5" t="s">
        <v>403</v>
      </c>
      <c r="C437" s="16">
        <f>MAX(0,IF($C$436&lt;=28000,0.23*$C$436,IF($C$436&lt;=50000,6440+0.33*($C$436-28000),13700+0.43*($C$436-50000)))-(IF($C$436&lt;=8500,1955,IF($C$436&lt;=28000,700+1255*(28000-$C$436)/19500,IF($C$436&lt;=50000,700*(50000-$C$436)/22000,0)))+IF(AND($C$436&gt;25000,$C$436&lt;=29000),50,0)))</f>
        <v>6424.2206756119731</v>
      </c>
      <c r="H437" s="16">
        <f>MAX(0,IF($H$436&lt;=28000,0.23*$H$436,IF($H$436&lt;=50000,6440+0.33*($H$436-28000),13700+0.43*($H$436-50000)))-(IF($H$436&lt;=8500,1955,IF($H$436&lt;=28000,700+1255*(28000-$H$436)/19500,IF($H$436&lt;=50000,700*(50000-$H$436)/22000,0)))+IF(AND($H$436&gt;25000,$H$436&lt;=29000),50,0)))</f>
        <v>4551.5019687403319</v>
      </c>
      <c r="M437" s="16">
        <f>MAX(0,IF($M$436&lt;=28000,0.23*$M$436,IF($M$436&lt;=50000,6440+0.33*($M$436-28000),13700+0.43*($M$436-50000)))-(IF($M$436&lt;=8500,1955,IF($M$436&lt;=28000,700+1255*(28000-$M$436)/19500,IF($M$436&lt;=50000,700*(50000-$M$436)/22000,0)))+IF(AND($M$436&gt;25000,$M$436&lt;=29000),50,0)))</f>
        <v>5367.1153152667266</v>
      </c>
      <c r="R437" s="16">
        <f>MAX(0,IF($R$436&lt;=28000,0.23*$R$436,IF($R$436&lt;=50000,6440+0.33*($R$436-28000),13700+0.43*($R$436-50000)))-(IF($R$436&lt;=8500,1955,IF($R$436&lt;=28000,700+1255*(28000-$R$436)/19500,IF($R$436&lt;=50000,700*(50000-$R$436)/22000,0)))+IF(AND($R$436&gt;25000,$R$436&lt;=29000),50,0)))</f>
        <v>4922.6799850847019</v>
      </c>
      <c r="W437" s="16">
        <f>MAX(0,IF($W$436&lt;=28000,0.23*$W$436,IF($W$436&lt;=50000,6440+0.33*($W$436-28000),13700+0.43*($W$436-50000)))-(IF($W$436&lt;=8500,1955,IF($W$436&lt;=28000,700+1255*(28000-$W$436)/19500,IF($W$436&lt;=50000,700*(50000-$W$436)/22000,0)))+IF(AND($W$436&gt;25000,$W$436&lt;=29000),50,0)))</f>
        <v>5132.1559480202623</v>
      </c>
      <c r="AB437" s="16">
        <f>MAX(0,IF($AB$436&lt;=28000,0.23*$AB$436,IF($AB$436&lt;=50000,6440+0.33*($AB$436-28000),13700+0.43*($AB$436-50000)))-(IF($AB$436&lt;=8500,1955,IF($AB$436&lt;=28000,700+1255*(28000-$AB$436)/19500,IF($AB$436&lt;=50000,700*(50000-$AB$436)/22000,0)))+IF(AND($AB$436&gt;25000,$AB$436&lt;=29000),50,0)))</f>
        <v>5027.6139827373863</v>
      </c>
      <c r="AG437" s="16">
        <f>MAX(0,IF($AG$436&lt;=28000,0.23*$AG$436,IF($AG$436&lt;=50000,6440+0.33*($AG$436-28000),13700+0.43*($AG$436-50000)))-(IF($AG$436&lt;=8500,1955,IF($AG$436&lt;=28000,700+1255*(28000-$AG$436)/19500,IF($AG$436&lt;=50000,700*(50000-$AG$436)/22000,0)))+IF(AND($AG$436&gt;25000,$AG$436&lt;=29000),50,0)))</f>
        <v>5079.8849653788257</v>
      </c>
      <c r="AL437" s="16">
        <f>MAX(0,IF($AL$436&lt;=28000,0.23*$AL$436,IF($AL$436&lt;=50000,6440+0.33*($AL$436-28000),13700+0.43*($AL$436-50000)))-(IF($AL$436&lt;=8500,1955,IF($AL$436&lt;=28000,700+1255*(28000-$AL$436)/19500,IF($AL$436&lt;=50000,700*(50000-$AL$436)/22000,0)))+IF(AND($AL$436&gt;25000,$AL$436&lt;=29000),50,0)))</f>
        <v>5106.0204566995453</v>
      </c>
      <c r="AQ437" s="16">
        <f>MAX(0,IF($AQ$436&lt;=28000,0.23*$AQ$436,IF($AQ$436&lt;=50000,6440+0.33*($AQ$436-28000),13700+0.43*($AQ$436-50000)))-(IF($AQ$436&lt;=8500,1955,IF($AQ$436&lt;=28000,700+1255*(28000-$AQ$436)/19500,IF($AQ$436&lt;=50000,700*(50000-$AQ$436)/22000,0)))+IF(AND($AQ$436&gt;25000,$AQ$436&lt;=29000),50,0)))</f>
        <v>5079.8849653788257</v>
      </c>
    </row>
    <row r="438" spans="1:47">
      <c r="A438" s="5" t="s">
        <v>404</v>
      </c>
      <c r="C438" s="16">
        <f>$C$436-$C$437-IF($C$437&gt;0,$B$82*$C$436,0)</f>
        <v>22869.020249789301</v>
      </c>
      <c r="H438" s="16">
        <f>$H$436-$H$437-IF($H$437&gt;0,$B$82*$H$436,0)</f>
        <v>18931.669219870771</v>
      </c>
      <c r="M438" s="16">
        <f>$M$436-$M$437-IF($M$437&gt;0,$B$82*$M$436,0)</f>
        <v>20997.914941657866</v>
      </c>
      <c r="R438" s="16">
        <f>$R$436-$R$437-IF($R$437&gt;0,$B$82*$R$436,0)</f>
        <v>19962.705818916802</v>
      </c>
      <c r="W438" s="16">
        <f>$W$436-$W$437-IF($W$437&gt;0,$B$82*$W$436,0)</f>
        <v>20450.631537461832</v>
      </c>
      <c r="AB438" s="16">
        <f>$AB$436-$AB$437-IF($AB$437&gt;0,$B$82*$AB$436,0)</f>
        <v>20207.12525247367</v>
      </c>
      <c r="AG438" s="16">
        <f>$AG$436-$AG$437-IF($AG$437&gt;0,$B$82*$AG$436,0)</f>
        <v>20328.878394967753</v>
      </c>
      <c r="AL438" s="16">
        <f>$AL$436-$AL$437-IF($AL$437&gt;0,$B$82*$AL$436,0)</f>
        <v>20389.754966214794</v>
      </c>
      <c r="AQ438" s="16">
        <f>$AQ$436-$AQ$437-IF($AQ$437&gt;0,$B$82*$AQ$436,0)</f>
        <v>20328.878394967753</v>
      </c>
    </row>
    <row r="439" spans="1:47">
      <c r="A439" s="5" t="s">
        <v>405</v>
      </c>
      <c r="C439" s="11">
        <f>$B$77-$C$425</f>
        <v>458</v>
      </c>
      <c r="H439" s="11">
        <f>$B$77-$H$425</f>
        <v>525</v>
      </c>
      <c r="M439" s="11">
        <f>$B$77-$M$425</f>
        <v>492</v>
      </c>
      <c r="R439" s="11">
        <f>$B$77-$R$425</f>
        <v>509</v>
      </c>
      <c r="W439" s="11">
        <f>$B$77-$W$425</f>
        <v>501</v>
      </c>
      <c r="AB439" s="11">
        <f>$B$77-$AB$425</f>
        <v>505</v>
      </c>
      <c r="AG439" s="11">
        <f>$B$77-$AG$425</f>
        <v>503</v>
      </c>
      <c r="AL439" s="11">
        <f>$B$77-$AL$425</f>
        <v>502</v>
      </c>
      <c r="AQ439" s="11">
        <f>$B$77-$AQ$425</f>
        <v>503</v>
      </c>
    </row>
    <row r="440" spans="1:47">
      <c r="A440" s="5" t="s">
        <v>406</v>
      </c>
      <c r="C440" s="11">
        <f>$B$79-$C$425</f>
        <v>186</v>
      </c>
      <c r="H440" s="11">
        <f>$B$79-$H$425</f>
        <v>253</v>
      </c>
      <c r="M440" s="11">
        <f>$B$79-$M$425</f>
        <v>220</v>
      </c>
      <c r="R440" s="11">
        <f>$B$79-$R$425</f>
        <v>237</v>
      </c>
      <c r="W440" s="11">
        <f>$B$79-$W$425</f>
        <v>229</v>
      </c>
      <c r="AB440" s="11">
        <f>$B$79-$AB$425</f>
        <v>233</v>
      </c>
      <c r="AG440" s="11">
        <f>$B$79-$AG$425</f>
        <v>231</v>
      </c>
      <c r="AL440" s="11">
        <f>$B$79-$AL$425</f>
        <v>230</v>
      </c>
      <c r="AQ440" s="11">
        <f>$B$79-$AQ$425</f>
        <v>231</v>
      </c>
    </row>
    <row r="441" spans="1:47">
      <c r="A441" s="5" t="s">
        <v>133</v>
      </c>
      <c r="C441" s="11">
        <f>ROUNDUP($C$439/12,0)</f>
        <v>39</v>
      </c>
      <c r="H441" s="11">
        <f>ROUNDUP($H$439/12,0)</f>
        <v>44</v>
      </c>
      <c r="M441" s="11">
        <f>ROUNDUP($M$439/12,0)</f>
        <v>41</v>
      </c>
      <c r="R441" s="11">
        <f>ROUNDUP($R$439/12,0)</f>
        <v>43</v>
      </c>
      <c r="W441" s="11">
        <f>ROUNDUP($W$439/12,0)</f>
        <v>42</v>
      </c>
      <c r="AB441" s="11">
        <f>ROUNDUP($AB$439/12,0)</f>
        <v>43</v>
      </c>
      <c r="AG441" s="11">
        <f>ROUNDUP($AG$439/12,0)</f>
        <v>42</v>
      </c>
      <c r="AL441" s="11">
        <f>ROUNDUP($AL$439/12,0)</f>
        <v>42</v>
      </c>
      <c r="AQ441" s="11">
        <f>ROUNDUP($AQ$439/12,0)</f>
        <v>42</v>
      </c>
    </row>
    <row r="442" spans="1:47">
      <c r="A442" s="5" t="s">
        <v>407</v>
      </c>
      <c r="C442" s="16">
        <f>$B$81</f>
        <v>22000</v>
      </c>
      <c r="H442" s="16">
        <f>$B$81</f>
        <v>22000</v>
      </c>
      <c r="M442" s="16">
        <f>$B$81</f>
        <v>22000</v>
      </c>
      <c r="R442" s="16">
        <f>$B$81</f>
        <v>22000</v>
      </c>
      <c r="W442" s="16">
        <f>$B$81</f>
        <v>22000</v>
      </c>
      <c r="AB442" s="16">
        <f>$B$81</f>
        <v>22000</v>
      </c>
      <c r="AG442" s="16">
        <f>$B$81</f>
        <v>22000</v>
      </c>
      <c r="AL442" s="16">
        <f>$B$81</f>
        <v>22000</v>
      </c>
      <c r="AQ442" s="16">
        <f>$B$81</f>
        <v>22000</v>
      </c>
    </row>
    <row r="443" spans="1:47">
      <c r="A443" s="5" t="s">
        <v>435</v>
      </c>
      <c r="C443" s="16">
        <f>MIN($F$446:$F$499)</f>
        <v>270796.39384537353</v>
      </c>
      <c r="H443" s="16">
        <f>MIN($K$446:$K$499)</f>
        <v>-245891.67032234467</v>
      </c>
      <c r="M443" s="16">
        <f>MIN($P$446:$P$499)</f>
        <v>93773.112199583367</v>
      </c>
      <c r="R443" s="16">
        <f>MIN($U$446:$U$499)</f>
        <v>-66285.22829267029</v>
      </c>
      <c r="W443" s="16">
        <f>MIN($Z$446:$Z$499)</f>
        <v>21726.224656492766</v>
      </c>
      <c r="AB443" s="16">
        <f>MIN($AE$446:$AE$499)</f>
        <v>-23506.962232260099</v>
      </c>
      <c r="AG443" s="16">
        <f>MIN($AJ$446:$AJ$499)</f>
        <v>-2741.1265225864736</v>
      </c>
      <c r="AL443" s="16">
        <f>MIN($AO$446:$AO$499)</f>
        <v>9103.7208376817798</v>
      </c>
      <c r="AQ443" s="16">
        <f>MIN($AT$446:$AT$499)</f>
        <v>-2741.1265225864736</v>
      </c>
    </row>
    <row r="444" spans="1:47">
      <c r="A444" s="5" t="s">
        <v>436</v>
      </c>
      <c r="C444" s="31" t="b">
        <f>$C$443&gt;=0</f>
        <v>1</v>
      </c>
      <c r="H444" s="31" t="b">
        <f>$H$443&gt;=0</f>
        <v>0</v>
      </c>
      <c r="M444" s="31" t="b">
        <f>$M$443&gt;=0</f>
        <v>1</v>
      </c>
      <c r="R444" s="31" t="b">
        <f>$R$443&gt;=0</f>
        <v>0</v>
      </c>
      <c r="W444" s="31" t="b">
        <f>$W$443&gt;=0</f>
        <v>1</v>
      </c>
      <c r="AB444" s="31" t="b">
        <f>$AB$443&gt;=0</f>
        <v>0</v>
      </c>
      <c r="AG444" s="31" t="b">
        <f>$AG$443&gt;=0</f>
        <v>0</v>
      </c>
      <c r="AL444" s="31" t="b">
        <f>$AL$443&gt;=0</f>
        <v>1</v>
      </c>
      <c r="AQ444" s="31" t="b">
        <f>$AQ$443&gt;=0</f>
        <v>0</v>
      </c>
    </row>
    <row r="445" spans="1:47" ht="32.1" customHeight="1">
      <c r="B445" s="12" t="s">
        <v>136</v>
      </c>
      <c r="C445" s="12" t="s">
        <v>437</v>
      </c>
      <c r="D445" s="12" t="s">
        <v>438</v>
      </c>
      <c r="E445" s="12" t="s">
        <v>439</v>
      </c>
      <c r="F445" s="12" t="s">
        <v>440</v>
      </c>
      <c r="G445" s="12" t="s">
        <v>441</v>
      </c>
      <c r="H445" s="12" t="s">
        <v>442</v>
      </c>
      <c r="I445" s="12" t="s">
        <v>443</v>
      </c>
      <c r="J445" s="12" t="s">
        <v>444</v>
      </c>
      <c r="K445" s="12" t="s">
        <v>445</v>
      </c>
      <c r="L445" s="12" t="s">
        <v>446</v>
      </c>
      <c r="M445" s="12" t="s">
        <v>447</v>
      </c>
      <c r="N445" s="12" t="s">
        <v>448</v>
      </c>
      <c r="O445" s="12" t="s">
        <v>449</v>
      </c>
      <c r="P445" s="12" t="s">
        <v>450</v>
      </c>
      <c r="Q445" s="12" t="s">
        <v>451</v>
      </c>
      <c r="R445" s="12" t="s">
        <v>452</v>
      </c>
      <c r="S445" s="12" t="s">
        <v>453</v>
      </c>
      <c r="T445" s="12" t="s">
        <v>454</v>
      </c>
      <c r="U445" s="12" t="s">
        <v>455</v>
      </c>
      <c r="V445" s="12" t="s">
        <v>456</v>
      </c>
      <c r="W445" s="12" t="s">
        <v>457</v>
      </c>
      <c r="X445" s="12" t="s">
        <v>458</v>
      </c>
      <c r="Y445" s="12" t="s">
        <v>459</v>
      </c>
      <c r="Z445" s="12" t="s">
        <v>460</v>
      </c>
      <c r="AA445" s="12" t="s">
        <v>461</v>
      </c>
      <c r="AB445" s="12" t="s">
        <v>462</v>
      </c>
      <c r="AC445" s="12" t="s">
        <v>463</v>
      </c>
      <c r="AD445" s="12" t="s">
        <v>464</v>
      </c>
      <c r="AE445" s="12" t="s">
        <v>465</v>
      </c>
      <c r="AF445" s="12" t="s">
        <v>466</v>
      </c>
      <c r="AG445" s="12" t="s">
        <v>467</v>
      </c>
      <c r="AH445" s="12" t="s">
        <v>468</v>
      </c>
      <c r="AI445" s="12" t="s">
        <v>469</v>
      </c>
      <c r="AJ445" s="12" t="s">
        <v>470</v>
      </c>
      <c r="AK445" s="12" t="s">
        <v>471</v>
      </c>
      <c r="AL445" s="12" t="s">
        <v>472</v>
      </c>
      <c r="AM445" s="12" t="s">
        <v>473</v>
      </c>
      <c r="AN445" s="12" t="s">
        <v>474</v>
      </c>
      <c r="AO445" s="12" t="s">
        <v>475</v>
      </c>
      <c r="AP445" s="12" t="s">
        <v>476</v>
      </c>
      <c r="AQ445" s="12" t="s">
        <v>477</v>
      </c>
      <c r="AR445" s="12" t="s">
        <v>478</v>
      </c>
      <c r="AS445" s="12" t="s">
        <v>479</v>
      </c>
      <c r="AT445" s="12" t="s">
        <v>480</v>
      </c>
      <c r="AU445" s="12" t="s">
        <v>481</v>
      </c>
    </row>
    <row r="446" spans="1:47">
      <c r="B446" s="13">
        <v>0</v>
      </c>
      <c r="C446" s="16">
        <f t="shared" ref="C446:C477" si="360">IF($C$439-12*$B446&lt;=0,0,($C$442*MIN(12,$C$439-12*$B446)-$C$438*(MIN(12,$C$439-12*$B446)-MAX(0,MIN(12,$C$439-12*$B446,$C$440-12*$B446))))/12)</f>
        <v>22000</v>
      </c>
      <c r="D446" s="16">
        <f>$C$433</f>
        <v>513991.65486568847</v>
      </c>
      <c r="E446" s="16">
        <f>IF(AND(C446&gt;0,D446&gt;0),C446/(1-$B$71*MAX(0,1-$C$433*(1-$C$434)/D446)),0)</f>
        <v>25172.92354049204</v>
      </c>
      <c r="F446" s="16">
        <f t="shared" ref="F446:F477" si="361">IF(E446&gt;0,IF(E446&lt;=D446,D446-E446,C446*(D446/E446-1)),D446-C446)</f>
        <v>488818.73132519645</v>
      </c>
      <c r="G446" s="16">
        <f>IF(E446&gt;0,IF(E446&lt;=D446,$C$433*(1-$C$434)*(1-E446/D446),0),IF(AND(C446&lt;0,F446&gt;0),$C$433*(1-$C$434)-C446,$C$433*(1-$C$434)))/$B$74</f>
        <v>246906.73714043514</v>
      </c>
      <c r="H446" s="16">
        <f t="shared" ref="H446:H477" si="362">IF($H$439-12*$B446&lt;=0,0,($H$442*MIN(12,$H$439-12*$B446)-$H$438*(MIN(12,$H$439-12*$B446)-MAX(0,MIN(12,$H$439-12*$B446,$H$440-12*$B446))))/12)</f>
        <v>22000</v>
      </c>
      <c r="I446" s="16">
        <f>$H$433</f>
        <v>372458.70336611028</v>
      </c>
      <c r="J446" s="16">
        <f>IF(AND(H446&gt;0,I446&gt;0),H446/(1-$B$71*MAX(0,1-$H$433*(1-$H$434)/I446)),0)</f>
        <v>24663.050030508319</v>
      </c>
      <c r="K446" s="16">
        <f t="shared" ref="K446:K477" si="363">IF(J446&gt;0,IF(J446&lt;=I446,I446-J446,H446*(I446/J446-1)),I446-H446)</f>
        <v>347795.65333560196</v>
      </c>
      <c r="L446" s="16">
        <f>IF(J446&gt;0,IF(J446&lt;=I446,$H$433*(1-$H$434)*(1-J446/I446),0),IF(AND(H446&lt;0,K446&gt;0),$H$433*(1-$H$434)-H446,$H$433*(1-$H$434)))/$B$74</f>
        <v>199369.63620401509</v>
      </c>
      <c r="M446" s="16">
        <f t="shared" ref="M446:M477" si="364">IF($M$439-12*$B446&lt;=0,0,($M$442*MIN(12,$M$439-12*$B446)-$M$438*(MIN(12,$M$439-12*$B446)-MAX(0,MIN(12,$M$439-12*$B446,$M$440-12*$B446))))/12)</f>
        <v>22000</v>
      </c>
      <c r="N446" s="16">
        <f>$M$433</f>
        <v>439449.94011348742</v>
      </c>
      <c r="O446" s="16">
        <f>IF(AND(M446&gt;0,N446&gt;0),M446/(1-$B$71*MAX(0,1-$M$433*(1-$M$434)/N446)),0)</f>
        <v>24916.775784042871</v>
      </c>
      <c r="P446" s="16">
        <f t="shared" ref="P446:P477" si="365">IF(O446&gt;0,IF(O446&lt;=N446,N446-O446,M446*(N446/O446-1)),N446-M446)</f>
        <v>414533.16432944452</v>
      </c>
      <c r="Q446" s="16">
        <f>IF(O446&gt;0,IF(O446&lt;=N446,$M$433*(1-$M$434)*(1-O446/N446),0),IF(AND(M446&lt;0,P446&gt;0),$M$433*(1-$M$434)-M446,$M$433*(1-$M$434)))/$B$74</f>
        <v>223427.86904004219</v>
      </c>
      <c r="R446" s="16">
        <f t="shared" ref="R446:R477" si="366">IF($R$439-12*$B446&lt;=0,0,($R$442*MIN(12,$R$439-12*$B446)-$R$438*(MIN(12,$R$439-12*$B446)-MAX(0,MIN(12,$R$439-12*$B446,$R$440-12*$B446))))/12)</f>
        <v>22000</v>
      </c>
      <c r="S446" s="16">
        <f>$R$433</f>
        <v>404305.61957993021</v>
      </c>
      <c r="T446" s="16">
        <f>IF(AND(R446&gt;0,S446&gt;0),R446/(1-$B$71*MAX(0,1-$R$433*(1-$R$434)/S446)),0)</f>
        <v>24786.547281248193</v>
      </c>
      <c r="U446" s="16">
        <f t="shared" ref="U446:U477" si="367">IF(T446&gt;0,IF(T446&lt;=S446,S446-T446,R446*(S446/T446-1)),S446-R446)</f>
        <v>379519.072298682</v>
      </c>
      <c r="V446" s="16">
        <f>IF(T446&gt;0,IF(T446&lt;=S446,$R$433*(1-$R$434)*(1-T446/S446),0),IF(AND(R446&lt;0,U446&gt;0),$R$433*(1-$R$434)-R446,$R$433*(1-$R$434)))/$B$74</f>
        <v>211194.40633168677</v>
      </c>
      <c r="W446" s="16">
        <f t="shared" ref="W446:W477" si="368">IF($W$439-12*$B446&lt;=0,0,($W$442*MIN(12,$W$439-12*$B446)-$W$438*(MIN(12,$W$439-12*$B446)-MAX(0,MIN(12,$W$439-12*$B446,$W$440-12*$B446))))/12)</f>
        <v>22000</v>
      </c>
      <c r="X446" s="16">
        <f>$W$433</f>
        <v>420673.28858845285</v>
      </c>
      <c r="Y446" s="16">
        <f>IF(AND(W446&gt;0,X446&gt;0),W446/(1-$B$71*MAX(0,1-$W$433*(1-$W$434)/X446)),0)</f>
        <v>24847.979853067362</v>
      </c>
      <c r="Z446" s="16">
        <f t="shared" ref="Z446:Z477" si="369">IF(Y446&gt;0,IF(Y446&lt;=X446,X446-Y446,W446*(X446/Y446-1)),X446-W446)</f>
        <v>395825.30873538548</v>
      </c>
      <c r="AA446" s="16">
        <f>IF(Y446&gt;0,IF(Y446&lt;=X446,$W$433*(1-$W$434)*(1-Y446/X446),0),IF(AND(W446&lt;0,Z446&gt;0),$W$433*(1-$W$434)-W446,$W$433*(1-$W$434)))/$B$74</f>
        <v>216993.2362126314</v>
      </c>
      <c r="AB446" s="16">
        <f t="shared" ref="AB446:AB477" si="370">IF($AB$439-12*$B446&lt;=0,0,($AB$442*MIN(12,$AB$439-12*$B446)-$AB$438*(MIN(12,$AB$439-12*$B446)-MAX(0,MIN(12,$AB$439-12*$B446,$AB$440-12*$B446))))/12)</f>
        <v>22000</v>
      </c>
      <c r="AC446" s="16">
        <f>$AB$433</f>
        <v>412451.86763394577</v>
      </c>
      <c r="AD446" s="16">
        <f>IF(AND(AB446&gt;0,AC446&gt;0),AB446/(1-$B$71*MAX(0,1-$AB$433*(1-$AB$434)/AC446)),0)</f>
        <v>24817.294158573037</v>
      </c>
      <c r="AE446" s="16">
        <f t="shared" ref="AE446:AE477" si="371">IF(AD446&gt;0,IF(AD446&lt;=AC446,AC446-AD446,AB446*(AC446/AD446-1)),AC446-AB446)</f>
        <v>387634.57347537274</v>
      </c>
      <c r="AF446" s="16">
        <f>IF(AD446&gt;0,IF(AD446&lt;=AC446,$AB$433*(1-$AB$434)*(1-AD446/AC446),0),IF(AND(AB446&lt;0,AE446&gt;0),$AB$433*(1-$AB$434)-AB446,$AB$433*(1-$AB$434)))/$B$74</f>
        <v>214103.19306046981</v>
      </c>
      <c r="AG446" s="16">
        <f t="shared" ref="AG446:AG477" si="372">IF($AG$439-12*$B446&lt;=0,0,($AG$442*MIN(12,$AG$439-12*$B446)-$AG$438*(MIN(12,$AG$439-12*$B446)-MAX(0,MIN(12,$AG$439-12*$B446,$AG$440-12*$B446))))/12)</f>
        <v>22000</v>
      </c>
      <c r="AH446" s="16">
        <f>$AG$433</f>
        <v>416553.13829239988</v>
      </c>
      <c r="AI446" s="16">
        <f>IF(AND(AG446&gt;0,AH446&gt;0),AG446/(1-$B$71*MAX(0,1-$AG$433*(1-$AG$434)/AH446)),0)</f>
        <v>24832.644945455817</v>
      </c>
      <c r="AJ446" s="16">
        <f t="shared" ref="AJ446:AJ477" si="373">IF(AI446&gt;0,IF(AI446&lt;=AH446,AH446-AI446,AG446*(AH446/AI446-1)),AH446-AG446)</f>
        <v>391720.49334694404</v>
      </c>
      <c r="AK446" s="16">
        <f>IF(AI446&gt;0,IF(AI446&lt;=AH446,$AG$433*(1-$AG$434)*(1-AI446/AH446),0),IF(AND(AG446&lt;0,AJ446&gt;0),$AG$433*(1-$AG$434)-AG446,$AG$433*(1-$AG$434)))/$B$74</f>
        <v>215550.55074181053</v>
      </c>
      <c r="AL446" s="16">
        <f t="shared" ref="AL446:AL477" si="374">IF($AL$439-12*$B446&lt;=0,0,($AL$442*MIN(12,$AL$439-12*$B446)-$AL$438*(MIN(12,$AL$439-12*$B446)-MAX(0,MIN(12,$AL$439-12*$B446,$AL$440-12*$B446))))/12)</f>
        <v>22000</v>
      </c>
      <c r="AM446" s="16">
        <f>$AL$433</f>
        <v>418610.84806321771</v>
      </c>
      <c r="AN446" s="16">
        <f>IF(AND(AL446&gt;0,AM446&gt;0),AL446/(1-$B$71*MAX(0,1-$AL$433*(1-$AL$434)/AM446)),0)</f>
        <v>24840.314419649458</v>
      </c>
      <c r="AO446" s="16">
        <f t="shared" ref="AO446:AO477" si="375">IF(AN446&gt;0,IF(AN446&lt;=AM446,AM446-AN446,AL446*(AM446/AN446-1)),AM446-AL446)</f>
        <v>393770.53364356823</v>
      </c>
      <c r="AP446" s="16">
        <f>IF(AN446&gt;0,IF(AN446&lt;=AM446,$AL$433*(1-$AL$434)*(1-AN446/AM446),0),IF(AND(AL446&lt;0,AO446&gt;0),$AL$433*(1-$AL$434)-AL446,$AL$433*(1-$AL$434)))/$B$74</f>
        <v>216272.47664829725</v>
      </c>
      <c r="AQ446" s="16">
        <f t="shared" ref="AQ446:AQ477" si="376">IF($AQ$439-12*$B446&lt;=0,0,($AQ$442*MIN(12,$AQ$439-12*$B446)-$AQ$438*(MIN(12,$AQ$439-12*$B446)-MAX(0,MIN(12,$AQ$439-12*$B446,$AQ$440-12*$B446))))/12)</f>
        <v>22000</v>
      </c>
      <c r="AR446" s="16">
        <f>$AQ$433</f>
        <v>416553.13829239988</v>
      </c>
      <c r="AS446" s="16">
        <f>IF(AND(AQ446&gt;0,AR446&gt;0),AQ446/(1-$B$71*MAX(0,1-$AQ$433*(1-$AQ$434)/AR446)),0)</f>
        <v>24832.644945455817</v>
      </c>
      <c r="AT446" s="16">
        <f t="shared" ref="AT446:AT477" si="377">IF(AS446&gt;0,IF(AS446&lt;=AR446,AR446-AS446,AQ446*(AR446/AS446-1)),AR446-AQ446)</f>
        <v>391720.49334694404</v>
      </c>
      <c r="AU446" s="16">
        <f>IF(AS446&gt;0,IF(AS446&lt;=AR446,$AQ$433*(1-$AQ$434)*(1-AS446/AR446),0),IF(AND(AQ446&lt;0,AT446&gt;0),$AQ$433*(1-$AQ$434)-AQ446,$AQ$433*(1-$AQ$434)))/$B$74</f>
        <v>215550.55074181053</v>
      </c>
    </row>
    <row r="447" spans="1:47">
      <c r="B447" s="13">
        <v>1</v>
      </c>
      <c r="C447" s="16">
        <f t="shared" si="360"/>
        <v>22000</v>
      </c>
      <c r="D447" s="16">
        <f t="shared" ref="D447:D478" si="378">IF($B447&gt;$C$441,F446,F446*$B$73*IF(F446&gt;0,$B$72,1))</f>
        <v>502476.32667842245</v>
      </c>
      <c r="E447" s="16">
        <f t="shared" ref="E447:E478" si="379">IF(AND(C447&gt;0,D447&gt;0),C447/(1-$B$71*MAX(0,1-G446/D447)),0)</f>
        <v>25352.668337009029</v>
      </c>
      <c r="F447" s="16">
        <f t="shared" si="361"/>
        <v>477123.65834141342</v>
      </c>
      <c r="G447" s="16">
        <f t="shared" ref="G447:G478" si="380">IF(E447&gt;0,IF(E447&lt;=D447,G446*(1-E447/D447),0),IF(AND(C447&lt;0,F447&gt;0),G446-C447,G446))/$B$74</f>
        <v>229851.90884577608</v>
      </c>
      <c r="H447" s="16">
        <f t="shared" si="362"/>
        <v>22000</v>
      </c>
      <c r="I447" s="16">
        <f t="shared" ref="I447:I478" si="381">IF($B447&gt;$H$441,K446,K446*$B$73*IF(K446&gt;0,$B$72,1))</f>
        <v>357513.06388979871</v>
      </c>
      <c r="J447" s="16">
        <f t="shared" ref="J447:J478" si="382">IF(AND(H447&gt;0,I447&gt;0),H447/(1-$B$71*MAX(0,1-L446/I447)),0)</f>
        <v>24859.01546239906</v>
      </c>
      <c r="K447" s="16">
        <f t="shared" si="363"/>
        <v>332654.04842739966</v>
      </c>
      <c r="L447" s="16">
        <f t="shared" ref="L447:L478" si="383">IF(J447&gt;0,IF(J447&lt;=I447,L446*(1-J447/I447),0),IF(AND(H447&lt;0,K447&gt;0),L446-H447,L446))/$B$74</f>
        <v>181869.44515542695</v>
      </c>
      <c r="M447" s="16">
        <f t="shared" si="364"/>
        <v>22000</v>
      </c>
      <c r="N447" s="16">
        <f t="shared" ref="N447:N478" si="384">IF($B447&gt;$M$441,P446,P446*$B$73*IF(P446&gt;0,$B$72,1))</f>
        <v>426115.22094080923</v>
      </c>
      <c r="O447" s="16">
        <f t="shared" ref="O447:O478" si="385">IF(AND(M447&gt;0,N447&gt;0),M447/(1-$B$71*MAX(0,1-Q446/N447)),0)</f>
        <v>25104.768063389954</v>
      </c>
      <c r="P447" s="16">
        <f t="shared" si="365"/>
        <v>401010.4528774193</v>
      </c>
      <c r="Q447" s="16">
        <f t="shared" ref="Q447:Q478" si="386">IF(O447&gt;0,IF(O447&lt;=N447,Q446*(1-O447/N447),0),IF(AND(M447&lt;0,P447&gt;0),Q446-M447,Q446))/$B$74</f>
        <v>206141.68294615211</v>
      </c>
      <c r="R447" s="16">
        <f t="shared" si="366"/>
        <v>22000</v>
      </c>
      <c r="S447" s="16">
        <f t="shared" ref="S447:S478" si="387">IF($B447&gt;$R$441,U446,U446*$B$73*IF(U446&gt;0,$B$72,1))</f>
        <v>390122.8351787072</v>
      </c>
      <c r="T447" s="16">
        <f t="shared" ref="T447:T478" si="388">IF(AND(R447&gt;0,S447&gt;0),R447/(1-$B$71*MAX(0,1-V446/S447)),0)</f>
        <v>24978.656323582414</v>
      </c>
      <c r="U447" s="16">
        <f t="shared" si="367"/>
        <v>365144.1788551248</v>
      </c>
      <c r="V447" s="16">
        <f t="shared" ref="V447:V478" si="389">IF(T447&gt;0,IF(T447&lt;=S447,V446*(1-T447/S447),0),IF(AND(R447&lt;0,U447&gt;0),V446-R447,V446))/$B$74</f>
        <v>193796.19655237385</v>
      </c>
      <c r="W447" s="16">
        <f t="shared" si="368"/>
        <v>22000</v>
      </c>
      <c r="X447" s="16">
        <f t="shared" ref="X447:X478" si="390">IF($B447&gt;$W$441,Z446,Z446*$B$73*IF(Z446&gt;0,$B$72,1))</f>
        <v>406884.66786145215</v>
      </c>
      <c r="Y447" s="16">
        <f t="shared" ref="Y447:Y478" si="391">IF(AND(W447&gt;0,X447&gt;0),W447/(1-$B$71*MAX(0,1-AA446/X447)),0)</f>
        <v>25038.153315026124</v>
      </c>
      <c r="Z447" s="16">
        <f t="shared" si="369"/>
        <v>381846.51454642601</v>
      </c>
      <c r="AA447" s="16">
        <f t="shared" ref="AA447:AA478" si="392">IF(Y447&gt;0,IF(Y447&lt;=X447,AA446*(1-Y447/X447),0),IF(AND(W447&lt;0,Z447&gt;0),AA446-W447,AA446))/$B$74</f>
        <v>199647.3411327432</v>
      </c>
      <c r="AB447" s="16">
        <f t="shared" si="370"/>
        <v>22000</v>
      </c>
      <c r="AC447" s="16">
        <f t="shared" ref="AC447:AC478" si="393">IF($B447&gt;$AB$441,AE446,AE446*$B$73*IF(AE446&gt;0,$B$72,1))</f>
        <v>398465.08345827466</v>
      </c>
      <c r="AD447" s="16">
        <f t="shared" ref="AD447:AD478" si="394">IF(AND(AB447&gt;0,AC447&gt;0),AB447/(1-$B$71*MAX(0,1-AF446/AC447)),0)</f>
        <v>25008.435879505025</v>
      </c>
      <c r="AE447" s="16">
        <f t="shared" si="371"/>
        <v>373456.64757876965</v>
      </c>
      <c r="AF447" s="16">
        <f t="shared" ref="AF447:AF478" si="395">IF(AD447&gt;0,IF(AD447&lt;=AC447,AF446*(1-AD447/AC447),0),IF(AND(AB447&lt;0,AE447&gt;0),AF446-AB447,AF446))/$B$74</f>
        <v>196731.04353904928</v>
      </c>
      <c r="AG447" s="16">
        <f t="shared" si="372"/>
        <v>22000</v>
      </c>
      <c r="AH447" s="16">
        <f t="shared" ref="AH447:AH478" si="396">IF($B447&gt;$AG$441,AJ446,AJ446*$B$73*IF(AJ446&gt;0,$B$72,1))</f>
        <v>402665.16393105767</v>
      </c>
      <c r="AI447" s="16">
        <f t="shared" ref="AI447:AI478" si="397">IF(AND(AG447&gt;0,AH447&gt;0),AG447/(1-$B$71*MAX(0,1-AK446/AH447)),0)</f>
        <v>25023.30264379497</v>
      </c>
      <c r="AJ447" s="16">
        <f t="shared" si="373"/>
        <v>377641.8612872627</v>
      </c>
      <c r="AK447" s="16">
        <f t="shared" ref="AK447:AK478" si="398">IF(AI447&gt;0,IF(AI447&lt;=AH447,AK446*(1-AI447/AH447),0),IF(AND(AG447&lt;0,AJ447&gt;0),AK446-AG447,AK446))/$B$74</f>
        <v>198191.50508777908</v>
      </c>
      <c r="AL447" s="16">
        <f t="shared" si="374"/>
        <v>22000</v>
      </c>
      <c r="AM447" s="16">
        <f t="shared" ref="AM447:AM478" si="399">IF($B447&gt;$AL$441,AO446,AO446*$B$73*IF(AO446&gt;0,$B$72,1))</f>
        <v>404772.48235356953</v>
      </c>
      <c r="AN447" s="16">
        <f t="shared" ref="AN447:AN478" si="400">IF(AND(AL447&gt;0,AM447&gt;0),AL447/(1-$B$71*MAX(0,1-AP446/AM447)),0)</f>
        <v>25030.730025259607</v>
      </c>
      <c r="AO447" s="16">
        <f t="shared" si="375"/>
        <v>379741.75232830993</v>
      </c>
      <c r="AP447" s="16">
        <f t="shared" ref="AP447:AP478" si="401">IF(AN447&gt;0,IF(AN447&lt;=AM447,AP446*(1-AN447/AM447),0),IF(AND(AL447&lt;0,AO447&gt;0),AP446-AL447,AP446))/$B$74</f>
        <v>198920.00055523904</v>
      </c>
      <c r="AQ447" s="16">
        <f t="shared" si="376"/>
        <v>22000</v>
      </c>
      <c r="AR447" s="16">
        <f t="shared" ref="AR447:AR478" si="402">IF($B447&gt;$AQ$441,AT446,AT446*$B$73*IF(AT446&gt;0,$B$72,1))</f>
        <v>402665.16393105767</v>
      </c>
      <c r="AS447" s="16">
        <f t="shared" ref="AS447:AS478" si="403">IF(AND(AQ447&gt;0,AR447&gt;0),AQ447/(1-$B$71*MAX(0,1-AU446/AR447)),0)</f>
        <v>25023.30264379497</v>
      </c>
      <c r="AT447" s="16">
        <f t="shared" si="377"/>
        <v>377641.8612872627</v>
      </c>
      <c r="AU447" s="16">
        <f t="shared" ref="AU447:AU478" si="404">IF(AS447&gt;0,IF(AS447&lt;=AR447,AU446*(1-AS447/AR447),0),IF(AND(AQ447&lt;0,AT447&gt;0),AU446-AQ447,AU446))/$B$74</f>
        <v>198191.50508777908</v>
      </c>
    </row>
    <row r="448" spans="1:47">
      <c r="B448" s="13">
        <v>2</v>
      </c>
      <c r="C448" s="16">
        <f t="shared" si="360"/>
        <v>22000</v>
      </c>
      <c r="D448" s="16">
        <f t="shared" si="378"/>
        <v>490454.49335547251</v>
      </c>
      <c r="E448" s="16">
        <f t="shared" si="379"/>
        <v>25526.506899227625</v>
      </c>
      <c r="F448" s="16">
        <f t="shared" si="361"/>
        <v>464927.98645624489</v>
      </c>
      <c r="G448" s="16">
        <f t="shared" si="380"/>
        <v>213616.5588436283</v>
      </c>
      <c r="H448" s="16">
        <f t="shared" si="362"/>
        <v>22000</v>
      </c>
      <c r="I448" s="16">
        <f t="shared" si="381"/>
        <v>341948.40254046122</v>
      </c>
      <c r="J448" s="16">
        <f t="shared" si="382"/>
        <v>25048.840006771668</v>
      </c>
      <c r="K448" s="16">
        <f t="shared" si="363"/>
        <v>316899.56253368955</v>
      </c>
      <c r="L448" s="16">
        <f t="shared" si="383"/>
        <v>165242.071438243</v>
      </c>
      <c r="M448" s="16">
        <f t="shared" si="364"/>
        <v>22000</v>
      </c>
      <c r="N448" s="16">
        <f t="shared" si="384"/>
        <v>412214.68493081443</v>
      </c>
      <c r="O448" s="16">
        <f t="shared" si="385"/>
        <v>25286.726772716771</v>
      </c>
      <c r="P448" s="16">
        <f t="shared" si="365"/>
        <v>386927.95815809764</v>
      </c>
      <c r="Q448" s="16">
        <f t="shared" si="386"/>
        <v>189702.16959958506</v>
      </c>
      <c r="R448" s="16">
        <f t="shared" si="366"/>
        <v>22000</v>
      </c>
      <c r="S448" s="16">
        <f t="shared" si="387"/>
        <v>375346.30721233698</v>
      </c>
      <c r="T448" s="16">
        <f t="shared" si="388"/>
        <v>25164.674400492124</v>
      </c>
      <c r="U448" s="16">
        <f t="shared" si="367"/>
        <v>350181.63281184487</v>
      </c>
      <c r="V448" s="16">
        <f t="shared" si="389"/>
        <v>177258.18310701876</v>
      </c>
      <c r="W448" s="16">
        <f t="shared" si="368"/>
        <v>22000</v>
      </c>
      <c r="X448" s="16">
        <f t="shared" si="390"/>
        <v>392515.3061628532</v>
      </c>
      <c r="Y448" s="16">
        <f t="shared" si="391"/>
        <v>25222.262275538753</v>
      </c>
      <c r="Z448" s="16">
        <f t="shared" si="369"/>
        <v>367293.04388731444</v>
      </c>
      <c r="AA448" s="16">
        <f t="shared" si="392"/>
        <v>183155.28951135711</v>
      </c>
      <c r="AB448" s="16">
        <f t="shared" si="370"/>
        <v>22000</v>
      </c>
      <c r="AC448" s="16">
        <f t="shared" si="393"/>
        <v>383891.02631212049</v>
      </c>
      <c r="AD448" s="16">
        <f t="shared" si="394"/>
        <v>25193.499744146924</v>
      </c>
      <c r="AE448" s="16">
        <f t="shared" si="371"/>
        <v>358697.52656797355</v>
      </c>
      <c r="AF448" s="16">
        <f t="shared" si="395"/>
        <v>180215.91678288663</v>
      </c>
      <c r="AG448" s="16">
        <f t="shared" si="372"/>
        <v>22000</v>
      </c>
      <c r="AH448" s="16">
        <f t="shared" si="396"/>
        <v>388193.17489162885</v>
      </c>
      <c r="AI448" s="16">
        <f t="shared" si="397"/>
        <v>25207.889132735701</v>
      </c>
      <c r="AJ448" s="16">
        <f t="shared" si="373"/>
        <v>362985.28575889312</v>
      </c>
      <c r="AK448" s="16">
        <f t="shared" si="398"/>
        <v>181687.89321661758</v>
      </c>
      <c r="AL448" s="16">
        <f t="shared" si="374"/>
        <v>22000</v>
      </c>
      <c r="AM448" s="16">
        <f t="shared" si="399"/>
        <v>390351.73688836291</v>
      </c>
      <c r="AN448" s="16">
        <f t="shared" si="400"/>
        <v>25215.077767837971</v>
      </c>
      <c r="AO448" s="16">
        <f t="shared" si="375"/>
        <v>365136.65912052494</v>
      </c>
      <c r="AP448" s="16">
        <f t="shared" si="401"/>
        <v>182422.16324495571</v>
      </c>
      <c r="AQ448" s="16">
        <f t="shared" si="376"/>
        <v>22000</v>
      </c>
      <c r="AR448" s="16">
        <f t="shared" si="402"/>
        <v>388193.17489162885</v>
      </c>
      <c r="AS448" s="16">
        <f t="shared" si="403"/>
        <v>25207.889132735701</v>
      </c>
      <c r="AT448" s="16">
        <f t="shared" si="377"/>
        <v>362985.28575889312</v>
      </c>
      <c r="AU448" s="16">
        <f t="shared" si="404"/>
        <v>181687.89321661758</v>
      </c>
    </row>
    <row r="449" spans="2:47">
      <c r="B449" s="13">
        <v>3</v>
      </c>
      <c r="C449" s="16">
        <f t="shared" si="360"/>
        <v>22000</v>
      </c>
      <c r="D449" s="16">
        <f t="shared" si="378"/>
        <v>477918.07439783239</v>
      </c>
      <c r="E449" s="16">
        <f t="shared" si="379"/>
        <v>25694.540200185747</v>
      </c>
      <c r="F449" s="16">
        <f t="shared" si="361"/>
        <v>452223.53419764666</v>
      </c>
      <c r="G449" s="16">
        <f t="shared" si="380"/>
        <v>198168.42023936959</v>
      </c>
      <c r="H449" s="16">
        <f t="shared" si="362"/>
        <v>22000</v>
      </c>
      <c r="I449" s="16">
        <f t="shared" si="381"/>
        <v>325753.73631088086</v>
      </c>
      <c r="J449" s="16">
        <f t="shared" si="382"/>
        <v>25232.604919072495</v>
      </c>
      <c r="K449" s="16">
        <f t="shared" si="363"/>
        <v>300521.13139180839</v>
      </c>
      <c r="L449" s="16">
        <f t="shared" si="383"/>
        <v>149453.49251152648</v>
      </c>
      <c r="M449" s="16">
        <f t="shared" si="364"/>
        <v>22000</v>
      </c>
      <c r="N449" s="16">
        <f t="shared" si="384"/>
        <v>397738.72530903487</v>
      </c>
      <c r="O449" s="16">
        <f t="shared" si="385"/>
        <v>25462.743479536344</v>
      </c>
      <c r="P449" s="16">
        <f t="shared" si="365"/>
        <v>372275.98182949855</v>
      </c>
      <c r="Q449" s="16">
        <f t="shared" si="386"/>
        <v>174076.1473255996</v>
      </c>
      <c r="R449" s="16">
        <f t="shared" si="366"/>
        <v>22000</v>
      </c>
      <c r="S449" s="16">
        <f t="shared" si="387"/>
        <v>359965.70763260784</v>
      </c>
      <c r="T449" s="16">
        <f t="shared" si="388"/>
        <v>25344.687905273502</v>
      </c>
      <c r="U449" s="16">
        <f t="shared" si="367"/>
        <v>334621.01972733432</v>
      </c>
      <c r="V449" s="16">
        <f t="shared" si="389"/>
        <v>161546.74456156587</v>
      </c>
      <c r="W449" s="16">
        <f t="shared" si="368"/>
        <v>22000</v>
      </c>
      <c r="X449" s="16">
        <f t="shared" si="390"/>
        <v>377555.21153352602</v>
      </c>
      <c r="Y449" s="16">
        <f t="shared" si="391"/>
        <v>25400.395600541608</v>
      </c>
      <c r="Z449" s="16">
        <f t="shared" si="369"/>
        <v>352154.81593298441</v>
      </c>
      <c r="AA449" s="16">
        <f t="shared" si="392"/>
        <v>167483.6652238071</v>
      </c>
      <c r="AB449" s="16">
        <f t="shared" si="370"/>
        <v>22000</v>
      </c>
      <c r="AC449" s="16">
        <f t="shared" si="393"/>
        <v>368719.53546028276</v>
      </c>
      <c r="AD449" s="16">
        <f t="shared" si="394"/>
        <v>25372.573390370395</v>
      </c>
      <c r="AE449" s="16">
        <f t="shared" si="371"/>
        <v>343346.96206991235</v>
      </c>
      <c r="AF449" s="16">
        <f t="shared" si="395"/>
        <v>164524.29363659359</v>
      </c>
      <c r="AG449" s="16">
        <f t="shared" si="372"/>
        <v>22000</v>
      </c>
      <c r="AH449" s="16">
        <f t="shared" si="396"/>
        <v>373127.09464299656</v>
      </c>
      <c r="AI449" s="16">
        <f t="shared" si="397"/>
        <v>25386.492666261252</v>
      </c>
      <c r="AJ449" s="16">
        <f t="shared" si="373"/>
        <v>347740.60197673528</v>
      </c>
      <c r="AK449" s="16">
        <f t="shared" si="398"/>
        <v>166006.24739575377</v>
      </c>
      <c r="AL449" s="16">
        <f t="shared" si="374"/>
        <v>22000</v>
      </c>
      <c r="AM449" s="16">
        <f t="shared" si="399"/>
        <v>375338.57737635245</v>
      </c>
      <c r="AN449" s="16">
        <f t="shared" si="400"/>
        <v>25393.446207866011</v>
      </c>
      <c r="AO449" s="16">
        <f t="shared" si="375"/>
        <v>349945.13116848643</v>
      </c>
      <c r="AP449" s="16">
        <f t="shared" si="401"/>
        <v>166745.5227658723</v>
      </c>
      <c r="AQ449" s="16">
        <f t="shared" si="376"/>
        <v>22000</v>
      </c>
      <c r="AR449" s="16">
        <f t="shared" si="402"/>
        <v>373127.09464299656</v>
      </c>
      <c r="AS449" s="16">
        <f t="shared" si="403"/>
        <v>25386.492666261252</v>
      </c>
      <c r="AT449" s="16">
        <f t="shared" si="377"/>
        <v>347740.60197673528</v>
      </c>
      <c r="AU449" s="16">
        <f t="shared" si="404"/>
        <v>166006.24739575377</v>
      </c>
    </row>
    <row r="450" spans="2:47">
      <c r="B450" s="13">
        <v>4</v>
      </c>
      <c r="C450" s="16">
        <f t="shared" si="360"/>
        <v>22000</v>
      </c>
      <c r="D450" s="16">
        <f t="shared" si="378"/>
        <v>464858.65974312893</v>
      </c>
      <c r="E450" s="16">
        <f t="shared" si="379"/>
        <v>25856.875164874673</v>
      </c>
      <c r="F450" s="16">
        <f t="shared" si="361"/>
        <v>439001.78457825427</v>
      </c>
      <c r="G450" s="16">
        <f t="shared" si="380"/>
        <v>183476.15718040481</v>
      </c>
      <c r="H450" s="16">
        <f t="shared" si="362"/>
        <v>22000</v>
      </c>
      <c r="I450" s="16">
        <f t="shared" si="381"/>
        <v>308917.69180289551</v>
      </c>
      <c r="J450" s="16">
        <f t="shared" si="382"/>
        <v>25410.399503436027</v>
      </c>
      <c r="K450" s="16">
        <f t="shared" si="363"/>
        <v>283507.29229945946</v>
      </c>
      <c r="L450" s="16">
        <f t="shared" si="383"/>
        <v>134470.60213250207</v>
      </c>
      <c r="M450" s="16">
        <f t="shared" si="364"/>
        <v>22000</v>
      </c>
      <c r="N450" s="16">
        <f t="shared" si="384"/>
        <v>382677.3727618148</v>
      </c>
      <c r="O450" s="16">
        <f t="shared" si="385"/>
        <v>25632.916757586674</v>
      </c>
      <c r="P450" s="16">
        <f t="shared" si="365"/>
        <v>357044.45600422809</v>
      </c>
      <c r="Q450" s="16">
        <f t="shared" si="386"/>
        <v>159231.36012545263</v>
      </c>
      <c r="R450" s="16">
        <f t="shared" si="366"/>
        <v>22000</v>
      </c>
      <c r="S450" s="16">
        <f t="shared" si="387"/>
        <v>343970.33101851604</v>
      </c>
      <c r="T450" s="16">
        <f t="shared" si="388"/>
        <v>25518.790773298912</v>
      </c>
      <c r="U450" s="16">
        <f t="shared" si="367"/>
        <v>318451.54024521715</v>
      </c>
      <c r="V450" s="16">
        <f t="shared" si="389"/>
        <v>146629.1808380404</v>
      </c>
      <c r="W450" s="16">
        <f t="shared" si="368"/>
        <v>22000</v>
      </c>
      <c r="X450" s="16">
        <f t="shared" si="390"/>
        <v>361994.02149015199</v>
      </c>
      <c r="Y450" s="16">
        <f t="shared" si="391"/>
        <v>25572.649445409181</v>
      </c>
      <c r="Z450" s="16">
        <f t="shared" si="369"/>
        <v>336421.37204474281</v>
      </c>
      <c r="AA450" s="16">
        <f t="shared" si="392"/>
        <v>152599.97567040965</v>
      </c>
      <c r="AB450" s="16">
        <f t="shared" si="370"/>
        <v>22000</v>
      </c>
      <c r="AC450" s="16">
        <f t="shared" si="393"/>
        <v>352940.07619014569</v>
      </c>
      <c r="AD450" s="16">
        <f t="shared" si="394"/>
        <v>25545.751871717792</v>
      </c>
      <c r="AE450" s="16">
        <f t="shared" si="371"/>
        <v>327394.32431842788</v>
      </c>
      <c r="AF450" s="16">
        <f t="shared" si="395"/>
        <v>149623.57741548077</v>
      </c>
      <c r="AG450" s="16">
        <f t="shared" si="372"/>
        <v>22000</v>
      </c>
      <c r="AH450" s="16">
        <f t="shared" si="396"/>
        <v>357456.47439596528</v>
      </c>
      <c r="AI450" s="16">
        <f t="shared" si="397"/>
        <v>25559.208850885479</v>
      </c>
      <c r="AJ450" s="16">
        <f t="shared" si="373"/>
        <v>331897.26554507983</v>
      </c>
      <c r="AK450" s="16">
        <f t="shared" si="398"/>
        <v>151114.02289800617</v>
      </c>
      <c r="AL450" s="16">
        <f t="shared" si="374"/>
        <v>22000</v>
      </c>
      <c r="AM450" s="16">
        <f t="shared" si="399"/>
        <v>359722.59813333396</v>
      </c>
      <c r="AN450" s="16">
        <f t="shared" si="400"/>
        <v>25565.931226803339</v>
      </c>
      <c r="AO450" s="16">
        <f t="shared" si="375"/>
        <v>334156.66690653062</v>
      </c>
      <c r="AP450" s="16">
        <f t="shared" si="401"/>
        <v>151857.56043348895</v>
      </c>
      <c r="AQ450" s="16">
        <f t="shared" si="376"/>
        <v>22000</v>
      </c>
      <c r="AR450" s="16">
        <f t="shared" si="402"/>
        <v>357456.47439596528</v>
      </c>
      <c r="AS450" s="16">
        <f t="shared" si="403"/>
        <v>25559.208850885479</v>
      </c>
      <c r="AT450" s="16">
        <f t="shared" si="377"/>
        <v>331897.26554507983</v>
      </c>
      <c r="AU450" s="16">
        <f t="shared" si="404"/>
        <v>151114.02289800617</v>
      </c>
    </row>
    <row r="451" spans="2:47">
      <c r="B451" s="13">
        <v>5</v>
      </c>
      <c r="C451" s="16">
        <f t="shared" si="360"/>
        <v>22000</v>
      </c>
      <c r="D451" s="16">
        <f t="shared" si="378"/>
        <v>451267.4944393707</v>
      </c>
      <c r="E451" s="16">
        <f t="shared" si="379"/>
        <v>26013.623934376617</v>
      </c>
      <c r="F451" s="16">
        <f t="shared" si="361"/>
        <v>425253.87050499406</v>
      </c>
      <c r="G451" s="16">
        <f t="shared" si="380"/>
        <v>169509.36115514307</v>
      </c>
      <c r="H451" s="16">
        <f t="shared" si="362"/>
        <v>22000</v>
      </c>
      <c r="I451" s="16">
        <f t="shared" si="381"/>
        <v>291428.48604630638</v>
      </c>
      <c r="J451" s="16">
        <f t="shared" si="382"/>
        <v>25582.320308021212</v>
      </c>
      <c r="K451" s="16">
        <f t="shared" si="363"/>
        <v>265846.16573828517</v>
      </c>
      <c r="L451" s="16">
        <f t="shared" si="383"/>
        <v>120261.21260326635</v>
      </c>
      <c r="M451" s="16">
        <f t="shared" si="364"/>
        <v>22000</v>
      </c>
      <c r="N451" s="16">
        <f t="shared" si="384"/>
        <v>367020.27810498624</v>
      </c>
      <c r="O451" s="16">
        <f t="shared" si="385"/>
        <v>25797.351412738313</v>
      </c>
      <c r="P451" s="16">
        <f t="shared" si="365"/>
        <v>341222.92669224791</v>
      </c>
      <c r="Q451" s="16">
        <f t="shared" si="386"/>
        <v>145136.47691570147</v>
      </c>
      <c r="R451" s="16">
        <f t="shared" si="366"/>
        <v>22000</v>
      </c>
      <c r="S451" s="16">
        <f t="shared" si="387"/>
        <v>327349.07627966849</v>
      </c>
      <c r="T451" s="16">
        <f t="shared" si="388"/>
        <v>25687.083691296637</v>
      </c>
      <c r="U451" s="16">
        <f t="shared" si="367"/>
        <v>301661.99258837185</v>
      </c>
      <c r="V451" s="16">
        <f t="shared" si="389"/>
        <v>132473.71398736807</v>
      </c>
      <c r="W451" s="16">
        <f t="shared" si="368"/>
        <v>22000</v>
      </c>
      <c r="X451" s="16">
        <f t="shared" si="390"/>
        <v>345820.98517967289</v>
      </c>
      <c r="Y451" s="16">
        <f t="shared" si="391"/>
        <v>25739.126471835039</v>
      </c>
      <c r="Z451" s="16">
        <f t="shared" si="369"/>
        <v>320081.85870783788</v>
      </c>
      <c r="AA451" s="16">
        <f t="shared" si="392"/>
        <v>138472.65182301827</v>
      </c>
      <c r="AB451" s="16">
        <f t="shared" si="370"/>
        <v>22000</v>
      </c>
      <c r="AC451" s="16">
        <f t="shared" si="393"/>
        <v>336541.72173988476</v>
      </c>
      <c r="AD451" s="16">
        <f t="shared" si="394"/>
        <v>25713.136870431699</v>
      </c>
      <c r="AE451" s="16">
        <f t="shared" si="371"/>
        <v>310828.58486945304</v>
      </c>
      <c r="AF451" s="16">
        <f t="shared" si="395"/>
        <v>135482.09431427019</v>
      </c>
      <c r="AG451" s="16">
        <f t="shared" si="372"/>
        <v>22000</v>
      </c>
      <c r="AH451" s="16">
        <f t="shared" si="396"/>
        <v>341170.4751444094</v>
      </c>
      <c r="AI451" s="16">
        <f t="shared" si="397"/>
        <v>25726.139860595486</v>
      </c>
      <c r="AJ451" s="16">
        <f t="shared" si="373"/>
        <v>315444.33528381394</v>
      </c>
      <c r="AK451" s="16">
        <f t="shared" si="398"/>
        <v>136979.59822896781</v>
      </c>
      <c r="AL451" s="16">
        <f t="shared" si="374"/>
        <v>22000</v>
      </c>
      <c r="AM451" s="16">
        <f t="shared" si="399"/>
        <v>343493.00417989912</v>
      </c>
      <c r="AN451" s="16">
        <f t="shared" si="400"/>
        <v>25732.635242996374</v>
      </c>
      <c r="AO451" s="16">
        <f t="shared" si="375"/>
        <v>317760.36893690273</v>
      </c>
      <c r="AP451" s="16">
        <f t="shared" si="401"/>
        <v>137726.68096728672</v>
      </c>
      <c r="AQ451" s="16">
        <f t="shared" si="376"/>
        <v>22000</v>
      </c>
      <c r="AR451" s="16">
        <f t="shared" si="402"/>
        <v>341170.4751444094</v>
      </c>
      <c r="AS451" s="16">
        <f t="shared" si="403"/>
        <v>25726.139860595486</v>
      </c>
      <c r="AT451" s="16">
        <f t="shared" si="377"/>
        <v>315444.33528381394</v>
      </c>
      <c r="AU451" s="16">
        <f t="shared" si="404"/>
        <v>136979.59822896781</v>
      </c>
    </row>
    <row r="452" spans="2:47">
      <c r="B452" s="13">
        <v>6</v>
      </c>
      <c r="C452" s="16">
        <f t="shared" si="360"/>
        <v>22000</v>
      </c>
      <c r="D452" s="16">
        <f t="shared" si="378"/>
        <v>437135.46364690358</v>
      </c>
      <c r="E452" s="16">
        <f t="shared" si="379"/>
        <v>26164.903160960639</v>
      </c>
      <c r="F452" s="16">
        <f t="shared" si="361"/>
        <v>410970.56048594293</v>
      </c>
      <c r="G452" s="16">
        <f t="shared" si="380"/>
        <v>156238.54539761716</v>
      </c>
      <c r="H452" s="16">
        <f t="shared" si="362"/>
        <v>22000</v>
      </c>
      <c r="I452" s="16">
        <f t="shared" si="381"/>
        <v>273273.90760901285</v>
      </c>
      <c r="J452" s="16">
        <f t="shared" si="382"/>
        <v>25748.470343303932</v>
      </c>
      <c r="K452" s="16">
        <f t="shared" si="363"/>
        <v>247525.43726570893</v>
      </c>
      <c r="L452" s="16">
        <f t="shared" si="383"/>
        <v>106794.05479221026</v>
      </c>
      <c r="M452" s="16">
        <f t="shared" si="364"/>
        <v>22000</v>
      </c>
      <c r="N452" s="16">
        <f t="shared" si="384"/>
        <v>350756.69526402932</v>
      </c>
      <c r="O452" s="16">
        <f t="shared" si="385"/>
        <v>25956.157736265744</v>
      </c>
      <c r="P452" s="16">
        <f t="shared" si="365"/>
        <v>324800.53752776358</v>
      </c>
      <c r="Q452" s="16">
        <f t="shared" si="386"/>
        <v>131761.08869878974</v>
      </c>
      <c r="R452" s="16">
        <f t="shared" si="366"/>
        <v>22000</v>
      </c>
      <c r="S452" s="16">
        <f t="shared" si="387"/>
        <v>310090.42866129096</v>
      </c>
      <c r="T452" s="16">
        <f t="shared" si="388"/>
        <v>25849.673331834827</v>
      </c>
      <c r="U452" s="16">
        <f t="shared" si="367"/>
        <v>284240.75532945612</v>
      </c>
      <c r="V452" s="16">
        <f t="shared" si="389"/>
        <v>119049.48681098592</v>
      </c>
      <c r="W452" s="16">
        <f t="shared" si="368"/>
        <v>22000</v>
      </c>
      <c r="X452" s="16">
        <f t="shared" si="390"/>
        <v>329024.94584013487</v>
      </c>
      <c r="Y452" s="16">
        <f t="shared" si="391"/>
        <v>25899.93509096295</v>
      </c>
      <c r="Z452" s="16">
        <f t="shared" si="369"/>
        <v>303125.0107491719</v>
      </c>
      <c r="AA452" s="16">
        <f t="shared" si="392"/>
        <v>125071.04615873806</v>
      </c>
      <c r="AB452" s="16">
        <f t="shared" si="370"/>
        <v>22000</v>
      </c>
      <c r="AC452" s="16">
        <f t="shared" si="393"/>
        <v>319513.13553070556</v>
      </c>
      <c r="AD452" s="16">
        <f t="shared" si="394"/>
        <v>25874.835936218205</v>
      </c>
      <c r="AE452" s="16">
        <f t="shared" si="371"/>
        <v>293638.29959448735</v>
      </c>
      <c r="AF452" s="16">
        <f t="shared" si="395"/>
        <v>122069.09168367919</v>
      </c>
      <c r="AG452" s="16">
        <f t="shared" si="372"/>
        <v>22000</v>
      </c>
      <c r="AH452" s="16">
        <f t="shared" si="396"/>
        <v>324257.85001164372</v>
      </c>
      <c r="AI452" s="16">
        <f t="shared" si="397"/>
        <v>25887.39367778791</v>
      </c>
      <c r="AJ452" s="16">
        <f t="shared" si="373"/>
        <v>298370.45633385581</v>
      </c>
      <c r="AK452" s="16">
        <f t="shared" si="398"/>
        <v>123572.2732318804</v>
      </c>
      <c r="AL452" s="16">
        <f t="shared" si="374"/>
        <v>22000</v>
      </c>
      <c r="AM452" s="16">
        <f t="shared" si="399"/>
        <v>326638.59364499978</v>
      </c>
      <c r="AN452" s="16">
        <f t="shared" si="400"/>
        <v>25893.666453709335</v>
      </c>
      <c r="AO452" s="16">
        <f t="shared" si="375"/>
        <v>300744.92719129042</v>
      </c>
      <c r="AP452" s="16">
        <f t="shared" si="401"/>
        <v>124322.2105099527</v>
      </c>
      <c r="AQ452" s="16">
        <f t="shared" si="376"/>
        <v>22000</v>
      </c>
      <c r="AR452" s="16">
        <f t="shared" si="402"/>
        <v>324257.85001164372</v>
      </c>
      <c r="AS452" s="16">
        <f t="shared" si="403"/>
        <v>25887.39367778791</v>
      </c>
      <c r="AT452" s="16">
        <f t="shared" si="377"/>
        <v>298370.45633385581</v>
      </c>
      <c r="AU452" s="16">
        <f t="shared" si="404"/>
        <v>123572.2732318804</v>
      </c>
    </row>
    <row r="453" spans="2:47">
      <c r="B453" s="13">
        <v>7</v>
      </c>
      <c r="C453" s="16">
        <f t="shared" si="360"/>
        <v>22000</v>
      </c>
      <c r="D453" s="16">
        <f t="shared" si="378"/>
        <v>422453.07794592017</v>
      </c>
      <c r="E453" s="16">
        <f t="shared" si="379"/>
        <v>26310.833336126834</v>
      </c>
      <c r="F453" s="16">
        <f t="shared" si="361"/>
        <v>396142.24460979336</v>
      </c>
      <c r="G453" s="16">
        <f t="shared" si="380"/>
        <v>143635.13752682623</v>
      </c>
      <c r="H453" s="16">
        <f t="shared" si="362"/>
        <v>22000</v>
      </c>
      <c r="I453" s="16">
        <f t="shared" si="381"/>
        <v>254441.29798291283</v>
      </c>
      <c r="J453" s="16">
        <f t="shared" si="382"/>
        <v>25908.958326802524</v>
      </c>
      <c r="K453" s="16">
        <f t="shared" si="363"/>
        <v>228532.3396561103</v>
      </c>
      <c r="L453" s="16">
        <f t="shared" si="383"/>
        <v>94038.776047543492</v>
      </c>
      <c r="M453" s="16">
        <f t="shared" si="364"/>
        <v>22000</v>
      </c>
      <c r="N453" s="16">
        <f t="shared" si="384"/>
        <v>333875.46454628929</v>
      </c>
      <c r="O453" s="16">
        <f t="shared" si="385"/>
        <v>26109.450788206766</v>
      </c>
      <c r="P453" s="16">
        <f t="shared" si="365"/>
        <v>307766.01375808252</v>
      </c>
      <c r="Q453" s="16">
        <f t="shared" si="386"/>
        <v>119075.70378943566</v>
      </c>
      <c r="R453" s="16">
        <f t="shared" si="366"/>
        <v>22000</v>
      </c>
      <c r="S453" s="16">
        <f t="shared" si="387"/>
        <v>292182.44203336112</v>
      </c>
      <c r="T453" s="16">
        <f t="shared" si="388"/>
        <v>26006.671616117783</v>
      </c>
      <c r="U453" s="16">
        <f t="shared" si="367"/>
        <v>266175.77041724336</v>
      </c>
      <c r="V453" s="16">
        <f t="shared" si="389"/>
        <v>106326.55945242646</v>
      </c>
      <c r="W453" s="16">
        <f t="shared" si="368"/>
        <v>22000</v>
      </c>
      <c r="X453" s="16">
        <f t="shared" si="390"/>
        <v>311594.32354950375</v>
      </c>
      <c r="Y453" s="16">
        <f t="shared" si="391"/>
        <v>26055.188735694675</v>
      </c>
      <c r="Z453" s="16">
        <f t="shared" si="369"/>
        <v>285539.13481380907</v>
      </c>
      <c r="AA453" s="16">
        <f t="shared" si="392"/>
        <v>112365.42860364236</v>
      </c>
      <c r="AB453" s="16">
        <f t="shared" si="370"/>
        <v>22000</v>
      </c>
      <c r="AC453" s="16">
        <f t="shared" si="393"/>
        <v>301842.55368515733</v>
      </c>
      <c r="AD453" s="16">
        <f t="shared" si="394"/>
        <v>26030.961753761068</v>
      </c>
      <c r="AE453" s="16">
        <f t="shared" si="371"/>
        <v>275811.59193139628</v>
      </c>
      <c r="AF453" s="16">
        <f t="shared" si="395"/>
        <v>109354.73429690715</v>
      </c>
      <c r="AG453" s="16">
        <f t="shared" si="372"/>
        <v>22000</v>
      </c>
      <c r="AH453" s="16">
        <f t="shared" si="396"/>
        <v>306706.92688382376</v>
      </c>
      <c r="AI453" s="16">
        <f t="shared" si="397"/>
        <v>26043.083363170579</v>
      </c>
      <c r="AJ453" s="16">
        <f t="shared" si="373"/>
        <v>280663.8435206532</v>
      </c>
      <c r="AK453" s="16">
        <f t="shared" si="398"/>
        <v>110862.26519244016</v>
      </c>
      <c r="AL453" s="16">
        <f t="shared" si="374"/>
        <v>22000</v>
      </c>
      <c r="AM453" s="16">
        <f t="shared" si="399"/>
        <v>309147.74045701505</v>
      </c>
      <c r="AN453" s="16">
        <f t="shared" si="400"/>
        <v>26049.138106226648</v>
      </c>
      <c r="AO453" s="16">
        <f t="shared" si="375"/>
        <v>283098.60235078842</v>
      </c>
      <c r="AP453" s="16">
        <f t="shared" si="401"/>
        <v>111614.39265156642</v>
      </c>
      <c r="AQ453" s="16">
        <f t="shared" si="376"/>
        <v>22000</v>
      </c>
      <c r="AR453" s="16">
        <f t="shared" si="402"/>
        <v>306706.92688382376</v>
      </c>
      <c r="AS453" s="16">
        <f t="shared" si="403"/>
        <v>26043.083363170579</v>
      </c>
      <c r="AT453" s="16">
        <f t="shared" si="377"/>
        <v>280663.8435206532</v>
      </c>
      <c r="AU453" s="16">
        <f t="shared" si="404"/>
        <v>110862.26519244016</v>
      </c>
    </row>
    <row r="454" spans="2:47">
      <c r="B454" s="13">
        <v>8</v>
      </c>
      <c r="C454" s="16">
        <f t="shared" si="360"/>
        <v>22000</v>
      </c>
      <c r="D454" s="16">
        <f t="shared" si="378"/>
        <v>407210.45892419101</v>
      </c>
      <c r="E454" s="16">
        <f t="shared" si="379"/>
        <v>26451.538153096106</v>
      </c>
      <c r="F454" s="16">
        <f t="shared" si="361"/>
        <v>380758.92077109491</v>
      </c>
      <c r="G454" s="16">
        <f t="shared" si="380"/>
        <v>131671.47055153071</v>
      </c>
      <c r="H454" s="16">
        <f t="shared" si="362"/>
        <v>22000</v>
      </c>
      <c r="I454" s="16">
        <f t="shared" si="381"/>
        <v>234917.53322610204</v>
      </c>
      <c r="J454" s="16">
        <f t="shared" si="382"/>
        <v>26063.897957130146</v>
      </c>
      <c r="K454" s="16">
        <f t="shared" si="363"/>
        <v>208853.63526897191</v>
      </c>
      <c r="L454" s="16">
        <f t="shared" si="383"/>
        <v>81965.936126084518</v>
      </c>
      <c r="M454" s="16">
        <f t="shared" si="364"/>
        <v>22000</v>
      </c>
      <c r="N454" s="16">
        <f t="shared" si="384"/>
        <v>316364.99618248333</v>
      </c>
      <c r="O454" s="16">
        <f t="shared" si="385"/>
        <v>26257.349712991869</v>
      </c>
      <c r="P454" s="16">
        <f t="shared" si="365"/>
        <v>290107.64646949148</v>
      </c>
      <c r="Q454" s="16">
        <f t="shared" si="386"/>
        <v>107051.74122498964</v>
      </c>
      <c r="R454" s="16">
        <f t="shared" si="366"/>
        <v>22000</v>
      </c>
      <c r="S454" s="16">
        <f t="shared" si="387"/>
        <v>273612.72144270118</v>
      </c>
      <c r="T454" s="16">
        <f t="shared" si="388"/>
        <v>26158.195007638667</v>
      </c>
      <c r="U454" s="16">
        <f t="shared" si="367"/>
        <v>247454.52643506252</v>
      </c>
      <c r="V454" s="16">
        <f t="shared" si="389"/>
        <v>94275.904084779395</v>
      </c>
      <c r="W454" s="16">
        <f t="shared" si="368"/>
        <v>22000</v>
      </c>
      <c r="X454" s="16">
        <f t="shared" si="390"/>
        <v>293517.09824050695</v>
      </c>
      <c r="Y454" s="16">
        <f t="shared" si="391"/>
        <v>26205.005164546634</v>
      </c>
      <c r="Z454" s="16">
        <f t="shared" si="369"/>
        <v>267312.09307596029</v>
      </c>
      <c r="AA454" s="16">
        <f t="shared" si="392"/>
        <v>100326.98061354268</v>
      </c>
      <c r="AB454" s="16">
        <f t="shared" si="370"/>
        <v>22000</v>
      </c>
      <c r="AC454" s="16">
        <f t="shared" si="393"/>
        <v>283517.76780995948</v>
      </c>
      <c r="AD454" s="16">
        <f t="shared" si="394"/>
        <v>26181.631441444541</v>
      </c>
      <c r="AE454" s="16">
        <f t="shared" si="371"/>
        <v>257336.13636851494</v>
      </c>
      <c r="AF454" s="16">
        <f t="shared" si="395"/>
        <v>97310.098732521947</v>
      </c>
      <c r="AG454" s="16">
        <f t="shared" si="372"/>
        <v>22000</v>
      </c>
      <c r="AH454" s="16">
        <f t="shared" si="396"/>
        <v>288505.59130862023</v>
      </c>
      <c r="AI454" s="16">
        <f t="shared" si="397"/>
        <v>26193.326357044381</v>
      </c>
      <c r="AJ454" s="16">
        <f t="shared" si="373"/>
        <v>262312.26495157584</v>
      </c>
      <c r="AK454" s="16">
        <f t="shared" si="398"/>
        <v>98820.703070314048</v>
      </c>
      <c r="AL454" s="16">
        <f t="shared" si="374"/>
        <v>22000</v>
      </c>
      <c r="AM454" s="16">
        <f t="shared" si="399"/>
        <v>291008.3773004695</v>
      </c>
      <c r="AN454" s="16">
        <f t="shared" si="400"/>
        <v>26199.167800420269</v>
      </c>
      <c r="AO454" s="16">
        <f t="shared" si="375"/>
        <v>264809.20950004924</v>
      </c>
      <c r="AP454" s="16">
        <f t="shared" si="401"/>
        <v>99574.382585664658</v>
      </c>
      <c r="AQ454" s="16">
        <f t="shared" si="376"/>
        <v>22000</v>
      </c>
      <c r="AR454" s="16">
        <f t="shared" si="402"/>
        <v>288505.59130862023</v>
      </c>
      <c r="AS454" s="16">
        <f t="shared" si="403"/>
        <v>26193.326357044381</v>
      </c>
      <c r="AT454" s="16">
        <f t="shared" si="377"/>
        <v>262312.26495157584</v>
      </c>
      <c r="AU454" s="16">
        <f t="shared" si="404"/>
        <v>98820.703070314048</v>
      </c>
    </row>
    <row r="455" spans="2:47">
      <c r="B455" s="13">
        <v>9</v>
      </c>
      <c r="C455" s="16">
        <f t="shared" si="360"/>
        <v>22000</v>
      </c>
      <c r="D455" s="16">
        <f t="shared" si="378"/>
        <v>391397.32501743932</v>
      </c>
      <c r="E455" s="16">
        <f t="shared" si="379"/>
        <v>26587.143904789547</v>
      </c>
      <c r="F455" s="16">
        <f t="shared" si="361"/>
        <v>364810.18111264979</v>
      </c>
      <c r="G455" s="16">
        <f t="shared" si="380"/>
        <v>120320.77237157711</v>
      </c>
      <c r="H455" s="16">
        <f t="shared" si="362"/>
        <v>22000</v>
      </c>
      <c r="I455" s="16">
        <f t="shared" si="381"/>
        <v>214689.00583838698</v>
      </c>
      <c r="J455" s="16">
        <f t="shared" si="382"/>
        <v>26213.407219715547</v>
      </c>
      <c r="K455" s="16">
        <f t="shared" si="363"/>
        <v>188475.59861867141</v>
      </c>
      <c r="L455" s="16">
        <f t="shared" si="383"/>
        <v>70547.001264598322</v>
      </c>
      <c r="M455" s="16">
        <f t="shared" si="364"/>
        <v>22000</v>
      </c>
      <c r="N455" s="16">
        <f t="shared" si="384"/>
        <v>298213.25411184912</v>
      </c>
      <c r="O455" s="16">
        <f t="shared" si="385"/>
        <v>26399.977089019165</v>
      </c>
      <c r="P455" s="16">
        <f t="shared" si="365"/>
        <v>271813.27702282998</v>
      </c>
      <c r="Q455" s="16">
        <f t="shared" si="386"/>
        <v>95661.522490088566</v>
      </c>
      <c r="R455" s="16">
        <f t="shared" si="366"/>
        <v>22000</v>
      </c>
      <c r="S455" s="16">
        <f t="shared" si="387"/>
        <v>254368.40590365819</v>
      </c>
      <c r="T455" s="16">
        <f t="shared" si="388"/>
        <v>26304.363838701538</v>
      </c>
      <c r="U455" s="16">
        <f t="shared" si="367"/>
        <v>228064.04206495665</v>
      </c>
      <c r="V455" s="16">
        <f t="shared" si="389"/>
        <v>82869.397823083636</v>
      </c>
      <c r="W455" s="16">
        <f t="shared" si="368"/>
        <v>22000</v>
      </c>
      <c r="X455" s="16">
        <f t="shared" si="390"/>
        <v>274780.79295650264</v>
      </c>
      <c r="Y455" s="16">
        <f t="shared" si="391"/>
        <v>26349.505798907936</v>
      </c>
      <c r="Z455" s="16">
        <f t="shared" si="369"/>
        <v>248431.28715759469</v>
      </c>
      <c r="AA455" s="16">
        <f t="shared" si="392"/>
        <v>88927.787521542123</v>
      </c>
      <c r="AB455" s="16">
        <f t="shared" si="370"/>
        <v>22000</v>
      </c>
      <c r="AC455" s="16">
        <f t="shared" si="393"/>
        <v>264526.10801865126</v>
      </c>
      <c r="AD455" s="16">
        <f t="shared" si="394"/>
        <v>26326.965883217286</v>
      </c>
      <c r="AE455" s="16">
        <f t="shared" si="371"/>
        <v>238199.14213543397</v>
      </c>
      <c r="AF455" s="16">
        <f t="shared" si="395"/>
        <v>85907.166003154212</v>
      </c>
      <c r="AG455" s="16">
        <f t="shared" si="372"/>
        <v>22000</v>
      </c>
      <c r="AH455" s="16">
        <f t="shared" si="396"/>
        <v>269641.2696343229</v>
      </c>
      <c r="AI455" s="16">
        <f t="shared" si="397"/>
        <v>26338.243813857913</v>
      </c>
      <c r="AJ455" s="16">
        <f t="shared" si="373"/>
        <v>243303.025820465</v>
      </c>
      <c r="AK455" s="16">
        <f t="shared" si="398"/>
        <v>87419.619986940073</v>
      </c>
      <c r="AL455" s="16">
        <f t="shared" si="374"/>
        <v>22000</v>
      </c>
      <c r="AM455" s="16">
        <f t="shared" si="399"/>
        <v>272207.97881348064</v>
      </c>
      <c r="AN455" s="16">
        <f t="shared" si="400"/>
        <v>26343.876824654442</v>
      </c>
      <c r="AO455" s="16">
        <f t="shared" si="375"/>
        <v>245864.10198882621</v>
      </c>
      <c r="AP455" s="16">
        <f t="shared" si="401"/>
        <v>88174.239526836711</v>
      </c>
      <c r="AQ455" s="16">
        <f t="shared" si="376"/>
        <v>22000</v>
      </c>
      <c r="AR455" s="16">
        <f t="shared" si="402"/>
        <v>269641.2696343229</v>
      </c>
      <c r="AS455" s="16">
        <f t="shared" si="403"/>
        <v>26338.243813857913</v>
      </c>
      <c r="AT455" s="16">
        <f t="shared" si="377"/>
        <v>243303.025820465</v>
      </c>
      <c r="AU455" s="16">
        <f t="shared" si="404"/>
        <v>87419.619986940073</v>
      </c>
    </row>
    <row r="456" spans="2:47">
      <c r="B456" s="13">
        <v>10</v>
      </c>
      <c r="C456" s="16">
        <f t="shared" si="360"/>
        <v>22000</v>
      </c>
      <c r="D456" s="16">
        <f t="shared" si="378"/>
        <v>375002.9775729372</v>
      </c>
      <c r="E456" s="16">
        <f t="shared" si="379"/>
        <v>26717.778917928812</v>
      </c>
      <c r="F456" s="16">
        <f t="shared" si="361"/>
        <v>348285.1986550084</v>
      </c>
      <c r="G456" s="16">
        <f t="shared" si="380"/>
        <v>109557.15390602326</v>
      </c>
      <c r="H456" s="16">
        <f t="shared" si="362"/>
        <v>22000</v>
      </c>
      <c r="I456" s="16">
        <f t="shared" si="381"/>
        <v>193741.60684407709</v>
      </c>
      <c r="J456" s="16">
        <f t="shared" si="382"/>
        <v>26357.607726016231</v>
      </c>
      <c r="K456" s="16">
        <f t="shared" si="363"/>
        <v>167383.99911806086</v>
      </c>
      <c r="L456" s="16">
        <f t="shared" si="383"/>
        <v>59754.336523557984</v>
      </c>
      <c r="M456" s="16">
        <f t="shared" si="364"/>
        <v>22000</v>
      </c>
      <c r="N456" s="16">
        <f t="shared" si="384"/>
        <v>279407.73998284782</v>
      </c>
      <c r="O456" s="16">
        <f t="shared" si="385"/>
        <v>26537.458313382169</v>
      </c>
      <c r="P456" s="16">
        <f t="shared" si="365"/>
        <v>252870.28166946565</v>
      </c>
      <c r="Q456" s="16">
        <f t="shared" si="386"/>
        <v>84878.261686748985</v>
      </c>
      <c r="R456" s="16">
        <f t="shared" si="366"/>
        <v>22000</v>
      </c>
      <c r="S456" s="16">
        <f t="shared" si="387"/>
        <v>234436.15140025155</v>
      </c>
      <c r="T456" s="16">
        <f t="shared" si="388"/>
        <v>26445.301671331526</v>
      </c>
      <c r="U456" s="16">
        <f t="shared" si="367"/>
        <v>207990.84972892003</v>
      </c>
      <c r="V456" s="16">
        <f t="shared" si="389"/>
        <v>72079.813992409792</v>
      </c>
      <c r="W456" s="16">
        <f t="shared" si="368"/>
        <v>22000</v>
      </c>
      <c r="X456" s="16">
        <f t="shared" si="390"/>
        <v>255372.45732077787</v>
      </c>
      <c r="Y456" s="16">
        <f t="shared" si="391"/>
        <v>26488.815095070364</v>
      </c>
      <c r="Z456" s="16">
        <f t="shared" si="369"/>
        <v>228883.6422257075</v>
      </c>
      <c r="AA456" s="16">
        <f t="shared" si="392"/>
        <v>78140.829283382423</v>
      </c>
      <c r="AB456" s="16">
        <f t="shared" si="370"/>
        <v>22000</v>
      </c>
      <c r="AC456" s="16">
        <f t="shared" si="393"/>
        <v>244854.42616669802</v>
      </c>
      <c r="AD456" s="16">
        <f t="shared" si="394"/>
        <v>26467.089095041625</v>
      </c>
      <c r="AE456" s="16">
        <f t="shared" si="371"/>
        <v>218387.33707165639</v>
      </c>
      <c r="AF456" s="16">
        <f t="shared" si="395"/>
        <v>75118.812560900828</v>
      </c>
      <c r="AG456" s="16">
        <f t="shared" si="372"/>
        <v>22000</v>
      </c>
      <c r="AH456" s="16">
        <f t="shared" si="396"/>
        <v>250100.9123618888</v>
      </c>
      <c r="AI456" s="16">
        <f t="shared" si="397"/>
        <v>26477.959971441942</v>
      </c>
      <c r="AJ456" s="16">
        <f t="shared" si="373"/>
        <v>223622.95239044685</v>
      </c>
      <c r="AK456" s="16">
        <f t="shared" si="398"/>
        <v>76631.944100571098</v>
      </c>
      <c r="AL456" s="16">
        <f t="shared" si="374"/>
        <v>22000</v>
      </c>
      <c r="AM456" s="16">
        <f t="shared" si="399"/>
        <v>252733.54499839401</v>
      </c>
      <c r="AN456" s="16">
        <f t="shared" si="400"/>
        <v>26483.389526416686</v>
      </c>
      <c r="AO456" s="16">
        <f t="shared" si="375"/>
        <v>226250.15547197731</v>
      </c>
      <c r="AP456" s="16">
        <f t="shared" si="401"/>
        <v>77386.917520836694</v>
      </c>
      <c r="AQ456" s="16">
        <f t="shared" si="376"/>
        <v>22000</v>
      </c>
      <c r="AR456" s="16">
        <f t="shared" si="402"/>
        <v>250100.9123618888</v>
      </c>
      <c r="AS456" s="16">
        <f t="shared" si="403"/>
        <v>26477.959971441942</v>
      </c>
      <c r="AT456" s="16">
        <f t="shared" si="377"/>
        <v>223622.95239044685</v>
      </c>
      <c r="AU456" s="16">
        <f t="shared" si="404"/>
        <v>76631.944100571098</v>
      </c>
    </row>
    <row r="457" spans="2:47">
      <c r="B457" s="13">
        <v>11</v>
      </c>
      <c r="C457" s="16">
        <f t="shared" si="360"/>
        <v>22000</v>
      </c>
      <c r="D457" s="16">
        <f t="shared" si="378"/>
        <v>358016.28710542934</v>
      </c>
      <c r="E457" s="16">
        <f t="shared" si="379"/>
        <v>26843.57302351667</v>
      </c>
      <c r="F457" s="16">
        <f t="shared" si="361"/>
        <v>331172.71408191265</v>
      </c>
      <c r="G457" s="16">
        <f t="shared" si="380"/>
        <v>99355.595976502213</v>
      </c>
      <c r="H457" s="16">
        <f t="shared" si="362"/>
        <v>22000</v>
      </c>
      <c r="I457" s="16">
        <f t="shared" si="381"/>
        <v>172060.70805341951</v>
      </c>
      <c r="J457" s="16">
        <f t="shared" si="382"/>
        <v>26496.624087568111</v>
      </c>
      <c r="K457" s="16">
        <f t="shared" si="363"/>
        <v>145564.0839658514</v>
      </c>
      <c r="L457" s="16">
        <f t="shared" si="383"/>
        <v>49561.196534409799</v>
      </c>
      <c r="M457" s="16">
        <f t="shared" si="364"/>
        <v>22000</v>
      </c>
      <c r="N457" s="16">
        <f t="shared" si="384"/>
        <v>259935.47733931051</v>
      </c>
      <c r="O457" s="16">
        <f t="shared" si="385"/>
        <v>26669.921022530074</v>
      </c>
      <c r="P457" s="16">
        <f t="shared" si="365"/>
        <v>233265.55631678045</v>
      </c>
      <c r="Q457" s="16">
        <f t="shared" si="386"/>
        <v>74676.054280644763</v>
      </c>
      <c r="R457" s="16">
        <f t="shared" si="366"/>
        <v>22000</v>
      </c>
      <c r="S457" s="16">
        <f t="shared" si="387"/>
        <v>213802.11407034606</v>
      </c>
      <c r="T457" s="16">
        <f t="shared" si="388"/>
        <v>26581.134693636748</v>
      </c>
      <c r="U457" s="16">
        <f t="shared" si="367"/>
        <v>187220.97937670932</v>
      </c>
      <c r="V457" s="16">
        <f t="shared" si="389"/>
        <v>61880.811882796901</v>
      </c>
      <c r="W457" s="16">
        <f t="shared" si="368"/>
        <v>22000</v>
      </c>
      <c r="X457" s="16">
        <f t="shared" si="390"/>
        <v>235278.65118949377</v>
      </c>
      <c r="Y457" s="16">
        <f t="shared" si="391"/>
        <v>26623.059951958239</v>
      </c>
      <c r="Z457" s="16">
        <f t="shared" si="369"/>
        <v>208655.59123753553</v>
      </c>
      <c r="AA457" s="16">
        <f t="shared" si="392"/>
        <v>67939.969751615863</v>
      </c>
      <c r="AB457" s="16">
        <f t="shared" si="370"/>
        <v>22000</v>
      </c>
      <c r="AC457" s="16">
        <f t="shared" si="393"/>
        <v>224489.07926943846</v>
      </c>
      <c r="AD457" s="16">
        <f t="shared" si="394"/>
        <v>26602.127626923546</v>
      </c>
      <c r="AE457" s="16">
        <f t="shared" si="371"/>
        <v>197886.9516425149</v>
      </c>
      <c r="AF457" s="16">
        <f t="shared" si="395"/>
        <v>64918.799810549179</v>
      </c>
      <c r="AG457" s="16">
        <f t="shared" si="372"/>
        <v>22000</v>
      </c>
      <c r="AH457" s="16">
        <f t="shared" si="396"/>
        <v>229870.97768023593</v>
      </c>
      <c r="AI457" s="16">
        <f t="shared" si="397"/>
        <v>26612.601555885572</v>
      </c>
      <c r="AJ457" s="16">
        <f t="shared" si="373"/>
        <v>203258.37612435035</v>
      </c>
      <c r="AK457" s="16">
        <f t="shared" si="398"/>
        <v>66431.487999637277</v>
      </c>
      <c r="AL457" s="16">
        <f t="shared" si="374"/>
        <v>22000</v>
      </c>
      <c r="AM457" s="16">
        <f t="shared" si="399"/>
        <v>232571.58481586436</v>
      </c>
      <c r="AN457" s="16">
        <f t="shared" si="400"/>
        <v>26617.83271861984</v>
      </c>
      <c r="AO457" s="16">
        <f t="shared" si="375"/>
        <v>205953.75209724452</v>
      </c>
      <c r="AP457" s="16">
        <f t="shared" si="401"/>
        <v>67186.254778266302</v>
      </c>
      <c r="AQ457" s="16">
        <f t="shared" si="376"/>
        <v>22000</v>
      </c>
      <c r="AR457" s="16">
        <f t="shared" si="402"/>
        <v>229870.97768023593</v>
      </c>
      <c r="AS457" s="16">
        <f t="shared" si="403"/>
        <v>26612.601555885572</v>
      </c>
      <c r="AT457" s="16">
        <f t="shared" si="377"/>
        <v>203258.37612435035</v>
      </c>
      <c r="AU457" s="16">
        <f t="shared" si="404"/>
        <v>66431.487999637277</v>
      </c>
    </row>
    <row r="458" spans="2:47">
      <c r="B458" s="13">
        <v>12</v>
      </c>
      <c r="C458" s="16">
        <f t="shared" si="360"/>
        <v>22000</v>
      </c>
      <c r="D458" s="16">
        <f t="shared" si="378"/>
        <v>340425.67971336131</v>
      </c>
      <c r="E458" s="16">
        <f t="shared" si="379"/>
        <v>26964.657063626077</v>
      </c>
      <c r="F458" s="16">
        <f t="shared" si="361"/>
        <v>313461.02264973521</v>
      </c>
      <c r="G458" s="16">
        <f t="shared" si="380"/>
        <v>89691.935071545508</v>
      </c>
      <c r="H458" s="16">
        <f t="shared" si="362"/>
        <v>22000</v>
      </c>
      <c r="I458" s="16">
        <f t="shared" si="381"/>
        <v>149631.14447185729</v>
      </c>
      <c r="J458" s="16">
        <f t="shared" si="382"/>
        <v>26630.583325775566</v>
      </c>
      <c r="K458" s="16">
        <f t="shared" si="363"/>
        <v>123000.56114608172</v>
      </c>
      <c r="L458" s="16">
        <f t="shared" si="383"/>
        <v>39941.714781374299</v>
      </c>
      <c r="M458" s="16">
        <f t="shared" si="364"/>
        <v>22000</v>
      </c>
      <c r="N458" s="16">
        <f t="shared" si="384"/>
        <v>239782.99596027131</v>
      </c>
      <c r="O458" s="16">
        <f t="shared" si="385"/>
        <v>26797.494549252933</v>
      </c>
      <c r="P458" s="16">
        <f t="shared" si="365"/>
        <v>212985.50141101837</v>
      </c>
      <c r="Q458" s="16">
        <f t="shared" si="386"/>
        <v>65029.864552846193</v>
      </c>
      <c r="R458" s="16">
        <f t="shared" si="366"/>
        <v>22000</v>
      </c>
      <c r="S458" s="16">
        <f t="shared" si="387"/>
        <v>192451.93354049459</v>
      </c>
      <c r="T458" s="16">
        <f t="shared" si="388"/>
        <v>26711.991152270988</v>
      </c>
      <c r="U458" s="16">
        <f t="shared" si="367"/>
        <v>165739.9423882236</v>
      </c>
      <c r="V458" s="16">
        <f t="shared" si="389"/>
        <v>52246.925121446933</v>
      </c>
      <c r="W458" s="16">
        <f t="shared" si="368"/>
        <v>22000</v>
      </c>
      <c r="X458" s="16">
        <f t="shared" si="390"/>
        <v>214485.42845671225</v>
      </c>
      <c r="Y458" s="16">
        <f t="shared" si="391"/>
        <v>26752.369155084609</v>
      </c>
      <c r="Z458" s="16">
        <f t="shared" si="369"/>
        <v>187733.05930162765</v>
      </c>
      <c r="AA458" s="16">
        <f t="shared" si="392"/>
        <v>58299.944608532176</v>
      </c>
      <c r="AB458" s="16">
        <f t="shared" si="370"/>
        <v>22000</v>
      </c>
      <c r="AC458" s="16">
        <f t="shared" si="393"/>
        <v>203415.9130714068</v>
      </c>
      <c r="AD458" s="16">
        <f t="shared" si="394"/>
        <v>26732.210001110743</v>
      </c>
      <c r="AE458" s="16">
        <f t="shared" si="371"/>
        <v>176683.70307029606</v>
      </c>
      <c r="AF458" s="16">
        <f t="shared" si="395"/>
        <v>55281.762260802177</v>
      </c>
      <c r="AG458" s="16">
        <f t="shared" si="372"/>
        <v>22000</v>
      </c>
      <c r="AH458" s="16">
        <f t="shared" si="396"/>
        <v>208937.41515326471</v>
      </c>
      <c r="AI458" s="16">
        <f t="shared" si="397"/>
        <v>26742.29722261057</v>
      </c>
      <c r="AJ458" s="16">
        <f t="shared" si="373"/>
        <v>182195.11793065415</v>
      </c>
      <c r="AK458" s="16">
        <f t="shared" si="398"/>
        <v>56792.936744485341</v>
      </c>
      <c r="AL458" s="16">
        <f t="shared" si="374"/>
        <v>22000</v>
      </c>
      <c r="AM458" s="16">
        <f t="shared" si="399"/>
        <v>211708.09993084153</v>
      </c>
      <c r="AN458" s="16">
        <f t="shared" si="400"/>
        <v>26747.335122116681</v>
      </c>
      <c r="AO458" s="16">
        <f t="shared" si="375"/>
        <v>184960.76480872487</v>
      </c>
      <c r="AP458" s="16">
        <f t="shared" si="401"/>
        <v>57546.961661823458</v>
      </c>
      <c r="AQ458" s="16">
        <f t="shared" si="376"/>
        <v>22000</v>
      </c>
      <c r="AR458" s="16">
        <f t="shared" si="402"/>
        <v>208937.41515326471</v>
      </c>
      <c r="AS458" s="16">
        <f t="shared" si="403"/>
        <v>26742.29722261057</v>
      </c>
      <c r="AT458" s="16">
        <f t="shared" si="377"/>
        <v>182195.11793065415</v>
      </c>
      <c r="AU458" s="16">
        <f t="shared" si="404"/>
        <v>56792.936744485341</v>
      </c>
    </row>
    <row r="459" spans="2:47">
      <c r="B459" s="13">
        <v>13</v>
      </c>
      <c r="C459" s="16">
        <f t="shared" si="360"/>
        <v>22000</v>
      </c>
      <c r="D459" s="16">
        <f t="shared" si="378"/>
        <v>322219.12362256885</v>
      </c>
      <c r="E459" s="16">
        <f t="shared" si="379"/>
        <v>27081.162434134545</v>
      </c>
      <c r="F459" s="16">
        <f t="shared" si="361"/>
        <v>295137.96118843427</v>
      </c>
      <c r="G459" s="16">
        <f t="shared" si="380"/>
        <v>80542.848114107837</v>
      </c>
      <c r="H459" s="16">
        <f t="shared" si="362"/>
        <v>22000</v>
      </c>
      <c r="I459" s="16">
        <f t="shared" si="381"/>
        <v>126437.19682450323</v>
      </c>
      <c r="J459" s="16">
        <f t="shared" si="382"/>
        <v>26759.614317946634</v>
      </c>
      <c r="K459" s="16">
        <f t="shared" si="363"/>
        <v>99677.582506556602</v>
      </c>
      <c r="L459" s="16">
        <f t="shared" si="383"/>
        <v>30870.891547653948</v>
      </c>
      <c r="M459" s="16">
        <f t="shared" si="364"/>
        <v>22000</v>
      </c>
      <c r="N459" s="16">
        <f t="shared" si="384"/>
        <v>218936.31632044225</v>
      </c>
      <c r="O459" s="16">
        <f t="shared" si="385"/>
        <v>26920.309416037941</v>
      </c>
      <c r="P459" s="16">
        <f t="shared" si="365"/>
        <v>192016.00690440432</v>
      </c>
      <c r="Q459" s="16">
        <f t="shared" si="386"/>
        <v>55915.511883891733</v>
      </c>
      <c r="R459" s="16">
        <f t="shared" si="366"/>
        <v>22000</v>
      </c>
      <c r="S459" s="16">
        <f t="shared" si="387"/>
        <v>170370.71637855057</v>
      </c>
      <c r="T459" s="16">
        <f t="shared" si="388"/>
        <v>26838.000821272355</v>
      </c>
      <c r="U459" s="16">
        <f t="shared" si="367"/>
        <v>143532.71555727822</v>
      </c>
      <c r="V459" s="16">
        <f t="shared" si="389"/>
        <v>43153.548790790897</v>
      </c>
      <c r="W459" s="16">
        <f t="shared" si="368"/>
        <v>22000</v>
      </c>
      <c r="X459" s="16">
        <f t="shared" si="390"/>
        <v>192978.32097851514</v>
      </c>
      <c r="Y459" s="16">
        <f t="shared" si="391"/>
        <v>26876.872856899245</v>
      </c>
      <c r="Z459" s="16">
        <f t="shared" si="369"/>
        <v>166101.44812161589</v>
      </c>
      <c r="AA459" s="16">
        <f t="shared" si="392"/>
        <v>49196.348085685546</v>
      </c>
      <c r="AB459" s="16">
        <f t="shared" si="370"/>
        <v>22000</v>
      </c>
      <c r="AC459" s="16">
        <f t="shared" si="393"/>
        <v>181620.24573408012</v>
      </c>
      <c r="AD459" s="16">
        <f t="shared" si="394"/>
        <v>26857.466186678597</v>
      </c>
      <c r="AE459" s="16">
        <f t="shared" si="371"/>
        <v>154762.77954740153</v>
      </c>
      <c r="AF459" s="16">
        <f t="shared" si="395"/>
        <v>46183.194441744825</v>
      </c>
      <c r="AG459" s="16">
        <f t="shared" si="372"/>
        <v>22000</v>
      </c>
      <c r="AH459" s="16">
        <f t="shared" si="396"/>
        <v>187285.64952563663</v>
      </c>
      <c r="AI459" s="16">
        <f t="shared" si="397"/>
        <v>26867.177033836695</v>
      </c>
      <c r="AJ459" s="16">
        <f t="shared" si="373"/>
        <v>160418.47249179994</v>
      </c>
      <c r="AK459" s="16">
        <f t="shared" si="398"/>
        <v>47691.834685540511</v>
      </c>
      <c r="AL459" s="16">
        <f t="shared" si="374"/>
        <v>22000</v>
      </c>
      <c r="AM459" s="16">
        <f t="shared" si="399"/>
        <v>190128.56857748065</v>
      </c>
      <c r="AN459" s="16">
        <f t="shared" si="400"/>
        <v>26872.026844606142</v>
      </c>
      <c r="AO459" s="16">
        <f t="shared" si="375"/>
        <v>163256.5417328745</v>
      </c>
      <c r="AP459" s="16">
        <f t="shared" si="401"/>
        <v>48444.60745506276</v>
      </c>
      <c r="AQ459" s="16">
        <f t="shared" si="376"/>
        <v>22000</v>
      </c>
      <c r="AR459" s="16">
        <f t="shared" si="402"/>
        <v>187285.64952563663</v>
      </c>
      <c r="AS459" s="16">
        <f t="shared" si="403"/>
        <v>26867.177033836695</v>
      </c>
      <c r="AT459" s="16">
        <f t="shared" si="377"/>
        <v>160418.47249179994</v>
      </c>
      <c r="AU459" s="16">
        <f t="shared" si="404"/>
        <v>47691.834685540511</v>
      </c>
    </row>
    <row r="460" spans="2:47">
      <c r="B460" s="13">
        <v>14</v>
      </c>
      <c r="C460" s="16">
        <f t="shared" si="360"/>
        <v>22000</v>
      </c>
      <c r="D460" s="16">
        <f t="shared" si="378"/>
        <v>303384.11582403909</v>
      </c>
      <c r="E460" s="16">
        <f t="shared" si="379"/>
        <v>27193.22066278776</v>
      </c>
      <c r="F460" s="16">
        <f t="shared" si="361"/>
        <v>276190.8951612513</v>
      </c>
      <c r="G460" s="16">
        <f t="shared" si="380"/>
        <v>71885.836350418482</v>
      </c>
      <c r="H460" s="16">
        <f t="shared" si="362"/>
        <v>22000</v>
      </c>
      <c r="I460" s="16">
        <f t="shared" si="381"/>
        <v>102462.57416178979</v>
      </c>
      <c r="J460" s="16">
        <f t="shared" si="382"/>
        <v>26883.847279719448</v>
      </c>
      <c r="K460" s="16">
        <f t="shared" si="363"/>
        <v>75578.726882070332</v>
      </c>
      <c r="L460" s="16">
        <f t="shared" si="383"/>
        <v>22324.580653779853</v>
      </c>
      <c r="M460" s="16">
        <f t="shared" si="364"/>
        <v>22000</v>
      </c>
      <c r="N460" s="16">
        <f t="shared" si="384"/>
        <v>197380.93413731339</v>
      </c>
      <c r="O460" s="16">
        <f t="shared" si="385"/>
        <v>27038.496864537276</v>
      </c>
      <c r="P460" s="16">
        <f t="shared" si="365"/>
        <v>170342.43727277612</v>
      </c>
      <c r="Q460" s="16">
        <f t="shared" si="386"/>
        <v>47309.655993851557</v>
      </c>
      <c r="R460" s="16">
        <f t="shared" si="366"/>
        <v>22000</v>
      </c>
      <c r="S460" s="16">
        <f t="shared" si="387"/>
        <v>147543.01962994857</v>
      </c>
      <c r="T460" s="16">
        <f t="shared" si="388"/>
        <v>26959.294507220224</v>
      </c>
      <c r="U460" s="16">
        <f t="shared" si="367"/>
        <v>120583.72512272834</v>
      </c>
      <c r="V460" s="16">
        <f t="shared" si="389"/>
        <v>34576.925418358216</v>
      </c>
      <c r="W460" s="16">
        <f t="shared" si="368"/>
        <v>22000</v>
      </c>
      <c r="X460" s="16">
        <f t="shared" si="390"/>
        <v>170742.32258213384</v>
      </c>
      <c r="Y460" s="16">
        <f t="shared" si="391"/>
        <v>26996.702093373784</v>
      </c>
      <c r="Z460" s="16">
        <f t="shared" si="369"/>
        <v>143745.62048876006</v>
      </c>
      <c r="AA460" s="16">
        <f t="shared" si="392"/>
        <v>40605.618594927757</v>
      </c>
      <c r="AB460" s="16">
        <f t="shared" si="370"/>
        <v>22000</v>
      </c>
      <c r="AC460" s="16">
        <f t="shared" si="393"/>
        <v>159086.8516079559</v>
      </c>
      <c r="AD460" s="16">
        <f t="shared" si="394"/>
        <v>26978.027110397572</v>
      </c>
      <c r="AE460" s="16">
        <f t="shared" si="371"/>
        <v>132108.82449755832</v>
      </c>
      <c r="AF460" s="16">
        <f t="shared" si="395"/>
        <v>37599.436713981355</v>
      </c>
      <c r="AG460" s="16">
        <f t="shared" si="372"/>
        <v>22000</v>
      </c>
      <c r="AH460" s="16">
        <f t="shared" si="396"/>
        <v>164900.56461322083</v>
      </c>
      <c r="AI460" s="16">
        <f t="shared" si="397"/>
        <v>26987.371972307134</v>
      </c>
      <c r="AJ460" s="16">
        <f t="shared" si="373"/>
        <v>137913.19264091371</v>
      </c>
      <c r="AK460" s="16">
        <f t="shared" si="398"/>
        <v>39104.571183061125</v>
      </c>
      <c r="AL460" s="16">
        <f t="shared" si="374"/>
        <v>22000</v>
      </c>
      <c r="AM460" s="16">
        <f t="shared" si="399"/>
        <v>167817.92950889101</v>
      </c>
      <c r="AN460" s="16">
        <f t="shared" si="400"/>
        <v>26992.038895788442</v>
      </c>
      <c r="AO460" s="16">
        <f t="shared" si="375"/>
        <v>140825.89061310259</v>
      </c>
      <c r="AP460" s="16">
        <f t="shared" si="401"/>
        <v>39855.606037706508</v>
      </c>
      <c r="AQ460" s="16">
        <f t="shared" si="376"/>
        <v>22000</v>
      </c>
      <c r="AR460" s="16">
        <f t="shared" si="402"/>
        <v>164900.56461322083</v>
      </c>
      <c r="AS460" s="16">
        <f t="shared" si="403"/>
        <v>26987.371972307134</v>
      </c>
      <c r="AT460" s="16">
        <f t="shared" si="377"/>
        <v>137913.19264091371</v>
      </c>
      <c r="AU460" s="16">
        <f t="shared" si="404"/>
        <v>39104.571183061125</v>
      </c>
    </row>
    <row r="461" spans="2:47">
      <c r="B461" s="13">
        <v>15</v>
      </c>
      <c r="C461" s="16">
        <f t="shared" si="360"/>
        <v>10565.48987510535</v>
      </c>
      <c r="D461" s="16">
        <f t="shared" si="378"/>
        <v>283907.6687720567</v>
      </c>
      <c r="E461" s="16">
        <f t="shared" si="379"/>
        <v>13111.274926683149</v>
      </c>
      <c r="F461" s="16">
        <f t="shared" si="361"/>
        <v>270796.39384537353</v>
      </c>
      <c r="G461" s="16">
        <f t="shared" si="380"/>
        <v>67221.610187590442</v>
      </c>
      <c r="H461" s="16">
        <f t="shared" si="362"/>
        <v>22000</v>
      </c>
      <c r="I461" s="16">
        <f t="shared" si="381"/>
        <v>77690.396511155384</v>
      </c>
      <c r="J461" s="16">
        <f t="shared" si="382"/>
        <v>27003.413283708058</v>
      </c>
      <c r="K461" s="16">
        <f t="shared" si="363"/>
        <v>50686.98322744733</v>
      </c>
      <c r="L461" s="16">
        <f t="shared" si="383"/>
        <v>14279.47511284587</v>
      </c>
      <c r="M461" s="16">
        <f t="shared" si="364"/>
        <v>22000</v>
      </c>
      <c r="N461" s="16">
        <f t="shared" si="384"/>
        <v>175101.80497017747</v>
      </c>
      <c r="O461" s="16">
        <f t="shared" si="385"/>
        <v>27152.188420620612</v>
      </c>
      <c r="P461" s="16">
        <f t="shared" si="365"/>
        <v>147949.61654955687</v>
      </c>
      <c r="Q461" s="16">
        <f t="shared" si="386"/>
        <v>39189.781258147283</v>
      </c>
      <c r="R461" s="16">
        <f t="shared" si="366"/>
        <v>22000</v>
      </c>
      <c r="S461" s="16">
        <f t="shared" si="387"/>
        <v>123952.83440265738</v>
      </c>
      <c r="T461" s="16">
        <f t="shared" si="388"/>
        <v>27076.003590359618</v>
      </c>
      <c r="U461" s="16">
        <f t="shared" si="367"/>
        <v>96876.830812297761</v>
      </c>
      <c r="V461" s="16">
        <f t="shared" si="389"/>
        <v>26494.129960932329</v>
      </c>
      <c r="W461" s="16">
        <f t="shared" si="368"/>
        <v>22000</v>
      </c>
      <c r="X461" s="16">
        <f t="shared" si="390"/>
        <v>147761.87312521602</v>
      </c>
      <c r="Y461" s="16">
        <f t="shared" si="391"/>
        <v>27111.988336388535</v>
      </c>
      <c r="Z461" s="16">
        <f t="shared" si="369"/>
        <v>120649.88478882749</v>
      </c>
      <c r="AA461" s="16">
        <f t="shared" si="392"/>
        <v>32505.023392189789</v>
      </c>
      <c r="AB461" s="16">
        <f t="shared" si="370"/>
        <v>22000</v>
      </c>
      <c r="AC461" s="16">
        <f t="shared" si="393"/>
        <v>135799.94505402009</v>
      </c>
      <c r="AD461" s="16">
        <f t="shared" si="394"/>
        <v>27094.024203488345</v>
      </c>
      <c r="AE461" s="16">
        <f t="shared" si="371"/>
        <v>108705.92085053175</v>
      </c>
      <c r="AF461" s="16">
        <f t="shared" si="395"/>
        <v>29507.660091314214</v>
      </c>
      <c r="AG461" s="16">
        <f t="shared" si="372"/>
        <v>22000</v>
      </c>
      <c r="AH461" s="16">
        <f t="shared" si="396"/>
        <v>141766.48724330083</v>
      </c>
      <c r="AI461" s="16">
        <f t="shared" si="397"/>
        <v>27103.013490859474</v>
      </c>
      <c r="AJ461" s="16">
        <f t="shared" si="373"/>
        <v>114663.47375244135</v>
      </c>
      <c r="AK461" s="16">
        <f t="shared" si="398"/>
        <v>31008.365350044878</v>
      </c>
      <c r="AL461" s="16">
        <f t="shared" si="374"/>
        <v>22000</v>
      </c>
      <c r="AM461" s="16">
        <f t="shared" si="399"/>
        <v>144760.56599683268</v>
      </c>
      <c r="AN461" s="16">
        <f t="shared" si="400"/>
        <v>27107.502738343988</v>
      </c>
      <c r="AO461" s="16">
        <f t="shared" si="375"/>
        <v>117653.06325848869</v>
      </c>
      <c r="AP461" s="16">
        <f t="shared" si="401"/>
        <v>31757.200588907403</v>
      </c>
      <c r="AQ461" s="16">
        <f t="shared" si="376"/>
        <v>22000</v>
      </c>
      <c r="AR461" s="16">
        <f t="shared" si="402"/>
        <v>141766.48724330083</v>
      </c>
      <c r="AS461" s="16">
        <f t="shared" si="403"/>
        <v>27103.013490859474</v>
      </c>
      <c r="AT461" s="16">
        <f t="shared" si="377"/>
        <v>114663.47375244135</v>
      </c>
      <c r="AU461" s="16">
        <f t="shared" si="404"/>
        <v>31008.365350044878</v>
      </c>
    </row>
    <row r="462" spans="2:47">
      <c r="B462" s="13">
        <v>16</v>
      </c>
      <c r="C462" s="16">
        <f t="shared" si="360"/>
        <v>-869.02024978929933</v>
      </c>
      <c r="D462" s="16">
        <f t="shared" si="378"/>
        <v>278362.44508941326</v>
      </c>
      <c r="E462" s="16">
        <f t="shared" si="379"/>
        <v>0</v>
      </c>
      <c r="F462" s="16">
        <f t="shared" si="361"/>
        <v>279231.46533920255</v>
      </c>
      <c r="G462" s="16">
        <f t="shared" si="380"/>
        <v>66755.520036646805</v>
      </c>
      <c r="H462" s="16">
        <f t="shared" si="362"/>
        <v>22000</v>
      </c>
      <c r="I462" s="16">
        <f t="shared" si="381"/>
        <v>52103.177538822216</v>
      </c>
      <c r="J462" s="16">
        <f t="shared" si="382"/>
        <v>27118.443813917394</v>
      </c>
      <c r="K462" s="16">
        <f t="shared" si="363"/>
        <v>24984.733724904821</v>
      </c>
      <c r="L462" s="16">
        <f t="shared" si="383"/>
        <v>6713.0918236757125</v>
      </c>
      <c r="M462" s="16">
        <f t="shared" si="364"/>
        <v>22000</v>
      </c>
      <c r="N462" s="16">
        <f t="shared" si="384"/>
        <v>152083.32883595148</v>
      </c>
      <c r="O462" s="16">
        <f t="shared" si="385"/>
        <v>27261.515494256069</v>
      </c>
      <c r="P462" s="16">
        <f t="shared" si="365"/>
        <v>124821.81334169541</v>
      </c>
      <c r="Q462" s="16">
        <f t="shared" si="386"/>
        <v>31534.180214433574</v>
      </c>
      <c r="R462" s="16">
        <f t="shared" si="366"/>
        <v>22000</v>
      </c>
      <c r="S462" s="16">
        <f t="shared" si="387"/>
        <v>99583.569465193359</v>
      </c>
      <c r="T462" s="16">
        <f t="shared" si="388"/>
        <v>27188.259601087528</v>
      </c>
      <c r="U462" s="16">
        <f t="shared" si="367"/>
        <v>72395.309864105831</v>
      </c>
      <c r="V462" s="16">
        <f t="shared" si="389"/>
        <v>18883.053901384519</v>
      </c>
      <c r="W462" s="16">
        <f t="shared" si="368"/>
        <v>22000</v>
      </c>
      <c r="X462" s="16">
        <f t="shared" si="390"/>
        <v>124020.84256982733</v>
      </c>
      <c r="Y462" s="16">
        <f t="shared" si="391"/>
        <v>27222.863081242598</v>
      </c>
      <c r="Z462" s="16">
        <f t="shared" si="369"/>
        <v>96797.979488584737</v>
      </c>
      <c r="AA462" s="16">
        <f t="shared" si="392"/>
        <v>24872.642390983659</v>
      </c>
      <c r="AB462" s="16">
        <f t="shared" si="370"/>
        <v>22000</v>
      </c>
      <c r="AC462" s="16">
        <f t="shared" si="393"/>
        <v>111743.16427909561</v>
      </c>
      <c r="AD462" s="16">
        <f t="shared" si="394"/>
        <v>27205.588983622445</v>
      </c>
      <c r="AE462" s="16">
        <f t="shared" si="371"/>
        <v>84537.575295473158</v>
      </c>
      <c r="AF462" s="16">
        <f t="shared" si="395"/>
        <v>21885.850194654242</v>
      </c>
      <c r="AG462" s="16">
        <f t="shared" si="372"/>
        <v>22000</v>
      </c>
      <c r="AH462" s="16">
        <f t="shared" si="396"/>
        <v>117867.17120908455</v>
      </c>
      <c r="AI462" s="16">
        <f t="shared" si="397"/>
        <v>27214.233097181765</v>
      </c>
      <c r="AJ462" s="16">
        <f t="shared" si="373"/>
        <v>90652.938111902797</v>
      </c>
      <c r="AK462" s="16">
        <f t="shared" si="398"/>
        <v>23381.249935619064</v>
      </c>
      <c r="AL462" s="16">
        <f t="shared" si="374"/>
        <v>22000</v>
      </c>
      <c r="AM462" s="16">
        <f t="shared" si="399"/>
        <v>120940.28984593088</v>
      </c>
      <c r="AN462" s="16">
        <f t="shared" si="400"/>
        <v>27218.549874066623</v>
      </c>
      <c r="AO462" s="16">
        <f t="shared" si="375"/>
        <v>93721.739971864255</v>
      </c>
      <c r="AP462" s="16">
        <f t="shared" si="401"/>
        <v>24127.447435615482</v>
      </c>
      <c r="AQ462" s="16">
        <f t="shared" si="376"/>
        <v>22000</v>
      </c>
      <c r="AR462" s="16">
        <f t="shared" si="402"/>
        <v>117867.17120908455</v>
      </c>
      <c r="AS462" s="16">
        <f t="shared" si="403"/>
        <v>27214.233097181765</v>
      </c>
      <c r="AT462" s="16">
        <f t="shared" si="377"/>
        <v>90652.938111902797</v>
      </c>
      <c r="AU462" s="16">
        <f t="shared" si="404"/>
        <v>23381.249935619064</v>
      </c>
    </row>
    <row r="463" spans="2:47">
      <c r="B463" s="13">
        <v>17</v>
      </c>
      <c r="C463" s="16">
        <f t="shared" si="360"/>
        <v>-869.02024978929933</v>
      </c>
      <c r="D463" s="16">
        <f t="shared" si="378"/>
        <v>287033.19248077989</v>
      </c>
      <c r="E463" s="16">
        <f t="shared" si="379"/>
        <v>0</v>
      </c>
      <c r="F463" s="16">
        <f t="shared" si="361"/>
        <v>287902.21273056918</v>
      </c>
      <c r="G463" s="16">
        <f t="shared" si="380"/>
        <v>66298.568908270696</v>
      </c>
      <c r="H463" s="16">
        <f t="shared" si="362"/>
        <v>22000</v>
      </c>
      <c r="I463" s="16">
        <f t="shared" si="381"/>
        <v>25682.807185178663</v>
      </c>
      <c r="J463" s="16">
        <f t="shared" si="382"/>
        <v>27229.070355236145</v>
      </c>
      <c r="K463" s="16">
        <f t="shared" si="363"/>
        <v>-1249.3188088121037</v>
      </c>
      <c r="L463" s="16">
        <f t="shared" si="383"/>
        <v>0</v>
      </c>
      <c r="M463" s="16">
        <f t="shared" si="364"/>
        <v>22000</v>
      </c>
      <c r="N463" s="16">
        <f t="shared" si="384"/>
        <v>128309.33480646237</v>
      </c>
      <c r="O463" s="16">
        <f t="shared" si="385"/>
        <v>27366.609013268571</v>
      </c>
      <c r="P463" s="16">
        <f t="shared" si="365"/>
        <v>100942.72579319379</v>
      </c>
      <c r="Q463" s="16">
        <f t="shared" si="386"/>
        <v>24321.936370933141</v>
      </c>
      <c r="R463" s="16">
        <f t="shared" si="366"/>
        <v>22000</v>
      </c>
      <c r="S463" s="16">
        <f t="shared" si="387"/>
        <v>74418.034821708949</v>
      </c>
      <c r="T463" s="16">
        <f t="shared" si="388"/>
        <v>27296.193830977627</v>
      </c>
      <c r="U463" s="16">
        <f t="shared" si="367"/>
        <v>47121.840990731318</v>
      </c>
      <c r="V463" s="16">
        <f t="shared" si="389"/>
        <v>11722.388571958594</v>
      </c>
      <c r="W463" s="16">
        <f t="shared" si="368"/>
        <v>22000</v>
      </c>
      <c r="X463" s="16">
        <f t="shared" si="390"/>
        <v>99502.515035495788</v>
      </c>
      <c r="Y463" s="16">
        <f t="shared" si="391"/>
        <v>27329.457468402154</v>
      </c>
      <c r="Z463" s="16">
        <f t="shared" si="369"/>
        <v>72173.057567093638</v>
      </c>
      <c r="AA463" s="16">
        <f t="shared" si="392"/>
        <v>17687.351237833122</v>
      </c>
      <c r="AB463" s="16">
        <f t="shared" si="370"/>
        <v>22000</v>
      </c>
      <c r="AC463" s="16">
        <f t="shared" si="393"/>
        <v>86899.55514922869</v>
      </c>
      <c r="AD463" s="16">
        <f t="shared" si="394"/>
        <v>27312.852671313573</v>
      </c>
      <c r="AE463" s="16">
        <f t="shared" si="371"/>
        <v>59586.702477915118</v>
      </c>
      <c r="AF463" s="16">
        <f t="shared" si="395"/>
        <v>14712.790450158922</v>
      </c>
      <c r="AG463" s="16">
        <f t="shared" si="372"/>
        <v>22000</v>
      </c>
      <c r="AH463" s="16">
        <f t="shared" si="396"/>
        <v>93185.781202749364</v>
      </c>
      <c r="AI463" s="16">
        <f t="shared" si="397"/>
        <v>27321.161972883663</v>
      </c>
      <c r="AJ463" s="16">
        <f t="shared" si="373"/>
        <v>65864.619229865697</v>
      </c>
      <c r="AK463" s="16">
        <f t="shared" si="398"/>
        <v>16202.054461519105</v>
      </c>
      <c r="AL463" s="16">
        <f t="shared" si="374"/>
        <v>22000</v>
      </c>
      <c r="AM463" s="16">
        <f t="shared" si="399"/>
        <v>96340.325386678145</v>
      </c>
      <c r="AN463" s="16">
        <f t="shared" si="400"/>
        <v>27325.311464273709</v>
      </c>
      <c r="AO463" s="16">
        <f t="shared" si="375"/>
        <v>69015.01392240444</v>
      </c>
      <c r="AP463" s="16">
        <f t="shared" si="401"/>
        <v>16945.19915845614</v>
      </c>
      <c r="AQ463" s="16">
        <f t="shared" si="376"/>
        <v>22000</v>
      </c>
      <c r="AR463" s="16">
        <f t="shared" si="402"/>
        <v>93185.781202749364</v>
      </c>
      <c r="AS463" s="16">
        <f t="shared" si="403"/>
        <v>27321.161972883663</v>
      </c>
      <c r="AT463" s="16">
        <f t="shared" si="377"/>
        <v>65864.619229865697</v>
      </c>
      <c r="AU463" s="16">
        <f t="shared" si="404"/>
        <v>16202.054461519105</v>
      </c>
    </row>
    <row r="464" spans="2:47">
      <c r="B464" s="13">
        <v>18</v>
      </c>
      <c r="C464" s="16">
        <f t="shared" si="360"/>
        <v>-869.02024978929933</v>
      </c>
      <c r="D464" s="16">
        <f t="shared" si="378"/>
        <v>295946.20055426133</v>
      </c>
      <c r="E464" s="16">
        <f t="shared" si="379"/>
        <v>0</v>
      </c>
      <c r="F464" s="16">
        <f t="shared" si="361"/>
        <v>296815.22080405062</v>
      </c>
      <c r="G464" s="16">
        <f t="shared" si="380"/>
        <v>65850.577605941173</v>
      </c>
      <c r="H464" s="16">
        <f t="shared" si="362"/>
        <v>22000</v>
      </c>
      <c r="I464" s="16">
        <f t="shared" si="381"/>
        <v>-1286.7983730764668</v>
      </c>
      <c r="J464" s="16">
        <f t="shared" si="382"/>
        <v>0</v>
      </c>
      <c r="K464" s="16">
        <f t="shared" si="363"/>
        <v>-23286.798373076468</v>
      </c>
      <c r="L464" s="16">
        <f t="shared" si="383"/>
        <v>0</v>
      </c>
      <c r="M464" s="16">
        <f t="shared" si="364"/>
        <v>8001.3900388947559</v>
      </c>
      <c r="N464" s="16">
        <f t="shared" si="384"/>
        <v>103763.06555185563</v>
      </c>
      <c r="O464" s="16">
        <f t="shared" si="385"/>
        <v>9989.9533522722595</v>
      </c>
      <c r="P464" s="16">
        <f t="shared" si="365"/>
        <v>93773.112199583367</v>
      </c>
      <c r="Q464" s="16">
        <f t="shared" si="386"/>
        <v>21549.317112478628</v>
      </c>
      <c r="R464" s="16">
        <f t="shared" si="366"/>
        <v>22000</v>
      </c>
      <c r="S464" s="16">
        <f t="shared" si="387"/>
        <v>48438.425228012347</v>
      </c>
      <c r="T464" s="16">
        <f t="shared" si="388"/>
        <v>27399.936977336598</v>
      </c>
      <c r="U464" s="16">
        <f t="shared" si="367"/>
        <v>21038.488250675749</v>
      </c>
      <c r="V464" s="16">
        <f t="shared" si="389"/>
        <v>4991.6078127387536</v>
      </c>
      <c r="W464" s="16">
        <f t="shared" si="368"/>
        <v>22000</v>
      </c>
      <c r="X464" s="16">
        <f t="shared" si="390"/>
        <v>74189.572795518237</v>
      </c>
      <c r="Y464" s="16">
        <f t="shared" si="391"/>
        <v>27431.901938428917</v>
      </c>
      <c r="Z464" s="16">
        <f t="shared" si="369"/>
        <v>46757.670857089324</v>
      </c>
      <c r="AA464" s="16">
        <f t="shared" si="392"/>
        <v>10928.803756689322</v>
      </c>
      <c r="AB464" s="16">
        <f t="shared" si="370"/>
        <v>22000</v>
      </c>
      <c r="AC464" s="16">
        <f t="shared" si="393"/>
        <v>61251.554945148069</v>
      </c>
      <c r="AD464" s="16">
        <f t="shared" si="394"/>
        <v>27415.94583966694</v>
      </c>
      <c r="AE464" s="16">
        <f t="shared" si="371"/>
        <v>33835.609105481126</v>
      </c>
      <c r="AF464" s="16">
        <f t="shared" si="395"/>
        <v>7968.0446394979454</v>
      </c>
      <c r="AG464" s="16">
        <f t="shared" si="372"/>
        <v>22000</v>
      </c>
      <c r="AH464" s="16">
        <f t="shared" si="396"/>
        <v>67704.876691148151</v>
      </c>
      <c r="AI464" s="16">
        <f t="shared" si="397"/>
        <v>27423.930625837114</v>
      </c>
      <c r="AJ464" s="16">
        <f t="shared" si="373"/>
        <v>40280.946065311036</v>
      </c>
      <c r="AK464" s="16">
        <f t="shared" si="398"/>
        <v>9450.3877191343563</v>
      </c>
      <c r="AL464" s="16">
        <f t="shared" si="374"/>
        <v>22000</v>
      </c>
      <c r="AM464" s="16">
        <f t="shared" si="399"/>
        <v>70943.293411396429</v>
      </c>
      <c r="AN464" s="16">
        <f t="shared" si="400"/>
        <v>27427.917983441144</v>
      </c>
      <c r="AO464" s="16">
        <f t="shared" si="375"/>
        <v>43515.375427955281</v>
      </c>
      <c r="AP464" s="16">
        <f t="shared" si="401"/>
        <v>10190.087062387047</v>
      </c>
      <c r="AQ464" s="16">
        <f t="shared" si="376"/>
        <v>22000</v>
      </c>
      <c r="AR464" s="16">
        <f t="shared" si="402"/>
        <v>67704.876691148151</v>
      </c>
      <c r="AS464" s="16">
        <f t="shared" si="403"/>
        <v>27423.930625837114</v>
      </c>
      <c r="AT464" s="16">
        <f t="shared" si="377"/>
        <v>40280.946065311036</v>
      </c>
      <c r="AU464" s="16">
        <f t="shared" si="404"/>
        <v>9450.3877191343563</v>
      </c>
    </row>
    <row r="465" spans="2:47">
      <c r="B465" s="13">
        <v>19</v>
      </c>
      <c r="C465" s="16">
        <f t="shared" si="360"/>
        <v>-869.02024978929933</v>
      </c>
      <c r="D465" s="16">
        <f t="shared" si="378"/>
        <v>305108.23807331582</v>
      </c>
      <c r="E465" s="16">
        <f t="shared" si="379"/>
        <v>0</v>
      </c>
      <c r="F465" s="16">
        <f t="shared" si="361"/>
        <v>305977.25832310511</v>
      </c>
      <c r="G465" s="16">
        <f t="shared" si="380"/>
        <v>65411.370446794586</v>
      </c>
      <c r="H465" s="16">
        <f t="shared" si="362"/>
        <v>22000</v>
      </c>
      <c r="I465" s="16">
        <f t="shared" si="381"/>
        <v>-23985.402324268762</v>
      </c>
      <c r="J465" s="16">
        <f t="shared" si="382"/>
        <v>0</v>
      </c>
      <c r="K465" s="16">
        <f t="shared" si="363"/>
        <v>-45985.402324268762</v>
      </c>
      <c r="L465" s="16">
        <f t="shared" si="383"/>
        <v>0</v>
      </c>
      <c r="M465" s="16">
        <f t="shared" si="364"/>
        <v>1002.0850583421343</v>
      </c>
      <c r="N465" s="16">
        <f t="shared" si="384"/>
        <v>96393.13295443973</v>
      </c>
      <c r="O465" s="16">
        <f t="shared" si="385"/>
        <v>1255.549479479118</v>
      </c>
      <c r="P465" s="16">
        <f t="shared" si="365"/>
        <v>95137.583474960615</v>
      </c>
      <c r="Q465" s="16">
        <f t="shared" si="386"/>
        <v>20851.598814920271</v>
      </c>
      <c r="R465" s="16">
        <f t="shared" si="366"/>
        <v>17009.3235452708</v>
      </c>
      <c r="S465" s="16">
        <f t="shared" si="387"/>
        <v>21626.303612399632</v>
      </c>
      <c r="T465" s="16">
        <f t="shared" si="388"/>
        <v>21261.359721967157</v>
      </c>
      <c r="U465" s="16">
        <f t="shared" si="367"/>
        <v>364.94389043247429</v>
      </c>
      <c r="V465" s="16">
        <f t="shared" si="389"/>
        <v>82.58175074273494</v>
      </c>
      <c r="W465" s="16">
        <f t="shared" si="368"/>
        <v>3253.5877573266553</v>
      </c>
      <c r="X465" s="16">
        <f t="shared" si="390"/>
        <v>48064.080180836405</v>
      </c>
      <c r="Y465" s="16">
        <f t="shared" si="391"/>
        <v>4071.469607495947</v>
      </c>
      <c r="Z465" s="16">
        <f t="shared" si="369"/>
        <v>43992.610573340455</v>
      </c>
      <c r="AA465" s="16">
        <f t="shared" si="392"/>
        <v>9806.8956597268825</v>
      </c>
      <c r="AB465" s="16">
        <f t="shared" si="370"/>
        <v>10212.510269390359</v>
      </c>
      <c r="AC465" s="16">
        <f t="shared" si="393"/>
        <v>34780.976023888266</v>
      </c>
      <c r="AD465" s="16">
        <f t="shared" si="394"/>
        <v>12772.600028218016</v>
      </c>
      <c r="AE465" s="16">
        <f t="shared" si="371"/>
        <v>22008.375995670249</v>
      </c>
      <c r="AF465" s="16">
        <f t="shared" si="395"/>
        <v>4943.0820428372463</v>
      </c>
      <c r="AG465" s="16">
        <f t="shared" si="372"/>
        <v>6753.3412037741846</v>
      </c>
      <c r="AH465" s="16">
        <f t="shared" si="396"/>
        <v>41406.395698375825</v>
      </c>
      <c r="AI465" s="16">
        <f t="shared" si="397"/>
        <v>8448.6350783022208</v>
      </c>
      <c r="AJ465" s="16">
        <f t="shared" si="373"/>
        <v>32957.760620073605</v>
      </c>
      <c r="AK465" s="16">
        <f t="shared" si="398"/>
        <v>7374.621271283524</v>
      </c>
      <c r="AL465" s="16">
        <f t="shared" si="374"/>
        <v>5008.5375281543384</v>
      </c>
      <c r="AM465" s="16">
        <f t="shared" si="399"/>
        <v>44731.195017412356</v>
      </c>
      <c r="AN465" s="16">
        <f t="shared" si="400"/>
        <v>6266.7046719879863</v>
      </c>
      <c r="AO465" s="16">
        <f t="shared" si="375"/>
        <v>38464.490345424369</v>
      </c>
      <c r="AP465" s="16">
        <f t="shared" si="401"/>
        <v>8590.6733232933766</v>
      </c>
      <c r="AQ465" s="16">
        <f t="shared" si="376"/>
        <v>6753.3412037741846</v>
      </c>
      <c r="AR465" s="16">
        <f t="shared" si="402"/>
        <v>41406.395698375825</v>
      </c>
      <c r="AS465" s="16">
        <f t="shared" si="403"/>
        <v>8448.6350783022208</v>
      </c>
      <c r="AT465" s="16">
        <f t="shared" si="377"/>
        <v>32957.760620073605</v>
      </c>
      <c r="AU465" s="16">
        <f t="shared" si="404"/>
        <v>7374.621271283524</v>
      </c>
    </row>
    <row r="466" spans="2:47">
      <c r="B466" s="13">
        <v>20</v>
      </c>
      <c r="C466" s="16">
        <f t="shared" si="360"/>
        <v>-869.02024978929933</v>
      </c>
      <c r="D466" s="16">
        <f t="shared" si="378"/>
        <v>314526.26292065269</v>
      </c>
      <c r="E466" s="16">
        <f t="shared" si="379"/>
        <v>0</v>
      </c>
      <c r="F466" s="16">
        <f t="shared" si="361"/>
        <v>315395.28317044198</v>
      </c>
      <c r="G466" s="16">
        <f t="shared" si="380"/>
        <v>64980.775192729299</v>
      </c>
      <c r="H466" s="16">
        <f t="shared" si="362"/>
        <v>22000</v>
      </c>
      <c r="I466" s="16">
        <f t="shared" si="381"/>
        <v>-47364.964393996823</v>
      </c>
      <c r="J466" s="16">
        <f t="shared" si="382"/>
        <v>0</v>
      </c>
      <c r="K466" s="16">
        <f t="shared" si="363"/>
        <v>-69364.964393996823</v>
      </c>
      <c r="L466" s="16">
        <f t="shared" si="383"/>
        <v>0</v>
      </c>
      <c r="M466" s="16">
        <f t="shared" si="364"/>
        <v>1002.0850583421343</v>
      </c>
      <c r="N466" s="16">
        <f t="shared" si="384"/>
        <v>97795.727557251026</v>
      </c>
      <c r="O466" s="16">
        <f t="shared" si="385"/>
        <v>1259.7932544183238</v>
      </c>
      <c r="P466" s="16">
        <f t="shared" si="365"/>
        <v>96535.934302832698</v>
      </c>
      <c r="Q466" s="16">
        <f t="shared" si="386"/>
        <v>20179.402872574268</v>
      </c>
      <c r="R466" s="16">
        <f t="shared" si="366"/>
        <v>2037.2941810831981</v>
      </c>
      <c r="S466" s="16">
        <f t="shared" si="387"/>
        <v>375.14042273115763</v>
      </c>
      <c r="T466" s="16">
        <f t="shared" si="388"/>
        <v>2555.4492049405908</v>
      </c>
      <c r="U466" s="16">
        <f t="shared" si="367"/>
        <v>-1738.2190130690303</v>
      </c>
      <c r="V466" s="16">
        <f t="shared" si="389"/>
        <v>0</v>
      </c>
      <c r="W466" s="16">
        <f t="shared" si="368"/>
        <v>1549.3684625381673</v>
      </c>
      <c r="X466" s="16">
        <f t="shared" si="390"/>
        <v>45221.764112759593</v>
      </c>
      <c r="Y466" s="16">
        <f t="shared" si="391"/>
        <v>1945.5037753445226</v>
      </c>
      <c r="Z466" s="16">
        <f t="shared" si="369"/>
        <v>43276.260337415071</v>
      </c>
      <c r="AA466" s="16">
        <f t="shared" si="392"/>
        <v>9200.9698444410587</v>
      </c>
      <c r="AB466" s="16">
        <f t="shared" si="370"/>
        <v>1792.8747475263299</v>
      </c>
      <c r="AC466" s="16">
        <f t="shared" si="393"/>
        <v>22623.290020989276</v>
      </c>
      <c r="AD466" s="16">
        <f t="shared" si="394"/>
        <v>2250.0690377506035</v>
      </c>
      <c r="AE466" s="16">
        <f t="shared" si="371"/>
        <v>20373.220983238672</v>
      </c>
      <c r="AF466" s="16">
        <f t="shared" si="395"/>
        <v>4364.1691988944212</v>
      </c>
      <c r="AG466" s="16">
        <f t="shared" si="372"/>
        <v>1671.1216050322473</v>
      </c>
      <c r="AH466" s="16">
        <f t="shared" si="396"/>
        <v>33878.600451798462</v>
      </c>
      <c r="AI466" s="16">
        <f t="shared" si="397"/>
        <v>2097.8276235339818</v>
      </c>
      <c r="AJ466" s="16">
        <f t="shared" si="373"/>
        <v>31780.772828264482</v>
      </c>
      <c r="AK466" s="16">
        <f t="shared" si="398"/>
        <v>6782.3241588107676</v>
      </c>
      <c r="AL466" s="16">
        <f t="shared" si="374"/>
        <v>1610.245033785206</v>
      </c>
      <c r="AM466" s="16">
        <f t="shared" si="399"/>
        <v>39539.188205675528</v>
      </c>
      <c r="AN466" s="16">
        <f t="shared" si="400"/>
        <v>2021.6759915619025</v>
      </c>
      <c r="AO466" s="16">
        <f t="shared" si="375"/>
        <v>37517.512214113623</v>
      </c>
      <c r="AP466" s="16">
        <f t="shared" si="401"/>
        <v>7991.5922474618383</v>
      </c>
      <c r="AQ466" s="16">
        <f t="shared" si="376"/>
        <v>1671.1216050322473</v>
      </c>
      <c r="AR466" s="16">
        <f t="shared" si="402"/>
        <v>33878.600451798462</v>
      </c>
      <c r="AS466" s="16">
        <f t="shared" si="403"/>
        <v>2097.8276235339818</v>
      </c>
      <c r="AT466" s="16">
        <f t="shared" si="377"/>
        <v>31780.772828264482</v>
      </c>
      <c r="AU466" s="16">
        <f t="shared" si="404"/>
        <v>6782.3241588107676</v>
      </c>
    </row>
    <row r="467" spans="2:47">
      <c r="B467" s="13">
        <v>21</v>
      </c>
      <c r="C467" s="16">
        <f t="shared" si="360"/>
        <v>-869.02024978929933</v>
      </c>
      <c r="D467" s="16">
        <f t="shared" si="378"/>
        <v>324207.42738222412</v>
      </c>
      <c r="E467" s="16">
        <f t="shared" si="379"/>
        <v>0</v>
      </c>
      <c r="F467" s="16">
        <f t="shared" si="361"/>
        <v>325076.44763201341</v>
      </c>
      <c r="G467" s="16">
        <f t="shared" si="380"/>
        <v>64558.622982861372</v>
      </c>
      <c r="H467" s="16">
        <f t="shared" si="362"/>
        <v>4645.9698817851267</v>
      </c>
      <c r="I467" s="16">
        <f t="shared" si="381"/>
        <v>-71445.913325816728</v>
      </c>
      <c r="J467" s="16">
        <f t="shared" si="382"/>
        <v>0</v>
      </c>
      <c r="K467" s="16">
        <f t="shared" si="363"/>
        <v>-76091.883207601859</v>
      </c>
      <c r="L467" s="16">
        <f t="shared" si="383"/>
        <v>0</v>
      </c>
      <c r="M467" s="16">
        <f t="shared" si="364"/>
        <v>1002.0850583421343</v>
      </c>
      <c r="N467" s="16">
        <f t="shared" si="384"/>
        <v>99233.148307253839</v>
      </c>
      <c r="O467" s="16">
        <f t="shared" si="385"/>
        <v>1263.8675462746703</v>
      </c>
      <c r="P467" s="16">
        <f t="shared" si="365"/>
        <v>97969.280760979163</v>
      </c>
      <c r="Q467" s="16">
        <f t="shared" si="386"/>
        <v>19531.755930506904</v>
      </c>
      <c r="R467" s="16">
        <f t="shared" si="366"/>
        <v>2037.2941810831981</v>
      </c>
      <c r="S467" s="16">
        <f t="shared" si="387"/>
        <v>-1790.3655834611013</v>
      </c>
      <c r="T467" s="16">
        <f t="shared" si="388"/>
        <v>0</v>
      </c>
      <c r="U467" s="16">
        <f t="shared" si="367"/>
        <v>-3827.6597645442994</v>
      </c>
      <c r="V467" s="16">
        <f t="shared" si="389"/>
        <v>0</v>
      </c>
      <c r="W467" s="16">
        <f t="shared" si="368"/>
        <v>1549.3684625381673</v>
      </c>
      <c r="X467" s="16">
        <f t="shared" si="390"/>
        <v>44485.39905124245</v>
      </c>
      <c r="Y467" s="16">
        <f t="shared" si="391"/>
        <v>1951.8960364461557</v>
      </c>
      <c r="Z467" s="16">
        <f t="shared" si="369"/>
        <v>42533.503014796297</v>
      </c>
      <c r="AA467" s="16">
        <f t="shared" si="392"/>
        <v>8624.7615534942051</v>
      </c>
      <c r="AB467" s="16">
        <f t="shared" si="370"/>
        <v>1792.8747475263299</v>
      </c>
      <c r="AC467" s="16">
        <f t="shared" si="393"/>
        <v>20942.448777510363</v>
      </c>
      <c r="AD467" s="16">
        <f t="shared" si="394"/>
        <v>2257.5138676448091</v>
      </c>
      <c r="AE467" s="16">
        <f t="shared" si="371"/>
        <v>18684.934909865555</v>
      </c>
      <c r="AF467" s="16">
        <f t="shared" si="395"/>
        <v>3817.3812452616085</v>
      </c>
      <c r="AG467" s="16">
        <f t="shared" si="372"/>
        <v>1671.1216050322473</v>
      </c>
      <c r="AH467" s="16">
        <f t="shared" si="396"/>
        <v>32668.727621086193</v>
      </c>
      <c r="AI467" s="16">
        <f t="shared" si="397"/>
        <v>2104.7445283424136</v>
      </c>
      <c r="AJ467" s="16">
        <f t="shared" si="373"/>
        <v>30563.98309274378</v>
      </c>
      <c r="AK467" s="16">
        <f t="shared" si="398"/>
        <v>6220.9412791551213</v>
      </c>
      <c r="AL467" s="16">
        <f t="shared" si="374"/>
        <v>1610.245033785206</v>
      </c>
      <c r="AM467" s="16">
        <f t="shared" si="399"/>
        <v>38565.751505375963</v>
      </c>
      <c r="AN467" s="16">
        <f t="shared" si="400"/>
        <v>2028.3301646566056</v>
      </c>
      <c r="AO467" s="16">
        <f t="shared" si="375"/>
        <v>36537.42134071936</v>
      </c>
      <c r="AP467" s="16">
        <f t="shared" si="401"/>
        <v>7422.8253107117644</v>
      </c>
      <c r="AQ467" s="16">
        <f t="shared" si="376"/>
        <v>1671.1216050322473</v>
      </c>
      <c r="AR467" s="16">
        <f t="shared" si="402"/>
        <v>32668.727621086193</v>
      </c>
      <c r="AS467" s="16">
        <f t="shared" si="403"/>
        <v>2104.7445283424136</v>
      </c>
      <c r="AT467" s="16">
        <f t="shared" si="377"/>
        <v>30563.98309274378</v>
      </c>
      <c r="AU467" s="16">
        <f t="shared" si="404"/>
        <v>6220.9412791551213</v>
      </c>
    </row>
    <row r="468" spans="2:47">
      <c r="B468" s="13">
        <v>22</v>
      </c>
      <c r="C468" s="16">
        <f t="shared" si="360"/>
        <v>-869.02024978929933</v>
      </c>
      <c r="D468" s="16">
        <f t="shared" si="378"/>
        <v>334159.08357885189</v>
      </c>
      <c r="E468" s="16">
        <f t="shared" si="379"/>
        <v>0</v>
      </c>
      <c r="F468" s="16">
        <f t="shared" si="361"/>
        <v>335028.10382864118</v>
      </c>
      <c r="G468" s="16">
        <f t="shared" si="380"/>
        <v>64144.748267304574</v>
      </c>
      <c r="H468" s="16">
        <f t="shared" si="362"/>
        <v>3068.3307801292299</v>
      </c>
      <c r="I468" s="16">
        <f t="shared" si="381"/>
        <v>-78374.639703829918</v>
      </c>
      <c r="J468" s="16">
        <f t="shared" si="382"/>
        <v>0</v>
      </c>
      <c r="K468" s="16">
        <f t="shared" si="363"/>
        <v>-81442.970483959143</v>
      </c>
      <c r="L468" s="16">
        <f t="shared" si="383"/>
        <v>0</v>
      </c>
      <c r="M468" s="16">
        <f t="shared" si="364"/>
        <v>1002.0850583421343</v>
      </c>
      <c r="N468" s="16">
        <f t="shared" si="384"/>
        <v>100706.54246544093</v>
      </c>
      <c r="O468" s="16">
        <f t="shared" si="385"/>
        <v>1267.7780088481504</v>
      </c>
      <c r="P468" s="16">
        <f t="shared" si="365"/>
        <v>99438.764456592777</v>
      </c>
      <c r="Q468" s="16">
        <f t="shared" si="386"/>
        <v>18907.71949523866</v>
      </c>
      <c r="R468" s="16">
        <f t="shared" si="366"/>
        <v>2037.2941810831981</v>
      </c>
      <c r="S468" s="16">
        <f t="shared" si="387"/>
        <v>-3942.4895574806283</v>
      </c>
      <c r="T468" s="16">
        <f t="shared" si="388"/>
        <v>0</v>
      </c>
      <c r="U468" s="16">
        <f t="shared" si="367"/>
        <v>-5979.7837385638268</v>
      </c>
      <c r="V468" s="16">
        <f t="shared" si="389"/>
        <v>0</v>
      </c>
      <c r="W468" s="16">
        <f t="shared" si="368"/>
        <v>1549.3684625381673</v>
      </c>
      <c r="X468" s="16">
        <f t="shared" si="390"/>
        <v>43721.889089029704</v>
      </c>
      <c r="Y468" s="16">
        <f t="shared" si="391"/>
        <v>1958.0318795910307</v>
      </c>
      <c r="Z468" s="16">
        <f t="shared" si="369"/>
        <v>41763.857209438676</v>
      </c>
      <c r="AA468" s="16">
        <f t="shared" si="392"/>
        <v>8076.9725952778608</v>
      </c>
      <c r="AB468" s="16">
        <f t="shared" si="370"/>
        <v>1792.8747475263299</v>
      </c>
      <c r="AC468" s="16">
        <f t="shared" si="393"/>
        <v>19206.9919912472</v>
      </c>
      <c r="AD468" s="16">
        <f t="shared" si="394"/>
        <v>2264.660378862744</v>
      </c>
      <c r="AE468" s="16">
        <f t="shared" si="371"/>
        <v>16942.331612384456</v>
      </c>
      <c r="AF468" s="16">
        <f t="shared" si="395"/>
        <v>3301.2558695328762</v>
      </c>
      <c r="AG468" s="16">
        <f t="shared" si="372"/>
        <v>1671.1216050322473</v>
      </c>
      <c r="AH468" s="16">
        <f t="shared" si="396"/>
        <v>31417.940780355042</v>
      </c>
      <c r="AI468" s="16">
        <f t="shared" si="397"/>
        <v>2111.3841191047532</v>
      </c>
      <c r="AJ468" s="16">
        <f t="shared" si="373"/>
        <v>29306.556661250288</v>
      </c>
      <c r="AK468" s="16">
        <f t="shared" si="398"/>
        <v>5689.092668497743</v>
      </c>
      <c r="AL468" s="16">
        <f t="shared" si="374"/>
        <v>1610.245033785206</v>
      </c>
      <c r="AM468" s="16">
        <f t="shared" si="399"/>
        <v>37558.276892979062</v>
      </c>
      <c r="AN468" s="16">
        <f t="shared" si="400"/>
        <v>2034.7174853217659</v>
      </c>
      <c r="AO468" s="16">
        <f t="shared" si="375"/>
        <v>35523.559407657296</v>
      </c>
      <c r="AP468" s="16">
        <f t="shared" si="401"/>
        <v>6883.0335073075403</v>
      </c>
      <c r="AQ468" s="16">
        <f t="shared" si="376"/>
        <v>1671.1216050322473</v>
      </c>
      <c r="AR468" s="16">
        <f t="shared" si="402"/>
        <v>31417.940780355042</v>
      </c>
      <c r="AS468" s="16">
        <f t="shared" si="403"/>
        <v>2111.3841191047532</v>
      </c>
      <c r="AT468" s="16">
        <f t="shared" si="377"/>
        <v>29306.556661250288</v>
      </c>
      <c r="AU468" s="16">
        <f t="shared" si="404"/>
        <v>5689.092668497743</v>
      </c>
    </row>
    <row r="469" spans="2:47">
      <c r="B469" s="13">
        <v>23</v>
      </c>
      <c r="C469" s="16">
        <f t="shared" si="360"/>
        <v>-869.02024978929933</v>
      </c>
      <c r="D469" s="16">
        <f t="shared" si="378"/>
        <v>344388.78904961341</v>
      </c>
      <c r="E469" s="16">
        <f t="shared" si="379"/>
        <v>0</v>
      </c>
      <c r="F469" s="16">
        <f t="shared" si="361"/>
        <v>345257.8092994027</v>
      </c>
      <c r="G469" s="16">
        <f t="shared" si="380"/>
        <v>63738.98874224889</v>
      </c>
      <c r="H469" s="16">
        <f t="shared" si="362"/>
        <v>3068.3307801292299</v>
      </c>
      <c r="I469" s="16">
        <f t="shared" si="381"/>
        <v>-83886.259598477918</v>
      </c>
      <c r="J469" s="16">
        <f t="shared" si="382"/>
        <v>0</v>
      </c>
      <c r="K469" s="16">
        <f t="shared" si="363"/>
        <v>-86954.590378607143</v>
      </c>
      <c r="L469" s="16">
        <f t="shared" si="383"/>
        <v>0</v>
      </c>
      <c r="M469" s="16">
        <f t="shared" si="364"/>
        <v>1002.0850583421343</v>
      </c>
      <c r="N469" s="16">
        <f t="shared" si="384"/>
        <v>102217.08353550998</v>
      </c>
      <c r="O469" s="16">
        <f t="shared" si="385"/>
        <v>1271.5302031049002</v>
      </c>
      <c r="P469" s="16">
        <f t="shared" si="365"/>
        <v>100945.55333240508</v>
      </c>
      <c r="Q469" s="16">
        <f t="shared" si="386"/>
        <v>18306.3889921476</v>
      </c>
      <c r="R469" s="16">
        <f t="shared" si="366"/>
        <v>2037.2941810831981</v>
      </c>
      <c r="S469" s="16">
        <f t="shared" si="387"/>
        <v>-6159.1772507207415</v>
      </c>
      <c r="T469" s="16">
        <f t="shared" si="388"/>
        <v>0</v>
      </c>
      <c r="U469" s="16">
        <f t="shared" si="367"/>
        <v>-8196.4714318039405</v>
      </c>
      <c r="V469" s="16">
        <f t="shared" si="389"/>
        <v>0</v>
      </c>
      <c r="W469" s="16">
        <f t="shared" si="368"/>
        <v>1549.3684625381673</v>
      </c>
      <c r="X469" s="16">
        <f t="shared" si="390"/>
        <v>42930.739379870392</v>
      </c>
      <c r="Y469" s="16">
        <f t="shared" si="391"/>
        <v>1963.919955659336</v>
      </c>
      <c r="Z469" s="16">
        <f t="shared" si="369"/>
        <v>40966.819424211055</v>
      </c>
      <c r="AA469" s="16">
        <f t="shared" si="392"/>
        <v>7556.3543718777719</v>
      </c>
      <c r="AB469" s="16">
        <f t="shared" si="370"/>
        <v>1792.8747475263299</v>
      </c>
      <c r="AC469" s="16">
        <f t="shared" si="393"/>
        <v>17415.700357634476</v>
      </c>
      <c r="AD469" s="16">
        <f t="shared" si="394"/>
        <v>2271.5186083643744</v>
      </c>
      <c r="AE469" s="16">
        <f t="shared" si="371"/>
        <v>15144.181749270101</v>
      </c>
      <c r="AF469" s="16">
        <f t="shared" si="395"/>
        <v>2814.3874386947773</v>
      </c>
      <c r="AG469" s="16">
        <f t="shared" si="372"/>
        <v>1671.1216050322473</v>
      </c>
      <c r="AH469" s="16">
        <f t="shared" si="396"/>
        <v>30125.381854365623</v>
      </c>
      <c r="AI469" s="16">
        <f t="shared" si="397"/>
        <v>2117.7557388935193</v>
      </c>
      <c r="AJ469" s="16">
        <f t="shared" si="373"/>
        <v>28007.626115472103</v>
      </c>
      <c r="AK469" s="16">
        <f t="shared" si="398"/>
        <v>5185.4514915473992</v>
      </c>
      <c r="AL469" s="16">
        <f t="shared" si="374"/>
        <v>1610.245033785206</v>
      </c>
      <c r="AM469" s="16">
        <f t="shared" si="399"/>
        <v>36516.08765750724</v>
      </c>
      <c r="AN469" s="16">
        <f t="shared" si="400"/>
        <v>2040.8469503203989</v>
      </c>
      <c r="AO469" s="16">
        <f t="shared" si="375"/>
        <v>34475.240707186844</v>
      </c>
      <c r="AP469" s="16">
        <f t="shared" si="401"/>
        <v>6370.9291906178341</v>
      </c>
      <c r="AQ469" s="16">
        <f t="shared" si="376"/>
        <v>1671.1216050322473</v>
      </c>
      <c r="AR469" s="16">
        <f t="shared" si="402"/>
        <v>30125.381854365623</v>
      </c>
      <c r="AS469" s="16">
        <f t="shared" si="403"/>
        <v>2117.7557388935193</v>
      </c>
      <c r="AT469" s="16">
        <f t="shared" si="377"/>
        <v>28007.626115472103</v>
      </c>
      <c r="AU469" s="16">
        <f t="shared" si="404"/>
        <v>5185.4514915473992</v>
      </c>
    </row>
    <row r="470" spans="2:47">
      <c r="B470" s="13">
        <v>24</v>
      </c>
      <c r="C470" s="16">
        <f t="shared" si="360"/>
        <v>-869.02024978929933</v>
      </c>
      <c r="D470" s="16">
        <f t="shared" si="378"/>
        <v>354904.31249122805</v>
      </c>
      <c r="E470" s="16">
        <f t="shared" si="379"/>
        <v>0</v>
      </c>
      <c r="F470" s="16">
        <f t="shared" si="361"/>
        <v>355773.33274101734</v>
      </c>
      <c r="G470" s="16">
        <f t="shared" si="380"/>
        <v>63341.185286311949</v>
      </c>
      <c r="H470" s="16">
        <f t="shared" si="362"/>
        <v>3068.3307801292299</v>
      </c>
      <c r="I470" s="16">
        <f t="shared" si="381"/>
        <v>-89563.228089965356</v>
      </c>
      <c r="J470" s="16">
        <f t="shared" si="382"/>
        <v>0</v>
      </c>
      <c r="K470" s="16">
        <f t="shared" si="363"/>
        <v>-92631.558870094581</v>
      </c>
      <c r="L470" s="16">
        <f t="shared" si="383"/>
        <v>0</v>
      </c>
      <c r="M470" s="16">
        <f t="shared" si="364"/>
        <v>1002.0850583421343</v>
      </c>
      <c r="N470" s="16">
        <f t="shared" si="384"/>
        <v>103765.97209251249</v>
      </c>
      <c r="O470" s="16">
        <f t="shared" si="385"/>
        <v>1275.129589628003</v>
      </c>
      <c r="P470" s="16">
        <f t="shared" si="365"/>
        <v>102490.84250288448</v>
      </c>
      <c r="Q470" s="16">
        <f t="shared" si="386"/>
        <v>17726.89282029021</v>
      </c>
      <c r="R470" s="16">
        <f t="shared" si="366"/>
        <v>2037.2941810831981</v>
      </c>
      <c r="S470" s="16">
        <f t="shared" si="387"/>
        <v>-8442.3655747580597</v>
      </c>
      <c r="T470" s="16">
        <f t="shared" si="388"/>
        <v>0</v>
      </c>
      <c r="U470" s="16">
        <f t="shared" si="367"/>
        <v>-10479.659755841258</v>
      </c>
      <c r="V470" s="16">
        <f t="shared" si="389"/>
        <v>0</v>
      </c>
      <c r="W470" s="16">
        <f t="shared" si="368"/>
        <v>1549.3684625381673</v>
      </c>
      <c r="X470" s="16">
        <f t="shared" si="390"/>
        <v>42111.432358923514</v>
      </c>
      <c r="Y470" s="16">
        <f t="shared" si="391"/>
        <v>1969.5687643144488</v>
      </c>
      <c r="Z470" s="16">
        <f t="shared" si="369"/>
        <v>40141.863594609065</v>
      </c>
      <c r="AA470" s="16">
        <f t="shared" si="392"/>
        <v>7061.7064847011516</v>
      </c>
      <c r="AB470" s="16">
        <f t="shared" si="370"/>
        <v>1792.8747475263299</v>
      </c>
      <c r="AC470" s="16">
        <f t="shared" si="393"/>
        <v>15567.310187344709</v>
      </c>
      <c r="AD470" s="16">
        <f t="shared" si="394"/>
        <v>2278.0984202465816</v>
      </c>
      <c r="AE470" s="16">
        <f t="shared" si="371"/>
        <v>13289.211767098128</v>
      </c>
      <c r="AF470" s="16">
        <f t="shared" si="395"/>
        <v>2355.4254054177318</v>
      </c>
      <c r="AG470" s="16">
        <f t="shared" si="372"/>
        <v>1671.1216050322473</v>
      </c>
      <c r="AH470" s="16">
        <f t="shared" si="396"/>
        <v>28790.159189138394</v>
      </c>
      <c r="AI470" s="16">
        <f t="shared" si="397"/>
        <v>2123.8685686644681</v>
      </c>
      <c r="AJ470" s="16">
        <f t="shared" si="373"/>
        <v>26666.290620473927</v>
      </c>
      <c r="AK470" s="16">
        <f t="shared" si="398"/>
        <v>4708.7425474426209</v>
      </c>
      <c r="AL470" s="16">
        <f t="shared" si="374"/>
        <v>1610.245033785206</v>
      </c>
      <c r="AM470" s="16">
        <f t="shared" si="399"/>
        <v>35438.478932545644</v>
      </c>
      <c r="AN470" s="16">
        <f t="shared" si="400"/>
        <v>2046.7273997296595</v>
      </c>
      <c r="AO470" s="16">
        <f t="shared" si="375"/>
        <v>33391.751532815986</v>
      </c>
      <c r="AP470" s="16">
        <f t="shared" si="401"/>
        <v>5885.2746288664357</v>
      </c>
      <c r="AQ470" s="16">
        <f t="shared" si="376"/>
        <v>1671.1216050322473</v>
      </c>
      <c r="AR470" s="16">
        <f t="shared" si="402"/>
        <v>28790.159189138394</v>
      </c>
      <c r="AS470" s="16">
        <f t="shared" si="403"/>
        <v>2123.8685686644681</v>
      </c>
      <c r="AT470" s="16">
        <f t="shared" si="377"/>
        <v>26666.290620473927</v>
      </c>
      <c r="AU470" s="16">
        <f t="shared" si="404"/>
        <v>4708.7425474426209</v>
      </c>
    </row>
    <row r="471" spans="2:47">
      <c r="B471" s="13">
        <v>25</v>
      </c>
      <c r="C471" s="16">
        <f t="shared" si="360"/>
        <v>-869.02024978929933</v>
      </c>
      <c r="D471" s="16">
        <f t="shared" si="378"/>
        <v>365713.63965780137</v>
      </c>
      <c r="E471" s="16">
        <f t="shared" si="379"/>
        <v>0</v>
      </c>
      <c r="F471" s="16">
        <f t="shared" si="361"/>
        <v>366582.65990759066</v>
      </c>
      <c r="G471" s="16">
        <f t="shared" si="380"/>
        <v>62951.181898138479</v>
      </c>
      <c r="H471" s="16">
        <f t="shared" si="362"/>
        <v>3068.3307801292299</v>
      </c>
      <c r="I471" s="16">
        <f t="shared" si="381"/>
        <v>-95410.505636197428</v>
      </c>
      <c r="J471" s="16">
        <f t="shared" si="382"/>
        <v>0</v>
      </c>
      <c r="K471" s="16">
        <f t="shared" si="363"/>
        <v>-98478.836416326652</v>
      </c>
      <c r="L471" s="16">
        <f t="shared" si="383"/>
        <v>0</v>
      </c>
      <c r="M471" s="16">
        <f t="shared" si="364"/>
        <v>1002.0850583421343</v>
      </c>
      <c r="N471" s="16">
        <f t="shared" si="384"/>
        <v>105354.43664241506</v>
      </c>
      <c r="O471" s="16">
        <f t="shared" si="385"/>
        <v>1278.5815221029561</v>
      </c>
      <c r="P471" s="16">
        <f t="shared" si="365"/>
        <v>104075.8551203121</v>
      </c>
      <c r="Q471" s="16">
        <f t="shared" si="386"/>
        <v>17168.391407577332</v>
      </c>
      <c r="R471" s="16">
        <f t="shared" si="366"/>
        <v>2037.2941810831981</v>
      </c>
      <c r="S471" s="16">
        <f t="shared" si="387"/>
        <v>-10794.049548516496</v>
      </c>
      <c r="T471" s="16">
        <f t="shared" si="388"/>
        <v>0</v>
      </c>
      <c r="U471" s="16">
        <f t="shared" si="367"/>
        <v>-12831.343729599694</v>
      </c>
      <c r="V471" s="16">
        <f t="shared" si="389"/>
        <v>0</v>
      </c>
      <c r="W471" s="16">
        <f t="shared" si="368"/>
        <v>1549.3684625381673</v>
      </c>
      <c r="X471" s="16">
        <f t="shared" si="390"/>
        <v>41263.427263442449</v>
      </c>
      <c r="Y471" s="16">
        <f t="shared" si="391"/>
        <v>1974.9866433700272</v>
      </c>
      <c r="Z471" s="16">
        <f t="shared" si="369"/>
        <v>39288.440620072419</v>
      </c>
      <c r="AA471" s="16">
        <f t="shared" si="392"/>
        <v>6591.8753377750845</v>
      </c>
      <c r="AB471" s="16">
        <f t="shared" si="370"/>
        <v>1792.8747475263299</v>
      </c>
      <c r="AC471" s="16">
        <f t="shared" si="393"/>
        <v>13660.512343870851</v>
      </c>
      <c r="AD471" s="16">
        <f t="shared" si="394"/>
        <v>2284.4094931471473</v>
      </c>
      <c r="AE471" s="16">
        <f t="shared" si="371"/>
        <v>11376.102850723702</v>
      </c>
      <c r="AF471" s="16">
        <f t="shared" si="395"/>
        <v>1923.072710449356</v>
      </c>
      <c r="AG471" s="16">
        <f t="shared" si="372"/>
        <v>1671.1216050322473</v>
      </c>
      <c r="AH471" s="16">
        <f t="shared" si="396"/>
        <v>27411.346780409967</v>
      </c>
      <c r="AI471" s="16">
        <f t="shared" si="397"/>
        <v>2129.7316156523111</v>
      </c>
      <c r="AJ471" s="16">
        <f t="shared" si="373"/>
        <v>25281.615164757655</v>
      </c>
      <c r="AK471" s="16">
        <f t="shared" si="398"/>
        <v>4257.740772569925</v>
      </c>
      <c r="AL471" s="16">
        <f t="shared" si="374"/>
        <v>1610.245033785206</v>
      </c>
      <c r="AM471" s="16">
        <f t="shared" si="399"/>
        <v>34324.717070642866</v>
      </c>
      <c r="AN471" s="16">
        <f t="shared" si="400"/>
        <v>2052.3675058247873</v>
      </c>
      <c r="AO471" s="16">
        <f t="shared" si="375"/>
        <v>32272.34956481808</v>
      </c>
      <c r="AP471" s="16">
        <f t="shared" si="401"/>
        <v>5424.8805581840488</v>
      </c>
      <c r="AQ471" s="16">
        <f t="shared" si="376"/>
        <v>1671.1216050322473</v>
      </c>
      <c r="AR471" s="16">
        <f t="shared" si="402"/>
        <v>27411.346780409967</v>
      </c>
      <c r="AS471" s="16">
        <f t="shared" si="403"/>
        <v>2129.7316156523111</v>
      </c>
      <c r="AT471" s="16">
        <f t="shared" si="377"/>
        <v>25281.615164757655</v>
      </c>
      <c r="AU471" s="16">
        <f t="shared" si="404"/>
        <v>4257.740772569925</v>
      </c>
    </row>
    <row r="472" spans="2:47">
      <c r="B472" s="13">
        <v>26</v>
      </c>
      <c r="C472" s="16">
        <f t="shared" si="360"/>
        <v>-869.02024978929933</v>
      </c>
      <c r="D472" s="16">
        <f t="shared" si="378"/>
        <v>376824.97942540876</v>
      </c>
      <c r="E472" s="16">
        <f t="shared" si="379"/>
        <v>0</v>
      </c>
      <c r="F472" s="16">
        <f t="shared" si="361"/>
        <v>377693.99967519805</v>
      </c>
      <c r="G472" s="16">
        <f t="shared" si="380"/>
        <v>62568.825635223307</v>
      </c>
      <c r="H472" s="16">
        <f t="shared" si="362"/>
        <v>3068.3307801292299</v>
      </c>
      <c r="I472" s="16">
        <f t="shared" si="381"/>
        <v>-101433.20150881645</v>
      </c>
      <c r="J472" s="16">
        <f t="shared" si="382"/>
        <v>0</v>
      </c>
      <c r="K472" s="16">
        <f t="shared" si="363"/>
        <v>-104501.53228894567</v>
      </c>
      <c r="L472" s="16">
        <f t="shared" si="383"/>
        <v>0</v>
      </c>
      <c r="M472" s="16">
        <f t="shared" si="364"/>
        <v>1002.0850583421343</v>
      </c>
      <c r="N472" s="16">
        <f t="shared" si="384"/>
        <v>106983.73451237363</v>
      </c>
      <c r="O472" s="16">
        <f t="shared" si="385"/>
        <v>1281.8912417689266</v>
      </c>
      <c r="P472" s="16">
        <f t="shared" si="365"/>
        <v>105701.8432706047</v>
      </c>
      <c r="Q472" s="16">
        <f t="shared" si="386"/>
        <v>16630.076268993129</v>
      </c>
      <c r="R472" s="16">
        <f t="shared" si="366"/>
        <v>2037.2941810831981</v>
      </c>
      <c r="S472" s="16">
        <f t="shared" si="387"/>
        <v>-13216.284041487685</v>
      </c>
      <c r="T472" s="16">
        <f t="shared" si="388"/>
        <v>0</v>
      </c>
      <c r="U472" s="16">
        <f t="shared" si="367"/>
        <v>-15253.578222570883</v>
      </c>
      <c r="V472" s="16">
        <f t="shared" si="389"/>
        <v>0</v>
      </c>
      <c r="W472" s="16">
        <f t="shared" si="368"/>
        <v>1549.3684625381673</v>
      </c>
      <c r="X472" s="16">
        <f t="shared" si="390"/>
        <v>40386.159650997244</v>
      </c>
      <c r="Y472" s="16">
        <f t="shared" si="391"/>
        <v>1980.1817596883188</v>
      </c>
      <c r="Z472" s="16">
        <f t="shared" si="369"/>
        <v>38405.977891308925</v>
      </c>
      <c r="AA472" s="16">
        <f t="shared" si="392"/>
        <v>6145.7527430343534</v>
      </c>
      <c r="AB472" s="16">
        <f t="shared" si="370"/>
        <v>1792.8747475263299</v>
      </c>
      <c r="AC472" s="16">
        <f t="shared" si="393"/>
        <v>11693.951164372922</v>
      </c>
      <c r="AD472" s="16">
        <f t="shared" si="394"/>
        <v>2290.4613094401161</v>
      </c>
      <c r="AE472" s="16">
        <f t="shared" si="371"/>
        <v>9403.4898549328063</v>
      </c>
      <c r="AF472" s="16">
        <f t="shared" si="395"/>
        <v>1516.0841861847225</v>
      </c>
      <c r="AG472" s="16">
        <f t="shared" si="372"/>
        <v>1671.1216050322473</v>
      </c>
      <c r="AH472" s="16">
        <f t="shared" si="396"/>
        <v>25987.983492460982</v>
      </c>
      <c r="AI472" s="16">
        <f t="shared" si="397"/>
        <v>2135.3537034270616</v>
      </c>
      <c r="AJ472" s="16">
        <f t="shared" si="373"/>
        <v>23852.629789033919</v>
      </c>
      <c r="AK472" s="16">
        <f t="shared" si="398"/>
        <v>3831.2697449923035</v>
      </c>
      <c r="AL472" s="16">
        <f t="shared" si="374"/>
        <v>1610.245033785206</v>
      </c>
      <c r="AM472" s="16">
        <f t="shared" si="399"/>
        <v>33174.039011659093</v>
      </c>
      <c r="AN472" s="16">
        <f t="shared" si="400"/>
        <v>2057.7757635588041</v>
      </c>
      <c r="AO472" s="16">
        <f t="shared" si="375"/>
        <v>31116.263248100287</v>
      </c>
      <c r="AP472" s="16">
        <f t="shared" si="401"/>
        <v>4988.6047374666723</v>
      </c>
      <c r="AQ472" s="16">
        <f t="shared" si="376"/>
        <v>1671.1216050322473</v>
      </c>
      <c r="AR472" s="16">
        <f t="shared" si="402"/>
        <v>25987.983492460982</v>
      </c>
      <c r="AS472" s="16">
        <f t="shared" si="403"/>
        <v>2135.3537034270616</v>
      </c>
      <c r="AT472" s="16">
        <f t="shared" si="377"/>
        <v>23852.629789033919</v>
      </c>
      <c r="AU472" s="16">
        <f t="shared" si="404"/>
        <v>3831.2697449923035</v>
      </c>
    </row>
    <row r="473" spans="2:47">
      <c r="B473" s="13">
        <v>27</v>
      </c>
      <c r="C473" s="16">
        <f t="shared" si="360"/>
        <v>-869.02024978929933</v>
      </c>
      <c r="D473" s="16">
        <f t="shared" si="378"/>
        <v>388246.77002612309</v>
      </c>
      <c r="E473" s="16">
        <f t="shared" si="379"/>
        <v>0</v>
      </c>
      <c r="F473" s="16">
        <f t="shared" si="361"/>
        <v>389115.79027591238</v>
      </c>
      <c r="G473" s="16">
        <f t="shared" si="380"/>
        <v>62193.966553933926</v>
      </c>
      <c r="H473" s="16">
        <f t="shared" si="362"/>
        <v>3068.3307801292299</v>
      </c>
      <c r="I473" s="16">
        <f t="shared" si="381"/>
        <v>-107636.57825761405</v>
      </c>
      <c r="J473" s="16">
        <f t="shared" si="382"/>
        <v>0</v>
      </c>
      <c r="K473" s="16">
        <f t="shared" si="363"/>
        <v>-110704.90903774327</v>
      </c>
      <c r="L473" s="16">
        <f t="shared" si="383"/>
        <v>0</v>
      </c>
      <c r="M473" s="16">
        <f t="shared" si="364"/>
        <v>1002.0850583421343</v>
      </c>
      <c r="N473" s="16">
        <f t="shared" si="384"/>
        <v>108655.1527715854</v>
      </c>
      <c r="O473" s="16">
        <f t="shared" si="385"/>
        <v>1285.0638727680657</v>
      </c>
      <c r="P473" s="16">
        <f t="shared" si="365"/>
        <v>107370.08889881734</v>
      </c>
      <c r="Q473" s="16">
        <f t="shared" si="386"/>
        <v>16111.169070303346</v>
      </c>
      <c r="R473" s="16">
        <f t="shared" si="366"/>
        <v>2037.2941810831981</v>
      </c>
      <c r="S473" s="16">
        <f t="shared" si="387"/>
        <v>-15711.185569248009</v>
      </c>
      <c r="T473" s="16">
        <f t="shared" si="388"/>
        <v>0</v>
      </c>
      <c r="U473" s="16">
        <f t="shared" si="367"/>
        <v>-17748.479750331207</v>
      </c>
      <c r="V473" s="16">
        <f t="shared" si="389"/>
        <v>0</v>
      </c>
      <c r="W473" s="16">
        <f t="shared" si="368"/>
        <v>1549.3684625381673</v>
      </c>
      <c r="X473" s="16">
        <f t="shared" si="390"/>
        <v>39479.040913592093</v>
      </c>
      <c r="Y473" s="16">
        <f t="shared" si="391"/>
        <v>1985.1621015042415</v>
      </c>
      <c r="Z473" s="16">
        <f t="shared" si="369"/>
        <v>37493.878812087853</v>
      </c>
      <c r="AA473" s="16">
        <f t="shared" si="392"/>
        <v>5722.2745315380971</v>
      </c>
      <c r="AB473" s="16">
        <f t="shared" si="370"/>
        <v>1792.8747475263299</v>
      </c>
      <c r="AC473" s="16">
        <f t="shared" si="393"/>
        <v>9666.2233614796296</v>
      </c>
      <c r="AD473" s="16">
        <f t="shared" si="394"/>
        <v>2296.2631461001874</v>
      </c>
      <c r="AE473" s="16">
        <f t="shared" si="371"/>
        <v>7369.9602153794422</v>
      </c>
      <c r="AF473" s="16">
        <f t="shared" si="395"/>
        <v>1133.2649660476486</v>
      </c>
      <c r="AG473" s="16">
        <f t="shared" si="372"/>
        <v>1671.1216050322473</v>
      </c>
      <c r="AH473" s="16">
        <f t="shared" si="396"/>
        <v>24519.072265339528</v>
      </c>
      <c r="AI473" s="16">
        <f t="shared" si="397"/>
        <v>2140.743463497141</v>
      </c>
      <c r="AJ473" s="16">
        <f t="shared" si="373"/>
        <v>22378.328801842388</v>
      </c>
      <c r="AK473" s="16">
        <f t="shared" si="398"/>
        <v>3428.2001947723829</v>
      </c>
      <c r="AL473" s="16">
        <f t="shared" si="374"/>
        <v>1610.245033785206</v>
      </c>
      <c r="AM473" s="16">
        <f t="shared" si="399"/>
        <v>31985.651643252211</v>
      </c>
      <c r="AN473" s="16">
        <f t="shared" si="400"/>
        <v>2062.9604825283163</v>
      </c>
      <c r="AO473" s="16">
        <f t="shared" si="375"/>
        <v>29922.691160723894</v>
      </c>
      <c r="AP473" s="16">
        <f t="shared" si="401"/>
        <v>4575.3505091518955</v>
      </c>
      <c r="AQ473" s="16">
        <f t="shared" si="376"/>
        <v>1671.1216050322473</v>
      </c>
      <c r="AR473" s="16">
        <f t="shared" si="402"/>
        <v>24519.072265339528</v>
      </c>
      <c r="AS473" s="16">
        <f t="shared" si="403"/>
        <v>2140.743463497141</v>
      </c>
      <c r="AT473" s="16">
        <f t="shared" si="377"/>
        <v>22378.328801842388</v>
      </c>
      <c r="AU473" s="16">
        <f t="shared" si="404"/>
        <v>3428.2001947723829</v>
      </c>
    </row>
    <row r="474" spans="2:47">
      <c r="B474" s="13">
        <v>28</v>
      </c>
      <c r="C474" s="16">
        <f t="shared" si="360"/>
        <v>-869.02024978929933</v>
      </c>
      <c r="D474" s="16">
        <f t="shared" si="378"/>
        <v>399987.6854562214</v>
      </c>
      <c r="E474" s="16">
        <f t="shared" si="379"/>
        <v>0</v>
      </c>
      <c r="F474" s="16">
        <f t="shared" si="361"/>
        <v>400856.70570601069</v>
      </c>
      <c r="G474" s="16">
        <f t="shared" si="380"/>
        <v>61826.457650709039</v>
      </c>
      <c r="H474" s="16">
        <f t="shared" si="362"/>
        <v>3068.3307801292299</v>
      </c>
      <c r="I474" s="16">
        <f t="shared" si="381"/>
        <v>-114026.05630887557</v>
      </c>
      <c r="J474" s="16">
        <f t="shared" si="382"/>
        <v>0</v>
      </c>
      <c r="K474" s="16">
        <f t="shared" si="363"/>
        <v>-117094.3870890048</v>
      </c>
      <c r="L474" s="16">
        <f t="shared" si="383"/>
        <v>0</v>
      </c>
      <c r="M474" s="16">
        <f t="shared" si="364"/>
        <v>1002.0850583421343</v>
      </c>
      <c r="N474" s="16">
        <f t="shared" si="384"/>
        <v>110370.00918265029</v>
      </c>
      <c r="O474" s="16">
        <f t="shared" si="385"/>
        <v>1288.1044183267511</v>
      </c>
      <c r="P474" s="16">
        <f t="shared" si="365"/>
        <v>109081.90476432354</v>
      </c>
      <c r="Q474" s="16">
        <f t="shared" si="386"/>
        <v>15610.92069946656</v>
      </c>
      <c r="R474" s="16">
        <f t="shared" si="366"/>
        <v>2037.2941810831981</v>
      </c>
      <c r="S474" s="16">
        <f t="shared" si="387"/>
        <v>-18280.934142841143</v>
      </c>
      <c r="T474" s="16">
        <f t="shared" si="388"/>
        <v>0</v>
      </c>
      <c r="U474" s="16">
        <f t="shared" si="367"/>
        <v>-20318.228323924341</v>
      </c>
      <c r="V474" s="16">
        <f t="shared" si="389"/>
        <v>0</v>
      </c>
      <c r="W474" s="16">
        <f t="shared" si="368"/>
        <v>1549.3684625381673</v>
      </c>
      <c r="X474" s="16">
        <f t="shared" si="390"/>
        <v>38541.457786097591</v>
      </c>
      <c r="Y474" s="16">
        <f t="shared" si="391"/>
        <v>1989.9354720720385</v>
      </c>
      <c r="Z474" s="16">
        <f t="shared" si="369"/>
        <v>36551.522314025555</v>
      </c>
      <c r="AA474" s="16">
        <f t="shared" si="392"/>
        <v>5320.4191741894665</v>
      </c>
      <c r="AB474" s="16">
        <f t="shared" si="370"/>
        <v>1792.8747475263299</v>
      </c>
      <c r="AC474" s="16">
        <f t="shared" si="393"/>
        <v>7575.8769037971442</v>
      </c>
      <c r="AD474" s="16">
        <f t="shared" si="394"/>
        <v>2301.8240671162566</v>
      </c>
      <c r="AE474" s="16">
        <f t="shared" si="371"/>
        <v>5274.0528366808876</v>
      </c>
      <c r="AF474" s="16">
        <f t="shared" si="395"/>
        <v>773.46890389173609</v>
      </c>
      <c r="AG474" s="16">
        <f t="shared" si="372"/>
        <v>1671.1216050322473</v>
      </c>
      <c r="AH474" s="16">
        <f t="shared" si="396"/>
        <v>23003.579308565866</v>
      </c>
      <c r="AI474" s="16">
        <f t="shared" si="397"/>
        <v>2145.9093283476959</v>
      </c>
      <c r="AJ474" s="16">
        <f t="shared" si="373"/>
        <v>20857.669980218168</v>
      </c>
      <c r="AK474" s="16">
        <f t="shared" si="398"/>
        <v>3047.4485240794384</v>
      </c>
      <c r="AL474" s="16">
        <f t="shared" si="374"/>
        <v>1610.245033785206</v>
      </c>
      <c r="AM474" s="16">
        <f t="shared" si="399"/>
        <v>30758.73115175452</v>
      </c>
      <c r="AN474" s="16">
        <f t="shared" si="400"/>
        <v>2067.9297803180511</v>
      </c>
      <c r="AO474" s="16">
        <f t="shared" si="375"/>
        <v>28690.801371436468</v>
      </c>
      <c r="AP474" s="16">
        <f t="shared" si="401"/>
        <v>4184.0653696442114</v>
      </c>
      <c r="AQ474" s="16">
        <f t="shared" si="376"/>
        <v>1671.1216050322473</v>
      </c>
      <c r="AR474" s="16">
        <f t="shared" si="402"/>
        <v>23003.579308565866</v>
      </c>
      <c r="AS474" s="16">
        <f t="shared" si="403"/>
        <v>2145.9093283476959</v>
      </c>
      <c r="AT474" s="16">
        <f t="shared" si="377"/>
        <v>20857.669980218168</v>
      </c>
      <c r="AU474" s="16">
        <f t="shared" si="404"/>
        <v>3047.4485240794384</v>
      </c>
    </row>
    <row r="475" spans="2:47">
      <c r="B475" s="13">
        <v>29</v>
      </c>
      <c r="C475" s="16">
        <f t="shared" si="360"/>
        <v>-869.02024978929933</v>
      </c>
      <c r="D475" s="16">
        <f t="shared" si="378"/>
        <v>412056.64206343668</v>
      </c>
      <c r="E475" s="16">
        <f t="shared" si="379"/>
        <v>0</v>
      </c>
      <c r="F475" s="16">
        <f t="shared" si="361"/>
        <v>412925.66231322597</v>
      </c>
      <c r="G475" s="16">
        <f t="shared" si="380"/>
        <v>61466.154804410129</v>
      </c>
      <c r="H475" s="16">
        <f t="shared" si="362"/>
        <v>3068.3307801292299</v>
      </c>
      <c r="I475" s="16">
        <f t="shared" si="381"/>
        <v>-120607.21870167495</v>
      </c>
      <c r="J475" s="16">
        <f t="shared" si="382"/>
        <v>0</v>
      </c>
      <c r="K475" s="16">
        <f t="shared" si="363"/>
        <v>-123675.54948180418</v>
      </c>
      <c r="L475" s="16">
        <f t="shared" si="383"/>
        <v>0</v>
      </c>
      <c r="M475" s="16">
        <f t="shared" si="364"/>
        <v>1002.0850583421343</v>
      </c>
      <c r="N475" s="16">
        <f t="shared" si="384"/>
        <v>112129.65318343874</v>
      </c>
      <c r="O475" s="16">
        <f t="shared" si="385"/>
        <v>1291.0177577045815</v>
      </c>
      <c r="P475" s="16">
        <f t="shared" si="365"/>
        <v>110838.63542573416</v>
      </c>
      <c r="Q475" s="16">
        <f t="shared" si="386"/>
        <v>15128.610347739675</v>
      </c>
      <c r="R475" s="16">
        <f t="shared" si="366"/>
        <v>2037.2941810831981</v>
      </c>
      <c r="S475" s="16">
        <f t="shared" si="387"/>
        <v>-20927.775173642072</v>
      </c>
      <c r="T475" s="16">
        <f t="shared" si="388"/>
        <v>0</v>
      </c>
      <c r="U475" s="16">
        <f t="shared" si="367"/>
        <v>-22965.06935472527</v>
      </c>
      <c r="V475" s="16">
        <f t="shared" si="389"/>
        <v>0</v>
      </c>
      <c r="W475" s="16">
        <f t="shared" si="368"/>
        <v>1549.3684625381673</v>
      </c>
      <c r="X475" s="16">
        <f t="shared" si="390"/>
        <v>37572.771847479431</v>
      </c>
      <c r="Y475" s="16">
        <f t="shared" si="391"/>
        <v>1994.5094845341359</v>
      </c>
      <c r="Z475" s="16">
        <f t="shared" si="369"/>
        <v>35578.262362945294</v>
      </c>
      <c r="AA475" s="16">
        <f t="shared" si="392"/>
        <v>4939.2064151823315</v>
      </c>
      <c r="AB475" s="16">
        <f t="shared" si="370"/>
        <v>1792.8747475263299</v>
      </c>
      <c r="AC475" s="16">
        <f t="shared" si="393"/>
        <v>5421.409872937752</v>
      </c>
      <c r="AD475" s="16">
        <f t="shared" si="394"/>
        <v>2307.1529173374015</v>
      </c>
      <c r="AE475" s="16">
        <f t="shared" si="371"/>
        <v>3114.2569556003505</v>
      </c>
      <c r="AF475" s="16">
        <f t="shared" si="395"/>
        <v>435.59700722171436</v>
      </c>
      <c r="AG475" s="16">
        <f t="shared" si="372"/>
        <v>1671.1216050322473</v>
      </c>
      <c r="AH475" s="16">
        <f t="shared" si="396"/>
        <v>21440.433279465462</v>
      </c>
      <c r="AI475" s="16">
        <f t="shared" si="397"/>
        <v>2150.8595258056266</v>
      </c>
      <c r="AJ475" s="16">
        <f t="shared" si="373"/>
        <v>19289.573753659835</v>
      </c>
      <c r="AK475" s="16">
        <f t="shared" si="398"/>
        <v>2687.9753405903853</v>
      </c>
      <c r="AL475" s="16">
        <f t="shared" si="374"/>
        <v>1610.245033785206</v>
      </c>
      <c r="AM475" s="16">
        <f t="shared" si="399"/>
        <v>29492.422361754401</v>
      </c>
      <c r="AN475" s="16">
        <f t="shared" si="400"/>
        <v>2072.6915771196959</v>
      </c>
      <c r="AO475" s="16">
        <f t="shared" si="375"/>
        <v>27419.730784634707</v>
      </c>
      <c r="AP475" s="16">
        <f t="shared" si="401"/>
        <v>3813.7395527558974</v>
      </c>
      <c r="AQ475" s="16">
        <f t="shared" si="376"/>
        <v>1671.1216050322473</v>
      </c>
      <c r="AR475" s="16">
        <f t="shared" si="402"/>
        <v>21440.433279465462</v>
      </c>
      <c r="AS475" s="16">
        <f t="shared" si="403"/>
        <v>2150.8595258056266</v>
      </c>
      <c r="AT475" s="16">
        <f t="shared" si="377"/>
        <v>19289.573753659835</v>
      </c>
      <c r="AU475" s="16">
        <f t="shared" si="404"/>
        <v>2687.9753405903853</v>
      </c>
    </row>
    <row r="476" spans="2:47">
      <c r="B476" s="13">
        <v>30</v>
      </c>
      <c r="C476" s="16">
        <f t="shared" si="360"/>
        <v>-869.02024978929933</v>
      </c>
      <c r="D476" s="16">
        <f t="shared" si="378"/>
        <v>424462.80531825754</v>
      </c>
      <c r="E476" s="16">
        <f t="shared" si="379"/>
        <v>0</v>
      </c>
      <c r="F476" s="16">
        <f t="shared" si="361"/>
        <v>425331.82556804683</v>
      </c>
      <c r="G476" s="16">
        <f t="shared" si="380"/>
        <v>61112.916719803361</v>
      </c>
      <c r="H476" s="16">
        <f t="shared" si="362"/>
        <v>3068.3307801292299</v>
      </c>
      <c r="I476" s="16">
        <f t="shared" si="381"/>
        <v>-127385.81596625831</v>
      </c>
      <c r="J476" s="16">
        <f t="shared" si="382"/>
        <v>0</v>
      </c>
      <c r="K476" s="16">
        <f t="shared" si="363"/>
        <v>-130454.14674638753</v>
      </c>
      <c r="L476" s="16">
        <f t="shared" si="383"/>
        <v>0</v>
      </c>
      <c r="M476" s="16">
        <f t="shared" si="364"/>
        <v>1002.0850583421343</v>
      </c>
      <c r="N476" s="16">
        <f t="shared" si="384"/>
        <v>113935.46689952917</v>
      </c>
      <c r="O476" s="16">
        <f t="shared" si="385"/>
        <v>1293.8086438491862</v>
      </c>
      <c r="P476" s="16">
        <f t="shared" si="365"/>
        <v>112641.65825567998</v>
      </c>
      <c r="Q476" s="16">
        <f t="shared" si="386"/>
        <v>14663.544602257085</v>
      </c>
      <c r="R476" s="16">
        <f t="shared" si="366"/>
        <v>2037.2941810831981</v>
      </c>
      <c r="S476" s="16">
        <f t="shared" si="387"/>
        <v>-23654.021435367031</v>
      </c>
      <c r="T476" s="16">
        <f t="shared" si="388"/>
        <v>0</v>
      </c>
      <c r="U476" s="16">
        <f t="shared" si="367"/>
        <v>-25691.315616450229</v>
      </c>
      <c r="V476" s="16">
        <f t="shared" si="389"/>
        <v>0</v>
      </c>
      <c r="W476" s="16">
        <f t="shared" si="368"/>
        <v>1549.3684625381673</v>
      </c>
      <c r="X476" s="16">
        <f t="shared" si="390"/>
        <v>36572.319013365988</v>
      </c>
      <c r="Y476" s="16">
        <f t="shared" si="391"/>
        <v>1998.8915579151608</v>
      </c>
      <c r="Z476" s="16">
        <f t="shared" si="369"/>
        <v>34573.42745545083</v>
      </c>
      <c r="AA476" s="16">
        <f t="shared" si="392"/>
        <v>4577.6959210650748</v>
      </c>
      <c r="AB476" s="16">
        <f t="shared" si="370"/>
        <v>1792.8747475263299</v>
      </c>
      <c r="AC476" s="16">
        <f t="shared" si="393"/>
        <v>3201.2692949398242</v>
      </c>
      <c r="AD476" s="16">
        <f t="shared" si="394"/>
        <v>2312.2583176383764</v>
      </c>
      <c r="AE476" s="16">
        <f t="shared" si="371"/>
        <v>889.01097730144784</v>
      </c>
      <c r="AF476" s="16">
        <f t="shared" si="395"/>
        <v>118.59588764598273</v>
      </c>
      <c r="AG476" s="16">
        <f t="shared" si="372"/>
        <v>1671.1216050322473</v>
      </c>
      <c r="AH476" s="16">
        <f t="shared" si="396"/>
        <v>19828.52444433709</v>
      </c>
      <c r="AI476" s="16">
        <f t="shared" si="397"/>
        <v>2155.6020746263462</v>
      </c>
      <c r="AJ476" s="16">
        <f t="shared" si="373"/>
        <v>17672.922369710745</v>
      </c>
      <c r="AK476" s="16">
        <f t="shared" si="398"/>
        <v>2348.7840073331408</v>
      </c>
      <c r="AL476" s="16">
        <f t="shared" si="374"/>
        <v>1610.245033785206</v>
      </c>
      <c r="AM476" s="16">
        <f t="shared" si="399"/>
        <v>28185.838062757401</v>
      </c>
      <c r="AN476" s="16">
        <f t="shared" si="400"/>
        <v>2077.2535915240264</v>
      </c>
      <c r="AO476" s="16">
        <f t="shared" si="375"/>
        <v>26108.584471233375</v>
      </c>
      <c r="AP476" s="16">
        <f t="shared" si="401"/>
        <v>3463.4046291821523</v>
      </c>
      <c r="AQ476" s="16">
        <f t="shared" si="376"/>
        <v>1671.1216050322473</v>
      </c>
      <c r="AR476" s="16">
        <f t="shared" si="402"/>
        <v>19828.52444433709</v>
      </c>
      <c r="AS476" s="16">
        <f t="shared" si="403"/>
        <v>2155.6020746263462</v>
      </c>
      <c r="AT476" s="16">
        <f t="shared" si="377"/>
        <v>17672.922369710745</v>
      </c>
      <c r="AU476" s="16">
        <f t="shared" si="404"/>
        <v>2348.7840073331408</v>
      </c>
    </row>
    <row r="477" spans="2:47">
      <c r="B477" s="13">
        <v>31</v>
      </c>
      <c r="C477" s="16">
        <f t="shared" si="360"/>
        <v>-869.02024978929933</v>
      </c>
      <c r="D477" s="16">
        <f t="shared" si="378"/>
        <v>437215.59677441808</v>
      </c>
      <c r="E477" s="16">
        <f t="shared" si="379"/>
        <v>0</v>
      </c>
      <c r="F477" s="16">
        <f t="shared" si="361"/>
        <v>438084.61702420737</v>
      </c>
      <c r="G477" s="16">
        <f t="shared" si="380"/>
        <v>60766.604872149663</v>
      </c>
      <c r="H477" s="16">
        <f t="shared" si="362"/>
        <v>3068.3307801292299</v>
      </c>
      <c r="I477" s="16">
        <f t="shared" si="381"/>
        <v>-134367.77114877917</v>
      </c>
      <c r="J477" s="16">
        <f t="shared" si="382"/>
        <v>0</v>
      </c>
      <c r="K477" s="16">
        <f t="shared" si="363"/>
        <v>-137436.10192890841</v>
      </c>
      <c r="L477" s="16">
        <f t="shared" si="383"/>
        <v>0</v>
      </c>
      <c r="M477" s="16">
        <f t="shared" si="364"/>
        <v>1002.0850583421343</v>
      </c>
      <c r="N477" s="16">
        <f t="shared" si="384"/>
        <v>115788.86618734368</v>
      </c>
      <c r="O477" s="16">
        <f t="shared" si="385"/>
        <v>1296.4817016973975</v>
      </c>
      <c r="P477" s="16">
        <f t="shared" si="365"/>
        <v>114492.38448564628</v>
      </c>
      <c r="Q477" s="16">
        <f t="shared" si="386"/>
        <v>14215.056551662072</v>
      </c>
      <c r="R477" s="16">
        <f t="shared" si="366"/>
        <v>2037.2941810831981</v>
      </c>
      <c r="S477" s="16">
        <f t="shared" si="387"/>
        <v>-26462.055084943735</v>
      </c>
      <c r="T477" s="16">
        <f t="shared" si="388"/>
        <v>0</v>
      </c>
      <c r="U477" s="16">
        <f t="shared" si="367"/>
        <v>-28499.349266026933</v>
      </c>
      <c r="V477" s="16">
        <f t="shared" si="389"/>
        <v>0</v>
      </c>
      <c r="W477" s="16">
        <f t="shared" si="368"/>
        <v>1549.3684625381673</v>
      </c>
      <c r="X477" s="16">
        <f t="shared" si="390"/>
        <v>35539.409018556122</v>
      </c>
      <c r="Y477" s="16">
        <f t="shared" si="391"/>
        <v>2003.088914147786</v>
      </c>
      <c r="Z477" s="16">
        <f t="shared" si="369"/>
        <v>33536.320104408333</v>
      </c>
      <c r="AA477" s="16">
        <f t="shared" si="392"/>
        <v>4234.9859479943962</v>
      </c>
      <c r="AB477" s="16">
        <f t="shared" si="370"/>
        <v>1792.8747475263299</v>
      </c>
      <c r="AC477" s="16">
        <f t="shared" si="393"/>
        <v>913.84994400725031</v>
      </c>
      <c r="AD477" s="16">
        <f t="shared" si="394"/>
        <v>2317.1486612959061</v>
      </c>
      <c r="AE477" s="16">
        <f t="shared" si="371"/>
        <v>-1085.7908581730092</v>
      </c>
      <c r="AF477" s="16">
        <f t="shared" si="395"/>
        <v>0</v>
      </c>
      <c r="AG477" s="16">
        <f t="shared" si="372"/>
        <v>1671.1216050322473</v>
      </c>
      <c r="AH477" s="16">
        <f t="shared" si="396"/>
        <v>18166.703820720464</v>
      </c>
      <c r="AI477" s="16">
        <f t="shared" si="397"/>
        <v>2160.1447812012734</v>
      </c>
      <c r="AJ477" s="16">
        <f t="shared" si="373"/>
        <v>16006.55903951919</v>
      </c>
      <c r="AK477" s="16">
        <f t="shared" si="398"/>
        <v>2028.9192117771925</v>
      </c>
      <c r="AL477" s="16">
        <f t="shared" si="374"/>
        <v>1610.245033785206</v>
      </c>
      <c r="AM477" s="16">
        <f t="shared" si="399"/>
        <v>26838.058321359636</v>
      </c>
      <c r="AN477" s="16">
        <f t="shared" si="400"/>
        <v>2081.6233373891778</v>
      </c>
      <c r="AO477" s="16">
        <f t="shared" si="375"/>
        <v>24756.434983970459</v>
      </c>
      <c r="AP477" s="16">
        <f t="shared" si="401"/>
        <v>3132.1321246988873</v>
      </c>
      <c r="AQ477" s="16">
        <f t="shared" si="376"/>
        <v>1671.1216050322473</v>
      </c>
      <c r="AR477" s="16">
        <f t="shared" si="402"/>
        <v>18166.703820720464</v>
      </c>
      <c r="AS477" s="16">
        <f t="shared" si="403"/>
        <v>2160.1447812012734</v>
      </c>
      <c r="AT477" s="16">
        <f t="shared" si="377"/>
        <v>16006.55903951919</v>
      </c>
      <c r="AU477" s="16">
        <f t="shared" si="404"/>
        <v>2028.9192117771925</v>
      </c>
    </row>
    <row r="478" spans="2:47">
      <c r="B478" s="13">
        <v>32</v>
      </c>
      <c r="C478" s="16">
        <f t="shared" ref="C478:C499" si="405">IF($C$439-12*$B478&lt;=0,0,($C$442*MIN(12,$C$439-12*$B478)-$C$438*(MIN(12,$C$439-12*$B478)-MAX(0,MIN(12,$C$439-12*$B478,$C$440-12*$B478))))/12)</f>
        <v>-869.02024978929933</v>
      </c>
      <c r="D478" s="16">
        <f t="shared" si="378"/>
        <v>450324.70122386375</v>
      </c>
      <c r="E478" s="16">
        <f t="shared" si="379"/>
        <v>0</v>
      </c>
      <c r="F478" s="16">
        <f t="shared" ref="F478:F509" si="406">IF(E478&gt;0,IF(E478&lt;=D478,D478-E478,C478*(D478/E478-1)),D478-C478)</f>
        <v>451193.72147365304</v>
      </c>
      <c r="G478" s="16">
        <f t="shared" si="380"/>
        <v>60427.083452881328</v>
      </c>
      <c r="H478" s="16">
        <f t="shared" ref="H478:H499" si="407">IF($H$439-12*$B478&lt;=0,0,($H$442*MIN(12,$H$439-12*$B478)-$H$438*(MIN(12,$H$439-12*$B478)-MAX(0,MIN(12,$H$439-12*$B478,$H$440-12*$B478))))/12)</f>
        <v>3068.3307801292299</v>
      </c>
      <c r="I478" s="16">
        <f t="shared" si="381"/>
        <v>-141559.18498677565</v>
      </c>
      <c r="J478" s="16">
        <f t="shared" si="382"/>
        <v>0</v>
      </c>
      <c r="K478" s="16">
        <f t="shared" ref="K478:K509" si="408">IF(J478&gt;0,IF(J478&lt;=I478,I478-J478,H478*(I478/J478-1)),I478-H478)</f>
        <v>-144627.51576690489</v>
      </c>
      <c r="L478" s="16">
        <f t="shared" si="383"/>
        <v>0</v>
      </c>
      <c r="M478" s="16">
        <f t="shared" ref="M478:M499" si="409">IF($M$439-12*$B478&lt;=0,0,($M$442*MIN(12,$M$439-12*$B478)-$M$438*(MIN(12,$M$439-12*$B478)-MAX(0,MIN(12,$M$439-12*$B478,$M$440-12*$B478))))/12)</f>
        <v>1002.0850583421343</v>
      </c>
      <c r="N478" s="16">
        <f t="shared" si="384"/>
        <v>117691.30170817523</v>
      </c>
      <c r="O478" s="16">
        <f t="shared" si="385"/>
        <v>1299.0414270659769</v>
      </c>
      <c r="P478" s="16">
        <f t="shared" ref="P478:P509" si="410">IF(O478&gt;0,IF(O478&lt;=N478,N478-O478,M478*(N478/O478-1)),N478-M478)</f>
        <v>116392.26028110925</v>
      </c>
      <c r="Q478" s="16">
        <f t="shared" si="386"/>
        <v>13782.504906179591</v>
      </c>
      <c r="R478" s="16">
        <f t="shared" ref="R478:R499" si="411">IF($R$439-12*$B478&lt;=0,0,($R$442*MIN(12,$R$439-12*$B478)-$R$438*(MIN(12,$R$439-12*$B478)-MAX(0,MIN(12,$R$439-12*$B478,$R$440-12*$B478))))/12)</f>
        <v>2037.2941810831981</v>
      </c>
      <c r="S478" s="16">
        <f t="shared" si="387"/>
        <v>-29354.32974400774</v>
      </c>
      <c r="T478" s="16">
        <f t="shared" si="388"/>
        <v>0</v>
      </c>
      <c r="U478" s="16">
        <f t="shared" ref="U478:U509" si="412">IF(T478&gt;0,IF(T478&lt;=S478,S478-T478,R478*(S478/T478-1)),S478-R478)</f>
        <v>-31391.623925090938</v>
      </c>
      <c r="V478" s="16">
        <f t="shared" si="389"/>
        <v>0</v>
      </c>
      <c r="W478" s="16">
        <f t="shared" ref="W478:W499" si="413">IF($W$439-12*$B478&lt;=0,0,($W$442*MIN(12,$W$439-12*$B478)-$W$438*(MIN(12,$W$439-12*$B478)-MAX(0,MIN(12,$W$439-12*$B478,$W$440-12*$B478))))/12)</f>
        <v>1549.3684625381673</v>
      </c>
      <c r="X478" s="16">
        <f t="shared" si="390"/>
        <v>34473.324888125499</v>
      </c>
      <c r="Y478" s="16">
        <f t="shared" si="391"/>
        <v>2007.1085760410765</v>
      </c>
      <c r="Z478" s="16">
        <f t="shared" ref="Z478:Z509" si="414">IF(Y478&gt;0,IF(Y478&lt;=X478,X478-Y478,W478*(X478/Y478-1)),X478-W478)</f>
        <v>32466.216312084423</v>
      </c>
      <c r="AA478" s="16">
        <f t="shared" si="392"/>
        <v>3910.2120294523843</v>
      </c>
      <c r="AB478" s="16">
        <f t="shared" ref="AB478:AB499" si="415">IF($AB$439-12*$B478&lt;=0,0,($AB$442*MIN(12,$AB$439-12*$B478)-$AB$438*(MIN(12,$AB$439-12*$B478)-MAX(0,MIN(12,$AB$439-12*$B478,$AB$440-12*$B478))))/12)</f>
        <v>1792.8747475263299</v>
      </c>
      <c r="AC478" s="16">
        <f t="shared" si="393"/>
        <v>-1118.3645839181995</v>
      </c>
      <c r="AD478" s="16">
        <f t="shared" si="394"/>
        <v>0</v>
      </c>
      <c r="AE478" s="16">
        <f t="shared" ref="AE478:AE509" si="416">IF(AD478&gt;0,IF(AD478&lt;=AC478,AC478-AD478,AB478*(AC478/AD478-1)),AC478-AB478)</f>
        <v>-2911.2393314445294</v>
      </c>
      <c r="AF478" s="16">
        <f t="shared" si="395"/>
        <v>0</v>
      </c>
      <c r="AG478" s="16">
        <f t="shared" ref="AG478:AG499" si="417">IF($AG$439-12*$B478&lt;=0,0,($AG$442*MIN(12,$AG$439-12*$B478)-$AG$438*(MIN(12,$AG$439-12*$B478)-MAX(0,MIN(12,$AG$439-12*$B478,$AG$440-12*$B478))))/12)</f>
        <v>1671.1216050322473</v>
      </c>
      <c r="AH478" s="16">
        <f t="shared" si="396"/>
        <v>16453.782299083356</v>
      </c>
      <c r="AI478" s="16">
        <f t="shared" si="397"/>
        <v>2164.4952372893626</v>
      </c>
      <c r="AJ478" s="16">
        <f t="shared" ref="AJ478:AJ509" si="418">IF(AI478&gt;0,IF(AI478&lt;=AH478,AH478-AI478,AG478*(AH478/AI478-1)),AH478-AG478)</f>
        <v>14289.287061793993</v>
      </c>
      <c r="AK478" s="16">
        <f t="shared" si="398"/>
        <v>1727.4655566513991</v>
      </c>
      <c r="AL478" s="16">
        <f t="shared" ref="AL478:AL499" si="419">IF($AL$439-12*$B478&lt;=0,0,($AL$442*MIN(12,$AL$439-12*$B478)-$AL$438*(MIN(12,$AL$439-12*$B478)-MAX(0,MIN(12,$AL$439-12*$B478,$AL$440-12*$B478))))/12)</f>
        <v>1610.245033785206</v>
      </c>
      <c r="AM478" s="16">
        <f t="shared" si="399"/>
        <v>25448.129777422597</v>
      </c>
      <c r="AN478" s="16">
        <f t="shared" si="400"/>
        <v>2085.8081216920441</v>
      </c>
      <c r="AO478" s="16">
        <f t="shared" ref="AO478:AO509" si="420">IF(AN478&gt;0,IF(AN478&lt;=AM478,AM478-AN478,AL478*(AM478/AN478-1)),AM478-AL478)</f>
        <v>23362.321655730553</v>
      </c>
      <c r="AP478" s="16">
        <f t="shared" si="401"/>
        <v>2819.0321594593411</v>
      </c>
      <c r="AQ478" s="16">
        <f t="shared" ref="AQ478:AQ499" si="421">IF($AQ$439-12*$B478&lt;=0,0,($AQ$442*MIN(12,$AQ$439-12*$B478)-$AQ$438*(MIN(12,$AQ$439-12*$B478)-MAX(0,MIN(12,$AQ$439-12*$B478,$AQ$440-12*$B478))))/12)</f>
        <v>1671.1216050322473</v>
      </c>
      <c r="AR478" s="16">
        <f t="shared" si="402"/>
        <v>16453.782299083356</v>
      </c>
      <c r="AS478" s="16">
        <f t="shared" si="403"/>
        <v>2164.4952372893626</v>
      </c>
      <c r="AT478" s="16">
        <f t="shared" ref="AT478:AT509" si="422">IF(AS478&gt;0,IF(AS478&lt;=AR478,AR478-AS478,AQ478*(AR478/AS478-1)),AR478-AQ478)</f>
        <v>14289.287061793993</v>
      </c>
      <c r="AU478" s="16">
        <f t="shared" si="404"/>
        <v>1727.4655566513991</v>
      </c>
    </row>
    <row r="479" spans="2:47">
      <c r="B479" s="13">
        <v>33</v>
      </c>
      <c r="C479" s="16">
        <f t="shared" si="405"/>
        <v>-869.02024978929933</v>
      </c>
      <c r="D479" s="16">
        <f t="shared" ref="D479:D499" si="423">IF($B479&gt;$C$441,F478,F478*$B$73*IF(F478&gt;0,$B$72,1))</f>
        <v>463800.0740516269</v>
      </c>
      <c r="E479" s="16">
        <f t="shared" ref="E479:E510" si="424">IF(AND(C479&gt;0,D479&gt;0),C479/(1-$B$71*MAX(0,1-G478/D479)),0)</f>
        <v>0</v>
      </c>
      <c r="F479" s="16">
        <f t="shared" si="406"/>
        <v>464669.09430141619</v>
      </c>
      <c r="G479" s="16">
        <f t="shared" ref="G479:G510" si="425">IF(E479&gt;0,IF(E479&lt;=D479,G478*(1-E479/D479),0),IF(AND(C479&lt;0,F479&gt;0),G478-C479,G478))/$B$74</f>
        <v>60094.219316343748</v>
      </c>
      <c r="H479" s="16">
        <f t="shared" si="407"/>
        <v>3068.3307801292299</v>
      </c>
      <c r="I479" s="16">
        <f t="shared" ref="I479:I499" si="426">IF($B479&gt;$H$441,K478,K478*$B$73*IF(K478&gt;0,$B$72,1))</f>
        <v>-148966.34123991206</v>
      </c>
      <c r="J479" s="16">
        <f t="shared" ref="J479:J510" si="427">IF(AND(H479&gt;0,I479&gt;0),H479/(1-$B$71*MAX(0,1-L478/I479)),0)</f>
        <v>0</v>
      </c>
      <c r="K479" s="16">
        <f t="shared" si="408"/>
        <v>-152034.6720200413</v>
      </c>
      <c r="L479" s="16">
        <f t="shared" ref="L479:L510" si="428">IF(J479&gt;0,IF(J479&lt;=I479,L478*(1-J479/I479),0),IF(AND(H479&lt;0,K479&gt;0),L478-H479,L478))/$B$74</f>
        <v>0</v>
      </c>
      <c r="M479" s="16">
        <f t="shared" si="409"/>
        <v>1002.0850583421343</v>
      </c>
      <c r="N479" s="16">
        <f t="shared" ref="N479:N499" si="429">IF($B479&gt;$M$441,P478,P478*$B$73*IF(P478&gt;0,$B$72,1))</f>
        <v>119644.26003336345</v>
      </c>
      <c r="O479" s="16">
        <f t="shared" ref="O479:O510" si="430">IF(AND(M479&gt;0,N479&gt;0),M479/(1-$B$71*MAX(0,1-Q478/N479)),0)</f>
        <v>1301.4921860778486</v>
      </c>
      <c r="P479" s="16">
        <f t="shared" si="410"/>
        <v>118342.76784728561</v>
      </c>
      <c r="Q479" s="16">
        <f t="shared" ref="Q479:Q510" si="431">IF(O479&gt;0,IF(O479&lt;=N479,Q478*(1-O479/N479),0),IF(AND(M479&lt;0,P479&gt;0),Q478-M479,Q478))/$B$74</f>
        <v>13365.273133341505</v>
      </c>
      <c r="R479" s="16">
        <f t="shared" si="411"/>
        <v>2037.2941810831981</v>
      </c>
      <c r="S479" s="16">
        <f t="shared" ref="S479:S499" si="432">IF($B479&gt;$R$441,U478,U478*$B$73*IF(U478&gt;0,$B$72,1))</f>
        <v>-32333.372642843668</v>
      </c>
      <c r="T479" s="16">
        <f t="shared" ref="T479:T510" si="433">IF(AND(R479&gt;0,S479&gt;0),R479/(1-$B$71*MAX(0,1-V478/S479)),0)</f>
        <v>0</v>
      </c>
      <c r="U479" s="16">
        <f t="shared" si="412"/>
        <v>-34370.666823926862</v>
      </c>
      <c r="V479" s="16">
        <f t="shared" ref="V479:V510" si="434">IF(T479&gt;0,IF(T479&lt;=S479,V478*(1-T479/S479),0),IF(AND(R479&lt;0,U479&gt;0),V478-R479,V478))/$B$74</f>
        <v>0</v>
      </c>
      <c r="W479" s="16">
        <f t="shared" si="413"/>
        <v>1549.3684625381673</v>
      </c>
      <c r="X479" s="16">
        <f t="shared" ref="X479:X499" si="435">IF($B479&gt;$W$441,Z478,Z478*$B$73*IF(Z478&gt;0,$B$72,1))</f>
        <v>33373.322395844058</v>
      </c>
      <c r="Y479" s="16">
        <f t="shared" ref="Y479:Y510" si="436">IF(AND(W479&gt;0,X479&gt;0),W479/(1-$B$71*MAX(0,1-AA478/X479)),0)</f>
        <v>2010.957366106225</v>
      </c>
      <c r="Z479" s="16">
        <f t="shared" si="414"/>
        <v>31362.365029737834</v>
      </c>
      <c r="AA479" s="16">
        <f t="shared" ref="AA479:AA510" si="437">IF(Y479&gt;0,IF(Y479&lt;=X479,AA478*(1-Y479/X479),0),IF(AND(W479&lt;0,Z479&gt;0),AA478-W479,AA478))/$B$74</f>
        <v>3602.5456864180205</v>
      </c>
      <c r="AB479" s="16">
        <f t="shared" si="415"/>
        <v>1792.8747475263299</v>
      </c>
      <c r="AC479" s="16">
        <f t="shared" ref="AC479:AC499" si="438">IF($B479&gt;$AB$441,AE478,AE478*$B$73*IF(AE478&gt;0,$B$72,1))</f>
        <v>-2998.5765113878651</v>
      </c>
      <c r="AD479" s="16">
        <f t="shared" ref="AD479:AD510" si="439">IF(AND(AB479&gt;0,AC479&gt;0),AB479/(1-$B$71*MAX(0,1-AF478/AC479)),0)</f>
        <v>0</v>
      </c>
      <c r="AE479" s="16">
        <f t="shared" si="416"/>
        <v>-4791.451258914195</v>
      </c>
      <c r="AF479" s="16">
        <f t="shared" ref="AF479:AF510" si="440">IF(AD479&gt;0,IF(AD479&lt;=AC479,AF478*(1-AD479/AC479),0),IF(AND(AB479&lt;0,AE479&gt;0),AF478-AB479,AF478))/$B$74</f>
        <v>0</v>
      </c>
      <c r="AG479" s="16">
        <f t="shared" si="417"/>
        <v>1671.1216050322473</v>
      </c>
      <c r="AH479" s="16">
        <f t="shared" ref="AH479:AH499" si="441">IF($B479&gt;$AG$441,AJ478,AJ478*$B$73*IF(AJ478&gt;0,$B$72,1))</f>
        <v>14688.529742300518</v>
      </c>
      <c r="AI479" s="16">
        <f t="shared" ref="AI479:AI510" si="442">IF(AND(AG479&gt;0,AH479&gt;0),AG479/(1-$B$71*MAX(0,1-AK478/AH479)),0)</f>
        <v>2168.6608186805097</v>
      </c>
      <c r="AJ479" s="16">
        <f t="shared" si="418"/>
        <v>12519.868923620008</v>
      </c>
      <c r="AK479" s="16">
        <f t="shared" ref="AK479:AK510" si="443">IF(AI479&gt;0,IF(AI479&lt;=AH479,AK478*(1-AI479/AH479),0),IF(AND(AG479&lt;0,AJ479&gt;0),AK478-AG479,AK478))/$B$74</f>
        <v>1443.54617466325</v>
      </c>
      <c r="AL479" s="16">
        <f t="shared" si="419"/>
        <v>1610.245033785206</v>
      </c>
      <c r="AM479" s="16">
        <f t="shared" ref="AM479:AM499" si="444">IF($B479&gt;$AL$441,AO478,AO478*$B$73*IF(AO478&gt;0,$B$72,1))</f>
        <v>24015.064922791666</v>
      </c>
      <c r="AN479" s="16">
        <f t="shared" ref="AN479:AN510" si="445">IF(AND(AL479&gt;0,AM479&gt;0),AL479/(1-$B$71*MAX(0,1-AP478/AM479)),0)</f>
        <v>2089.8150432741795</v>
      </c>
      <c r="AO479" s="16">
        <f t="shared" si="420"/>
        <v>21925.249879517487</v>
      </c>
      <c r="AP479" s="16">
        <f t="shared" ref="AP479:AP510" si="446">IF(AN479&gt;0,IF(AN479&lt;=AM479,AP478*(1-AN479/AM479),0),IF(AND(AL479&lt;0,AO479&gt;0),AP478-AL479,AP478))/$B$74</f>
        <v>2523.2521104717771</v>
      </c>
      <c r="AQ479" s="16">
        <f t="shared" si="421"/>
        <v>1671.1216050322473</v>
      </c>
      <c r="AR479" s="16">
        <f t="shared" ref="AR479:AR499" si="447">IF($B479&gt;$AQ$441,AT478,AT478*$B$73*IF(AT478&gt;0,$B$72,1))</f>
        <v>14688.529742300518</v>
      </c>
      <c r="AS479" s="16">
        <f t="shared" ref="AS479:AS510" si="448">IF(AND(AQ479&gt;0,AR479&gt;0),AQ479/(1-$B$71*MAX(0,1-AU478/AR479)),0)</f>
        <v>2168.6608186805097</v>
      </c>
      <c r="AT479" s="16">
        <f t="shared" si="422"/>
        <v>12519.868923620008</v>
      </c>
      <c r="AU479" s="16">
        <f t="shared" ref="AU479:AU510" si="449">IF(AS479&gt;0,IF(AS479&lt;=AR479,AU478*(1-AS479/AR479),0),IF(AND(AQ479&lt;0,AT479&gt;0),AU478-AQ479,AU478))/$B$74</f>
        <v>1443.54617466325</v>
      </c>
    </row>
    <row r="480" spans="2:47">
      <c r="B480" s="13">
        <v>34</v>
      </c>
      <c r="C480" s="16">
        <f t="shared" si="405"/>
        <v>-869.02024978929933</v>
      </c>
      <c r="D480" s="16">
        <f t="shared" si="423"/>
        <v>477651.94879619777</v>
      </c>
      <c r="E480" s="16">
        <f t="shared" si="424"/>
        <v>0</v>
      </c>
      <c r="F480" s="16">
        <f t="shared" si="406"/>
        <v>478520.96904598706</v>
      </c>
      <c r="G480" s="16">
        <f t="shared" si="425"/>
        <v>59767.881927581417</v>
      </c>
      <c r="H480" s="16">
        <f t="shared" si="407"/>
        <v>3068.3307801292299</v>
      </c>
      <c r="I480" s="16">
        <f t="shared" si="426"/>
        <v>-156595.71218064253</v>
      </c>
      <c r="J480" s="16">
        <f t="shared" si="427"/>
        <v>0</v>
      </c>
      <c r="K480" s="16">
        <f t="shared" si="408"/>
        <v>-159664.04296077177</v>
      </c>
      <c r="L480" s="16">
        <f t="shared" si="428"/>
        <v>0</v>
      </c>
      <c r="M480" s="16">
        <f t="shared" si="409"/>
        <v>1002.0850583421343</v>
      </c>
      <c r="N480" s="16">
        <f t="shared" si="429"/>
        <v>121649.26478093877</v>
      </c>
      <c r="O480" s="16">
        <f t="shared" si="430"/>
        <v>1303.83821507264</v>
      </c>
      <c r="P480" s="16">
        <f t="shared" si="410"/>
        <v>120345.42656586613</v>
      </c>
      <c r="Q480" s="16">
        <f t="shared" si="431"/>
        <v>12962.768610408788</v>
      </c>
      <c r="R480" s="16">
        <f t="shared" si="411"/>
        <v>2037.2941810831981</v>
      </c>
      <c r="S480" s="16">
        <f t="shared" si="432"/>
        <v>-35401.786828644668</v>
      </c>
      <c r="T480" s="16">
        <f t="shared" si="433"/>
        <v>0</v>
      </c>
      <c r="U480" s="16">
        <f t="shared" si="412"/>
        <v>-37439.081009727866</v>
      </c>
      <c r="V480" s="16">
        <f t="shared" si="434"/>
        <v>0</v>
      </c>
      <c r="W480" s="16">
        <f t="shared" si="413"/>
        <v>1549.3684625381673</v>
      </c>
      <c r="X480" s="16">
        <f t="shared" si="435"/>
        <v>32238.62950866871</v>
      </c>
      <c r="Y480" s="16">
        <f t="shared" si="436"/>
        <v>2014.6419061589354</v>
      </c>
      <c r="Z480" s="16">
        <f t="shared" si="414"/>
        <v>30223.987602509773</v>
      </c>
      <c r="AA480" s="16">
        <f t="shared" si="437"/>
        <v>3311.1931617199484</v>
      </c>
      <c r="AB480" s="16">
        <f t="shared" si="415"/>
        <v>1792.8747475263299</v>
      </c>
      <c r="AC480" s="16">
        <f t="shared" si="438"/>
        <v>-4935.1947966816206</v>
      </c>
      <c r="AD480" s="16">
        <f t="shared" si="439"/>
        <v>0</v>
      </c>
      <c r="AE480" s="16">
        <f t="shared" si="416"/>
        <v>-6728.0695442079505</v>
      </c>
      <c r="AF480" s="16">
        <f t="shared" si="440"/>
        <v>0</v>
      </c>
      <c r="AG480" s="16">
        <f t="shared" si="417"/>
        <v>1671.1216050322473</v>
      </c>
      <c r="AH480" s="16">
        <f t="shared" si="441"/>
        <v>12869.674061345951</v>
      </c>
      <c r="AI480" s="16">
        <f t="shared" si="442"/>
        <v>2172.6486847033621</v>
      </c>
      <c r="AJ480" s="16">
        <f t="shared" si="418"/>
        <v>10697.025376642589</v>
      </c>
      <c r="AK480" s="16">
        <f t="shared" si="443"/>
        <v>1176.3213690071102</v>
      </c>
      <c r="AL480" s="16">
        <f t="shared" si="419"/>
        <v>1610.245033785206</v>
      </c>
      <c r="AM480" s="16">
        <f t="shared" si="444"/>
        <v>22537.841361151208</v>
      </c>
      <c r="AN480" s="16">
        <f t="shared" si="445"/>
        <v>2093.6509923980975</v>
      </c>
      <c r="AO480" s="16">
        <f t="shared" si="420"/>
        <v>20444.190368753108</v>
      </c>
      <c r="AP480" s="16">
        <f t="shared" si="446"/>
        <v>2243.9752990650381</v>
      </c>
      <c r="AQ480" s="16">
        <f t="shared" si="421"/>
        <v>1671.1216050322473</v>
      </c>
      <c r="AR480" s="16">
        <f t="shared" si="447"/>
        <v>12869.674061345951</v>
      </c>
      <c r="AS480" s="16">
        <f t="shared" si="448"/>
        <v>2172.6486847033621</v>
      </c>
      <c r="AT480" s="16">
        <f t="shared" si="422"/>
        <v>10697.025376642589</v>
      </c>
      <c r="AU480" s="16">
        <f t="shared" si="449"/>
        <v>1176.3213690071102</v>
      </c>
    </row>
    <row r="481" spans="2:47">
      <c r="B481" s="13">
        <v>35</v>
      </c>
      <c r="C481" s="16">
        <f t="shared" si="405"/>
        <v>-869.02024978929933</v>
      </c>
      <c r="D481" s="16">
        <f t="shared" si="423"/>
        <v>491890.84492113191</v>
      </c>
      <c r="E481" s="16">
        <f t="shared" si="424"/>
        <v>0</v>
      </c>
      <c r="F481" s="16">
        <f t="shared" si="406"/>
        <v>492759.8651709212</v>
      </c>
      <c r="G481" s="16">
        <f t="shared" si="425"/>
        <v>59447.943311147756</v>
      </c>
      <c r="H481" s="16">
        <f t="shared" si="407"/>
        <v>3068.3307801292299</v>
      </c>
      <c r="I481" s="16">
        <f t="shared" si="426"/>
        <v>-164453.96424959492</v>
      </c>
      <c r="J481" s="16">
        <f t="shared" si="427"/>
        <v>0</v>
      </c>
      <c r="K481" s="16">
        <f t="shared" si="408"/>
        <v>-167522.29502972416</v>
      </c>
      <c r="L481" s="16">
        <f t="shared" si="428"/>
        <v>0</v>
      </c>
      <c r="M481" s="16">
        <f t="shared" si="409"/>
        <v>1002.0850583421343</v>
      </c>
      <c r="N481" s="16">
        <f t="shared" si="429"/>
        <v>123707.87778411643</v>
      </c>
      <c r="O481" s="16">
        <f t="shared" si="430"/>
        <v>1306.0836209532119</v>
      </c>
      <c r="P481" s="16">
        <f t="shared" si="410"/>
        <v>122401.79416316321</v>
      </c>
      <c r="Q481" s="16">
        <f t="shared" si="431"/>
        <v>12574.421794379816</v>
      </c>
      <c r="R481" s="16">
        <f t="shared" si="411"/>
        <v>2037.2941810831981</v>
      </c>
      <c r="S481" s="16">
        <f t="shared" si="432"/>
        <v>-38562.253440019704</v>
      </c>
      <c r="T481" s="16">
        <f t="shared" si="433"/>
        <v>0</v>
      </c>
      <c r="U481" s="16">
        <f t="shared" si="412"/>
        <v>-40599.547621102902</v>
      </c>
      <c r="V481" s="16">
        <f t="shared" si="434"/>
        <v>0</v>
      </c>
      <c r="W481" s="16">
        <f t="shared" si="413"/>
        <v>1549.3684625381673</v>
      </c>
      <c r="X481" s="16">
        <f t="shared" si="435"/>
        <v>31068.445816123898</v>
      </c>
      <c r="Y481" s="16">
        <f t="shared" si="436"/>
        <v>2018.1686176221444</v>
      </c>
      <c r="Z481" s="16">
        <f t="shared" si="414"/>
        <v>29050.277198501753</v>
      </c>
      <c r="AA481" s="16">
        <f t="shared" si="437"/>
        <v>3035.3941800505513</v>
      </c>
      <c r="AB481" s="16">
        <f t="shared" si="415"/>
        <v>1792.8747475263299</v>
      </c>
      <c r="AC481" s="16">
        <f t="shared" si="438"/>
        <v>-6929.9116305341895</v>
      </c>
      <c r="AD481" s="16">
        <f t="shared" si="439"/>
        <v>0</v>
      </c>
      <c r="AE481" s="16">
        <f t="shared" si="416"/>
        <v>-8722.7863780605185</v>
      </c>
      <c r="AF481" s="16">
        <f t="shared" si="440"/>
        <v>0</v>
      </c>
      <c r="AG481" s="16">
        <f t="shared" si="417"/>
        <v>1671.1216050322473</v>
      </c>
      <c r="AH481" s="16">
        <f t="shared" si="441"/>
        <v>10995.900265665983</v>
      </c>
      <c r="AI481" s="16">
        <f t="shared" si="442"/>
        <v>2176.4657784948449</v>
      </c>
      <c r="AJ481" s="16">
        <f t="shared" si="418"/>
        <v>8819.4344871711382</v>
      </c>
      <c r="AK481" s="16">
        <f t="shared" si="443"/>
        <v>924.98728128124628</v>
      </c>
      <c r="AL481" s="16">
        <f t="shared" si="419"/>
        <v>1610.245033785206</v>
      </c>
      <c r="AM481" s="16">
        <f t="shared" si="444"/>
        <v>21015.401047656069</v>
      </c>
      <c r="AN481" s="16">
        <f t="shared" si="445"/>
        <v>2097.3226510344839</v>
      </c>
      <c r="AO481" s="16">
        <f t="shared" si="420"/>
        <v>18918.078396621586</v>
      </c>
      <c r="AP481" s="16">
        <f t="shared" si="446"/>
        <v>1980.4197048914859</v>
      </c>
      <c r="AQ481" s="16">
        <f t="shared" si="421"/>
        <v>1671.1216050322473</v>
      </c>
      <c r="AR481" s="16">
        <f t="shared" si="447"/>
        <v>10995.900265665983</v>
      </c>
      <c r="AS481" s="16">
        <f t="shared" si="448"/>
        <v>2176.4657784948449</v>
      </c>
      <c r="AT481" s="16">
        <f t="shared" si="422"/>
        <v>8819.4344871711382</v>
      </c>
      <c r="AU481" s="16">
        <f t="shared" si="449"/>
        <v>924.98728128124628</v>
      </c>
    </row>
    <row r="482" spans="2:47">
      <c r="B482" s="13">
        <v>36</v>
      </c>
      <c r="C482" s="16">
        <f t="shared" si="405"/>
        <v>-869.02024978929933</v>
      </c>
      <c r="D482" s="16">
        <f t="shared" si="423"/>
        <v>506527.5758037967</v>
      </c>
      <c r="E482" s="16">
        <f t="shared" si="424"/>
        <v>0</v>
      </c>
      <c r="F482" s="16">
        <f t="shared" si="406"/>
        <v>507396.59605358599</v>
      </c>
      <c r="G482" s="16">
        <f t="shared" si="425"/>
        <v>59134.278000918675</v>
      </c>
      <c r="H482" s="16">
        <f t="shared" si="407"/>
        <v>3068.3307801292299</v>
      </c>
      <c r="I482" s="16">
        <f t="shared" si="426"/>
        <v>-172547.96388061589</v>
      </c>
      <c r="J482" s="16">
        <f t="shared" si="427"/>
        <v>0</v>
      </c>
      <c r="K482" s="16">
        <f t="shared" si="408"/>
        <v>-175616.29466074513</v>
      </c>
      <c r="L482" s="16">
        <f t="shared" si="428"/>
        <v>0</v>
      </c>
      <c r="M482" s="16">
        <f t="shared" si="409"/>
        <v>1002.0850583421343</v>
      </c>
      <c r="N482" s="16">
        <f t="shared" si="429"/>
        <v>125821.70029208199</v>
      </c>
      <c r="O482" s="16">
        <f t="shared" si="430"/>
        <v>1308.2323819227438</v>
      </c>
      <c r="P482" s="16">
        <f t="shared" si="410"/>
        <v>124513.46791015925</v>
      </c>
      <c r="Q482" s="16">
        <f t="shared" si="431"/>
        <v>12199.685410329745</v>
      </c>
      <c r="R482" s="16">
        <f t="shared" si="411"/>
        <v>2037.2941810831981</v>
      </c>
      <c r="S482" s="16">
        <f t="shared" si="432"/>
        <v>-41817.534049735987</v>
      </c>
      <c r="T482" s="16">
        <f t="shared" si="433"/>
        <v>0</v>
      </c>
      <c r="U482" s="16">
        <f t="shared" si="412"/>
        <v>-43854.828230819185</v>
      </c>
      <c r="V482" s="16">
        <f t="shared" si="434"/>
        <v>0</v>
      </c>
      <c r="W482" s="16">
        <f t="shared" si="413"/>
        <v>1549.3684625381673</v>
      </c>
      <c r="X482" s="16">
        <f t="shared" si="435"/>
        <v>29861.941943427893</v>
      </c>
      <c r="Y482" s="16">
        <f t="shared" si="436"/>
        <v>2021.5437224572365</v>
      </c>
      <c r="Z482" s="16">
        <f t="shared" si="414"/>
        <v>27840.398220970656</v>
      </c>
      <c r="AA482" s="16">
        <f t="shared" si="437"/>
        <v>2774.4207348918967</v>
      </c>
      <c r="AB482" s="16">
        <f t="shared" si="415"/>
        <v>1792.8747475263299</v>
      </c>
      <c r="AC482" s="16">
        <f t="shared" si="438"/>
        <v>-8984.4699694023348</v>
      </c>
      <c r="AD482" s="16">
        <f t="shared" si="439"/>
        <v>0</v>
      </c>
      <c r="AE482" s="16">
        <f t="shared" si="416"/>
        <v>-10777.344716928665</v>
      </c>
      <c r="AF482" s="16">
        <f t="shared" si="440"/>
        <v>0</v>
      </c>
      <c r="AG482" s="16">
        <f t="shared" si="417"/>
        <v>1671.1216050322473</v>
      </c>
      <c r="AH482" s="16">
        <f t="shared" si="441"/>
        <v>9065.8494867426998</v>
      </c>
      <c r="AI482" s="16">
        <f t="shared" si="442"/>
        <v>2180.1188279535445</v>
      </c>
      <c r="AJ482" s="16">
        <f t="shared" si="418"/>
        <v>6885.7306587891553</v>
      </c>
      <c r="AK482" s="16">
        <f t="shared" si="443"/>
        <v>688.77458818438799</v>
      </c>
      <c r="AL482" s="16">
        <f t="shared" si="419"/>
        <v>1610.245033785206</v>
      </c>
      <c r="AM482" s="16">
        <f t="shared" si="444"/>
        <v>19446.64950702319</v>
      </c>
      <c r="AN482" s="16">
        <f t="shared" si="445"/>
        <v>2100.8364938054701</v>
      </c>
      <c r="AO482" s="16">
        <f t="shared" si="420"/>
        <v>17345.813013217721</v>
      </c>
      <c r="AP482" s="16">
        <f t="shared" si="446"/>
        <v>1731.8367077776327</v>
      </c>
      <c r="AQ482" s="16">
        <f t="shared" si="421"/>
        <v>1671.1216050322473</v>
      </c>
      <c r="AR482" s="16">
        <f t="shared" si="447"/>
        <v>9065.8494867426998</v>
      </c>
      <c r="AS482" s="16">
        <f t="shared" si="448"/>
        <v>2180.1188279535445</v>
      </c>
      <c r="AT482" s="16">
        <f t="shared" si="422"/>
        <v>6885.7306587891553</v>
      </c>
      <c r="AU482" s="16">
        <f t="shared" si="449"/>
        <v>688.77458818438799</v>
      </c>
    </row>
    <row r="483" spans="2:47">
      <c r="B483" s="13">
        <v>37</v>
      </c>
      <c r="C483" s="16">
        <f t="shared" si="405"/>
        <v>-869.02024978929933</v>
      </c>
      <c r="D483" s="16">
        <f t="shared" si="423"/>
        <v>521573.25694732321</v>
      </c>
      <c r="E483" s="16">
        <f t="shared" si="424"/>
        <v>0</v>
      </c>
      <c r="F483" s="16">
        <f t="shared" si="406"/>
        <v>522442.2771971125</v>
      </c>
      <c r="G483" s="16">
        <f t="shared" si="425"/>
        <v>58826.762990890165</v>
      </c>
      <c r="H483" s="16">
        <f t="shared" si="407"/>
        <v>3068.3307801292299</v>
      </c>
      <c r="I483" s="16">
        <f t="shared" si="426"/>
        <v>-180884.78350056749</v>
      </c>
      <c r="J483" s="16">
        <f t="shared" si="427"/>
        <v>0</v>
      </c>
      <c r="K483" s="16">
        <f t="shared" si="408"/>
        <v>-183953.11428069673</v>
      </c>
      <c r="L483" s="16">
        <f t="shared" si="428"/>
        <v>0</v>
      </c>
      <c r="M483" s="16">
        <f t="shared" si="409"/>
        <v>1002.0850583421343</v>
      </c>
      <c r="N483" s="16">
        <f t="shared" si="429"/>
        <v>127992.3742035691</v>
      </c>
      <c r="O483" s="16">
        <f t="shared" si="430"/>
        <v>1310.2883485698051</v>
      </c>
      <c r="P483" s="16">
        <f t="shared" si="410"/>
        <v>126682.08585499928</v>
      </c>
      <c r="Q483" s="16">
        <f t="shared" si="431"/>
        <v>11838.033658692515</v>
      </c>
      <c r="R483" s="16">
        <f t="shared" si="411"/>
        <v>2037.2941810831981</v>
      </c>
      <c r="S483" s="16">
        <f t="shared" si="432"/>
        <v>-45170.473077743758</v>
      </c>
      <c r="T483" s="16">
        <f t="shared" si="433"/>
        <v>0</v>
      </c>
      <c r="U483" s="16">
        <f t="shared" si="412"/>
        <v>-47207.767258826956</v>
      </c>
      <c r="V483" s="16">
        <f t="shared" si="434"/>
        <v>0</v>
      </c>
      <c r="W483" s="16">
        <f t="shared" si="413"/>
        <v>1549.3684625381673</v>
      </c>
      <c r="X483" s="16">
        <f t="shared" si="435"/>
        <v>28618.258947264574</v>
      </c>
      <c r="Y483" s="16">
        <f t="shared" si="436"/>
        <v>2024.7732446563612</v>
      </c>
      <c r="Z483" s="16">
        <f t="shared" si="414"/>
        <v>26593.485702608214</v>
      </c>
      <c r="AA483" s="16">
        <f t="shared" si="437"/>
        <v>2527.5759033915274</v>
      </c>
      <c r="AB483" s="16">
        <f t="shared" si="415"/>
        <v>1792.8747475263299</v>
      </c>
      <c r="AC483" s="16">
        <f t="shared" si="438"/>
        <v>-11100.665058436525</v>
      </c>
      <c r="AD483" s="16">
        <f t="shared" si="439"/>
        <v>0</v>
      </c>
      <c r="AE483" s="16">
        <f t="shared" si="416"/>
        <v>-12893.539805962855</v>
      </c>
      <c r="AF483" s="16">
        <f t="shared" si="440"/>
        <v>0</v>
      </c>
      <c r="AG483" s="16">
        <f t="shared" si="417"/>
        <v>1671.1216050322473</v>
      </c>
      <c r="AH483" s="16">
        <f t="shared" si="441"/>
        <v>7078.1179733957242</v>
      </c>
      <c r="AI483" s="16">
        <f t="shared" si="442"/>
        <v>2183.6143473038678</v>
      </c>
      <c r="AJ483" s="16">
        <f t="shared" si="418"/>
        <v>4894.5036260918569</v>
      </c>
      <c r="AK483" s="16">
        <f t="shared" si="443"/>
        <v>466.94722813180891</v>
      </c>
      <c r="AL483" s="16">
        <f t="shared" si="419"/>
        <v>1610.245033785206</v>
      </c>
      <c r="AM483" s="16">
        <f t="shared" si="444"/>
        <v>17830.455028807028</v>
      </c>
      <c r="AN483" s="16">
        <f t="shared" si="445"/>
        <v>2104.1987895137418</v>
      </c>
      <c r="AO483" s="16">
        <f t="shared" si="420"/>
        <v>15726.256239293285</v>
      </c>
      <c r="AP483" s="16">
        <f t="shared" si="446"/>
        <v>1497.5098585111136</v>
      </c>
      <c r="AQ483" s="16">
        <f t="shared" si="421"/>
        <v>1671.1216050322473</v>
      </c>
      <c r="AR483" s="16">
        <f t="shared" si="447"/>
        <v>7078.1179733957242</v>
      </c>
      <c r="AS483" s="16">
        <f t="shared" si="448"/>
        <v>2183.6143473038678</v>
      </c>
      <c r="AT483" s="16">
        <f t="shared" si="422"/>
        <v>4894.5036260918569</v>
      </c>
      <c r="AU483" s="16">
        <f t="shared" si="449"/>
        <v>466.94722813180891</v>
      </c>
    </row>
    <row r="484" spans="2:47">
      <c r="B484" s="13">
        <v>38</v>
      </c>
      <c r="C484" s="16">
        <f t="shared" si="405"/>
        <v>-144.83670829821676</v>
      </c>
      <c r="D484" s="16">
        <f t="shared" si="423"/>
        <v>537039.31442199985</v>
      </c>
      <c r="E484" s="16">
        <f t="shared" si="424"/>
        <v>0</v>
      </c>
      <c r="F484" s="16">
        <f t="shared" si="406"/>
        <v>537184.15113029804</v>
      </c>
      <c r="G484" s="16">
        <f t="shared" si="425"/>
        <v>57815.293822733707</v>
      </c>
      <c r="H484" s="16">
        <f t="shared" si="407"/>
        <v>3068.3307801292299</v>
      </c>
      <c r="I484" s="16">
        <f t="shared" si="426"/>
        <v>-189471.70770911762</v>
      </c>
      <c r="J484" s="16">
        <f t="shared" si="427"/>
        <v>0</v>
      </c>
      <c r="K484" s="16">
        <f t="shared" si="408"/>
        <v>-192540.03848924686</v>
      </c>
      <c r="L484" s="16">
        <f t="shared" si="428"/>
        <v>0</v>
      </c>
      <c r="M484" s="16">
        <f t="shared" si="409"/>
        <v>1002.0850583421343</v>
      </c>
      <c r="N484" s="16">
        <f t="shared" si="429"/>
        <v>130221.58333378797</v>
      </c>
      <c r="O484" s="16">
        <f t="shared" si="430"/>
        <v>1312.2552452616635</v>
      </c>
      <c r="P484" s="16">
        <f t="shared" si="410"/>
        <v>128909.32808852631</v>
      </c>
      <c r="Q484" s="16">
        <f t="shared" si="431"/>
        <v>11488.961441974172</v>
      </c>
      <c r="R484" s="16">
        <f t="shared" si="411"/>
        <v>2037.2941810831981</v>
      </c>
      <c r="S484" s="16">
        <f t="shared" si="432"/>
        <v>-48624.000276591767</v>
      </c>
      <c r="T484" s="16">
        <f t="shared" si="433"/>
        <v>0</v>
      </c>
      <c r="U484" s="16">
        <f t="shared" si="412"/>
        <v>-50661.294457674965</v>
      </c>
      <c r="V484" s="16">
        <f t="shared" si="434"/>
        <v>0</v>
      </c>
      <c r="W484" s="16">
        <f t="shared" si="413"/>
        <v>1549.3684625381673</v>
      </c>
      <c r="X484" s="16">
        <f t="shared" si="435"/>
        <v>27336.507693139087</v>
      </c>
      <c r="Y484" s="16">
        <f t="shared" si="436"/>
        <v>2027.8630122328379</v>
      </c>
      <c r="Z484" s="16">
        <f t="shared" si="414"/>
        <v>25308.644680906247</v>
      </c>
      <c r="AA484" s="16">
        <f t="shared" si="437"/>
        <v>2294.1926900299022</v>
      </c>
      <c r="AB484" s="16">
        <f t="shared" si="415"/>
        <v>1792.8747475263299</v>
      </c>
      <c r="AC484" s="16">
        <f t="shared" si="438"/>
        <v>-13280.346000141741</v>
      </c>
      <c r="AD484" s="16">
        <f t="shared" si="439"/>
        <v>0</v>
      </c>
      <c r="AE484" s="16">
        <f t="shared" si="416"/>
        <v>-15073.220747668071</v>
      </c>
      <c r="AF484" s="16">
        <f t="shared" si="440"/>
        <v>0</v>
      </c>
      <c r="AG484" s="16">
        <f t="shared" si="417"/>
        <v>1671.1216050322473</v>
      </c>
      <c r="AH484" s="16">
        <f t="shared" si="441"/>
        <v>5031.2560574048639</v>
      </c>
      <c r="AI484" s="16">
        <f t="shared" si="442"/>
        <v>2186.9586392026467</v>
      </c>
      <c r="AJ484" s="16">
        <f t="shared" si="418"/>
        <v>2844.2974182022172</v>
      </c>
      <c r="AK484" s="16">
        <f t="shared" si="443"/>
        <v>258.80115871787996</v>
      </c>
      <c r="AL484" s="16">
        <f t="shared" si="419"/>
        <v>1610.245033785206</v>
      </c>
      <c r="AM484" s="16">
        <f t="shared" si="444"/>
        <v>16165.647838619141</v>
      </c>
      <c r="AN484" s="16">
        <f t="shared" si="445"/>
        <v>2107.4156031918183</v>
      </c>
      <c r="AO484" s="16">
        <f t="shared" si="420"/>
        <v>14058.232235427324</v>
      </c>
      <c r="AP484" s="16">
        <f t="shared" si="446"/>
        <v>1276.7536794480727</v>
      </c>
      <c r="AQ484" s="16">
        <f t="shared" si="421"/>
        <v>1671.1216050322473</v>
      </c>
      <c r="AR484" s="16">
        <f t="shared" si="447"/>
        <v>5031.2560574048639</v>
      </c>
      <c r="AS484" s="16">
        <f t="shared" si="448"/>
        <v>2186.9586392026467</v>
      </c>
      <c r="AT484" s="16">
        <f t="shared" si="422"/>
        <v>2844.2974182022172</v>
      </c>
      <c r="AU484" s="16">
        <f t="shared" si="449"/>
        <v>258.80115871787996</v>
      </c>
    </row>
    <row r="485" spans="2:47">
      <c r="B485" s="13">
        <v>39</v>
      </c>
      <c r="C485" s="16">
        <f t="shared" si="405"/>
        <v>0</v>
      </c>
      <c r="D485" s="16">
        <f t="shared" si="423"/>
        <v>552193.07631287852</v>
      </c>
      <c r="E485" s="16">
        <f t="shared" si="424"/>
        <v>0</v>
      </c>
      <c r="F485" s="16">
        <f t="shared" si="406"/>
        <v>552193.07631287852</v>
      </c>
      <c r="G485" s="16">
        <f t="shared" si="425"/>
        <v>56681.660610523242</v>
      </c>
      <c r="H485" s="16">
        <f t="shared" si="407"/>
        <v>3068.3307801292299</v>
      </c>
      <c r="I485" s="16">
        <f t="shared" si="426"/>
        <v>-198316.23964392426</v>
      </c>
      <c r="J485" s="16">
        <f t="shared" si="427"/>
        <v>0</v>
      </c>
      <c r="K485" s="16">
        <f t="shared" si="408"/>
        <v>-201384.5704240535</v>
      </c>
      <c r="L485" s="16">
        <f t="shared" si="428"/>
        <v>0</v>
      </c>
      <c r="M485" s="16">
        <f t="shared" si="409"/>
        <v>1002.0850583421343</v>
      </c>
      <c r="N485" s="16">
        <f t="shared" si="429"/>
        <v>132511.05471531974</v>
      </c>
      <c r="O485" s="16">
        <f t="shared" si="430"/>
        <v>1314.1366718088263</v>
      </c>
      <c r="P485" s="16">
        <f t="shared" si="410"/>
        <v>131196.9180435109</v>
      </c>
      <c r="Q485" s="16">
        <f t="shared" si="431"/>
        <v>11151.98361127331</v>
      </c>
      <c r="R485" s="16">
        <f t="shared" si="411"/>
        <v>2037.2941810831981</v>
      </c>
      <c r="S485" s="16">
        <f t="shared" si="432"/>
        <v>-52181.133291405218</v>
      </c>
      <c r="T485" s="16">
        <f t="shared" si="433"/>
        <v>0</v>
      </c>
      <c r="U485" s="16">
        <f t="shared" si="412"/>
        <v>-54218.427472488416</v>
      </c>
      <c r="V485" s="16">
        <f t="shared" si="434"/>
        <v>0</v>
      </c>
      <c r="W485" s="16">
        <f t="shared" si="413"/>
        <v>1549.3684625381673</v>
      </c>
      <c r="X485" s="16">
        <f t="shared" si="435"/>
        <v>26015.768213290768</v>
      </c>
      <c r="Y485" s="16">
        <f t="shared" si="436"/>
        <v>2030.8186596509308</v>
      </c>
      <c r="Z485" s="16">
        <f t="shared" si="414"/>
        <v>23984.949553639839</v>
      </c>
      <c r="AA485" s="16">
        <f t="shared" si="437"/>
        <v>2073.632899740936</v>
      </c>
      <c r="AB485" s="16">
        <f t="shared" si="415"/>
        <v>1792.8747475263299</v>
      </c>
      <c r="AC485" s="16">
        <f t="shared" si="438"/>
        <v>-15525.417370098114</v>
      </c>
      <c r="AD485" s="16">
        <f t="shared" si="439"/>
        <v>0</v>
      </c>
      <c r="AE485" s="16">
        <f t="shared" si="416"/>
        <v>-17318.292117624442</v>
      </c>
      <c r="AF485" s="16">
        <f t="shared" si="440"/>
        <v>0</v>
      </c>
      <c r="AG485" s="16">
        <f t="shared" si="417"/>
        <v>1671.1216050322473</v>
      </c>
      <c r="AH485" s="16">
        <f t="shared" si="441"/>
        <v>2923.7670880667874</v>
      </c>
      <c r="AI485" s="16">
        <f t="shared" si="442"/>
        <v>2190.1577973244976</v>
      </c>
      <c r="AJ485" s="16">
        <f t="shared" si="418"/>
        <v>733.60929074228989</v>
      </c>
      <c r="AK485" s="16">
        <f t="shared" si="443"/>
        <v>63.663145756144608</v>
      </c>
      <c r="AL485" s="16">
        <f t="shared" si="419"/>
        <v>1610.245033785206</v>
      </c>
      <c r="AM485" s="16">
        <f t="shared" si="444"/>
        <v>14451.019244085162</v>
      </c>
      <c r="AN485" s="16">
        <f t="shared" si="445"/>
        <v>2110.4927986102998</v>
      </c>
      <c r="AO485" s="16">
        <f t="shared" si="420"/>
        <v>12340.526445474863</v>
      </c>
      <c r="AP485" s="16">
        <f t="shared" si="446"/>
        <v>1068.9124956369337</v>
      </c>
      <c r="AQ485" s="16">
        <f t="shared" si="421"/>
        <v>1671.1216050322473</v>
      </c>
      <c r="AR485" s="16">
        <f t="shared" si="447"/>
        <v>2923.7670880667874</v>
      </c>
      <c r="AS485" s="16">
        <f t="shared" si="448"/>
        <v>2190.1577973244976</v>
      </c>
      <c r="AT485" s="16">
        <f t="shared" si="422"/>
        <v>733.60929074228989</v>
      </c>
      <c r="AU485" s="16">
        <f t="shared" si="449"/>
        <v>63.663145756144608</v>
      </c>
    </row>
    <row r="486" spans="2:47">
      <c r="B486" s="13">
        <v>40</v>
      </c>
      <c r="C486" s="16">
        <f t="shared" si="405"/>
        <v>0</v>
      </c>
      <c r="D486" s="16">
        <f t="shared" si="423"/>
        <v>552193.07631287852</v>
      </c>
      <c r="E486" s="16">
        <f t="shared" si="424"/>
        <v>0</v>
      </c>
      <c r="F486" s="16">
        <f t="shared" si="406"/>
        <v>552193.07631287852</v>
      </c>
      <c r="G486" s="16">
        <f t="shared" si="425"/>
        <v>55570.255500512983</v>
      </c>
      <c r="H486" s="16">
        <f t="shared" si="407"/>
        <v>3068.3307801292299</v>
      </c>
      <c r="I486" s="16">
        <f t="shared" si="426"/>
        <v>-207426.10753677512</v>
      </c>
      <c r="J486" s="16">
        <f t="shared" si="427"/>
        <v>0</v>
      </c>
      <c r="K486" s="16">
        <f t="shared" si="408"/>
        <v>-210494.43831690436</v>
      </c>
      <c r="L486" s="16">
        <f t="shared" si="428"/>
        <v>0</v>
      </c>
      <c r="M486" s="16">
        <f t="shared" si="409"/>
        <v>1002.0850583421343</v>
      </c>
      <c r="N486" s="16">
        <f t="shared" si="429"/>
        <v>134862.55993364658</v>
      </c>
      <c r="O486" s="16">
        <f t="shared" si="430"/>
        <v>1315.9361053664913</v>
      </c>
      <c r="P486" s="16">
        <f t="shared" si="410"/>
        <v>133546.62382828008</v>
      </c>
      <c r="Q486" s="16">
        <f t="shared" si="431"/>
        <v>10826.634232881335</v>
      </c>
      <c r="R486" s="16">
        <f t="shared" si="411"/>
        <v>2037.2941810831981</v>
      </c>
      <c r="S486" s="16">
        <f t="shared" si="432"/>
        <v>-55844.980296663067</v>
      </c>
      <c r="T486" s="16">
        <f t="shared" si="433"/>
        <v>0</v>
      </c>
      <c r="U486" s="16">
        <f t="shared" si="412"/>
        <v>-57882.274477746265</v>
      </c>
      <c r="V486" s="16">
        <f t="shared" si="434"/>
        <v>0</v>
      </c>
      <c r="W486" s="16">
        <f t="shared" si="413"/>
        <v>1549.3684625381673</v>
      </c>
      <c r="X486" s="16">
        <f t="shared" si="435"/>
        <v>24655.089044168537</v>
      </c>
      <c r="Y486" s="16">
        <f t="shared" si="436"/>
        <v>2033.6456306404561</v>
      </c>
      <c r="Z486" s="16">
        <f t="shared" si="414"/>
        <v>22621.443413528083</v>
      </c>
      <c r="AA486" s="16">
        <f t="shared" si="437"/>
        <v>1865.2860409819523</v>
      </c>
      <c r="AB486" s="16">
        <f t="shared" si="415"/>
        <v>1792.8747475263299</v>
      </c>
      <c r="AC486" s="16">
        <f t="shared" si="438"/>
        <v>-17837.840881153177</v>
      </c>
      <c r="AD486" s="16">
        <f t="shared" si="439"/>
        <v>0</v>
      </c>
      <c r="AE486" s="16">
        <f t="shared" si="416"/>
        <v>-19630.715628679507</v>
      </c>
      <c r="AF486" s="16">
        <f t="shared" si="440"/>
        <v>0</v>
      </c>
      <c r="AG486" s="16">
        <f t="shared" si="417"/>
        <v>1671.1216050322473</v>
      </c>
      <c r="AH486" s="16">
        <f t="shared" si="441"/>
        <v>754.10633432562952</v>
      </c>
      <c r="AI486" s="16">
        <f t="shared" si="442"/>
        <v>2193.2177093667492</v>
      </c>
      <c r="AJ486" s="16">
        <f t="shared" si="418"/>
        <v>-1096.5304997346839</v>
      </c>
      <c r="AK486" s="16">
        <f t="shared" si="443"/>
        <v>0</v>
      </c>
      <c r="AL486" s="16">
        <f t="shared" si="419"/>
        <v>1610.245033785206</v>
      </c>
      <c r="AM486" s="16">
        <f t="shared" si="444"/>
        <v>12685.320754361432</v>
      </c>
      <c r="AN486" s="16">
        <f t="shared" si="445"/>
        <v>2113.4360411882376</v>
      </c>
      <c r="AO486" s="16">
        <f t="shared" si="420"/>
        <v>10571.884713173195</v>
      </c>
      <c r="AP486" s="16">
        <f t="shared" si="446"/>
        <v>873.35929698224948</v>
      </c>
      <c r="AQ486" s="16">
        <f t="shared" si="421"/>
        <v>1671.1216050322473</v>
      </c>
      <c r="AR486" s="16">
        <f t="shared" si="447"/>
        <v>754.10633432562952</v>
      </c>
      <c r="AS486" s="16">
        <f t="shared" si="448"/>
        <v>2193.2177093667492</v>
      </c>
      <c r="AT486" s="16">
        <f t="shared" si="422"/>
        <v>-1096.5304997346839</v>
      </c>
      <c r="AU486" s="16">
        <f t="shared" si="449"/>
        <v>0</v>
      </c>
    </row>
    <row r="487" spans="2:47">
      <c r="B487" s="13">
        <v>41</v>
      </c>
      <c r="C487" s="16">
        <f t="shared" si="405"/>
        <v>0</v>
      </c>
      <c r="D487" s="16">
        <f t="shared" si="423"/>
        <v>552193.07631287852</v>
      </c>
      <c r="E487" s="16">
        <f t="shared" si="424"/>
        <v>0</v>
      </c>
      <c r="F487" s="16">
        <f t="shared" si="406"/>
        <v>552193.07631287852</v>
      </c>
      <c r="G487" s="16">
        <f t="shared" si="425"/>
        <v>54480.642647561748</v>
      </c>
      <c r="H487" s="16">
        <f t="shared" si="407"/>
        <v>3068.3307801292299</v>
      </c>
      <c r="I487" s="16">
        <f t="shared" si="426"/>
        <v>-216809.2714664115</v>
      </c>
      <c r="J487" s="16">
        <f t="shared" si="427"/>
        <v>0</v>
      </c>
      <c r="K487" s="16">
        <f t="shared" si="408"/>
        <v>-219877.60224654074</v>
      </c>
      <c r="L487" s="16">
        <f t="shared" si="428"/>
        <v>0</v>
      </c>
      <c r="M487" s="16">
        <f t="shared" si="409"/>
        <v>0</v>
      </c>
      <c r="N487" s="16">
        <f t="shared" si="429"/>
        <v>137277.91649804224</v>
      </c>
      <c r="O487" s="16">
        <f t="shared" si="430"/>
        <v>0</v>
      </c>
      <c r="P487" s="16">
        <f t="shared" si="410"/>
        <v>137277.91649804224</v>
      </c>
      <c r="Q487" s="16">
        <f t="shared" si="431"/>
        <v>10614.347287138564</v>
      </c>
      <c r="R487" s="16">
        <f t="shared" si="411"/>
        <v>2037.2941810831981</v>
      </c>
      <c r="S487" s="16">
        <f t="shared" si="432"/>
        <v>-59618.742712078652</v>
      </c>
      <c r="T487" s="16">
        <f t="shared" si="433"/>
        <v>0</v>
      </c>
      <c r="U487" s="16">
        <f t="shared" si="412"/>
        <v>-61656.03689316185</v>
      </c>
      <c r="V487" s="16">
        <f t="shared" si="434"/>
        <v>0</v>
      </c>
      <c r="W487" s="16">
        <f t="shared" si="413"/>
        <v>1162.0263469036265</v>
      </c>
      <c r="X487" s="16">
        <f t="shared" si="435"/>
        <v>23253.486542502058</v>
      </c>
      <c r="Y487" s="16">
        <f t="shared" si="436"/>
        <v>1527.2618860092925</v>
      </c>
      <c r="Z487" s="16">
        <f t="shared" si="414"/>
        <v>21726.224656492766</v>
      </c>
      <c r="AA487" s="16">
        <f t="shared" si="437"/>
        <v>1708.6041455450888</v>
      </c>
      <c r="AB487" s="16">
        <f t="shared" si="415"/>
        <v>1792.8747475263299</v>
      </c>
      <c r="AC487" s="16">
        <f t="shared" si="438"/>
        <v>-20219.637097539893</v>
      </c>
      <c r="AD487" s="16">
        <f t="shared" si="439"/>
        <v>0</v>
      </c>
      <c r="AE487" s="16">
        <f t="shared" si="416"/>
        <v>-22012.511845066223</v>
      </c>
      <c r="AF487" s="16">
        <f t="shared" si="440"/>
        <v>0</v>
      </c>
      <c r="AG487" s="16">
        <f t="shared" si="417"/>
        <v>1531.8614712795606</v>
      </c>
      <c r="AH487" s="16">
        <f t="shared" si="441"/>
        <v>-1129.4264147267245</v>
      </c>
      <c r="AI487" s="16">
        <f t="shared" si="442"/>
        <v>0</v>
      </c>
      <c r="AJ487" s="16">
        <f t="shared" si="418"/>
        <v>-2661.2878860062851</v>
      </c>
      <c r="AK487" s="16">
        <f t="shared" si="443"/>
        <v>0</v>
      </c>
      <c r="AL487" s="16">
        <f t="shared" si="419"/>
        <v>1341.8708614876716</v>
      </c>
      <c r="AM487" s="16">
        <f t="shared" si="444"/>
        <v>10867.263172059253</v>
      </c>
      <c r="AN487" s="16">
        <f t="shared" si="445"/>
        <v>1763.5423343774728</v>
      </c>
      <c r="AO487" s="16">
        <f t="shared" si="420"/>
        <v>9103.7208376817798</v>
      </c>
      <c r="AP487" s="16">
        <f t="shared" si="446"/>
        <v>717.28462732670789</v>
      </c>
      <c r="AQ487" s="16">
        <f t="shared" si="421"/>
        <v>1531.8614712795606</v>
      </c>
      <c r="AR487" s="16">
        <f t="shared" si="447"/>
        <v>-1129.4264147267245</v>
      </c>
      <c r="AS487" s="16">
        <f t="shared" si="448"/>
        <v>0</v>
      </c>
      <c r="AT487" s="16">
        <f t="shared" si="422"/>
        <v>-2661.2878860062851</v>
      </c>
      <c r="AU487" s="16">
        <f t="shared" si="449"/>
        <v>0</v>
      </c>
    </row>
    <row r="488" spans="2:47">
      <c r="B488" s="13">
        <v>42</v>
      </c>
      <c r="C488" s="16">
        <f t="shared" si="405"/>
        <v>0</v>
      </c>
      <c r="D488" s="16">
        <f t="shared" si="423"/>
        <v>552193.07631287852</v>
      </c>
      <c r="E488" s="16">
        <f t="shared" si="424"/>
        <v>0</v>
      </c>
      <c r="F488" s="16">
        <f t="shared" si="406"/>
        <v>552193.07631287852</v>
      </c>
      <c r="G488" s="16">
        <f t="shared" si="425"/>
        <v>53412.394752511515</v>
      </c>
      <c r="H488" s="16">
        <f t="shared" si="407"/>
        <v>3068.3307801292299</v>
      </c>
      <c r="I488" s="16">
        <f t="shared" si="426"/>
        <v>-226473.93031393696</v>
      </c>
      <c r="J488" s="16">
        <f t="shared" si="427"/>
        <v>0</v>
      </c>
      <c r="K488" s="16">
        <f t="shared" si="408"/>
        <v>-229542.2610940662</v>
      </c>
      <c r="L488" s="16">
        <f t="shared" si="428"/>
        <v>0</v>
      </c>
      <c r="M488" s="16">
        <f t="shared" si="409"/>
        <v>0</v>
      </c>
      <c r="N488" s="16">
        <f t="shared" si="429"/>
        <v>137277.91649804224</v>
      </c>
      <c r="O488" s="16">
        <f t="shared" si="430"/>
        <v>0</v>
      </c>
      <c r="P488" s="16">
        <f t="shared" si="410"/>
        <v>137277.91649804224</v>
      </c>
      <c r="Q488" s="16">
        <f t="shared" si="431"/>
        <v>10406.222830528004</v>
      </c>
      <c r="R488" s="16">
        <f t="shared" si="411"/>
        <v>848.87257545133252</v>
      </c>
      <c r="S488" s="16">
        <f t="shared" si="432"/>
        <v>-63505.717999956709</v>
      </c>
      <c r="T488" s="16">
        <f t="shared" si="433"/>
        <v>0</v>
      </c>
      <c r="U488" s="16">
        <f t="shared" si="412"/>
        <v>-64354.590575408045</v>
      </c>
      <c r="V488" s="16">
        <f t="shared" si="434"/>
        <v>0</v>
      </c>
      <c r="W488" s="16">
        <f t="shared" si="413"/>
        <v>0</v>
      </c>
      <c r="X488" s="16">
        <f t="shared" si="435"/>
        <v>22333.255373395175</v>
      </c>
      <c r="Y488" s="16">
        <f t="shared" si="436"/>
        <v>0</v>
      </c>
      <c r="Z488" s="16">
        <f t="shared" si="414"/>
        <v>22333.255373395175</v>
      </c>
      <c r="AA488" s="16">
        <f t="shared" si="437"/>
        <v>1675.1021034755772</v>
      </c>
      <c r="AB488" s="16">
        <f t="shared" si="415"/>
        <v>149.4062289605275</v>
      </c>
      <c r="AC488" s="16">
        <f t="shared" si="438"/>
        <v>-22672.887200418209</v>
      </c>
      <c r="AD488" s="16">
        <f t="shared" si="439"/>
        <v>0</v>
      </c>
      <c r="AE488" s="16">
        <f t="shared" si="416"/>
        <v>-22822.293429378737</v>
      </c>
      <c r="AF488" s="16">
        <f t="shared" si="440"/>
        <v>0</v>
      </c>
      <c r="AG488" s="16">
        <f t="shared" si="417"/>
        <v>0</v>
      </c>
      <c r="AH488" s="16">
        <f t="shared" si="441"/>
        <v>-2741.1265225864736</v>
      </c>
      <c r="AI488" s="16">
        <f t="shared" si="442"/>
        <v>0</v>
      </c>
      <c r="AJ488" s="16">
        <f t="shared" si="418"/>
        <v>-2741.1265225864736</v>
      </c>
      <c r="AK488" s="16">
        <f t="shared" si="443"/>
        <v>0</v>
      </c>
      <c r="AL488" s="16">
        <f t="shared" si="419"/>
        <v>0</v>
      </c>
      <c r="AM488" s="16">
        <f t="shared" si="444"/>
        <v>9358.0787978866083</v>
      </c>
      <c r="AN488" s="16">
        <f t="shared" si="445"/>
        <v>0</v>
      </c>
      <c r="AO488" s="16">
        <f t="shared" si="420"/>
        <v>9358.0787978866083</v>
      </c>
      <c r="AP488" s="16">
        <f t="shared" si="446"/>
        <v>703.22022286932145</v>
      </c>
      <c r="AQ488" s="16">
        <f t="shared" si="421"/>
        <v>0</v>
      </c>
      <c r="AR488" s="16">
        <f t="shared" si="447"/>
        <v>-2741.1265225864736</v>
      </c>
      <c r="AS488" s="16">
        <f t="shared" si="448"/>
        <v>0</v>
      </c>
      <c r="AT488" s="16">
        <f t="shared" si="422"/>
        <v>-2741.1265225864736</v>
      </c>
      <c r="AU488" s="16">
        <f t="shared" si="449"/>
        <v>0</v>
      </c>
    </row>
    <row r="489" spans="2:47">
      <c r="B489" s="13">
        <v>43</v>
      </c>
      <c r="C489" s="16">
        <f t="shared" si="405"/>
        <v>0</v>
      </c>
      <c r="D489" s="16">
        <f t="shared" si="423"/>
        <v>552193.07631287852</v>
      </c>
      <c r="E489" s="16">
        <f t="shared" si="424"/>
        <v>0</v>
      </c>
      <c r="F489" s="16">
        <f t="shared" si="406"/>
        <v>552193.07631287852</v>
      </c>
      <c r="G489" s="16">
        <f t="shared" si="425"/>
        <v>52365.092894619134</v>
      </c>
      <c r="H489" s="16">
        <f t="shared" si="407"/>
        <v>2301.2480850969223</v>
      </c>
      <c r="I489" s="16">
        <f t="shared" si="426"/>
        <v>-236428.52892688819</v>
      </c>
      <c r="J489" s="16">
        <f t="shared" si="427"/>
        <v>0</v>
      </c>
      <c r="K489" s="16">
        <f t="shared" si="408"/>
        <v>-238729.7770119851</v>
      </c>
      <c r="L489" s="16">
        <f t="shared" si="428"/>
        <v>0</v>
      </c>
      <c r="M489" s="16">
        <f t="shared" si="409"/>
        <v>0</v>
      </c>
      <c r="N489" s="16">
        <f t="shared" si="429"/>
        <v>137277.91649804224</v>
      </c>
      <c r="O489" s="16">
        <f t="shared" si="430"/>
        <v>0</v>
      </c>
      <c r="P489" s="16">
        <f t="shared" si="410"/>
        <v>137277.91649804224</v>
      </c>
      <c r="Q489" s="16">
        <f t="shared" si="431"/>
        <v>10202.179245615691</v>
      </c>
      <c r="R489" s="16">
        <f t="shared" si="411"/>
        <v>0</v>
      </c>
      <c r="S489" s="16">
        <f t="shared" si="432"/>
        <v>-66285.22829267029</v>
      </c>
      <c r="T489" s="16">
        <f t="shared" si="433"/>
        <v>0</v>
      </c>
      <c r="U489" s="16">
        <f t="shared" si="412"/>
        <v>-66285.22829267029</v>
      </c>
      <c r="V489" s="16">
        <f t="shared" si="434"/>
        <v>0</v>
      </c>
      <c r="W489" s="16">
        <f t="shared" si="413"/>
        <v>0</v>
      </c>
      <c r="X489" s="16">
        <f t="shared" si="435"/>
        <v>22333.255373395175</v>
      </c>
      <c r="Y489" s="16">
        <f t="shared" si="436"/>
        <v>0</v>
      </c>
      <c r="Z489" s="16">
        <f t="shared" si="414"/>
        <v>22333.255373395175</v>
      </c>
      <c r="AA489" s="16">
        <f t="shared" si="437"/>
        <v>1642.2569641917423</v>
      </c>
      <c r="AB489" s="16">
        <f t="shared" si="415"/>
        <v>0</v>
      </c>
      <c r="AC489" s="16">
        <f t="shared" si="438"/>
        <v>-23506.962232260099</v>
      </c>
      <c r="AD489" s="16">
        <f t="shared" si="439"/>
        <v>0</v>
      </c>
      <c r="AE489" s="16">
        <f t="shared" si="416"/>
        <v>-23506.962232260099</v>
      </c>
      <c r="AF489" s="16">
        <f t="shared" si="440"/>
        <v>0</v>
      </c>
      <c r="AG489" s="16">
        <f t="shared" si="417"/>
        <v>0</v>
      </c>
      <c r="AH489" s="16">
        <f t="shared" si="441"/>
        <v>-2741.1265225864736</v>
      </c>
      <c r="AI489" s="16">
        <f t="shared" si="442"/>
        <v>0</v>
      </c>
      <c r="AJ489" s="16">
        <f t="shared" si="418"/>
        <v>-2741.1265225864736</v>
      </c>
      <c r="AK489" s="16">
        <f t="shared" si="443"/>
        <v>0</v>
      </c>
      <c r="AL489" s="16">
        <f t="shared" si="419"/>
        <v>0</v>
      </c>
      <c r="AM489" s="16">
        <f t="shared" si="444"/>
        <v>9358.0787978866083</v>
      </c>
      <c r="AN489" s="16">
        <f t="shared" si="445"/>
        <v>0</v>
      </c>
      <c r="AO489" s="16">
        <f t="shared" si="420"/>
        <v>9358.0787978866083</v>
      </c>
      <c r="AP489" s="16">
        <f t="shared" si="446"/>
        <v>689.43159104835433</v>
      </c>
      <c r="AQ489" s="16">
        <f t="shared" si="421"/>
        <v>0</v>
      </c>
      <c r="AR489" s="16">
        <f t="shared" si="447"/>
        <v>-2741.1265225864736</v>
      </c>
      <c r="AS489" s="16">
        <f t="shared" si="448"/>
        <v>0</v>
      </c>
      <c r="AT489" s="16">
        <f t="shared" si="422"/>
        <v>-2741.1265225864736</v>
      </c>
      <c r="AU489" s="16">
        <f t="shared" si="449"/>
        <v>0</v>
      </c>
    </row>
    <row r="490" spans="2:47">
      <c r="B490" s="13">
        <v>44</v>
      </c>
      <c r="C490" s="16">
        <f t="shared" si="405"/>
        <v>0</v>
      </c>
      <c r="D490" s="16">
        <f t="shared" si="423"/>
        <v>552193.07631287852</v>
      </c>
      <c r="E490" s="16">
        <f t="shared" si="424"/>
        <v>0</v>
      </c>
      <c r="F490" s="16">
        <f t="shared" si="406"/>
        <v>552193.07631287852</v>
      </c>
      <c r="G490" s="16">
        <f t="shared" si="425"/>
        <v>51338.326367273658</v>
      </c>
      <c r="H490" s="16">
        <f t="shared" si="407"/>
        <v>0</v>
      </c>
      <c r="I490" s="16">
        <f t="shared" si="426"/>
        <v>-245891.67032234467</v>
      </c>
      <c r="J490" s="16">
        <f t="shared" si="427"/>
        <v>0</v>
      </c>
      <c r="K490" s="16">
        <f t="shared" si="408"/>
        <v>-245891.67032234467</v>
      </c>
      <c r="L490" s="16">
        <f t="shared" si="428"/>
        <v>0</v>
      </c>
      <c r="M490" s="16">
        <f t="shared" si="409"/>
        <v>0</v>
      </c>
      <c r="N490" s="16">
        <f t="shared" si="429"/>
        <v>137277.91649804224</v>
      </c>
      <c r="O490" s="16">
        <f t="shared" si="430"/>
        <v>0</v>
      </c>
      <c r="P490" s="16">
        <f t="shared" si="410"/>
        <v>137277.91649804224</v>
      </c>
      <c r="Q490" s="16">
        <f t="shared" si="431"/>
        <v>10002.136515309501</v>
      </c>
      <c r="R490" s="16">
        <f t="shared" si="411"/>
        <v>0</v>
      </c>
      <c r="S490" s="16">
        <f t="shared" si="432"/>
        <v>-66285.22829267029</v>
      </c>
      <c r="T490" s="16">
        <f t="shared" si="433"/>
        <v>0</v>
      </c>
      <c r="U490" s="16">
        <f t="shared" si="412"/>
        <v>-66285.22829267029</v>
      </c>
      <c r="V490" s="16">
        <f t="shared" si="434"/>
        <v>0</v>
      </c>
      <c r="W490" s="16">
        <f t="shared" si="413"/>
        <v>0</v>
      </c>
      <c r="X490" s="16">
        <f t="shared" si="435"/>
        <v>22333.255373395175</v>
      </c>
      <c r="Y490" s="16">
        <f t="shared" si="436"/>
        <v>0</v>
      </c>
      <c r="Z490" s="16">
        <f t="shared" si="414"/>
        <v>22333.255373395175</v>
      </c>
      <c r="AA490" s="16">
        <f t="shared" si="437"/>
        <v>1610.0558472468063</v>
      </c>
      <c r="AB490" s="16">
        <f t="shared" si="415"/>
        <v>0</v>
      </c>
      <c r="AC490" s="16">
        <f t="shared" si="438"/>
        <v>-23506.962232260099</v>
      </c>
      <c r="AD490" s="16">
        <f t="shared" si="439"/>
        <v>0</v>
      </c>
      <c r="AE490" s="16">
        <f t="shared" si="416"/>
        <v>-23506.962232260099</v>
      </c>
      <c r="AF490" s="16">
        <f t="shared" si="440"/>
        <v>0</v>
      </c>
      <c r="AG490" s="16">
        <f t="shared" si="417"/>
        <v>0</v>
      </c>
      <c r="AH490" s="16">
        <f t="shared" si="441"/>
        <v>-2741.1265225864736</v>
      </c>
      <c r="AI490" s="16">
        <f t="shared" si="442"/>
        <v>0</v>
      </c>
      <c r="AJ490" s="16">
        <f t="shared" si="418"/>
        <v>-2741.1265225864736</v>
      </c>
      <c r="AK490" s="16">
        <f t="shared" si="443"/>
        <v>0</v>
      </c>
      <c r="AL490" s="16">
        <f t="shared" si="419"/>
        <v>0</v>
      </c>
      <c r="AM490" s="16">
        <f t="shared" si="444"/>
        <v>9358.0787978866083</v>
      </c>
      <c r="AN490" s="16">
        <f t="shared" si="445"/>
        <v>0</v>
      </c>
      <c r="AO490" s="16">
        <f t="shared" si="420"/>
        <v>9358.0787978866083</v>
      </c>
      <c r="AP490" s="16">
        <f t="shared" si="446"/>
        <v>675.9133245572101</v>
      </c>
      <c r="AQ490" s="16">
        <f t="shared" si="421"/>
        <v>0</v>
      </c>
      <c r="AR490" s="16">
        <f t="shared" si="447"/>
        <v>-2741.1265225864736</v>
      </c>
      <c r="AS490" s="16">
        <f t="shared" si="448"/>
        <v>0</v>
      </c>
      <c r="AT490" s="16">
        <f t="shared" si="422"/>
        <v>-2741.1265225864736</v>
      </c>
      <c r="AU490" s="16">
        <f t="shared" si="449"/>
        <v>0</v>
      </c>
    </row>
    <row r="491" spans="2:47">
      <c r="B491" s="13">
        <v>45</v>
      </c>
      <c r="C491" s="16">
        <f t="shared" si="405"/>
        <v>0</v>
      </c>
      <c r="D491" s="16">
        <f t="shared" si="423"/>
        <v>552193.07631287852</v>
      </c>
      <c r="E491" s="16">
        <f t="shared" si="424"/>
        <v>0</v>
      </c>
      <c r="F491" s="16">
        <f t="shared" si="406"/>
        <v>552193.07631287852</v>
      </c>
      <c r="G491" s="16">
        <f t="shared" si="425"/>
        <v>50331.692516934956</v>
      </c>
      <c r="H491" s="16">
        <f t="shared" si="407"/>
        <v>0</v>
      </c>
      <c r="I491" s="16">
        <f t="shared" si="426"/>
        <v>-245891.67032234467</v>
      </c>
      <c r="J491" s="16">
        <f t="shared" si="427"/>
        <v>0</v>
      </c>
      <c r="K491" s="16">
        <f t="shared" si="408"/>
        <v>-245891.67032234467</v>
      </c>
      <c r="L491" s="16">
        <f t="shared" si="428"/>
        <v>0</v>
      </c>
      <c r="M491" s="16">
        <f t="shared" si="409"/>
        <v>0</v>
      </c>
      <c r="N491" s="16">
        <f t="shared" si="429"/>
        <v>137277.91649804224</v>
      </c>
      <c r="O491" s="16">
        <f t="shared" si="430"/>
        <v>0</v>
      </c>
      <c r="P491" s="16">
        <f t="shared" si="410"/>
        <v>137277.91649804224</v>
      </c>
      <c r="Q491" s="16">
        <f t="shared" si="431"/>
        <v>9806.0161914799028</v>
      </c>
      <c r="R491" s="16">
        <f t="shared" si="411"/>
        <v>0</v>
      </c>
      <c r="S491" s="16">
        <f t="shared" si="432"/>
        <v>-66285.22829267029</v>
      </c>
      <c r="T491" s="16">
        <f t="shared" si="433"/>
        <v>0</v>
      </c>
      <c r="U491" s="16">
        <f t="shared" si="412"/>
        <v>-66285.22829267029</v>
      </c>
      <c r="V491" s="16">
        <f t="shared" si="434"/>
        <v>0</v>
      </c>
      <c r="W491" s="16">
        <f t="shared" si="413"/>
        <v>0</v>
      </c>
      <c r="X491" s="16">
        <f t="shared" si="435"/>
        <v>22333.255373395175</v>
      </c>
      <c r="Y491" s="16">
        <f t="shared" si="436"/>
        <v>0</v>
      </c>
      <c r="Z491" s="16">
        <f t="shared" si="414"/>
        <v>22333.255373395175</v>
      </c>
      <c r="AA491" s="16">
        <f t="shared" si="437"/>
        <v>1578.4861247517708</v>
      </c>
      <c r="AB491" s="16">
        <f t="shared" si="415"/>
        <v>0</v>
      </c>
      <c r="AC491" s="16">
        <f t="shared" si="438"/>
        <v>-23506.962232260099</v>
      </c>
      <c r="AD491" s="16">
        <f t="shared" si="439"/>
        <v>0</v>
      </c>
      <c r="AE491" s="16">
        <f t="shared" si="416"/>
        <v>-23506.962232260099</v>
      </c>
      <c r="AF491" s="16">
        <f t="shared" si="440"/>
        <v>0</v>
      </c>
      <c r="AG491" s="16">
        <f t="shared" si="417"/>
        <v>0</v>
      </c>
      <c r="AH491" s="16">
        <f t="shared" si="441"/>
        <v>-2741.1265225864736</v>
      </c>
      <c r="AI491" s="16">
        <f t="shared" si="442"/>
        <v>0</v>
      </c>
      <c r="AJ491" s="16">
        <f t="shared" si="418"/>
        <v>-2741.1265225864736</v>
      </c>
      <c r="AK491" s="16">
        <f t="shared" si="443"/>
        <v>0</v>
      </c>
      <c r="AL491" s="16">
        <f t="shared" si="419"/>
        <v>0</v>
      </c>
      <c r="AM491" s="16">
        <f t="shared" si="444"/>
        <v>9358.0787978866083</v>
      </c>
      <c r="AN491" s="16">
        <f t="shared" si="445"/>
        <v>0</v>
      </c>
      <c r="AO491" s="16">
        <f t="shared" si="420"/>
        <v>9358.0787978866083</v>
      </c>
      <c r="AP491" s="16">
        <f t="shared" si="446"/>
        <v>662.66012211491181</v>
      </c>
      <c r="AQ491" s="16">
        <f t="shared" si="421"/>
        <v>0</v>
      </c>
      <c r="AR491" s="16">
        <f t="shared" si="447"/>
        <v>-2741.1265225864736</v>
      </c>
      <c r="AS491" s="16">
        <f t="shared" si="448"/>
        <v>0</v>
      </c>
      <c r="AT491" s="16">
        <f t="shared" si="422"/>
        <v>-2741.1265225864736</v>
      </c>
      <c r="AU491" s="16">
        <f t="shared" si="449"/>
        <v>0</v>
      </c>
    </row>
    <row r="492" spans="2:47">
      <c r="B492" s="13">
        <v>46</v>
      </c>
      <c r="C492" s="16">
        <f t="shared" si="405"/>
        <v>0</v>
      </c>
      <c r="D492" s="16">
        <f t="shared" si="423"/>
        <v>552193.07631287852</v>
      </c>
      <c r="E492" s="16">
        <f t="shared" si="424"/>
        <v>0</v>
      </c>
      <c r="F492" s="16">
        <f t="shared" si="406"/>
        <v>552193.07631287852</v>
      </c>
      <c r="G492" s="16">
        <f t="shared" si="425"/>
        <v>49344.796585230346</v>
      </c>
      <c r="H492" s="16">
        <f t="shared" si="407"/>
        <v>0</v>
      </c>
      <c r="I492" s="16">
        <f t="shared" si="426"/>
        <v>-245891.67032234467</v>
      </c>
      <c r="J492" s="16">
        <f t="shared" si="427"/>
        <v>0</v>
      </c>
      <c r="K492" s="16">
        <f t="shared" si="408"/>
        <v>-245891.67032234467</v>
      </c>
      <c r="L492" s="16">
        <f t="shared" si="428"/>
        <v>0</v>
      </c>
      <c r="M492" s="16">
        <f t="shared" si="409"/>
        <v>0</v>
      </c>
      <c r="N492" s="16">
        <f t="shared" si="429"/>
        <v>137277.91649804224</v>
      </c>
      <c r="O492" s="16">
        <f t="shared" si="430"/>
        <v>0</v>
      </c>
      <c r="P492" s="16">
        <f t="shared" si="410"/>
        <v>137277.91649804224</v>
      </c>
      <c r="Q492" s="16">
        <f t="shared" si="431"/>
        <v>9613.7413641959829</v>
      </c>
      <c r="R492" s="16">
        <f t="shared" si="411"/>
        <v>0</v>
      </c>
      <c r="S492" s="16">
        <f t="shared" si="432"/>
        <v>-66285.22829267029</v>
      </c>
      <c r="T492" s="16">
        <f t="shared" si="433"/>
        <v>0</v>
      </c>
      <c r="U492" s="16">
        <f t="shared" si="412"/>
        <v>-66285.22829267029</v>
      </c>
      <c r="V492" s="16">
        <f t="shared" si="434"/>
        <v>0</v>
      </c>
      <c r="W492" s="16">
        <f t="shared" si="413"/>
        <v>0</v>
      </c>
      <c r="X492" s="16">
        <f t="shared" si="435"/>
        <v>22333.255373395175</v>
      </c>
      <c r="Y492" s="16">
        <f t="shared" si="436"/>
        <v>0</v>
      </c>
      <c r="Z492" s="16">
        <f t="shared" si="414"/>
        <v>22333.255373395175</v>
      </c>
      <c r="AA492" s="16">
        <f t="shared" si="437"/>
        <v>1547.5354164233047</v>
      </c>
      <c r="AB492" s="16">
        <f t="shared" si="415"/>
        <v>0</v>
      </c>
      <c r="AC492" s="16">
        <f t="shared" si="438"/>
        <v>-23506.962232260099</v>
      </c>
      <c r="AD492" s="16">
        <f t="shared" si="439"/>
        <v>0</v>
      </c>
      <c r="AE492" s="16">
        <f t="shared" si="416"/>
        <v>-23506.962232260099</v>
      </c>
      <c r="AF492" s="16">
        <f t="shared" si="440"/>
        <v>0</v>
      </c>
      <c r="AG492" s="16">
        <f t="shared" si="417"/>
        <v>0</v>
      </c>
      <c r="AH492" s="16">
        <f t="shared" si="441"/>
        <v>-2741.1265225864736</v>
      </c>
      <c r="AI492" s="16">
        <f t="shared" si="442"/>
        <v>0</v>
      </c>
      <c r="AJ492" s="16">
        <f t="shared" si="418"/>
        <v>-2741.1265225864736</v>
      </c>
      <c r="AK492" s="16">
        <f t="shared" si="443"/>
        <v>0</v>
      </c>
      <c r="AL492" s="16">
        <f t="shared" si="419"/>
        <v>0</v>
      </c>
      <c r="AM492" s="16">
        <f t="shared" si="444"/>
        <v>9358.0787978866083</v>
      </c>
      <c r="AN492" s="16">
        <f t="shared" si="445"/>
        <v>0</v>
      </c>
      <c r="AO492" s="16">
        <f t="shared" si="420"/>
        <v>9358.0787978866083</v>
      </c>
      <c r="AP492" s="16">
        <f t="shared" si="446"/>
        <v>649.66678638716849</v>
      </c>
      <c r="AQ492" s="16">
        <f t="shared" si="421"/>
        <v>0</v>
      </c>
      <c r="AR492" s="16">
        <f t="shared" si="447"/>
        <v>-2741.1265225864736</v>
      </c>
      <c r="AS492" s="16">
        <f t="shared" si="448"/>
        <v>0</v>
      </c>
      <c r="AT492" s="16">
        <f t="shared" si="422"/>
        <v>-2741.1265225864736</v>
      </c>
      <c r="AU492" s="16">
        <f t="shared" si="449"/>
        <v>0</v>
      </c>
    </row>
    <row r="493" spans="2:47">
      <c r="B493" s="13">
        <v>47</v>
      </c>
      <c r="C493" s="16">
        <f t="shared" si="405"/>
        <v>0</v>
      </c>
      <c r="D493" s="16">
        <f t="shared" si="423"/>
        <v>552193.07631287852</v>
      </c>
      <c r="E493" s="16">
        <f t="shared" si="424"/>
        <v>0</v>
      </c>
      <c r="F493" s="16">
        <f t="shared" si="406"/>
        <v>552193.07631287852</v>
      </c>
      <c r="G493" s="16">
        <f t="shared" si="425"/>
        <v>48377.251554147399</v>
      </c>
      <c r="H493" s="16">
        <f t="shared" si="407"/>
        <v>0</v>
      </c>
      <c r="I493" s="16">
        <f t="shared" si="426"/>
        <v>-245891.67032234467</v>
      </c>
      <c r="J493" s="16">
        <f t="shared" si="427"/>
        <v>0</v>
      </c>
      <c r="K493" s="16">
        <f t="shared" si="408"/>
        <v>-245891.67032234467</v>
      </c>
      <c r="L493" s="16">
        <f t="shared" si="428"/>
        <v>0</v>
      </c>
      <c r="M493" s="16">
        <f t="shared" si="409"/>
        <v>0</v>
      </c>
      <c r="N493" s="16">
        <f t="shared" si="429"/>
        <v>137277.91649804224</v>
      </c>
      <c r="O493" s="16">
        <f t="shared" si="430"/>
        <v>0</v>
      </c>
      <c r="P493" s="16">
        <f t="shared" si="410"/>
        <v>137277.91649804224</v>
      </c>
      <c r="Q493" s="16">
        <f t="shared" si="431"/>
        <v>9425.2366315646887</v>
      </c>
      <c r="R493" s="16">
        <f t="shared" si="411"/>
        <v>0</v>
      </c>
      <c r="S493" s="16">
        <f t="shared" si="432"/>
        <v>-66285.22829267029</v>
      </c>
      <c r="T493" s="16">
        <f t="shared" si="433"/>
        <v>0</v>
      </c>
      <c r="U493" s="16">
        <f t="shared" si="412"/>
        <v>-66285.22829267029</v>
      </c>
      <c r="V493" s="16">
        <f t="shared" si="434"/>
        <v>0</v>
      </c>
      <c r="W493" s="16">
        <f t="shared" si="413"/>
        <v>0</v>
      </c>
      <c r="X493" s="16">
        <f t="shared" si="435"/>
        <v>22333.255373395175</v>
      </c>
      <c r="Y493" s="16">
        <f t="shared" si="436"/>
        <v>0</v>
      </c>
      <c r="Z493" s="16">
        <f t="shared" si="414"/>
        <v>22333.255373395175</v>
      </c>
      <c r="AA493" s="16">
        <f t="shared" si="437"/>
        <v>1517.19158472873</v>
      </c>
      <c r="AB493" s="16">
        <f t="shared" si="415"/>
        <v>0</v>
      </c>
      <c r="AC493" s="16">
        <f t="shared" si="438"/>
        <v>-23506.962232260099</v>
      </c>
      <c r="AD493" s="16">
        <f t="shared" si="439"/>
        <v>0</v>
      </c>
      <c r="AE493" s="16">
        <f t="shared" si="416"/>
        <v>-23506.962232260099</v>
      </c>
      <c r="AF493" s="16">
        <f t="shared" si="440"/>
        <v>0</v>
      </c>
      <c r="AG493" s="16">
        <f t="shared" si="417"/>
        <v>0</v>
      </c>
      <c r="AH493" s="16">
        <f t="shared" si="441"/>
        <v>-2741.1265225864736</v>
      </c>
      <c r="AI493" s="16">
        <f t="shared" si="442"/>
        <v>0</v>
      </c>
      <c r="AJ493" s="16">
        <f t="shared" si="418"/>
        <v>-2741.1265225864736</v>
      </c>
      <c r="AK493" s="16">
        <f t="shared" si="443"/>
        <v>0</v>
      </c>
      <c r="AL493" s="16">
        <f t="shared" si="419"/>
        <v>0</v>
      </c>
      <c r="AM493" s="16">
        <f t="shared" si="444"/>
        <v>9358.0787978866083</v>
      </c>
      <c r="AN493" s="16">
        <f t="shared" si="445"/>
        <v>0</v>
      </c>
      <c r="AO493" s="16">
        <f t="shared" si="420"/>
        <v>9358.0787978866083</v>
      </c>
      <c r="AP493" s="16">
        <f t="shared" si="446"/>
        <v>636.9282219482044</v>
      </c>
      <c r="AQ493" s="16">
        <f t="shared" si="421"/>
        <v>0</v>
      </c>
      <c r="AR493" s="16">
        <f t="shared" si="447"/>
        <v>-2741.1265225864736</v>
      </c>
      <c r="AS493" s="16">
        <f t="shared" si="448"/>
        <v>0</v>
      </c>
      <c r="AT493" s="16">
        <f t="shared" si="422"/>
        <v>-2741.1265225864736</v>
      </c>
      <c r="AU493" s="16">
        <f t="shared" si="449"/>
        <v>0</v>
      </c>
    </row>
    <row r="494" spans="2:47">
      <c r="B494" s="13">
        <v>48</v>
      </c>
      <c r="C494" s="16">
        <f t="shared" si="405"/>
        <v>0</v>
      </c>
      <c r="D494" s="16">
        <f t="shared" si="423"/>
        <v>552193.07631287852</v>
      </c>
      <c r="E494" s="16">
        <f t="shared" si="424"/>
        <v>0</v>
      </c>
      <c r="F494" s="16">
        <f t="shared" si="406"/>
        <v>552193.07631287852</v>
      </c>
      <c r="G494" s="16">
        <f t="shared" si="425"/>
        <v>47428.677994262158</v>
      </c>
      <c r="H494" s="16">
        <f t="shared" si="407"/>
        <v>0</v>
      </c>
      <c r="I494" s="16">
        <f t="shared" si="426"/>
        <v>-245891.67032234467</v>
      </c>
      <c r="J494" s="16">
        <f t="shared" si="427"/>
        <v>0</v>
      </c>
      <c r="K494" s="16">
        <f t="shared" si="408"/>
        <v>-245891.67032234467</v>
      </c>
      <c r="L494" s="16">
        <f t="shared" si="428"/>
        <v>0</v>
      </c>
      <c r="M494" s="16">
        <f t="shared" si="409"/>
        <v>0</v>
      </c>
      <c r="N494" s="16">
        <f t="shared" si="429"/>
        <v>137277.91649804224</v>
      </c>
      <c r="O494" s="16">
        <f t="shared" si="430"/>
        <v>0</v>
      </c>
      <c r="P494" s="16">
        <f t="shared" si="410"/>
        <v>137277.91649804224</v>
      </c>
      <c r="Q494" s="16">
        <f t="shared" si="431"/>
        <v>9240.4280701614589</v>
      </c>
      <c r="R494" s="16">
        <f t="shared" si="411"/>
        <v>0</v>
      </c>
      <c r="S494" s="16">
        <f t="shared" si="432"/>
        <v>-66285.22829267029</v>
      </c>
      <c r="T494" s="16">
        <f t="shared" si="433"/>
        <v>0</v>
      </c>
      <c r="U494" s="16">
        <f t="shared" si="412"/>
        <v>-66285.22829267029</v>
      </c>
      <c r="V494" s="16">
        <f t="shared" si="434"/>
        <v>0</v>
      </c>
      <c r="W494" s="16">
        <f t="shared" si="413"/>
        <v>0</v>
      </c>
      <c r="X494" s="16">
        <f t="shared" si="435"/>
        <v>22333.255373395175</v>
      </c>
      <c r="Y494" s="16">
        <f t="shared" si="436"/>
        <v>0</v>
      </c>
      <c r="Z494" s="16">
        <f t="shared" si="414"/>
        <v>22333.255373395175</v>
      </c>
      <c r="AA494" s="16">
        <f t="shared" si="437"/>
        <v>1487.442730126206</v>
      </c>
      <c r="AB494" s="16">
        <f t="shared" si="415"/>
        <v>0</v>
      </c>
      <c r="AC494" s="16">
        <f t="shared" si="438"/>
        <v>-23506.962232260099</v>
      </c>
      <c r="AD494" s="16">
        <f t="shared" si="439"/>
        <v>0</v>
      </c>
      <c r="AE494" s="16">
        <f t="shared" si="416"/>
        <v>-23506.962232260099</v>
      </c>
      <c r="AF494" s="16">
        <f t="shared" si="440"/>
        <v>0</v>
      </c>
      <c r="AG494" s="16">
        <f t="shared" si="417"/>
        <v>0</v>
      </c>
      <c r="AH494" s="16">
        <f t="shared" si="441"/>
        <v>-2741.1265225864736</v>
      </c>
      <c r="AI494" s="16">
        <f t="shared" si="442"/>
        <v>0</v>
      </c>
      <c r="AJ494" s="16">
        <f t="shared" si="418"/>
        <v>-2741.1265225864736</v>
      </c>
      <c r="AK494" s="16">
        <f t="shared" si="443"/>
        <v>0</v>
      </c>
      <c r="AL494" s="16">
        <f t="shared" si="419"/>
        <v>0</v>
      </c>
      <c r="AM494" s="16">
        <f t="shared" si="444"/>
        <v>9358.0787978866083</v>
      </c>
      <c r="AN494" s="16">
        <f t="shared" si="445"/>
        <v>0</v>
      </c>
      <c r="AO494" s="16">
        <f t="shared" si="420"/>
        <v>9358.0787978866083</v>
      </c>
      <c r="AP494" s="16">
        <f t="shared" si="446"/>
        <v>624.4394332825533</v>
      </c>
      <c r="AQ494" s="16">
        <f t="shared" si="421"/>
        <v>0</v>
      </c>
      <c r="AR494" s="16">
        <f t="shared" si="447"/>
        <v>-2741.1265225864736</v>
      </c>
      <c r="AS494" s="16">
        <f t="shared" si="448"/>
        <v>0</v>
      </c>
      <c r="AT494" s="16">
        <f t="shared" si="422"/>
        <v>-2741.1265225864736</v>
      </c>
      <c r="AU494" s="16">
        <f t="shared" si="449"/>
        <v>0</v>
      </c>
    </row>
    <row r="495" spans="2:47">
      <c r="B495" s="13">
        <v>49</v>
      </c>
      <c r="C495" s="16">
        <f t="shared" si="405"/>
        <v>0</v>
      </c>
      <c r="D495" s="16">
        <f t="shared" si="423"/>
        <v>552193.07631287852</v>
      </c>
      <c r="E495" s="16">
        <f t="shared" si="424"/>
        <v>0</v>
      </c>
      <c r="F495" s="16">
        <f t="shared" si="406"/>
        <v>552193.07631287852</v>
      </c>
      <c r="G495" s="16">
        <f t="shared" si="425"/>
        <v>46498.70391594329</v>
      </c>
      <c r="H495" s="16">
        <f t="shared" si="407"/>
        <v>0</v>
      </c>
      <c r="I495" s="16">
        <f t="shared" si="426"/>
        <v>-245891.67032234467</v>
      </c>
      <c r="J495" s="16">
        <f t="shared" si="427"/>
        <v>0</v>
      </c>
      <c r="K495" s="16">
        <f t="shared" si="408"/>
        <v>-245891.67032234467</v>
      </c>
      <c r="L495" s="16">
        <f t="shared" si="428"/>
        <v>0</v>
      </c>
      <c r="M495" s="16">
        <f t="shared" si="409"/>
        <v>0</v>
      </c>
      <c r="N495" s="16">
        <f t="shared" si="429"/>
        <v>137277.91649804224</v>
      </c>
      <c r="O495" s="16">
        <f t="shared" si="430"/>
        <v>0</v>
      </c>
      <c r="P495" s="16">
        <f t="shared" si="410"/>
        <v>137277.91649804224</v>
      </c>
      <c r="Q495" s="16">
        <f t="shared" si="431"/>
        <v>9059.2432060406463</v>
      </c>
      <c r="R495" s="16">
        <f t="shared" si="411"/>
        <v>0</v>
      </c>
      <c r="S495" s="16">
        <f t="shared" si="432"/>
        <v>-66285.22829267029</v>
      </c>
      <c r="T495" s="16">
        <f t="shared" si="433"/>
        <v>0</v>
      </c>
      <c r="U495" s="16">
        <f t="shared" si="412"/>
        <v>-66285.22829267029</v>
      </c>
      <c r="V495" s="16">
        <f t="shared" si="434"/>
        <v>0</v>
      </c>
      <c r="W495" s="16">
        <f t="shared" si="413"/>
        <v>0</v>
      </c>
      <c r="X495" s="16">
        <f t="shared" si="435"/>
        <v>22333.255373395175</v>
      </c>
      <c r="Y495" s="16">
        <f t="shared" si="436"/>
        <v>0</v>
      </c>
      <c r="Z495" s="16">
        <f t="shared" si="414"/>
        <v>22333.255373395175</v>
      </c>
      <c r="AA495" s="16">
        <f t="shared" si="437"/>
        <v>1458.2771863982412</v>
      </c>
      <c r="AB495" s="16">
        <f t="shared" si="415"/>
        <v>0</v>
      </c>
      <c r="AC495" s="16">
        <f t="shared" si="438"/>
        <v>-23506.962232260099</v>
      </c>
      <c r="AD495" s="16">
        <f t="shared" si="439"/>
        <v>0</v>
      </c>
      <c r="AE495" s="16">
        <f t="shared" si="416"/>
        <v>-23506.962232260099</v>
      </c>
      <c r="AF495" s="16">
        <f t="shared" si="440"/>
        <v>0</v>
      </c>
      <c r="AG495" s="16">
        <f t="shared" si="417"/>
        <v>0</v>
      </c>
      <c r="AH495" s="16">
        <f t="shared" si="441"/>
        <v>-2741.1265225864736</v>
      </c>
      <c r="AI495" s="16">
        <f t="shared" si="442"/>
        <v>0</v>
      </c>
      <c r="AJ495" s="16">
        <f t="shared" si="418"/>
        <v>-2741.1265225864736</v>
      </c>
      <c r="AK495" s="16">
        <f t="shared" si="443"/>
        <v>0</v>
      </c>
      <c r="AL495" s="16">
        <f t="shared" si="419"/>
        <v>0</v>
      </c>
      <c r="AM495" s="16">
        <f t="shared" si="444"/>
        <v>9358.0787978866083</v>
      </c>
      <c r="AN495" s="16">
        <f t="shared" si="445"/>
        <v>0</v>
      </c>
      <c r="AO495" s="16">
        <f t="shared" si="420"/>
        <v>9358.0787978866083</v>
      </c>
      <c r="AP495" s="16">
        <f t="shared" si="446"/>
        <v>612.19552282603263</v>
      </c>
      <c r="AQ495" s="16">
        <f t="shared" si="421"/>
        <v>0</v>
      </c>
      <c r="AR495" s="16">
        <f t="shared" si="447"/>
        <v>-2741.1265225864736</v>
      </c>
      <c r="AS495" s="16">
        <f t="shared" si="448"/>
        <v>0</v>
      </c>
      <c r="AT495" s="16">
        <f t="shared" si="422"/>
        <v>-2741.1265225864736</v>
      </c>
      <c r="AU495" s="16">
        <f t="shared" si="449"/>
        <v>0</v>
      </c>
    </row>
    <row r="496" spans="2:47">
      <c r="B496" s="13">
        <v>50</v>
      </c>
      <c r="C496" s="16">
        <f t="shared" si="405"/>
        <v>0</v>
      </c>
      <c r="D496" s="16">
        <f t="shared" si="423"/>
        <v>552193.07631287852</v>
      </c>
      <c r="E496" s="16">
        <f t="shared" si="424"/>
        <v>0</v>
      </c>
      <c r="F496" s="16">
        <f t="shared" si="406"/>
        <v>552193.07631287852</v>
      </c>
      <c r="G496" s="16">
        <f t="shared" si="425"/>
        <v>45586.96462347381</v>
      </c>
      <c r="H496" s="16">
        <f t="shared" si="407"/>
        <v>0</v>
      </c>
      <c r="I496" s="16">
        <f t="shared" si="426"/>
        <v>-245891.67032234467</v>
      </c>
      <c r="J496" s="16">
        <f t="shared" si="427"/>
        <v>0</v>
      </c>
      <c r="K496" s="16">
        <f t="shared" si="408"/>
        <v>-245891.67032234467</v>
      </c>
      <c r="L496" s="16">
        <f t="shared" si="428"/>
        <v>0</v>
      </c>
      <c r="M496" s="16">
        <f t="shared" si="409"/>
        <v>0</v>
      </c>
      <c r="N496" s="16">
        <f t="shared" si="429"/>
        <v>137277.91649804224</v>
      </c>
      <c r="O496" s="16">
        <f t="shared" si="430"/>
        <v>0</v>
      </c>
      <c r="P496" s="16">
        <f t="shared" si="410"/>
        <v>137277.91649804224</v>
      </c>
      <c r="Q496" s="16">
        <f t="shared" si="431"/>
        <v>8881.6109863143593</v>
      </c>
      <c r="R496" s="16">
        <f t="shared" si="411"/>
        <v>0</v>
      </c>
      <c r="S496" s="16">
        <f t="shared" si="432"/>
        <v>-66285.22829267029</v>
      </c>
      <c r="T496" s="16">
        <f t="shared" si="433"/>
        <v>0</v>
      </c>
      <c r="U496" s="16">
        <f t="shared" si="412"/>
        <v>-66285.22829267029</v>
      </c>
      <c r="V496" s="16">
        <f t="shared" si="434"/>
        <v>0</v>
      </c>
      <c r="W496" s="16">
        <f t="shared" si="413"/>
        <v>0</v>
      </c>
      <c r="X496" s="16">
        <f t="shared" si="435"/>
        <v>22333.255373395175</v>
      </c>
      <c r="Y496" s="16">
        <f t="shared" si="436"/>
        <v>0</v>
      </c>
      <c r="Z496" s="16">
        <f t="shared" si="414"/>
        <v>22333.255373395175</v>
      </c>
      <c r="AA496" s="16">
        <f t="shared" si="437"/>
        <v>1429.6835160767071</v>
      </c>
      <c r="AB496" s="16">
        <f t="shared" si="415"/>
        <v>0</v>
      </c>
      <c r="AC496" s="16">
        <f t="shared" si="438"/>
        <v>-23506.962232260099</v>
      </c>
      <c r="AD496" s="16">
        <f t="shared" si="439"/>
        <v>0</v>
      </c>
      <c r="AE496" s="16">
        <f t="shared" si="416"/>
        <v>-23506.962232260099</v>
      </c>
      <c r="AF496" s="16">
        <f t="shared" si="440"/>
        <v>0</v>
      </c>
      <c r="AG496" s="16">
        <f t="shared" si="417"/>
        <v>0</v>
      </c>
      <c r="AH496" s="16">
        <f t="shared" si="441"/>
        <v>-2741.1265225864736</v>
      </c>
      <c r="AI496" s="16">
        <f t="shared" si="442"/>
        <v>0</v>
      </c>
      <c r="AJ496" s="16">
        <f t="shared" si="418"/>
        <v>-2741.1265225864736</v>
      </c>
      <c r="AK496" s="16">
        <f t="shared" si="443"/>
        <v>0</v>
      </c>
      <c r="AL496" s="16">
        <f t="shared" si="419"/>
        <v>0</v>
      </c>
      <c r="AM496" s="16">
        <f t="shared" si="444"/>
        <v>9358.0787978866083</v>
      </c>
      <c r="AN496" s="16">
        <f t="shared" si="445"/>
        <v>0</v>
      </c>
      <c r="AO496" s="16">
        <f t="shared" si="420"/>
        <v>9358.0787978866083</v>
      </c>
      <c r="AP496" s="16">
        <f t="shared" si="446"/>
        <v>600.19168904513003</v>
      </c>
      <c r="AQ496" s="16">
        <f t="shared" si="421"/>
        <v>0</v>
      </c>
      <c r="AR496" s="16">
        <f t="shared" si="447"/>
        <v>-2741.1265225864736</v>
      </c>
      <c r="AS496" s="16">
        <f t="shared" si="448"/>
        <v>0</v>
      </c>
      <c r="AT496" s="16">
        <f t="shared" si="422"/>
        <v>-2741.1265225864736</v>
      </c>
      <c r="AU496" s="16">
        <f t="shared" si="449"/>
        <v>0</v>
      </c>
    </row>
    <row r="497" spans="1:47">
      <c r="B497" s="13">
        <v>51</v>
      </c>
      <c r="C497" s="16">
        <f t="shared" si="405"/>
        <v>0</v>
      </c>
      <c r="D497" s="16">
        <f t="shared" si="423"/>
        <v>552193.07631287852</v>
      </c>
      <c r="E497" s="16">
        <f t="shared" si="424"/>
        <v>0</v>
      </c>
      <c r="F497" s="16">
        <f t="shared" si="406"/>
        <v>552193.07631287852</v>
      </c>
      <c r="G497" s="16">
        <f t="shared" si="425"/>
        <v>44693.102572033145</v>
      </c>
      <c r="H497" s="16">
        <f t="shared" si="407"/>
        <v>0</v>
      </c>
      <c r="I497" s="16">
        <f t="shared" si="426"/>
        <v>-245891.67032234467</v>
      </c>
      <c r="J497" s="16">
        <f t="shared" si="427"/>
        <v>0</v>
      </c>
      <c r="K497" s="16">
        <f t="shared" si="408"/>
        <v>-245891.67032234467</v>
      </c>
      <c r="L497" s="16">
        <f t="shared" si="428"/>
        <v>0</v>
      </c>
      <c r="M497" s="16">
        <f t="shared" si="409"/>
        <v>0</v>
      </c>
      <c r="N497" s="16">
        <f t="shared" si="429"/>
        <v>137277.91649804224</v>
      </c>
      <c r="O497" s="16">
        <f t="shared" si="430"/>
        <v>0</v>
      </c>
      <c r="P497" s="16">
        <f t="shared" si="410"/>
        <v>137277.91649804224</v>
      </c>
      <c r="Q497" s="16">
        <f t="shared" si="431"/>
        <v>8707.461751288587</v>
      </c>
      <c r="R497" s="16">
        <f t="shared" si="411"/>
        <v>0</v>
      </c>
      <c r="S497" s="16">
        <f t="shared" si="432"/>
        <v>-66285.22829267029</v>
      </c>
      <c r="T497" s="16">
        <f t="shared" si="433"/>
        <v>0</v>
      </c>
      <c r="U497" s="16">
        <f t="shared" si="412"/>
        <v>-66285.22829267029</v>
      </c>
      <c r="V497" s="16">
        <f t="shared" si="434"/>
        <v>0</v>
      </c>
      <c r="W497" s="16">
        <f t="shared" si="413"/>
        <v>0</v>
      </c>
      <c r="X497" s="16">
        <f t="shared" si="435"/>
        <v>22333.255373395175</v>
      </c>
      <c r="Y497" s="16">
        <f t="shared" si="436"/>
        <v>0</v>
      </c>
      <c r="Z497" s="16">
        <f t="shared" si="414"/>
        <v>22333.255373395175</v>
      </c>
      <c r="AA497" s="16">
        <f t="shared" si="437"/>
        <v>1401.6505059575559</v>
      </c>
      <c r="AB497" s="16">
        <f t="shared" si="415"/>
        <v>0</v>
      </c>
      <c r="AC497" s="16">
        <f t="shared" si="438"/>
        <v>-23506.962232260099</v>
      </c>
      <c r="AD497" s="16">
        <f t="shared" si="439"/>
        <v>0</v>
      </c>
      <c r="AE497" s="16">
        <f t="shared" si="416"/>
        <v>-23506.962232260099</v>
      </c>
      <c r="AF497" s="16">
        <f t="shared" si="440"/>
        <v>0</v>
      </c>
      <c r="AG497" s="16">
        <f t="shared" si="417"/>
        <v>0</v>
      </c>
      <c r="AH497" s="16">
        <f t="shared" si="441"/>
        <v>-2741.1265225864736</v>
      </c>
      <c r="AI497" s="16">
        <f t="shared" si="442"/>
        <v>0</v>
      </c>
      <c r="AJ497" s="16">
        <f t="shared" si="418"/>
        <v>-2741.1265225864736</v>
      </c>
      <c r="AK497" s="16">
        <f t="shared" si="443"/>
        <v>0</v>
      </c>
      <c r="AL497" s="16">
        <f t="shared" si="419"/>
        <v>0</v>
      </c>
      <c r="AM497" s="16">
        <f t="shared" si="444"/>
        <v>9358.0787978866083</v>
      </c>
      <c r="AN497" s="16">
        <f t="shared" si="445"/>
        <v>0</v>
      </c>
      <c r="AO497" s="16">
        <f t="shared" si="420"/>
        <v>9358.0787978866083</v>
      </c>
      <c r="AP497" s="16">
        <f t="shared" si="446"/>
        <v>588.42322455404906</v>
      </c>
      <c r="AQ497" s="16">
        <f t="shared" si="421"/>
        <v>0</v>
      </c>
      <c r="AR497" s="16">
        <f t="shared" si="447"/>
        <v>-2741.1265225864736</v>
      </c>
      <c r="AS497" s="16">
        <f t="shared" si="448"/>
        <v>0</v>
      </c>
      <c r="AT497" s="16">
        <f t="shared" si="422"/>
        <v>-2741.1265225864736</v>
      </c>
      <c r="AU497" s="16">
        <f t="shared" si="449"/>
        <v>0</v>
      </c>
    </row>
    <row r="498" spans="1:47">
      <c r="B498" s="13">
        <v>52</v>
      </c>
      <c r="C498" s="16">
        <f t="shared" si="405"/>
        <v>0</v>
      </c>
      <c r="D498" s="16">
        <f t="shared" si="423"/>
        <v>552193.07631287852</v>
      </c>
      <c r="E498" s="16">
        <f t="shared" si="424"/>
        <v>0</v>
      </c>
      <c r="F498" s="16">
        <f t="shared" si="406"/>
        <v>552193.07631287852</v>
      </c>
      <c r="G498" s="16">
        <f t="shared" si="425"/>
        <v>43816.767227483477</v>
      </c>
      <c r="H498" s="16">
        <f t="shared" si="407"/>
        <v>0</v>
      </c>
      <c r="I498" s="16">
        <f t="shared" si="426"/>
        <v>-245891.67032234467</v>
      </c>
      <c r="J498" s="16">
        <f t="shared" si="427"/>
        <v>0</v>
      </c>
      <c r="K498" s="16">
        <f t="shared" si="408"/>
        <v>-245891.67032234467</v>
      </c>
      <c r="L498" s="16">
        <f t="shared" si="428"/>
        <v>0</v>
      </c>
      <c r="M498" s="16">
        <f t="shared" si="409"/>
        <v>0</v>
      </c>
      <c r="N498" s="16">
        <f t="shared" si="429"/>
        <v>137277.91649804224</v>
      </c>
      <c r="O498" s="16">
        <f t="shared" si="430"/>
        <v>0</v>
      </c>
      <c r="P498" s="16">
        <f t="shared" si="410"/>
        <v>137277.91649804224</v>
      </c>
      <c r="Q498" s="16">
        <f t="shared" si="431"/>
        <v>8536.7272071456737</v>
      </c>
      <c r="R498" s="16">
        <f t="shared" si="411"/>
        <v>0</v>
      </c>
      <c r="S498" s="16">
        <f t="shared" si="432"/>
        <v>-66285.22829267029</v>
      </c>
      <c r="T498" s="16">
        <f t="shared" si="433"/>
        <v>0</v>
      </c>
      <c r="U498" s="16">
        <f t="shared" si="412"/>
        <v>-66285.22829267029</v>
      </c>
      <c r="V498" s="16">
        <f t="shared" si="434"/>
        <v>0</v>
      </c>
      <c r="W498" s="16">
        <f t="shared" si="413"/>
        <v>0</v>
      </c>
      <c r="X498" s="16">
        <f t="shared" si="435"/>
        <v>22333.255373395175</v>
      </c>
      <c r="Y498" s="16">
        <f t="shared" si="436"/>
        <v>0</v>
      </c>
      <c r="Z498" s="16">
        <f t="shared" si="414"/>
        <v>22333.255373395175</v>
      </c>
      <c r="AA498" s="16">
        <f t="shared" si="437"/>
        <v>1374.1671627034862</v>
      </c>
      <c r="AB498" s="16">
        <f t="shared" si="415"/>
        <v>0</v>
      </c>
      <c r="AC498" s="16">
        <f t="shared" si="438"/>
        <v>-23506.962232260099</v>
      </c>
      <c r="AD498" s="16">
        <f t="shared" si="439"/>
        <v>0</v>
      </c>
      <c r="AE498" s="16">
        <f t="shared" si="416"/>
        <v>-23506.962232260099</v>
      </c>
      <c r="AF498" s="16">
        <f t="shared" si="440"/>
        <v>0</v>
      </c>
      <c r="AG498" s="16">
        <f t="shared" si="417"/>
        <v>0</v>
      </c>
      <c r="AH498" s="16">
        <f t="shared" si="441"/>
        <v>-2741.1265225864736</v>
      </c>
      <c r="AI498" s="16">
        <f t="shared" si="442"/>
        <v>0</v>
      </c>
      <c r="AJ498" s="16">
        <f t="shared" si="418"/>
        <v>-2741.1265225864736</v>
      </c>
      <c r="AK498" s="16">
        <f t="shared" si="443"/>
        <v>0</v>
      </c>
      <c r="AL498" s="16">
        <f t="shared" si="419"/>
        <v>0</v>
      </c>
      <c r="AM498" s="16">
        <f t="shared" si="444"/>
        <v>9358.0787978866083</v>
      </c>
      <c r="AN498" s="16">
        <f t="shared" si="445"/>
        <v>0</v>
      </c>
      <c r="AO498" s="16">
        <f t="shared" si="420"/>
        <v>9358.0787978866083</v>
      </c>
      <c r="AP498" s="16">
        <f t="shared" si="446"/>
        <v>576.88551426867548</v>
      </c>
      <c r="AQ498" s="16">
        <f t="shared" si="421"/>
        <v>0</v>
      </c>
      <c r="AR498" s="16">
        <f t="shared" si="447"/>
        <v>-2741.1265225864736</v>
      </c>
      <c r="AS498" s="16">
        <f t="shared" si="448"/>
        <v>0</v>
      </c>
      <c r="AT498" s="16">
        <f t="shared" si="422"/>
        <v>-2741.1265225864736</v>
      </c>
      <c r="AU498" s="16">
        <f t="shared" si="449"/>
        <v>0</v>
      </c>
    </row>
    <row r="499" spans="1:47">
      <c r="B499" s="13">
        <v>53</v>
      </c>
      <c r="C499" s="16">
        <f t="shared" si="405"/>
        <v>0</v>
      </c>
      <c r="D499" s="16">
        <f t="shared" si="423"/>
        <v>552193.07631287852</v>
      </c>
      <c r="E499" s="16">
        <f t="shared" si="424"/>
        <v>0</v>
      </c>
      <c r="F499" s="16">
        <f t="shared" si="406"/>
        <v>552193.07631287852</v>
      </c>
      <c r="G499" s="16">
        <f t="shared" si="425"/>
        <v>42957.614928905372</v>
      </c>
      <c r="H499" s="16">
        <f t="shared" si="407"/>
        <v>0</v>
      </c>
      <c r="I499" s="16">
        <f t="shared" si="426"/>
        <v>-245891.67032234467</v>
      </c>
      <c r="J499" s="16">
        <f t="shared" si="427"/>
        <v>0</v>
      </c>
      <c r="K499" s="16">
        <f t="shared" si="408"/>
        <v>-245891.67032234467</v>
      </c>
      <c r="L499" s="16">
        <f t="shared" si="428"/>
        <v>0</v>
      </c>
      <c r="M499" s="16">
        <f t="shared" si="409"/>
        <v>0</v>
      </c>
      <c r="N499" s="16">
        <f t="shared" si="429"/>
        <v>137277.91649804224</v>
      </c>
      <c r="O499" s="16">
        <f t="shared" si="430"/>
        <v>0</v>
      </c>
      <c r="P499" s="16">
        <f t="shared" si="410"/>
        <v>137277.91649804224</v>
      </c>
      <c r="Q499" s="16">
        <f t="shared" si="431"/>
        <v>8369.3403991624255</v>
      </c>
      <c r="R499" s="16">
        <f t="shared" si="411"/>
        <v>0</v>
      </c>
      <c r="S499" s="16">
        <f t="shared" si="432"/>
        <v>-66285.22829267029</v>
      </c>
      <c r="T499" s="16">
        <f t="shared" si="433"/>
        <v>0</v>
      </c>
      <c r="U499" s="16">
        <f t="shared" si="412"/>
        <v>-66285.22829267029</v>
      </c>
      <c r="V499" s="16">
        <f t="shared" si="434"/>
        <v>0</v>
      </c>
      <c r="W499" s="16">
        <f t="shared" si="413"/>
        <v>0</v>
      </c>
      <c r="X499" s="16">
        <f t="shared" si="435"/>
        <v>22333.255373395175</v>
      </c>
      <c r="Y499" s="16">
        <f t="shared" si="436"/>
        <v>0</v>
      </c>
      <c r="Z499" s="16">
        <f t="shared" si="414"/>
        <v>22333.255373395175</v>
      </c>
      <c r="AA499" s="16">
        <f t="shared" si="437"/>
        <v>1347.2227085328295</v>
      </c>
      <c r="AB499" s="16">
        <f t="shared" si="415"/>
        <v>0</v>
      </c>
      <c r="AC499" s="16">
        <f t="shared" si="438"/>
        <v>-23506.962232260099</v>
      </c>
      <c r="AD499" s="16">
        <f t="shared" si="439"/>
        <v>0</v>
      </c>
      <c r="AE499" s="16">
        <f t="shared" si="416"/>
        <v>-23506.962232260099</v>
      </c>
      <c r="AF499" s="16">
        <f t="shared" si="440"/>
        <v>0</v>
      </c>
      <c r="AG499" s="16">
        <f t="shared" si="417"/>
        <v>0</v>
      </c>
      <c r="AH499" s="16">
        <f t="shared" si="441"/>
        <v>-2741.1265225864736</v>
      </c>
      <c r="AI499" s="16">
        <f t="shared" si="442"/>
        <v>0</v>
      </c>
      <c r="AJ499" s="16">
        <f t="shared" si="418"/>
        <v>-2741.1265225864736</v>
      </c>
      <c r="AK499" s="16">
        <f t="shared" si="443"/>
        <v>0</v>
      </c>
      <c r="AL499" s="16">
        <f t="shared" si="419"/>
        <v>0</v>
      </c>
      <c r="AM499" s="16">
        <f t="shared" si="444"/>
        <v>9358.0787978866083</v>
      </c>
      <c r="AN499" s="16">
        <f t="shared" si="445"/>
        <v>0</v>
      </c>
      <c r="AO499" s="16">
        <f t="shared" si="420"/>
        <v>9358.0787978866083</v>
      </c>
      <c r="AP499" s="16">
        <f t="shared" si="446"/>
        <v>565.57403359674061</v>
      </c>
      <c r="AQ499" s="16">
        <f t="shared" si="421"/>
        <v>0</v>
      </c>
      <c r="AR499" s="16">
        <f t="shared" si="447"/>
        <v>-2741.1265225864736</v>
      </c>
      <c r="AS499" s="16">
        <f t="shared" si="448"/>
        <v>0</v>
      </c>
      <c r="AT499" s="16">
        <f t="shared" si="422"/>
        <v>-2741.1265225864736</v>
      </c>
      <c r="AU499" s="16">
        <f t="shared" si="449"/>
        <v>0</v>
      </c>
    </row>
    <row r="501" spans="1:47">
      <c r="A501" s="2" t="s">
        <v>598</v>
      </c>
      <c r="B501" s="5" t="s">
        <v>429</v>
      </c>
      <c r="C501" s="11">
        <f>IF($AQ$523,$AQ$504,$AQ$503)</f>
        <v>24416</v>
      </c>
      <c r="D501" s="5" t="s">
        <v>430</v>
      </c>
      <c r="E501" s="11">
        <f>IF($B$76+780&lt;$B$78,2,IF($C$501&lt;=$C$502+1,-1,IF($C$501&gt;=$B$76+781,1,0)))</f>
        <v>0</v>
      </c>
      <c r="F501" s="5" t="s">
        <v>431</v>
      </c>
      <c r="G501" s="9" t="str">
        <f>CHOOSE($E$501+2,IF($C$502+1&lt;$B$78,"già ora (prima di gennaio 2027)",IF($C$502+1=$B$78,"già ora (da gennaio 2027)","prima dei 40 anni")),"dentro la scala","dopo i 65 anni (fuori scala)","fuori scala: i 65 anni cadono prima del 2027")</f>
        <v>dentro la scala</v>
      </c>
    </row>
    <row r="502" spans="1:47">
      <c r="A502" s="5" t="s">
        <v>432</v>
      </c>
      <c r="C502" s="11">
        <f>MAX($B$76+478,$B$78-2)</f>
        <v>24322</v>
      </c>
      <c r="H502" s="11">
        <f>IF($C$523,$C$502,$C$504)</f>
        <v>24322</v>
      </c>
      <c r="M502" s="11">
        <f>IF($H$523,$H$502,$H$504)</f>
        <v>24389</v>
      </c>
      <c r="R502" s="11">
        <f>IF($M$523,$M$502,$M$504)</f>
        <v>24389</v>
      </c>
      <c r="W502" s="11">
        <f>IF($R$523,$R$502,$R$504)</f>
        <v>24405</v>
      </c>
      <c r="AB502" s="11">
        <f>IF($W$523,$W$502,$W$504)</f>
        <v>24413</v>
      </c>
      <c r="AG502" s="11">
        <f>IF($AB$523,$AB$502,$AB$504)</f>
        <v>24413</v>
      </c>
      <c r="AL502" s="11">
        <f>IF($AG$523,$AG$502,$AG$504)</f>
        <v>24415</v>
      </c>
      <c r="AQ502" s="11">
        <f>IF($AL$523,$AL$502,$AL$504)</f>
        <v>24415</v>
      </c>
    </row>
    <row r="503" spans="1:47">
      <c r="A503" s="5" t="s">
        <v>433</v>
      </c>
      <c r="C503" s="11">
        <f>MAX($B$76+781,$C$502+3)</f>
        <v>24591</v>
      </c>
      <c r="H503" s="11">
        <f>IF($C$523,$C$504,$C$503)</f>
        <v>24456</v>
      </c>
      <c r="M503" s="11">
        <f>IF($H$523,$H$504,$H$503)</f>
        <v>24456</v>
      </c>
      <c r="R503" s="11">
        <f>IF($M$523,$M$504,$M$503)</f>
        <v>24422</v>
      </c>
      <c r="W503" s="11">
        <f>IF($R$523,$R$504,$R$503)</f>
        <v>24422</v>
      </c>
      <c r="AB503" s="11">
        <f>IF($W$523,$W$504,$W$503)</f>
        <v>24422</v>
      </c>
      <c r="AG503" s="11">
        <f>IF($AB$523,$AB$504,$AB$503)</f>
        <v>24417</v>
      </c>
      <c r="AL503" s="11">
        <f>IF($AG$523,$AG$504,$AG$503)</f>
        <v>24417</v>
      </c>
      <c r="AQ503" s="11">
        <f>IF($AL$523,$AL$504,$AL$503)</f>
        <v>24416</v>
      </c>
    </row>
    <row r="504" spans="1:47">
      <c r="A504" s="5" t="s">
        <v>434</v>
      </c>
      <c r="C504" s="11">
        <f>INT(($C$502+$C$503)/2)</f>
        <v>24456</v>
      </c>
      <c r="H504" s="11">
        <f>INT(($H$502+$H$503)/2)</f>
        <v>24389</v>
      </c>
      <c r="M504" s="11">
        <f>INT(($M$502+$M$503)/2)</f>
        <v>24422</v>
      </c>
      <c r="R504" s="11">
        <f>INT(($R$502+$R$503)/2)</f>
        <v>24405</v>
      </c>
      <c r="W504" s="11">
        <f>INT(($W$502+$W$503)/2)</f>
        <v>24413</v>
      </c>
      <c r="AB504" s="11">
        <f>INT(($AB$502+$AB$503)/2)</f>
        <v>24417</v>
      </c>
      <c r="AG504" s="11">
        <f>INT(($AG$502+$AG$503)/2)</f>
        <v>24415</v>
      </c>
      <c r="AL504" s="11">
        <f>INT(($AL$502+$AL$503)/2)</f>
        <v>24416</v>
      </c>
      <c r="AQ504" s="11">
        <f>INT(($AQ$502+$AQ$503)/2)</f>
        <v>24415</v>
      </c>
    </row>
    <row r="505" spans="1:47">
      <c r="A505" s="5" t="s">
        <v>397</v>
      </c>
      <c r="C505" s="11">
        <f>MAX(0,$C$504-$B$78)</f>
        <v>132</v>
      </c>
      <c r="H505" s="11">
        <f>MAX(0,$H$504-$B$78)</f>
        <v>65</v>
      </c>
      <c r="M505" s="11">
        <f>MAX(0,$M$504-$B$78)</f>
        <v>98</v>
      </c>
      <c r="R505" s="11">
        <f>MAX(0,$R$504-$B$78)</f>
        <v>81</v>
      </c>
      <c r="W505" s="11">
        <f>MAX(0,$W$504-$B$78)</f>
        <v>89</v>
      </c>
      <c r="AB505" s="11">
        <f>MAX(0,$AB$504-$B$78)</f>
        <v>93</v>
      </c>
      <c r="AG505" s="11">
        <f>MAX(0,$AG$504-$B$78)</f>
        <v>91</v>
      </c>
      <c r="AL505" s="11">
        <f>MAX(0,$AL$504-$B$78)</f>
        <v>92</v>
      </c>
      <c r="AQ505" s="11">
        <f>MAX(0,$AQ$504-$B$78)</f>
        <v>91</v>
      </c>
    </row>
    <row r="506" spans="1:47">
      <c r="A506" s="5" t="s">
        <v>398</v>
      </c>
      <c r="C506" s="11">
        <f>INT($C$504/12)</f>
        <v>2038</v>
      </c>
      <c r="H506" s="11">
        <f>INT($H$504/12)</f>
        <v>2032</v>
      </c>
      <c r="M506" s="11">
        <f>INT($M$504/12)</f>
        <v>2035</v>
      </c>
      <c r="R506" s="11">
        <f>INT($R$504/12)</f>
        <v>2033</v>
      </c>
      <c r="W506" s="11">
        <f>INT($W$504/12)</f>
        <v>2034</v>
      </c>
      <c r="AB506" s="11">
        <f>INT($AB$504/12)</f>
        <v>2034</v>
      </c>
      <c r="AG506" s="11">
        <f>INT($AG$504/12)</f>
        <v>2034</v>
      </c>
      <c r="AL506" s="11">
        <f>INT($AL$504/12)</f>
        <v>2034</v>
      </c>
      <c r="AQ506" s="11">
        <f>INT($AQ$504/12)</f>
        <v>2034</v>
      </c>
    </row>
    <row r="507" spans="1:47">
      <c r="A507" s="5" t="s">
        <v>399</v>
      </c>
      <c r="C507" s="18">
        <f>MOD($C$504,12)/12</f>
        <v>0</v>
      </c>
      <c r="H507" s="18">
        <f>MOD($H$504,12)/12</f>
        <v>0.41666666666666669</v>
      </c>
      <c r="M507" s="18">
        <f>MOD($M$504,12)/12</f>
        <v>0.16666666666666666</v>
      </c>
      <c r="R507" s="18">
        <f>MOD($R$504,12)/12</f>
        <v>0.75</v>
      </c>
      <c r="W507" s="18">
        <f>MOD($W$504,12)/12</f>
        <v>0.41666666666666669</v>
      </c>
      <c r="AB507" s="18">
        <f>MOD($AB$504,12)/12</f>
        <v>0.75</v>
      </c>
      <c r="AG507" s="18">
        <f>MOD($AG$504,12)/12</f>
        <v>0.58333333333333337</v>
      </c>
      <c r="AL507" s="18">
        <f>MOD($AL$504,12)/12</f>
        <v>0.66666666666666663</v>
      </c>
      <c r="AQ507" s="18">
        <f>MOD($AQ$504,12)/12</f>
        <v>0.58333333333333337</v>
      </c>
    </row>
    <row r="508" spans="1:47">
      <c r="A508" s="5" t="s">
        <v>586</v>
      </c>
      <c r="C508" s="34">
        <f>-($B$93*(1-$B$15))/MAX(1,$C$504-$B$78)</f>
        <v>-157.517</v>
      </c>
      <c r="H508" s="34">
        <f>-($B$93*(1-$B$15))/MAX(1,$H$504-$B$78)</f>
        <v>-319.88067692307692</v>
      </c>
      <c r="M508" s="34">
        <f>-($B$93*(1-$B$15))/MAX(1,$M$504-$B$78)</f>
        <v>-212.16575510204081</v>
      </c>
      <c r="R508" s="34">
        <f>-($B$93*(1-$B$15))/MAX(1,$R$504-$B$78)</f>
        <v>-256.69437037037034</v>
      </c>
      <c r="W508" s="34">
        <f>-($B$93*(1-$B$15))/MAX(1,$W$504-$B$78)</f>
        <v>-233.62071910112357</v>
      </c>
      <c r="AB508" s="34">
        <f>-($B$93*(1-$B$15))/MAX(1,$AB$504-$B$78)</f>
        <v>-223.57251612903224</v>
      </c>
      <c r="AG508" s="34">
        <f>-($B$93*(1-$B$15))/MAX(1,$AG$504-$B$78)</f>
        <v>-228.48619780219778</v>
      </c>
      <c r="AL508" s="34">
        <f>-($B$93*(1-$B$15))/MAX(1,$AL$504-$B$78)</f>
        <v>-226.00265217391302</v>
      </c>
      <c r="AQ508" s="34">
        <f>-($B$93*(1-$B$15))/MAX(1,$AQ$504-$B$78)</f>
        <v>-228.48619780219778</v>
      </c>
    </row>
    <row r="509" spans="1:47">
      <c r="A509" s="5" t="s">
        <v>400</v>
      </c>
      <c r="C509" s="16">
        <f>INDEX('3 - Le tre forze'!$F$242:$F$734,$C$505+1)+$C$508*INDEX('3 - Le tre forze'!$N$242:$N$734,$C$505+1)</f>
        <v>477487.79190492793</v>
      </c>
      <c r="H509" s="16">
        <f>INDEX('3 - Le tre forze'!$F$242:$F$734,$H$505+1)+$H$508*INDEX('3 - Le tre forze'!$N$242:$N$734,$H$505+1)</f>
        <v>344493.53399749153</v>
      </c>
      <c r="M509" s="16">
        <f>INDEX('3 - Le tre forze'!$F$242:$F$734,$M$505+1)+$M$508*INDEX('3 - Le tre forze'!$N$242:$N$734,$M$505+1)</f>
        <v>407431.7167553301</v>
      </c>
      <c r="R509" s="16">
        <f>INDEX('3 - Le tre forze'!$F$242:$F$734,$R$505+1)+$R$508*INDEX('3 - Le tre forze'!$N$242:$N$734,$R$505+1)</f>
        <v>374410.94534762035</v>
      </c>
      <c r="W509" s="16">
        <f>INDEX('3 - Le tre forze'!$F$242:$F$734,$W$505+1)+$W$508*INDEX('3 - Le tre forze'!$N$242:$N$734,$W$505+1)</f>
        <v>389788.89101842663</v>
      </c>
      <c r="AB509" s="16">
        <f>INDEX('3 - Le tre forze'!$F$242:$F$734,$AB$505+1)+$AB$508*INDEX('3 - Le tre forze'!$N$242:$N$734,$AB$505+1)</f>
        <v>397584.94454037416</v>
      </c>
      <c r="AG509" s="16">
        <f>INDEX('3 - Le tre forze'!$F$242:$F$734,$AG$505+1)+$AG$508*INDEX('3 - Le tre forze'!$N$242:$N$734,$AG$505+1)</f>
        <v>393677.92579453427</v>
      </c>
      <c r="AL509" s="16">
        <f>INDEX('3 - Le tre forze'!$F$242:$F$734,$AL$505+1)+$AL$508*INDEX('3 - Le tre forze'!$N$242:$N$734,$AL$505+1)</f>
        <v>395629.18199407734</v>
      </c>
      <c r="AQ509" s="16">
        <f>INDEX('3 - Le tre forze'!$F$242:$F$734,$AQ$505+1)+$AQ$508*INDEX('3 - Le tre forze'!$N$242:$N$734,$AQ$505+1)</f>
        <v>393677.92579453427</v>
      </c>
    </row>
    <row r="510" spans="1:47">
      <c r="A510" s="5" t="s">
        <v>381</v>
      </c>
      <c r="C510" s="16">
        <f>INDEX('3 - Le tre forze'!$J$242:$J$734,$C$505+1)+$C$508*INDEX('3 - Le tre forze'!$O$242:$O$734,$C$505+1)</f>
        <v>294279.10693714215</v>
      </c>
      <c r="H510" s="16">
        <f>INDEX('3 - Le tre forze'!$J$242:$J$734,$H$505+1)+$H$508*INDEX('3 - Le tre forze'!$O$242:$O$734,$H$505+1)</f>
        <v>215010.3967215631</v>
      </c>
      <c r="M510" s="16">
        <f>INDEX('3 - Le tre forze'!$J$242:$J$734,$M$505+1)+$M$508*INDEX('3 - Le tre forze'!$O$242:$O$734,$M$505+1)</f>
        <v>252952.73165569524</v>
      </c>
      <c r="R510" s="16">
        <f>INDEX('3 - Le tre forze'!$J$242:$J$734,$R$505+1)+$R$508*INDEX('3 - Le tre forze'!$O$242:$O$734,$R$505+1)</f>
        <v>233147.35131757788</v>
      </c>
      <c r="W510" s="16">
        <f>INDEX('3 - Le tre forze'!$J$242:$J$734,$W$505+1)+$W$508*INDEX('3 - Le tre forze'!$O$242:$O$734,$W$505+1)</f>
        <v>242397.97284298591</v>
      </c>
      <c r="AB510" s="16">
        <f>INDEX('3 - Le tre forze'!$J$242:$J$734,$AB$505+1)+$AB$508*INDEX('3 - Le tre forze'!$O$242:$O$734,$AB$505+1)</f>
        <v>247069.52717107694</v>
      </c>
      <c r="AG510" s="16">
        <f>INDEX('3 - Le tre forze'!$J$242:$J$734,$AG$505+1)+$AG$508*INDEX('3 - Le tre forze'!$O$242:$O$734,$AG$505+1)</f>
        <v>244729.87509287859</v>
      </c>
      <c r="AL510" s="16">
        <f>INDEX('3 - Le tre forze'!$J$242:$J$734,$AL$505+1)+$AL$508*INDEX('3 - Le tre forze'!$O$242:$O$734,$AL$505+1)</f>
        <v>245898.73079989763</v>
      </c>
      <c r="AQ510" s="16">
        <f>INDEX('3 - Le tre forze'!$J$242:$J$734,$AQ$505+1)+$AQ$508*INDEX('3 - Le tre forze'!$O$242:$O$734,$AQ$505+1)</f>
        <v>244729.87509287859</v>
      </c>
    </row>
    <row r="511" spans="1:47">
      <c r="A511" s="5" t="s">
        <v>132</v>
      </c>
      <c r="C511" s="20">
        <f>MAX(0,1-$C$510/($C$509*INDEX('3 - Le tre forze'!$D$242:$D$734,$C$505+1)))</f>
        <v>0.50432699453382401</v>
      </c>
      <c r="H511" s="20">
        <f>MAX(0,1-$H$510/($H$509*INDEX('3 - Le tre forze'!$D$242:$D$734,$H$505+1)))</f>
        <v>0.43934703659189356</v>
      </c>
      <c r="M511" s="20">
        <f>MAX(0,1-$M$510/($M$509*INDEX('3 - Le tre forze'!$D$242:$D$734,$M$505+1)))</f>
        <v>0.47185909681040661</v>
      </c>
      <c r="R511" s="20">
        <f>MAX(0,1-$R$510/($R$509*INDEX('3 - Le tre forze'!$D$242:$D$734,$R$505+1)))</f>
        <v>0.45520791364166879</v>
      </c>
      <c r="W511" s="20">
        <f>MAX(0,1-$W$510/($W$509*INDEX('3 - Le tre forze'!$D$242:$D$734,$W$505+1)))</f>
        <v>0.463073401534983</v>
      </c>
      <c r="AB511" s="20">
        <f>MAX(0,1-$AB$510/($AB$509*INDEX('3 - Le tre forze'!$D$242:$D$734,$AB$505+1)))</f>
        <v>0.46698685147925023</v>
      </c>
      <c r="AG511" s="20">
        <f>MAX(0,1-$AG$510/($AG$509*INDEX('3 - Le tre forze'!$D$242:$D$734,$AG$505+1)))</f>
        <v>0.4650318142804909</v>
      </c>
      <c r="AL511" s="20">
        <f>MAX(0,1-$AL$510/($AL$509*INDEX('3 - Le tre forze'!$D$242:$D$734,$AL$505+1)))</f>
        <v>0.4660097605043898</v>
      </c>
      <c r="AQ511" s="20">
        <f>MAX(0,1-$AQ$510/($AQ$509*INDEX('3 - Le tre forze'!$D$242:$D$734,$AQ$505+1)))</f>
        <v>0.4650318142804909</v>
      </c>
    </row>
    <row r="512" spans="1:47">
      <c r="A512" s="5" t="s">
        <v>425</v>
      </c>
      <c r="C512" s="16">
        <f>$C$509</f>
        <v>477487.79190492793</v>
      </c>
      <c r="H512" s="16">
        <f>$H$509</f>
        <v>344493.53399749153</v>
      </c>
      <c r="M512" s="16">
        <f>$M$509</f>
        <v>407431.7167553301</v>
      </c>
      <c r="R512" s="16">
        <f>$R$509</f>
        <v>374410.94534762035</v>
      </c>
      <c r="W512" s="16">
        <f>$W$509</f>
        <v>389788.89101842663</v>
      </c>
      <c r="AB512" s="16">
        <f>$AB$509</f>
        <v>397584.94454037416</v>
      </c>
      <c r="AG512" s="16">
        <f>$AG$509</f>
        <v>393677.92579453427</v>
      </c>
      <c r="AL512" s="16">
        <f>$AL$509</f>
        <v>395629.18199407734</v>
      </c>
      <c r="AQ512" s="16">
        <f>$AQ$509</f>
        <v>393677.92579453427</v>
      </c>
    </row>
    <row r="513" spans="1:47">
      <c r="A513" s="5" t="s">
        <v>195</v>
      </c>
      <c r="C513" s="20">
        <f>$C$511</f>
        <v>0.50432699453382401</v>
      </c>
      <c r="H513" s="20">
        <f>$H$511</f>
        <v>0.43934703659189356</v>
      </c>
      <c r="M513" s="20">
        <f>$M$511</f>
        <v>0.47185909681040661</v>
      </c>
      <c r="R513" s="20">
        <f>$R$511</f>
        <v>0.45520791364166879</v>
      </c>
      <c r="W513" s="20">
        <f>$W$511</f>
        <v>0.463073401534983</v>
      </c>
      <c r="AB513" s="20">
        <f>$AB$511</f>
        <v>0.46698685147925023</v>
      </c>
      <c r="AG513" s="20">
        <f>$AG$511</f>
        <v>0.4650318142804909</v>
      </c>
      <c r="AL513" s="20">
        <f>$AL$511</f>
        <v>0.4660097605043898</v>
      </c>
      <c r="AQ513" s="20">
        <f>$AQ$511</f>
        <v>0.4650318142804909</v>
      </c>
    </row>
    <row r="514" spans="1:47">
      <c r="A514" s="5" t="s">
        <v>401</v>
      </c>
      <c r="C514" s="16">
        <f>INDEX('3 - Le tre forze'!$AK$163:$AK$239,($C$506-1)-2008)+INDEX('3 - Le tre forze'!$AG$163:$AG$239,$C$506-2008)*$C$507/INDEX('3 - Le tre forze'!$L$163:$L$239,$C$506-2008)+$B$93*INDEX('3 - Le tre forze'!$E$163:$E$239,2027-2008)/INDEX('3 - Le tre forze'!$L$163:$L$239,2027-2008)</f>
        <v>365315.09118166682</v>
      </c>
      <c r="H514" s="16">
        <f>INDEX('3 - Le tre forze'!$AK$163:$AK$239,($H$506-1)-2008)+INDEX('3 - Le tre forze'!$AG$163:$AG$239,$H$506-2008)*$H$507/INDEX('3 - Le tre forze'!$L$163:$L$239,$H$506-2008)+$B$93*INDEX('3 - Le tre forze'!$E$163:$E$239,2027-2008)/INDEX('3 - Le tre forze'!$L$163:$L$239,2027-2008)</f>
        <v>297382.49584963388</v>
      </c>
      <c r="M514" s="16">
        <f>INDEX('3 - Le tre forze'!$AK$163:$AK$239,($M$506-1)-2008)+INDEX('3 - Le tre forze'!$AG$163:$AG$239,$M$506-2008)*$M$507/INDEX('3 - Le tre forze'!$L$163:$L$239,$M$506-2008)+$B$93*INDEX('3 - Le tre forze'!$E$163:$E$239,2027-2008)/INDEX('3 - Le tre forze'!$L$163:$L$239,2027-2008)</f>
        <v>331077.81703520118</v>
      </c>
      <c r="R514" s="16">
        <f>INDEX('3 - Le tre forze'!$AK$163:$AK$239,($R$506-1)-2008)+INDEX('3 - Le tre forze'!$AG$163:$AG$239,$R$506-2008)*$R$507/INDEX('3 - Le tre forze'!$L$163:$L$239,$R$506-2008)+$B$93*INDEX('3 - Le tre forze'!$E$163:$E$239,2027-2008)/INDEX('3 - Le tre forze'!$L$163:$L$239,2027-2008)</f>
        <v>313777.4932164991</v>
      </c>
      <c r="W514" s="16">
        <f>INDEX('3 - Le tre forze'!$AK$163:$AK$239,($W$506-1)-2008)+INDEX('3 - Le tre forze'!$AG$163:$AG$239,$W$506-2008)*$W$507/INDEX('3 - Le tre forze'!$L$163:$L$239,$W$506-2008)+$B$93*INDEX('3 - Le tre forze'!$E$163:$E$239,2027-2008)/INDEX('3 - Le tre forze'!$L$163:$L$239,2027-2008)</f>
        <v>321931.66491462983</v>
      </c>
      <c r="AB514" s="16">
        <f>INDEX('3 - Le tre forze'!$AK$163:$AK$239,($AB$506-1)-2008)+INDEX('3 - Le tre forze'!$AG$163:$AG$239,$AB$506-2008)*$AB$507/INDEX('3 - Le tre forze'!$L$163:$L$239,$AB$506-2008)+$B$93*INDEX('3 - Le tre forze'!$E$163:$E$239,2027-2008)/INDEX('3 - Le tre forze'!$L$163:$L$239,2027-2008)</f>
        <v>326001.12053440814</v>
      </c>
      <c r="AG514" s="16">
        <f>INDEX('3 - Le tre forze'!$AK$163:$AK$239,($AG$506-1)-2008)+INDEX('3 - Le tre forze'!$AG$163:$AG$239,$AG$506-2008)*$AG$507/INDEX('3 - Le tre forze'!$L$163:$L$239,$AG$506-2008)+$B$93*INDEX('3 - Le tre forze'!$E$163:$E$239,2027-2008)/INDEX('3 - Le tre forze'!$L$163:$L$239,2027-2008)</f>
        <v>323966.39272451896</v>
      </c>
      <c r="AL514" s="16">
        <f>INDEX('3 - Le tre forze'!$AK$163:$AK$239,($AL$506-1)-2008)+INDEX('3 - Le tre forze'!$AG$163:$AG$239,$AL$506-2008)*$AL$507/INDEX('3 - Le tre forze'!$L$163:$L$239,$AL$506-2008)+$B$93*INDEX('3 - Le tre forze'!$E$163:$E$239,2027-2008)/INDEX('3 - Le tre forze'!$L$163:$L$239,2027-2008)</f>
        <v>324983.75662946352</v>
      </c>
      <c r="AQ514" s="16">
        <f>INDEX('3 - Le tre forze'!$AK$163:$AK$239,($AQ$506-1)-2008)+INDEX('3 - Le tre forze'!$AG$163:$AG$239,$AQ$506-2008)*$AQ$507/INDEX('3 - Le tre forze'!$L$163:$L$239,$AQ$506-2008)+$B$93*INDEX('3 - Le tre forze'!$E$163:$E$239,2027-2008)/INDEX('3 - Le tre forze'!$L$163:$L$239,2027-2008)</f>
        <v>323966.39272451896</v>
      </c>
    </row>
    <row r="515" spans="1:47">
      <c r="A515" s="5" t="s">
        <v>402</v>
      </c>
      <c r="C515" s="16">
        <f>$C$514*$B$87</f>
        <v>31881.935280670012</v>
      </c>
      <c r="H515" s="16">
        <f>$H$514*$B$87</f>
        <v>25953.292692108615</v>
      </c>
      <c r="M515" s="16">
        <f>$M$514*$B$87</f>
        <v>28893.965210795839</v>
      </c>
      <c r="R515" s="16">
        <f>$R$514*$B$87</f>
        <v>27384.123932302897</v>
      </c>
      <c r="W515" s="16">
        <f>$W$514*$B$87</f>
        <v>28095.758301160644</v>
      </c>
      <c r="AB515" s="16">
        <f>$AB$514*$B$87</f>
        <v>28450.909576947419</v>
      </c>
      <c r="AG515" s="16">
        <f>$AG$514*$B$87</f>
        <v>28273.333939054028</v>
      </c>
      <c r="AL515" s="16">
        <f>$AL$514*$B$87</f>
        <v>28362.121758000721</v>
      </c>
      <c r="AQ515" s="16">
        <f>$AQ$514*$B$87</f>
        <v>28273.333939054028</v>
      </c>
    </row>
    <row r="516" spans="1:47">
      <c r="A516" s="5" t="s">
        <v>403</v>
      </c>
      <c r="C516" s="16">
        <f>MAX(0,IF($C$515&lt;=28000,0.23*$C$515,IF($C$515&lt;=50000,6440+0.33*($C$515-28000),13700+0.43*($C$515-50000)))-(IF($C$515&lt;=8500,1955,IF($C$515&lt;=28000,700+1255*(28000-$C$515)/19500,IF($C$515&lt;=50000,700*(50000-$C$515)/22000,0)))+IF(AND($C$515&gt;25000,$C$515&lt;=29000),50,0)))</f>
        <v>7144.5547651878778</v>
      </c>
      <c r="H516" s="16">
        <f>MAX(0,IF($H$515&lt;=28000,0.23*$H$515,IF($H$515&lt;=50000,6440+0.33*($H$515-28000),13700+0.43*($H$515-50000)))-(IF($H$515&lt;=8500,1955,IF($H$515&lt;=28000,700+1255*(28000-$H$515)/19500,IF($H$515&lt;=50000,700*(50000-$H$515)/22000,0)))+IF(AND($H$515&gt;25000,$H$515&lt;=29000),50,0)))</f>
        <v>5087.5333360360746</v>
      </c>
      <c r="M516" s="16">
        <f>MAX(0,IF($M$515&lt;=28000,0.23*$M$515,IF($M$515&lt;=50000,6440+0.33*($M$515-28000),13700+0.43*($M$515-50000)))-(IF($M$515&lt;=8500,1955,IF($M$515&lt;=28000,700+1255*(28000-$M$515)/19500,IF($M$515&lt;=50000,700*(50000-$M$515)/22000,0)))+IF(AND($M$515&gt;25000,$M$515&lt;=29000),50,0)))</f>
        <v>6013.4528671788585</v>
      </c>
      <c r="R516" s="16">
        <f>MAX(0,IF($R$515&lt;=28000,0.23*$R$515,IF($R$515&lt;=50000,6440+0.33*($R$515-28000),13700+0.43*($R$515-50000)))-(IF($R$515&lt;=8500,1955,IF($R$515&lt;=28000,700+1255*(28000-$R$515)/19500,IF($R$515&lt;=50000,700*(50000-$R$515)/22000,0)))+IF(AND($R$515&gt;25000,$R$515&lt;=29000),50,0)))</f>
        <v>5508.7113523804428</v>
      </c>
      <c r="W516" s="16">
        <f>MAX(0,IF($W$515&lt;=28000,0.23*$W$515,IF($W$515&lt;=50000,6440+0.33*($W$515-28000),13700+0.43*($W$515-50000)))-(IF($W$515&lt;=8500,1955,IF($W$515&lt;=28000,700+1255*(28000-$W$515)/19500,IF($W$515&lt;=50000,700*(50000-$W$515)/22000,0)))+IF(AND($W$515&gt;25000,$W$515&lt;=29000),50,0)))</f>
        <v>5724.6470944199418</v>
      </c>
      <c r="AB516" s="16">
        <f>MAX(0,IF($AB$515&lt;=28000,0.23*$AB$515,IF($AB$515&lt;=50000,6440+0.33*($AB$515-28000),13700+0.43*($AB$515-50000)))-(IF($AB$515&lt;=8500,1955,IF($AB$515&lt;=28000,700+1255*(28000-$AB$515)/19500,IF($AB$515&lt;=50000,700*(50000-$AB$515)/22000,0)))+IF(AND($AB$515&gt;25000,$AB$515&lt;=29000),50,0)))</f>
        <v>5853.1472832955205</v>
      </c>
      <c r="AG516" s="16">
        <f>MAX(0,IF($AG$515&lt;=28000,0.23*$AG$515,IF($AG$515&lt;=50000,6440+0.33*($AG$515-28000),13700+0.43*($AG$515-50000)))-(IF($AG$515&lt;=8500,1955,IF($AG$515&lt;=28000,700+1255*(28000-$AG$515)/19500,IF($AG$515&lt;=50000,700*(50000-$AG$515)/22000,0)))+IF(AND($AG$515&gt;25000,$AG$515&lt;=29000),50,0)))</f>
        <v>5788.8971888577307</v>
      </c>
      <c r="AL516" s="16">
        <f>MAX(0,IF($AL$515&lt;=28000,0.23*$AL$515,IF($AL$515&lt;=50000,6440+0.33*($AL$515-28000),13700+0.43*($AL$515-50000)))-(IF($AL$515&lt;=8500,1955,IF($AL$515&lt;=28000,700+1255*(28000-$AL$515)/19500,IF($AL$515&lt;=50000,700*(50000-$AL$515)/22000,0)))+IF(AND($AL$515&gt;25000,$AL$515&lt;=29000),50,0)))</f>
        <v>5821.0222360766238</v>
      </c>
      <c r="AQ516" s="16">
        <f>MAX(0,IF($AQ$515&lt;=28000,0.23*$AQ$515,IF($AQ$515&lt;=50000,6440+0.33*($AQ$515-28000),13700+0.43*($AQ$515-50000)))-(IF($AQ$515&lt;=8500,1955,IF($AQ$515&lt;=28000,700+1255*(28000-$AQ$515)/19500,IF($AQ$515&lt;=50000,700*(50000-$AQ$515)/22000,0)))+IF(AND($AQ$515&gt;25000,$AQ$515&lt;=29000),50,0)))</f>
        <v>5788.8971888577307</v>
      </c>
    </row>
    <row r="517" spans="1:47">
      <c r="A517" s="5" t="s">
        <v>404</v>
      </c>
      <c r="C517" s="16">
        <f>$C$515-$C$516-IF($C$516&gt;0,$B$82*$C$515,0)</f>
        <v>24099.741809868734</v>
      </c>
      <c r="H517" s="16">
        <f>$H$515-$H$516-IF($H$516&gt;0,$B$82*$H$515,0)</f>
        <v>20346.693502230366</v>
      </c>
      <c r="M517" s="16">
        <f>$M$515-$M$516-IF($M$516&gt;0,$B$82*$M$515,0)</f>
        <v>22302.633039401066</v>
      </c>
      <c r="R517" s="16">
        <f>$R$515-$R$516-IF($R$516&gt;0,$B$82*$R$515,0)</f>
        <v>21327.730101276396</v>
      </c>
      <c r="W517" s="16">
        <f>$W$515-$W$516-IF($W$516&gt;0,$B$82*$W$515,0)</f>
        <v>21809.196040717488</v>
      </c>
      <c r="AB517" s="16">
        <f>$AB$515-$AB$516-IF($AB$516&gt;0,$B$82*$AB$515,0)</f>
        <v>22028.744102112949</v>
      </c>
      <c r="AG517" s="16">
        <f>$AG$515-$AG$516-IF($AG$516&gt;0,$B$82*$AG$515,0)</f>
        <v>21918.970071415217</v>
      </c>
      <c r="AL517" s="16">
        <f>$AL$515-$AL$516-IF($AL$516&gt;0,$B$82*$AL$515,0)</f>
        <v>21973.857086764085</v>
      </c>
      <c r="AQ517" s="16">
        <f>$AQ$515-$AQ$516-IF($AQ$516&gt;0,$B$82*$AQ$515,0)</f>
        <v>21918.970071415217</v>
      </c>
    </row>
    <row r="518" spans="1:47">
      <c r="A518" s="5" t="s">
        <v>405</v>
      </c>
      <c r="C518" s="11">
        <f>$B$77-$C$504</f>
        <v>458</v>
      </c>
      <c r="H518" s="11">
        <f>$B$77-$H$504</f>
        <v>525</v>
      </c>
      <c r="M518" s="11">
        <f>$B$77-$M$504</f>
        <v>492</v>
      </c>
      <c r="R518" s="11">
        <f>$B$77-$R$504</f>
        <v>509</v>
      </c>
      <c r="W518" s="11">
        <f>$B$77-$W$504</f>
        <v>501</v>
      </c>
      <c r="AB518" s="11">
        <f>$B$77-$AB$504</f>
        <v>497</v>
      </c>
      <c r="AG518" s="11">
        <f>$B$77-$AG$504</f>
        <v>499</v>
      </c>
      <c r="AL518" s="11">
        <f>$B$77-$AL$504</f>
        <v>498</v>
      </c>
      <c r="AQ518" s="11">
        <f>$B$77-$AQ$504</f>
        <v>499</v>
      </c>
    </row>
    <row r="519" spans="1:47">
      <c r="A519" s="5" t="s">
        <v>406</v>
      </c>
      <c r="C519" s="11">
        <f>$B$79-$C$504</f>
        <v>186</v>
      </c>
      <c r="H519" s="11">
        <f>$B$79-$H$504</f>
        <v>253</v>
      </c>
      <c r="M519" s="11">
        <f>$B$79-$M$504</f>
        <v>220</v>
      </c>
      <c r="R519" s="11">
        <f>$B$79-$R$504</f>
        <v>237</v>
      </c>
      <c r="W519" s="11">
        <f>$B$79-$W$504</f>
        <v>229</v>
      </c>
      <c r="AB519" s="11">
        <f>$B$79-$AB$504</f>
        <v>225</v>
      </c>
      <c r="AG519" s="11">
        <f>$B$79-$AG$504</f>
        <v>227</v>
      </c>
      <c r="AL519" s="11">
        <f>$B$79-$AL$504</f>
        <v>226</v>
      </c>
      <c r="AQ519" s="11">
        <f>$B$79-$AQ$504</f>
        <v>227</v>
      </c>
    </row>
    <row r="520" spans="1:47">
      <c r="A520" s="5" t="s">
        <v>133</v>
      </c>
      <c r="C520" s="11">
        <f>ROUNDUP($C$518/12,0)</f>
        <v>39</v>
      </c>
      <c r="H520" s="11">
        <f>ROUNDUP($H$518/12,0)</f>
        <v>44</v>
      </c>
      <c r="M520" s="11">
        <f>ROUNDUP($M$518/12,0)</f>
        <v>41</v>
      </c>
      <c r="R520" s="11">
        <f>ROUNDUP($R$518/12,0)</f>
        <v>43</v>
      </c>
      <c r="W520" s="11">
        <f>ROUNDUP($W$518/12,0)</f>
        <v>42</v>
      </c>
      <c r="AB520" s="11">
        <f>ROUNDUP($AB$518/12,0)</f>
        <v>42</v>
      </c>
      <c r="AG520" s="11">
        <f>ROUNDUP($AG$518/12,0)</f>
        <v>42</v>
      </c>
      <c r="AL520" s="11">
        <f>ROUNDUP($AL$518/12,0)</f>
        <v>42</v>
      </c>
      <c r="AQ520" s="11">
        <f>ROUNDUP($AQ$518/12,0)</f>
        <v>42</v>
      </c>
    </row>
    <row r="521" spans="1:47">
      <c r="A521" s="5" t="s">
        <v>407</v>
      </c>
      <c r="C521" s="16">
        <f>$B$81</f>
        <v>22000</v>
      </c>
      <c r="H521" s="16">
        <f>$B$81</f>
        <v>22000</v>
      </c>
      <c r="M521" s="16">
        <f>$B$81</f>
        <v>22000</v>
      </c>
      <c r="R521" s="16">
        <f>$B$81</f>
        <v>22000</v>
      </c>
      <c r="W521" s="16">
        <f>$B$81</f>
        <v>22000</v>
      </c>
      <c r="AB521" s="16">
        <f>$B$81</f>
        <v>22000</v>
      </c>
      <c r="AG521" s="16">
        <f>$B$81</f>
        <v>22000</v>
      </c>
      <c r="AL521" s="16">
        <f>$B$81</f>
        <v>22000</v>
      </c>
      <c r="AQ521" s="16">
        <f>$B$81</f>
        <v>22000</v>
      </c>
    </row>
    <row r="522" spans="1:47">
      <c r="A522" s="5" t="s">
        <v>435</v>
      </c>
      <c r="C522" s="16">
        <f>MIN($F$525:$F$578)</f>
        <v>214103.26816904426</v>
      </c>
      <c r="H522" s="16">
        <f>MIN($K$525:$K$578)</f>
        <v>-284882.19868591649</v>
      </c>
      <c r="M522" s="16">
        <f>MIN($P$525:$P$578)</f>
        <v>39331.693789935234</v>
      </c>
      <c r="R522" s="16">
        <f>MIN($U$525:$U$578)</f>
        <v>-108269.23267397894</v>
      </c>
      <c r="W522" s="16">
        <f>MIN($Z$525:$Z$578)</f>
        <v>-21351.810157845804</v>
      </c>
      <c r="AB522" s="16">
        <f>MIN($AE$525:$AE$578)</f>
        <v>12113.313804247849</v>
      </c>
      <c r="AG522" s="16">
        <f>MIN($AJ$525:$AJ$578)</f>
        <v>-544.71198186520928</v>
      </c>
      <c r="AL522" s="16">
        <f>MIN($AO$525:$AO$578)</f>
        <v>6728.2948944126329</v>
      </c>
      <c r="AQ522" s="16">
        <f>MIN($AT$525:$AT$578)</f>
        <v>-544.71198186520928</v>
      </c>
    </row>
    <row r="523" spans="1:47">
      <c r="A523" s="5" t="s">
        <v>436</v>
      </c>
      <c r="C523" s="31" t="b">
        <f>$C$522&gt;=0</f>
        <v>1</v>
      </c>
      <c r="H523" s="31" t="b">
        <f>$H$522&gt;=0</f>
        <v>0</v>
      </c>
      <c r="M523" s="31" t="b">
        <f>$M$522&gt;=0</f>
        <v>1</v>
      </c>
      <c r="R523" s="31" t="b">
        <f>$R$522&gt;=0</f>
        <v>0</v>
      </c>
      <c r="W523" s="31" t="b">
        <f>$W$522&gt;=0</f>
        <v>0</v>
      </c>
      <c r="AB523" s="31" t="b">
        <f>$AB$522&gt;=0</f>
        <v>1</v>
      </c>
      <c r="AG523" s="31" t="b">
        <f>$AG$522&gt;=0</f>
        <v>0</v>
      </c>
      <c r="AL523" s="31" t="b">
        <f>$AL$522&gt;=0</f>
        <v>1</v>
      </c>
      <c r="AQ523" s="31" t="b">
        <f>$AQ$522&gt;=0</f>
        <v>0</v>
      </c>
    </row>
    <row r="524" spans="1:47" ht="32.1" customHeight="1">
      <c r="B524" s="12" t="s">
        <v>136</v>
      </c>
      <c r="C524" s="12" t="s">
        <v>437</v>
      </c>
      <c r="D524" s="12" t="s">
        <v>438</v>
      </c>
      <c r="E524" s="12" t="s">
        <v>439</v>
      </c>
      <c r="F524" s="12" t="s">
        <v>440</v>
      </c>
      <c r="G524" s="12" t="s">
        <v>441</v>
      </c>
      <c r="H524" s="12" t="s">
        <v>442</v>
      </c>
      <c r="I524" s="12" t="s">
        <v>443</v>
      </c>
      <c r="J524" s="12" t="s">
        <v>444</v>
      </c>
      <c r="K524" s="12" t="s">
        <v>445</v>
      </c>
      <c r="L524" s="12" t="s">
        <v>446</v>
      </c>
      <c r="M524" s="12" t="s">
        <v>447</v>
      </c>
      <c r="N524" s="12" t="s">
        <v>448</v>
      </c>
      <c r="O524" s="12" t="s">
        <v>449</v>
      </c>
      <c r="P524" s="12" t="s">
        <v>450</v>
      </c>
      <c r="Q524" s="12" t="s">
        <v>451</v>
      </c>
      <c r="R524" s="12" t="s">
        <v>452</v>
      </c>
      <c r="S524" s="12" t="s">
        <v>453</v>
      </c>
      <c r="T524" s="12" t="s">
        <v>454</v>
      </c>
      <c r="U524" s="12" t="s">
        <v>455</v>
      </c>
      <c r="V524" s="12" t="s">
        <v>456</v>
      </c>
      <c r="W524" s="12" t="s">
        <v>457</v>
      </c>
      <c r="X524" s="12" t="s">
        <v>458</v>
      </c>
      <c r="Y524" s="12" t="s">
        <v>459</v>
      </c>
      <c r="Z524" s="12" t="s">
        <v>460</v>
      </c>
      <c r="AA524" s="12" t="s">
        <v>461</v>
      </c>
      <c r="AB524" s="12" t="s">
        <v>462</v>
      </c>
      <c r="AC524" s="12" t="s">
        <v>463</v>
      </c>
      <c r="AD524" s="12" t="s">
        <v>464</v>
      </c>
      <c r="AE524" s="12" t="s">
        <v>465</v>
      </c>
      <c r="AF524" s="12" t="s">
        <v>466</v>
      </c>
      <c r="AG524" s="12" t="s">
        <v>467</v>
      </c>
      <c r="AH524" s="12" t="s">
        <v>468</v>
      </c>
      <c r="AI524" s="12" t="s">
        <v>469</v>
      </c>
      <c r="AJ524" s="12" t="s">
        <v>470</v>
      </c>
      <c r="AK524" s="12" t="s">
        <v>471</v>
      </c>
      <c r="AL524" s="12" t="s">
        <v>472</v>
      </c>
      <c r="AM524" s="12" t="s">
        <v>473</v>
      </c>
      <c r="AN524" s="12" t="s">
        <v>474</v>
      </c>
      <c r="AO524" s="12" t="s">
        <v>475</v>
      </c>
      <c r="AP524" s="12" t="s">
        <v>476</v>
      </c>
      <c r="AQ524" s="12" t="s">
        <v>477</v>
      </c>
      <c r="AR524" s="12" t="s">
        <v>478</v>
      </c>
      <c r="AS524" s="12" t="s">
        <v>479</v>
      </c>
      <c r="AT524" s="12" t="s">
        <v>480</v>
      </c>
      <c r="AU524" s="12" t="s">
        <v>481</v>
      </c>
    </row>
    <row r="525" spans="1:47">
      <c r="B525" s="13">
        <v>0</v>
      </c>
      <c r="C525" s="16">
        <f t="shared" ref="C525:C556" si="450">IF($C$518-12*$B525&lt;=0,0,($C$521*MIN(12,$C$518-12*$B525)-$C$517*(MIN(12,$C$518-12*$B525)-MAX(0,MIN(12,$C$518-12*$B525,$C$519-12*$B525))))/12)</f>
        <v>22000</v>
      </c>
      <c r="D525" s="16">
        <f>$C$512</f>
        <v>477487.79190492793</v>
      </c>
      <c r="E525" s="16">
        <f>IF(AND(C525&gt;0,D525&gt;0),C525/(1-$B$71*MAX(0,1-$C$512*(1-$C$513)/D525)),0)</f>
        <v>25320.098369059873</v>
      </c>
      <c r="F525" s="16">
        <f t="shared" ref="F525:F556" si="451">IF(E525&gt;0,IF(E525&lt;=D525,D525-E525,C525*(D525/E525-1)),D525-C525)</f>
        <v>452167.69353586808</v>
      </c>
      <c r="G525" s="16">
        <f>IF(E525&gt;0,IF(E525&lt;=D525,$C$512*(1-$C$513)*(1-E525/D525),0),IF(AND(C525&lt;0,F525&gt;0),$C$512*(1-$C$513)-C525,$C$512*(1-$C$513)))/$B$74</f>
        <v>219732.6663035613</v>
      </c>
      <c r="H525" s="16">
        <f t="shared" ref="H525:H556" si="452">IF($H$518-12*$B525&lt;=0,0,($H$521*MIN(12,$H$518-12*$B525)-$H$517*(MIN(12,$H$518-12*$B525)-MAX(0,MIN(12,$H$518-12*$B525,$H$519-12*$B525))))/12)</f>
        <v>22000</v>
      </c>
      <c r="I525" s="16">
        <f>$H$512</f>
        <v>344493.53399749153</v>
      </c>
      <c r="J525" s="16">
        <f>IF(AND(H525&gt;0,I525&gt;0),H525/(1-$B$71*MAX(0,1-$H$512*(1-$H$513)/I525)),0)</f>
        <v>24837.153776343563</v>
      </c>
      <c r="K525" s="16">
        <f t="shared" ref="K525:K556" si="453">IF(J525&gt;0,IF(J525&lt;=I525,I525-J525,H525*(I525/J525-1)),I525-H525)</f>
        <v>319656.38022114796</v>
      </c>
      <c r="L525" s="16">
        <f>IF(J525&gt;0,IF(J525&lt;=I525,$H$512*(1-$H$513)*(1-J525/I525),0),IF(AND(H525&lt;0,K525&gt;0),$H$512*(1-$H$513)-H525,$H$512*(1-$H$513)))/$B$74</f>
        <v>175702.251807152</v>
      </c>
      <c r="M525" s="16">
        <f t="shared" ref="M525:M556" si="454">IF($M$518-12*$B525&lt;=0,0,($M$521*MIN(12,$M$518-12*$B525)-$M$517*(MIN(12,$M$518-12*$B525)-MAX(0,MIN(12,$M$518-12*$B525,$M$519-12*$B525))))/12)</f>
        <v>22000</v>
      </c>
      <c r="N525" s="16">
        <f>$M$512</f>
        <v>407431.7167553301</v>
      </c>
      <c r="O525" s="16">
        <f>IF(AND(M525&gt;0,N525&gt;0),M525/(1-$B$71*MAX(0,1-$M$512*(1-$M$513)/N525)),0)</f>
        <v>25076.465128557258</v>
      </c>
      <c r="P525" s="16">
        <f t="shared" ref="P525:P556" si="455">IF(O525&gt;0,IF(O525&lt;=N525,N525-O525,M525*(N525/O525-1)),N525-M525)</f>
        <v>382355.25162677286</v>
      </c>
      <c r="Q525" s="16">
        <f>IF(O525&gt;0,IF(O525&lt;=N525,$M$512*(1-$M$513)*(1-O525/N525),0),IF(AND(M525&lt;0,P525&gt;0),$M$512*(1-$M$513)-M525,$M$512*(1-$M$513)))/$B$74</f>
        <v>197977.89013083142</v>
      </c>
      <c r="R525" s="16">
        <f t="shared" ref="R525:R556" si="456">IF($R$518-12*$B525&lt;=0,0,($R$521*MIN(12,$R$518-12*$B525)-$R$517*(MIN(12,$R$518-12*$B525)-MAX(0,MIN(12,$R$518-12*$B525,$R$519-12*$B525))))/12)</f>
        <v>22000</v>
      </c>
      <c r="S525" s="16">
        <f>$R$512</f>
        <v>374410.94534762035</v>
      </c>
      <c r="T525" s="16">
        <f>IF(AND(R525&gt;0,S525&gt;0),R525/(1-$B$71*MAX(0,1-$R$512*(1-$R$513)/S525)),0)</f>
        <v>24953.327566829539</v>
      </c>
      <c r="U525" s="16">
        <f t="shared" ref="U525:U556" si="457">IF(T525&gt;0,IF(T525&lt;=S525,S525-T525,R525*(S525/T525-1)),S525-R525)</f>
        <v>349457.61778079078</v>
      </c>
      <c r="V525" s="16">
        <f>IF(T525&gt;0,IF(T525&lt;=S525,$R$512*(1-$R$513)*(1-T525/S525),0),IF(AND(R525&lt;0,U525&gt;0),$R$512*(1-$R$513)-R525,$R$512*(1-$R$513)))/$B$74</f>
        <v>186648.76929863656</v>
      </c>
      <c r="W525" s="16">
        <f t="shared" ref="W525:W556" si="458">IF($W$518-12*$B525&lt;=0,0,($W$521*MIN(12,$W$518-12*$B525)-$W$517*(MIN(12,$W$518-12*$B525)-MAX(0,MIN(12,$W$518-12*$B525,$W$519-12*$B525))))/12)</f>
        <v>22000</v>
      </c>
      <c r="X525" s="16">
        <f>$W$512</f>
        <v>389788.89101842663</v>
      </c>
      <c r="Y525" s="16">
        <f>IF(AND(W525&gt;0,X525&gt;0),W525/(1-$B$71*MAX(0,1-$W$512*(1-$W$513)/X525)),0)</f>
        <v>25011.342768976741</v>
      </c>
      <c r="Z525" s="16">
        <f t="shared" ref="Z525:Z556" si="459">IF(Y525&gt;0,IF(Y525&lt;=X525,X525-Y525,W525*(X525/Y525-1)),X525-W525)</f>
        <v>364777.54824944987</v>
      </c>
      <c r="AA525" s="16">
        <f>IF(Y525&gt;0,IF(Y525&lt;=X525,$W$512*(1-$W$513)*(1-Y525/X525),0),IF(AND(W525&lt;0,Z525&gt;0),$W$512*(1-$W$513)-W525,$W$512*(1-$W$513)))/$B$74</f>
        <v>192018.40017449582</v>
      </c>
      <c r="AB525" s="16">
        <f t="shared" ref="AB525:AB556" si="460">IF($AB$518-12*$B525&lt;=0,0,($AB$521*MIN(12,$AB$518-12*$B525)-$AB$517*(MIN(12,$AB$518-12*$B525)-MAX(0,MIN(12,$AB$518-12*$B525,$AB$519-12*$B525))))/12)</f>
        <v>22000</v>
      </c>
      <c r="AC525" s="16">
        <f>$AB$512</f>
        <v>397584.94454037416</v>
      </c>
      <c r="AD525" s="16">
        <f>IF(AND(AB525&gt;0,AC525&gt;0),AB525/(1-$B$71*MAX(0,1-$AB$512*(1-$AB$513)/AC525)),0)</f>
        <v>25040.308676290453</v>
      </c>
      <c r="AE525" s="16">
        <f t="shared" ref="AE525:AE556" si="461">IF(AD525&gt;0,IF(AD525&lt;=AC525,AC525-AD525,AB525*(AC525/AD525-1)),AC525-AB525)</f>
        <v>372544.63586408371</v>
      </c>
      <c r="AF525" s="16">
        <f>IF(AD525&gt;0,IF(AD525&lt;=AC525,$AB$512*(1-$AB$513)*(1-AD525/AC525),0),IF(AND(AB525&lt;0,AE525&gt;0),$AB$512*(1-$AB$513)-AB525,$AB$512*(1-$AB$513)))/$B$74</f>
        <v>194677.63659454067</v>
      </c>
      <c r="AG525" s="16">
        <f t="shared" ref="AG525:AG556" si="462">IF($AG$518-12*$B525&lt;=0,0,($AG$521*MIN(12,$AG$518-12*$B525)-$AG$517*(MIN(12,$AG$518-12*$B525)-MAX(0,MIN(12,$AG$518-12*$B525,$AG$519-12*$B525))))/12)</f>
        <v>22000</v>
      </c>
      <c r="AH525" s="16">
        <f>$AG$512</f>
        <v>393677.92579453427</v>
      </c>
      <c r="AI525" s="16">
        <f>IF(AND(AG525&gt;0,AH525&gt;0),AG525/(1-$B$71*MAX(0,1-$AG$512*(1-$AG$513)/AH525)),0)</f>
        <v>25025.829833329721</v>
      </c>
      <c r="AJ525" s="16">
        <f t="shared" ref="AJ525:AJ556" si="463">IF(AI525&gt;0,IF(AI525&lt;=AH525,AH525-AI525,AG525*(AH525/AI525-1)),AH525-AG525)</f>
        <v>368652.09596120456</v>
      </c>
      <c r="AK525" s="16">
        <f>IF(AI525&gt;0,IF(AI525&lt;=AH525,$AG$512*(1-$AG$513)*(1-AI525/AH525),0),IF(AND(AG525&lt;0,AJ525&gt;0),$AG$512*(1-$AG$513)-AG525,$AG$512*(1-$AG$513)))/$B$74</f>
        <v>193350.14013535291</v>
      </c>
      <c r="AL525" s="16">
        <f t="shared" ref="AL525:AL556" si="464">IF($AL$518-12*$B525&lt;=0,0,($AL$521*MIN(12,$AL$518-12*$B525)-$AL$517*(MIN(12,$AL$518-12*$B525)-MAX(0,MIN(12,$AL$518-12*$B525,$AL$519-12*$B525))))/12)</f>
        <v>22000</v>
      </c>
      <c r="AM525" s="16">
        <f>$AL$512</f>
        <v>395629.18199407734</v>
      </c>
      <c r="AN525" s="16">
        <f>IF(AND(AL525&gt;0,AM525&gt;0),AL525/(1-$B$71*MAX(0,1-$AL$512*(1-$AL$513)/AM525)),0)</f>
        <v>25033.070328162277</v>
      </c>
      <c r="AO525" s="16">
        <f t="shared" ref="AO525:AO556" si="465">IF(AN525&gt;0,IF(AN525&lt;=AM525,AM525-AN525,AL525*(AM525/AN525-1)),AM525-AL525)</f>
        <v>370596.11166591506</v>
      </c>
      <c r="AP525" s="16">
        <f>IF(AN525&gt;0,IF(AN525&lt;=AM525,$AL$512*(1-$AL$513)*(1-AN525/AM525),0),IF(AND(AL525&lt;0,AO525&gt;0),$AL$512*(1-$AL$513)-AL525,$AL$512*(1-$AL$513)))/$B$74</f>
        <v>194014.41806335674</v>
      </c>
      <c r="AQ525" s="16">
        <f t="shared" ref="AQ525:AQ556" si="466">IF($AQ$518-12*$B525&lt;=0,0,($AQ$521*MIN(12,$AQ$518-12*$B525)-$AQ$517*(MIN(12,$AQ$518-12*$B525)-MAX(0,MIN(12,$AQ$518-12*$B525,$AQ$519-12*$B525))))/12)</f>
        <v>22000</v>
      </c>
      <c r="AR525" s="16">
        <f>$AQ$512</f>
        <v>393677.92579453427</v>
      </c>
      <c r="AS525" s="16">
        <f>IF(AND(AQ525&gt;0,AR525&gt;0),AQ525/(1-$B$71*MAX(0,1-$AQ$512*(1-$AQ$513)/AR525)),0)</f>
        <v>25025.829833329721</v>
      </c>
      <c r="AT525" s="16">
        <f t="shared" ref="AT525:AT556" si="467">IF(AS525&gt;0,IF(AS525&lt;=AR525,AR525-AS525,AQ525*(AR525/AS525-1)),AR525-AQ525)</f>
        <v>368652.09596120456</v>
      </c>
      <c r="AU525" s="16">
        <f>IF(AS525&gt;0,IF(AS525&lt;=AR525,$AQ$512*(1-$AQ$513)*(1-AS525/AR525),0),IF(AND(AQ525&lt;0,AT525&gt;0),$AQ$512*(1-$AQ$513)-AQ525,$AQ$512*(1-$AQ$513)))/$B$74</f>
        <v>193350.14013535291</v>
      </c>
    </row>
    <row r="526" spans="1:47">
      <c r="B526" s="13">
        <v>1</v>
      </c>
      <c r="C526" s="16">
        <f t="shared" si="450"/>
        <v>22000</v>
      </c>
      <c r="D526" s="16">
        <f t="shared" ref="D526:D557" si="468">IF($B526&gt;$C$520,F525,F525*$B$73*IF(F525&gt;0,$B$72,1))</f>
        <v>464801.25889326027</v>
      </c>
      <c r="E526" s="16">
        <f t="shared" ref="E526:E557" si="469">IF(AND(C526&gt;0,D526&gt;0),C526/(1-$B$71*MAX(0,1-G525/D526)),0)</f>
        <v>25495.01441063638</v>
      </c>
      <c r="F526" s="16">
        <f t="shared" si="451"/>
        <v>439306.24448262388</v>
      </c>
      <c r="G526" s="16">
        <f t="shared" ref="G526:G557" si="470">IF(E526&gt;0,IF(E526&lt;=D526,G525*(1-E526/D526),0),IF(AND(C526&lt;0,F526&gt;0),G525-C526,G525))/$B$74</f>
        <v>203607.8578536835</v>
      </c>
      <c r="H526" s="16">
        <f t="shared" si="452"/>
        <v>22000</v>
      </c>
      <c r="I526" s="16">
        <f t="shared" ref="I526:I557" si="471">IF($B526&gt;$H$520,K525,K525*$B$73*IF(K525&gt;0,$B$72,1))</f>
        <v>328587.57948452688</v>
      </c>
      <c r="J526" s="16">
        <f t="shared" ref="J526:J557" si="472">IF(AND(H526&gt;0,I526&gt;0),H526/(1-$B$71*MAX(0,1-L525/I526)),0)</f>
        <v>25027.669171677182</v>
      </c>
      <c r="K526" s="16">
        <f t="shared" si="453"/>
        <v>303559.91031284968</v>
      </c>
      <c r="L526" s="16">
        <f t="shared" ref="L526:L557" si="473">IF(J526&gt;0,IF(J526&lt;=I526,L525*(1-J526/I526),0),IF(AND(H526&lt;0,K526&gt;0),L525-H526,L525))/$B$74</f>
        <v>159136.72947549261</v>
      </c>
      <c r="M526" s="16">
        <f t="shared" si="454"/>
        <v>22000</v>
      </c>
      <c r="N526" s="16">
        <f t="shared" ref="N526:N557" si="474">IF($B526&gt;$M$520,P525,P525*$B$73*IF(P525&gt;0,$B$72,1))</f>
        <v>393038.25735722488</v>
      </c>
      <c r="O526" s="16">
        <f t="shared" ref="O526:O557" si="475">IF(AND(M526&gt;0,N526&gt;0),M526/(1-$B$71*MAX(0,1-Q525/N526)),0)</f>
        <v>25259.339070182083</v>
      </c>
      <c r="P526" s="16">
        <f t="shared" si="455"/>
        <v>367778.91828704282</v>
      </c>
      <c r="Q526" s="16">
        <f t="shared" ref="Q526:Q557" si="476">IF(O526&gt;0,IF(O526&lt;=N526,Q525*(1-O526/N526),0),IF(AND(M526&lt;0,P526&gt;0),Q525-M526,Q525))/$B$74</f>
        <v>181622.02996210748</v>
      </c>
      <c r="R526" s="16">
        <f t="shared" si="456"/>
        <v>22000</v>
      </c>
      <c r="S526" s="16">
        <f t="shared" ref="S526:S557" si="477">IF($B526&gt;$R$520,U525,U525*$B$73*IF(U525&gt;0,$B$72,1))</f>
        <v>359221.4636215861</v>
      </c>
      <c r="T526" s="16">
        <f t="shared" ref="T526:T557" si="478">IF(AND(R526&gt;0,S526&gt;0),R526/(1-$B$71*MAX(0,1-V525/S526)),0)</f>
        <v>25140.155123280263</v>
      </c>
      <c r="U526" s="16">
        <f t="shared" si="457"/>
        <v>334081.30849830585</v>
      </c>
      <c r="V526" s="16">
        <f t="shared" ref="V526:V557" si="479">IF(T526&gt;0,IF(T526&lt;=S526,V525*(1-T526/S526),0),IF(AND(R526&lt;0,U526&gt;0),V525-R526,V525))/$B$74</f>
        <v>170182.48419635333</v>
      </c>
      <c r="W526" s="16">
        <f t="shared" si="458"/>
        <v>22000</v>
      </c>
      <c r="X526" s="16">
        <f t="shared" ref="X526:X557" si="480">IF($B526&gt;$W$520,Z525,Z525*$B$73*IF(Z525&gt;0,$B$72,1))</f>
        <v>374969.43294753949</v>
      </c>
      <c r="Y526" s="16">
        <f t="shared" ref="Y526:Y557" si="481">IF(AND(W526&gt;0,X526&gt;0),W526/(1-$B$71*MAX(0,1-AA525/X526)),0)</f>
        <v>25196.313345376751</v>
      </c>
      <c r="Z526" s="16">
        <f t="shared" si="459"/>
        <v>349773.11960216274</v>
      </c>
      <c r="AA526" s="16">
        <f t="shared" ref="AA526:AA557" si="482">IF(Y526&gt;0,IF(Y526&lt;=X526,AA525*(1-Y526/X526),0),IF(AND(W526&lt;0,Z526&gt;0),AA525-W526,AA525))/$B$74</f>
        <v>175603.52911367916</v>
      </c>
      <c r="AB526" s="16">
        <f t="shared" si="460"/>
        <v>22000</v>
      </c>
      <c r="AC526" s="16">
        <f t="shared" ref="AC526:AC557" si="483">IF($B526&gt;$AB$520,AE525,AE525*$B$73*IF(AE525&gt;0,$B$72,1))</f>
        <v>382953.53299012617</v>
      </c>
      <c r="AD526" s="16">
        <f t="shared" ref="AD526:AD557" si="484">IF(AND(AB526&gt;0,AC526&gt;0),AB526/(1-$B$71*MAX(0,1-AF525/AC526)),0)</f>
        <v>25224.348274821405</v>
      </c>
      <c r="AE526" s="16">
        <f t="shared" si="461"/>
        <v>357729.18471530476</v>
      </c>
      <c r="AF526" s="16">
        <f t="shared" ref="AF526:AF557" si="485">IF(AD526&gt;0,IF(AD526&lt;=AC526,AF525*(1-AD526/AC526),0),IF(AND(AB526&lt;0,AE526&gt;0),AF525-AB526,AF525))/$B$74</f>
        <v>178288.85082182658</v>
      </c>
      <c r="AG526" s="16">
        <f t="shared" si="462"/>
        <v>22000</v>
      </c>
      <c r="AH526" s="16">
        <f t="shared" ref="AH526:AH557" si="486">IF($B526&gt;$AG$520,AJ525,AJ525*$B$73*IF(AJ525&gt;0,$B$72,1))</f>
        <v>378952.2355223606</v>
      </c>
      <c r="AI526" s="16">
        <f t="shared" ref="AI526:AI557" si="487">IF(AND(AG526&gt;0,AH526&gt;0),AG526/(1-$B$71*MAX(0,1-AK525/AH526)),0)</f>
        <v>25210.335106867165</v>
      </c>
      <c r="AJ526" s="16">
        <f t="shared" si="463"/>
        <v>353741.90041549341</v>
      </c>
      <c r="AK526" s="16">
        <f t="shared" ref="AK526:AK557" si="488">IF(AI526&gt;0,IF(AI526&lt;=AH526,AK525*(1-AI526/AH526),0),IF(AND(AG526&lt;0,AJ526&gt;0),AK525-AG526,AK525))/$B$74</f>
        <v>176948.28210510354</v>
      </c>
      <c r="AL526" s="16">
        <f t="shared" si="464"/>
        <v>22000</v>
      </c>
      <c r="AM526" s="16">
        <f t="shared" ref="AM526:AM557" si="489">IF($B526&gt;$AL$520,AO525,AO525*$B$73*IF(AO525&gt;0,$B$72,1))</f>
        <v>380950.56702586071</v>
      </c>
      <c r="AN526" s="16">
        <f t="shared" ref="AN526:AN557" si="490">IF(AND(AL526&gt;0,AM526&gt;0),AL526/(1-$B$71*MAX(0,1-AP525/AM526)),0)</f>
        <v>25217.342809174905</v>
      </c>
      <c r="AO526" s="16">
        <f t="shared" si="465"/>
        <v>355733.22421668581</v>
      </c>
      <c r="AP526" s="16">
        <f t="shared" ref="AP526:AP557" si="491">IF(AN526&gt;0,IF(AN526&lt;=AM526,AP525*(1-AN526/AM526),0),IF(AND(AL526&lt;0,AO526&gt;0),AP525-AL526,AP525))/$B$74</f>
        <v>177619.08889616211</v>
      </c>
      <c r="AQ526" s="16">
        <f t="shared" si="466"/>
        <v>22000</v>
      </c>
      <c r="AR526" s="16">
        <f t="shared" ref="AR526:AR557" si="492">IF($B526&gt;$AQ$520,AT525,AT525*$B$73*IF(AT525&gt;0,$B$72,1))</f>
        <v>378952.2355223606</v>
      </c>
      <c r="AS526" s="16">
        <f t="shared" ref="AS526:AS557" si="493">IF(AND(AQ526&gt;0,AR526&gt;0),AQ526/(1-$B$71*MAX(0,1-AU525/AR526)),0)</f>
        <v>25210.335106867165</v>
      </c>
      <c r="AT526" s="16">
        <f t="shared" si="467"/>
        <v>353741.90041549341</v>
      </c>
      <c r="AU526" s="16">
        <f t="shared" ref="AU526:AU557" si="494">IF(AS526&gt;0,IF(AS526&lt;=AR526,AU525*(1-AS526/AR526),0),IF(AND(AQ526&lt;0,AT526&gt;0),AU525-AQ526,AU525))/$B$74</f>
        <v>176948.28210510354</v>
      </c>
    </row>
    <row r="527" spans="1:47">
      <c r="B527" s="13">
        <v>2</v>
      </c>
      <c r="C527" s="16">
        <f t="shared" si="450"/>
        <v>22000</v>
      </c>
      <c r="D527" s="16">
        <f t="shared" si="468"/>
        <v>451580.4609534684</v>
      </c>
      <c r="E527" s="16">
        <f t="shared" si="469"/>
        <v>25664.106175688423</v>
      </c>
      <c r="F527" s="16">
        <f t="shared" si="451"/>
        <v>425916.35477777995</v>
      </c>
      <c r="G527" s="16">
        <f t="shared" si="470"/>
        <v>188271.04680228938</v>
      </c>
      <c r="H527" s="16">
        <f t="shared" si="452"/>
        <v>22000</v>
      </c>
      <c r="I527" s="16">
        <f t="shared" si="471"/>
        <v>312041.3742069907</v>
      </c>
      <c r="J527" s="16">
        <f t="shared" si="472"/>
        <v>25212.115322860056</v>
      </c>
      <c r="K527" s="16">
        <f t="shared" si="453"/>
        <v>286829.25888413063</v>
      </c>
      <c r="L527" s="16">
        <f t="shared" si="473"/>
        <v>143410.69005484361</v>
      </c>
      <c r="M527" s="16">
        <f t="shared" si="454"/>
        <v>22000</v>
      </c>
      <c r="N527" s="16">
        <f t="shared" si="474"/>
        <v>378054.66126398282</v>
      </c>
      <c r="O527" s="16">
        <f t="shared" si="475"/>
        <v>25436.256559682435</v>
      </c>
      <c r="P527" s="16">
        <f t="shared" si="455"/>
        <v>352618.4047043004</v>
      </c>
      <c r="Q527" s="16">
        <f t="shared" si="476"/>
        <v>166080.53410374414</v>
      </c>
      <c r="R527" s="16">
        <f t="shared" si="456"/>
        <v>22000</v>
      </c>
      <c r="S527" s="16">
        <f t="shared" si="477"/>
        <v>343415.54025774851</v>
      </c>
      <c r="T527" s="16">
        <f t="shared" si="478"/>
        <v>25320.966103259751</v>
      </c>
      <c r="U527" s="16">
        <f t="shared" si="457"/>
        <v>318094.57415448874</v>
      </c>
      <c r="V527" s="16">
        <f t="shared" si="479"/>
        <v>154543.59278832609</v>
      </c>
      <c r="W527" s="16">
        <f t="shared" si="458"/>
        <v>22000</v>
      </c>
      <c r="X527" s="16">
        <f t="shared" si="480"/>
        <v>359545.78056384716</v>
      </c>
      <c r="Y527" s="16">
        <f t="shared" si="481"/>
        <v>25375.295118390943</v>
      </c>
      <c r="Z527" s="16">
        <f t="shared" si="459"/>
        <v>334170.48544545623</v>
      </c>
      <c r="AA527" s="16">
        <f t="shared" si="482"/>
        <v>160009.93950665867</v>
      </c>
      <c r="AB527" s="16">
        <f t="shared" si="460"/>
        <v>22000</v>
      </c>
      <c r="AC527" s="16">
        <f t="shared" si="483"/>
        <v>367724.13813625037</v>
      </c>
      <c r="AD527" s="16">
        <f t="shared" si="484"/>
        <v>25402.413305605369</v>
      </c>
      <c r="AE527" s="16">
        <f t="shared" si="461"/>
        <v>342321.72483064502</v>
      </c>
      <c r="AF527" s="16">
        <f t="shared" si="485"/>
        <v>162718.27699782382</v>
      </c>
      <c r="AG527" s="16">
        <f t="shared" si="462"/>
        <v>22000</v>
      </c>
      <c r="AH527" s="16">
        <f t="shared" si="486"/>
        <v>363625.44911310228</v>
      </c>
      <c r="AI527" s="16">
        <f t="shared" si="487"/>
        <v>25388.858666070184</v>
      </c>
      <c r="AJ527" s="16">
        <f t="shared" si="463"/>
        <v>338236.59044703213</v>
      </c>
      <c r="AK527" s="16">
        <f t="shared" si="488"/>
        <v>161366.17179569704</v>
      </c>
      <c r="AL527" s="16">
        <f t="shared" si="464"/>
        <v>22000</v>
      </c>
      <c r="AM527" s="16">
        <f t="shared" si="489"/>
        <v>365672.41050130001</v>
      </c>
      <c r="AN527" s="16">
        <f t="shared" si="490"/>
        <v>25395.637141979201</v>
      </c>
      <c r="AO527" s="16">
        <f t="shared" si="465"/>
        <v>340276.77335932082</v>
      </c>
      <c r="AP527" s="16">
        <f t="shared" si="491"/>
        <v>162042.73981171477</v>
      </c>
      <c r="AQ527" s="16">
        <f t="shared" si="466"/>
        <v>22000</v>
      </c>
      <c r="AR527" s="16">
        <f t="shared" si="492"/>
        <v>363625.44911310228</v>
      </c>
      <c r="AS527" s="16">
        <f t="shared" si="493"/>
        <v>25388.858666070184</v>
      </c>
      <c r="AT527" s="16">
        <f t="shared" si="467"/>
        <v>338236.59044703213</v>
      </c>
      <c r="AU527" s="16">
        <f t="shared" si="494"/>
        <v>161366.17179569704</v>
      </c>
    </row>
    <row r="528" spans="1:47">
      <c r="B528" s="13">
        <v>3</v>
      </c>
      <c r="C528" s="16">
        <f t="shared" si="450"/>
        <v>22000</v>
      </c>
      <c r="D528" s="16">
        <f t="shared" si="468"/>
        <v>437816.45773027116</v>
      </c>
      <c r="E528" s="16">
        <f t="shared" si="469"/>
        <v>25827.479551995082</v>
      </c>
      <c r="F528" s="16">
        <f t="shared" si="451"/>
        <v>411988.9781782761</v>
      </c>
      <c r="G528" s="16">
        <f t="shared" si="470"/>
        <v>173690.82593164255</v>
      </c>
      <c r="H528" s="16">
        <f t="shared" si="452"/>
        <v>22000</v>
      </c>
      <c r="I528" s="16">
        <f t="shared" si="471"/>
        <v>294843.26837735326</v>
      </c>
      <c r="J528" s="16">
        <f t="shared" si="472"/>
        <v>25390.580664170393</v>
      </c>
      <c r="K528" s="16">
        <f t="shared" si="453"/>
        <v>269452.68771318288</v>
      </c>
      <c r="L528" s="16">
        <f t="shared" si="473"/>
        <v>128490.98456163435</v>
      </c>
      <c r="M528" s="16">
        <f t="shared" si="454"/>
        <v>22000</v>
      </c>
      <c r="N528" s="16">
        <f t="shared" si="474"/>
        <v>362470.56293173856</v>
      </c>
      <c r="O528" s="16">
        <f t="shared" si="475"/>
        <v>25607.315152059931</v>
      </c>
      <c r="P528" s="16">
        <f t="shared" si="455"/>
        <v>336863.24777967861</v>
      </c>
      <c r="Q528" s="16">
        <f t="shared" si="476"/>
        <v>151321.08627261623</v>
      </c>
      <c r="R528" s="16">
        <f t="shared" si="456"/>
        <v>22000</v>
      </c>
      <c r="S528" s="16">
        <f t="shared" si="477"/>
        <v>326982.13655636518</v>
      </c>
      <c r="T528" s="16">
        <f t="shared" si="478"/>
        <v>25495.853480132424</v>
      </c>
      <c r="U528" s="16">
        <f t="shared" si="457"/>
        <v>301486.28307623276</v>
      </c>
      <c r="V528" s="16">
        <f t="shared" si="479"/>
        <v>139699.34276117187</v>
      </c>
      <c r="W528" s="16">
        <f t="shared" si="458"/>
        <v>22000</v>
      </c>
      <c r="X528" s="16">
        <f t="shared" si="480"/>
        <v>343507.2088088023</v>
      </c>
      <c r="Y528" s="16">
        <f t="shared" si="481"/>
        <v>25548.383249959756</v>
      </c>
      <c r="Z528" s="16">
        <f t="shared" si="459"/>
        <v>317958.82555884257</v>
      </c>
      <c r="AA528" s="16">
        <f t="shared" si="482"/>
        <v>145205.08249133287</v>
      </c>
      <c r="AB528" s="16">
        <f t="shared" si="460"/>
        <v>22000</v>
      </c>
      <c r="AC528" s="16">
        <f t="shared" si="483"/>
        <v>351886.19382241328</v>
      </c>
      <c r="AD528" s="16">
        <f t="shared" si="484"/>
        <v>25574.600003383388</v>
      </c>
      <c r="AE528" s="16">
        <f t="shared" si="461"/>
        <v>326311.59381902986</v>
      </c>
      <c r="AF528" s="16">
        <f t="shared" si="485"/>
        <v>147933.46916266176</v>
      </c>
      <c r="AG528" s="16">
        <f t="shared" si="462"/>
        <v>22000</v>
      </c>
      <c r="AH528" s="16">
        <f t="shared" si="486"/>
        <v>347686.92078412219</v>
      </c>
      <c r="AI528" s="16">
        <f t="shared" si="487"/>
        <v>25561.496211102432</v>
      </c>
      <c r="AJ528" s="16">
        <f t="shared" si="463"/>
        <v>322125.42457301979</v>
      </c>
      <c r="AK528" s="16">
        <f t="shared" si="488"/>
        <v>146571.31170096918</v>
      </c>
      <c r="AL528" s="16">
        <f t="shared" si="464"/>
        <v>22000</v>
      </c>
      <c r="AM528" s="16">
        <f t="shared" si="489"/>
        <v>349784.10640698025</v>
      </c>
      <c r="AN528" s="16">
        <f t="shared" si="490"/>
        <v>25568.049294485521</v>
      </c>
      <c r="AO528" s="16">
        <f t="shared" si="465"/>
        <v>324216.05711249472</v>
      </c>
      <c r="AP528" s="16">
        <f t="shared" si="491"/>
        <v>147252.89905341298</v>
      </c>
      <c r="AQ528" s="16">
        <f t="shared" si="466"/>
        <v>22000</v>
      </c>
      <c r="AR528" s="16">
        <f t="shared" si="492"/>
        <v>347686.92078412219</v>
      </c>
      <c r="AS528" s="16">
        <f t="shared" si="493"/>
        <v>25561.496211102432</v>
      </c>
      <c r="AT528" s="16">
        <f t="shared" si="467"/>
        <v>322125.42457301979</v>
      </c>
      <c r="AU528" s="16">
        <f t="shared" si="494"/>
        <v>146571.31170096918</v>
      </c>
    </row>
    <row r="529" spans="2:47">
      <c r="B529" s="13">
        <v>4</v>
      </c>
      <c r="C529" s="16">
        <f t="shared" si="450"/>
        <v>22000</v>
      </c>
      <c r="D529" s="16">
        <f t="shared" si="468"/>
        <v>423499.95022857719</v>
      </c>
      <c r="E529" s="16">
        <f t="shared" si="469"/>
        <v>25985.245776336298</v>
      </c>
      <c r="F529" s="16">
        <f t="shared" si="451"/>
        <v>397514.7044522409</v>
      </c>
      <c r="G529" s="16">
        <f t="shared" si="470"/>
        <v>159836.71424101028</v>
      </c>
      <c r="H529" s="16">
        <f t="shared" si="452"/>
        <v>22000</v>
      </c>
      <c r="I529" s="16">
        <f t="shared" si="471"/>
        <v>276981.19580788922</v>
      </c>
      <c r="J529" s="16">
        <f t="shared" si="472"/>
        <v>25563.160963868049</v>
      </c>
      <c r="K529" s="16">
        <f t="shared" si="453"/>
        <v>251418.03484402117</v>
      </c>
      <c r="L529" s="16">
        <f t="shared" si="473"/>
        <v>114345.381219032</v>
      </c>
      <c r="M529" s="16">
        <f t="shared" si="454"/>
        <v>22000</v>
      </c>
      <c r="N529" s="16">
        <f t="shared" si="474"/>
        <v>346275.20692264283</v>
      </c>
      <c r="O529" s="16">
        <f t="shared" si="475"/>
        <v>25772.618750912468</v>
      </c>
      <c r="P529" s="16">
        <f t="shared" si="455"/>
        <v>320502.58817173034</v>
      </c>
      <c r="Q529" s="16">
        <f t="shared" si="476"/>
        <v>137312.29376529204</v>
      </c>
      <c r="R529" s="16">
        <f t="shared" si="456"/>
        <v>22000</v>
      </c>
      <c r="S529" s="16">
        <f t="shared" si="477"/>
        <v>309909.80982538272</v>
      </c>
      <c r="T529" s="16">
        <f t="shared" si="478"/>
        <v>25664.917082946205</v>
      </c>
      <c r="U529" s="16">
        <f t="shared" si="457"/>
        <v>284244.8927424365</v>
      </c>
      <c r="V529" s="16">
        <f t="shared" si="479"/>
        <v>125617.90256140601</v>
      </c>
      <c r="W529" s="16">
        <f t="shared" si="458"/>
        <v>22000</v>
      </c>
      <c r="X529" s="16">
        <f t="shared" si="480"/>
        <v>326842.59514495666</v>
      </c>
      <c r="Y529" s="16">
        <f t="shared" si="481"/>
        <v>25715.679518751764</v>
      </c>
      <c r="Z529" s="16">
        <f t="shared" si="459"/>
        <v>301126.91562620492</v>
      </c>
      <c r="AA529" s="16">
        <f t="shared" si="482"/>
        <v>131157.33141637576</v>
      </c>
      <c r="AB529" s="16">
        <f t="shared" si="460"/>
        <v>22000</v>
      </c>
      <c r="AC529" s="16">
        <f t="shared" si="483"/>
        <v>335428.73975033354</v>
      </c>
      <c r="AD529" s="16">
        <f t="shared" si="484"/>
        <v>25741.011100340555</v>
      </c>
      <c r="AE529" s="16">
        <f t="shared" si="461"/>
        <v>309687.72864999296</v>
      </c>
      <c r="AF529" s="16">
        <f t="shared" si="485"/>
        <v>133902.90421019634</v>
      </c>
      <c r="AG529" s="16">
        <f t="shared" si="462"/>
        <v>22000</v>
      </c>
      <c r="AH529" s="16">
        <f t="shared" si="486"/>
        <v>331125.60893558996</v>
      </c>
      <c r="AI529" s="16">
        <f t="shared" si="487"/>
        <v>25728.349999193499</v>
      </c>
      <c r="AJ529" s="16">
        <f t="shared" si="463"/>
        <v>305397.25893639645</v>
      </c>
      <c r="AK529" s="16">
        <f t="shared" si="488"/>
        <v>132532.12685390338</v>
      </c>
      <c r="AL529" s="16">
        <f t="shared" si="464"/>
        <v>22000</v>
      </c>
      <c r="AM529" s="16">
        <f t="shared" si="489"/>
        <v>333274.6537482178</v>
      </c>
      <c r="AN529" s="16">
        <f t="shared" si="490"/>
        <v>25734.681761853884</v>
      </c>
      <c r="AO529" s="16">
        <f t="shared" si="465"/>
        <v>307539.97198636393</v>
      </c>
      <c r="AP529" s="16">
        <f t="shared" si="491"/>
        <v>133218.01756281769</v>
      </c>
      <c r="AQ529" s="16">
        <f t="shared" si="466"/>
        <v>22000</v>
      </c>
      <c r="AR529" s="16">
        <f t="shared" si="492"/>
        <v>331125.60893558996</v>
      </c>
      <c r="AS529" s="16">
        <f t="shared" si="493"/>
        <v>25728.349999193499</v>
      </c>
      <c r="AT529" s="16">
        <f t="shared" si="467"/>
        <v>305397.25893639645</v>
      </c>
      <c r="AU529" s="16">
        <f t="shared" si="494"/>
        <v>132532.12685390338</v>
      </c>
    </row>
    <row r="530" spans="2:47">
      <c r="B530" s="13">
        <v>5</v>
      </c>
      <c r="C530" s="16">
        <f t="shared" si="450"/>
        <v>22000</v>
      </c>
      <c r="D530" s="16">
        <f t="shared" si="468"/>
        <v>408621.26529463654</v>
      </c>
      <c r="E530" s="16">
        <f t="shared" si="469"/>
        <v>26137.520723738005</v>
      </c>
      <c r="F530" s="16">
        <f t="shared" si="451"/>
        <v>382483.74457089853</v>
      </c>
      <c r="G530" s="16">
        <f t="shared" si="470"/>
        <v>146679.1517278612</v>
      </c>
      <c r="H530" s="16">
        <f t="shared" si="452"/>
        <v>22000</v>
      </c>
      <c r="I530" s="16">
        <f t="shared" si="471"/>
        <v>258442.65473756311</v>
      </c>
      <c r="J530" s="16">
        <f t="shared" si="472"/>
        <v>25729.95853970429</v>
      </c>
      <c r="K530" s="16">
        <f t="shared" si="453"/>
        <v>232712.69619785881</v>
      </c>
      <c r="L530" s="16">
        <f t="shared" si="473"/>
        <v>100942.56574784877</v>
      </c>
      <c r="M530" s="16">
        <f t="shared" si="454"/>
        <v>22000</v>
      </c>
      <c r="N530" s="16">
        <f t="shared" si="474"/>
        <v>329457.43048524851</v>
      </c>
      <c r="O530" s="16">
        <f t="shared" si="475"/>
        <v>25932.276857338671</v>
      </c>
      <c r="P530" s="16">
        <f t="shared" si="455"/>
        <v>303525.15362790984</v>
      </c>
      <c r="Q530" s="16">
        <f t="shared" si="476"/>
        <v>124023.68496759632</v>
      </c>
      <c r="R530" s="16">
        <f t="shared" si="456"/>
        <v>22000</v>
      </c>
      <c r="S530" s="16">
        <f t="shared" si="477"/>
        <v>292186.69504566019</v>
      </c>
      <c r="T530" s="16">
        <f t="shared" si="478"/>
        <v>25828.262827354156</v>
      </c>
      <c r="U530" s="16">
        <f t="shared" si="457"/>
        <v>266358.43221830606</v>
      </c>
      <c r="V530" s="16">
        <f t="shared" si="479"/>
        <v>112268.3603250665</v>
      </c>
      <c r="W530" s="16">
        <f t="shared" si="458"/>
        <v>22000</v>
      </c>
      <c r="X530" s="16">
        <f t="shared" si="480"/>
        <v>309540.40164880105</v>
      </c>
      <c r="Y530" s="16">
        <f t="shared" si="481"/>
        <v>25877.29155934992</v>
      </c>
      <c r="Z530" s="16">
        <f t="shared" si="459"/>
        <v>283663.11008945113</v>
      </c>
      <c r="AA530" s="16">
        <f t="shared" si="482"/>
        <v>117835.98009870527</v>
      </c>
      <c r="AB530" s="16">
        <f t="shared" si="460"/>
        <v>22000</v>
      </c>
      <c r="AC530" s="16">
        <f t="shared" si="483"/>
        <v>318340.40378847375</v>
      </c>
      <c r="AD530" s="16">
        <f t="shared" si="484"/>
        <v>25901.755069557727</v>
      </c>
      <c r="AE530" s="16">
        <f t="shared" si="461"/>
        <v>292438.648718916</v>
      </c>
      <c r="AF530" s="16">
        <f t="shared" si="485"/>
        <v>120595.97981192973</v>
      </c>
      <c r="AG530" s="16">
        <f t="shared" si="462"/>
        <v>22000</v>
      </c>
      <c r="AH530" s="16">
        <f t="shared" si="486"/>
        <v>313930.05835107935</v>
      </c>
      <c r="AI530" s="16">
        <f t="shared" si="487"/>
        <v>25889.528085946968</v>
      </c>
      <c r="AJ530" s="16">
        <f t="shared" si="463"/>
        <v>288040.53026513237</v>
      </c>
      <c r="AK530" s="16">
        <f t="shared" si="488"/>
        <v>119217.96291710269</v>
      </c>
      <c r="AL530" s="16">
        <f t="shared" si="464"/>
        <v>22000</v>
      </c>
      <c r="AM530" s="16">
        <f t="shared" si="489"/>
        <v>316132.63880366297</v>
      </c>
      <c r="AN530" s="16">
        <f t="shared" si="490"/>
        <v>25895.642808871147</v>
      </c>
      <c r="AO530" s="16">
        <f t="shared" si="465"/>
        <v>290236.9959947918</v>
      </c>
      <c r="AP530" s="16">
        <f t="shared" si="491"/>
        <v>119907.46698679205</v>
      </c>
      <c r="AQ530" s="16">
        <f t="shared" si="466"/>
        <v>22000</v>
      </c>
      <c r="AR530" s="16">
        <f t="shared" si="492"/>
        <v>313930.05835107935</v>
      </c>
      <c r="AS530" s="16">
        <f t="shared" si="493"/>
        <v>25889.528085946968</v>
      </c>
      <c r="AT530" s="16">
        <f t="shared" si="467"/>
        <v>288040.53026513237</v>
      </c>
      <c r="AU530" s="16">
        <f t="shared" si="494"/>
        <v>119217.96291710269</v>
      </c>
    </row>
    <row r="531" spans="2:47">
      <c r="B531" s="13">
        <v>6</v>
      </c>
      <c r="C531" s="16">
        <f t="shared" si="450"/>
        <v>22000</v>
      </c>
      <c r="D531" s="16">
        <f t="shared" si="468"/>
        <v>393170.34039420943</v>
      </c>
      <c r="E531" s="16">
        <f t="shared" si="469"/>
        <v>26284.424229338008</v>
      </c>
      <c r="F531" s="16">
        <f t="shared" si="451"/>
        <v>366885.91616487142</v>
      </c>
      <c r="G531" s="16">
        <f t="shared" si="470"/>
        <v>134189.49237916301</v>
      </c>
      <c r="H531" s="16">
        <f t="shared" si="452"/>
        <v>22000</v>
      </c>
      <c r="I531" s="16">
        <f t="shared" si="471"/>
        <v>239214.68892962698</v>
      </c>
      <c r="J531" s="16">
        <f t="shared" si="472"/>
        <v>25891.081500500892</v>
      </c>
      <c r="K531" s="16">
        <f t="shared" si="453"/>
        <v>213323.6074291261</v>
      </c>
      <c r="L531" s="16">
        <f t="shared" si="473"/>
        <v>88252.139535487702</v>
      </c>
      <c r="M531" s="16">
        <f t="shared" si="454"/>
        <v>22000</v>
      </c>
      <c r="N531" s="16">
        <f t="shared" si="474"/>
        <v>312005.64642027364</v>
      </c>
      <c r="O531" s="16">
        <f t="shared" si="475"/>
        <v>26086.403848550413</v>
      </c>
      <c r="P531" s="16">
        <f t="shared" si="455"/>
        <v>285919.24257172324</v>
      </c>
      <c r="Q531" s="16">
        <f t="shared" si="476"/>
        <v>111425.70490008427</v>
      </c>
      <c r="R531" s="16">
        <f t="shared" si="456"/>
        <v>22000</v>
      </c>
      <c r="S531" s="16">
        <f t="shared" si="477"/>
        <v>273800.48681448551</v>
      </c>
      <c r="T531" s="16">
        <f t="shared" si="478"/>
        <v>25986.001974466344</v>
      </c>
      <c r="U531" s="16">
        <f t="shared" si="457"/>
        <v>247814.48484001917</v>
      </c>
      <c r="V531" s="16">
        <f t="shared" si="479"/>
        <v>99620.720760265394</v>
      </c>
      <c r="W531" s="16">
        <f t="shared" si="458"/>
        <v>22000</v>
      </c>
      <c r="X531" s="16">
        <f t="shared" si="480"/>
        <v>291588.65738535038</v>
      </c>
      <c r="Y531" s="16">
        <f t="shared" si="481"/>
        <v>26033.332130230869</v>
      </c>
      <c r="Z531" s="16">
        <f t="shared" si="459"/>
        <v>265555.32525511953</v>
      </c>
      <c r="AA531" s="16">
        <f t="shared" si="482"/>
        <v>105211.2390725272</v>
      </c>
      <c r="AB531" s="16">
        <f t="shared" si="460"/>
        <v>22000</v>
      </c>
      <c r="AC531" s="16">
        <f t="shared" si="483"/>
        <v>300609.38456412248</v>
      </c>
      <c r="AD531" s="16">
        <f t="shared" si="484"/>
        <v>26056.945397670301</v>
      </c>
      <c r="AE531" s="16">
        <f t="shared" si="461"/>
        <v>274552.43916645215</v>
      </c>
      <c r="AF531" s="16">
        <f t="shared" si="485"/>
        <v>107983.01035210314</v>
      </c>
      <c r="AG531" s="16">
        <f t="shared" si="462"/>
        <v>22000</v>
      </c>
      <c r="AH531" s="16">
        <f t="shared" si="486"/>
        <v>296088.38268074015</v>
      </c>
      <c r="AI531" s="16">
        <f t="shared" si="487"/>
        <v>26045.143595650054</v>
      </c>
      <c r="AJ531" s="16">
        <f t="shared" si="463"/>
        <v>270043.23908509011</v>
      </c>
      <c r="AK531" s="16">
        <f t="shared" si="488"/>
        <v>106599.0822746144</v>
      </c>
      <c r="AL531" s="16">
        <f t="shared" si="464"/>
        <v>22000</v>
      </c>
      <c r="AM531" s="16">
        <f t="shared" si="489"/>
        <v>298346.21766288631</v>
      </c>
      <c r="AN531" s="16">
        <f t="shared" si="490"/>
        <v>26051.045741432859</v>
      </c>
      <c r="AO531" s="16">
        <f t="shared" si="465"/>
        <v>272295.17192145344</v>
      </c>
      <c r="AP531" s="16">
        <f t="shared" si="491"/>
        <v>107291.53569089837</v>
      </c>
      <c r="AQ531" s="16">
        <f t="shared" si="466"/>
        <v>22000</v>
      </c>
      <c r="AR531" s="16">
        <f t="shared" si="492"/>
        <v>296088.38268074015</v>
      </c>
      <c r="AS531" s="16">
        <f t="shared" si="493"/>
        <v>26045.143595650054</v>
      </c>
      <c r="AT531" s="16">
        <f t="shared" si="467"/>
        <v>270043.23908509011</v>
      </c>
      <c r="AU531" s="16">
        <f t="shared" si="494"/>
        <v>106599.0822746144</v>
      </c>
    </row>
    <row r="532" spans="2:47">
      <c r="B532" s="13">
        <v>7</v>
      </c>
      <c r="C532" s="16">
        <f t="shared" si="450"/>
        <v>22000</v>
      </c>
      <c r="D532" s="16">
        <f t="shared" si="468"/>
        <v>377136.70866251795</v>
      </c>
      <c r="E532" s="16">
        <f t="shared" si="469"/>
        <v>26426.079444457642</v>
      </c>
      <c r="F532" s="16">
        <f t="shared" si="451"/>
        <v>350710.62921806029</v>
      </c>
      <c r="G532" s="16">
        <f t="shared" si="470"/>
        <v>122339.99550332216</v>
      </c>
      <c r="H532" s="16">
        <f t="shared" si="452"/>
        <v>22000</v>
      </c>
      <c r="I532" s="16">
        <f t="shared" si="471"/>
        <v>219283.86902069591</v>
      </c>
      <c r="J532" s="16">
        <f t="shared" si="472"/>
        <v>26046.643016757062</v>
      </c>
      <c r="K532" s="16">
        <f t="shared" si="453"/>
        <v>193237.22600393885</v>
      </c>
      <c r="L532" s="16">
        <f t="shared" si="473"/>
        <v>76244.615805531794</v>
      </c>
      <c r="M532" s="16">
        <f t="shared" si="454"/>
        <v>22000</v>
      </c>
      <c r="N532" s="16">
        <f t="shared" si="474"/>
        <v>293907.8262091772</v>
      </c>
      <c r="O532" s="16">
        <f t="shared" si="475"/>
        <v>26235.118288455993</v>
      </c>
      <c r="P532" s="16">
        <f t="shared" si="455"/>
        <v>267672.70792072121</v>
      </c>
      <c r="Q532" s="16">
        <f t="shared" si="476"/>
        <v>99489.708927146843</v>
      </c>
      <c r="R532" s="16">
        <f t="shared" si="456"/>
        <v>22000</v>
      </c>
      <c r="S532" s="16">
        <f t="shared" si="477"/>
        <v>254738.4215464493</v>
      </c>
      <c r="T532" s="16">
        <f t="shared" si="478"/>
        <v>26138.250420249453</v>
      </c>
      <c r="U532" s="16">
        <f t="shared" si="457"/>
        <v>228600.17112619986</v>
      </c>
      <c r="V532" s="16">
        <f t="shared" si="479"/>
        <v>87645.900108045229</v>
      </c>
      <c r="W532" s="16">
        <f t="shared" si="458"/>
        <v>22000</v>
      </c>
      <c r="X532" s="16">
        <f t="shared" si="480"/>
        <v>272974.94104274758</v>
      </c>
      <c r="Y532" s="16">
        <f t="shared" si="481"/>
        <v>26183.918412986677</v>
      </c>
      <c r="Z532" s="16">
        <f t="shared" si="459"/>
        <v>246791.0226297609</v>
      </c>
      <c r="AA532" s="16">
        <f t="shared" si="482"/>
        <v>93254.229956512863</v>
      </c>
      <c r="AB532" s="16">
        <f t="shared" si="460"/>
        <v>22000</v>
      </c>
      <c r="AC532" s="16">
        <f t="shared" si="483"/>
        <v>282223.43431676284</v>
      </c>
      <c r="AD532" s="16">
        <f t="shared" si="484"/>
        <v>26206.699889100055</v>
      </c>
      <c r="AE532" s="16">
        <f t="shared" si="461"/>
        <v>256016.7344276628</v>
      </c>
      <c r="AF532" s="16">
        <f t="shared" si="485"/>
        <v>96035.221001059035</v>
      </c>
      <c r="AG532" s="16">
        <f t="shared" si="462"/>
        <v>22000</v>
      </c>
      <c r="AH532" s="16">
        <f t="shared" si="486"/>
        <v>277588.24718512758</v>
      </c>
      <c r="AI532" s="16">
        <f t="shared" si="487"/>
        <v>26195.314022992341</v>
      </c>
      <c r="AJ532" s="16">
        <f t="shared" si="463"/>
        <v>251392.93316213525</v>
      </c>
      <c r="AK532" s="16">
        <f t="shared" si="488"/>
        <v>94646.658251938439</v>
      </c>
      <c r="AL532" s="16">
        <f t="shared" si="464"/>
        <v>22000</v>
      </c>
      <c r="AM532" s="16">
        <f t="shared" si="489"/>
        <v>279903.09902493889</v>
      </c>
      <c r="AN532" s="16">
        <f t="shared" si="490"/>
        <v>26201.008209516574</v>
      </c>
      <c r="AO532" s="16">
        <f t="shared" si="465"/>
        <v>253702.0908154223</v>
      </c>
      <c r="AP532" s="16">
        <f t="shared" si="491"/>
        <v>95341.422906017498</v>
      </c>
      <c r="AQ532" s="16">
        <f t="shared" si="466"/>
        <v>22000</v>
      </c>
      <c r="AR532" s="16">
        <f t="shared" si="492"/>
        <v>277588.24718512758</v>
      </c>
      <c r="AS532" s="16">
        <f t="shared" si="493"/>
        <v>26195.314022992341</v>
      </c>
      <c r="AT532" s="16">
        <f t="shared" si="467"/>
        <v>251392.93316213525</v>
      </c>
      <c r="AU532" s="16">
        <f t="shared" si="494"/>
        <v>94646.658251938439</v>
      </c>
    </row>
    <row r="533" spans="2:47">
      <c r="B533" s="13">
        <v>8</v>
      </c>
      <c r="C533" s="16">
        <f t="shared" si="450"/>
        <v>22000</v>
      </c>
      <c r="D533" s="16">
        <f t="shared" si="468"/>
        <v>360509.48419841292</v>
      </c>
      <c r="E533" s="16">
        <f t="shared" si="469"/>
        <v>26562.612228003403</v>
      </c>
      <c r="F533" s="16">
        <f t="shared" si="451"/>
        <v>333946.87197040953</v>
      </c>
      <c r="G533" s="16">
        <f t="shared" si="470"/>
        <v>111103.81553388493</v>
      </c>
      <c r="H533" s="16">
        <f t="shared" si="452"/>
        <v>22000</v>
      </c>
      <c r="I533" s="16">
        <f t="shared" si="471"/>
        <v>198636.27409848891</v>
      </c>
      <c r="J533" s="16">
        <f t="shared" si="472"/>
        <v>26196.760622686514</v>
      </c>
      <c r="K533" s="16">
        <f t="shared" si="453"/>
        <v>172439.51347580241</v>
      </c>
      <c r="L533" s="16">
        <f t="shared" si="473"/>
        <v>64891.413914880402</v>
      </c>
      <c r="M533" s="16">
        <f t="shared" si="454"/>
        <v>22000</v>
      </c>
      <c r="N533" s="16">
        <f t="shared" si="474"/>
        <v>275151.48338002618</v>
      </c>
      <c r="O533" s="16">
        <f t="shared" si="475"/>
        <v>26378.542271964267</v>
      </c>
      <c r="P533" s="16">
        <f t="shared" si="455"/>
        <v>248772.94110806193</v>
      </c>
      <c r="Q533" s="16">
        <f t="shared" si="476"/>
        <v>88187.954759848173</v>
      </c>
      <c r="R533" s="16">
        <f t="shared" si="456"/>
        <v>22000</v>
      </c>
      <c r="S533" s="16">
        <f t="shared" si="477"/>
        <v>234987.25990746589</v>
      </c>
      <c r="T533" s="16">
        <f t="shared" si="478"/>
        <v>26285.128017556141</v>
      </c>
      <c r="U533" s="16">
        <f t="shared" si="457"/>
        <v>208702.13188990974</v>
      </c>
      <c r="V533" s="16">
        <f t="shared" si="479"/>
        <v>76315.719310268862</v>
      </c>
      <c r="W533" s="16">
        <f t="shared" si="458"/>
        <v>22000</v>
      </c>
      <c r="X533" s="16">
        <f t="shared" si="480"/>
        <v>253686.36380203645</v>
      </c>
      <c r="Y533" s="16">
        <f t="shared" si="481"/>
        <v>26329.171344713628</v>
      </c>
      <c r="Z533" s="16">
        <f t="shared" si="459"/>
        <v>227357.19245732282</v>
      </c>
      <c r="AA533" s="16">
        <f t="shared" si="482"/>
        <v>81936.978068557422</v>
      </c>
      <c r="AB533" s="16">
        <f t="shared" si="460"/>
        <v>22000</v>
      </c>
      <c r="AC533" s="16">
        <f t="shared" si="483"/>
        <v>263169.84198757174</v>
      </c>
      <c r="AD533" s="16">
        <f t="shared" si="484"/>
        <v>26351.140003706878</v>
      </c>
      <c r="AE533" s="16">
        <f t="shared" si="461"/>
        <v>236818.70198386486</v>
      </c>
      <c r="AF533" s="16">
        <f t="shared" si="485"/>
        <v>84724.740056630602</v>
      </c>
      <c r="AG533" s="16">
        <f t="shared" si="462"/>
        <v>22000</v>
      </c>
      <c r="AH533" s="16">
        <f t="shared" si="486"/>
        <v>258416.85171468533</v>
      </c>
      <c r="AI533" s="16">
        <f t="shared" si="487"/>
        <v>26340.160568079344</v>
      </c>
      <c r="AJ533" s="16">
        <f t="shared" si="463"/>
        <v>232076.691146606</v>
      </c>
      <c r="AK533" s="16">
        <f t="shared" si="488"/>
        <v>83332.767593826196</v>
      </c>
      <c r="AL533" s="16">
        <f t="shared" si="464"/>
        <v>22000</v>
      </c>
      <c r="AM533" s="16">
        <f t="shared" si="489"/>
        <v>260790.52723280521</v>
      </c>
      <c r="AN533" s="16">
        <f t="shared" si="490"/>
        <v>26345.651543512809</v>
      </c>
      <c r="AO533" s="16">
        <f t="shared" si="465"/>
        <v>234444.87568929238</v>
      </c>
      <c r="AP533" s="16">
        <f t="shared" si="491"/>
        <v>84029.23113787343</v>
      </c>
      <c r="AQ533" s="16">
        <f t="shared" si="466"/>
        <v>22000</v>
      </c>
      <c r="AR533" s="16">
        <f t="shared" si="492"/>
        <v>258416.85171468533</v>
      </c>
      <c r="AS533" s="16">
        <f t="shared" si="493"/>
        <v>26340.160568079344</v>
      </c>
      <c r="AT533" s="16">
        <f t="shared" si="467"/>
        <v>232076.691146606</v>
      </c>
      <c r="AU533" s="16">
        <f t="shared" si="494"/>
        <v>83332.767593826196</v>
      </c>
    </row>
    <row r="534" spans="2:47">
      <c r="B534" s="13">
        <v>9</v>
      </c>
      <c r="C534" s="16">
        <f t="shared" si="450"/>
        <v>22000</v>
      </c>
      <c r="D534" s="16">
        <f t="shared" si="468"/>
        <v>343277.34757326276</v>
      </c>
      <c r="E534" s="16">
        <f t="shared" si="469"/>
        <v>26694.15057390272</v>
      </c>
      <c r="F534" s="16">
        <f t="shared" si="451"/>
        <v>316583.19699936005</v>
      </c>
      <c r="G534" s="16">
        <f t="shared" si="470"/>
        <v>100454.99043551317</v>
      </c>
      <c r="H534" s="16">
        <f t="shared" si="452"/>
        <v>22000</v>
      </c>
      <c r="I534" s="16">
        <f t="shared" si="471"/>
        <v>177257.47348231633</v>
      </c>
      <c r="J534" s="16">
        <f t="shared" si="472"/>
        <v>26341.555551565292</v>
      </c>
      <c r="K534" s="16">
        <f t="shared" si="453"/>
        <v>150915.91793075105</v>
      </c>
      <c r="L534" s="16">
        <f t="shared" si="473"/>
        <v>54164.851908096614</v>
      </c>
      <c r="M534" s="16">
        <f t="shared" si="454"/>
        <v>22000</v>
      </c>
      <c r="N534" s="16">
        <f t="shared" si="474"/>
        <v>255723.65708262121</v>
      </c>
      <c r="O534" s="16">
        <f t="shared" si="475"/>
        <v>26516.800804286151</v>
      </c>
      <c r="P534" s="16">
        <f t="shared" si="455"/>
        <v>229206.85627833506</v>
      </c>
      <c r="Q534" s="16">
        <f t="shared" si="476"/>
        <v>77493.592883605874</v>
      </c>
      <c r="R534" s="16">
        <f t="shared" si="456"/>
        <v>22000</v>
      </c>
      <c r="S534" s="16">
        <f t="shared" si="477"/>
        <v>214533.26945491383</v>
      </c>
      <c r="T534" s="16">
        <f t="shared" si="478"/>
        <v>26426.757932366661</v>
      </c>
      <c r="U534" s="16">
        <f t="shared" si="457"/>
        <v>188106.51152254717</v>
      </c>
      <c r="V534" s="16">
        <f t="shared" si="479"/>
        <v>65602.895515163007</v>
      </c>
      <c r="W534" s="16">
        <f t="shared" si="458"/>
        <v>22000</v>
      </c>
      <c r="X534" s="16">
        <f t="shared" si="480"/>
        <v>233709.55241458042</v>
      </c>
      <c r="Y534" s="16">
        <f t="shared" si="481"/>
        <v>26469.21498500503</v>
      </c>
      <c r="Z534" s="16">
        <f t="shared" si="459"/>
        <v>207240.33742957539</v>
      </c>
      <c r="AA534" s="16">
        <f t="shared" si="482"/>
        <v>71232.403419037131</v>
      </c>
      <c r="AB534" s="16">
        <f t="shared" si="460"/>
        <v>22000</v>
      </c>
      <c r="AC534" s="16">
        <f t="shared" si="483"/>
        <v>243435.41651729404</v>
      </c>
      <c r="AD534" s="16">
        <f t="shared" si="484"/>
        <v>26490.390229225541</v>
      </c>
      <c r="AE534" s="16">
        <f t="shared" si="461"/>
        <v>216945.0262880685</v>
      </c>
      <c r="AF534" s="16">
        <f t="shared" si="485"/>
        <v>74024.589684580918</v>
      </c>
      <c r="AG534" s="16">
        <f t="shared" si="462"/>
        <v>22000</v>
      </c>
      <c r="AH534" s="16">
        <f t="shared" si="486"/>
        <v>238560.91389724216</v>
      </c>
      <c r="AI534" s="16">
        <f t="shared" si="487"/>
        <v>26479.807506141809</v>
      </c>
      <c r="AJ534" s="16">
        <f t="shared" si="463"/>
        <v>212081.10639110036</v>
      </c>
      <c r="AK534" s="16">
        <f t="shared" si="488"/>
        <v>72630.381330843695</v>
      </c>
      <c r="AL534" s="16">
        <f t="shared" si="464"/>
        <v>22000</v>
      </c>
      <c r="AM534" s="16">
        <f t="shared" si="489"/>
        <v>240995.26551605121</v>
      </c>
      <c r="AN534" s="16">
        <f t="shared" si="490"/>
        <v>26485.10012529678</v>
      </c>
      <c r="AO534" s="16">
        <f t="shared" si="465"/>
        <v>214510.16539075444</v>
      </c>
      <c r="AP534" s="16">
        <f t="shared" si="491"/>
        <v>73327.956970462707</v>
      </c>
      <c r="AQ534" s="16">
        <f t="shared" si="466"/>
        <v>22000</v>
      </c>
      <c r="AR534" s="16">
        <f t="shared" si="492"/>
        <v>238560.91389724216</v>
      </c>
      <c r="AS534" s="16">
        <f t="shared" si="493"/>
        <v>26479.807506141809</v>
      </c>
      <c r="AT534" s="16">
        <f t="shared" si="467"/>
        <v>212081.10639110036</v>
      </c>
      <c r="AU534" s="16">
        <f t="shared" si="494"/>
        <v>72630.381330843695</v>
      </c>
    </row>
    <row r="535" spans="2:47">
      <c r="B535" s="13">
        <v>10</v>
      </c>
      <c r="C535" s="16">
        <f t="shared" si="450"/>
        <v>22000</v>
      </c>
      <c r="D535" s="16">
        <f t="shared" si="468"/>
        <v>325428.53152352216</v>
      </c>
      <c r="E535" s="16">
        <f t="shared" si="469"/>
        <v>26820.824074898246</v>
      </c>
      <c r="F535" s="16">
        <f t="shared" si="451"/>
        <v>298607.7074486239</v>
      </c>
      <c r="G535" s="16">
        <f t="shared" si="470"/>
        <v>90368.428841094006</v>
      </c>
      <c r="H535" s="16">
        <f t="shared" si="452"/>
        <v>22000</v>
      </c>
      <c r="I535" s="16">
        <f t="shared" si="471"/>
        <v>155132.50867773624</v>
      </c>
      <c r="J535" s="16">
        <f t="shared" si="472"/>
        <v>26481.152105786921</v>
      </c>
      <c r="K535" s="16">
        <f t="shared" si="453"/>
        <v>128651.35657194932</v>
      </c>
      <c r="L535" s="16">
        <f t="shared" si="473"/>
        <v>44038.137459982812</v>
      </c>
      <c r="M535" s="16">
        <f t="shared" si="454"/>
        <v>22000</v>
      </c>
      <c r="N535" s="16">
        <f t="shared" si="474"/>
        <v>235610.89584275175</v>
      </c>
      <c r="O535" s="16">
        <f t="shared" si="475"/>
        <v>26650.021216075587</v>
      </c>
      <c r="P535" s="16">
        <f t="shared" si="455"/>
        <v>208960.87462667617</v>
      </c>
      <c r="Q535" s="16">
        <f t="shared" si="476"/>
        <v>67380.655541604312</v>
      </c>
      <c r="R535" s="16">
        <f t="shared" si="456"/>
        <v>22000</v>
      </c>
      <c r="S535" s="16">
        <f t="shared" si="477"/>
        <v>193362.20745448713</v>
      </c>
      <c r="T535" s="16">
        <f t="shared" si="478"/>
        <v>26563.26603536497</v>
      </c>
      <c r="U535" s="16">
        <f t="shared" si="457"/>
        <v>166798.94141912216</v>
      </c>
      <c r="V535" s="16">
        <f t="shared" si="479"/>
        <v>55481.032051706097</v>
      </c>
      <c r="W535" s="16">
        <f t="shared" si="458"/>
        <v>22000</v>
      </c>
      <c r="X535" s="16">
        <f t="shared" si="480"/>
        <v>213030.63245735774</v>
      </c>
      <c r="Y535" s="16">
        <f t="shared" si="481"/>
        <v>26604.175918536846</v>
      </c>
      <c r="Z535" s="16">
        <f t="shared" si="459"/>
        <v>186426.4565388209</v>
      </c>
      <c r="AA535" s="16">
        <f t="shared" si="482"/>
        <v>61114.310213676166</v>
      </c>
      <c r="AB535" s="16">
        <f t="shared" si="460"/>
        <v>22000</v>
      </c>
      <c r="AC535" s="16">
        <f t="shared" si="483"/>
        <v>223006.47032255714</v>
      </c>
      <c r="AD535" s="16">
        <f t="shared" si="484"/>
        <v>26624.577489410643</v>
      </c>
      <c r="AE535" s="16">
        <f t="shared" si="461"/>
        <v>196381.8928331465</v>
      </c>
      <c r="AF535" s="16">
        <f t="shared" si="485"/>
        <v>63908.675189121095</v>
      </c>
      <c r="AG535" s="16">
        <f t="shared" si="462"/>
        <v>22000</v>
      </c>
      <c r="AH535" s="16">
        <f t="shared" si="486"/>
        <v>218006.65250366772</v>
      </c>
      <c r="AI535" s="16">
        <f t="shared" si="487"/>
        <v>26614.381592896698</v>
      </c>
      <c r="AJ535" s="16">
        <f t="shared" si="463"/>
        <v>191392.27091077101</v>
      </c>
      <c r="AK535" s="16">
        <f t="shared" si="488"/>
        <v>62513.354165772696</v>
      </c>
      <c r="AL535" s="16">
        <f t="shared" si="464"/>
        <v>22000</v>
      </c>
      <c r="AM535" s="16">
        <f t="shared" si="489"/>
        <v>220503.57941177211</v>
      </c>
      <c r="AN535" s="16">
        <f t="shared" si="490"/>
        <v>26619.480794980238</v>
      </c>
      <c r="AO535" s="16">
        <f t="shared" si="465"/>
        <v>193884.09861679186</v>
      </c>
      <c r="AP535" s="16">
        <f t="shared" si="491"/>
        <v>63211.480394440732</v>
      </c>
      <c r="AQ535" s="16">
        <f t="shared" si="466"/>
        <v>22000</v>
      </c>
      <c r="AR535" s="16">
        <f t="shared" si="492"/>
        <v>218006.65250366772</v>
      </c>
      <c r="AS535" s="16">
        <f t="shared" si="493"/>
        <v>26614.381592896698</v>
      </c>
      <c r="AT535" s="16">
        <f t="shared" si="467"/>
        <v>191392.27091077101</v>
      </c>
      <c r="AU535" s="16">
        <f t="shared" si="494"/>
        <v>62513.354165772696</v>
      </c>
    </row>
    <row r="536" spans="2:47">
      <c r="B536" s="13">
        <v>11</v>
      </c>
      <c r="C536" s="16">
        <f t="shared" si="450"/>
        <v>22000</v>
      </c>
      <c r="D536" s="16">
        <f t="shared" si="468"/>
        <v>306950.80679473846</v>
      </c>
      <c r="E536" s="16">
        <f t="shared" si="469"/>
        <v>26942.763422686956</v>
      </c>
      <c r="F536" s="16">
        <f t="shared" si="451"/>
        <v>280008.0433720515</v>
      </c>
      <c r="G536" s="16">
        <f t="shared" si="470"/>
        <v>80819.896046277485</v>
      </c>
      <c r="H536" s="16">
        <f t="shared" si="452"/>
        <v>22000</v>
      </c>
      <c r="I536" s="16">
        <f t="shared" si="471"/>
        <v>132245.87547456959</v>
      </c>
      <c r="J536" s="16">
        <f t="shared" si="472"/>
        <v>26615.677062576458</v>
      </c>
      <c r="K536" s="16">
        <f t="shared" si="453"/>
        <v>105630.19841199313</v>
      </c>
      <c r="L536" s="16">
        <f t="shared" si="473"/>
        <v>34485.357337489113</v>
      </c>
      <c r="M536" s="16">
        <f t="shared" si="454"/>
        <v>22000</v>
      </c>
      <c r="N536" s="16">
        <f t="shared" si="474"/>
        <v>214799.24146374551</v>
      </c>
      <c r="O536" s="16">
        <f t="shared" si="475"/>
        <v>26778.332614858889</v>
      </c>
      <c r="P536" s="16">
        <f t="shared" si="455"/>
        <v>188020.90884888661</v>
      </c>
      <c r="Q536" s="16">
        <f t="shared" si="476"/>
        <v>57824.044403516964</v>
      </c>
      <c r="R536" s="16">
        <f t="shared" si="456"/>
        <v>22000</v>
      </c>
      <c r="S536" s="16">
        <f t="shared" si="477"/>
        <v>171459.30384237244</v>
      </c>
      <c r="T536" s="16">
        <f t="shared" si="478"/>
        <v>26694.780329551351</v>
      </c>
      <c r="U536" s="16">
        <f t="shared" si="457"/>
        <v>144764.52351282109</v>
      </c>
      <c r="V536" s="16">
        <f t="shared" si="479"/>
        <v>45924.607003437348</v>
      </c>
      <c r="W536" s="16">
        <f t="shared" si="458"/>
        <v>22000</v>
      </c>
      <c r="X536" s="16">
        <f t="shared" si="480"/>
        <v>191635.21173451556</v>
      </c>
      <c r="Y536" s="16">
        <f t="shared" si="481"/>
        <v>26734.182693827479</v>
      </c>
      <c r="Z536" s="16">
        <f t="shared" si="459"/>
        <v>164901.02904068807</v>
      </c>
      <c r="AA536" s="16">
        <f t="shared" si="482"/>
        <v>51557.374996184539</v>
      </c>
      <c r="AB536" s="16">
        <f t="shared" si="460"/>
        <v>22000</v>
      </c>
      <c r="AC536" s="16">
        <f t="shared" si="483"/>
        <v>201868.80291890461</v>
      </c>
      <c r="AD536" s="16">
        <f t="shared" si="484"/>
        <v>26753.830588411747</v>
      </c>
      <c r="AE536" s="16">
        <f t="shared" si="461"/>
        <v>175114.97233049286</v>
      </c>
      <c r="AF536" s="16">
        <f t="shared" si="485"/>
        <v>54351.772943424497</v>
      </c>
      <c r="AG536" s="16">
        <f t="shared" si="462"/>
        <v>22000</v>
      </c>
      <c r="AH536" s="16">
        <f t="shared" si="486"/>
        <v>196739.77096001795</v>
      </c>
      <c r="AI536" s="16">
        <f t="shared" si="487"/>
        <v>26744.011506111383</v>
      </c>
      <c r="AJ536" s="16">
        <f t="shared" si="463"/>
        <v>169995.75945390656</v>
      </c>
      <c r="AK536" s="16">
        <f t="shared" si="488"/>
        <v>52956.412509891874</v>
      </c>
      <c r="AL536" s="16">
        <f t="shared" si="464"/>
        <v>22000</v>
      </c>
      <c r="AM536" s="16">
        <f t="shared" si="489"/>
        <v>199301.22033214505</v>
      </c>
      <c r="AN536" s="16">
        <f t="shared" si="490"/>
        <v>26748.92229388039</v>
      </c>
      <c r="AO536" s="16">
        <f t="shared" si="465"/>
        <v>172552.29803826465</v>
      </c>
      <c r="AP536" s="16">
        <f t="shared" si="491"/>
        <v>53654.552790445239</v>
      </c>
      <c r="AQ536" s="16">
        <f t="shared" si="466"/>
        <v>22000</v>
      </c>
      <c r="AR536" s="16">
        <f t="shared" si="492"/>
        <v>196739.77096001795</v>
      </c>
      <c r="AS536" s="16">
        <f t="shared" si="493"/>
        <v>26744.011506111383</v>
      </c>
      <c r="AT536" s="16">
        <f t="shared" si="467"/>
        <v>169995.75945390656</v>
      </c>
      <c r="AU536" s="16">
        <f t="shared" si="494"/>
        <v>52956.412509891874</v>
      </c>
    </row>
    <row r="537" spans="2:47">
      <c r="B537" s="13">
        <v>12</v>
      </c>
      <c r="C537" s="16">
        <f t="shared" si="450"/>
        <v>22000</v>
      </c>
      <c r="D537" s="16">
        <f t="shared" si="468"/>
        <v>287831.46810386662</v>
      </c>
      <c r="E537" s="16">
        <f t="shared" si="469"/>
        <v>27060.099944091216</v>
      </c>
      <c r="F537" s="16">
        <f t="shared" si="451"/>
        <v>260771.36815977539</v>
      </c>
      <c r="G537" s="16">
        <f t="shared" si="470"/>
        <v>71785.998984387814</v>
      </c>
      <c r="H537" s="16">
        <f t="shared" si="452"/>
        <v>22000</v>
      </c>
      <c r="I537" s="16">
        <f t="shared" si="471"/>
        <v>108581.50615562421</v>
      </c>
      <c r="J537" s="16">
        <f t="shared" si="472"/>
        <v>26745.259115911344</v>
      </c>
      <c r="K537" s="16">
        <f t="shared" si="453"/>
        <v>81836.247039712878</v>
      </c>
      <c r="L537" s="16">
        <f t="shared" si="473"/>
        <v>25481.465511016449</v>
      </c>
      <c r="M537" s="16">
        <f t="shared" si="454"/>
        <v>22000</v>
      </c>
      <c r="N537" s="16">
        <f t="shared" si="474"/>
        <v>193274.21304212452</v>
      </c>
      <c r="O537" s="16">
        <f t="shared" si="475"/>
        <v>26901.865372849017</v>
      </c>
      <c r="P537" s="16">
        <f t="shared" si="455"/>
        <v>166372.34766927551</v>
      </c>
      <c r="Q537" s="16">
        <f t="shared" si="476"/>
        <v>48799.517046842695</v>
      </c>
      <c r="R537" s="16">
        <f t="shared" si="456"/>
        <v>22000</v>
      </c>
      <c r="S537" s="16">
        <f t="shared" si="477"/>
        <v>148809.24429976931</v>
      </c>
      <c r="T537" s="16">
        <f t="shared" si="478"/>
        <v>26821.430414214381</v>
      </c>
      <c r="U537" s="16">
        <f t="shared" si="457"/>
        <v>121987.81388555493</v>
      </c>
      <c r="V537" s="16">
        <f t="shared" si="479"/>
        <v>36908.960510604651</v>
      </c>
      <c r="W537" s="16">
        <f t="shared" si="458"/>
        <v>22000</v>
      </c>
      <c r="X537" s="16">
        <f t="shared" si="480"/>
        <v>169508.36379208491</v>
      </c>
      <c r="Y537" s="16">
        <f t="shared" si="481"/>
        <v>26859.365298386234</v>
      </c>
      <c r="Z537" s="16">
        <f t="shared" si="459"/>
        <v>142648.99849369869</v>
      </c>
      <c r="AA537" s="16">
        <f t="shared" si="482"/>
        <v>42537.133558875539</v>
      </c>
      <c r="AB537" s="16">
        <f t="shared" si="460"/>
        <v>22000</v>
      </c>
      <c r="AC537" s="16">
        <f t="shared" si="483"/>
        <v>180007.68465740685</v>
      </c>
      <c r="AD537" s="16">
        <f t="shared" si="484"/>
        <v>26878.279691540291</v>
      </c>
      <c r="AE537" s="16">
        <f t="shared" si="461"/>
        <v>153129.40496586656</v>
      </c>
      <c r="AF537" s="16">
        <f t="shared" si="485"/>
        <v>45329.517107956955</v>
      </c>
      <c r="AG537" s="16">
        <f t="shared" si="462"/>
        <v>22000</v>
      </c>
      <c r="AH537" s="16">
        <f t="shared" si="486"/>
        <v>174745.44097304871</v>
      </c>
      <c r="AI537" s="16">
        <f t="shared" si="487"/>
        <v>26868.82732355902</v>
      </c>
      <c r="AJ537" s="16">
        <f t="shared" si="463"/>
        <v>147876.61364948968</v>
      </c>
      <c r="AK537" s="16">
        <f t="shared" si="488"/>
        <v>43935.14129715522</v>
      </c>
      <c r="AL537" s="16">
        <f t="shared" si="464"/>
        <v>22000</v>
      </c>
      <c r="AM537" s="16">
        <f t="shared" si="489"/>
        <v>177373.40924545377</v>
      </c>
      <c r="AN537" s="16">
        <f t="shared" si="490"/>
        <v>26873.55474388045</v>
      </c>
      <c r="AO537" s="16">
        <f t="shared" si="465"/>
        <v>150499.85450157331</v>
      </c>
      <c r="AP537" s="16">
        <f t="shared" si="491"/>
        <v>44632.783695276368</v>
      </c>
      <c r="AQ537" s="16">
        <f t="shared" si="466"/>
        <v>22000</v>
      </c>
      <c r="AR537" s="16">
        <f t="shared" si="492"/>
        <v>174745.44097304871</v>
      </c>
      <c r="AS537" s="16">
        <f t="shared" si="493"/>
        <v>26868.82732355902</v>
      </c>
      <c r="AT537" s="16">
        <f t="shared" si="467"/>
        <v>147876.61364948968</v>
      </c>
      <c r="AU537" s="16">
        <f t="shared" si="494"/>
        <v>43935.14129715522</v>
      </c>
    </row>
    <row r="538" spans="2:47">
      <c r="B538" s="13">
        <v>13</v>
      </c>
      <c r="C538" s="16">
        <f t="shared" si="450"/>
        <v>22000</v>
      </c>
      <c r="D538" s="16">
        <f t="shared" si="468"/>
        <v>268057.32018615952</v>
      </c>
      <c r="E538" s="16">
        <f t="shared" si="469"/>
        <v>27172.96517268963</v>
      </c>
      <c r="F538" s="16">
        <f t="shared" si="451"/>
        <v>240884.35501346987</v>
      </c>
      <c r="G538" s="16">
        <f t="shared" si="470"/>
        <v>63244.170300645383</v>
      </c>
      <c r="H538" s="16">
        <f t="shared" si="452"/>
        <v>22000</v>
      </c>
      <c r="I538" s="16">
        <f t="shared" si="471"/>
        <v>84122.751782002451</v>
      </c>
      <c r="J538" s="16">
        <f t="shared" si="472"/>
        <v>26870.028354833594</v>
      </c>
      <c r="K538" s="16">
        <f t="shared" si="453"/>
        <v>57252.723427168858</v>
      </c>
      <c r="L538" s="16">
        <f t="shared" si="473"/>
        <v>17002.270043141532</v>
      </c>
      <c r="M538" s="16">
        <f t="shared" si="454"/>
        <v>22000</v>
      </c>
      <c r="N538" s="16">
        <f t="shared" si="474"/>
        <v>171020.79106315505</v>
      </c>
      <c r="O538" s="16">
        <f t="shared" si="475"/>
        <v>27020.750650929138</v>
      </c>
      <c r="P538" s="16">
        <f t="shared" si="455"/>
        <v>144000.04041222591</v>
      </c>
      <c r="Q538" s="16">
        <f t="shared" si="476"/>
        <v>40283.67237506283</v>
      </c>
      <c r="R538" s="16">
        <f t="shared" si="456"/>
        <v>22000</v>
      </c>
      <c r="S538" s="16">
        <f t="shared" si="477"/>
        <v>125396.15340551734</v>
      </c>
      <c r="T538" s="16">
        <f t="shared" si="478"/>
        <v>26943.346985246761</v>
      </c>
      <c r="U538" s="16">
        <f t="shared" si="457"/>
        <v>98452.806420270586</v>
      </c>
      <c r="V538" s="16">
        <f t="shared" si="479"/>
        <v>28410.280926997784</v>
      </c>
      <c r="W538" s="16">
        <f t="shared" si="458"/>
        <v>22000</v>
      </c>
      <c r="X538" s="16">
        <f t="shared" si="480"/>
        <v>146634.61151161266</v>
      </c>
      <c r="Y538" s="16">
        <f t="shared" si="481"/>
        <v>26979.85467013915</v>
      </c>
      <c r="Z538" s="16">
        <f t="shared" si="459"/>
        <v>119654.75684147351</v>
      </c>
      <c r="AA538" s="16">
        <f t="shared" si="482"/>
        <v>34029.966746646336</v>
      </c>
      <c r="AB538" s="16">
        <f t="shared" si="460"/>
        <v>22000</v>
      </c>
      <c r="AC538" s="16">
        <f t="shared" si="483"/>
        <v>157407.84054061287</v>
      </c>
      <c r="AD538" s="16">
        <f t="shared" si="484"/>
        <v>26998.055842270187</v>
      </c>
      <c r="AE538" s="16">
        <f t="shared" si="461"/>
        <v>130409.78469834269</v>
      </c>
      <c r="AF538" s="16">
        <f t="shared" si="485"/>
        <v>36818.385261496034</v>
      </c>
      <c r="AG538" s="16">
        <f t="shared" si="462"/>
        <v>22000</v>
      </c>
      <c r="AH538" s="16">
        <f t="shared" si="486"/>
        <v>152008.28623485644</v>
      </c>
      <c r="AI538" s="16">
        <f t="shared" si="487"/>
        <v>26988.960037230336</v>
      </c>
      <c r="AJ538" s="16">
        <f t="shared" si="463"/>
        <v>125019.3261976261</v>
      </c>
      <c r="AK538" s="16">
        <f t="shared" si="488"/>
        <v>35425.969701398222</v>
      </c>
      <c r="AL538" s="16">
        <f t="shared" si="464"/>
        <v>22000</v>
      </c>
      <c r="AM538" s="16">
        <f t="shared" si="489"/>
        <v>154704.82043634728</v>
      </c>
      <c r="AN538" s="16">
        <f t="shared" si="490"/>
        <v>26993.509163035487</v>
      </c>
      <c r="AO538" s="16">
        <f t="shared" si="465"/>
        <v>127711.31127331179</v>
      </c>
      <c r="AP538" s="16">
        <f t="shared" si="491"/>
        <v>36122.626475935584</v>
      </c>
      <c r="AQ538" s="16">
        <f t="shared" si="466"/>
        <v>22000</v>
      </c>
      <c r="AR538" s="16">
        <f t="shared" si="492"/>
        <v>152008.28623485644</v>
      </c>
      <c r="AS538" s="16">
        <f t="shared" si="493"/>
        <v>26988.960037230336</v>
      </c>
      <c r="AT538" s="16">
        <f t="shared" si="467"/>
        <v>125019.3261976261</v>
      </c>
      <c r="AU538" s="16">
        <f t="shared" si="494"/>
        <v>35425.969701398222</v>
      </c>
    </row>
    <row r="539" spans="2:47">
      <c r="B539" s="13">
        <v>14</v>
      </c>
      <c r="C539" s="16">
        <f t="shared" si="450"/>
        <v>22000</v>
      </c>
      <c r="D539" s="16">
        <f t="shared" si="468"/>
        <v>247614.66389254623</v>
      </c>
      <c r="E539" s="16">
        <f t="shared" si="469"/>
        <v>27281.490455112005</v>
      </c>
      <c r="F539" s="16">
        <f t="shared" si="451"/>
        <v>220333.17343743422</v>
      </c>
      <c r="G539" s="16">
        <f t="shared" si="470"/>
        <v>55172.651640085533</v>
      </c>
      <c r="H539" s="16">
        <f t="shared" si="452"/>
        <v>22000</v>
      </c>
      <c r="I539" s="16">
        <f t="shared" si="471"/>
        <v>58852.36451972396</v>
      </c>
      <c r="J539" s="16">
        <f t="shared" si="472"/>
        <v>26990.115778015625</v>
      </c>
      <c r="K539" s="16">
        <f t="shared" si="453"/>
        <v>31862.248741708336</v>
      </c>
      <c r="L539" s="16">
        <f t="shared" si="473"/>
        <v>9024.4188798957803</v>
      </c>
      <c r="M539" s="16">
        <f t="shared" si="454"/>
        <v>22000</v>
      </c>
      <c r="N539" s="16">
        <f t="shared" si="474"/>
        <v>148023.40154134348</v>
      </c>
      <c r="O539" s="16">
        <f t="shared" si="475"/>
        <v>27135.119958317122</v>
      </c>
      <c r="P539" s="16">
        <f t="shared" si="455"/>
        <v>120888.28158302636</v>
      </c>
      <c r="Q539" s="16">
        <f t="shared" si="476"/>
        <v>32253.935093027922</v>
      </c>
      <c r="R539" s="16">
        <f t="shared" si="456"/>
        <v>22000</v>
      </c>
      <c r="S539" s="16">
        <f t="shared" si="477"/>
        <v>101203.57783165295</v>
      </c>
      <c r="T539" s="16">
        <f t="shared" si="478"/>
        <v>27060.661371491038</v>
      </c>
      <c r="U539" s="16">
        <f t="shared" si="457"/>
        <v>74142.916460161912</v>
      </c>
      <c r="V539" s="16">
        <f t="shared" si="479"/>
        <v>20405.58995446</v>
      </c>
      <c r="W539" s="16">
        <f t="shared" si="458"/>
        <v>22000</v>
      </c>
      <c r="X539" s="16">
        <f t="shared" si="480"/>
        <v>122997.91074762428</v>
      </c>
      <c r="Y539" s="16">
        <f t="shared" si="481"/>
        <v>27095.782244734477</v>
      </c>
      <c r="Z539" s="16">
        <f t="shared" si="459"/>
        <v>95902.128502889798</v>
      </c>
      <c r="AA539" s="16">
        <f t="shared" si="482"/>
        <v>26013.085276137102</v>
      </c>
      <c r="AB539" s="16">
        <f t="shared" si="460"/>
        <v>22000</v>
      </c>
      <c r="AC539" s="16">
        <f t="shared" si="483"/>
        <v>134053.4340828144</v>
      </c>
      <c r="AD539" s="16">
        <f t="shared" si="484"/>
        <v>27113.290515033528</v>
      </c>
      <c r="AE539" s="16">
        <f t="shared" si="461"/>
        <v>106940.14356778088</v>
      </c>
      <c r="AF539" s="16">
        <f t="shared" si="485"/>
        <v>28795.683066039888</v>
      </c>
      <c r="AG539" s="16">
        <f t="shared" si="462"/>
        <v>22000</v>
      </c>
      <c r="AH539" s="16">
        <f t="shared" si="486"/>
        <v>128512.36617158777</v>
      </c>
      <c r="AI539" s="16">
        <f t="shared" si="487"/>
        <v>27104.541103383559</v>
      </c>
      <c r="AJ539" s="16">
        <f t="shared" si="463"/>
        <v>101407.82506820421</v>
      </c>
      <c r="AK539" s="16">
        <f t="shared" si="488"/>
        <v>27406.1558780821</v>
      </c>
      <c r="AL539" s="16">
        <f t="shared" si="464"/>
        <v>22000</v>
      </c>
      <c r="AM539" s="16">
        <f t="shared" si="489"/>
        <v>131279.5653102881</v>
      </c>
      <c r="AN539" s="16">
        <f t="shared" si="490"/>
        <v>27108.917016995121</v>
      </c>
      <c r="AO539" s="16">
        <f t="shared" si="465"/>
        <v>104170.64829329298</v>
      </c>
      <c r="AP539" s="16">
        <f t="shared" si="491"/>
        <v>28101.36303287949</v>
      </c>
      <c r="AQ539" s="16">
        <f t="shared" si="466"/>
        <v>22000</v>
      </c>
      <c r="AR539" s="16">
        <f t="shared" si="492"/>
        <v>128512.36617158777</v>
      </c>
      <c r="AS539" s="16">
        <f t="shared" si="493"/>
        <v>27104.541103383559</v>
      </c>
      <c r="AT539" s="16">
        <f t="shared" si="467"/>
        <v>101407.82506820421</v>
      </c>
      <c r="AU539" s="16">
        <f t="shared" si="494"/>
        <v>27406.1558780821</v>
      </c>
    </row>
    <row r="540" spans="2:47">
      <c r="B540" s="13">
        <v>15</v>
      </c>
      <c r="C540" s="16">
        <f t="shared" si="450"/>
        <v>9950.129095065633</v>
      </c>
      <c r="D540" s="16">
        <f t="shared" si="468"/>
        <v>226489.28230327612</v>
      </c>
      <c r="E540" s="16">
        <f t="shared" si="469"/>
        <v>12386.014134231864</v>
      </c>
      <c r="F540" s="16">
        <f t="shared" si="451"/>
        <v>214103.26816904426</v>
      </c>
      <c r="G540" s="16">
        <f t="shared" si="470"/>
        <v>51132.770703952432</v>
      </c>
      <c r="H540" s="16">
        <f t="shared" si="452"/>
        <v>22000</v>
      </c>
      <c r="I540" s="16">
        <f t="shared" si="471"/>
        <v>32752.479971551667</v>
      </c>
      <c r="J540" s="16">
        <f t="shared" si="472"/>
        <v>27105.652844158849</v>
      </c>
      <c r="K540" s="16">
        <f t="shared" si="453"/>
        <v>5646.8271273928185</v>
      </c>
      <c r="L540" s="16">
        <f t="shared" si="473"/>
        <v>1525.3846661027565</v>
      </c>
      <c r="M540" s="16">
        <f t="shared" si="454"/>
        <v>22000</v>
      </c>
      <c r="N540" s="16">
        <f t="shared" si="474"/>
        <v>124265.90017045611</v>
      </c>
      <c r="O540" s="16">
        <f t="shared" si="475"/>
        <v>27245.104747187259</v>
      </c>
      <c r="P540" s="16">
        <f t="shared" si="455"/>
        <v>97020.79542326885</v>
      </c>
      <c r="Q540" s="16">
        <f t="shared" si="476"/>
        <v>24688.539355602683</v>
      </c>
      <c r="R540" s="16">
        <f t="shared" si="456"/>
        <v>22000</v>
      </c>
      <c r="S540" s="16">
        <f t="shared" si="477"/>
        <v>76214.469546058841</v>
      </c>
      <c r="T540" s="16">
        <f t="shared" si="478"/>
        <v>27173.505106541619</v>
      </c>
      <c r="U540" s="16">
        <f t="shared" si="457"/>
        <v>49040.964439517222</v>
      </c>
      <c r="V540" s="16">
        <f t="shared" si="479"/>
        <v>12872.726874058815</v>
      </c>
      <c r="W540" s="16">
        <f t="shared" si="458"/>
        <v>22000</v>
      </c>
      <c r="X540" s="16">
        <f t="shared" si="480"/>
        <v>98581.633973260541</v>
      </c>
      <c r="Y540" s="16">
        <f t="shared" si="481"/>
        <v>27207.279538081941</v>
      </c>
      <c r="Z540" s="16">
        <f t="shared" si="459"/>
        <v>71374.354435178597</v>
      </c>
      <c r="AA540" s="16">
        <f t="shared" si="482"/>
        <v>18464.513687693361</v>
      </c>
      <c r="AB540" s="16">
        <f t="shared" si="460"/>
        <v>22000</v>
      </c>
      <c r="AC540" s="16">
        <f t="shared" si="483"/>
        <v>109928.05117906469</v>
      </c>
      <c r="AD540" s="16">
        <f t="shared" si="484"/>
        <v>27224.115203130536</v>
      </c>
      <c r="AE540" s="16">
        <f t="shared" si="461"/>
        <v>82703.935975934146</v>
      </c>
      <c r="AF540" s="16">
        <f t="shared" si="485"/>
        <v>21239.528082530036</v>
      </c>
      <c r="AG540" s="16">
        <f t="shared" si="462"/>
        <v>22000</v>
      </c>
      <c r="AH540" s="16">
        <f t="shared" si="486"/>
        <v>104241.15970060985</v>
      </c>
      <c r="AI540" s="16">
        <f t="shared" si="487"/>
        <v>27215.702027769035</v>
      </c>
      <c r="AJ540" s="16">
        <f t="shared" si="463"/>
        <v>77025.457672840814</v>
      </c>
      <c r="AK540" s="16">
        <f t="shared" si="488"/>
        <v>19853.770847852309</v>
      </c>
      <c r="AL540" s="16">
        <f t="shared" si="464"/>
        <v>22000</v>
      </c>
      <c r="AM540" s="16">
        <f t="shared" si="489"/>
        <v>107081.17620660759</v>
      </c>
      <c r="AN540" s="16">
        <f t="shared" si="490"/>
        <v>27219.909805570791</v>
      </c>
      <c r="AO540" s="16">
        <f t="shared" si="465"/>
        <v>79861.266401036803</v>
      </c>
      <c r="AP540" s="16">
        <f t="shared" si="491"/>
        <v>20547.08764958919</v>
      </c>
      <c r="AQ540" s="16">
        <f t="shared" si="466"/>
        <v>22000</v>
      </c>
      <c r="AR540" s="16">
        <f t="shared" si="492"/>
        <v>104241.15970060985</v>
      </c>
      <c r="AS540" s="16">
        <f t="shared" si="493"/>
        <v>27215.702027769035</v>
      </c>
      <c r="AT540" s="16">
        <f t="shared" si="467"/>
        <v>77025.457672840814</v>
      </c>
      <c r="AU540" s="16">
        <f t="shared" si="494"/>
        <v>19853.770847852309</v>
      </c>
    </row>
    <row r="541" spans="2:47">
      <c r="B541" s="13">
        <v>16</v>
      </c>
      <c r="C541" s="16">
        <f t="shared" si="450"/>
        <v>-2099.741809868734</v>
      </c>
      <c r="D541" s="16">
        <f t="shared" si="468"/>
        <v>220085.31348168734</v>
      </c>
      <c r="E541" s="16">
        <f t="shared" si="469"/>
        <v>0</v>
      </c>
      <c r="F541" s="16">
        <f t="shared" si="451"/>
        <v>222185.05529155605</v>
      </c>
      <c r="G541" s="16">
        <f t="shared" si="470"/>
        <v>52188.737758648203</v>
      </c>
      <c r="H541" s="16">
        <f t="shared" si="452"/>
        <v>22000</v>
      </c>
      <c r="I541" s="16">
        <f t="shared" si="471"/>
        <v>5804.5994773321745</v>
      </c>
      <c r="J541" s="16">
        <f t="shared" si="472"/>
        <v>27216.771057559326</v>
      </c>
      <c r="K541" s="16">
        <f t="shared" si="453"/>
        <v>-17307.996373587473</v>
      </c>
      <c r="L541" s="16">
        <f t="shared" si="473"/>
        <v>0</v>
      </c>
      <c r="M541" s="16">
        <f t="shared" si="454"/>
        <v>22000</v>
      </c>
      <c r="N541" s="16">
        <f t="shared" si="474"/>
        <v>99731.556447394978</v>
      </c>
      <c r="O541" s="16">
        <f t="shared" si="475"/>
        <v>27350.836041325874</v>
      </c>
      <c r="P541" s="16">
        <f t="shared" si="455"/>
        <v>72380.7204060691</v>
      </c>
      <c r="Q541" s="16">
        <f t="shared" si="476"/>
        <v>17566.511700746018</v>
      </c>
      <c r="R541" s="16">
        <f t="shared" si="456"/>
        <v>22000</v>
      </c>
      <c r="S541" s="16">
        <f t="shared" si="477"/>
        <v>50411.168985957338</v>
      </c>
      <c r="T541" s="16">
        <f t="shared" si="478"/>
        <v>27282.00953520666</v>
      </c>
      <c r="U541" s="16">
        <f t="shared" si="457"/>
        <v>23129.159450750678</v>
      </c>
      <c r="V541" s="16">
        <f t="shared" si="479"/>
        <v>5790.3319883417016</v>
      </c>
      <c r="W541" s="16">
        <f t="shared" si="458"/>
        <v>22000</v>
      </c>
      <c r="X541" s="16">
        <f t="shared" si="480"/>
        <v>73368.553898097482</v>
      </c>
      <c r="Y541" s="16">
        <f t="shared" si="481"/>
        <v>27314.477763268027</v>
      </c>
      <c r="Z541" s="16">
        <f t="shared" si="459"/>
        <v>46054.076134829455</v>
      </c>
      <c r="AA541" s="16">
        <f t="shared" si="482"/>
        <v>11363.073543056613</v>
      </c>
      <c r="AB541" s="16">
        <f t="shared" si="460"/>
        <v>22000</v>
      </c>
      <c r="AC541" s="16">
        <f t="shared" si="483"/>
        <v>85014.683947101745</v>
      </c>
      <c r="AD541" s="16">
        <f t="shared" si="484"/>
        <v>27330.661040866442</v>
      </c>
      <c r="AE541" s="16">
        <f t="shared" si="461"/>
        <v>57684.022906235303</v>
      </c>
      <c r="AF541" s="16">
        <f t="shared" si="485"/>
        <v>14128.832849543654</v>
      </c>
      <c r="AG541" s="16">
        <f t="shared" si="462"/>
        <v>22000</v>
      </c>
      <c r="AH541" s="16">
        <f t="shared" si="486"/>
        <v>79177.548960219981</v>
      </c>
      <c r="AI541" s="16">
        <f t="shared" si="487"/>
        <v>27322.573985155923</v>
      </c>
      <c r="AJ541" s="16">
        <f t="shared" si="463"/>
        <v>51854.974975064062</v>
      </c>
      <c r="AK541" s="16">
        <f t="shared" si="488"/>
        <v>12747.681634453178</v>
      </c>
      <c r="AL541" s="16">
        <f t="shared" si="464"/>
        <v>22000</v>
      </c>
      <c r="AM541" s="16">
        <f t="shared" si="489"/>
        <v>82092.590184281784</v>
      </c>
      <c r="AN541" s="16">
        <f t="shared" si="490"/>
        <v>27326.61868356774</v>
      </c>
      <c r="AO541" s="16">
        <f t="shared" si="465"/>
        <v>54765.971500714048</v>
      </c>
      <c r="AP541" s="16">
        <f t="shared" si="491"/>
        <v>13438.690100804366</v>
      </c>
      <c r="AQ541" s="16">
        <f t="shared" si="466"/>
        <v>22000</v>
      </c>
      <c r="AR541" s="16">
        <f t="shared" si="492"/>
        <v>79177.548960219981</v>
      </c>
      <c r="AS541" s="16">
        <f t="shared" si="493"/>
        <v>27322.573985155923</v>
      </c>
      <c r="AT541" s="16">
        <f t="shared" si="467"/>
        <v>51854.974975064062</v>
      </c>
      <c r="AU541" s="16">
        <f t="shared" si="494"/>
        <v>12747.681634453178</v>
      </c>
    </row>
    <row r="542" spans="2:47">
      <c r="B542" s="13">
        <v>17</v>
      </c>
      <c r="C542" s="16">
        <f t="shared" si="450"/>
        <v>-2099.741809868734</v>
      </c>
      <c r="D542" s="16">
        <f t="shared" si="468"/>
        <v>228392.90573640214</v>
      </c>
      <c r="E542" s="16">
        <f t="shared" si="469"/>
        <v>0</v>
      </c>
      <c r="F542" s="16">
        <f t="shared" si="451"/>
        <v>230492.64754627086</v>
      </c>
      <c r="G542" s="16">
        <f t="shared" si="470"/>
        <v>53223.999576977389</v>
      </c>
      <c r="H542" s="16">
        <f t="shared" si="452"/>
        <v>22000</v>
      </c>
      <c r="I542" s="16">
        <f t="shared" si="471"/>
        <v>-17827.236264795098</v>
      </c>
      <c r="J542" s="16">
        <f t="shared" si="472"/>
        <v>0</v>
      </c>
      <c r="K542" s="16">
        <f t="shared" si="453"/>
        <v>-39827.236264795094</v>
      </c>
      <c r="L542" s="16">
        <f t="shared" si="473"/>
        <v>0</v>
      </c>
      <c r="M542" s="16">
        <f t="shared" si="454"/>
        <v>22000</v>
      </c>
      <c r="N542" s="16">
        <f t="shared" si="474"/>
        <v>74403.037734214682</v>
      </c>
      <c r="O542" s="16">
        <f t="shared" si="475"/>
        <v>27452.444097731208</v>
      </c>
      <c r="P542" s="16">
        <f t="shared" si="455"/>
        <v>46950.593636483478</v>
      </c>
      <c r="Q542" s="16">
        <f t="shared" si="476"/>
        <v>10867.653372982875</v>
      </c>
      <c r="R542" s="16">
        <f t="shared" si="456"/>
        <v>22000</v>
      </c>
      <c r="S542" s="16">
        <f t="shared" si="477"/>
        <v>23775.388165804652</v>
      </c>
      <c r="T542" s="16">
        <f t="shared" si="478"/>
        <v>27386.305453645557</v>
      </c>
      <c r="U542" s="16">
        <f t="shared" si="457"/>
        <v>-2900.7264403357167</v>
      </c>
      <c r="V542" s="16">
        <f t="shared" si="479"/>
        <v>0</v>
      </c>
      <c r="W542" s="16">
        <f t="shared" si="458"/>
        <v>22000</v>
      </c>
      <c r="X542" s="16">
        <f t="shared" si="480"/>
        <v>47340.827022036588</v>
      </c>
      <c r="Y542" s="16">
        <f t="shared" si="481"/>
        <v>27417.507480812084</v>
      </c>
      <c r="Z542" s="16">
        <f t="shared" si="459"/>
        <v>19923.319541224504</v>
      </c>
      <c r="AA542" s="16">
        <f t="shared" si="482"/>
        <v>4688.3659766050587</v>
      </c>
      <c r="AB542" s="16">
        <f t="shared" si="460"/>
        <v>22000</v>
      </c>
      <c r="AC542" s="16">
        <f t="shared" si="483"/>
        <v>59295.714506235519</v>
      </c>
      <c r="AD542" s="16">
        <f t="shared" si="484"/>
        <v>27433.058458855448</v>
      </c>
      <c r="AE542" s="16">
        <f t="shared" si="461"/>
        <v>31862.656047380071</v>
      </c>
      <c r="AF542" s="16">
        <f t="shared" si="485"/>
        <v>7443.2873319546934</v>
      </c>
      <c r="AG542" s="16">
        <f t="shared" si="462"/>
        <v>22000</v>
      </c>
      <c r="AH542" s="16">
        <f t="shared" si="486"/>
        <v>53303.802975867358</v>
      </c>
      <c r="AI542" s="16">
        <f t="shared" si="487"/>
        <v>27425.287472113334</v>
      </c>
      <c r="AJ542" s="16">
        <f t="shared" si="463"/>
        <v>25878.515503754024</v>
      </c>
      <c r="AK542" s="16">
        <f t="shared" si="488"/>
        <v>6067.5337644106048</v>
      </c>
      <c r="AL542" s="16">
        <f t="shared" si="464"/>
        <v>22000</v>
      </c>
      <c r="AM542" s="16">
        <f t="shared" si="489"/>
        <v>56296.132744444003</v>
      </c>
      <c r="AN542" s="16">
        <f t="shared" si="490"/>
        <v>27429.174114827812</v>
      </c>
      <c r="AO542" s="16">
        <f t="shared" si="465"/>
        <v>28866.958629616191</v>
      </c>
      <c r="AP542" s="16">
        <f t="shared" si="491"/>
        <v>6755.8381266278948</v>
      </c>
      <c r="AQ542" s="16">
        <f t="shared" si="466"/>
        <v>22000</v>
      </c>
      <c r="AR542" s="16">
        <f t="shared" si="492"/>
        <v>53303.802975867358</v>
      </c>
      <c r="AS542" s="16">
        <f t="shared" si="493"/>
        <v>27425.287472113334</v>
      </c>
      <c r="AT542" s="16">
        <f t="shared" si="467"/>
        <v>25878.515503754024</v>
      </c>
      <c r="AU542" s="16">
        <f t="shared" si="494"/>
        <v>6067.5337644106048</v>
      </c>
    </row>
    <row r="543" spans="2:47">
      <c r="B543" s="13">
        <v>18</v>
      </c>
      <c r="C543" s="16">
        <f t="shared" si="450"/>
        <v>-2099.741809868734</v>
      </c>
      <c r="D543" s="16">
        <f t="shared" si="468"/>
        <v>236932.61211871367</v>
      </c>
      <c r="E543" s="16">
        <f t="shared" si="469"/>
        <v>0</v>
      </c>
      <c r="F543" s="16">
        <f t="shared" si="451"/>
        <v>239032.35392858239</v>
      </c>
      <c r="G543" s="16">
        <f t="shared" si="470"/>
        <v>54238.962143966783</v>
      </c>
      <c r="H543" s="16">
        <f t="shared" si="452"/>
        <v>22000</v>
      </c>
      <c r="I543" s="16">
        <f t="shared" si="471"/>
        <v>-41022.053352738949</v>
      </c>
      <c r="J543" s="16">
        <f t="shared" si="472"/>
        <v>0</v>
      </c>
      <c r="K543" s="16">
        <f t="shared" si="453"/>
        <v>-63022.053352738949</v>
      </c>
      <c r="L543" s="16">
        <f t="shared" si="473"/>
        <v>0</v>
      </c>
      <c r="M543" s="16">
        <f t="shared" si="454"/>
        <v>7131.5779737326229</v>
      </c>
      <c r="N543" s="16">
        <f t="shared" si="474"/>
        <v>48262.393222686827</v>
      </c>
      <c r="O543" s="16">
        <f t="shared" si="475"/>
        <v>8930.6994327515931</v>
      </c>
      <c r="P543" s="16">
        <f t="shared" si="455"/>
        <v>39331.693789935234</v>
      </c>
      <c r="Q543" s="16">
        <f t="shared" si="476"/>
        <v>8682.9920191519723</v>
      </c>
      <c r="R543" s="16">
        <f t="shared" si="456"/>
        <v>22000</v>
      </c>
      <c r="S543" s="16">
        <f t="shared" si="477"/>
        <v>-2987.7482335457885</v>
      </c>
      <c r="T543" s="16">
        <f t="shared" si="478"/>
        <v>0</v>
      </c>
      <c r="U543" s="16">
        <f t="shared" si="457"/>
        <v>-24987.74823354579</v>
      </c>
      <c r="V543" s="16">
        <f t="shared" si="479"/>
        <v>0</v>
      </c>
      <c r="W543" s="16">
        <f t="shared" si="458"/>
        <v>22000</v>
      </c>
      <c r="X543" s="16">
        <f t="shared" si="480"/>
        <v>20479.977089206317</v>
      </c>
      <c r="Y543" s="16">
        <f t="shared" si="481"/>
        <v>27516.498281082044</v>
      </c>
      <c r="Z543" s="16">
        <f t="shared" si="459"/>
        <v>-5625.8418000700121</v>
      </c>
      <c r="AA543" s="16">
        <f t="shared" si="482"/>
        <v>0</v>
      </c>
      <c r="AB543" s="16">
        <f t="shared" si="460"/>
        <v>16492.813974471763</v>
      </c>
      <c r="AC543" s="16">
        <f t="shared" si="483"/>
        <v>32752.898657343867</v>
      </c>
      <c r="AD543" s="16">
        <f t="shared" si="484"/>
        <v>20639.584853096017</v>
      </c>
      <c r="AE543" s="16">
        <f t="shared" si="461"/>
        <v>12113.313804247849</v>
      </c>
      <c r="AF543" s="16">
        <f t="shared" si="485"/>
        <v>2698.8443556844231</v>
      </c>
      <c r="AG543" s="16">
        <f t="shared" si="462"/>
        <v>20173.419160715399</v>
      </c>
      <c r="AH543" s="16">
        <f t="shared" si="486"/>
        <v>26601.561226928912</v>
      </c>
      <c r="AI543" s="16">
        <f t="shared" si="487"/>
        <v>25238.75563452172</v>
      </c>
      <c r="AJ543" s="16">
        <f t="shared" si="463"/>
        <v>1362.8055924071923</v>
      </c>
      <c r="AK543" s="16">
        <f t="shared" si="488"/>
        <v>304.74655949256805</v>
      </c>
      <c r="AL543" s="16">
        <f t="shared" si="464"/>
        <v>18337.690485539319</v>
      </c>
      <c r="AM543" s="16">
        <f t="shared" si="489"/>
        <v>29673.501453727666</v>
      </c>
      <c r="AN543" s="16">
        <f t="shared" si="490"/>
        <v>22945.206559315033</v>
      </c>
      <c r="AO543" s="16">
        <f t="shared" si="465"/>
        <v>6728.2948944126329</v>
      </c>
      <c r="AP543" s="16">
        <f t="shared" si="491"/>
        <v>1501.8110153735229</v>
      </c>
      <c r="AQ543" s="16">
        <f t="shared" si="466"/>
        <v>20173.419160715399</v>
      </c>
      <c r="AR543" s="16">
        <f t="shared" si="492"/>
        <v>26601.561226928912</v>
      </c>
      <c r="AS543" s="16">
        <f t="shared" si="493"/>
        <v>25238.75563452172</v>
      </c>
      <c r="AT543" s="16">
        <f t="shared" si="467"/>
        <v>1362.8055924071923</v>
      </c>
      <c r="AU543" s="16">
        <f t="shared" si="494"/>
        <v>304.74655949256805</v>
      </c>
    </row>
    <row r="544" spans="2:47">
      <c r="B544" s="13">
        <v>19</v>
      </c>
      <c r="C544" s="16">
        <f t="shared" si="450"/>
        <v>-2099.741809868734</v>
      </c>
      <c r="D544" s="16">
        <f t="shared" si="468"/>
        <v>245710.91789734698</v>
      </c>
      <c r="E544" s="16">
        <f t="shared" si="469"/>
        <v>0</v>
      </c>
      <c r="F544" s="16">
        <f t="shared" si="451"/>
        <v>247810.65970721573</v>
      </c>
      <c r="G544" s="16">
        <f t="shared" si="470"/>
        <v>55234.023484152465</v>
      </c>
      <c r="H544" s="16">
        <f t="shared" si="452"/>
        <v>22000</v>
      </c>
      <c r="I544" s="16">
        <f t="shared" si="471"/>
        <v>-64912.71495332112</v>
      </c>
      <c r="J544" s="16">
        <f t="shared" si="472"/>
        <v>0</v>
      </c>
      <c r="K544" s="16">
        <f t="shared" si="453"/>
        <v>-86912.71495332112</v>
      </c>
      <c r="L544" s="16">
        <f t="shared" si="473"/>
        <v>0</v>
      </c>
      <c r="M544" s="16">
        <f t="shared" si="454"/>
        <v>-302.63303940106806</v>
      </c>
      <c r="N544" s="16">
        <f t="shared" si="474"/>
        <v>40430.621314426025</v>
      </c>
      <c r="O544" s="16">
        <f t="shared" si="475"/>
        <v>0</v>
      </c>
      <c r="P544" s="16">
        <f t="shared" si="455"/>
        <v>40733.254353827091</v>
      </c>
      <c r="Q544" s="16">
        <f t="shared" si="476"/>
        <v>8809.4363319147451</v>
      </c>
      <c r="R544" s="16">
        <f t="shared" si="456"/>
        <v>16668.067474680898</v>
      </c>
      <c r="S544" s="16">
        <f t="shared" si="477"/>
        <v>-25737.380680552164</v>
      </c>
      <c r="T544" s="16">
        <f t="shared" si="478"/>
        <v>0</v>
      </c>
      <c r="U544" s="16">
        <f t="shared" si="457"/>
        <v>-42405.448155233062</v>
      </c>
      <c r="V544" s="16">
        <f t="shared" si="479"/>
        <v>0</v>
      </c>
      <c r="W544" s="16">
        <f t="shared" si="458"/>
        <v>2008.2369626756361</v>
      </c>
      <c r="X544" s="16">
        <f t="shared" si="480"/>
        <v>-5794.6170540721123</v>
      </c>
      <c r="Y544" s="16">
        <f t="shared" si="481"/>
        <v>0</v>
      </c>
      <c r="Z544" s="16">
        <f t="shared" si="459"/>
        <v>-7802.8540167477486</v>
      </c>
      <c r="AA544" s="16">
        <f t="shared" si="482"/>
        <v>0</v>
      </c>
      <c r="AB544" s="16">
        <f t="shared" si="460"/>
        <v>-28.744102112948895</v>
      </c>
      <c r="AC544" s="16">
        <f t="shared" si="483"/>
        <v>12451.759791938535</v>
      </c>
      <c r="AD544" s="16">
        <f t="shared" si="484"/>
        <v>0</v>
      </c>
      <c r="AE544" s="16">
        <f t="shared" si="461"/>
        <v>12480.503894051484</v>
      </c>
      <c r="AF544" s="16">
        <f t="shared" si="485"/>
        <v>2674.106331173894</v>
      </c>
      <c r="AG544" s="16">
        <f t="shared" si="462"/>
        <v>81.029928584781985</v>
      </c>
      <c r="AH544" s="16">
        <f t="shared" si="486"/>
        <v>1400.8823806590492</v>
      </c>
      <c r="AI544" s="16">
        <f t="shared" si="487"/>
        <v>101.72480943776101</v>
      </c>
      <c r="AJ544" s="16">
        <f t="shared" si="463"/>
        <v>1299.1575712212882</v>
      </c>
      <c r="AK544" s="16">
        <f t="shared" si="488"/>
        <v>277.07592710116461</v>
      </c>
      <c r="AL544" s="16">
        <f t="shared" si="464"/>
        <v>26.142913235914119</v>
      </c>
      <c r="AM544" s="16">
        <f t="shared" si="489"/>
        <v>6916.2834537625222</v>
      </c>
      <c r="AN544" s="16">
        <f t="shared" si="490"/>
        <v>32.824021316612225</v>
      </c>
      <c r="AO544" s="16">
        <f t="shared" si="465"/>
        <v>6883.4594324459104</v>
      </c>
      <c r="AP544" s="16">
        <f t="shared" si="491"/>
        <v>1465.3760427431932</v>
      </c>
      <c r="AQ544" s="16">
        <f t="shared" si="466"/>
        <v>81.029928584781985</v>
      </c>
      <c r="AR544" s="16">
        <f t="shared" si="492"/>
        <v>1400.8823806590492</v>
      </c>
      <c r="AS544" s="16">
        <f t="shared" si="493"/>
        <v>101.72480943776101</v>
      </c>
      <c r="AT544" s="16">
        <f t="shared" si="467"/>
        <v>1299.1575712212882</v>
      </c>
      <c r="AU544" s="16">
        <f t="shared" si="494"/>
        <v>277.07592710116461</v>
      </c>
    </row>
    <row r="545" spans="2:47">
      <c r="B545" s="13">
        <v>20</v>
      </c>
      <c r="C545" s="16">
        <f t="shared" si="450"/>
        <v>-2099.741809868734</v>
      </c>
      <c r="D545" s="16">
        <f t="shared" si="468"/>
        <v>254734.48953943537</v>
      </c>
      <c r="E545" s="16">
        <f t="shared" si="469"/>
        <v>0</v>
      </c>
      <c r="F545" s="16">
        <f t="shared" si="451"/>
        <v>256834.23134930409</v>
      </c>
      <c r="G545" s="16">
        <f t="shared" si="470"/>
        <v>56209.573817667842</v>
      </c>
      <c r="H545" s="16">
        <f t="shared" si="452"/>
        <v>22000</v>
      </c>
      <c r="I545" s="16">
        <f t="shared" si="471"/>
        <v>-89520.09640192076</v>
      </c>
      <c r="J545" s="16">
        <f t="shared" si="472"/>
        <v>0</v>
      </c>
      <c r="K545" s="16">
        <f t="shared" si="453"/>
        <v>-111520.09640192076</v>
      </c>
      <c r="L545" s="16">
        <f t="shared" si="473"/>
        <v>0</v>
      </c>
      <c r="M545" s="16">
        <f t="shared" si="454"/>
        <v>-302.63303940106806</v>
      </c>
      <c r="N545" s="16">
        <f t="shared" si="474"/>
        <v>41871.34148047302</v>
      </c>
      <c r="O545" s="16">
        <f t="shared" si="475"/>
        <v>0</v>
      </c>
      <c r="P545" s="16">
        <f t="shared" si="455"/>
        <v>42173.974519874086</v>
      </c>
      <c r="Q545" s="16">
        <f t="shared" si="476"/>
        <v>8933.4013444272678</v>
      </c>
      <c r="R545" s="16">
        <f t="shared" si="456"/>
        <v>672.2698987236023</v>
      </c>
      <c r="S545" s="16">
        <f t="shared" si="477"/>
        <v>-43677.611599890057</v>
      </c>
      <c r="T545" s="16">
        <f t="shared" si="478"/>
        <v>0</v>
      </c>
      <c r="U545" s="16">
        <f t="shared" si="457"/>
        <v>-44349.881498613657</v>
      </c>
      <c r="V545" s="16">
        <f t="shared" si="479"/>
        <v>0</v>
      </c>
      <c r="W545" s="16">
        <f t="shared" si="458"/>
        <v>190.80395928251286</v>
      </c>
      <c r="X545" s="16">
        <f t="shared" si="480"/>
        <v>-8036.9396372501815</v>
      </c>
      <c r="Y545" s="16">
        <f t="shared" si="481"/>
        <v>0</v>
      </c>
      <c r="Z545" s="16">
        <f t="shared" si="459"/>
        <v>-8227.7435965326949</v>
      </c>
      <c r="AA545" s="16">
        <f t="shared" si="482"/>
        <v>0</v>
      </c>
      <c r="AB545" s="16">
        <f t="shared" si="460"/>
        <v>-28.744102112948895</v>
      </c>
      <c r="AC545" s="16">
        <f t="shared" si="483"/>
        <v>12829.209172851282</v>
      </c>
      <c r="AD545" s="16">
        <f t="shared" si="484"/>
        <v>0</v>
      </c>
      <c r="AE545" s="16">
        <f t="shared" si="461"/>
        <v>12857.953274964231</v>
      </c>
      <c r="AF545" s="16">
        <f t="shared" si="485"/>
        <v>2649.8533659674931</v>
      </c>
      <c r="AG545" s="16">
        <f t="shared" si="462"/>
        <v>81.029928584781985</v>
      </c>
      <c r="AH545" s="16">
        <f t="shared" si="486"/>
        <v>1335.4560337612111</v>
      </c>
      <c r="AI545" s="16">
        <f t="shared" si="487"/>
        <v>102.06001452111408</v>
      </c>
      <c r="AJ545" s="16">
        <f t="shared" si="463"/>
        <v>1233.3960192400971</v>
      </c>
      <c r="AK545" s="16">
        <f t="shared" si="488"/>
        <v>250.88319459707856</v>
      </c>
      <c r="AL545" s="16">
        <f t="shared" si="464"/>
        <v>26.142913235914119</v>
      </c>
      <c r="AM545" s="16">
        <f t="shared" si="489"/>
        <v>7075.7832889884494</v>
      </c>
      <c r="AN545" s="16">
        <f t="shared" si="490"/>
        <v>32.931999198846562</v>
      </c>
      <c r="AO545" s="16">
        <f t="shared" si="465"/>
        <v>7042.8512897896026</v>
      </c>
      <c r="AP545" s="16">
        <f t="shared" si="491"/>
        <v>1429.9567770907336</v>
      </c>
      <c r="AQ545" s="16">
        <f t="shared" si="466"/>
        <v>81.029928584781985</v>
      </c>
      <c r="AR545" s="16">
        <f t="shared" si="492"/>
        <v>1335.4560337612111</v>
      </c>
      <c r="AS545" s="16">
        <f t="shared" si="493"/>
        <v>102.06001452111408</v>
      </c>
      <c r="AT545" s="16">
        <f t="shared" si="467"/>
        <v>1233.3960192400971</v>
      </c>
      <c r="AU545" s="16">
        <f t="shared" si="494"/>
        <v>250.88319459707856</v>
      </c>
    </row>
    <row r="546" spans="2:47">
      <c r="B546" s="13">
        <v>21</v>
      </c>
      <c r="C546" s="16">
        <f t="shared" si="450"/>
        <v>-2099.741809868734</v>
      </c>
      <c r="D546" s="16">
        <f t="shared" si="468"/>
        <v>264010.17977320362</v>
      </c>
      <c r="E546" s="16">
        <f t="shared" si="469"/>
        <v>0</v>
      </c>
      <c r="F546" s="16">
        <f t="shared" si="451"/>
        <v>266109.92158307234</v>
      </c>
      <c r="G546" s="16">
        <f t="shared" si="470"/>
        <v>57165.99571327115</v>
      </c>
      <c r="H546" s="16">
        <f t="shared" si="452"/>
        <v>3348.8642896221645</v>
      </c>
      <c r="I546" s="16">
        <f t="shared" si="471"/>
        <v>-114865.69929397838</v>
      </c>
      <c r="J546" s="16">
        <f t="shared" si="472"/>
        <v>0</v>
      </c>
      <c r="K546" s="16">
        <f t="shared" si="453"/>
        <v>-118214.56358360054</v>
      </c>
      <c r="L546" s="16">
        <f t="shared" si="473"/>
        <v>0</v>
      </c>
      <c r="M546" s="16">
        <f t="shared" si="454"/>
        <v>-302.63303940106806</v>
      </c>
      <c r="N546" s="16">
        <f t="shared" si="474"/>
        <v>43352.315367959367</v>
      </c>
      <c r="O546" s="16">
        <f t="shared" si="475"/>
        <v>0</v>
      </c>
      <c r="P546" s="16">
        <f t="shared" si="455"/>
        <v>43654.948407360433</v>
      </c>
      <c r="Q546" s="16">
        <f t="shared" si="476"/>
        <v>9054.9356704199363</v>
      </c>
      <c r="R546" s="16">
        <f t="shared" si="456"/>
        <v>672.2698987236023</v>
      </c>
      <c r="S546" s="16">
        <f t="shared" si="477"/>
        <v>-45680.377943572064</v>
      </c>
      <c r="T546" s="16">
        <f t="shared" si="478"/>
        <v>0</v>
      </c>
      <c r="U546" s="16">
        <f t="shared" si="457"/>
        <v>-46352.647842295664</v>
      </c>
      <c r="V546" s="16">
        <f t="shared" si="479"/>
        <v>0</v>
      </c>
      <c r="W546" s="16">
        <f t="shared" si="458"/>
        <v>190.80395928251286</v>
      </c>
      <c r="X546" s="16">
        <f t="shared" si="480"/>
        <v>-8474.5759044286751</v>
      </c>
      <c r="Y546" s="16">
        <f t="shared" si="481"/>
        <v>0</v>
      </c>
      <c r="Z546" s="16">
        <f t="shared" si="459"/>
        <v>-8665.3798637111886</v>
      </c>
      <c r="AA546" s="16">
        <f t="shared" si="482"/>
        <v>0</v>
      </c>
      <c r="AB546" s="16">
        <f t="shared" si="460"/>
        <v>-28.744102112948895</v>
      </c>
      <c r="AC546" s="16">
        <f t="shared" si="483"/>
        <v>13217.204489466732</v>
      </c>
      <c r="AD546" s="16">
        <f t="shared" si="484"/>
        <v>0</v>
      </c>
      <c r="AE546" s="16">
        <f t="shared" si="461"/>
        <v>13245.948591579681</v>
      </c>
      <c r="AF546" s="16">
        <f t="shared" si="485"/>
        <v>2626.0759490984724</v>
      </c>
      <c r="AG546" s="16">
        <f t="shared" si="462"/>
        <v>81.029928584781985</v>
      </c>
      <c r="AH546" s="16">
        <f t="shared" si="486"/>
        <v>1267.8571040176653</v>
      </c>
      <c r="AI546" s="16">
        <f t="shared" si="487"/>
        <v>102.38177925745343</v>
      </c>
      <c r="AJ546" s="16">
        <f t="shared" si="463"/>
        <v>1165.4753247602118</v>
      </c>
      <c r="AK546" s="16">
        <f t="shared" si="488"/>
        <v>226.10188032041472</v>
      </c>
      <c r="AL546" s="16">
        <f t="shared" si="464"/>
        <v>26.142913235914119</v>
      </c>
      <c r="AM546" s="16">
        <f t="shared" si="489"/>
        <v>7239.628554826324</v>
      </c>
      <c r="AN546" s="16">
        <f t="shared" si="490"/>
        <v>33.035646474586031</v>
      </c>
      <c r="AO546" s="16">
        <f t="shared" si="465"/>
        <v>7206.5929083517376</v>
      </c>
      <c r="AP546" s="16">
        <f t="shared" si="491"/>
        <v>1395.5212186986057</v>
      </c>
      <c r="AQ546" s="16">
        <f t="shared" si="466"/>
        <v>81.029928584781985</v>
      </c>
      <c r="AR546" s="16">
        <f t="shared" si="492"/>
        <v>1267.8571040176653</v>
      </c>
      <c r="AS546" s="16">
        <f t="shared" si="493"/>
        <v>102.38177925745343</v>
      </c>
      <c r="AT546" s="16">
        <f t="shared" si="467"/>
        <v>1165.4753247602118</v>
      </c>
      <c r="AU546" s="16">
        <f t="shared" si="494"/>
        <v>226.10188032041472</v>
      </c>
    </row>
    <row r="547" spans="2:47">
      <c r="B547" s="13">
        <v>22</v>
      </c>
      <c r="C547" s="16">
        <f t="shared" si="450"/>
        <v>-2099.741809868734</v>
      </c>
      <c r="D547" s="16">
        <f t="shared" si="468"/>
        <v>273545.03279210342</v>
      </c>
      <c r="E547" s="16">
        <f t="shared" si="469"/>
        <v>0</v>
      </c>
      <c r="F547" s="16">
        <f t="shared" si="451"/>
        <v>275644.77460197214</v>
      </c>
      <c r="G547" s="16">
        <f t="shared" si="470"/>
        <v>58103.664238372432</v>
      </c>
      <c r="H547" s="16">
        <f t="shared" si="452"/>
        <v>1653.306497769634</v>
      </c>
      <c r="I547" s="16">
        <f t="shared" si="471"/>
        <v>-121761.00049110856</v>
      </c>
      <c r="J547" s="16">
        <f t="shared" si="472"/>
        <v>0</v>
      </c>
      <c r="K547" s="16">
        <f t="shared" si="453"/>
        <v>-123414.30698887819</v>
      </c>
      <c r="L547" s="16">
        <f t="shared" si="473"/>
        <v>0</v>
      </c>
      <c r="M547" s="16">
        <f t="shared" si="454"/>
        <v>-302.63303940106806</v>
      </c>
      <c r="N547" s="16">
        <f t="shared" si="474"/>
        <v>44874.667665862085</v>
      </c>
      <c r="O547" s="16">
        <f t="shared" si="475"/>
        <v>0</v>
      </c>
      <c r="P547" s="16">
        <f t="shared" si="455"/>
        <v>45177.300705263151</v>
      </c>
      <c r="Q547" s="16">
        <f t="shared" si="476"/>
        <v>9174.086970412749</v>
      </c>
      <c r="R547" s="16">
        <f t="shared" si="456"/>
        <v>672.2698987236023</v>
      </c>
      <c r="S547" s="16">
        <f t="shared" si="477"/>
        <v>-47743.227277564532</v>
      </c>
      <c r="T547" s="16">
        <f t="shared" si="478"/>
        <v>0</v>
      </c>
      <c r="U547" s="16">
        <f t="shared" si="457"/>
        <v>-48415.497176288132</v>
      </c>
      <c r="V547" s="16">
        <f t="shared" si="479"/>
        <v>0</v>
      </c>
      <c r="W547" s="16">
        <f t="shared" si="458"/>
        <v>190.80395928251286</v>
      </c>
      <c r="X547" s="16">
        <f t="shared" si="480"/>
        <v>-8925.3412596225244</v>
      </c>
      <c r="Y547" s="16">
        <f t="shared" si="481"/>
        <v>0</v>
      </c>
      <c r="Z547" s="16">
        <f t="shared" si="459"/>
        <v>-9116.1452189050378</v>
      </c>
      <c r="AA547" s="16">
        <f t="shared" si="482"/>
        <v>0</v>
      </c>
      <c r="AB547" s="16">
        <f t="shared" si="460"/>
        <v>-28.744102112948895</v>
      </c>
      <c r="AC547" s="16">
        <f t="shared" si="483"/>
        <v>13616.040395228418</v>
      </c>
      <c r="AD547" s="16">
        <f t="shared" si="484"/>
        <v>0</v>
      </c>
      <c r="AE547" s="16">
        <f t="shared" si="461"/>
        <v>13644.784497341367</v>
      </c>
      <c r="AF547" s="16">
        <f t="shared" si="485"/>
        <v>2602.7647560896285</v>
      </c>
      <c r="AG547" s="16">
        <f t="shared" si="462"/>
        <v>81.029928584781985</v>
      </c>
      <c r="AH547" s="16">
        <f t="shared" si="486"/>
        <v>1198.0387053340123</v>
      </c>
      <c r="AI547" s="16">
        <f t="shared" si="487"/>
        <v>102.69055657514551</v>
      </c>
      <c r="AJ547" s="16">
        <f t="shared" si="463"/>
        <v>1095.3481487588667</v>
      </c>
      <c r="AK547" s="16">
        <f t="shared" si="488"/>
        <v>202.66807000050352</v>
      </c>
      <c r="AL547" s="16">
        <f t="shared" si="464"/>
        <v>26.142913235914119</v>
      </c>
      <c r="AM547" s="16">
        <f t="shared" si="489"/>
        <v>7407.9451142110856</v>
      </c>
      <c r="AN547" s="16">
        <f t="shared" si="490"/>
        <v>33.135109178991677</v>
      </c>
      <c r="AO547" s="16">
        <f t="shared" si="465"/>
        <v>7374.8100050320936</v>
      </c>
      <c r="AP547" s="16">
        <f t="shared" si="491"/>
        <v>1362.0384027834734</v>
      </c>
      <c r="AQ547" s="16">
        <f t="shared" si="466"/>
        <v>81.029928584781985</v>
      </c>
      <c r="AR547" s="16">
        <f t="shared" si="492"/>
        <v>1198.0387053340123</v>
      </c>
      <c r="AS547" s="16">
        <f t="shared" si="493"/>
        <v>102.69055657514551</v>
      </c>
      <c r="AT547" s="16">
        <f t="shared" si="467"/>
        <v>1095.3481487588667</v>
      </c>
      <c r="AU547" s="16">
        <f t="shared" si="494"/>
        <v>202.66807000050352</v>
      </c>
    </row>
    <row r="548" spans="2:47">
      <c r="B548" s="13">
        <v>23</v>
      </c>
      <c r="C548" s="16">
        <f t="shared" si="450"/>
        <v>-2099.741809868734</v>
      </c>
      <c r="D548" s="16">
        <f t="shared" si="468"/>
        <v>283346.28960435127</v>
      </c>
      <c r="E548" s="16">
        <f t="shared" si="469"/>
        <v>0</v>
      </c>
      <c r="F548" s="16">
        <f t="shared" si="451"/>
        <v>285446.03141421999</v>
      </c>
      <c r="G548" s="16">
        <f t="shared" si="470"/>
        <v>59022.947106118787</v>
      </c>
      <c r="H548" s="16">
        <f t="shared" si="452"/>
        <v>1653.306497769634</v>
      </c>
      <c r="I548" s="16">
        <f t="shared" si="471"/>
        <v>-127116.73619854455</v>
      </c>
      <c r="J548" s="16">
        <f t="shared" si="472"/>
        <v>0</v>
      </c>
      <c r="K548" s="16">
        <f t="shared" si="453"/>
        <v>-128770.04269631418</v>
      </c>
      <c r="L548" s="16">
        <f t="shared" si="473"/>
        <v>0</v>
      </c>
      <c r="M548" s="16">
        <f t="shared" si="454"/>
        <v>-302.63303940106806</v>
      </c>
      <c r="N548" s="16">
        <f t="shared" si="474"/>
        <v>46439.554486968205</v>
      </c>
      <c r="O548" s="16">
        <f t="shared" si="475"/>
        <v>0</v>
      </c>
      <c r="P548" s="16">
        <f t="shared" si="455"/>
        <v>46742.187526369271</v>
      </c>
      <c r="Q548" s="16">
        <f t="shared" si="476"/>
        <v>9290.9019704057027</v>
      </c>
      <c r="R548" s="16">
        <f t="shared" si="456"/>
        <v>672.2698987236023</v>
      </c>
      <c r="S548" s="16">
        <f t="shared" si="477"/>
        <v>-49867.962091576781</v>
      </c>
      <c r="T548" s="16">
        <f t="shared" si="478"/>
        <v>0</v>
      </c>
      <c r="U548" s="16">
        <f t="shared" si="457"/>
        <v>-50540.231990300381</v>
      </c>
      <c r="V548" s="16">
        <f t="shared" si="479"/>
        <v>0</v>
      </c>
      <c r="W548" s="16">
        <f t="shared" si="458"/>
        <v>190.80395928251286</v>
      </c>
      <c r="X548" s="16">
        <f t="shared" si="480"/>
        <v>-9389.6295754721887</v>
      </c>
      <c r="Y548" s="16">
        <f t="shared" si="481"/>
        <v>0</v>
      </c>
      <c r="Z548" s="16">
        <f t="shared" si="459"/>
        <v>-9580.4335347547021</v>
      </c>
      <c r="AA548" s="16">
        <f t="shared" si="482"/>
        <v>0</v>
      </c>
      <c r="AB548" s="16">
        <f t="shared" si="460"/>
        <v>-28.744102112948895</v>
      </c>
      <c r="AC548" s="16">
        <f t="shared" si="483"/>
        <v>14026.019776197085</v>
      </c>
      <c r="AD548" s="16">
        <f t="shared" si="484"/>
        <v>0</v>
      </c>
      <c r="AE548" s="16">
        <f t="shared" si="461"/>
        <v>14054.763878310034</v>
      </c>
      <c r="AF548" s="16">
        <f t="shared" si="485"/>
        <v>2579.9106452966444</v>
      </c>
      <c r="AG548" s="16">
        <f t="shared" si="462"/>
        <v>81.029928584781985</v>
      </c>
      <c r="AH548" s="16">
        <f t="shared" si="486"/>
        <v>1125.9521760351895</v>
      </c>
      <c r="AI548" s="16">
        <f t="shared" si="487"/>
        <v>102.98679153364159</v>
      </c>
      <c r="AJ548" s="16">
        <f t="shared" si="463"/>
        <v>1022.9653845015479</v>
      </c>
      <c r="AK548" s="16">
        <f t="shared" si="488"/>
        <v>180.52034445793251</v>
      </c>
      <c r="AL548" s="16">
        <f t="shared" si="464"/>
        <v>26.142913235914119</v>
      </c>
      <c r="AM548" s="16">
        <f t="shared" si="489"/>
        <v>7580.8621965726907</v>
      </c>
      <c r="AN548" s="16">
        <f t="shared" si="490"/>
        <v>33.230530800950866</v>
      </c>
      <c r="AO548" s="16">
        <f t="shared" si="465"/>
        <v>7547.6316657717398</v>
      </c>
      <c r="AP548" s="16">
        <f t="shared" si="491"/>
        <v>1329.4783720983883</v>
      </c>
      <c r="AQ548" s="16">
        <f t="shared" si="466"/>
        <v>81.029928584781985</v>
      </c>
      <c r="AR548" s="16">
        <f t="shared" si="492"/>
        <v>1125.9521760351895</v>
      </c>
      <c r="AS548" s="16">
        <f t="shared" si="493"/>
        <v>102.98679153364159</v>
      </c>
      <c r="AT548" s="16">
        <f t="shared" si="467"/>
        <v>1022.9653845015479</v>
      </c>
      <c r="AU548" s="16">
        <f t="shared" si="494"/>
        <v>180.52034445793251</v>
      </c>
    </row>
    <row r="549" spans="2:47">
      <c r="B549" s="13">
        <v>24</v>
      </c>
      <c r="C549" s="16">
        <f t="shared" si="450"/>
        <v>-2099.741809868734</v>
      </c>
      <c r="D549" s="16">
        <f t="shared" si="468"/>
        <v>293421.39353193331</v>
      </c>
      <c r="E549" s="16">
        <f t="shared" si="469"/>
        <v>0</v>
      </c>
      <c r="F549" s="16">
        <f t="shared" si="451"/>
        <v>295521.13534180203</v>
      </c>
      <c r="G549" s="16">
        <f t="shared" si="470"/>
        <v>59924.204819595609</v>
      </c>
      <c r="H549" s="16">
        <f t="shared" si="452"/>
        <v>1653.306497769634</v>
      </c>
      <c r="I549" s="16">
        <f t="shared" si="471"/>
        <v>-132633.14397720361</v>
      </c>
      <c r="J549" s="16">
        <f t="shared" si="472"/>
        <v>0</v>
      </c>
      <c r="K549" s="16">
        <f t="shared" si="453"/>
        <v>-134286.45047497324</v>
      </c>
      <c r="L549" s="16">
        <f t="shared" si="473"/>
        <v>0</v>
      </c>
      <c r="M549" s="16">
        <f t="shared" si="454"/>
        <v>-302.63303940106806</v>
      </c>
      <c r="N549" s="16">
        <f t="shared" si="474"/>
        <v>48048.164245856031</v>
      </c>
      <c r="O549" s="16">
        <f t="shared" si="475"/>
        <v>0</v>
      </c>
      <c r="P549" s="16">
        <f t="shared" si="455"/>
        <v>48350.797285257097</v>
      </c>
      <c r="Q549" s="16">
        <f t="shared" si="476"/>
        <v>9405.4264802027155</v>
      </c>
      <c r="R549" s="16">
        <f t="shared" si="456"/>
        <v>672.2698987236023</v>
      </c>
      <c r="S549" s="16">
        <f t="shared" si="477"/>
        <v>-52056.438950009397</v>
      </c>
      <c r="T549" s="16">
        <f t="shared" si="478"/>
        <v>0</v>
      </c>
      <c r="U549" s="16">
        <f t="shared" si="457"/>
        <v>-52728.708848732997</v>
      </c>
      <c r="V549" s="16">
        <f t="shared" si="479"/>
        <v>0</v>
      </c>
      <c r="W549" s="16">
        <f t="shared" si="458"/>
        <v>190.80395928251286</v>
      </c>
      <c r="X549" s="16">
        <f t="shared" si="480"/>
        <v>-9867.8465407973436</v>
      </c>
      <c r="Y549" s="16">
        <f t="shared" si="481"/>
        <v>0</v>
      </c>
      <c r="Z549" s="16">
        <f t="shared" si="459"/>
        <v>-10058.650500079857</v>
      </c>
      <c r="AA549" s="16">
        <f t="shared" si="482"/>
        <v>0</v>
      </c>
      <c r="AB549" s="16">
        <f t="shared" si="460"/>
        <v>-28.744102112948895</v>
      </c>
      <c r="AC549" s="16">
        <f t="shared" si="483"/>
        <v>14447.453981070017</v>
      </c>
      <c r="AD549" s="16">
        <f t="shared" si="484"/>
        <v>0</v>
      </c>
      <c r="AE549" s="16">
        <f t="shared" si="461"/>
        <v>14476.198083182966</v>
      </c>
      <c r="AF549" s="16">
        <f t="shared" si="485"/>
        <v>2557.5046543231306</v>
      </c>
      <c r="AG549" s="16">
        <f t="shared" si="462"/>
        <v>81.029928584781985</v>
      </c>
      <c r="AH549" s="16">
        <f t="shared" si="486"/>
        <v>1051.547037344521</v>
      </c>
      <c r="AI549" s="16">
        <f t="shared" si="487"/>
        <v>103.27092076192721</v>
      </c>
      <c r="AJ549" s="16">
        <f t="shared" si="463"/>
        <v>948.27611658259377</v>
      </c>
      <c r="AK549" s="16">
        <f t="shared" si="488"/>
        <v>159.59970715726476</v>
      </c>
      <c r="AL549" s="16">
        <f t="shared" si="464"/>
        <v>26.142913235914119</v>
      </c>
      <c r="AM549" s="16">
        <f t="shared" si="489"/>
        <v>7758.5124945134021</v>
      </c>
      <c r="AN549" s="16">
        <f t="shared" si="490"/>
        <v>33.322052102938834</v>
      </c>
      <c r="AO549" s="16">
        <f t="shared" si="465"/>
        <v>7725.1904424104632</v>
      </c>
      <c r="AP549" s="16">
        <f t="shared" si="491"/>
        <v>1297.8121495695384</v>
      </c>
      <c r="AQ549" s="16">
        <f t="shared" si="466"/>
        <v>81.029928584781985</v>
      </c>
      <c r="AR549" s="16">
        <f t="shared" si="492"/>
        <v>1051.547037344521</v>
      </c>
      <c r="AS549" s="16">
        <f t="shared" si="493"/>
        <v>103.27092076192721</v>
      </c>
      <c r="AT549" s="16">
        <f t="shared" si="467"/>
        <v>948.27611658259377</v>
      </c>
      <c r="AU549" s="16">
        <f t="shared" si="494"/>
        <v>159.59970715726476</v>
      </c>
    </row>
    <row r="550" spans="2:47">
      <c r="B550" s="13">
        <v>25</v>
      </c>
      <c r="C550" s="16">
        <f t="shared" si="450"/>
        <v>-2099.741809868734</v>
      </c>
      <c r="D550" s="16">
        <f t="shared" si="468"/>
        <v>303777.99586325203</v>
      </c>
      <c r="E550" s="16">
        <f t="shared" si="469"/>
        <v>0</v>
      </c>
      <c r="F550" s="16">
        <f t="shared" si="451"/>
        <v>305877.73767312075</v>
      </c>
      <c r="G550" s="16">
        <f t="shared" si="470"/>
        <v>60807.790813200336</v>
      </c>
      <c r="H550" s="16">
        <f t="shared" si="452"/>
        <v>1653.306497769634</v>
      </c>
      <c r="I550" s="16">
        <f t="shared" si="471"/>
        <v>-138315.04398922244</v>
      </c>
      <c r="J550" s="16">
        <f t="shared" si="472"/>
        <v>0</v>
      </c>
      <c r="K550" s="16">
        <f t="shared" si="453"/>
        <v>-139968.35048699207</v>
      </c>
      <c r="L550" s="16">
        <f t="shared" si="473"/>
        <v>0</v>
      </c>
      <c r="M550" s="16">
        <f t="shared" si="454"/>
        <v>-302.63303940106806</v>
      </c>
      <c r="N550" s="16">
        <f t="shared" si="474"/>
        <v>49701.718561407186</v>
      </c>
      <c r="O550" s="16">
        <f t="shared" si="475"/>
        <v>0</v>
      </c>
      <c r="P550" s="16">
        <f t="shared" si="455"/>
        <v>50004.351600808252</v>
      </c>
      <c r="Q550" s="16">
        <f t="shared" si="476"/>
        <v>9517.705411376257</v>
      </c>
      <c r="R550" s="16">
        <f t="shared" si="456"/>
        <v>672.2698987236023</v>
      </c>
      <c r="S550" s="16">
        <f t="shared" si="477"/>
        <v>-54310.57011419499</v>
      </c>
      <c r="T550" s="16">
        <f t="shared" si="478"/>
        <v>0</v>
      </c>
      <c r="U550" s="16">
        <f t="shared" si="457"/>
        <v>-54982.84001291859</v>
      </c>
      <c r="V550" s="16">
        <f t="shared" si="479"/>
        <v>0</v>
      </c>
      <c r="W550" s="16">
        <f t="shared" si="458"/>
        <v>190.80395928251286</v>
      </c>
      <c r="X550" s="16">
        <f t="shared" si="480"/>
        <v>-10360.410015082252</v>
      </c>
      <c r="Y550" s="16">
        <f t="shared" si="481"/>
        <v>0</v>
      </c>
      <c r="Z550" s="16">
        <f t="shared" si="459"/>
        <v>-10551.213974364766</v>
      </c>
      <c r="AA550" s="16">
        <f t="shared" si="482"/>
        <v>0</v>
      </c>
      <c r="AB550" s="16">
        <f t="shared" si="460"/>
        <v>-28.744102112948895</v>
      </c>
      <c r="AC550" s="16">
        <f t="shared" si="483"/>
        <v>14880.663057627098</v>
      </c>
      <c r="AD550" s="16">
        <f t="shared" si="484"/>
        <v>0</v>
      </c>
      <c r="AE550" s="16">
        <f t="shared" si="461"/>
        <v>14909.407159740047</v>
      </c>
      <c r="AF550" s="16">
        <f t="shared" si="485"/>
        <v>2535.5379965059601</v>
      </c>
      <c r="AG550" s="16">
        <f t="shared" si="462"/>
        <v>81.029928584781985</v>
      </c>
      <c r="AH550" s="16">
        <f t="shared" si="486"/>
        <v>974.77095127991151</v>
      </c>
      <c r="AI550" s="16">
        <f t="shared" si="487"/>
        <v>103.54337197741809</v>
      </c>
      <c r="AJ550" s="16">
        <f t="shared" si="463"/>
        <v>871.22757930249338</v>
      </c>
      <c r="AK550" s="16">
        <f t="shared" si="488"/>
        <v>139.84951183784406</v>
      </c>
      <c r="AL550" s="16">
        <f t="shared" si="464"/>
        <v>26.142913235914119</v>
      </c>
      <c r="AM550" s="16">
        <f t="shared" si="489"/>
        <v>7941.0322633714113</v>
      </c>
      <c r="AN550" s="16">
        <f t="shared" si="490"/>
        <v>33.409810966765463</v>
      </c>
      <c r="AO550" s="16">
        <f t="shared" si="465"/>
        <v>7907.6224524046456</v>
      </c>
      <c r="AP550" s="16">
        <f t="shared" si="491"/>
        <v>1267.0117110391111</v>
      </c>
      <c r="AQ550" s="16">
        <f t="shared" si="466"/>
        <v>81.029928584781985</v>
      </c>
      <c r="AR550" s="16">
        <f t="shared" si="492"/>
        <v>974.77095127991151</v>
      </c>
      <c r="AS550" s="16">
        <f t="shared" si="493"/>
        <v>103.54337197741809</v>
      </c>
      <c r="AT550" s="16">
        <f t="shared" si="467"/>
        <v>871.22757930249338</v>
      </c>
      <c r="AU550" s="16">
        <f t="shared" si="494"/>
        <v>139.84951183784406</v>
      </c>
    </row>
    <row r="551" spans="2:47">
      <c r="B551" s="13">
        <v>26</v>
      </c>
      <c r="C551" s="16">
        <f t="shared" si="450"/>
        <v>-2099.741809868734</v>
      </c>
      <c r="D551" s="16">
        <f t="shared" si="468"/>
        <v>314423.96166370774</v>
      </c>
      <c r="E551" s="16">
        <f t="shared" si="469"/>
        <v>0</v>
      </c>
      <c r="F551" s="16">
        <f t="shared" si="451"/>
        <v>316523.70347357646</v>
      </c>
      <c r="G551" s="16">
        <f t="shared" si="470"/>
        <v>61674.051591244184</v>
      </c>
      <c r="H551" s="16">
        <f t="shared" si="452"/>
        <v>1653.306497769634</v>
      </c>
      <c r="I551" s="16">
        <f t="shared" si="471"/>
        <v>-144167.40100160183</v>
      </c>
      <c r="J551" s="16">
        <f t="shared" si="472"/>
        <v>0</v>
      </c>
      <c r="K551" s="16">
        <f t="shared" si="453"/>
        <v>-145820.70749937146</v>
      </c>
      <c r="L551" s="16">
        <f t="shared" si="473"/>
        <v>0</v>
      </c>
      <c r="M551" s="16">
        <f t="shared" si="454"/>
        <v>-302.63303940106806</v>
      </c>
      <c r="N551" s="16">
        <f t="shared" si="474"/>
        <v>51401.473184534836</v>
      </c>
      <c r="O551" s="16">
        <f t="shared" si="475"/>
        <v>0</v>
      </c>
      <c r="P551" s="16">
        <f t="shared" si="455"/>
        <v>51704.106223935902</v>
      </c>
      <c r="Q551" s="16">
        <f t="shared" si="476"/>
        <v>9627.7827948797294</v>
      </c>
      <c r="R551" s="16">
        <f t="shared" si="456"/>
        <v>672.2698987236023</v>
      </c>
      <c r="S551" s="16">
        <f t="shared" si="477"/>
        <v>-56632.325213306147</v>
      </c>
      <c r="T551" s="16">
        <f t="shared" si="478"/>
        <v>0</v>
      </c>
      <c r="U551" s="16">
        <f t="shared" si="457"/>
        <v>-57304.595112029747</v>
      </c>
      <c r="V551" s="16">
        <f t="shared" si="479"/>
        <v>0</v>
      </c>
      <c r="W551" s="16">
        <f t="shared" si="458"/>
        <v>190.80395928251286</v>
      </c>
      <c r="X551" s="16">
        <f t="shared" si="480"/>
        <v>-10867.750393595708</v>
      </c>
      <c r="Y551" s="16">
        <f t="shared" si="481"/>
        <v>0</v>
      </c>
      <c r="Z551" s="16">
        <f t="shared" si="459"/>
        <v>-11058.554352878222</v>
      </c>
      <c r="AA551" s="16">
        <f t="shared" si="482"/>
        <v>0</v>
      </c>
      <c r="AB551" s="16">
        <f t="shared" si="460"/>
        <v>-28.744102112948895</v>
      </c>
      <c r="AC551" s="16">
        <f t="shared" si="483"/>
        <v>15325.975995783185</v>
      </c>
      <c r="AD551" s="16">
        <f t="shared" si="484"/>
        <v>0</v>
      </c>
      <c r="AE551" s="16">
        <f t="shared" si="461"/>
        <v>15354.720097896134</v>
      </c>
      <c r="AF551" s="16">
        <f t="shared" si="485"/>
        <v>2514.0020574695186</v>
      </c>
      <c r="AG551" s="16">
        <f t="shared" si="462"/>
        <v>81.029928584781985</v>
      </c>
      <c r="AH551" s="16">
        <f t="shared" si="486"/>
        <v>895.56967786820508</v>
      </c>
      <c r="AI551" s="16">
        <f t="shared" si="487"/>
        <v>103.80456357978144</v>
      </c>
      <c r="AJ551" s="16">
        <f t="shared" si="463"/>
        <v>791.76511428842366</v>
      </c>
      <c r="AK551" s="16">
        <f t="shared" si="488"/>
        <v>121.21539043022526</v>
      </c>
      <c r="AL551" s="16">
        <f t="shared" si="464"/>
        <v>26.142913235914119</v>
      </c>
      <c r="AM551" s="16">
        <f t="shared" si="489"/>
        <v>8128.5614237248319</v>
      </c>
      <c r="AN551" s="16">
        <f t="shared" si="490"/>
        <v>33.493942263427478</v>
      </c>
      <c r="AO551" s="16">
        <f t="shared" si="465"/>
        <v>8095.067481461404</v>
      </c>
      <c r="AP551" s="16">
        <f t="shared" si="491"/>
        <v>1237.0499581794536</v>
      </c>
      <c r="AQ551" s="16">
        <f t="shared" si="466"/>
        <v>81.029928584781985</v>
      </c>
      <c r="AR551" s="16">
        <f t="shared" si="492"/>
        <v>895.56967786820508</v>
      </c>
      <c r="AS551" s="16">
        <f t="shared" si="493"/>
        <v>103.80456357978144</v>
      </c>
      <c r="AT551" s="16">
        <f t="shared" si="467"/>
        <v>791.76511428842366</v>
      </c>
      <c r="AU551" s="16">
        <f t="shared" si="494"/>
        <v>121.21539043022526</v>
      </c>
    </row>
    <row r="552" spans="2:47">
      <c r="B552" s="13">
        <v>27</v>
      </c>
      <c r="C552" s="16">
        <f t="shared" si="450"/>
        <v>-2099.741809868734</v>
      </c>
      <c r="D552" s="16">
        <f t="shared" si="468"/>
        <v>325367.37574862823</v>
      </c>
      <c r="E552" s="16">
        <f t="shared" si="469"/>
        <v>0</v>
      </c>
      <c r="F552" s="16">
        <f t="shared" si="451"/>
        <v>327467.11755849695</v>
      </c>
      <c r="G552" s="16">
        <f t="shared" si="470"/>
        <v>62523.326863836191</v>
      </c>
      <c r="H552" s="16">
        <f t="shared" si="452"/>
        <v>1653.306497769634</v>
      </c>
      <c r="I552" s="16">
        <f t="shared" si="471"/>
        <v>-150195.32872435261</v>
      </c>
      <c r="J552" s="16">
        <f t="shared" si="472"/>
        <v>0</v>
      </c>
      <c r="K552" s="16">
        <f t="shared" si="453"/>
        <v>-151848.63522212225</v>
      </c>
      <c r="L552" s="16">
        <f t="shared" si="473"/>
        <v>0</v>
      </c>
      <c r="M552" s="16">
        <f t="shared" si="454"/>
        <v>-302.63303940106806</v>
      </c>
      <c r="N552" s="16">
        <f t="shared" si="474"/>
        <v>53148.71895183267</v>
      </c>
      <c r="O552" s="16">
        <f t="shared" si="475"/>
        <v>0</v>
      </c>
      <c r="P552" s="16">
        <f t="shared" si="455"/>
        <v>53451.351991233736</v>
      </c>
      <c r="Q552" s="16">
        <f t="shared" si="476"/>
        <v>9735.701798314507</v>
      </c>
      <c r="R552" s="16">
        <f t="shared" si="456"/>
        <v>672.2698987236023</v>
      </c>
      <c r="S552" s="16">
        <f t="shared" si="477"/>
        <v>-59023.732965390642</v>
      </c>
      <c r="T552" s="16">
        <f t="shared" si="478"/>
        <v>0</v>
      </c>
      <c r="U552" s="16">
        <f t="shared" si="457"/>
        <v>-59696.002864114242</v>
      </c>
      <c r="V552" s="16">
        <f t="shared" si="479"/>
        <v>0</v>
      </c>
      <c r="W552" s="16">
        <f t="shared" si="458"/>
        <v>190.80395928251286</v>
      </c>
      <c r="X552" s="16">
        <f t="shared" si="480"/>
        <v>-11390.310983464569</v>
      </c>
      <c r="Y552" s="16">
        <f t="shared" si="481"/>
        <v>0</v>
      </c>
      <c r="Z552" s="16">
        <f t="shared" si="459"/>
        <v>-11581.114942747083</v>
      </c>
      <c r="AA552" s="16">
        <f t="shared" si="482"/>
        <v>0</v>
      </c>
      <c r="AB552" s="16">
        <f t="shared" si="460"/>
        <v>-28.744102112948895</v>
      </c>
      <c r="AC552" s="16">
        <f t="shared" si="483"/>
        <v>15783.730977431353</v>
      </c>
      <c r="AD552" s="16">
        <f t="shared" si="484"/>
        <v>0</v>
      </c>
      <c r="AE552" s="16">
        <f t="shared" si="461"/>
        <v>15812.475079544301</v>
      </c>
      <c r="AF552" s="16">
        <f t="shared" si="485"/>
        <v>2492.8883917475173</v>
      </c>
      <c r="AG552" s="16">
        <f t="shared" si="462"/>
        <v>81.029928584781985</v>
      </c>
      <c r="AH552" s="16">
        <f t="shared" si="486"/>
        <v>813.8870315816423</v>
      </c>
      <c r="AI552" s="16">
        <f t="shared" si="487"/>
        <v>104.05490431427727</v>
      </c>
      <c r="AJ552" s="16">
        <f t="shared" si="463"/>
        <v>709.83212726736508</v>
      </c>
      <c r="AK552" s="16">
        <f t="shared" si="488"/>
        <v>103.64518144661292</v>
      </c>
      <c r="AL552" s="16">
        <f t="shared" si="464"/>
        <v>26.142913235914119</v>
      </c>
      <c r="AM552" s="16">
        <f t="shared" si="489"/>
        <v>8321.243666893437</v>
      </c>
      <c r="AN552" s="16">
        <f t="shared" si="490"/>
        <v>33.574577745323388</v>
      </c>
      <c r="AO552" s="16">
        <f t="shared" si="465"/>
        <v>8287.6690891481139</v>
      </c>
      <c r="AP552" s="16">
        <f t="shared" si="491"/>
        <v>1207.9006916375683</v>
      </c>
      <c r="AQ552" s="16">
        <f t="shared" si="466"/>
        <v>81.029928584781985</v>
      </c>
      <c r="AR552" s="16">
        <f t="shared" si="492"/>
        <v>813.8870315816423</v>
      </c>
      <c r="AS552" s="16">
        <f t="shared" si="493"/>
        <v>104.05490431427727</v>
      </c>
      <c r="AT552" s="16">
        <f t="shared" si="467"/>
        <v>709.83212726736508</v>
      </c>
      <c r="AU552" s="16">
        <f t="shared" si="494"/>
        <v>103.64518144661292</v>
      </c>
    </row>
    <row r="553" spans="2:47">
      <c r="B553" s="13">
        <v>28</v>
      </c>
      <c r="C553" s="16">
        <f t="shared" si="450"/>
        <v>-2099.741809868734</v>
      </c>
      <c r="D553" s="16">
        <f t="shared" si="468"/>
        <v>336616.54882308136</v>
      </c>
      <c r="E553" s="16">
        <f t="shared" si="469"/>
        <v>0</v>
      </c>
      <c r="F553" s="16">
        <f t="shared" si="451"/>
        <v>338716.29063295008</v>
      </c>
      <c r="G553" s="16">
        <f t="shared" si="470"/>
        <v>63355.949680102865</v>
      </c>
      <c r="H553" s="16">
        <f t="shared" si="452"/>
        <v>1653.306497769634</v>
      </c>
      <c r="I553" s="16">
        <f t="shared" si="471"/>
        <v>-156404.09427878592</v>
      </c>
      <c r="J553" s="16">
        <f t="shared" si="472"/>
        <v>0</v>
      </c>
      <c r="K553" s="16">
        <f t="shared" si="453"/>
        <v>-158057.40077655556</v>
      </c>
      <c r="L553" s="16">
        <f t="shared" si="473"/>
        <v>0</v>
      </c>
      <c r="M553" s="16">
        <f t="shared" si="454"/>
        <v>-302.63303940106806</v>
      </c>
      <c r="N553" s="16">
        <f t="shared" si="474"/>
        <v>54944.782765868804</v>
      </c>
      <c r="O553" s="16">
        <f t="shared" si="475"/>
        <v>0</v>
      </c>
      <c r="P553" s="16">
        <f t="shared" si="455"/>
        <v>55247.415805269869</v>
      </c>
      <c r="Q553" s="16">
        <f t="shared" si="476"/>
        <v>9841.5047428584057</v>
      </c>
      <c r="R553" s="16">
        <f t="shared" si="456"/>
        <v>672.2698987236023</v>
      </c>
      <c r="S553" s="16">
        <f t="shared" si="477"/>
        <v>-61486.882950037667</v>
      </c>
      <c r="T553" s="16">
        <f t="shared" si="478"/>
        <v>0</v>
      </c>
      <c r="U553" s="16">
        <f t="shared" si="457"/>
        <v>-62159.152848761267</v>
      </c>
      <c r="V553" s="16">
        <f t="shared" si="479"/>
        <v>0</v>
      </c>
      <c r="W553" s="16">
        <f t="shared" si="458"/>
        <v>190.80395928251286</v>
      </c>
      <c r="X553" s="16">
        <f t="shared" si="480"/>
        <v>-11928.548391029495</v>
      </c>
      <c r="Y553" s="16">
        <f t="shared" si="481"/>
        <v>0</v>
      </c>
      <c r="Z553" s="16">
        <f t="shared" si="459"/>
        <v>-12119.352350312009</v>
      </c>
      <c r="AA553" s="16">
        <f t="shared" si="482"/>
        <v>0</v>
      </c>
      <c r="AB553" s="16">
        <f t="shared" si="460"/>
        <v>-28.744102112948895</v>
      </c>
      <c r="AC553" s="16">
        <f t="shared" si="483"/>
        <v>16254.275633266769</v>
      </c>
      <c r="AD553" s="16">
        <f t="shared" si="484"/>
        <v>0</v>
      </c>
      <c r="AE553" s="16">
        <f t="shared" si="461"/>
        <v>16283.019735379718</v>
      </c>
      <c r="AF553" s="16">
        <f t="shared" si="485"/>
        <v>2472.1887194710453</v>
      </c>
      <c r="AG553" s="16">
        <f t="shared" si="462"/>
        <v>81.029928584781985</v>
      </c>
      <c r="AH553" s="16">
        <f t="shared" si="486"/>
        <v>729.66483690321525</v>
      </c>
      <c r="AI553" s="16">
        <f t="shared" si="487"/>
        <v>104.29479299935919</v>
      </c>
      <c r="AJ553" s="16">
        <f t="shared" si="463"/>
        <v>625.37004390385607</v>
      </c>
      <c r="AK553" s="16">
        <f t="shared" si="488"/>
        <v>87.088859015321148</v>
      </c>
      <c r="AL553" s="16">
        <f t="shared" si="464"/>
        <v>26.142913235914119</v>
      </c>
      <c r="AM553" s="16">
        <f t="shared" si="489"/>
        <v>8519.2265634989126</v>
      </c>
      <c r="AN553" s="16">
        <f t="shared" si="490"/>
        <v>33.651845959136317</v>
      </c>
      <c r="AO553" s="16">
        <f t="shared" si="465"/>
        <v>8485.5747175397755</v>
      </c>
      <c r="AP553" s="16">
        <f t="shared" si="491"/>
        <v>1179.5385844631014</v>
      </c>
      <c r="AQ553" s="16">
        <f t="shared" si="466"/>
        <v>81.029928584781985</v>
      </c>
      <c r="AR553" s="16">
        <f t="shared" si="492"/>
        <v>729.66483690321525</v>
      </c>
      <c r="AS553" s="16">
        <f t="shared" si="493"/>
        <v>104.29479299935919</v>
      </c>
      <c r="AT553" s="16">
        <f t="shared" si="467"/>
        <v>625.37004390385607</v>
      </c>
      <c r="AU553" s="16">
        <f t="shared" si="494"/>
        <v>87.088859015321148</v>
      </c>
    </row>
    <row r="554" spans="2:47">
      <c r="B554" s="13">
        <v>29</v>
      </c>
      <c r="C554" s="16">
        <f t="shared" si="450"/>
        <v>-2099.741809868734</v>
      </c>
      <c r="D554" s="16">
        <f t="shared" si="468"/>
        <v>348180.02379323472</v>
      </c>
      <c r="E554" s="16">
        <f t="shared" si="469"/>
        <v>0</v>
      </c>
      <c r="F554" s="16">
        <f t="shared" si="451"/>
        <v>350279.76560310344</v>
      </c>
      <c r="G554" s="16">
        <f t="shared" si="470"/>
        <v>64172.246558795683</v>
      </c>
      <c r="H554" s="16">
        <f t="shared" si="452"/>
        <v>1653.306497769634</v>
      </c>
      <c r="I554" s="16">
        <f t="shared" si="471"/>
        <v>-162799.12279985222</v>
      </c>
      <c r="J554" s="16">
        <f t="shared" si="472"/>
        <v>0</v>
      </c>
      <c r="K554" s="16">
        <f t="shared" si="453"/>
        <v>-164452.42929762186</v>
      </c>
      <c r="L554" s="16">
        <f t="shared" si="473"/>
        <v>0</v>
      </c>
      <c r="M554" s="16">
        <f t="shared" si="454"/>
        <v>-302.63303940106806</v>
      </c>
      <c r="N554" s="16">
        <f t="shared" si="474"/>
        <v>56791.028602869112</v>
      </c>
      <c r="O554" s="16">
        <f t="shared" si="475"/>
        <v>0</v>
      </c>
      <c r="P554" s="16">
        <f t="shared" si="455"/>
        <v>57093.661642270177</v>
      </c>
      <c r="Q554" s="16">
        <f t="shared" si="476"/>
        <v>9945.2331198622287</v>
      </c>
      <c r="R554" s="16">
        <f t="shared" si="456"/>
        <v>672.2698987236023</v>
      </c>
      <c r="S554" s="16">
        <f t="shared" si="477"/>
        <v>-64023.927434224104</v>
      </c>
      <c r="T554" s="16">
        <f t="shared" si="478"/>
        <v>0</v>
      </c>
      <c r="U554" s="16">
        <f t="shared" si="457"/>
        <v>-64696.197332947704</v>
      </c>
      <c r="V554" s="16">
        <f t="shared" si="479"/>
        <v>0</v>
      </c>
      <c r="W554" s="16">
        <f t="shared" si="458"/>
        <v>190.80395928251286</v>
      </c>
      <c r="X554" s="16">
        <f t="shared" si="480"/>
        <v>-12482.932920821369</v>
      </c>
      <c r="Y554" s="16">
        <f t="shared" si="481"/>
        <v>0</v>
      </c>
      <c r="Z554" s="16">
        <f t="shared" si="459"/>
        <v>-12673.736880103883</v>
      </c>
      <c r="AA554" s="16">
        <f t="shared" si="482"/>
        <v>0</v>
      </c>
      <c r="AB554" s="16">
        <f t="shared" si="460"/>
        <v>-28.744102112948895</v>
      </c>
      <c r="AC554" s="16">
        <f t="shared" si="483"/>
        <v>16737.967306786228</v>
      </c>
      <c r="AD554" s="16">
        <f t="shared" si="484"/>
        <v>0</v>
      </c>
      <c r="AE554" s="16">
        <f t="shared" si="461"/>
        <v>16766.711408899177</v>
      </c>
      <c r="AF554" s="16">
        <f t="shared" si="485"/>
        <v>2451.8949231215629</v>
      </c>
      <c r="AG554" s="16">
        <f t="shared" si="462"/>
        <v>81.029928584781985</v>
      </c>
      <c r="AH554" s="16">
        <f t="shared" si="486"/>
        <v>642.84288293052987</v>
      </c>
      <c r="AI554" s="16">
        <f t="shared" si="487"/>
        <v>104.52461831344809</v>
      </c>
      <c r="AJ554" s="16">
        <f t="shared" si="463"/>
        <v>538.31826461708181</v>
      </c>
      <c r="AK554" s="16">
        <f t="shared" si="488"/>
        <v>71.498462711738668</v>
      </c>
      <c r="AL554" s="16">
        <f t="shared" si="464"/>
        <v>26.142913235914119</v>
      </c>
      <c r="AM554" s="16">
        <f t="shared" si="489"/>
        <v>8722.6616751478377</v>
      </c>
      <c r="AN554" s="16">
        <f t="shared" si="490"/>
        <v>33.7258721777456</v>
      </c>
      <c r="AO554" s="16">
        <f t="shared" si="465"/>
        <v>8688.9358029700925</v>
      </c>
      <c r="AP554" s="16">
        <f t="shared" si="491"/>
        <v>1151.9391558673603</v>
      </c>
      <c r="AQ554" s="16">
        <f t="shared" si="466"/>
        <v>81.029928584781985</v>
      </c>
      <c r="AR554" s="16">
        <f t="shared" si="492"/>
        <v>642.84288293052987</v>
      </c>
      <c r="AS554" s="16">
        <f t="shared" si="493"/>
        <v>104.52461831344809</v>
      </c>
      <c r="AT554" s="16">
        <f t="shared" si="467"/>
        <v>538.31826461708181</v>
      </c>
      <c r="AU554" s="16">
        <f t="shared" si="494"/>
        <v>71.498462711738668</v>
      </c>
    </row>
    <row r="555" spans="2:47">
      <c r="B555" s="13">
        <v>30</v>
      </c>
      <c r="C555" s="16">
        <f t="shared" si="450"/>
        <v>-2099.741809868734</v>
      </c>
      <c r="D555" s="16">
        <f t="shared" si="468"/>
        <v>360066.58225405414</v>
      </c>
      <c r="E555" s="16">
        <f t="shared" si="469"/>
        <v>0</v>
      </c>
      <c r="F555" s="16">
        <f t="shared" si="451"/>
        <v>362166.32406392286</v>
      </c>
      <c r="G555" s="16">
        <f t="shared" si="470"/>
        <v>64972.537616337664</v>
      </c>
      <c r="H555" s="16">
        <f t="shared" si="452"/>
        <v>1653.306497769634</v>
      </c>
      <c r="I555" s="16">
        <f t="shared" si="471"/>
        <v>-169386.00217655051</v>
      </c>
      <c r="J555" s="16">
        <f t="shared" si="472"/>
        <v>0</v>
      </c>
      <c r="K555" s="16">
        <f t="shared" si="453"/>
        <v>-171039.30867432014</v>
      </c>
      <c r="L555" s="16">
        <f t="shared" si="473"/>
        <v>0</v>
      </c>
      <c r="M555" s="16">
        <f t="shared" si="454"/>
        <v>-302.63303940106806</v>
      </c>
      <c r="N555" s="16">
        <f t="shared" si="474"/>
        <v>58688.85854855521</v>
      </c>
      <c r="O555" s="16">
        <f t="shared" si="475"/>
        <v>0</v>
      </c>
      <c r="P555" s="16">
        <f t="shared" si="455"/>
        <v>58991.491587956276</v>
      </c>
      <c r="Q555" s="16">
        <f t="shared" si="476"/>
        <v>10046.927607120879</v>
      </c>
      <c r="R555" s="16">
        <f t="shared" si="456"/>
        <v>672.2698987236023</v>
      </c>
      <c r="S555" s="16">
        <f t="shared" si="477"/>
        <v>-66637.083252936136</v>
      </c>
      <c r="T555" s="16">
        <f t="shared" si="478"/>
        <v>0</v>
      </c>
      <c r="U555" s="16">
        <f t="shared" si="457"/>
        <v>-67309.353151659743</v>
      </c>
      <c r="V555" s="16">
        <f t="shared" si="479"/>
        <v>0</v>
      </c>
      <c r="W555" s="16">
        <f t="shared" si="458"/>
        <v>190.80395928251286</v>
      </c>
      <c r="X555" s="16">
        <f t="shared" si="480"/>
        <v>-13053.948986506999</v>
      </c>
      <c r="Y555" s="16">
        <f t="shared" si="481"/>
        <v>0</v>
      </c>
      <c r="Z555" s="16">
        <f t="shared" si="459"/>
        <v>-13244.752945789513</v>
      </c>
      <c r="AA555" s="16">
        <f t="shared" si="482"/>
        <v>0</v>
      </c>
      <c r="AB555" s="16">
        <f t="shared" si="460"/>
        <v>-28.744102112948895</v>
      </c>
      <c r="AC555" s="16">
        <f t="shared" si="483"/>
        <v>17235.173325663822</v>
      </c>
      <c r="AD555" s="16">
        <f t="shared" si="484"/>
        <v>0</v>
      </c>
      <c r="AE555" s="16">
        <f t="shared" si="461"/>
        <v>17263.917427776771</v>
      </c>
      <c r="AF555" s="16">
        <f t="shared" si="485"/>
        <v>2431.9990443475604</v>
      </c>
      <c r="AG555" s="16">
        <f t="shared" si="462"/>
        <v>81.029928584781985</v>
      </c>
      <c r="AH555" s="16">
        <f t="shared" si="486"/>
        <v>553.35887693048312</v>
      </c>
      <c r="AI555" s="16">
        <f t="shared" si="487"/>
        <v>104.74475863598346</v>
      </c>
      <c r="AJ555" s="16">
        <f t="shared" si="463"/>
        <v>448.61411829449969</v>
      </c>
      <c r="AK555" s="16">
        <f t="shared" si="488"/>
        <v>56.828028321635877</v>
      </c>
      <c r="AL555" s="16">
        <f t="shared" si="464"/>
        <v>26.142913235914119</v>
      </c>
      <c r="AM555" s="16">
        <f t="shared" si="489"/>
        <v>8931.7046693050761</v>
      </c>
      <c r="AN555" s="16">
        <f t="shared" si="490"/>
        <v>33.796778349590575</v>
      </c>
      <c r="AO555" s="16">
        <f t="shared" si="465"/>
        <v>8897.9078909554846</v>
      </c>
      <c r="AP555" s="16">
        <f t="shared" si="491"/>
        <v>1125.0787453555679</v>
      </c>
      <c r="AQ555" s="16">
        <f t="shared" si="466"/>
        <v>81.029928584781985</v>
      </c>
      <c r="AR555" s="16">
        <f t="shared" si="492"/>
        <v>553.35887693048312</v>
      </c>
      <c r="AS555" s="16">
        <f t="shared" si="493"/>
        <v>104.74475863598346</v>
      </c>
      <c r="AT555" s="16">
        <f t="shared" si="467"/>
        <v>448.61411829449969</v>
      </c>
      <c r="AU555" s="16">
        <f t="shared" si="494"/>
        <v>56.828028321635877</v>
      </c>
    </row>
    <row r="556" spans="2:47">
      <c r="B556" s="13">
        <v>31</v>
      </c>
      <c r="C556" s="16">
        <f t="shared" si="450"/>
        <v>-2099.741809868734</v>
      </c>
      <c r="D556" s="16">
        <f t="shared" si="468"/>
        <v>372285.25115826889</v>
      </c>
      <c r="E556" s="16">
        <f t="shared" si="469"/>
        <v>0</v>
      </c>
      <c r="F556" s="16">
        <f t="shared" si="451"/>
        <v>374384.99296813761</v>
      </c>
      <c r="G556" s="16">
        <f t="shared" si="470"/>
        <v>65757.136692359214</v>
      </c>
      <c r="H556" s="16">
        <f t="shared" si="452"/>
        <v>1653.306497769634</v>
      </c>
      <c r="I556" s="16">
        <f t="shared" si="471"/>
        <v>-176170.48793454975</v>
      </c>
      <c r="J556" s="16">
        <f t="shared" si="472"/>
        <v>0</v>
      </c>
      <c r="K556" s="16">
        <f t="shared" si="453"/>
        <v>-177823.79443231938</v>
      </c>
      <c r="L556" s="16">
        <f t="shared" si="473"/>
        <v>0</v>
      </c>
      <c r="M556" s="16">
        <f t="shared" si="454"/>
        <v>-302.63303940106806</v>
      </c>
      <c r="N556" s="16">
        <f t="shared" si="474"/>
        <v>60639.713862923774</v>
      </c>
      <c r="O556" s="16">
        <f t="shared" si="475"/>
        <v>0</v>
      </c>
      <c r="P556" s="16">
        <f t="shared" si="455"/>
        <v>60942.34690232484</v>
      </c>
      <c r="Q556" s="16">
        <f t="shared" si="476"/>
        <v>10146.628084825437</v>
      </c>
      <c r="R556" s="16">
        <f t="shared" si="456"/>
        <v>672.2698987236023</v>
      </c>
      <c r="S556" s="16">
        <f t="shared" si="477"/>
        <v>-69328.63374620954</v>
      </c>
      <c r="T556" s="16">
        <f t="shared" si="478"/>
        <v>0</v>
      </c>
      <c r="U556" s="16">
        <f t="shared" si="457"/>
        <v>-70000.903644933147</v>
      </c>
      <c r="V556" s="16">
        <f t="shared" si="479"/>
        <v>0</v>
      </c>
      <c r="W556" s="16">
        <f t="shared" si="458"/>
        <v>190.80395928251286</v>
      </c>
      <c r="X556" s="16">
        <f t="shared" si="480"/>
        <v>-13642.095534163198</v>
      </c>
      <c r="Y556" s="16">
        <f t="shared" si="481"/>
        <v>0</v>
      </c>
      <c r="Z556" s="16">
        <f t="shared" si="459"/>
        <v>-13832.899493445711</v>
      </c>
      <c r="AA556" s="16">
        <f t="shared" si="482"/>
        <v>0</v>
      </c>
      <c r="AB556" s="16">
        <f t="shared" si="460"/>
        <v>-28.744102112948895</v>
      </c>
      <c r="AC556" s="16">
        <f t="shared" si="483"/>
        <v>17746.271280708854</v>
      </c>
      <c r="AD556" s="16">
        <f t="shared" si="484"/>
        <v>0</v>
      </c>
      <c r="AE556" s="16">
        <f t="shared" si="461"/>
        <v>17775.015382821803</v>
      </c>
      <c r="AF556" s="16">
        <f t="shared" si="485"/>
        <v>2412.4932808436365</v>
      </c>
      <c r="AG556" s="16">
        <f t="shared" si="462"/>
        <v>81.029928584781985</v>
      </c>
      <c r="AH556" s="16">
        <f t="shared" si="486"/>
        <v>461.14839675964805</v>
      </c>
      <c r="AI556" s="16">
        <f t="shared" si="487"/>
        <v>104.95558193806721</v>
      </c>
      <c r="AJ556" s="16">
        <f t="shared" si="463"/>
        <v>356.19281482158084</v>
      </c>
      <c r="AK556" s="16">
        <f t="shared" si="488"/>
        <v>43.03351965691207</v>
      </c>
      <c r="AL556" s="16">
        <f t="shared" si="464"/>
        <v>26.142913235914119</v>
      </c>
      <c r="AM556" s="16">
        <f t="shared" si="489"/>
        <v>9146.5154374287813</v>
      </c>
      <c r="AN556" s="16">
        <f t="shared" si="490"/>
        <v>33.864683063977431</v>
      </c>
      <c r="AO556" s="16">
        <f t="shared" si="465"/>
        <v>9112.650754364804</v>
      </c>
      <c r="AP556" s="16">
        <f t="shared" si="491"/>
        <v>1098.9344872695203</v>
      </c>
      <c r="AQ556" s="16">
        <f t="shared" si="466"/>
        <v>81.029928584781985</v>
      </c>
      <c r="AR556" s="16">
        <f t="shared" si="492"/>
        <v>461.14839675964805</v>
      </c>
      <c r="AS556" s="16">
        <f t="shared" si="493"/>
        <v>104.95558193806721</v>
      </c>
      <c r="AT556" s="16">
        <f t="shared" si="467"/>
        <v>356.19281482158084</v>
      </c>
      <c r="AU556" s="16">
        <f t="shared" si="494"/>
        <v>43.03351965691207</v>
      </c>
    </row>
    <row r="557" spans="2:47">
      <c r="B557" s="13">
        <v>32</v>
      </c>
      <c r="C557" s="16">
        <f t="shared" ref="C557:C578" si="495">IF($C$518-12*$B557&lt;=0,0,($C$521*MIN(12,$C$518-12*$B557)-$C$517*(MIN(12,$C$518-12*$B557)-MAX(0,MIN(12,$C$518-12*$B557,$C$519-12*$B557))))/12)</f>
        <v>-2099.741809868734</v>
      </c>
      <c r="D557" s="16">
        <f t="shared" si="468"/>
        <v>384845.3096716674</v>
      </c>
      <c r="E557" s="16">
        <f t="shared" si="469"/>
        <v>0</v>
      </c>
      <c r="F557" s="16">
        <f t="shared" ref="F557:F588" si="496">IF(E557&gt;0,IF(E557&lt;=D557,D557-E557,C557*(D557/E557-1)),D557-C557)</f>
        <v>386945.05148153612</v>
      </c>
      <c r="G557" s="16">
        <f t="shared" si="470"/>
        <v>66526.351472772498</v>
      </c>
      <c r="H557" s="16">
        <f t="shared" ref="H557:H578" si="497">IF($H$518-12*$B557&lt;=0,0,($H$521*MIN(12,$H$518-12*$B557)-$H$517*(MIN(12,$H$518-12*$B557)-MAX(0,MIN(12,$H$518-12*$B557,$H$519-12*$B557))))/12)</f>
        <v>1653.306497769634</v>
      </c>
      <c r="I557" s="16">
        <f t="shared" si="471"/>
        <v>-183158.50826528895</v>
      </c>
      <c r="J557" s="16">
        <f t="shared" si="472"/>
        <v>0</v>
      </c>
      <c r="K557" s="16">
        <f t="shared" ref="K557:K588" si="498">IF(J557&gt;0,IF(J557&lt;=I557,I557-J557,H557*(I557/J557-1)),I557-H557)</f>
        <v>-184811.81476305859</v>
      </c>
      <c r="L557" s="16">
        <f t="shared" si="473"/>
        <v>0</v>
      </c>
      <c r="M557" s="16">
        <f t="shared" ref="M557:M578" si="499">IF($M$518-12*$B557&lt;=0,0,($M$521*MIN(12,$M$518-12*$B557)-$M$517*(MIN(12,$M$518-12*$B557)-MAX(0,MIN(12,$M$518-12*$B557,$M$519-12*$B557))))/12)</f>
        <v>-302.63303940106806</v>
      </c>
      <c r="N557" s="16">
        <f t="shared" si="474"/>
        <v>62645.076074775796</v>
      </c>
      <c r="O557" s="16">
        <f t="shared" si="475"/>
        <v>0</v>
      </c>
      <c r="P557" s="16">
        <f t="shared" ref="P557:P588" si="500">IF(O557&gt;0,IF(O557&lt;=N557,N557-O557,M557*(N557/O557-1)),N557-M557)</f>
        <v>62947.709114176861</v>
      </c>
      <c r="Q557" s="16">
        <f t="shared" si="476"/>
        <v>10244.373651202455</v>
      </c>
      <c r="R557" s="16">
        <f t="shared" ref="R557:R578" si="501">IF($R$518-12*$B557&lt;=0,0,($R$521*MIN(12,$R$518-12*$B557)-$R$517*(MIN(12,$R$518-12*$B557)-MAX(0,MIN(12,$R$518-12*$B557,$R$519-12*$B557))))/12)</f>
        <v>672.2698987236023</v>
      </c>
      <c r="S557" s="16">
        <f t="shared" si="477"/>
        <v>-72100.930754281144</v>
      </c>
      <c r="T557" s="16">
        <f t="shared" si="478"/>
        <v>0</v>
      </c>
      <c r="U557" s="16">
        <f t="shared" ref="U557:U588" si="502">IF(T557&gt;0,IF(T557&lt;=S557,S557-T557,R557*(S557/T557-1)),S557-R557)</f>
        <v>-72773.200653004751</v>
      </c>
      <c r="V557" s="16">
        <f t="shared" si="479"/>
        <v>0</v>
      </c>
      <c r="W557" s="16">
        <f t="shared" ref="W557:W578" si="503">IF($W$518-12*$B557&lt;=0,0,($W$521*MIN(12,$W$518-12*$B557)-$W$517*(MIN(12,$W$518-12*$B557)-MAX(0,MIN(12,$W$518-12*$B557,$W$519-12*$B557))))/12)</f>
        <v>190.80395928251286</v>
      </c>
      <c r="X557" s="16">
        <f t="shared" si="480"/>
        <v>-14247.886478249084</v>
      </c>
      <c r="Y557" s="16">
        <f t="shared" si="481"/>
        <v>0</v>
      </c>
      <c r="Z557" s="16">
        <f t="shared" ref="Z557:Z588" si="504">IF(Y557&gt;0,IF(Y557&lt;=X557,X557-Y557,W557*(X557/Y557-1)),X557-W557)</f>
        <v>-14438.690437531597</v>
      </c>
      <c r="AA557" s="16">
        <f t="shared" si="482"/>
        <v>0</v>
      </c>
      <c r="AB557" s="16">
        <f t="shared" ref="AB557:AB578" si="505">IF($AB$518-12*$B557&lt;=0,0,($AB$521*MIN(12,$AB$518-12*$B557)-$AB$517*(MIN(12,$AB$518-12*$B557)-MAX(0,MIN(12,$AB$518-12*$B557,$AB$519-12*$B557))))/12)</f>
        <v>-28.744102112948895</v>
      </c>
      <c r="AC557" s="16">
        <f t="shared" si="483"/>
        <v>18271.649312617843</v>
      </c>
      <c r="AD557" s="16">
        <f t="shared" si="484"/>
        <v>0</v>
      </c>
      <c r="AE557" s="16">
        <f t="shared" ref="AE557:AE588" si="506">IF(AD557&gt;0,IF(AD557&lt;=AC557,AC557-AD557,AB557*(AC557/AD557-1)),AC557-AB557)</f>
        <v>18300.393414730792</v>
      </c>
      <c r="AF557" s="16">
        <f t="shared" si="485"/>
        <v>2393.3699832907701</v>
      </c>
      <c r="AG557" s="16">
        <f t="shared" ref="AG557:AG578" si="507">IF($AG$518-12*$B557&lt;=0,0,($AG$521*MIN(12,$AG$518-12*$B557)-$AG$517*(MIN(12,$AG$518-12*$B557)-MAX(0,MIN(12,$AG$518-12*$B557,$AG$519-12*$B557))))/12)</f>
        <v>81.029928584781985</v>
      </c>
      <c r="AH557" s="16">
        <f t="shared" si="486"/>
        <v>366.14484206769583</v>
      </c>
      <c r="AI557" s="16">
        <f t="shared" si="487"/>
        <v>105.15744571823356</v>
      </c>
      <c r="AJ557" s="16">
        <f t="shared" ref="AJ557:AJ588" si="508">IF(AI557&gt;0,IF(AI557&lt;=AH557,AH557-AI557,AG557*(AH557/AI557-1)),AH557-AG557)</f>
        <v>260.9873963494623</v>
      </c>
      <c r="AK557" s="16">
        <f t="shared" si="488"/>
        <v>30.072761529064792</v>
      </c>
      <c r="AL557" s="16">
        <f t="shared" ref="AL557:AL578" si="509">IF($AL$518-12*$B557&lt;=0,0,($AL$521*MIN(12,$AL$518-12*$B557)-$AL$517*(MIN(12,$AL$518-12*$B557)-MAX(0,MIN(12,$AL$518-12*$B557,$AL$519-12*$B557))))/12)</f>
        <v>26.142913235914119</v>
      </c>
      <c r="AM557" s="16">
        <f t="shared" si="489"/>
        <v>9367.2582164417581</v>
      </c>
      <c r="AN557" s="16">
        <f t="shared" si="490"/>
        <v>33.929701530891094</v>
      </c>
      <c r="AO557" s="16">
        <f t="shared" ref="AO557:AO588" si="510">IF(AN557&gt;0,IF(AN557&lt;=AM557,AM557-AN557,AL557*(AM557/AN557-1)),AM557-AL557)</f>
        <v>9333.3285149108669</v>
      </c>
      <c r="AP557" s="16">
        <f t="shared" si="491"/>
        <v>1073.4842857730791</v>
      </c>
      <c r="AQ557" s="16">
        <f t="shared" ref="AQ557:AQ578" si="511">IF($AQ$518-12*$B557&lt;=0,0,($AQ$521*MIN(12,$AQ$518-12*$B557)-$AQ$517*(MIN(12,$AQ$518-12*$B557)-MAX(0,MIN(12,$AQ$518-12*$B557,$AQ$519-12*$B557))))/12)</f>
        <v>81.029928584781985</v>
      </c>
      <c r="AR557" s="16">
        <f t="shared" si="492"/>
        <v>366.14484206769583</v>
      </c>
      <c r="AS557" s="16">
        <f t="shared" si="493"/>
        <v>105.15744571823356</v>
      </c>
      <c r="AT557" s="16">
        <f t="shared" ref="AT557:AT588" si="512">IF(AS557&gt;0,IF(AS557&lt;=AR557,AR557-AS557,AQ557*(AR557/AS557-1)),AR557-AQ557)</f>
        <v>260.9873963494623</v>
      </c>
      <c r="AU557" s="16">
        <f t="shared" si="494"/>
        <v>30.072761529064792</v>
      </c>
    </row>
    <row r="558" spans="2:47">
      <c r="B558" s="13">
        <v>33</v>
      </c>
      <c r="C558" s="16">
        <f t="shared" si="495"/>
        <v>-2099.741809868734</v>
      </c>
      <c r="D558" s="16">
        <f t="shared" ref="D558:D578" si="513">IF($B558&gt;$C$520,F557,F557*$B$73*IF(F557&gt;0,$B$72,1))</f>
        <v>397756.29621993023</v>
      </c>
      <c r="E558" s="16">
        <f t="shared" ref="E558:E589" si="514">IF(AND(C558&gt;0,D558&gt;0),C558/(1-$B$71*MAX(0,1-G557/D558)),0)</f>
        <v>0</v>
      </c>
      <c r="F558" s="16">
        <f t="shared" si="496"/>
        <v>399856.03802979895</v>
      </c>
      <c r="G558" s="16">
        <f t="shared" ref="G558:G589" si="515">IF(E558&gt;0,IF(E558&lt;=D558,G557*(1-E558/D558),0),IF(AND(C558&lt;0,F558&gt;0),G557-C558,G557))/$B$74</f>
        <v>67280.48361043258</v>
      </c>
      <c r="H558" s="16">
        <f t="shared" si="497"/>
        <v>1653.306497769634</v>
      </c>
      <c r="I558" s="16">
        <f t="shared" ref="I558:I578" si="516">IF($B558&gt;$H$520,K557,K557*$B$73*IF(K557&gt;0,$B$72,1))</f>
        <v>-190356.16920595034</v>
      </c>
      <c r="J558" s="16">
        <f t="shared" ref="J558:J589" si="517">IF(AND(H558&gt;0,I558&gt;0),H558/(1-$B$71*MAX(0,1-L557/I558)),0)</f>
        <v>0</v>
      </c>
      <c r="K558" s="16">
        <f t="shared" si="498"/>
        <v>-192009.47570371997</v>
      </c>
      <c r="L558" s="16">
        <f t="shared" ref="L558:L589" si="518">IF(J558&gt;0,IF(J558&lt;=I558,L557*(1-J558/I558),0),IF(AND(H558&lt;0,K558&gt;0),L557-H558,L557))/$B$74</f>
        <v>0</v>
      </c>
      <c r="M558" s="16">
        <f t="shared" si="499"/>
        <v>-302.63303940106806</v>
      </c>
      <c r="N558" s="16">
        <f t="shared" ref="N558:N578" si="519">IF($B558&gt;$M$520,P557,P557*$B$73*IF(P557&gt;0,$B$72,1))</f>
        <v>64706.468106826971</v>
      </c>
      <c r="O558" s="16">
        <f t="shared" ref="O558:O589" si="520">IF(AND(M558&gt;0,N558&gt;0),M558/(1-$B$71*MAX(0,1-Q557/N558)),0)</f>
        <v>0</v>
      </c>
      <c r="P558" s="16">
        <f t="shared" si="500"/>
        <v>65009.101146228037</v>
      </c>
      <c r="Q558" s="16">
        <f t="shared" ref="Q558:Q589" si="521">IF(O558&gt;0,IF(O558&lt;=N558,Q557*(1-O558/N558),0),IF(AND(M558&lt;0,P558&gt;0),Q557-M558,Q557))/$B$74</f>
        <v>10340.202637846591</v>
      </c>
      <c r="R558" s="16">
        <f t="shared" si="501"/>
        <v>672.2698987236023</v>
      </c>
      <c r="S558" s="16">
        <f t="shared" ref="S558:S578" si="522">IF($B558&gt;$R$520,U557,U557*$B$73*IF(U557&gt;0,$B$72,1))</f>
        <v>-74956.396672594899</v>
      </c>
      <c r="T558" s="16">
        <f t="shared" ref="T558:T589" si="523">IF(AND(R558&gt;0,S558&gt;0),R558/(1-$B$71*MAX(0,1-V557/S558)),0)</f>
        <v>0</v>
      </c>
      <c r="U558" s="16">
        <f t="shared" si="502"/>
        <v>-75628.666571318507</v>
      </c>
      <c r="V558" s="16">
        <f t="shared" ref="V558:V589" si="524">IF(T558&gt;0,IF(T558&lt;=S558,V557*(1-T558/S558),0),IF(AND(R558&lt;0,U558&gt;0),V557-R558,V557))/$B$74</f>
        <v>0</v>
      </c>
      <c r="W558" s="16">
        <f t="shared" si="503"/>
        <v>190.80395928251286</v>
      </c>
      <c r="X558" s="16">
        <f t="shared" ref="X558:X578" si="525">IF($B558&gt;$W$520,Z557,Z557*$B$73*IF(Z557&gt;0,$B$72,1))</f>
        <v>-14871.851150657545</v>
      </c>
      <c r="Y558" s="16">
        <f t="shared" ref="Y558:Y589" si="526">IF(AND(W558&gt;0,X558&gt;0),W558/(1-$B$71*MAX(0,1-AA557/X558)),0)</f>
        <v>0</v>
      </c>
      <c r="Z558" s="16">
        <f t="shared" si="504"/>
        <v>-15062.655109940059</v>
      </c>
      <c r="AA558" s="16">
        <f t="shared" ref="AA558:AA589" si="527">IF(Y558&gt;0,IF(Y558&lt;=X558,AA557*(1-Y558/X558),0),IF(AND(W558&lt;0,Z558&gt;0),AA557-W558,AA557))/$B$74</f>
        <v>0</v>
      </c>
      <c r="AB558" s="16">
        <f t="shared" si="505"/>
        <v>-28.744102112948895</v>
      </c>
      <c r="AC558" s="16">
        <f t="shared" ref="AC558:AC578" si="528">IF($B558&gt;$AB$520,AE557,AE557*$B$73*IF(AE557&gt;0,$B$72,1))</f>
        <v>18811.706406738369</v>
      </c>
      <c r="AD558" s="16">
        <f t="shared" ref="AD558:AD589" si="529">IF(AND(AB558&gt;0,AC558&gt;0),AB558/(1-$B$71*MAX(0,1-AF557/AC558)),0)</f>
        <v>0</v>
      </c>
      <c r="AE558" s="16">
        <f t="shared" si="506"/>
        <v>18840.450508851318</v>
      </c>
      <c r="AF558" s="16">
        <f t="shared" ref="AF558:AF589" si="530">IF(AD558&gt;0,IF(AD558&lt;=AC558,AF557*(1-AD558/AC558),0),IF(AND(AB558&lt;0,AE558&gt;0),AF557-AB558,AF557))/$B$74</f>
        <v>2374.6216523565872</v>
      </c>
      <c r="AG558" s="16">
        <f t="shared" si="507"/>
        <v>81.029928584781985</v>
      </c>
      <c r="AH558" s="16">
        <f t="shared" ref="AH558:AH578" si="531">IF($B558&gt;$AG$520,AJ557,AJ557*$B$73*IF(AJ557&gt;0,$B$72,1))</f>
        <v>268.27938420346624</v>
      </c>
      <c r="AI558" s="16">
        <f t="shared" ref="AI558:AI589" si="532">IF(AND(AG558&gt;0,AH558&gt;0),AG558/(1-$B$71*MAX(0,1-AK557/AH558)),0)</f>
        <v>105.35069697910734</v>
      </c>
      <c r="AJ558" s="16">
        <f t="shared" si="508"/>
        <v>162.9286872243589</v>
      </c>
      <c r="AK558" s="16">
        <f t="shared" ref="AK558:AK589" si="533">IF(AI558&gt;0,IF(AI558&lt;=AH558,AK557*(1-AI558/AH558),0),IF(AND(AG558&lt;0,AJ558&gt;0),AK557-AG558,AK557))/$B$74</f>
        <v>17.905373971773351</v>
      </c>
      <c r="AL558" s="16">
        <f t="shared" si="509"/>
        <v>26.142913235914119</v>
      </c>
      <c r="AM558" s="16">
        <f t="shared" ref="AM558:AM578" si="534">IF($B558&gt;$AL$520,AO557,AO557*$B$73*IF(AO557&gt;0,$B$72,1))</f>
        <v>9594.101713617476</v>
      </c>
      <c r="AN558" s="16">
        <f t="shared" ref="AN558:AN589" si="535">IF(AND(AL558&gt;0,AM558&gt;0),AL558/(1-$B$71*MAX(0,1-AP557/AM558)),0)</f>
        <v>33.991945573947625</v>
      </c>
      <c r="AO558" s="16">
        <f t="shared" si="510"/>
        <v>9560.1097680435287</v>
      </c>
      <c r="AP558" s="16">
        <f t="shared" ref="AP558:AP589" si="536">IF(AN558&gt;0,IF(AN558&lt;=AM558,AP557*(1-AN558/AM558),0),IF(AND(AL558&lt;0,AO558&gt;0),AP557-AL558,AP557))/$B$74</f>
        <v>1048.7067903084755</v>
      </c>
      <c r="AQ558" s="16">
        <f t="shared" si="511"/>
        <v>81.029928584781985</v>
      </c>
      <c r="AR558" s="16">
        <f t="shared" ref="AR558:AR578" si="537">IF($B558&gt;$AQ$520,AT557,AT557*$B$73*IF(AT557&gt;0,$B$72,1))</f>
        <v>268.27938420346624</v>
      </c>
      <c r="AS558" s="16">
        <f t="shared" ref="AS558:AS589" si="538">IF(AND(AQ558&gt;0,AR558&gt;0),AQ558/(1-$B$71*MAX(0,1-AU557/AR558)),0)</f>
        <v>105.35069697910734</v>
      </c>
      <c r="AT558" s="16">
        <f t="shared" si="512"/>
        <v>162.9286872243589</v>
      </c>
      <c r="AU558" s="16">
        <f t="shared" ref="AU558:AU589" si="539">IF(AS558&gt;0,IF(AS558&lt;=AR558,AU557*(1-AS558/AR558),0),IF(AND(AQ558&lt;0,AT558&gt;0),AU557-AQ558,AU557))/$B$74</f>
        <v>17.905373971773351</v>
      </c>
    </row>
    <row r="559" spans="2:47">
      <c r="B559" s="13">
        <v>34</v>
      </c>
      <c r="C559" s="16">
        <f t="shared" si="495"/>
        <v>-2099.741809868734</v>
      </c>
      <c r="D559" s="16">
        <f t="shared" si="513"/>
        <v>411028.01573235152</v>
      </c>
      <c r="E559" s="16">
        <f t="shared" si="514"/>
        <v>0</v>
      </c>
      <c r="F559" s="16">
        <f t="shared" si="496"/>
        <v>413127.75754222024</v>
      </c>
      <c r="G559" s="16">
        <f t="shared" si="515"/>
        <v>68019.828843432653</v>
      </c>
      <c r="H559" s="16">
        <f t="shared" si="497"/>
        <v>1653.306497769634</v>
      </c>
      <c r="I559" s="16">
        <f t="shared" si="516"/>
        <v>-197769.75997483157</v>
      </c>
      <c r="J559" s="16">
        <f t="shared" si="517"/>
        <v>0</v>
      </c>
      <c r="K559" s="16">
        <f t="shared" si="498"/>
        <v>-199423.0664726012</v>
      </c>
      <c r="L559" s="16">
        <f t="shared" si="518"/>
        <v>0</v>
      </c>
      <c r="M559" s="16">
        <f t="shared" si="499"/>
        <v>-302.63303940106806</v>
      </c>
      <c r="N559" s="16">
        <f t="shared" si="519"/>
        <v>66825.455432253642</v>
      </c>
      <c r="O559" s="16">
        <f t="shared" si="520"/>
        <v>0</v>
      </c>
      <c r="P559" s="16">
        <f t="shared" si="500"/>
        <v>67128.088471654715</v>
      </c>
      <c r="Q559" s="16">
        <f t="shared" si="521"/>
        <v>10434.152624752605</v>
      </c>
      <c r="R559" s="16">
        <f t="shared" si="501"/>
        <v>672.2698987236023</v>
      </c>
      <c r="S559" s="16">
        <f t="shared" si="522"/>
        <v>-77897.526568458066</v>
      </c>
      <c r="T559" s="16">
        <f t="shared" si="523"/>
        <v>0</v>
      </c>
      <c r="U559" s="16">
        <f t="shared" si="502"/>
        <v>-78569.796467181674</v>
      </c>
      <c r="V559" s="16">
        <f t="shared" si="524"/>
        <v>0</v>
      </c>
      <c r="W559" s="16">
        <f t="shared" si="503"/>
        <v>190.80395928251286</v>
      </c>
      <c r="X559" s="16">
        <f t="shared" si="525"/>
        <v>-15514.53476323826</v>
      </c>
      <c r="Y559" s="16">
        <f t="shared" si="526"/>
        <v>0</v>
      </c>
      <c r="Z559" s="16">
        <f t="shared" si="504"/>
        <v>-15705.338722520773</v>
      </c>
      <c r="AA559" s="16">
        <f t="shared" si="527"/>
        <v>0</v>
      </c>
      <c r="AB559" s="16">
        <f t="shared" si="505"/>
        <v>-28.744102112948895</v>
      </c>
      <c r="AC559" s="16">
        <f t="shared" si="528"/>
        <v>19366.852696068625</v>
      </c>
      <c r="AD559" s="16">
        <f t="shared" si="529"/>
        <v>0</v>
      </c>
      <c r="AE559" s="16">
        <f t="shared" si="506"/>
        <v>19395.596798181574</v>
      </c>
      <c r="AF559" s="16">
        <f t="shared" si="530"/>
        <v>2356.240935754447</v>
      </c>
      <c r="AG559" s="16">
        <f t="shared" si="507"/>
        <v>81.029928584781985</v>
      </c>
      <c r="AH559" s="16">
        <f t="shared" si="531"/>
        <v>167.48091474540749</v>
      </c>
      <c r="AI559" s="16">
        <f t="shared" si="532"/>
        <v>105.53567224094442</v>
      </c>
      <c r="AJ559" s="16">
        <f t="shared" si="508"/>
        <v>61.945242504463067</v>
      </c>
      <c r="AK559" s="16">
        <f t="shared" si="533"/>
        <v>6.4927077910179181</v>
      </c>
      <c r="AL559" s="16">
        <f t="shared" si="509"/>
        <v>26.142913235914119</v>
      </c>
      <c r="AM559" s="16">
        <f t="shared" si="534"/>
        <v>9827.2192349626657</v>
      </c>
      <c r="AN559" s="16">
        <f t="shared" si="535"/>
        <v>34.051523635197654</v>
      </c>
      <c r="AO559" s="16">
        <f t="shared" si="510"/>
        <v>9793.1677113274673</v>
      </c>
      <c r="AP559" s="16">
        <f t="shared" si="536"/>
        <v>1024.5813715472693</v>
      </c>
      <c r="AQ559" s="16">
        <f t="shared" si="511"/>
        <v>81.029928584781985</v>
      </c>
      <c r="AR559" s="16">
        <f t="shared" si="537"/>
        <v>167.48091474540749</v>
      </c>
      <c r="AS559" s="16">
        <f t="shared" si="538"/>
        <v>105.53567224094442</v>
      </c>
      <c r="AT559" s="16">
        <f t="shared" si="512"/>
        <v>61.945242504463067</v>
      </c>
      <c r="AU559" s="16">
        <f t="shared" si="539"/>
        <v>6.4927077910179181</v>
      </c>
    </row>
    <row r="560" spans="2:47">
      <c r="B560" s="13">
        <v>35</v>
      </c>
      <c r="C560" s="16">
        <f t="shared" si="495"/>
        <v>-2099.741809868734</v>
      </c>
      <c r="D560" s="16">
        <f t="shared" si="513"/>
        <v>424670.54708794988</v>
      </c>
      <c r="E560" s="16">
        <f t="shared" si="514"/>
        <v>0</v>
      </c>
      <c r="F560" s="16">
        <f t="shared" si="496"/>
        <v>426770.28889781859</v>
      </c>
      <c r="G560" s="16">
        <f t="shared" si="515"/>
        <v>68744.677111079785</v>
      </c>
      <c r="H560" s="16">
        <f t="shared" si="497"/>
        <v>1653.306497769634</v>
      </c>
      <c r="I560" s="16">
        <f t="shared" si="516"/>
        <v>-205405.75846677925</v>
      </c>
      <c r="J560" s="16">
        <f t="shared" si="517"/>
        <v>0</v>
      </c>
      <c r="K560" s="16">
        <f t="shared" si="498"/>
        <v>-207059.06496454889</v>
      </c>
      <c r="L560" s="16">
        <f t="shared" si="518"/>
        <v>0</v>
      </c>
      <c r="M560" s="16">
        <f t="shared" si="499"/>
        <v>-302.63303940106806</v>
      </c>
      <c r="N560" s="16">
        <f t="shared" si="519"/>
        <v>69003.647263552746</v>
      </c>
      <c r="O560" s="16">
        <f t="shared" si="520"/>
        <v>0</v>
      </c>
      <c r="P560" s="16">
        <f t="shared" si="500"/>
        <v>69306.280302953819</v>
      </c>
      <c r="Q560" s="16">
        <f t="shared" si="521"/>
        <v>10526.260455052619</v>
      </c>
      <c r="R560" s="16">
        <f t="shared" si="501"/>
        <v>672.2698987236023</v>
      </c>
      <c r="S560" s="16">
        <f t="shared" si="522"/>
        <v>-80926.890361197133</v>
      </c>
      <c r="T560" s="16">
        <f t="shared" si="523"/>
        <v>0</v>
      </c>
      <c r="U560" s="16">
        <f t="shared" si="502"/>
        <v>-81599.16025992074</v>
      </c>
      <c r="V560" s="16">
        <f t="shared" si="524"/>
        <v>0</v>
      </c>
      <c r="W560" s="16">
        <f t="shared" si="503"/>
        <v>190.80395928251286</v>
      </c>
      <c r="X560" s="16">
        <f t="shared" si="525"/>
        <v>-16176.498884196397</v>
      </c>
      <c r="Y560" s="16">
        <f t="shared" si="526"/>
        <v>0</v>
      </c>
      <c r="Z560" s="16">
        <f t="shared" si="504"/>
        <v>-16367.30284347891</v>
      </c>
      <c r="AA560" s="16">
        <f t="shared" si="527"/>
        <v>0</v>
      </c>
      <c r="AB560" s="16">
        <f t="shared" si="505"/>
        <v>-28.744102112948895</v>
      </c>
      <c r="AC560" s="16">
        <f t="shared" si="528"/>
        <v>19937.509772722766</v>
      </c>
      <c r="AD560" s="16">
        <f t="shared" si="529"/>
        <v>0</v>
      </c>
      <c r="AE560" s="16">
        <f t="shared" si="506"/>
        <v>19966.253874835715</v>
      </c>
      <c r="AF560" s="16">
        <f t="shared" si="530"/>
        <v>2338.2206253601921</v>
      </c>
      <c r="AG560" s="16">
        <f t="shared" si="507"/>
        <v>81.029928584781985</v>
      </c>
      <c r="AH560" s="16">
        <f t="shared" si="531"/>
        <v>63.675992580037764</v>
      </c>
      <c r="AI560" s="16">
        <f t="shared" si="532"/>
        <v>105.71269758828149</v>
      </c>
      <c r="AJ560" s="16">
        <f t="shared" si="508"/>
        <v>-32.221590049889386</v>
      </c>
      <c r="AK560" s="16">
        <f t="shared" si="533"/>
        <v>0</v>
      </c>
      <c r="AL560" s="16">
        <f t="shared" si="509"/>
        <v>26.142913235914119</v>
      </c>
      <c r="AM560" s="16">
        <f t="shared" si="534"/>
        <v>10066.788817181958</v>
      </c>
      <c r="AN560" s="16">
        <f t="shared" si="535"/>
        <v>34.108540790566451</v>
      </c>
      <c r="AO560" s="16">
        <f t="shared" si="510"/>
        <v>10032.680276391391</v>
      </c>
      <c r="AP560" s="16">
        <f t="shared" si="536"/>
        <v>1001.0880978559393</v>
      </c>
      <c r="AQ560" s="16">
        <f t="shared" si="511"/>
        <v>81.029928584781985</v>
      </c>
      <c r="AR560" s="16">
        <f t="shared" si="537"/>
        <v>63.675992580037764</v>
      </c>
      <c r="AS560" s="16">
        <f t="shared" si="538"/>
        <v>105.71269758828149</v>
      </c>
      <c r="AT560" s="16">
        <f t="shared" si="512"/>
        <v>-32.221590049889386</v>
      </c>
      <c r="AU560" s="16">
        <f t="shared" si="539"/>
        <v>0</v>
      </c>
    </row>
    <row r="561" spans="2:47">
      <c r="B561" s="13">
        <v>36</v>
      </c>
      <c r="C561" s="16">
        <f t="shared" si="495"/>
        <v>-2099.741809868734</v>
      </c>
      <c r="D561" s="16">
        <f t="shared" si="513"/>
        <v>438694.25076962367</v>
      </c>
      <c r="E561" s="16">
        <f t="shared" si="514"/>
        <v>0</v>
      </c>
      <c r="F561" s="16">
        <f t="shared" si="496"/>
        <v>440793.99257949239</v>
      </c>
      <c r="G561" s="16">
        <f t="shared" si="515"/>
        <v>69455.31266759659</v>
      </c>
      <c r="H561" s="16">
        <f t="shared" si="497"/>
        <v>1653.306497769634</v>
      </c>
      <c r="I561" s="16">
        <f t="shared" si="516"/>
        <v>-213270.83691348537</v>
      </c>
      <c r="J561" s="16">
        <f t="shared" si="517"/>
        <v>0</v>
      </c>
      <c r="K561" s="16">
        <f t="shared" si="498"/>
        <v>-214924.14341125501</v>
      </c>
      <c r="L561" s="16">
        <f t="shared" si="518"/>
        <v>0</v>
      </c>
      <c r="M561" s="16">
        <f t="shared" si="499"/>
        <v>-302.63303940106806</v>
      </c>
      <c r="N561" s="16">
        <f t="shared" si="519"/>
        <v>71242.697774618355</v>
      </c>
      <c r="O561" s="16">
        <f t="shared" si="520"/>
        <v>0</v>
      </c>
      <c r="P561" s="16">
        <f t="shared" si="500"/>
        <v>71545.330814019428</v>
      </c>
      <c r="Q561" s="16">
        <f t="shared" si="521"/>
        <v>10616.562249464399</v>
      </c>
      <c r="R561" s="16">
        <f t="shared" si="501"/>
        <v>672.2698987236023</v>
      </c>
      <c r="S561" s="16">
        <f t="shared" si="522"/>
        <v>-84047.135067718365</v>
      </c>
      <c r="T561" s="16">
        <f t="shared" si="523"/>
        <v>0</v>
      </c>
      <c r="U561" s="16">
        <f t="shared" si="502"/>
        <v>-84719.404966441973</v>
      </c>
      <c r="V561" s="16">
        <f t="shared" si="524"/>
        <v>0</v>
      </c>
      <c r="W561" s="16">
        <f t="shared" si="503"/>
        <v>190.80395928251286</v>
      </c>
      <c r="X561" s="16">
        <f t="shared" si="525"/>
        <v>-16858.321928783276</v>
      </c>
      <c r="Y561" s="16">
        <f t="shared" si="526"/>
        <v>0</v>
      </c>
      <c r="Z561" s="16">
        <f t="shared" si="504"/>
        <v>-17049.125888065788</v>
      </c>
      <c r="AA561" s="16">
        <f t="shared" si="527"/>
        <v>0</v>
      </c>
      <c r="AB561" s="16">
        <f t="shared" si="505"/>
        <v>-28.744102112948895</v>
      </c>
      <c r="AC561" s="16">
        <f t="shared" si="528"/>
        <v>20524.111008098625</v>
      </c>
      <c r="AD561" s="16">
        <f t="shared" si="529"/>
        <v>0</v>
      </c>
      <c r="AE561" s="16">
        <f t="shared" si="506"/>
        <v>20552.855110211574</v>
      </c>
      <c r="AF561" s="16">
        <f t="shared" si="530"/>
        <v>2320.5536543854323</v>
      </c>
      <c r="AG561" s="16">
        <f t="shared" si="507"/>
        <v>81.029928584781985</v>
      </c>
      <c r="AH561" s="16">
        <f t="shared" si="531"/>
        <v>-33.188237751386069</v>
      </c>
      <c r="AI561" s="16">
        <f t="shared" si="532"/>
        <v>0</v>
      </c>
      <c r="AJ561" s="16">
        <f t="shared" si="508"/>
        <v>-114.21816633616805</v>
      </c>
      <c r="AK561" s="16">
        <f t="shared" si="533"/>
        <v>0</v>
      </c>
      <c r="AL561" s="16">
        <f t="shared" si="509"/>
        <v>26.142913235914119</v>
      </c>
      <c r="AM561" s="16">
        <f t="shared" si="534"/>
        <v>10312.993363313766</v>
      </c>
      <c r="AN561" s="16">
        <f t="shared" si="535"/>
        <v>34.163098774791514</v>
      </c>
      <c r="AO561" s="16">
        <f t="shared" si="510"/>
        <v>10278.830264538974</v>
      </c>
      <c r="AP561" s="16">
        <f t="shared" si="536"/>
        <v>978.20771229251807</v>
      </c>
      <c r="AQ561" s="16">
        <f t="shared" si="511"/>
        <v>81.029928584781985</v>
      </c>
      <c r="AR561" s="16">
        <f t="shared" si="537"/>
        <v>-33.188237751386069</v>
      </c>
      <c r="AS561" s="16">
        <f t="shared" si="538"/>
        <v>0</v>
      </c>
      <c r="AT561" s="16">
        <f t="shared" si="512"/>
        <v>-114.21816633616805</v>
      </c>
      <c r="AU561" s="16">
        <f t="shared" si="539"/>
        <v>0</v>
      </c>
    </row>
    <row r="562" spans="2:47">
      <c r="B562" s="13">
        <v>37</v>
      </c>
      <c r="C562" s="16">
        <f t="shared" si="495"/>
        <v>-2099.741809868734</v>
      </c>
      <c r="D562" s="16">
        <f t="shared" si="513"/>
        <v>453109.77673216345</v>
      </c>
      <c r="E562" s="16">
        <f t="shared" si="514"/>
        <v>0</v>
      </c>
      <c r="F562" s="16">
        <f t="shared" si="496"/>
        <v>455209.51854203216</v>
      </c>
      <c r="G562" s="16">
        <f t="shared" si="515"/>
        <v>70152.014193593452</v>
      </c>
      <c r="H562" s="16">
        <f t="shared" si="497"/>
        <v>1653.306497769634</v>
      </c>
      <c r="I562" s="16">
        <f t="shared" si="516"/>
        <v>-221371.86771359266</v>
      </c>
      <c r="J562" s="16">
        <f t="shared" si="517"/>
        <v>0</v>
      </c>
      <c r="K562" s="16">
        <f t="shared" si="498"/>
        <v>-223025.17421136229</v>
      </c>
      <c r="L562" s="16">
        <f t="shared" si="518"/>
        <v>0</v>
      </c>
      <c r="M562" s="16">
        <f t="shared" si="499"/>
        <v>-302.63303940106806</v>
      </c>
      <c r="N562" s="16">
        <f t="shared" si="519"/>
        <v>73544.307356963138</v>
      </c>
      <c r="O562" s="16">
        <f t="shared" si="520"/>
        <v>0</v>
      </c>
      <c r="P562" s="16">
        <f t="shared" si="500"/>
        <v>73846.940396364211</v>
      </c>
      <c r="Q562" s="16">
        <f t="shared" si="521"/>
        <v>10705.09342045634</v>
      </c>
      <c r="R562" s="16">
        <f t="shared" si="501"/>
        <v>672.2698987236023</v>
      </c>
      <c r="S562" s="16">
        <f t="shared" si="522"/>
        <v>-87260.987115435229</v>
      </c>
      <c r="T562" s="16">
        <f t="shared" si="523"/>
        <v>0</v>
      </c>
      <c r="U562" s="16">
        <f t="shared" si="502"/>
        <v>-87933.257014158837</v>
      </c>
      <c r="V562" s="16">
        <f t="shared" si="524"/>
        <v>0</v>
      </c>
      <c r="W562" s="16">
        <f t="shared" si="503"/>
        <v>190.80395928251286</v>
      </c>
      <c r="X562" s="16">
        <f t="shared" si="525"/>
        <v>-17560.599664707763</v>
      </c>
      <c r="Y562" s="16">
        <f t="shared" si="526"/>
        <v>0</v>
      </c>
      <c r="Z562" s="16">
        <f t="shared" si="504"/>
        <v>-17751.403623990274</v>
      </c>
      <c r="AA562" s="16">
        <f t="shared" si="527"/>
        <v>0</v>
      </c>
      <c r="AB562" s="16">
        <f t="shared" si="505"/>
        <v>-28.744102112948895</v>
      </c>
      <c r="AC562" s="16">
        <f t="shared" si="528"/>
        <v>21127.101881990886</v>
      </c>
      <c r="AD562" s="16">
        <f t="shared" si="529"/>
        <v>0</v>
      </c>
      <c r="AE562" s="16">
        <f t="shared" si="506"/>
        <v>21155.845984103835</v>
      </c>
      <c r="AF562" s="16">
        <f t="shared" si="530"/>
        <v>2303.2330946062561</v>
      </c>
      <c r="AG562" s="16">
        <f t="shared" si="507"/>
        <v>81.029928584781985</v>
      </c>
      <c r="AH562" s="16">
        <f t="shared" si="531"/>
        <v>-117.6447113262531</v>
      </c>
      <c r="AI562" s="16">
        <f t="shared" si="532"/>
        <v>0</v>
      </c>
      <c r="AJ562" s="16">
        <f t="shared" si="508"/>
        <v>-198.67463991103509</v>
      </c>
      <c r="AK562" s="16">
        <f t="shared" si="533"/>
        <v>0</v>
      </c>
      <c r="AL562" s="16">
        <f t="shared" si="509"/>
        <v>26.142913235914119</v>
      </c>
      <c r="AM562" s="16">
        <f t="shared" si="534"/>
        <v>10566.020782130194</v>
      </c>
      <c r="AN562" s="16">
        <f t="shared" si="535"/>
        <v>34.215296014792401</v>
      </c>
      <c r="AO562" s="16">
        <f t="shared" si="510"/>
        <v>10531.805486115401</v>
      </c>
      <c r="AP562" s="16">
        <f t="shared" si="536"/>
        <v>955.92161014738679</v>
      </c>
      <c r="AQ562" s="16">
        <f t="shared" si="511"/>
        <v>81.029928584781985</v>
      </c>
      <c r="AR562" s="16">
        <f t="shared" si="537"/>
        <v>-117.6447113262531</v>
      </c>
      <c r="AS562" s="16">
        <f t="shared" si="538"/>
        <v>0</v>
      </c>
      <c r="AT562" s="16">
        <f t="shared" si="512"/>
        <v>-198.67463991103509</v>
      </c>
      <c r="AU562" s="16">
        <f t="shared" si="539"/>
        <v>0</v>
      </c>
    </row>
    <row r="563" spans="2:47">
      <c r="B563" s="13">
        <v>38</v>
      </c>
      <c r="C563" s="16">
        <f t="shared" si="495"/>
        <v>-349.95696831145568</v>
      </c>
      <c r="D563" s="16">
        <f t="shared" si="513"/>
        <v>467928.07249009656</v>
      </c>
      <c r="E563" s="16">
        <f t="shared" si="514"/>
        <v>0</v>
      </c>
      <c r="F563" s="16">
        <f t="shared" si="496"/>
        <v>468278.02945840801</v>
      </c>
      <c r="G563" s="16">
        <f t="shared" si="515"/>
        <v>69119.579570495</v>
      </c>
      <c r="H563" s="16">
        <f t="shared" si="497"/>
        <v>1653.306497769634</v>
      </c>
      <c r="I563" s="16">
        <f t="shared" si="516"/>
        <v>-229715.92943770316</v>
      </c>
      <c r="J563" s="16">
        <f t="shared" si="517"/>
        <v>0</v>
      </c>
      <c r="K563" s="16">
        <f t="shared" si="498"/>
        <v>-231369.2359354728</v>
      </c>
      <c r="L563" s="16">
        <f t="shared" si="518"/>
        <v>0</v>
      </c>
      <c r="M563" s="16">
        <f t="shared" si="499"/>
        <v>-302.63303940106806</v>
      </c>
      <c r="N563" s="16">
        <f t="shared" si="519"/>
        <v>75910.223911038629</v>
      </c>
      <c r="O563" s="16">
        <f t="shared" si="520"/>
        <v>0</v>
      </c>
      <c r="P563" s="16">
        <f t="shared" si="500"/>
        <v>76212.856950439702</v>
      </c>
      <c r="Q563" s="16">
        <f t="shared" si="521"/>
        <v>10791.888686134713</v>
      </c>
      <c r="R563" s="16">
        <f t="shared" si="501"/>
        <v>672.2698987236023</v>
      </c>
      <c r="S563" s="16">
        <f t="shared" si="522"/>
        <v>-90571.254724583603</v>
      </c>
      <c r="T563" s="16">
        <f t="shared" si="523"/>
        <v>0</v>
      </c>
      <c r="U563" s="16">
        <f t="shared" si="502"/>
        <v>-91243.52462330721</v>
      </c>
      <c r="V563" s="16">
        <f t="shared" si="524"/>
        <v>0</v>
      </c>
      <c r="W563" s="16">
        <f t="shared" si="503"/>
        <v>190.80395928251286</v>
      </c>
      <c r="X563" s="16">
        <f t="shared" si="525"/>
        <v>-18283.945732709984</v>
      </c>
      <c r="Y563" s="16">
        <f t="shared" si="526"/>
        <v>0</v>
      </c>
      <c r="Z563" s="16">
        <f t="shared" si="504"/>
        <v>-18474.749691992496</v>
      </c>
      <c r="AA563" s="16">
        <f t="shared" si="527"/>
        <v>0</v>
      </c>
      <c r="AB563" s="16">
        <f t="shared" si="505"/>
        <v>-28.744102112948895</v>
      </c>
      <c r="AC563" s="16">
        <f t="shared" si="528"/>
        <v>21746.940320899696</v>
      </c>
      <c r="AD563" s="16">
        <f t="shared" si="529"/>
        <v>0</v>
      </c>
      <c r="AE563" s="16">
        <f t="shared" si="506"/>
        <v>21775.684423012644</v>
      </c>
      <c r="AF563" s="16">
        <f t="shared" si="530"/>
        <v>2286.2521536462796</v>
      </c>
      <c r="AG563" s="16">
        <f t="shared" si="507"/>
        <v>81.029928584781985</v>
      </c>
      <c r="AH563" s="16">
        <f t="shared" si="531"/>
        <v>-204.63487910836614</v>
      </c>
      <c r="AI563" s="16">
        <f t="shared" si="532"/>
        <v>0</v>
      </c>
      <c r="AJ563" s="16">
        <f t="shared" si="508"/>
        <v>-285.66480769314813</v>
      </c>
      <c r="AK563" s="16">
        <f t="shared" si="533"/>
        <v>0</v>
      </c>
      <c r="AL563" s="16">
        <f t="shared" si="509"/>
        <v>26.142913235914119</v>
      </c>
      <c r="AM563" s="16">
        <f t="shared" si="534"/>
        <v>10826.064131397465</v>
      </c>
      <c r="AN563" s="16">
        <f t="shared" si="535"/>
        <v>34.265227670480179</v>
      </c>
      <c r="AO563" s="16">
        <f t="shared" si="510"/>
        <v>10791.798903726985</v>
      </c>
      <c r="AP563" s="16">
        <f t="shared" si="536"/>
        <v>934.21181703831746</v>
      </c>
      <c r="AQ563" s="16">
        <f t="shared" si="511"/>
        <v>81.029928584781985</v>
      </c>
      <c r="AR563" s="16">
        <f t="shared" si="537"/>
        <v>-204.63487910836614</v>
      </c>
      <c r="AS563" s="16">
        <f t="shared" si="538"/>
        <v>0</v>
      </c>
      <c r="AT563" s="16">
        <f t="shared" si="512"/>
        <v>-285.66480769314813</v>
      </c>
      <c r="AU563" s="16">
        <f t="shared" si="539"/>
        <v>0</v>
      </c>
    </row>
    <row r="564" spans="2:47">
      <c r="B564" s="13">
        <v>39</v>
      </c>
      <c r="C564" s="16">
        <f t="shared" si="495"/>
        <v>0</v>
      </c>
      <c r="D564" s="16">
        <f t="shared" si="513"/>
        <v>481361.71760147595</v>
      </c>
      <c r="E564" s="16">
        <f t="shared" si="514"/>
        <v>0</v>
      </c>
      <c r="F564" s="16">
        <f t="shared" si="496"/>
        <v>481361.71760147595</v>
      </c>
      <c r="G564" s="16">
        <f t="shared" si="515"/>
        <v>67764.29369656372</v>
      </c>
      <c r="H564" s="16">
        <f t="shared" si="497"/>
        <v>1653.306497769634</v>
      </c>
      <c r="I564" s="16">
        <f t="shared" si="516"/>
        <v>-238310.31301353697</v>
      </c>
      <c r="J564" s="16">
        <f t="shared" si="517"/>
        <v>0</v>
      </c>
      <c r="K564" s="16">
        <f t="shared" si="498"/>
        <v>-239963.61951130661</v>
      </c>
      <c r="L564" s="16">
        <f t="shared" si="518"/>
        <v>0</v>
      </c>
      <c r="M564" s="16">
        <f t="shared" si="499"/>
        <v>-302.63303940106806</v>
      </c>
      <c r="N564" s="16">
        <f t="shared" si="519"/>
        <v>78342.244173634987</v>
      </c>
      <c r="O564" s="16">
        <f t="shared" si="520"/>
        <v>0</v>
      </c>
      <c r="P564" s="16">
        <f t="shared" si="500"/>
        <v>78644.877213036059</v>
      </c>
      <c r="Q564" s="16">
        <f t="shared" si="521"/>
        <v>10876.982083858607</v>
      </c>
      <c r="R564" s="16">
        <f t="shared" si="501"/>
        <v>672.2698987236023</v>
      </c>
      <c r="S564" s="16">
        <f t="shared" si="522"/>
        <v>-93980.830362006425</v>
      </c>
      <c r="T564" s="16">
        <f t="shared" si="523"/>
        <v>0</v>
      </c>
      <c r="U564" s="16">
        <f t="shared" si="502"/>
        <v>-94653.100260730032</v>
      </c>
      <c r="V564" s="16">
        <f t="shared" si="524"/>
        <v>0</v>
      </c>
      <c r="W564" s="16">
        <f t="shared" si="503"/>
        <v>190.80395928251286</v>
      </c>
      <c r="X564" s="16">
        <f t="shared" si="525"/>
        <v>-19028.99218275227</v>
      </c>
      <c r="Y564" s="16">
        <f t="shared" si="526"/>
        <v>0</v>
      </c>
      <c r="Z564" s="16">
        <f t="shared" si="504"/>
        <v>-19219.796142034782</v>
      </c>
      <c r="AA564" s="16">
        <f t="shared" si="527"/>
        <v>0</v>
      </c>
      <c r="AB564" s="16">
        <f t="shared" si="505"/>
        <v>-28.744102112948895</v>
      </c>
      <c r="AC564" s="16">
        <f t="shared" si="528"/>
        <v>22384.097045791619</v>
      </c>
      <c r="AD564" s="16">
        <f t="shared" si="529"/>
        <v>0</v>
      </c>
      <c r="AE564" s="16">
        <f t="shared" si="506"/>
        <v>22412.841147904568</v>
      </c>
      <c r="AF564" s="16">
        <f t="shared" si="530"/>
        <v>2269.6041723129692</v>
      </c>
      <c r="AG564" s="16">
        <f t="shared" si="507"/>
        <v>81.029928584781985</v>
      </c>
      <c r="AH564" s="16">
        <f t="shared" si="531"/>
        <v>-294.23475192394261</v>
      </c>
      <c r="AI564" s="16">
        <f t="shared" si="532"/>
        <v>0</v>
      </c>
      <c r="AJ564" s="16">
        <f t="shared" si="508"/>
        <v>-375.26468050872461</v>
      </c>
      <c r="AK564" s="16">
        <f t="shared" si="533"/>
        <v>0</v>
      </c>
      <c r="AL564" s="16">
        <f t="shared" si="509"/>
        <v>26.142913235914119</v>
      </c>
      <c r="AM564" s="16">
        <f t="shared" si="534"/>
        <v>11093.321765097118</v>
      </c>
      <c r="AN564" s="16">
        <f t="shared" si="535"/>
        <v>34.312985682084317</v>
      </c>
      <c r="AO564" s="16">
        <f t="shared" si="510"/>
        <v>11059.008779415033</v>
      </c>
      <c r="AP564" s="16">
        <f t="shared" si="536"/>
        <v>913.0609675670845</v>
      </c>
      <c r="AQ564" s="16">
        <f t="shared" si="511"/>
        <v>81.029928584781985</v>
      </c>
      <c r="AR564" s="16">
        <f t="shared" si="537"/>
        <v>-294.23475192394261</v>
      </c>
      <c r="AS564" s="16">
        <f t="shared" si="538"/>
        <v>0</v>
      </c>
      <c r="AT564" s="16">
        <f t="shared" si="512"/>
        <v>-375.26468050872461</v>
      </c>
      <c r="AU564" s="16">
        <f t="shared" si="539"/>
        <v>0</v>
      </c>
    </row>
    <row r="565" spans="2:47">
      <c r="B565" s="13">
        <v>40</v>
      </c>
      <c r="C565" s="16">
        <f t="shared" si="495"/>
        <v>0</v>
      </c>
      <c r="D565" s="16">
        <f t="shared" si="513"/>
        <v>481361.71760147595</v>
      </c>
      <c r="E565" s="16">
        <f t="shared" si="514"/>
        <v>0</v>
      </c>
      <c r="F565" s="16">
        <f t="shared" si="496"/>
        <v>481361.71760147595</v>
      </c>
      <c r="G565" s="16">
        <f t="shared" si="515"/>
        <v>66435.582055454623</v>
      </c>
      <c r="H565" s="16">
        <f t="shared" si="497"/>
        <v>1653.306497769634</v>
      </c>
      <c r="I565" s="16">
        <f t="shared" si="516"/>
        <v>-247162.52809664581</v>
      </c>
      <c r="J565" s="16">
        <f t="shared" si="517"/>
        <v>0</v>
      </c>
      <c r="K565" s="16">
        <f t="shared" si="498"/>
        <v>-248815.83459441544</v>
      </c>
      <c r="L565" s="16">
        <f t="shared" si="518"/>
        <v>0</v>
      </c>
      <c r="M565" s="16">
        <f t="shared" si="499"/>
        <v>-302.63303940106806</v>
      </c>
      <c r="N565" s="16">
        <f t="shared" si="519"/>
        <v>80842.21508236829</v>
      </c>
      <c r="O565" s="16">
        <f t="shared" si="520"/>
        <v>0</v>
      </c>
      <c r="P565" s="16">
        <f t="shared" si="500"/>
        <v>81144.848121769362</v>
      </c>
      <c r="Q565" s="16">
        <f t="shared" si="521"/>
        <v>10960.406983587916</v>
      </c>
      <c r="R565" s="16">
        <f t="shared" si="501"/>
        <v>672.2698987236023</v>
      </c>
      <c r="S565" s="16">
        <f t="shared" si="522"/>
        <v>-97492.693268551942</v>
      </c>
      <c r="T565" s="16">
        <f t="shared" si="523"/>
        <v>0</v>
      </c>
      <c r="U565" s="16">
        <f t="shared" si="502"/>
        <v>-98164.963167275549</v>
      </c>
      <c r="V565" s="16">
        <f t="shared" si="524"/>
        <v>0</v>
      </c>
      <c r="W565" s="16">
        <f t="shared" si="503"/>
        <v>190.80395928251286</v>
      </c>
      <c r="X565" s="16">
        <f t="shared" si="525"/>
        <v>-19796.390026295827</v>
      </c>
      <c r="Y565" s="16">
        <f t="shared" si="526"/>
        <v>0</v>
      </c>
      <c r="Z565" s="16">
        <f t="shared" si="504"/>
        <v>-19987.193985578338</v>
      </c>
      <c r="AA565" s="16">
        <f t="shared" si="527"/>
        <v>0</v>
      </c>
      <c r="AB565" s="16">
        <f t="shared" si="505"/>
        <v>-28.744102112948895</v>
      </c>
      <c r="AC565" s="16">
        <f t="shared" si="528"/>
        <v>23039.055929577022</v>
      </c>
      <c r="AD565" s="16">
        <f t="shared" si="529"/>
        <v>0</v>
      </c>
      <c r="AE565" s="16">
        <f t="shared" si="506"/>
        <v>23067.800031689971</v>
      </c>
      <c r="AF565" s="16">
        <f t="shared" si="530"/>
        <v>2253.282621986194</v>
      </c>
      <c r="AG565" s="16">
        <f t="shared" si="507"/>
        <v>81.029928584781985</v>
      </c>
      <c r="AH565" s="16">
        <f t="shared" si="531"/>
        <v>-386.52262092398638</v>
      </c>
      <c r="AI565" s="16">
        <f t="shared" si="532"/>
        <v>0</v>
      </c>
      <c r="AJ565" s="16">
        <f t="shared" si="508"/>
        <v>-467.55254950876838</v>
      </c>
      <c r="AK565" s="16">
        <f t="shared" si="533"/>
        <v>0</v>
      </c>
      <c r="AL565" s="16">
        <f t="shared" si="509"/>
        <v>26.142913235914119</v>
      </c>
      <c r="AM565" s="16">
        <f t="shared" si="534"/>
        <v>11367.99748471189</v>
      </c>
      <c r="AN565" s="16">
        <f t="shared" si="535"/>
        <v>34.358658823143067</v>
      </c>
      <c r="AO565" s="16">
        <f t="shared" si="510"/>
        <v>11333.638825888747</v>
      </c>
      <c r="AP565" s="16">
        <f t="shared" si="536"/>
        <v>892.45228454243488</v>
      </c>
      <c r="AQ565" s="16">
        <f t="shared" si="511"/>
        <v>81.029928584781985</v>
      </c>
      <c r="AR565" s="16">
        <f t="shared" si="537"/>
        <v>-386.52262092398638</v>
      </c>
      <c r="AS565" s="16">
        <f t="shared" si="538"/>
        <v>0</v>
      </c>
      <c r="AT565" s="16">
        <f t="shared" si="512"/>
        <v>-467.55254950876838</v>
      </c>
      <c r="AU565" s="16">
        <f t="shared" si="539"/>
        <v>0</v>
      </c>
    </row>
    <row r="566" spans="2:47">
      <c r="B566" s="13">
        <v>41</v>
      </c>
      <c r="C566" s="16">
        <f t="shared" si="495"/>
        <v>0</v>
      </c>
      <c r="D566" s="16">
        <f t="shared" si="513"/>
        <v>481361.71760147595</v>
      </c>
      <c r="E566" s="16">
        <f t="shared" si="514"/>
        <v>0</v>
      </c>
      <c r="F566" s="16">
        <f t="shared" si="496"/>
        <v>481361.71760147595</v>
      </c>
      <c r="G566" s="16">
        <f t="shared" si="515"/>
        <v>65132.92358377904</v>
      </c>
      <c r="H566" s="16">
        <f t="shared" si="497"/>
        <v>1653.306497769634</v>
      </c>
      <c r="I566" s="16">
        <f t="shared" si="516"/>
        <v>-256280.30963224793</v>
      </c>
      <c r="J566" s="16">
        <f t="shared" si="517"/>
        <v>0</v>
      </c>
      <c r="K566" s="16">
        <f t="shared" si="498"/>
        <v>-257933.61613001756</v>
      </c>
      <c r="L566" s="16">
        <f t="shared" si="518"/>
        <v>0</v>
      </c>
      <c r="M566" s="16">
        <f t="shared" si="499"/>
        <v>0</v>
      </c>
      <c r="N566" s="16">
        <f t="shared" si="519"/>
        <v>83412.035178291611</v>
      </c>
      <c r="O566" s="16">
        <f t="shared" si="520"/>
        <v>0</v>
      </c>
      <c r="P566" s="16">
        <f t="shared" si="500"/>
        <v>83412.035178291611</v>
      </c>
      <c r="Q566" s="16">
        <f t="shared" si="521"/>
        <v>10745.497042733252</v>
      </c>
      <c r="R566" s="16">
        <f t="shared" si="501"/>
        <v>672.2698987236023</v>
      </c>
      <c r="S566" s="16">
        <f t="shared" si="522"/>
        <v>-101109.91206229382</v>
      </c>
      <c r="T566" s="16">
        <f t="shared" si="523"/>
        <v>0</v>
      </c>
      <c r="U566" s="16">
        <f t="shared" si="502"/>
        <v>-101782.18196101743</v>
      </c>
      <c r="V566" s="16">
        <f t="shared" si="524"/>
        <v>0</v>
      </c>
      <c r="W566" s="16">
        <f t="shared" si="503"/>
        <v>143.10296946188464</v>
      </c>
      <c r="X566" s="16">
        <f t="shared" si="525"/>
        <v>-20586.809805145691</v>
      </c>
      <c r="Y566" s="16">
        <f t="shared" si="526"/>
        <v>0</v>
      </c>
      <c r="Z566" s="16">
        <f t="shared" si="504"/>
        <v>-20729.912774607576</v>
      </c>
      <c r="AA566" s="16">
        <f t="shared" si="527"/>
        <v>0</v>
      </c>
      <c r="AB566" s="16">
        <f t="shared" si="505"/>
        <v>-11.976709213728705</v>
      </c>
      <c r="AC566" s="16">
        <f t="shared" si="528"/>
        <v>23712.314364575388</v>
      </c>
      <c r="AD566" s="16">
        <f t="shared" si="529"/>
        <v>0</v>
      </c>
      <c r="AE566" s="16">
        <f t="shared" si="506"/>
        <v>23724.291073789118</v>
      </c>
      <c r="AF566" s="16">
        <f t="shared" si="530"/>
        <v>2220.8424815685516</v>
      </c>
      <c r="AG566" s="16">
        <f t="shared" si="507"/>
        <v>47.267458341123223</v>
      </c>
      <c r="AH566" s="16">
        <f t="shared" si="531"/>
        <v>-481.57912599403141</v>
      </c>
      <c r="AI566" s="16">
        <f t="shared" si="532"/>
        <v>0</v>
      </c>
      <c r="AJ566" s="16">
        <f t="shared" si="508"/>
        <v>-528.8465843351546</v>
      </c>
      <c r="AK566" s="16">
        <f t="shared" si="533"/>
        <v>0</v>
      </c>
      <c r="AL566" s="16">
        <f t="shared" si="509"/>
        <v>13.071456617957059</v>
      </c>
      <c r="AM566" s="16">
        <f t="shared" si="534"/>
        <v>11650.300694684078</v>
      </c>
      <c r="AN566" s="16">
        <f t="shared" si="535"/>
        <v>17.201166379184524</v>
      </c>
      <c r="AO566" s="16">
        <f t="shared" si="510"/>
        <v>11633.099528304894</v>
      </c>
      <c r="AP566" s="16">
        <f t="shared" si="536"/>
        <v>873.66138945577882</v>
      </c>
      <c r="AQ566" s="16">
        <f t="shared" si="511"/>
        <v>47.267458341123223</v>
      </c>
      <c r="AR566" s="16">
        <f t="shared" si="537"/>
        <v>-481.57912599403141</v>
      </c>
      <c r="AS566" s="16">
        <f t="shared" si="538"/>
        <v>0</v>
      </c>
      <c r="AT566" s="16">
        <f t="shared" si="512"/>
        <v>-528.8465843351546</v>
      </c>
      <c r="AU566" s="16">
        <f t="shared" si="539"/>
        <v>0</v>
      </c>
    </row>
    <row r="567" spans="2:47">
      <c r="B567" s="13">
        <v>42</v>
      </c>
      <c r="C567" s="16">
        <f t="shared" si="495"/>
        <v>0</v>
      </c>
      <c r="D567" s="16">
        <f t="shared" si="513"/>
        <v>481361.71760147595</v>
      </c>
      <c r="E567" s="16">
        <f t="shared" si="514"/>
        <v>0</v>
      </c>
      <c r="F567" s="16">
        <f t="shared" si="496"/>
        <v>481361.71760147595</v>
      </c>
      <c r="G567" s="16">
        <f t="shared" si="515"/>
        <v>63855.807435077491</v>
      </c>
      <c r="H567" s="16">
        <f t="shared" si="497"/>
        <v>1653.306497769634</v>
      </c>
      <c r="I567" s="16">
        <f t="shared" si="516"/>
        <v>-265671.62461391807</v>
      </c>
      <c r="J567" s="16">
        <f t="shared" si="517"/>
        <v>0</v>
      </c>
      <c r="K567" s="16">
        <f t="shared" si="498"/>
        <v>-267324.93111168768</v>
      </c>
      <c r="L567" s="16">
        <f t="shared" si="518"/>
        <v>0</v>
      </c>
      <c r="M567" s="16">
        <f t="shared" si="499"/>
        <v>0</v>
      </c>
      <c r="N567" s="16">
        <f t="shared" si="519"/>
        <v>83412.035178291611</v>
      </c>
      <c r="O567" s="16">
        <f t="shared" si="520"/>
        <v>0</v>
      </c>
      <c r="P567" s="16">
        <f t="shared" si="500"/>
        <v>83412.035178291611</v>
      </c>
      <c r="Q567" s="16">
        <f t="shared" si="521"/>
        <v>10534.801022287502</v>
      </c>
      <c r="R567" s="16">
        <f t="shared" si="501"/>
        <v>280.11245780150176</v>
      </c>
      <c r="S567" s="16">
        <f t="shared" si="522"/>
        <v>-104835.64741984796</v>
      </c>
      <c r="T567" s="16">
        <f t="shared" si="523"/>
        <v>0</v>
      </c>
      <c r="U567" s="16">
        <f t="shared" si="502"/>
        <v>-105115.75987764946</v>
      </c>
      <c r="V567" s="16">
        <f t="shared" si="524"/>
        <v>0</v>
      </c>
      <c r="W567" s="16">
        <f t="shared" si="503"/>
        <v>0</v>
      </c>
      <c r="X567" s="16">
        <f t="shared" si="525"/>
        <v>-21351.810157845804</v>
      </c>
      <c r="Y567" s="16">
        <f t="shared" si="526"/>
        <v>0</v>
      </c>
      <c r="Z567" s="16">
        <f t="shared" si="504"/>
        <v>-21351.810157845804</v>
      </c>
      <c r="AA567" s="16">
        <f t="shared" si="527"/>
        <v>0</v>
      </c>
      <c r="AB567" s="16">
        <f t="shared" si="505"/>
        <v>0</v>
      </c>
      <c r="AC567" s="16">
        <f t="shared" si="528"/>
        <v>24387.147766390786</v>
      </c>
      <c r="AD567" s="16">
        <f t="shared" si="529"/>
        <v>0</v>
      </c>
      <c r="AE567" s="16">
        <f t="shared" si="506"/>
        <v>24387.147766390786</v>
      </c>
      <c r="AF567" s="16">
        <f t="shared" si="530"/>
        <v>2177.2965505574034</v>
      </c>
      <c r="AG567" s="16">
        <f t="shared" si="507"/>
        <v>0</v>
      </c>
      <c r="AH567" s="16">
        <f t="shared" si="531"/>
        <v>-544.71198186520928</v>
      </c>
      <c r="AI567" s="16">
        <f t="shared" si="532"/>
        <v>0</v>
      </c>
      <c r="AJ567" s="16">
        <f t="shared" si="508"/>
        <v>-544.71198186520928</v>
      </c>
      <c r="AK567" s="16">
        <f t="shared" si="533"/>
        <v>0</v>
      </c>
      <c r="AL567" s="16">
        <f t="shared" si="509"/>
        <v>0</v>
      </c>
      <c r="AM567" s="16">
        <f t="shared" si="534"/>
        <v>11958.128329125733</v>
      </c>
      <c r="AN567" s="16">
        <f t="shared" si="535"/>
        <v>0</v>
      </c>
      <c r="AO567" s="16">
        <f t="shared" si="510"/>
        <v>11958.128329125733</v>
      </c>
      <c r="AP567" s="16">
        <f t="shared" si="536"/>
        <v>856.53077397625373</v>
      </c>
      <c r="AQ567" s="16">
        <f t="shared" si="511"/>
        <v>0</v>
      </c>
      <c r="AR567" s="16">
        <f t="shared" si="537"/>
        <v>-544.71198186520928</v>
      </c>
      <c r="AS567" s="16">
        <f t="shared" si="538"/>
        <v>0</v>
      </c>
      <c r="AT567" s="16">
        <f t="shared" si="512"/>
        <v>-544.71198186520928</v>
      </c>
      <c r="AU567" s="16">
        <f t="shared" si="539"/>
        <v>0</v>
      </c>
    </row>
    <row r="568" spans="2:47">
      <c r="B568" s="13">
        <v>43</v>
      </c>
      <c r="C568" s="16">
        <f t="shared" si="495"/>
        <v>0</v>
      </c>
      <c r="D568" s="16">
        <f t="shared" si="513"/>
        <v>481361.71760147595</v>
      </c>
      <c r="E568" s="16">
        <f t="shared" si="514"/>
        <v>0</v>
      </c>
      <c r="F568" s="16">
        <f t="shared" si="496"/>
        <v>481361.71760147595</v>
      </c>
      <c r="G568" s="16">
        <f t="shared" si="515"/>
        <v>62603.732779487735</v>
      </c>
      <c r="H568" s="16">
        <f t="shared" si="497"/>
        <v>1239.9798733272255</v>
      </c>
      <c r="I568" s="16">
        <f t="shared" si="516"/>
        <v>-275344.6790450383</v>
      </c>
      <c r="J568" s="16">
        <f t="shared" si="517"/>
        <v>0</v>
      </c>
      <c r="K568" s="16">
        <f t="shared" si="498"/>
        <v>-276584.65891836555</v>
      </c>
      <c r="L568" s="16">
        <f t="shared" si="518"/>
        <v>0</v>
      </c>
      <c r="M568" s="16">
        <f t="shared" si="499"/>
        <v>0</v>
      </c>
      <c r="N568" s="16">
        <f t="shared" si="519"/>
        <v>83412.035178291611</v>
      </c>
      <c r="O568" s="16">
        <f t="shared" si="520"/>
        <v>0</v>
      </c>
      <c r="P568" s="16">
        <f t="shared" si="500"/>
        <v>83412.035178291611</v>
      </c>
      <c r="Q568" s="16">
        <f t="shared" si="521"/>
        <v>10328.236296360295</v>
      </c>
      <c r="R568" s="16">
        <f t="shared" si="501"/>
        <v>0</v>
      </c>
      <c r="S568" s="16">
        <f t="shared" si="522"/>
        <v>-108269.23267397894</v>
      </c>
      <c r="T568" s="16">
        <f t="shared" si="523"/>
        <v>0</v>
      </c>
      <c r="U568" s="16">
        <f t="shared" si="502"/>
        <v>-108269.23267397894</v>
      </c>
      <c r="V568" s="16">
        <f t="shared" si="524"/>
        <v>0</v>
      </c>
      <c r="W568" s="16">
        <f t="shared" si="503"/>
        <v>0</v>
      </c>
      <c r="X568" s="16">
        <f t="shared" si="525"/>
        <v>-21351.810157845804</v>
      </c>
      <c r="Y568" s="16">
        <f t="shared" si="526"/>
        <v>0</v>
      </c>
      <c r="Z568" s="16">
        <f t="shared" si="504"/>
        <v>-21351.810157845804</v>
      </c>
      <c r="AA568" s="16">
        <f t="shared" si="527"/>
        <v>0</v>
      </c>
      <c r="AB568" s="16">
        <f t="shared" si="505"/>
        <v>0</v>
      </c>
      <c r="AC568" s="16">
        <f t="shared" si="528"/>
        <v>24387.147766390786</v>
      </c>
      <c r="AD568" s="16">
        <f t="shared" si="529"/>
        <v>0</v>
      </c>
      <c r="AE568" s="16">
        <f t="shared" si="506"/>
        <v>24387.147766390786</v>
      </c>
      <c r="AF568" s="16">
        <f t="shared" si="530"/>
        <v>2134.6044613307877</v>
      </c>
      <c r="AG568" s="16">
        <f t="shared" si="507"/>
        <v>0</v>
      </c>
      <c r="AH568" s="16">
        <f t="shared" si="531"/>
        <v>-544.71198186520928</v>
      </c>
      <c r="AI568" s="16">
        <f t="shared" si="532"/>
        <v>0</v>
      </c>
      <c r="AJ568" s="16">
        <f t="shared" si="508"/>
        <v>-544.71198186520928</v>
      </c>
      <c r="AK568" s="16">
        <f t="shared" si="533"/>
        <v>0</v>
      </c>
      <c r="AL568" s="16">
        <f t="shared" si="509"/>
        <v>0</v>
      </c>
      <c r="AM568" s="16">
        <f t="shared" si="534"/>
        <v>11958.128329125733</v>
      </c>
      <c r="AN568" s="16">
        <f t="shared" si="535"/>
        <v>0</v>
      </c>
      <c r="AO568" s="16">
        <f t="shared" si="510"/>
        <v>11958.128329125733</v>
      </c>
      <c r="AP568" s="16">
        <f t="shared" si="536"/>
        <v>839.73605291789579</v>
      </c>
      <c r="AQ568" s="16">
        <f t="shared" si="511"/>
        <v>0</v>
      </c>
      <c r="AR568" s="16">
        <f t="shared" si="537"/>
        <v>-544.71198186520928</v>
      </c>
      <c r="AS568" s="16">
        <f t="shared" si="538"/>
        <v>0</v>
      </c>
      <c r="AT568" s="16">
        <f t="shared" si="512"/>
        <v>-544.71198186520928</v>
      </c>
      <c r="AU568" s="16">
        <f t="shared" si="539"/>
        <v>0</v>
      </c>
    </row>
    <row r="569" spans="2:47">
      <c r="B569" s="13">
        <v>44</v>
      </c>
      <c r="C569" s="16">
        <f t="shared" si="495"/>
        <v>0</v>
      </c>
      <c r="D569" s="16">
        <f t="shared" si="513"/>
        <v>481361.71760147595</v>
      </c>
      <c r="E569" s="16">
        <f t="shared" si="514"/>
        <v>0</v>
      </c>
      <c r="F569" s="16">
        <f t="shared" si="496"/>
        <v>481361.71760147595</v>
      </c>
      <c r="G569" s="16">
        <f t="shared" si="515"/>
        <v>61376.208607340915</v>
      </c>
      <c r="H569" s="16">
        <f t="shared" si="497"/>
        <v>0</v>
      </c>
      <c r="I569" s="16">
        <f t="shared" si="516"/>
        <v>-284882.19868591649</v>
      </c>
      <c r="J569" s="16">
        <f t="shared" si="517"/>
        <v>0</v>
      </c>
      <c r="K569" s="16">
        <f t="shared" si="498"/>
        <v>-284882.19868591649</v>
      </c>
      <c r="L569" s="16">
        <f t="shared" si="518"/>
        <v>0</v>
      </c>
      <c r="M569" s="16">
        <f t="shared" si="499"/>
        <v>0</v>
      </c>
      <c r="N569" s="16">
        <f t="shared" si="519"/>
        <v>83412.035178291611</v>
      </c>
      <c r="O569" s="16">
        <f t="shared" si="520"/>
        <v>0</v>
      </c>
      <c r="P569" s="16">
        <f t="shared" si="500"/>
        <v>83412.035178291611</v>
      </c>
      <c r="Q569" s="16">
        <f t="shared" si="521"/>
        <v>10125.72185917676</v>
      </c>
      <c r="R569" s="16">
        <f t="shared" si="501"/>
        <v>0</v>
      </c>
      <c r="S569" s="16">
        <f t="shared" si="522"/>
        <v>-108269.23267397894</v>
      </c>
      <c r="T569" s="16">
        <f t="shared" si="523"/>
        <v>0</v>
      </c>
      <c r="U569" s="16">
        <f t="shared" si="502"/>
        <v>-108269.23267397894</v>
      </c>
      <c r="V569" s="16">
        <f t="shared" si="524"/>
        <v>0</v>
      </c>
      <c r="W569" s="16">
        <f t="shared" si="503"/>
        <v>0</v>
      </c>
      <c r="X569" s="16">
        <f t="shared" si="525"/>
        <v>-21351.810157845804</v>
      </c>
      <c r="Y569" s="16">
        <f t="shared" si="526"/>
        <v>0</v>
      </c>
      <c r="Z569" s="16">
        <f t="shared" si="504"/>
        <v>-21351.810157845804</v>
      </c>
      <c r="AA569" s="16">
        <f t="shared" si="527"/>
        <v>0</v>
      </c>
      <c r="AB569" s="16">
        <f t="shared" si="505"/>
        <v>0</v>
      </c>
      <c r="AC569" s="16">
        <f t="shared" si="528"/>
        <v>24387.147766390786</v>
      </c>
      <c r="AD569" s="16">
        <f t="shared" si="529"/>
        <v>0</v>
      </c>
      <c r="AE569" s="16">
        <f t="shared" si="506"/>
        <v>24387.147766390786</v>
      </c>
      <c r="AF569" s="16">
        <f t="shared" si="530"/>
        <v>2092.7494718929293</v>
      </c>
      <c r="AG569" s="16">
        <f t="shared" si="507"/>
        <v>0</v>
      </c>
      <c r="AH569" s="16">
        <f t="shared" si="531"/>
        <v>-544.71198186520928</v>
      </c>
      <c r="AI569" s="16">
        <f t="shared" si="532"/>
        <v>0</v>
      </c>
      <c r="AJ569" s="16">
        <f t="shared" si="508"/>
        <v>-544.71198186520928</v>
      </c>
      <c r="AK569" s="16">
        <f t="shared" si="533"/>
        <v>0</v>
      </c>
      <c r="AL569" s="16">
        <f t="shared" si="509"/>
        <v>0</v>
      </c>
      <c r="AM569" s="16">
        <f t="shared" si="534"/>
        <v>11958.128329125733</v>
      </c>
      <c r="AN569" s="16">
        <f t="shared" si="535"/>
        <v>0</v>
      </c>
      <c r="AO569" s="16">
        <f t="shared" si="510"/>
        <v>11958.128329125733</v>
      </c>
      <c r="AP569" s="16">
        <f t="shared" si="536"/>
        <v>823.27064011558411</v>
      </c>
      <c r="AQ569" s="16">
        <f t="shared" si="511"/>
        <v>0</v>
      </c>
      <c r="AR569" s="16">
        <f t="shared" si="537"/>
        <v>-544.71198186520928</v>
      </c>
      <c r="AS569" s="16">
        <f t="shared" si="538"/>
        <v>0</v>
      </c>
      <c r="AT569" s="16">
        <f t="shared" si="512"/>
        <v>-544.71198186520928</v>
      </c>
      <c r="AU569" s="16">
        <f t="shared" si="539"/>
        <v>0</v>
      </c>
    </row>
    <row r="570" spans="2:47">
      <c r="B570" s="13">
        <v>45</v>
      </c>
      <c r="C570" s="16">
        <f t="shared" si="495"/>
        <v>0</v>
      </c>
      <c r="D570" s="16">
        <f t="shared" si="513"/>
        <v>481361.71760147595</v>
      </c>
      <c r="E570" s="16">
        <f t="shared" si="514"/>
        <v>0</v>
      </c>
      <c r="F570" s="16">
        <f t="shared" si="496"/>
        <v>481361.71760147595</v>
      </c>
      <c r="G570" s="16">
        <f t="shared" si="515"/>
        <v>60172.75353660874</v>
      </c>
      <c r="H570" s="16">
        <f t="shared" si="497"/>
        <v>0</v>
      </c>
      <c r="I570" s="16">
        <f t="shared" si="516"/>
        <v>-284882.19868591649</v>
      </c>
      <c r="J570" s="16">
        <f t="shared" si="517"/>
        <v>0</v>
      </c>
      <c r="K570" s="16">
        <f t="shared" si="498"/>
        <v>-284882.19868591649</v>
      </c>
      <c r="L570" s="16">
        <f t="shared" si="518"/>
        <v>0</v>
      </c>
      <c r="M570" s="16">
        <f t="shared" si="499"/>
        <v>0</v>
      </c>
      <c r="N570" s="16">
        <f t="shared" si="519"/>
        <v>83412.035178291611</v>
      </c>
      <c r="O570" s="16">
        <f t="shared" si="520"/>
        <v>0</v>
      </c>
      <c r="P570" s="16">
        <f t="shared" si="500"/>
        <v>83412.035178291611</v>
      </c>
      <c r="Q570" s="16">
        <f t="shared" si="521"/>
        <v>9927.1782933105478</v>
      </c>
      <c r="R570" s="16">
        <f t="shared" si="501"/>
        <v>0</v>
      </c>
      <c r="S570" s="16">
        <f t="shared" si="522"/>
        <v>-108269.23267397894</v>
      </c>
      <c r="T570" s="16">
        <f t="shared" si="523"/>
        <v>0</v>
      </c>
      <c r="U570" s="16">
        <f t="shared" si="502"/>
        <v>-108269.23267397894</v>
      </c>
      <c r="V570" s="16">
        <f t="shared" si="524"/>
        <v>0</v>
      </c>
      <c r="W570" s="16">
        <f t="shared" si="503"/>
        <v>0</v>
      </c>
      <c r="X570" s="16">
        <f t="shared" si="525"/>
        <v>-21351.810157845804</v>
      </c>
      <c r="Y570" s="16">
        <f t="shared" si="526"/>
        <v>0</v>
      </c>
      <c r="Z570" s="16">
        <f t="shared" si="504"/>
        <v>-21351.810157845804</v>
      </c>
      <c r="AA570" s="16">
        <f t="shared" si="527"/>
        <v>0</v>
      </c>
      <c r="AB570" s="16">
        <f t="shared" si="505"/>
        <v>0</v>
      </c>
      <c r="AC570" s="16">
        <f t="shared" si="528"/>
        <v>24387.147766390786</v>
      </c>
      <c r="AD570" s="16">
        <f t="shared" si="529"/>
        <v>0</v>
      </c>
      <c r="AE570" s="16">
        <f t="shared" si="506"/>
        <v>24387.147766390786</v>
      </c>
      <c r="AF570" s="16">
        <f t="shared" si="530"/>
        <v>2051.7151685224794</v>
      </c>
      <c r="AG570" s="16">
        <f t="shared" si="507"/>
        <v>0</v>
      </c>
      <c r="AH570" s="16">
        <f t="shared" si="531"/>
        <v>-544.71198186520928</v>
      </c>
      <c r="AI570" s="16">
        <f t="shared" si="532"/>
        <v>0</v>
      </c>
      <c r="AJ570" s="16">
        <f t="shared" si="508"/>
        <v>-544.71198186520928</v>
      </c>
      <c r="AK570" s="16">
        <f t="shared" si="533"/>
        <v>0</v>
      </c>
      <c r="AL570" s="16">
        <f t="shared" si="509"/>
        <v>0</v>
      </c>
      <c r="AM570" s="16">
        <f t="shared" si="534"/>
        <v>11958.128329125733</v>
      </c>
      <c r="AN570" s="16">
        <f t="shared" si="535"/>
        <v>0</v>
      </c>
      <c r="AO570" s="16">
        <f t="shared" si="510"/>
        <v>11958.128329125733</v>
      </c>
      <c r="AP570" s="16">
        <f t="shared" si="536"/>
        <v>807.12807854469031</v>
      </c>
      <c r="AQ570" s="16">
        <f t="shared" si="511"/>
        <v>0</v>
      </c>
      <c r="AR570" s="16">
        <f t="shared" si="537"/>
        <v>-544.71198186520928</v>
      </c>
      <c r="AS570" s="16">
        <f t="shared" si="538"/>
        <v>0</v>
      </c>
      <c r="AT570" s="16">
        <f t="shared" si="512"/>
        <v>-544.71198186520928</v>
      </c>
      <c r="AU570" s="16">
        <f t="shared" si="539"/>
        <v>0</v>
      </c>
    </row>
    <row r="571" spans="2:47">
      <c r="B571" s="13">
        <v>46</v>
      </c>
      <c r="C571" s="16">
        <f t="shared" si="495"/>
        <v>0</v>
      </c>
      <c r="D571" s="16">
        <f t="shared" si="513"/>
        <v>481361.71760147595</v>
      </c>
      <c r="E571" s="16">
        <f t="shared" si="514"/>
        <v>0</v>
      </c>
      <c r="F571" s="16">
        <f t="shared" si="496"/>
        <v>481361.71760147595</v>
      </c>
      <c r="G571" s="16">
        <f t="shared" si="515"/>
        <v>58992.895624126213</v>
      </c>
      <c r="H571" s="16">
        <f t="shared" si="497"/>
        <v>0</v>
      </c>
      <c r="I571" s="16">
        <f t="shared" si="516"/>
        <v>-284882.19868591649</v>
      </c>
      <c r="J571" s="16">
        <f t="shared" si="517"/>
        <v>0</v>
      </c>
      <c r="K571" s="16">
        <f t="shared" si="498"/>
        <v>-284882.19868591649</v>
      </c>
      <c r="L571" s="16">
        <f t="shared" si="518"/>
        <v>0</v>
      </c>
      <c r="M571" s="16">
        <f t="shared" si="499"/>
        <v>0</v>
      </c>
      <c r="N571" s="16">
        <f t="shared" si="519"/>
        <v>83412.035178291611</v>
      </c>
      <c r="O571" s="16">
        <f t="shared" si="520"/>
        <v>0</v>
      </c>
      <c r="P571" s="16">
        <f t="shared" si="500"/>
        <v>83412.035178291611</v>
      </c>
      <c r="Q571" s="16">
        <f t="shared" si="521"/>
        <v>9732.527738539753</v>
      </c>
      <c r="R571" s="16">
        <f t="shared" si="501"/>
        <v>0</v>
      </c>
      <c r="S571" s="16">
        <f t="shared" si="522"/>
        <v>-108269.23267397894</v>
      </c>
      <c r="T571" s="16">
        <f t="shared" si="523"/>
        <v>0</v>
      </c>
      <c r="U571" s="16">
        <f t="shared" si="502"/>
        <v>-108269.23267397894</v>
      </c>
      <c r="V571" s="16">
        <f t="shared" si="524"/>
        <v>0</v>
      </c>
      <c r="W571" s="16">
        <f t="shared" si="503"/>
        <v>0</v>
      </c>
      <c r="X571" s="16">
        <f t="shared" si="525"/>
        <v>-21351.810157845804</v>
      </c>
      <c r="Y571" s="16">
        <f t="shared" si="526"/>
        <v>0</v>
      </c>
      <c r="Z571" s="16">
        <f t="shared" si="504"/>
        <v>-21351.810157845804</v>
      </c>
      <c r="AA571" s="16">
        <f t="shared" si="527"/>
        <v>0</v>
      </c>
      <c r="AB571" s="16">
        <f t="shared" si="505"/>
        <v>0</v>
      </c>
      <c r="AC571" s="16">
        <f t="shared" si="528"/>
        <v>24387.147766390786</v>
      </c>
      <c r="AD571" s="16">
        <f t="shared" si="529"/>
        <v>0</v>
      </c>
      <c r="AE571" s="16">
        <f t="shared" si="506"/>
        <v>24387.147766390786</v>
      </c>
      <c r="AF571" s="16">
        <f t="shared" si="530"/>
        <v>2011.4854593357641</v>
      </c>
      <c r="AG571" s="16">
        <f t="shared" si="507"/>
        <v>0</v>
      </c>
      <c r="AH571" s="16">
        <f t="shared" si="531"/>
        <v>-544.71198186520928</v>
      </c>
      <c r="AI571" s="16">
        <f t="shared" si="532"/>
        <v>0</v>
      </c>
      <c r="AJ571" s="16">
        <f t="shared" si="508"/>
        <v>-544.71198186520928</v>
      </c>
      <c r="AK571" s="16">
        <f t="shared" si="533"/>
        <v>0</v>
      </c>
      <c r="AL571" s="16">
        <f t="shared" si="509"/>
        <v>0</v>
      </c>
      <c r="AM571" s="16">
        <f t="shared" si="534"/>
        <v>11958.128329125733</v>
      </c>
      <c r="AN571" s="16">
        <f t="shared" si="535"/>
        <v>0</v>
      </c>
      <c r="AO571" s="16">
        <f t="shared" si="510"/>
        <v>11958.128329125733</v>
      </c>
      <c r="AP571" s="16">
        <f t="shared" si="536"/>
        <v>791.302037788912</v>
      </c>
      <c r="AQ571" s="16">
        <f t="shared" si="511"/>
        <v>0</v>
      </c>
      <c r="AR571" s="16">
        <f t="shared" si="537"/>
        <v>-544.71198186520928</v>
      </c>
      <c r="AS571" s="16">
        <f t="shared" si="538"/>
        <v>0</v>
      </c>
      <c r="AT571" s="16">
        <f t="shared" si="512"/>
        <v>-544.71198186520928</v>
      </c>
      <c r="AU571" s="16">
        <f t="shared" si="539"/>
        <v>0</v>
      </c>
    </row>
    <row r="572" spans="2:47">
      <c r="B572" s="13">
        <v>47</v>
      </c>
      <c r="C572" s="16">
        <f t="shared" si="495"/>
        <v>0</v>
      </c>
      <c r="D572" s="16">
        <f t="shared" si="513"/>
        <v>481361.71760147595</v>
      </c>
      <c r="E572" s="16">
        <f t="shared" si="514"/>
        <v>0</v>
      </c>
      <c r="F572" s="16">
        <f t="shared" si="496"/>
        <v>481361.71760147595</v>
      </c>
      <c r="G572" s="16">
        <f t="shared" si="515"/>
        <v>57836.172180515896</v>
      </c>
      <c r="H572" s="16">
        <f t="shared" si="497"/>
        <v>0</v>
      </c>
      <c r="I572" s="16">
        <f t="shared" si="516"/>
        <v>-284882.19868591649</v>
      </c>
      <c r="J572" s="16">
        <f t="shared" si="517"/>
        <v>0</v>
      </c>
      <c r="K572" s="16">
        <f t="shared" si="498"/>
        <v>-284882.19868591649</v>
      </c>
      <c r="L572" s="16">
        <f t="shared" si="518"/>
        <v>0</v>
      </c>
      <c r="M572" s="16">
        <f t="shared" si="499"/>
        <v>0</v>
      </c>
      <c r="N572" s="16">
        <f t="shared" si="519"/>
        <v>83412.035178291611</v>
      </c>
      <c r="O572" s="16">
        <f t="shared" si="520"/>
        <v>0</v>
      </c>
      <c r="P572" s="16">
        <f t="shared" si="500"/>
        <v>83412.035178291611</v>
      </c>
      <c r="Q572" s="16">
        <f t="shared" si="521"/>
        <v>9541.6938613134826</v>
      </c>
      <c r="R572" s="16">
        <f t="shared" si="501"/>
        <v>0</v>
      </c>
      <c r="S572" s="16">
        <f t="shared" si="522"/>
        <v>-108269.23267397894</v>
      </c>
      <c r="T572" s="16">
        <f t="shared" si="523"/>
        <v>0</v>
      </c>
      <c r="U572" s="16">
        <f t="shared" si="502"/>
        <v>-108269.23267397894</v>
      </c>
      <c r="V572" s="16">
        <f t="shared" si="524"/>
        <v>0</v>
      </c>
      <c r="W572" s="16">
        <f t="shared" si="503"/>
        <v>0</v>
      </c>
      <c r="X572" s="16">
        <f t="shared" si="525"/>
        <v>-21351.810157845804</v>
      </c>
      <c r="Y572" s="16">
        <f t="shared" si="526"/>
        <v>0</v>
      </c>
      <c r="Z572" s="16">
        <f t="shared" si="504"/>
        <v>-21351.810157845804</v>
      </c>
      <c r="AA572" s="16">
        <f t="shared" si="527"/>
        <v>0</v>
      </c>
      <c r="AB572" s="16">
        <f t="shared" si="505"/>
        <v>0</v>
      </c>
      <c r="AC572" s="16">
        <f t="shared" si="528"/>
        <v>24387.147766390786</v>
      </c>
      <c r="AD572" s="16">
        <f t="shared" si="529"/>
        <v>0</v>
      </c>
      <c r="AE572" s="16">
        <f t="shared" si="506"/>
        <v>24387.147766390786</v>
      </c>
      <c r="AF572" s="16">
        <f t="shared" si="530"/>
        <v>1972.0445679762393</v>
      </c>
      <c r="AG572" s="16">
        <f t="shared" si="507"/>
        <v>0</v>
      </c>
      <c r="AH572" s="16">
        <f t="shared" si="531"/>
        <v>-544.71198186520928</v>
      </c>
      <c r="AI572" s="16">
        <f t="shared" si="532"/>
        <v>0</v>
      </c>
      <c r="AJ572" s="16">
        <f t="shared" si="508"/>
        <v>-544.71198186520928</v>
      </c>
      <c r="AK572" s="16">
        <f t="shared" si="533"/>
        <v>0</v>
      </c>
      <c r="AL572" s="16">
        <f t="shared" si="509"/>
        <v>0</v>
      </c>
      <c r="AM572" s="16">
        <f t="shared" si="534"/>
        <v>11958.128329125733</v>
      </c>
      <c r="AN572" s="16">
        <f t="shared" si="535"/>
        <v>0</v>
      </c>
      <c r="AO572" s="16">
        <f t="shared" si="510"/>
        <v>11958.128329125733</v>
      </c>
      <c r="AP572" s="16">
        <f t="shared" si="536"/>
        <v>775.7863115577569</v>
      </c>
      <c r="AQ572" s="16">
        <f t="shared" si="511"/>
        <v>0</v>
      </c>
      <c r="AR572" s="16">
        <f t="shared" si="537"/>
        <v>-544.71198186520928</v>
      </c>
      <c r="AS572" s="16">
        <f t="shared" si="538"/>
        <v>0</v>
      </c>
      <c r="AT572" s="16">
        <f t="shared" si="512"/>
        <v>-544.71198186520928</v>
      </c>
      <c r="AU572" s="16">
        <f t="shared" si="539"/>
        <v>0</v>
      </c>
    </row>
    <row r="573" spans="2:47">
      <c r="B573" s="13">
        <v>48</v>
      </c>
      <c r="C573" s="16">
        <f t="shared" si="495"/>
        <v>0</v>
      </c>
      <c r="D573" s="16">
        <f t="shared" si="513"/>
        <v>481361.71760147595</v>
      </c>
      <c r="E573" s="16">
        <f t="shared" si="514"/>
        <v>0</v>
      </c>
      <c r="F573" s="16">
        <f t="shared" si="496"/>
        <v>481361.71760147595</v>
      </c>
      <c r="G573" s="16">
        <f t="shared" si="515"/>
        <v>56702.129588741074</v>
      </c>
      <c r="H573" s="16">
        <f t="shared" si="497"/>
        <v>0</v>
      </c>
      <c r="I573" s="16">
        <f t="shared" si="516"/>
        <v>-284882.19868591649</v>
      </c>
      <c r="J573" s="16">
        <f t="shared" si="517"/>
        <v>0</v>
      </c>
      <c r="K573" s="16">
        <f t="shared" si="498"/>
        <v>-284882.19868591649</v>
      </c>
      <c r="L573" s="16">
        <f t="shared" si="518"/>
        <v>0</v>
      </c>
      <c r="M573" s="16">
        <f t="shared" si="499"/>
        <v>0</v>
      </c>
      <c r="N573" s="16">
        <f t="shared" si="519"/>
        <v>83412.035178291611</v>
      </c>
      <c r="O573" s="16">
        <f t="shared" si="520"/>
        <v>0</v>
      </c>
      <c r="P573" s="16">
        <f t="shared" si="500"/>
        <v>83412.035178291611</v>
      </c>
      <c r="Q573" s="16">
        <f t="shared" si="521"/>
        <v>9354.6018248171404</v>
      </c>
      <c r="R573" s="16">
        <f t="shared" si="501"/>
        <v>0</v>
      </c>
      <c r="S573" s="16">
        <f t="shared" si="522"/>
        <v>-108269.23267397894</v>
      </c>
      <c r="T573" s="16">
        <f t="shared" si="523"/>
        <v>0</v>
      </c>
      <c r="U573" s="16">
        <f t="shared" si="502"/>
        <v>-108269.23267397894</v>
      </c>
      <c r="V573" s="16">
        <f t="shared" si="524"/>
        <v>0</v>
      </c>
      <c r="W573" s="16">
        <f t="shared" si="503"/>
        <v>0</v>
      </c>
      <c r="X573" s="16">
        <f t="shared" si="525"/>
        <v>-21351.810157845804</v>
      </c>
      <c r="Y573" s="16">
        <f t="shared" si="526"/>
        <v>0</v>
      </c>
      <c r="Z573" s="16">
        <f t="shared" si="504"/>
        <v>-21351.810157845804</v>
      </c>
      <c r="AA573" s="16">
        <f t="shared" si="527"/>
        <v>0</v>
      </c>
      <c r="AB573" s="16">
        <f t="shared" si="505"/>
        <v>0</v>
      </c>
      <c r="AC573" s="16">
        <f t="shared" si="528"/>
        <v>24387.147766390786</v>
      </c>
      <c r="AD573" s="16">
        <f t="shared" si="529"/>
        <v>0</v>
      </c>
      <c r="AE573" s="16">
        <f t="shared" si="506"/>
        <v>24387.147766390786</v>
      </c>
      <c r="AF573" s="16">
        <f t="shared" si="530"/>
        <v>1933.3770274276856</v>
      </c>
      <c r="AG573" s="16">
        <f t="shared" si="507"/>
        <v>0</v>
      </c>
      <c r="AH573" s="16">
        <f t="shared" si="531"/>
        <v>-544.71198186520928</v>
      </c>
      <c r="AI573" s="16">
        <f t="shared" si="532"/>
        <v>0</v>
      </c>
      <c r="AJ573" s="16">
        <f t="shared" si="508"/>
        <v>-544.71198186520928</v>
      </c>
      <c r="AK573" s="16">
        <f t="shared" si="533"/>
        <v>0</v>
      </c>
      <c r="AL573" s="16">
        <f t="shared" si="509"/>
        <v>0</v>
      </c>
      <c r="AM573" s="16">
        <f t="shared" si="534"/>
        <v>11958.128329125733</v>
      </c>
      <c r="AN573" s="16">
        <f t="shared" si="535"/>
        <v>0</v>
      </c>
      <c r="AO573" s="16">
        <f t="shared" si="510"/>
        <v>11958.128329125733</v>
      </c>
      <c r="AP573" s="16">
        <f t="shared" si="536"/>
        <v>760.57481525270282</v>
      </c>
      <c r="AQ573" s="16">
        <f t="shared" si="511"/>
        <v>0</v>
      </c>
      <c r="AR573" s="16">
        <f t="shared" si="537"/>
        <v>-544.71198186520928</v>
      </c>
      <c r="AS573" s="16">
        <f t="shared" si="538"/>
        <v>0</v>
      </c>
      <c r="AT573" s="16">
        <f t="shared" si="512"/>
        <v>-544.71198186520928</v>
      </c>
      <c r="AU573" s="16">
        <f t="shared" si="539"/>
        <v>0</v>
      </c>
    </row>
    <row r="574" spans="2:47">
      <c r="B574" s="13">
        <v>49</v>
      </c>
      <c r="C574" s="16">
        <f t="shared" si="495"/>
        <v>0</v>
      </c>
      <c r="D574" s="16">
        <f t="shared" si="513"/>
        <v>481361.71760147595</v>
      </c>
      <c r="E574" s="16">
        <f t="shared" si="514"/>
        <v>0</v>
      </c>
      <c r="F574" s="16">
        <f t="shared" si="496"/>
        <v>481361.71760147595</v>
      </c>
      <c r="G574" s="16">
        <f t="shared" si="515"/>
        <v>55590.323126216739</v>
      </c>
      <c r="H574" s="16">
        <f t="shared" si="497"/>
        <v>0</v>
      </c>
      <c r="I574" s="16">
        <f t="shared" si="516"/>
        <v>-284882.19868591649</v>
      </c>
      <c r="J574" s="16">
        <f t="shared" si="517"/>
        <v>0</v>
      </c>
      <c r="K574" s="16">
        <f t="shared" si="498"/>
        <v>-284882.19868591649</v>
      </c>
      <c r="L574" s="16">
        <f t="shared" si="518"/>
        <v>0</v>
      </c>
      <c r="M574" s="16">
        <f t="shared" si="499"/>
        <v>0</v>
      </c>
      <c r="N574" s="16">
        <f t="shared" si="519"/>
        <v>83412.035178291611</v>
      </c>
      <c r="O574" s="16">
        <f t="shared" si="520"/>
        <v>0</v>
      </c>
      <c r="P574" s="16">
        <f t="shared" si="500"/>
        <v>83412.035178291611</v>
      </c>
      <c r="Q574" s="16">
        <f t="shared" si="521"/>
        <v>9171.1782596246467</v>
      </c>
      <c r="R574" s="16">
        <f t="shared" si="501"/>
        <v>0</v>
      </c>
      <c r="S574" s="16">
        <f t="shared" si="522"/>
        <v>-108269.23267397894</v>
      </c>
      <c r="T574" s="16">
        <f t="shared" si="523"/>
        <v>0</v>
      </c>
      <c r="U574" s="16">
        <f t="shared" si="502"/>
        <v>-108269.23267397894</v>
      </c>
      <c r="V574" s="16">
        <f t="shared" si="524"/>
        <v>0</v>
      </c>
      <c r="W574" s="16">
        <f t="shared" si="503"/>
        <v>0</v>
      </c>
      <c r="X574" s="16">
        <f t="shared" si="525"/>
        <v>-21351.810157845804</v>
      </c>
      <c r="Y574" s="16">
        <f t="shared" si="526"/>
        <v>0</v>
      </c>
      <c r="Z574" s="16">
        <f t="shared" si="504"/>
        <v>-21351.810157845804</v>
      </c>
      <c r="AA574" s="16">
        <f t="shared" si="527"/>
        <v>0</v>
      </c>
      <c r="AB574" s="16">
        <f t="shared" si="505"/>
        <v>0</v>
      </c>
      <c r="AC574" s="16">
        <f t="shared" si="528"/>
        <v>24387.147766390786</v>
      </c>
      <c r="AD574" s="16">
        <f t="shared" si="529"/>
        <v>0</v>
      </c>
      <c r="AE574" s="16">
        <f t="shared" si="506"/>
        <v>24387.147766390786</v>
      </c>
      <c r="AF574" s="16">
        <f t="shared" si="530"/>
        <v>1895.4676739487113</v>
      </c>
      <c r="AG574" s="16">
        <f t="shared" si="507"/>
        <v>0</v>
      </c>
      <c r="AH574" s="16">
        <f t="shared" si="531"/>
        <v>-544.71198186520928</v>
      </c>
      <c r="AI574" s="16">
        <f t="shared" si="532"/>
        <v>0</v>
      </c>
      <c r="AJ574" s="16">
        <f t="shared" si="508"/>
        <v>-544.71198186520928</v>
      </c>
      <c r="AK574" s="16">
        <f t="shared" si="533"/>
        <v>0</v>
      </c>
      <c r="AL574" s="16">
        <f t="shared" si="509"/>
        <v>0</v>
      </c>
      <c r="AM574" s="16">
        <f t="shared" si="534"/>
        <v>11958.128329125733</v>
      </c>
      <c r="AN574" s="16">
        <f t="shared" si="535"/>
        <v>0</v>
      </c>
      <c r="AO574" s="16">
        <f t="shared" si="510"/>
        <v>11958.128329125733</v>
      </c>
      <c r="AP574" s="16">
        <f t="shared" si="536"/>
        <v>745.66158358108123</v>
      </c>
      <c r="AQ574" s="16">
        <f t="shared" si="511"/>
        <v>0</v>
      </c>
      <c r="AR574" s="16">
        <f t="shared" si="537"/>
        <v>-544.71198186520928</v>
      </c>
      <c r="AS574" s="16">
        <f t="shared" si="538"/>
        <v>0</v>
      </c>
      <c r="AT574" s="16">
        <f t="shared" si="512"/>
        <v>-544.71198186520928</v>
      </c>
      <c r="AU574" s="16">
        <f t="shared" si="539"/>
        <v>0</v>
      </c>
    </row>
    <row r="575" spans="2:47">
      <c r="B575" s="13">
        <v>50</v>
      </c>
      <c r="C575" s="16">
        <f t="shared" si="495"/>
        <v>0</v>
      </c>
      <c r="D575" s="16">
        <f t="shared" si="513"/>
        <v>481361.71760147595</v>
      </c>
      <c r="E575" s="16">
        <f t="shared" si="514"/>
        <v>0</v>
      </c>
      <c r="F575" s="16">
        <f t="shared" si="496"/>
        <v>481361.71760147595</v>
      </c>
      <c r="G575" s="16">
        <f t="shared" si="515"/>
        <v>54500.316790408564</v>
      </c>
      <c r="H575" s="16">
        <f t="shared" si="497"/>
        <v>0</v>
      </c>
      <c r="I575" s="16">
        <f t="shared" si="516"/>
        <v>-284882.19868591649</v>
      </c>
      <c r="J575" s="16">
        <f t="shared" si="517"/>
        <v>0</v>
      </c>
      <c r="K575" s="16">
        <f t="shared" si="498"/>
        <v>-284882.19868591649</v>
      </c>
      <c r="L575" s="16">
        <f t="shared" si="518"/>
        <v>0</v>
      </c>
      <c r="M575" s="16">
        <f t="shared" si="499"/>
        <v>0</v>
      </c>
      <c r="N575" s="16">
        <f t="shared" si="519"/>
        <v>83412.035178291611</v>
      </c>
      <c r="O575" s="16">
        <f t="shared" si="520"/>
        <v>0</v>
      </c>
      <c r="P575" s="16">
        <f t="shared" si="500"/>
        <v>83412.035178291611</v>
      </c>
      <c r="Q575" s="16">
        <f t="shared" si="521"/>
        <v>8991.3512349261237</v>
      </c>
      <c r="R575" s="16">
        <f t="shared" si="501"/>
        <v>0</v>
      </c>
      <c r="S575" s="16">
        <f t="shared" si="522"/>
        <v>-108269.23267397894</v>
      </c>
      <c r="T575" s="16">
        <f t="shared" si="523"/>
        <v>0</v>
      </c>
      <c r="U575" s="16">
        <f t="shared" si="502"/>
        <v>-108269.23267397894</v>
      </c>
      <c r="V575" s="16">
        <f t="shared" si="524"/>
        <v>0</v>
      </c>
      <c r="W575" s="16">
        <f t="shared" si="503"/>
        <v>0</v>
      </c>
      <c r="X575" s="16">
        <f t="shared" si="525"/>
        <v>-21351.810157845804</v>
      </c>
      <c r="Y575" s="16">
        <f t="shared" si="526"/>
        <v>0</v>
      </c>
      <c r="Z575" s="16">
        <f t="shared" si="504"/>
        <v>-21351.810157845804</v>
      </c>
      <c r="AA575" s="16">
        <f t="shared" si="527"/>
        <v>0</v>
      </c>
      <c r="AB575" s="16">
        <f t="shared" si="505"/>
        <v>0</v>
      </c>
      <c r="AC575" s="16">
        <f t="shared" si="528"/>
        <v>24387.147766390786</v>
      </c>
      <c r="AD575" s="16">
        <f t="shared" si="529"/>
        <v>0</v>
      </c>
      <c r="AE575" s="16">
        <f t="shared" si="506"/>
        <v>24387.147766390786</v>
      </c>
      <c r="AF575" s="16">
        <f t="shared" si="530"/>
        <v>1858.3016411261876</v>
      </c>
      <c r="AG575" s="16">
        <f t="shared" si="507"/>
        <v>0</v>
      </c>
      <c r="AH575" s="16">
        <f t="shared" si="531"/>
        <v>-544.71198186520928</v>
      </c>
      <c r="AI575" s="16">
        <f t="shared" si="532"/>
        <v>0</v>
      </c>
      <c r="AJ575" s="16">
        <f t="shared" si="508"/>
        <v>-544.71198186520928</v>
      </c>
      <c r="AK575" s="16">
        <f t="shared" si="533"/>
        <v>0</v>
      </c>
      <c r="AL575" s="16">
        <f t="shared" si="509"/>
        <v>0</v>
      </c>
      <c r="AM575" s="16">
        <f t="shared" si="534"/>
        <v>11958.128329125733</v>
      </c>
      <c r="AN575" s="16">
        <f t="shared" si="535"/>
        <v>0</v>
      </c>
      <c r="AO575" s="16">
        <f t="shared" si="510"/>
        <v>11958.128329125733</v>
      </c>
      <c r="AP575" s="16">
        <f t="shared" si="536"/>
        <v>731.0407682167463</v>
      </c>
      <c r="AQ575" s="16">
        <f t="shared" si="511"/>
        <v>0</v>
      </c>
      <c r="AR575" s="16">
        <f t="shared" si="537"/>
        <v>-544.71198186520928</v>
      </c>
      <c r="AS575" s="16">
        <f t="shared" si="538"/>
        <v>0</v>
      </c>
      <c r="AT575" s="16">
        <f t="shared" si="512"/>
        <v>-544.71198186520928</v>
      </c>
      <c r="AU575" s="16">
        <f t="shared" si="539"/>
        <v>0</v>
      </c>
    </row>
    <row r="576" spans="2:47">
      <c r="B576" s="13">
        <v>51</v>
      </c>
      <c r="C576" s="16">
        <f t="shared" si="495"/>
        <v>0</v>
      </c>
      <c r="D576" s="16">
        <f t="shared" si="513"/>
        <v>481361.71760147595</v>
      </c>
      <c r="E576" s="16">
        <f t="shared" si="514"/>
        <v>0</v>
      </c>
      <c r="F576" s="16">
        <f t="shared" si="496"/>
        <v>481361.71760147595</v>
      </c>
      <c r="G576" s="16">
        <f t="shared" si="515"/>
        <v>53431.683127851531</v>
      </c>
      <c r="H576" s="16">
        <f t="shared" si="497"/>
        <v>0</v>
      </c>
      <c r="I576" s="16">
        <f t="shared" si="516"/>
        <v>-284882.19868591649</v>
      </c>
      <c r="J576" s="16">
        <f t="shared" si="517"/>
        <v>0</v>
      </c>
      <c r="K576" s="16">
        <f t="shared" si="498"/>
        <v>-284882.19868591649</v>
      </c>
      <c r="L576" s="16">
        <f t="shared" si="518"/>
        <v>0</v>
      </c>
      <c r="M576" s="16">
        <f t="shared" si="499"/>
        <v>0</v>
      </c>
      <c r="N576" s="16">
        <f t="shared" si="519"/>
        <v>83412.035178291611</v>
      </c>
      <c r="O576" s="16">
        <f t="shared" si="520"/>
        <v>0</v>
      </c>
      <c r="P576" s="16">
        <f t="shared" si="500"/>
        <v>83412.035178291611</v>
      </c>
      <c r="Q576" s="16">
        <f t="shared" si="521"/>
        <v>8815.0502303197281</v>
      </c>
      <c r="R576" s="16">
        <f t="shared" si="501"/>
        <v>0</v>
      </c>
      <c r="S576" s="16">
        <f t="shared" si="522"/>
        <v>-108269.23267397894</v>
      </c>
      <c r="T576" s="16">
        <f t="shared" si="523"/>
        <v>0</v>
      </c>
      <c r="U576" s="16">
        <f t="shared" si="502"/>
        <v>-108269.23267397894</v>
      </c>
      <c r="V576" s="16">
        <f t="shared" si="524"/>
        <v>0</v>
      </c>
      <c r="W576" s="16">
        <f t="shared" si="503"/>
        <v>0</v>
      </c>
      <c r="X576" s="16">
        <f t="shared" si="525"/>
        <v>-21351.810157845804</v>
      </c>
      <c r="Y576" s="16">
        <f t="shared" si="526"/>
        <v>0</v>
      </c>
      <c r="Z576" s="16">
        <f t="shared" si="504"/>
        <v>-21351.810157845804</v>
      </c>
      <c r="AA576" s="16">
        <f t="shared" si="527"/>
        <v>0</v>
      </c>
      <c r="AB576" s="16">
        <f t="shared" si="505"/>
        <v>0</v>
      </c>
      <c r="AC576" s="16">
        <f t="shared" si="528"/>
        <v>24387.147766390786</v>
      </c>
      <c r="AD576" s="16">
        <f t="shared" si="529"/>
        <v>0</v>
      </c>
      <c r="AE576" s="16">
        <f t="shared" si="506"/>
        <v>24387.147766390786</v>
      </c>
      <c r="AF576" s="16">
        <f t="shared" si="530"/>
        <v>1821.864354045282</v>
      </c>
      <c r="AG576" s="16">
        <f t="shared" si="507"/>
        <v>0</v>
      </c>
      <c r="AH576" s="16">
        <f t="shared" si="531"/>
        <v>-544.71198186520928</v>
      </c>
      <c r="AI576" s="16">
        <f t="shared" si="532"/>
        <v>0</v>
      </c>
      <c r="AJ576" s="16">
        <f t="shared" si="508"/>
        <v>-544.71198186520928</v>
      </c>
      <c r="AK576" s="16">
        <f t="shared" si="533"/>
        <v>0</v>
      </c>
      <c r="AL576" s="16">
        <f t="shared" si="509"/>
        <v>0</v>
      </c>
      <c r="AM576" s="16">
        <f t="shared" si="534"/>
        <v>11958.128329125733</v>
      </c>
      <c r="AN576" s="16">
        <f t="shared" si="535"/>
        <v>0</v>
      </c>
      <c r="AO576" s="16">
        <f t="shared" si="510"/>
        <v>11958.128329125733</v>
      </c>
      <c r="AP576" s="16">
        <f t="shared" si="536"/>
        <v>716.70663550661402</v>
      </c>
      <c r="AQ576" s="16">
        <f t="shared" si="511"/>
        <v>0</v>
      </c>
      <c r="AR576" s="16">
        <f t="shared" si="537"/>
        <v>-544.71198186520928</v>
      </c>
      <c r="AS576" s="16">
        <f t="shared" si="538"/>
        <v>0</v>
      </c>
      <c r="AT576" s="16">
        <f t="shared" si="512"/>
        <v>-544.71198186520928</v>
      </c>
      <c r="AU576" s="16">
        <f t="shared" si="539"/>
        <v>0</v>
      </c>
    </row>
    <row r="577" spans="1:47">
      <c r="B577" s="13">
        <v>52</v>
      </c>
      <c r="C577" s="16">
        <f t="shared" si="495"/>
        <v>0</v>
      </c>
      <c r="D577" s="16">
        <f t="shared" si="513"/>
        <v>481361.71760147595</v>
      </c>
      <c r="E577" s="16">
        <f t="shared" si="514"/>
        <v>0</v>
      </c>
      <c r="F577" s="16">
        <f t="shared" si="496"/>
        <v>481361.71760147595</v>
      </c>
      <c r="G577" s="16">
        <f t="shared" si="515"/>
        <v>52384.003066521109</v>
      </c>
      <c r="H577" s="16">
        <f t="shared" si="497"/>
        <v>0</v>
      </c>
      <c r="I577" s="16">
        <f t="shared" si="516"/>
        <v>-284882.19868591649</v>
      </c>
      <c r="J577" s="16">
        <f t="shared" si="517"/>
        <v>0</v>
      </c>
      <c r="K577" s="16">
        <f t="shared" si="498"/>
        <v>-284882.19868591649</v>
      </c>
      <c r="L577" s="16">
        <f t="shared" si="518"/>
        <v>0</v>
      </c>
      <c r="M577" s="16">
        <f t="shared" si="499"/>
        <v>0</v>
      </c>
      <c r="N577" s="16">
        <f t="shared" si="519"/>
        <v>83412.035178291611</v>
      </c>
      <c r="O577" s="16">
        <f t="shared" si="520"/>
        <v>0</v>
      </c>
      <c r="P577" s="16">
        <f t="shared" si="500"/>
        <v>83412.035178291611</v>
      </c>
      <c r="Q577" s="16">
        <f t="shared" si="521"/>
        <v>8642.2061081565953</v>
      </c>
      <c r="R577" s="16">
        <f t="shared" si="501"/>
        <v>0</v>
      </c>
      <c r="S577" s="16">
        <f t="shared" si="522"/>
        <v>-108269.23267397894</v>
      </c>
      <c r="T577" s="16">
        <f t="shared" si="523"/>
        <v>0</v>
      </c>
      <c r="U577" s="16">
        <f t="shared" si="502"/>
        <v>-108269.23267397894</v>
      </c>
      <c r="V577" s="16">
        <f t="shared" si="524"/>
        <v>0</v>
      </c>
      <c r="W577" s="16">
        <f t="shared" si="503"/>
        <v>0</v>
      </c>
      <c r="X577" s="16">
        <f t="shared" si="525"/>
        <v>-21351.810157845804</v>
      </c>
      <c r="Y577" s="16">
        <f t="shared" si="526"/>
        <v>0</v>
      </c>
      <c r="Z577" s="16">
        <f t="shared" si="504"/>
        <v>-21351.810157845804</v>
      </c>
      <c r="AA577" s="16">
        <f t="shared" si="527"/>
        <v>0</v>
      </c>
      <c r="AB577" s="16">
        <f t="shared" si="505"/>
        <v>0</v>
      </c>
      <c r="AC577" s="16">
        <f t="shared" si="528"/>
        <v>24387.147766390786</v>
      </c>
      <c r="AD577" s="16">
        <f t="shared" si="529"/>
        <v>0</v>
      </c>
      <c r="AE577" s="16">
        <f t="shared" si="506"/>
        <v>24387.147766390786</v>
      </c>
      <c r="AF577" s="16">
        <f t="shared" si="530"/>
        <v>1786.1415235738059</v>
      </c>
      <c r="AG577" s="16">
        <f t="shared" si="507"/>
        <v>0</v>
      </c>
      <c r="AH577" s="16">
        <f t="shared" si="531"/>
        <v>-544.71198186520928</v>
      </c>
      <c r="AI577" s="16">
        <f t="shared" si="532"/>
        <v>0</v>
      </c>
      <c r="AJ577" s="16">
        <f t="shared" si="508"/>
        <v>-544.71198186520928</v>
      </c>
      <c r="AK577" s="16">
        <f t="shared" si="533"/>
        <v>0</v>
      </c>
      <c r="AL577" s="16">
        <f t="shared" si="509"/>
        <v>0</v>
      </c>
      <c r="AM577" s="16">
        <f t="shared" si="534"/>
        <v>11958.128329125733</v>
      </c>
      <c r="AN577" s="16">
        <f t="shared" si="535"/>
        <v>0</v>
      </c>
      <c r="AO577" s="16">
        <f t="shared" si="510"/>
        <v>11958.128329125733</v>
      </c>
      <c r="AP577" s="16">
        <f t="shared" si="536"/>
        <v>702.65356422217064</v>
      </c>
      <c r="AQ577" s="16">
        <f t="shared" si="511"/>
        <v>0</v>
      </c>
      <c r="AR577" s="16">
        <f t="shared" si="537"/>
        <v>-544.71198186520928</v>
      </c>
      <c r="AS577" s="16">
        <f t="shared" si="538"/>
        <v>0</v>
      </c>
      <c r="AT577" s="16">
        <f t="shared" si="512"/>
        <v>-544.71198186520928</v>
      </c>
      <c r="AU577" s="16">
        <f t="shared" si="539"/>
        <v>0</v>
      </c>
    </row>
    <row r="578" spans="1:47">
      <c r="B578" s="13">
        <v>53</v>
      </c>
      <c r="C578" s="16">
        <f t="shared" si="495"/>
        <v>0</v>
      </c>
      <c r="D578" s="16">
        <f t="shared" si="513"/>
        <v>481361.71760147595</v>
      </c>
      <c r="E578" s="16">
        <f t="shared" si="514"/>
        <v>0</v>
      </c>
      <c r="F578" s="16">
        <f t="shared" si="496"/>
        <v>481361.71760147595</v>
      </c>
      <c r="G578" s="16">
        <f t="shared" si="515"/>
        <v>51356.865751491285</v>
      </c>
      <c r="H578" s="16">
        <f t="shared" si="497"/>
        <v>0</v>
      </c>
      <c r="I578" s="16">
        <f t="shared" si="516"/>
        <v>-284882.19868591649</v>
      </c>
      <c r="J578" s="16">
        <f t="shared" si="517"/>
        <v>0</v>
      </c>
      <c r="K578" s="16">
        <f t="shared" si="498"/>
        <v>-284882.19868591649</v>
      </c>
      <c r="L578" s="16">
        <f t="shared" si="518"/>
        <v>0</v>
      </c>
      <c r="M578" s="16">
        <f t="shared" si="499"/>
        <v>0</v>
      </c>
      <c r="N578" s="16">
        <f t="shared" si="519"/>
        <v>83412.035178291611</v>
      </c>
      <c r="O578" s="16">
        <f t="shared" si="520"/>
        <v>0</v>
      </c>
      <c r="P578" s="16">
        <f t="shared" si="500"/>
        <v>83412.035178291611</v>
      </c>
      <c r="Q578" s="16">
        <f t="shared" si="521"/>
        <v>8472.7510864280339</v>
      </c>
      <c r="R578" s="16">
        <f t="shared" si="501"/>
        <v>0</v>
      </c>
      <c r="S578" s="16">
        <f t="shared" si="522"/>
        <v>-108269.23267397894</v>
      </c>
      <c r="T578" s="16">
        <f t="shared" si="523"/>
        <v>0</v>
      </c>
      <c r="U578" s="16">
        <f t="shared" si="502"/>
        <v>-108269.23267397894</v>
      </c>
      <c r="V578" s="16">
        <f t="shared" si="524"/>
        <v>0</v>
      </c>
      <c r="W578" s="16">
        <f t="shared" si="503"/>
        <v>0</v>
      </c>
      <c r="X578" s="16">
        <f t="shared" si="525"/>
        <v>-21351.810157845804</v>
      </c>
      <c r="Y578" s="16">
        <f t="shared" si="526"/>
        <v>0</v>
      </c>
      <c r="Z578" s="16">
        <f t="shared" si="504"/>
        <v>-21351.810157845804</v>
      </c>
      <c r="AA578" s="16">
        <f t="shared" si="527"/>
        <v>0</v>
      </c>
      <c r="AB578" s="16">
        <f t="shared" si="505"/>
        <v>0</v>
      </c>
      <c r="AC578" s="16">
        <f t="shared" si="528"/>
        <v>24387.147766390786</v>
      </c>
      <c r="AD578" s="16">
        <f t="shared" si="529"/>
        <v>0</v>
      </c>
      <c r="AE578" s="16">
        <f t="shared" si="506"/>
        <v>24387.147766390786</v>
      </c>
      <c r="AF578" s="16">
        <f t="shared" si="530"/>
        <v>1751.1191407586332</v>
      </c>
      <c r="AG578" s="16">
        <f t="shared" si="507"/>
        <v>0</v>
      </c>
      <c r="AH578" s="16">
        <f t="shared" si="531"/>
        <v>-544.71198186520928</v>
      </c>
      <c r="AI578" s="16">
        <f t="shared" si="532"/>
        <v>0</v>
      </c>
      <c r="AJ578" s="16">
        <f t="shared" si="508"/>
        <v>-544.71198186520928</v>
      </c>
      <c r="AK578" s="16">
        <f t="shared" si="533"/>
        <v>0</v>
      </c>
      <c r="AL578" s="16">
        <f t="shared" si="509"/>
        <v>0</v>
      </c>
      <c r="AM578" s="16">
        <f t="shared" si="534"/>
        <v>11958.128329125733</v>
      </c>
      <c r="AN578" s="16">
        <f t="shared" si="535"/>
        <v>0</v>
      </c>
      <c r="AO578" s="16">
        <f t="shared" si="510"/>
        <v>11958.128329125733</v>
      </c>
      <c r="AP578" s="16">
        <f t="shared" si="536"/>
        <v>688.87604335506921</v>
      </c>
      <c r="AQ578" s="16">
        <f t="shared" si="511"/>
        <v>0</v>
      </c>
      <c r="AR578" s="16">
        <f t="shared" si="537"/>
        <v>-544.71198186520928</v>
      </c>
      <c r="AS578" s="16">
        <f t="shared" si="538"/>
        <v>0</v>
      </c>
      <c r="AT578" s="16">
        <f t="shared" si="512"/>
        <v>-544.71198186520928</v>
      </c>
      <c r="AU578" s="16">
        <f t="shared" si="539"/>
        <v>0</v>
      </c>
    </row>
    <row r="580" spans="1:47">
      <c r="A580" s="2" t="s">
        <v>599</v>
      </c>
      <c r="B580" s="5" t="s">
        <v>429</v>
      </c>
      <c r="C580" s="11">
        <f>IF($AQ$602,$AQ$583,$AQ$582)</f>
        <v>24425</v>
      </c>
      <c r="D580" s="5" t="s">
        <v>430</v>
      </c>
      <c r="E580" s="11">
        <f>IF($B$76+780&lt;$B$78,2,IF($C$580&lt;=$C$581+1,-1,IF($C$580&gt;=$B$76+781,1,0)))</f>
        <v>0</v>
      </c>
      <c r="F580" s="5" t="s">
        <v>431</v>
      </c>
      <c r="G580" s="9" t="str">
        <f>CHOOSE($E$580+2,IF($C$581+1&lt;$B$78,"già ora (prima di gennaio 2027)",IF($C$581+1=$B$78,"già ora (da gennaio 2027)","prima dei 40 anni")),"dentro la scala","dopo i 65 anni (fuori scala)","fuori scala: i 65 anni cadono prima del 2027")</f>
        <v>dentro la scala</v>
      </c>
    </row>
    <row r="581" spans="1:47">
      <c r="A581" s="5" t="s">
        <v>432</v>
      </c>
      <c r="C581" s="11">
        <f>MAX($B$76+478,$B$78-2)</f>
        <v>24322</v>
      </c>
      <c r="H581" s="11">
        <f>IF($C$602,$C$581,$C$583)</f>
        <v>24322</v>
      </c>
      <c r="M581" s="11">
        <f>IF($H$602,$H$581,$H$583)</f>
        <v>24389</v>
      </c>
      <c r="R581" s="11">
        <f>IF($M$602,$M$581,$M$583)</f>
        <v>24422</v>
      </c>
      <c r="W581" s="11">
        <f>IF($R$602,$R$581,$R$583)</f>
        <v>24422</v>
      </c>
      <c r="AB581" s="11">
        <f>IF($W$602,$W$581,$W$583)</f>
        <v>24422</v>
      </c>
      <c r="AG581" s="11">
        <f>IF($AB$602,$AB$581,$AB$583)</f>
        <v>24422</v>
      </c>
      <c r="AL581" s="11">
        <f>IF($AG$602,$AG$581,$AG$583)</f>
        <v>24424</v>
      </c>
      <c r="AQ581" s="11">
        <f>IF($AL$602,$AL$581,$AL$583)</f>
        <v>24424</v>
      </c>
    </row>
    <row r="582" spans="1:47">
      <c r="A582" s="5" t="s">
        <v>433</v>
      </c>
      <c r="C582" s="11">
        <f>MAX($B$76+781,$C$581+3)</f>
        <v>24591</v>
      </c>
      <c r="H582" s="11">
        <f>IF($C$602,$C$583,$C$582)</f>
        <v>24456</v>
      </c>
      <c r="M582" s="11">
        <f>IF($H$602,$H$583,$H$582)</f>
        <v>24456</v>
      </c>
      <c r="R582" s="11">
        <f>IF($M$602,$M$583,$M$582)</f>
        <v>24456</v>
      </c>
      <c r="W582" s="11">
        <f>IF($R$602,$R$583,$R$582)</f>
        <v>24439</v>
      </c>
      <c r="AB582" s="11">
        <f>IF($W$602,$W$583,$W$582)</f>
        <v>24430</v>
      </c>
      <c r="AG582" s="11">
        <f>IF($AB$602,$AB$583,$AB$582)</f>
        <v>24426</v>
      </c>
      <c r="AL582" s="11">
        <f>IF($AG$602,$AG$583,$AG$582)</f>
        <v>24426</v>
      </c>
      <c r="AQ582" s="11">
        <f>IF($AL$602,$AL$583,$AL$582)</f>
        <v>24425</v>
      </c>
    </row>
    <row r="583" spans="1:47">
      <c r="A583" s="5" t="s">
        <v>434</v>
      </c>
      <c r="C583" s="11">
        <f>INT(($C$581+$C$582)/2)</f>
        <v>24456</v>
      </c>
      <c r="H583" s="11">
        <f>INT(($H$581+$H$582)/2)</f>
        <v>24389</v>
      </c>
      <c r="M583" s="11">
        <f>INT(($M$581+$M$582)/2)</f>
        <v>24422</v>
      </c>
      <c r="R583" s="11">
        <f>INT(($R$581+$R$582)/2)</f>
        <v>24439</v>
      </c>
      <c r="W583" s="11">
        <f>INT(($W$581+$W$582)/2)</f>
        <v>24430</v>
      </c>
      <c r="AB583" s="11">
        <f>INT(($AB$581+$AB$582)/2)</f>
        <v>24426</v>
      </c>
      <c r="AG583" s="11">
        <f>INT(($AG$581+$AG$582)/2)</f>
        <v>24424</v>
      </c>
      <c r="AL583" s="11">
        <f>INT(($AL$581+$AL$582)/2)</f>
        <v>24425</v>
      </c>
      <c r="AQ583" s="11">
        <f>INT(($AQ$581+$AQ$582)/2)</f>
        <v>24424</v>
      </c>
    </row>
    <row r="584" spans="1:47">
      <c r="A584" s="5" t="s">
        <v>397</v>
      </c>
      <c r="C584" s="11">
        <f>MAX(0,$C$583-$B$78)</f>
        <v>132</v>
      </c>
      <c r="H584" s="11">
        <f>MAX(0,$H$583-$B$78)</f>
        <v>65</v>
      </c>
      <c r="M584" s="11">
        <f>MAX(0,$M$583-$B$78)</f>
        <v>98</v>
      </c>
      <c r="R584" s="11">
        <f>MAX(0,$R$583-$B$78)</f>
        <v>115</v>
      </c>
      <c r="W584" s="11">
        <f>MAX(0,$W$583-$B$78)</f>
        <v>106</v>
      </c>
      <c r="AB584" s="11">
        <f>MAX(0,$AB$583-$B$78)</f>
        <v>102</v>
      </c>
      <c r="AG584" s="11">
        <f>MAX(0,$AG$583-$B$78)</f>
        <v>100</v>
      </c>
      <c r="AL584" s="11">
        <f>MAX(0,$AL$583-$B$78)</f>
        <v>101</v>
      </c>
      <c r="AQ584" s="11">
        <f>MAX(0,$AQ$583-$B$78)</f>
        <v>100</v>
      </c>
    </row>
    <row r="585" spans="1:47">
      <c r="A585" s="5" t="s">
        <v>398</v>
      </c>
      <c r="C585" s="11">
        <f>INT($C$583/12)</f>
        <v>2038</v>
      </c>
      <c r="H585" s="11">
        <f>INT($H$583/12)</f>
        <v>2032</v>
      </c>
      <c r="M585" s="11">
        <f>INT($M$583/12)</f>
        <v>2035</v>
      </c>
      <c r="R585" s="11">
        <f>INT($R$583/12)</f>
        <v>2036</v>
      </c>
      <c r="W585" s="11">
        <f>INT($W$583/12)</f>
        <v>2035</v>
      </c>
      <c r="AB585" s="11">
        <f>INT($AB$583/12)</f>
        <v>2035</v>
      </c>
      <c r="AG585" s="11">
        <f>INT($AG$583/12)</f>
        <v>2035</v>
      </c>
      <c r="AL585" s="11">
        <f>INT($AL$583/12)</f>
        <v>2035</v>
      </c>
      <c r="AQ585" s="11">
        <f>INT($AQ$583/12)</f>
        <v>2035</v>
      </c>
    </row>
    <row r="586" spans="1:47">
      <c r="A586" s="5" t="s">
        <v>399</v>
      </c>
      <c r="C586" s="18">
        <f>MOD($C$583,12)/12</f>
        <v>0</v>
      </c>
      <c r="H586" s="18">
        <f>MOD($H$583,12)/12</f>
        <v>0.41666666666666669</v>
      </c>
      <c r="M586" s="18">
        <f>MOD($M$583,12)/12</f>
        <v>0.16666666666666666</v>
      </c>
      <c r="R586" s="18">
        <f>MOD($R$583,12)/12</f>
        <v>0.58333333333333337</v>
      </c>
      <c r="W586" s="18">
        <f>MOD($W$583,12)/12</f>
        <v>0.83333333333333337</v>
      </c>
      <c r="AB586" s="18">
        <f>MOD($AB$583,12)/12</f>
        <v>0.5</v>
      </c>
      <c r="AG586" s="18">
        <f>MOD($AG$583,12)/12</f>
        <v>0.33333333333333331</v>
      </c>
      <c r="AL586" s="18">
        <f>MOD($AL$583,12)/12</f>
        <v>0.41666666666666669</v>
      </c>
      <c r="AQ586" s="18">
        <f>MOD($AQ$583,12)/12</f>
        <v>0.33333333333333331</v>
      </c>
    </row>
    <row r="587" spans="1:47">
      <c r="A587" s="5" t="s">
        <v>586</v>
      </c>
      <c r="C587" s="34">
        <f>0</f>
        <v>0</v>
      </c>
      <c r="H587" s="34">
        <f>0</f>
        <v>0</v>
      </c>
      <c r="M587" s="34">
        <f>0</f>
        <v>0</v>
      </c>
      <c r="R587" s="34">
        <f>0</f>
        <v>0</v>
      </c>
      <c r="W587" s="34">
        <f>0</f>
        <v>0</v>
      </c>
      <c r="AB587" s="34">
        <f>0</f>
        <v>0</v>
      </c>
      <c r="AG587" s="34">
        <f>0</f>
        <v>0</v>
      </c>
      <c r="AL587" s="34">
        <f>0</f>
        <v>0</v>
      </c>
      <c r="AQ587" s="34">
        <f>0</f>
        <v>0</v>
      </c>
    </row>
    <row r="588" spans="1:47">
      <c r="A588" s="5" t="s">
        <v>400</v>
      </c>
      <c r="C588" s="16">
        <f>INDEX('3 - Le tre forze'!$F$242:$F$734,$C$584+1)+$C$587*INDEX('3 - Le tre forze'!$N$242:$N$734,$C$584+1)</f>
        <v>501747.56644426525</v>
      </c>
      <c r="H588" s="16">
        <f>INDEX('3 - Le tre forze'!$F$242:$F$734,$H$584+1)+$H$587*INDEX('3 - Le tre forze'!$N$242:$N$734,$H$584+1)</f>
        <v>366892.00699528563</v>
      </c>
      <c r="M588" s="16">
        <f>INDEX('3 - Le tre forze'!$F$242:$F$734,$M$584+1)+$M$587*INDEX('3 - Le tre forze'!$N$242:$N$734,$M$584+1)</f>
        <v>430722.65995650442</v>
      </c>
      <c r="R588" s="16">
        <f>INDEX('3 - Le tre forze'!$F$242:$F$734,$R$584+1)+$R$587*INDEX('3 - Le tre forze'!$N$242:$N$734,$R$584+1)</f>
        <v>465542.01945360983</v>
      </c>
      <c r="W588" s="16">
        <f>INDEX('3 - Le tre forze'!$F$242:$F$734,$W$584+1)+$W$587*INDEX('3 - Le tre forze'!$N$242:$N$734,$W$584+1)</f>
        <v>446938.98574357451</v>
      </c>
      <c r="AB588" s="16">
        <f>INDEX('3 - Le tre forze'!$F$242:$F$734,$AB$584+1)+$AB$587*INDEX('3 - Le tre forze'!$N$242:$N$734,$AB$584+1)</f>
        <v>438793.58394191839</v>
      </c>
      <c r="AG588" s="16">
        <f>INDEX('3 - Le tre forze'!$F$242:$F$734,$AG$584+1)+$AG$587*INDEX('3 - Le tre forze'!$N$242:$N$734,$AG$584+1)</f>
        <v>434748.85493072541</v>
      </c>
      <c r="AL588" s="16">
        <f>INDEX('3 - Le tre forze'!$F$242:$F$734,$AL$584+1)+$AL$587*INDEX('3 - Le tre forze'!$N$242:$N$734,$AL$584+1)</f>
        <v>436768.89735845319</v>
      </c>
      <c r="AQ588" s="16">
        <f>INDEX('3 - Le tre forze'!$F$242:$F$734,$AQ$584+1)+$AQ$587*INDEX('3 - Le tre forze'!$N$242:$N$734,$AQ$584+1)</f>
        <v>434748.85493072541</v>
      </c>
    </row>
    <row r="589" spans="1:47">
      <c r="A589" s="5" t="s">
        <v>381</v>
      </c>
      <c r="C589" s="16">
        <f>INDEX('3 - Le tre forze'!$J$242:$J$734,$C$584+1)+$C$587*INDEX('3 - Le tre forze'!$O$242:$O$734,$C$584+1)</f>
        <v>317528.88897084759</v>
      </c>
      <c r="H589" s="16">
        <f>INDEX('3 - Le tre forze'!$J$242:$J$734,$H$584+1)+$H$587*INDEX('3 - Le tre forze'!$O$242:$O$734,$H$584+1)</f>
        <v>236976.85132283921</v>
      </c>
      <c r="M589" s="16">
        <f>INDEX('3 - Le tre forze'!$J$242:$J$734,$M$584+1)+$M$587*INDEX('3 - Le tre forze'!$O$242:$O$734,$M$584+1)</f>
        <v>275539.29669364443</v>
      </c>
      <c r="R589" s="16">
        <f>INDEX('3 - Le tre forze'!$J$242:$J$734,$R$584+1)+$R$587*INDEX('3 - Le tre forze'!$O$242:$O$734,$R$584+1)</f>
        <v>296239.62105752085</v>
      </c>
      <c r="W589" s="16">
        <f>INDEX('3 - Le tre forze'!$J$242:$J$734,$W$584+1)+$W$587*INDEX('3 - Le tre forze'!$O$242:$O$734,$W$584+1)</f>
        <v>285208.30791723519</v>
      </c>
      <c r="AB589" s="16">
        <f>INDEX('3 - Le tre forze'!$J$242:$J$734,$AB$584+1)+$AB$587*INDEX('3 - Le tre forze'!$O$242:$O$734,$AB$584+1)</f>
        <v>280357.84637790988</v>
      </c>
      <c r="AG589" s="16">
        <f>INDEX('3 - Le tre forze'!$J$242:$J$734,$AG$584+1)+$AG$587*INDEX('3 - Le tre forze'!$O$242:$O$734,$AG$584+1)</f>
        <v>277944.59570840676</v>
      </c>
      <c r="AL589" s="16">
        <f>INDEX('3 - Le tre forze'!$J$242:$J$734,$AL$584+1)+$AL$587*INDEX('3 - Le tre forze'!$O$242:$O$734,$AL$584+1)</f>
        <v>279150.22544539301</v>
      </c>
      <c r="AQ589" s="16">
        <f>INDEX('3 - Le tre forze'!$J$242:$J$734,$AQ$584+1)+$AQ$587*INDEX('3 - Le tre forze'!$O$242:$O$734,$AQ$584+1)</f>
        <v>277944.59570840676</v>
      </c>
    </row>
    <row r="590" spans="1:47">
      <c r="A590" s="5" t="s">
        <v>132</v>
      </c>
      <c r="C590" s="20">
        <f>MAX(0,1-$C$589/($C$588*INDEX('3 - Le tre forze'!$D$242:$D$734,$C$584+1)))</f>
        <v>0.4910254352534551</v>
      </c>
      <c r="H590" s="20">
        <f>MAX(0,1-$H$589/($H$588*INDEX('3 - Le tre forze'!$D$242:$D$734,$H$584+1)))</f>
        <v>0.41979240348152347</v>
      </c>
      <c r="M590" s="20">
        <f>MAX(0,1-$M$589/($M$588*INDEX('3 - Le tre forze'!$D$242:$D$734,$M$584+1)))</f>
        <v>0.4558093329899926</v>
      </c>
      <c r="R590" s="20">
        <f>MAX(0,1-$R$589/($R$588*INDEX('3 - Le tre forze'!$D$242:$D$734,$R$584+1)))</f>
        <v>0.47366052296697048</v>
      </c>
      <c r="W590" s="20">
        <f>MAX(0,1-$W$589/($W$588*INDEX('3 - Le tre forze'!$D$242:$D$734,$W$584+1)))</f>
        <v>0.46427026863189624</v>
      </c>
      <c r="AB590" s="20">
        <f>MAX(0,1-$AB$589/($AB$588*INDEX('3 - Le tre forze'!$D$242:$D$734,$AB$584+1)))</f>
        <v>0.46005318148882424</v>
      </c>
      <c r="AG590" s="20">
        <f>MAX(0,1-$AG$589/($AG$588*INDEX('3 - Le tre forze'!$D$242:$D$734,$AG$584+1)))</f>
        <v>0.45793459733199626</v>
      </c>
      <c r="AL590" s="20">
        <f>MAX(0,1-$AL$589/($AL$588*INDEX('3 - Le tre forze'!$D$242:$D$734,$AL$584+1)))</f>
        <v>0.45899472510793482</v>
      </c>
      <c r="AQ590" s="20">
        <f>MAX(0,1-$AQ$589/($AQ$588*INDEX('3 - Le tre forze'!$D$242:$D$734,$AQ$584+1)))</f>
        <v>0.45793459733199626</v>
      </c>
    </row>
    <row r="591" spans="1:47">
      <c r="A591" s="5" t="s">
        <v>425</v>
      </c>
      <c r="C591" s="16">
        <f>$C$588</f>
        <v>501747.56644426525</v>
      </c>
      <c r="H591" s="16">
        <f>$H$588</f>
        <v>366892.00699528563</v>
      </c>
      <c r="M591" s="16">
        <f>$M$588</f>
        <v>430722.65995650442</v>
      </c>
      <c r="R591" s="16">
        <f>$R$588</f>
        <v>465542.01945360983</v>
      </c>
      <c r="W591" s="16">
        <f>$W$588</f>
        <v>446938.98574357451</v>
      </c>
      <c r="AB591" s="16">
        <f>$AB$588</f>
        <v>438793.58394191839</v>
      </c>
      <c r="AG591" s="16">
        <f>$AG$588</f>
        <v>434748.85493072541</v>
      </c>
      <c r="AL591" s="16">
        <f>$AL$588</f>
        <v>436768.89735845319</v>
      </c>
      <c r="AQ591" s="16">
        <f>$AQ$588</f>
        <v>434748.85493072541</v>
      </c>
    </row>
    <row r="592" spans="1:47">
      <c r="A592" s="5" t="s">
        <v>195</v>
      </c>
      <c r="C592" s="20">
        <f>$C$590</f>
        <v>0.4910254352534551</v>
      </c>
      <c r="H592" s="20">
        <f>$H$590</f>
        <v>0.41979240348152347</v>
      </c>
      <c r="M592" s="20">
        <f>$M$590</f>
        <v>0.4558093329899926</v>
      </c>
      <c r="R592" s="20">
        <f>$R$590</f>
        <v>0.47366052296697048</v>
      </c>
      <c r="W592" s="20">
        <f>$W$590</f>
        <v>0.46427026863189624</v>
      </c>
      <c r="AB592" s="20">
        <f>$AB$590</f>
        <v>0.46005318148882424</v>
      </c>
      <c r="AG592" s="20">
        <f>$AG$590</f>
        <v>0.45793459733199626</v>
      </c>
      <c r="AL592" s="20">
        <f>$AL$590</f>
        <v>0.45899472510793482</v>
      </c>
      <c r="AQ592" s="20">
        <f>$AQ$590</f>
        <v>0.45793459733199626</v>
      </c>
    </row>
    <row r="593" spans="1:47">
      <c r="A593" s="5" t="s">
        <v>401</v>
      </c>
      <c r="C593" s="16">
        <f>INDEX('3 - Le tre forze'!$AK$163:$AK$239,($C$585-1)-2008)+INDEX('3 - Le tre forze'!$AG$163:$AG$239,$C$585-2008)*$C$586/INDEX('3 - Le tre forze'!$L$163:$L$239,$C$585-2008)+$B$94*(INDEX('3 - Le tre forze'!$AO$163:$AO$239,($C$585+$B$16-1)-2008)-INDEX('3 - Le tre forze'!$AO$163:$AO$239,($C$585-1)-2008))</f>
        <v>378226.27046124195</v>
      </c>
      <c r="H593" s="16">
        <f>INDEX('3 - Le tre forze'!$AK$163:$AK$239,($H$585-1)-2008)+INDEX('3 - Le tre forze'!$AG$163:$AG$239,$H$585-2008)*$H$586/INDEX('3 - Le tre forze'!$L$163:$L$239,$H$585-2008)+$B$94*(INDEX('3 - Le tre forze'!$AO$163:$AO$239,($H$585+$B$16-1)-2008)-INDEX('3 - Le tre forze'!$AO$163:$AO$239,($H$585-1)-2008))</f>
        <v>311378.86137875414</v>
      </c>
      <c r="M593" s="16">
        <f>INDEX('3 - Le tre forze'!$AK$163:$AK$239,($M$585-1)-2008)+INDEX('3 - Le tre forze'!$AG$163:$AG$239,$M$585-2008)*$M$586/INDEX('3 - Le tre forze'!$L$163:$L$239,$M$585-2008)+$B$94*(INDEX('3 - Le tre forze'!$AO$163:$AO$239,($M$585+$B$16-1)-2008)-INDEX('3 - Le tre forze'!$AO$163:$AO$239,($M$585-1)-2008))</f>
        <v>344527.5302066803</v>
      </c>
      <c r="R593" s="16">
        <f>INDEX('3 - Le tre forze'!$AK$163:$AK$239,($R$585-1)-2008)+INDEX('3 - Le tre forze'!$AG$163:$AG$239,$R$585-2008)*$R$586/INDEX('3 - Le tre forze'!$L$163:$L$239,$R$585-2008)+$B$94*(INDEX('3 - Le tre forze'!$AO$163:$AO$239,($R$585+$B$16-1)-2008)-INDEX('3 - Le tre forze'!$AO$163:$AO$239,($R$585-1)-2008))</f>
        <v>361521.00921726873</v>
      </c>
      <c r="W593" s="16">
        <f>INDEX('3 - Le tre forze'!$AK$163:$AK$239,($W$585-1)-2008)+INDEX('3 - Le tre forze'!$AG$163:$AG$239,$W$585-2008)*$W$586/INDEX('3 - Le tre forze'!$L$163:$L$239,$W$585-2008)+$B$94*(INDEX('3 - Le tre forze'!$AO$163:$AO$239,($W$585+$B$16-1)-2008)-INDEX('3 - Le tre forze'!$AO$163:$AO$239,($W$585-1)-2008))</f>
        <v>352625.94935051771</v>
      </c>
      <c r="AB593" s="16">
        <f>INDEX('3 - Le tre forze'!$AK$163:$AK$239,($AB$585-1)-2008)+INDEX('3 - Le tre forze'!$AG$163:$AG$239,$AB$585-2008)*$AB$586/INDEX('3 - Le tre forze'!$L$163:$L$239,$AB$585-2008)+$B$94*(INDEX('3 - Le tre forze'!$AO$163:$AO$239,($AB$585+$B$16-1)-2008)-INDEX('3 - Le tre forze'!$AO$163:$AO$239,($AB$585-1)-2008))</f>
        <v>348576.739778599</v>
      </c>
      <c r="AG593" s="16">
        <f>INDEX('3 - Le tre forze'!$AK$163:$AK$239,($AG$585-1)-2008)+INDEX('3 - Le tre forze'!$AG$163:$AG$239,$AG$585-2008)*$AG$586/INDEX('3 - Le tre forze'!$L$163:$L$239,$AG$585-2008)+$B$94*(INDEX('3 - Le tre forze'!$AO$163:$AO$239,($AG$585+$B$16-1)-2008)-INDEX('3 - Le tre forze'!$AO$163:$AO$239,($AG$585-1)-2008))</f>
        <v>346552.13499263965</v>
      </c>
      <c r="AL593" s="16">
        <f>INDEX('3 - Le tre forze'!$AK$163:$AK$239,($AL$585-1)-2008)+INDEX('3 - Le tre forze'!$AG$163:$AG$239,$AL$585-2008)*$AL$586/INDEX('3 - Le tre forze'!$L$163:$L$239,$AL$585-2008)+$B$94*(INDEX('3 - Le tre forze'!$AO$163:$AO$239,($AL$585+$B$16-1)-2008)-INDEX('3 - Le tre forze'!$AO$163:$AO$239,($AL$585-1)-2008))</f>
        <v>347564.43738561933</v>
      </c>
      <c r="AQ593" s="16">
        <f>INDEX('3 - Le tre forze'!$AK$163:$AK$239,($AQ$585-1)-2008)+INDEX('3 - Le tre forze'!$AG$163:$AG$239,$AQ$585-2008)*$AQ$586/INDEX('3 - Le tre forze'!$L$163:$L$239,$AQ$585-2008)+$B$94*(INDEX('3 - Le tre forze'!$AO$163:$AO$239,($AQ$585+$B$16-1)-2008)-INDEX('3 - Le tre forze'!$AO$163:$AO$239,($AQ$585-1)-2008))</f>
        <v>346552.13499263965</v>
      </c>
    </row>
    <row r="594" spans="1:47">
      <c r="A594" s="5" t="s">
        <v>402</v>
      </c>
      <c r="C594" s="16">
        <f>$C$593*$B$87</f>
        <v>33008.725254927718</v>
      </c>
      <c r="H594" s="16">
        <f>$H$593*$B$87</f>
        <v>27174.789506052464</v>
      </c>
      <c r="M594" s="16">
        <f>$M$593*$B$87</f>
        <v>30067.754345785157</v>
      </c>
      <c r="R594" s="16">
        <f>$R$593*$B$87</f>
        <v>31550.816532612749</v>
      </c>
      <c r="W594" s="16">
        <f>$W$593*$B$87</f>
        <v>30774.523053818539</v>
      </c>
      <c r="AB594" s="16">
        <f>$AB$593*$B$87</f>
        <v>30421.138699801846</v>
      </c>
      <c r="AG594" s="16">
        <f>$AG$593*$B$87</f>
        <v>30244.446522793503</v>
      </c>
      <c r="AL594" s="16">
        <f>$AL$593*$B$87</f>
        <v>30332.792611297675</v>
      </c>
      <c r="AQ594" s="16">
        <f>$AQ$593*$B$87</f>
        <v>30244.446522793503</v>
      </c>
    </row>
    <row r="595" spans="1:47">
      <c r="A595" s="5" t="s">
        <v>403</v>
      </c>
      <c r="C595" s="16">
        <f>MAX(0,IF($C$594&lt;=28000,0.23*$C$594,IF($C$594&lt;=50000,6440+0.33*($C$594-28000),13700+0.43*($C$594-50000)))-(IF($C$594&lt;=8500,1955,IF($C$594&lt;=28000,700+1255*(28000-$C$594)/19500,IF($C$594&lt;=50000,700*(50000-$C$594)/22000,0)))+IF(AND($C$594&gt;25000,$C$594&lt;=29000),50,0)))</f>
        <v>7552.2478649647564</v>
      </c>
      <c r="H595" s="16">
        <f>MAX(0,IF($H$594&lt;=28000,0.23*$H$594,IF($H$594&lt;=50000,6440+0.33*($H$594-28000),13700+0.43*($H$594-50000)))-(IF($H$594&lt;=8500,1955,IF($H$594&lt;=28000,700+1255*(28000-$H$594)/19500,IF($H$594&lt;=50000,700*(50000-$H$594)/22000,0)))+IF(AND($H$594&gt;25000,$H$594&lt;=29000),50,0)))</f>
        <v>5447.091885371341</v>
      </c>
      <c r="M595" s="16">
        <f>MAX(0,IF($M$594&lt;=28000,0.23*$M$594,IF($M$594&lt;=50000,6440+0.33*($M$594-28000),13700+0.43*($M$594-50000)))-(IF($M$594&lt;=8500,1955,IF($M$594&lt;=28000,700+1255*(28000-$M$594)/19500,IF($M$594&lt;=50000,700*(50000-$M$594)/22000,0)))+IF(AND($M$594&gt;25000,$M$594&lt;=29000),50,0)))</f>
        <v>6488.1511178386299</v>
      </c>
      <c r="R595" s="16">
        <f>MAX(0,IF($R$594&lt;=28000,0.23*$R$594,IF($R$594&lt;=50000,6440+0.33*($R$594-28000),13700+0.43*($R$594-50000)))-(IF($R$594&lt;=8500,1955,IF($R$594&lt;=28000,700+1255*(28000-$R$594)/19500,IF($R$594&lt;=50000,700*(50000-$R$594)/22000,0)))+IF(AND($R$594&gt;25000,$R$594&lt;=29000),50,0)))</f>
        <v>7024.7499817998851</v>
      </c>
      <c r="W595" s="16">
        <f>MAX(0,IF($W$594&lt;=28000,0.23*$W$594,IF($W$594&lt;=50000,6440+0.33*($W$594-28000),13700+0.43*($W$594-50000)))-(IF($W$594&lt;=8500,1955,IF($W$594&lt;=28000,700+1255*(28000-$W$594)/19500,IF($W$594&lt;=50000,700*(50000-$W$594)/22000,0)))+IF(AND($W$594&gt;25000,$W$594&lt;=29000),50,0)))</f>
        <v>6743.8728867452537</v>
      </c>
      <c r="AB595" s="16">
        <f>MAX(0,IF($AB$594&lt;=28000,0.23*$AB$594,IF($AB$594&lt;=50000,6440+0.33*($AB$594-28000),13700+0.43*($AB$594-50000)))-(IF($AB$594&lt;=8500,1955,IF($AB$594&lt;=28000,700+1255*(28000-$AB$594)/19500,IF($AB$594&lt;=50000,700*(50000-$AB$594)/22000,0)))+IF(AND($AB$594&gt;25000,$AB$594&lt;=29000),50,0)))</f>
        <v>6616.0120022919409</v>
      </c>
      <c r="AG595" s="16">
        <f>MAX(0,IF($AG$594&lt;=28000,0.23*$AG$594,IF($AG$594&lt;=50000,6440+0.33*($AG$594-28000),13700+0.43*($AG$594-50000)))-(IF($AG$594&lt;=8500,1955,IF($AG$594&lt;=28000,700+1255*(28000-$AG$594)/19500,IF($AG$594&lt;=50000,700*(50000-$AG$594)/22000,0)))+IF(AND($AG$594&gt;25000,$AG$594&lt;=29000),50,0)))</f>
        <v>6552.0815600652859</v>
      </c>
      <c r="AL595" s="16">
        <f>MAX(0,IF($AL$594&lt;=28000,0.23*$AL$594,IF($AL$594&lt;=50000,6440+0.33*($AL$594-28000),13700+0.43*($AL$594-50000)))-(IF($AL$594&lt;=8500,1955,IF($AL$594&lt;=28000,700+1255*(28000-$AL$594)/19500,IF($AL$594&lt;=50000,700*(50000-$AL$594)/22000,0)))+IF(AND($AL$594&gt;25000,$AL$594&lt;=29000),50,0)))</f>
        <v>6584.0467811786139</v>
      </c>
      <c r="AQ595" s="16">
        <f>MAX(0,IF($AQ$594&lt;=28000,0.23*$AQ$594,IF($AQ$594&lt;=50000,6440+0.33*($AQ$594-28000),13700+0.43*($AQ$594-50000)))-(IF($AQ$594&lt;=8500,1955,IF($AQ$594&lt;=28000,700+1255*(28000-$AQ$594)/19500,IF($AQ$594&lt;=50000,700*(50000-$AQ$594)/22000,0)))+IF(AND($AQ$594&gt;25000,$AQ$594&lt;=29000),50,0)))</f>
        <v>6552.0815600652859</v>
      </c>
    </row>
    <row r="596" spans="1:47">
      <c r="A596" s="5" t="s">
        <v>404</v>
      </c>
      <c r="C596" s="16">
        <f>$C$594-$C$595-IF($C$595&gt;0,$B$82*$C$594,0)</f>
        <v>24796.302884864406</v>
      </c>
      <c r="H596" s="16">
        <f>$H$594-$H$595-IF($H$595&gt;0,$B$82*$H$594,0)</f>
        <v>21184.201830560072</v>
      </c>
      <c r="M596" s="16">
        <f>$M$594-$M$595-IF($M$595&gt;0,$B$82*$M$594,0)</f>
        <v>22978.248141030825</v>
      </c>
      <c r="R596" s="16">
        <f>$R$594-$R$595-IF($R$595&gt;0,$B$82*$R$594,0)</f>
        <v>23895.05022016061</v>
      </c>
      <c r="W596" s="16">
        <f>$W$594-$W$595-IF($W$595&gt;0,$B$82*$W$594,0)</f>
        <v>23415.159705996914</v>
      </c>
      <c r="AB596" s="16">
        <f>$AB$594-$AB$595-IF($AB$595&gt;0,$B$82*$AB$594,0)</f>
        <v>23196.703923513869</v>
      </c>
      <c r="AG596" s="16">
        <f>$AG$594-$AG$595-IF($AG$595&gt;0,$B$82*$AG$594,0)</f>
        <v>23087.476032272349</v>
      </c>
      <c r="AL596" s="16">
        <f>$AL$594-$AL$595-IF($AL$595&gt;0,$B$82*$AL$594,0)</f>
        <v>23142.089977893105</v>
      </c>
      <c r="AQ596" s="16">
        <f>$AQ$594-$AQ$595-IF($AQ$595&gt;0,$B$82*$AQ$594,0)</f>
        <v>23087.476032272349</v>
      </c>
    </row>
    <row r="597" spans="1:47">
      <c r="A597" s="5" t="s">
        <v>405</v>
      </c>
      <c r="C597" s="11">
        <f>$B$77-$C$583</f>
        <v>458</v>
      </c>
      <c r="H597" s="11">
        <f>$B$77-$H$583</f>
        <v>525</v>
      </c>
      <c r="M597" s="11">
        <f>$B$77-$M$583</f>
        <v>492</v>
      </c>
      <c r="R597" s="11">
        <f>$B$77-$R$583</f>
        <v>475</v>
      </c>
      <c r="W597" s="11">
        <f>$B$77-$W$583</f>
        <v>484</v>
      </c>
      <c r="AB597" s="11">
        <f>$B$77-$AB$583</f>
        <v>488</v>
      </c>
      <c r="AG597" s="11">
        <f>$B$77-$AG$583</f>
        <v>490</v>
      </c>
      <c r="AL597" s="11">
        <f>$B$77-$AL$583</f>
        <v>489</v>
      </c>
      <c r="AQ597" s="11">
        <f>$B$77-$AQ$583</f>
        <v>490</v>
      </c>
    </row>
    <row r="598" spans="1:47">
      <c r="A598" s="5" t="s">
        <v>406</v>
      </c>
      <c r="C598" s="11">
        <f>$B$79-$C$583</f>
        <v>186</v>
      </c>
      <c r="H598" s="11">
        <f>$B$79-$H$583</f>
        <v>253</v>
      </c>
      <c r="M598" s="11">
        <f>$B$79-$M$583</f>
        <v>220</v>
      </c>
      <c r="R598" s="11">
        <f>$B$79-$R$583</f>
        <v>203</v>
      </c>
      <c r="W598" s="11">
        <f>$B$79-$W$583</f>
        <v>212</v>
      </c>
      <c r="AB598" s="11">
        <f>$B$79-$AB$583</f>
        <v>216</v>
      </c>
      <c r="AG598" s="11">
        <f>$B$79-$AG$583</f>
        <v>218</v>
      </c>
      <c r="AL598" s="11">
        <f>$B$79-$AL$583</f>
        <v>217</v>
      </c>
      <c r="AQ598" s="11">
        <f>$B$79-$AQ$583</f>
        <v>218</v>
      </c>
    </row>
    <row r="599" spans="1:47">
      <c r="A599" s="5" t="s">
        <v>133</v>
      </c>
      <c r="C599" s="11">
        <f>ROUNDUP($C$597/12,0)</f>
        <v>39</v>
      </c>
      <c r="H599" s="11">
        <f>ROUNDUP($H$597/12,0)</f>
        <v>44</v>
      </c>
      <c r="M599" s="11">
        <f>ROUNDUP($M$597/12,0)</f>
        <v>41</v>
      </c>
      <c r="R599" s="11">
        <f>ROUNDUP($R$597/12,0)</f>
        <v>40</v>
      </c>
      <c r="W599" s="11">
        <f>ROUNDUP($W$597/12,0)</f>
        <v>41</v>
      </c>
      <c r="AB599" s="11">
        <f>ROUNDUP($AB$597/12,0)</f>
        <v>41</v>
      </c>
      <c r="AG599" s="11">
        <f>ROUNDUP($AG$597/12,0)</f>
        <v>41</v>
      </c>
      <c r="AL599" s="11">
        <f>ROUNDUP($AL$597/12,0)</f>
        <v>41</v>
      </c>
      <c r="AQ599" s="11">
        <f>ROUNDUP($AQ$597/12,0)</f>
        <v>41</v>
      </c>
    </row>
    <row r="600" spans="1:47">
      <c r="A600" s="5" t="s">
        <v>407</v>
      </c>
      <c r="C600" s="16">
        <f>$B$81</f>
        <v>22000</v>
      </c>
      <c r="H600" s="16">
        <f>$B$81</f>
        <v>22000</v>
      </c>
      <c r="M600" s="16">
        <f>$B$81</f>
        <v>22000</v>
      </c>
      <c r="R600" s="16">
        <f>$B$81</f>
        <v>22000</v>
      </c>
      <c r="W600" s="16">
        <f>$B$81</f>
        <v>22000</v>
      </c>
      <c r="AB600" s="16">
        <f>$B$81</f>
        <v>22000</v>
      </c>
      <c r="AG600" s="16">
        <f>$B$81</f>
        <v>22000</v>
      </c>
      <c r="AL600" s="16">
        <f>$B$81</f>
        <v>22000</v>
      </c>
      <c r="AQ600" s="16">
        <f>$B$81</f>
        <v>22000</v>
      </c>
    </row>
    <row r="601" spans="1:47">
      <c r="A601" s="5" t="s">
        <v>435</v>
      </c>
      <c r="C601" s="16">
        <f>MIN($F$604:$F$657)</f>
        <v>163663.90420536793</v>
      </c>
      <c r="H601" s="16">
        <f>MIN($K$604:$K$657)</f>
        <v>-355606.91821381048</v>
      </c>
      <c r="M601" s="16">
        <f>MIN($P$604:$P$657)</f>
        <v>-12417.047899564765</v>
      </c>
      <c r="R601" s="16">
        <f>MIN($U$604:$U$657)</f>
        <v>73811.183086565579</v>
      </c>
      <c r="W601" s="16">
        <f>MIN($Z$604:$Z$657)</f>
        <v>27366.589222326333</v>
      </c>
      <c r="AB601" s="16">
        <f>MIN($AE$604:$AE$657)</f>
        <v>5291.5719599741169</v>
      </c>
      <c r="AG601" s="16">
        <f>MIN($AJ$604:$AJ$657)</f>
        <v>-3451.7209061504223</v>
      </c>
      <c r="AL601" s="16">
        <f>MIN($AO$604:$AO$657)</f>
        <v>1303.1725392133758</v>
      </c>
      <c r="AQ601" s="16">
        <f>MIN($AT$604:$AT$657)</f>
        <v>-3451.7209061504223</v>
      </c>
    </row>
    <row r="602" spans="1:47">
      <c r="A602" s="5" t="s">
        <v>436</v>
      </c>
      <c r="C602" s="31" t="b">
        <f>$C$601&gt;=0</f>
        <v>1</v>
      </c>
      <c r="H602" s="31" t="b">
        <f>$H$601&gt;=0</f>
        <v>0</v>
      </c>
      <c r="M602" s="31" t="b">
        <f>$M$601&gt;=0</f>
        <v>0</v>
      </c>
      <c r="R602" s="31" t="b">
        <f>$R$601&gt;=0</f>
        <v>1</v>
      </c>
      <c r="W602" s="31" t="b">
        <f>$W$601&gt;=0</f>
        <v>1</v>
      </c>
      <c r="AB602" s="31" t="b">
        <f>$AB$601&gt;=0</f>
        <v>1</v>
      </c>
      <c r="AG602" s="31" t="b">
        <f>$AG$601&gt;=0</f>
        <v>0</v>
      </c>
      <c r="AL602" s="31" t="b">
        <f>$AL$601&gt;=0</f>
        <v>1</v>
      </c>
      <c r="AQ602" s="31" t="b">
        <f>$AQ$601&gt;=0</f>
        <v>0</v>
      </c>
    </row>
    <row r="603" spans="1:47" ht="32.1" customHeight="1">
      <c r="B603" s="12" t="s">
        <v>136</v>
      </c>
      <c r="C603" s="12" t="s">
        <v>437</v>
      </c>
      <c r="D603" s="12" t="s">
        <v>438</v>
      </c>
      <c r="E603" s="12" t="s">
        <v>439</v>
      </c>
      <c r="F603" s="12" t="s">
        <v>440</v>
      </c>
      <c r="G603" s="12" t="s">
        <v>441</v>
      </c>
      <c r="H603" s="12" t="s">
        <v>442</v>
      </c>
      <c r="I603" s="12" t="s">
        <v>443</v>
      </c>
      <c r="J603" s="12" t="s">
        <v>444</v>
      </c>
      <c r="K603" s="12" t="s">
        <v>445</v>
      </c>
      <c r="L603" s="12" t="s">
        <v>446</v>
      </c>
      <c r="M603" s="12" t="s">
        <v>447</v>
      </c>
      <c r="N603" s="12" t="s">
        <v>448</v>
      </c>
      <c r="O603" s="12" t="s">
        <v>449</v>
      </c>
      <c r="P603" s="12" t="s">
        <v>450</v>
      </c>
      <c r="Q603" s="12" t="s">
        <v>451</v>
      </c>
      <c r="R603" s="12" t="s">
        <v>452</v>
      </c>
      <c r="S603" s="12" t="s">
        <v>453</v>
      </c>
      <c r="T603" s="12" t="s">
        <v>454</v>
      </c>
      <c r="U603" s="12" t="s">
        <v>455</v>
      </c>
      <c r="V603" s="12" t="s">
        <v>456</v>
      </c>
      <c r="W603" s="12" t="s">
        <v>457</v>
      </c>
      <c r="X603" s="12" t="s">
        <v>458</v>
      </c>
      <c r="Y603" s="12" t="s">
        <v>459</v>
      </c>
      <c r="Z603" s="12" t="s">
        <v>460</v>
      </c>
      <c r="AA603" s="12" t="s">
        <v>461</v>
      </c>
      <c r="AB603" s="12" t="s">
        <v>462</v>
      </c>
      <c r="AC603" s="12" t="s">
        <v>463</v>
      </c>
      <c r="AD603" s="12" t="s">
        <v>464</v>
      </c>
      <c r="AE603" s="12" t="s">
        <v>465</v>
      </c>
      <c r="AF603" s="12" t="s">
        <v>466</v>
      </c>
      <c r="AG603" s="12" t="s">
        <v>467</v>
      </c>
      <c r="AH603" s="12" t="s">
        <v>468</v>
      </c>
      <c r="AI603" s="12" t="s">
        <v>469</v>
      </c>
      <c r="AJ603" s="12" t="s">
        <v>470</v>
      </c>
      <c r="AK603" s="12" t="s">
        <v>471</v>
      </c>
      <c r="AL603" s="12" t="s">
        <v>472</v>
      </c>
      <c r="AM603" s="12" t="s">
        <v>473</v>
      </c>
      <c r="AN603" s="12" t="s">
        <v>474</v>
      </c>
      <c r="AO603" s="12" t="s">
        <v>475</v>
      </c>
      <c r="AP603" s="12" t="s">
        <v>476</v>
      </c>
      <c r="AQ603" s="12" t="s">
        <v>477</v>
      </c>
      <c r="AR603" s="12" t="s">
        <v>478</v>
      </c>
      <c r="AS603" s="12" t="s">
        <v>479</v>
      </c>
      <c r="AT603" s="12" t="s">
        <v>480</v>
      </c>
      <c r="AU603" s="12" t="s">
        <v>481</v>
      </c>
    </row>
    <row r="604" spans="1:47">
      <c r="B604" s="13">
        <v>0</v>
      </c>
      <c r="C604" s="16">
        <f t="shared" ref="C604:C635" si="540">IF($C$597-12*$B604&lt;=0,0,($C$600*MIN(12,$C$597-12*$B604)-$C$596*(MIN(12,$C$597-12*$B604)-MAX(0,MIN(12,$C$597-12*$B604,$C$598-12*$B604))))/12+IF($B604&lt;$B$16,$B$94,0))</f>
        <v>39490</v>
      </c>
      <c r="D604" s="16">
        <f>$C$591</f>
        <v>501747.56644426525</v>
      </c>
      <c r="E604" s="16">
        <f>IF(AND(C604&gt;0,D604&gt;0),C604/(1-$B$71*MAX(0,1-$C$591*(1-$C$592)/D604)),0)</f>
        <v>45269.389657683845</v>
      </c>
      <c r="F604" s="16">
        <f t="shared" ref="F604:F635" si="541">IF(E604&gt;0,IF(E604&lt;=D604,D604-E604,C604*(D604/E604-1)),D604-C604)</f>
        <v>456478.1767865814</v>
      </c>
      <c r="G604" s="16">
        <f>IF(E604&gt;0,IF(E604&lt;=D604,$C$591*(1-$C$592)*(1-E604/D604),0),IF(AND(C604&lt;0,F604&gt;0),$C$591*(1-$C$592)-C604,$C$591*(1-$C$592)))/$B$74</f>
        <v>227780.17779043788</v>
      </c>
      <c r="H604" s="16">
        <f t="shared" ref="H604:H635" si="542">IF($H$597-12*$B604&lt;=0,0,($H$600*MIN(12,$H$597-12*$B604)-$H$596*(MIN(12,$H$597-12*$B604)-MAX(0,MIN(12,$H$597-12*$B604,$H$598-12*$B604))))/12+IF($B604&lt;$B$16,$B$94,0))</f>
        <v>39490</v>
      </c>
      <c r="I604" s="16">
        <f>$H$591</f>
        <v>366892.00699528563</v>
      </c>
      <c r="J604" s="16">
        <f>IF(AND(H604&gt;0,I604&gt;0),H604/(1-$B$71*MAX(0,1-$H$591*(1-$H$592)/I604)),0)</f>
        <v>44328.252557662447</v>
      </c>
      <c r="K604" s="16">
        <f t="shared" ref="K604:K635" si="543">IF(J604&gt;0,IF(J604&lt;=I604,I604-J604,H604*(I604/J604-1)),I604-H604)</f>
        <v>322563.7544376232</v>
      </c>
      <c r="L604" s="16">
        <f>IF(J604&gt;0,IF(J604&lt;=I604,$H$591*(1-$H$592)*(1-J604/I604),0),IF(AND(H604&lt;0,K604&gt;0),$H$591*(1-$H$592)-H604,$H$591*(1-$H$592)))/$B$74</f>
        <v>183484.25557473474</v>
      </c>
      <c r="M604" s="16">
        <f t="shared" ref="M604:M635" si="544">IF($M$597-12*$B604&lt;=0,0,($M$600*MIN(12,$M$597-12*$B604)-$M$596*(MIN(12,$M$597-12*$B604)-MAX(0,MIN(12,$M$597-12*$B604,$M$598-12*$B604))))/12+IF($B604&lt;$B$16,$B$94,0))</f>
        <v>39490</v>
      </c>
      <c r="N604" s="16">
        <f>$M$591</f>
        <v>430722.65995650442</v>
      </c>
      <c r="O604" s="16">
        <f>IF(AND(M604&gt;0,N604&gt;0),M604/(1-$B$71*MAX(0,1-$M$591*(1-$M$592)/N604)),0)</f>
        <v>44799.168578557634</v>
      </c>
      <c r="P604" s="16">
        <f t="shared" ref="P604:P635" si="545">IF(O604&gt;0,IF(O604&lt;=N604,N604-O604,M604*(N604/O604-1)),N604-M604)</f>
        <v>385923.4913779468</v>
      </c>
      <c r="Q604" s="16">
        <f>IF(O604&gt;0,IF(O604&lt;=N604,$M$591*(1-$M$592)*(1-O604/N604),0),IF(AND(M604&lt;0,P604&gt;0),$M$591*(1-$M$592)-M604,$M$591*(1-$M$592)))/$B$74</f>
        <v>205898.00214489776</v>
      </c>
      <c r="R604" s="16">
        <f t="shared" ref="R604:R635" si="546">IF($R$597-12*$B604&lt;=0,0,($R$600*MIN(12,$R$597-12*$B604)-$R$596*(MIN(12,$R$597-12*$B604)-MAX(0,MIN(12,$R$597-12*$B604,$R$598-12*$B604))))/12+IF($B604&lt;$B$16,$B$94,0))</f>
        <v>39490</v>
      </c>
      <c r="S604" s="16">
        <f>$R$591</f>
        <v>465542.01945360983</v>
      </c>
      <c r="T604" s="16">
        <f>IF(AND(R604&gt;0,S604&gt;0),R604/(1-$B$71*MAX(0,1-$R$591*(1-$R$592)/S604)),0)</f>
        <v>45036.29831981114</v>
      </c>
      <c r="U604" s="16">
        <f t="shared" ref="U604:U635" si="547">IF(T604&gt;0,IF(T604&lt;=S604,S604-T604,R604*(S604/T604-1)),S604-R604)</f>
        <v>420505.72113379871</v>
      </c>
      <c r="V604" s="16">
        <f>IF(T604&gt;0,IF(T604&lt;=S604,$R$591*(1-$R$592)*(1-T604/S604),0),IF(AND(R604&lt;0,U604&gt;0),$R$591*(1-$R$592)-R604,$R$591*(1-$R$592)))/$B$74</f>
        <v>216988.98171662798</v>
      </c>
      <c r="W604" s="16">
        <f t="shared" ref="W604:W635" si="548">IF($W$597-12*$B604&lt;=0,0,($W$600*MIN(12,$W$597-12*$B604)-$W$596*(MIN(12,$W$597-12*$B604)-MAX(0,MIN(12,$W$597-12*$B604,$W$598-12*$B604))))/12+IF($B604&lt;$B$16,$B$94,0))</f>
        <v>39490</v>
      </c>
      <c r="X604" s="16">
        <f>$W$591</f>
        <v>446938.98574357451</v>
      </c>
      <c r="Y604" s="16">
        <f>IF(AND(W604&gt;0,X604&gt;0),W604/(1-$B$71*MAX(0,1-$W$591*(1-$W$592)/X604)),0)</f>
        <v>44911.248983889534</v>
      </c>
      <c r="Z604" s="16">
        <f t="shared" ref="Z604:Z635" si="549">IF(Y604&gt;0,IF(Y604&lt;=X604,X604-Y604,W604*(X604/Y604-1)),X604-W604)</f>
        <v>402027.73675968498</v>
      </c>
      <c r="AA604" s="16">
        <f>IF(Y604&gt;0,IF(Y604&lt;=X604,$W$591*(1-$W$592)*(1-Y604/X604),0),IF(AND(W604&lt;0,Z604&gt;0),$W$591*(1-$W$592)-W604,$W$591*(1-$W$592)))/$B$74</f>
        <v>211155.10923214973</v>
      </c>
      <c r="AB604" s="16">
        <f t="shared" ref="AB604:AB635" si="550">IF($AB$597-12*$B604&lt;=0,0,($AB$600*MIN(12,$AB$597-12*$B604)-$AB$596*(MIN(12,$AB$597-12*$B604)-MAX(0,MIN(12,$AB$597-12*$B604,$AB$598-12*$B604))))/12+IF($B604&lt;$B$16,$B$94,0))</f>
        <v>39490</v>
      </c>
      <c r="AC604" s="16">
        <f>$AB$591</f>
        <v>438793.58394191839</v>
      </c>
      <c r="AD604" s="16">
        <f>IF(AND(AB604&gt;0,AC604&gt;0),AB604/(1-$B$71*MAX(0,1-$AB$591*(1-$AB$592)/AC604)),0)</f>
        <v>44855.316018681013</v>
      </c>
      <c r="AE604" s="16">
        <f t="shared" ref="AE604:AE635" si="551">IF(AD604&gt;0,IF(AD604&lt;=AC604,AC604-AD604,AB604*(AC604/AD604-1)),AC604-AB604)</f>
        <v>393938.26792323741</v>
      </c>
      <c r="AF604" s="16">
        <f>IF(AD604&gt;0,IF(AD604&lt;=AC604,$AB$591*(1-$AB$592)*(1-AD604/AC604),0),IF(AND(AB604&lt;0,AE604&gt;0),$AB$591*(1-$AB$592)-AB604,$AB$591*(1-$AB$592)))/$B$74</f>
        <v>208535.0141715247</v>
      </c>
      <c r="AG604" s="16">
        <f t="shared" ref="AG604:AG635" si="552">IF($AG$597-12*$B604&lt;=0,0,($AG$600*MIN(12,$AG$597-12*$B604)-$AG$596*(MIN(12,$AG$597-12*$B604)-MAX(0,MIN(12,$AG$597-12*$B604,$AG$598-12*$B604))))/12+IF($B604&lt;$B$16,$B$94,0))</f>
        <v>39490</v>
      </c>
      <c r="AH604" s="16">
        <f>$AG$591</f>
        <v>434748.85493072541</v>
      </c>
      <c r="AI604" s="16">
        <f>IF(AND(AG604&gt;0,AH604&gt;0),AG604/(1-$B$71*MAX(0,1-$AG$591*(1-$AG$592)/AH604)),0)</f>
        <v>44827.268907532663</v>
      </c>
      <c r="AJ604" s="16">
        <f t="shared" ref="AJ604:AJ635" si="553">IF(AI604&gt;0,IF(AI604&lt;=AH604,AH604-AI604,AG604*(AH604/AI604-1)),AH604-AG604)</f>
        <v>389921.58602319274</v>
      </c>
      <c r="AK604" s="16">
        <f>IF(AI604&gt;0,IF(AI604&lt;=AH604,$AG$591*(1-$AG$592)*(1-AI604/AH604),0),IF(AND(AG604&lt;0,AJ604&gt;0),$AG$591*(1-$AG$592)-AG604,$AG$591*(1-$AG$592)))/$B$74</f>
        <v>207218.62895745944</v>
      </c>
      <c r="AL604" s="16">
        <f t="shared" ref="AL604:AL635" si="554">IF($AL$597-12*$B604&lt;=0,0,($AL$600*MIN(12,$AL$597-12*$B604)-$AL$596*(MIN(12,$AL$597-12*$B604)-MAX(0,MIN(12,$AL$597-12*$B604,$AL$598-12*$B604))))/12+IF($B604&lt;$B$16,$B$94,0))</f>
        <v>39490</v>
      </c>
      <c r="AM604" s="16">
        <f>$AL$591</f>
        <v>436768.89735845319</v>
      </c>
      <c r="AN604" s="16">
        <f>IF(AND(AL604&gt;0,AM604&gt;0),AL604/(1-$B$71*MAX(0,1-$AL$591*(1-$AL$592)/AM604)),0)</f>
        <v>44841.299140890485</v>
      </c>
      <c r="AO604" s="16">
        <f t="shared" ref="AO604:AO635" si="555">IF(AN604&gt;0,IF(AN604&lt;=AM604,AM604-AN604,AL604*(AM604/AN604-1)),AM604-AL604)</f>
        <v>391927.59821756271</v>
      </c>
      <c r="AP604" s="16">
        <f>IF(AN604&gt;0,IF(AN604&lt;=AM604,$AL$591*(1-$AL$592)*(1-AN604/AM604),0),IF(AND(AL604&lt;0,AO604&gt;0),$AL$591*(1-$AL$592)-AL604,$AL$591*(1-$AL$592)))/$B$74</f>
        <v>207877.35099164644</v>
      </c>
      <c r="AQ604" s="16">
        <f t="shared" ref="AQ604:AQ635" si="556">IF($AQ$597-12*$B604&lt;=0,0,($AQ$600*MIN(12,$AQ$597-12*$B604)-$AQ$596*(MIN(12,$AQ$597-12*$B604)-MAX(0,MIN(12,$AQ$597-12*$B604,$AQ$598-12*$B604))))/12+IF($B604&lt;$B$16,$B$94,0))</f>
        <v>39490</v>
      </c>
      <c r="AR604" s="16">
        <f>$AQ$591</f>
        <v>434748.85493072541</v>
      </c>
      <c r="AS604" s="16">
        <f>IF(AND(AQ604&gt;0,AR604&gt;0),AQ604/(1-$B$71*MAX(0,1-$AQ$591*(1-$AQ$592)/AR604)),0)</f>
        <v>44827.268907532663</v>
      </c>
      <c r="AT604" s="16">
        <f t="shared" ref="AT604:AT635" si="557">IF(AS604&gt;0,IF(AS604&lt;=AR604,AR604-AS604,AQ604*(AR604/AS604-1)),AR604-AQ604)</f>
        <v>389921.58602319274</v>
      </c>
      <c r="AU604" s="16">
        <f>IF(AS604&gt;0,IF(AS604&lt;=AR604,$AQ$591*(1-$AQ$592)*(1-AS604/AR604),0),IF(AND(AQ604&lt;0,AT604&gt;0),$AQ$591*(1-$AQ$592)-AQ604,$AQ$591*(1-$AQ$592)))/$B$74</f>
        <v>207218.62895745944</v>
      </c>
    </row>
    <row r="605" spans="1:47">
      <c r="B605" s="13">
        <v>1</v>
      </c>
      <c r="C605" s="16">
        <f t="shared" si="540"/>
        <v>39490</v>
      </c>
      <c r="D605" s="16">
        <f t="shared" ref="D605:D636" si="558">IF($B605&gt;$C$599,F604,F604*$B$73*IF(F604&gt;0,$B$72,1))</f>
        <v>469232.17704599851</v>
      </c>
      <c r="E605" s="16">
        <f t="shared" ref="E605:E636" si="559">IF(AND(C605&gt;0,D605&gt;0),C605/(1-$B$71*MAX(0,1-G604/D605)),0)</f>
        <v>45589.2885996025</v>
      </c>
      <c r="F605" s="16">
        <f t="shared" si="541"/>
        <v>423642.88844639598</v>
      </c>
      <c r="G605" s="16">
        <f t="shared" ref="G605:G636" si="560">IF(E605&gt;0,IF(E605&lt;=D605,G604*(1-E605/D605),0),IF(AND(C605&lt;0,F605&gt;0),G604-C605,G604))/$B$74</f>
        <v>201617.34460490081</v>
      </c>
      <c r="H605" s="16">
        <f t="shared" si="542"/>
        <v>39490</v>
      </c>
      <c r="I605" s="16">
        <f t="shared" ref="I605:I636" si="561">IF($B605&gt;$H$599,K604,K604*$B$73*IF(K604&gt;0,$B$72,1))</f>
        <v>331576.18573661038</v>
      </c>
      <c r="J605" s="16">
        <f t="shared" ref="J605:J636" si="562">IF(AND(H605&gt;0,I605&gt;0),H605/(1-$B$71*MAX(0,1-L604/I605)),0)</f>
        <v>44678.204983215954</v>
      </c>
      <c r="K605" s="16">
        <f t="shared" si="543"/>
        <v>286897.98075339443</v>
      </c>
      <c r="L605" s="16">
        <f t="shared" ref="L605:L636" si="563">IF(J605&gt;0,IF(J605&lt;=I605,L604*(1-J605/I605),0),IF(AND(H605&lt;0,K605&gt;0),L604-H605,L604))/$B$74</f>
        <v>155647.73053171503</v>
      </c>
      <c r="M605" s="16">
        <f t="shared" si="544"/>
        <v>39490</v>
      </c>
      <c r="N605" s="16">
        <f t="shared" ref="N605:N636" si="564">IF($B605&gt;$M$599,P604,P604*$B$73*IF(P604&gt;0,$B$72,1))</f>
        <v>396706.19372704666</v>
      </c>
      <c r="O605" s="16">
        <f t="shared" ref="O605:O636" si="565">IF(AND(M605&gt;0,N605&gt;0),M605/(1-$B$71*MAX(0,1-Q604/N605)),0)</f>
        <v>45134.270361782132</v>
      </c>
      <c r="P605" s="16">
        <f t="shared" si="545"/>
        <v>351571.92336526455</v>
      </c>
      <c r="Q605" s="16">
        <f t="shared" ref="Q605:Q636" si="566">IF(O605&gt;0,IF(O605&lt;=N605,Q604*(1-O605/N605),0),IF(AND(M605&lt;0,P605&gt;0),Q604-M605,Q604))/$B$74</f>
        <v>178894.57249393742</v>
      </c>
      <c r="R605" s="16">
        <f t="shared" si="546"/>
        <v>39490</v>
      </c>
      <c r="S605" s="16">
        <f t="shared" ref="S605:S636" si="567">IF($B605&gt;$R$599,U604,U604*$B$73*IF(U604&gt;0,$B$72,1))</f>
        <v>432254.65098227706</v>
      </c>
      <c r="T605" s="16">
        <f t="shared" ref="T605:T636" si="568">IF(AND(R605&gt;0,S605&gt;0),R605/(1-$B$71*MAX(0,1-V604/S605)),0)</f>
        <v>45363.780096481067</v>
      </c>
      <c r="U605" s="16">
        <f t="shared" si="547"/>
        <v>386890.87088579597</v>
      </c>
      <c r="V605" s="16">
        <f t="shared" ref="V605:V636" si="569">IF(T605&gt;0,IF(T605&lt;=S605,V604*(1-T605/S605),0),IF(AND(R605&lt;0,U605&gt;0),V604-R605,V604))/$B$74</f>
        <v>190408.4936565583</v>
      </c>
      <c r="W605" s="16">
        <f t="shared" si="548"/>
        <v>39490</v>
      </c>
      <c r="X605" s="16">
        <f t="shared" ref="X605:X636" si="570">IF($B605&gt;$W$599,Z604,Z604*$B$73*IF(Z604&gt;0,$B$72,1))</f>
        <v>413260.39172475057</v>
      </c>
      <c r="Y605" s="16">
        <f t="shared" ref="Y605:Y636" si="571">IF(AND(W605&gt;0,X605&gt;0),W605/(1-$B$71*MAX(0,1-AA604/X605)),0)</f>
        <v>45242.760982618289</v>
      </c>
      <c r="Z605" s="16">
        <f t="shared" si="549"/>
        <v>368017.63074213231</v>
      </c>
      <c r="AA605" s="16">
        <f t="shared" ref="AA605:AA636" si="572">IF(Y605&gt;0,IF(Y605&lt;=X605,AA604*(1-Y605/X605),0),IF(AND(W605&lt;0,Z605&gt;0),AA604-W605,AA604))/$B$74</f>
        <v>184351.32551846327</v>
      </c>
      <c r="AB605" s="16">
        <f t="shared" si="550"/>
        <v>39490</v>
      </c>
      <c r="AC605" s="16">
        <f t="shared" ref="AC605:AC636" si="573">IF($B605&gt;$AB$599,AE604,AE604*$B$73*IF(AE604&gt;0,$B$72,1))</f>
        <v>404944.90312901267</v>
      </c>
      <c r="AD605" s="16">
        <f t="shared" ref="AD605:AD636" si="574">IF(AND(AB605&gt;0,AC605&gt;0),AB605/(1-$B$71*MAX(0,1-AF604/AC605)),0)</f>
        <v>45188.622129488671</v>
      </c>
      <c r="AE605" s="16">
        <f t="shared" si="551"/>
        <v>359756.28099952399</v>
      </c>
      <c r="AF605" s="16">
        <f t="shared" ref="AF605:AF636" si="575">IF(AD605&gt;0,IF(AD605&lt;=AC605,AF604*(1-AD605/AC605),0),IF(AND(AB605&lt;0,AE605&gt;0),AF604-AB605,AF604))/$B$74</f>
        <v>181631.53868935909</v>
      </c>
      <c r="AG605" s="16">
        <f t="shared" si="552"/>
        <v>39490</v>
      </c>
      <c r="AH605" s="16">
        <f t="shared" ref="AH605:AH636" si="576">IF($B605&gt;$AG$599,AJ604,AJ604*$B$73*IF(AJ604&gt;0,$B$72,1))</f>
        <v>400815.99513668078</v>
      </c>
      <c r="AI605" s="16">
        <f t="shared" ref="AI605:AI636" si="577">IF(AND(AG605&gt;0,AH605&gt;0),AG605/(1-$B$71*MAX(0,1-AK604/AH605)),0)</f>
        <v>45161.472669777599</v>
      </c>
      <c r="AJ605" s="16">
        <f t="shared" si="553"/>
        <v>355654.5224669032</v>
      </c>
      <c r="AK605" s="16">
        <f t="shared" ref="AK605:AK636" si="578">IF(AI605&gt;0,IF(AI605&lt;=AH605,AK604*(1-AI605/AH605),0),IF(AND(AG605&lt;0,AJ605&gt;0),AK604-AG605,AK604))/$B$74</f>
        <v>180265.20853912097</v>
      </c>
      <c r="AL605" s="16">
        <f t="shared" si="554"/>
        <v>39490</v>
      </c>
      <c r="AM605" s="16">
        <f t="shared" ref="AM605:AM636" si="579">IF($B605&gt;$AL$599,AO604,AO604*$B$73*IF(AO604&gt;0,$B$72,1))</f>
        <v>402878.05531176139</v>
      </c>
      <c r="AN605" s="16">
        <f t="shared" ref="AN605:AN636" si="580">IF(AND(AL605&gt;0,AM605&gt;0),AL605/(1-$B$71*MAX(0,1-AP604/AM605)),0)</f>
        <v>45175.05402992649</v>
      </c>
      <c r="AO605" s="16">
        <f t="shared" si="555"/>
        <v>357703.00128183491</v>
      </c>
      <c r="AP605" s="16">
        <f t="shared" ref="AP605:AP636" si="581">IF(AN605&gt;0,IF(AN605&lt;=AM605,AP604*(1-AN605/AM605),0),IF(AND(AL605&lt;0,AO605&gt;0),AP604-AL605,AP604))/$B$74</f>
        <v>180948.91116128836</v>
      </c>
      <c r="AQ605" s="16">
        <f t="shared" si="556"/>
        <v>39490</v>
      </c>
      <c r="AR605" s="16">
        <f t="shared" ref="AR605:AR636" si="582">IF($B605&gt;$AQ$599,AT604,AT604*$B$73*IF(AT604&gt;0,$B$72,1))</f>
        <v>400815.99513668078</v>
      </c>
      <c r="AS605" s="16">
        <f t="shared" ref="AS605:AS636" si="583">IF(AND(AQ605&gt;0,AR605&gt;0),AQ605/(1-$B$71*MAX(0,1-AU604/AR605)),0)</f>
        <v>45161.472669777599</v>
      </c>
      <c r="AT605" s="16">
        <f t="shared" si="557"/>
        <v>355654.5224669032</v>
      </c>
      <c r="AU605" s="16">
        <f t="shared" ref="AU605:AU636" si="584">IF(AS605&gt;0,IF(AS605&lt;=AR605,AU604*(1-AS605/AR605),0),IF(AND(AQ605&lt;0,AT605&gt;0),AU604-AQ605,AU604))/$B$74</f>
        <v>180265.20853912097</v>
      </c>
    </row>
    <row r="606" spans="1:47">
      <c r="B606" s="13">
        <v>2</v>
      </c>
      <c r="C606" s="16">
        <f t="shared" si="540"/>
        <v>39490</v>
      </c>
      <c r="D606" s="16">
        <f t="shared" si="558"/>
        <v>435479.47074958833</v>
      </c>
      <c r="E606" s="16">
        <f t="shared" si="559"/>
        <v>45898.631364091547</v>
      </c>
      <c r="F606" s="16">
        <f t="shared" si="541"/>
        <v>389580.8393854968</v>
      </c>
      <c r="G606" s="16">
        <f t="shared" si="560"/>
        <v>176830.68177489421</v>
      </c>
      <c r="H606" s="16">
        <f t="shared" si="542"/>
        <v>39490</v>
      </c>
      <c r="I606" s="16">
        <f t="shared" si="561"/>
        <v>294913.91033564426</v>
      </c>
      <c r="J606" s="16">
        <f t="shared" si="562"/>
        <v>45017.157236397463</v>
      </c>
      <c r="K606" s="16">
        <f t="shared" si="543"/>
        <v>249896.75309924679</v>
      </c>
      <c r="L606" s="16">
        <f t="shared" si="563"/>
        <v>129302.81407684778</v>
      </c>
      <c r="M606" s="16">
        <f t="shared" si="544"/>
        <v>39490</v>
      </c>
      <c r="N606" s="16">
        <f t="shared" si="564"/>
        <v>361394.84290409007</v>
      </c>
      <c r="O606" s="16">
        <f t="shared" si="565"/>
        <v>45458.57613173846</v>
      </c>
      <c r="P606" s="16">
        <f t="shared" si="545"/>
        <v>315936.26677235158</v>
      </c>
      <c r="Q606" s="16">
        <f t="shared" si="566"/>
        <v>153325.54745818322</v>
      </c>
      <c r="R606" s="16">
        <f t="shared" si="546"/>
        <v>39490</v>
      </c>
      <c r="S606" s="16">
        <f t="shared" si="567"/>
        <v>397700.60181834508</v>
      </c>
      <c r="T606" s="16">
        <f t="shared" si="568"/>
        <v>45680.582263672703</v>
      </c>
      <c r="U606" s="16">
        <f t="shared" si="547"/>
        <v>352020.01955467236</v>
      </c>
      <c r="V606" s="16">
        <f t="shared" si="569"/>
        <v>165233.17958455111</v>
      </c>
      <c r="W606" s="16">
        <f t="shared" si="548"/>
        <v>39490</v>
      </c>
      <c r="X606" s="16">
        <f t="shared" si="570"/>
        <v>378300.04334506753</v>
      </c>
      <c r="Y606" s="16">
        <f t="shared" si="571"/>
        <v>45563.530841063955</v>
      </c>
      <c r="Z606" s="16">
        <f t="shared" si="549"/>
        <v>332736.51250400359</v>
      </c>
      <c r="AA606" s="16">
        <f t="shared" si="572"/>
        <v>158968.16537401118</v>
      </c>
      <c r="AB606" s="16">
        <f t="shared" si="550"/>
        <v>39490</v>
      </c>
      <c r="AC606" s="16">
        <f t="shared" si="573"/>
        <v>369807.87149065069</v>
      </c>
      <c r="AD606" s="16">
        <f t="shared" si="574"/>
        <v>45511.158959062566</v>
      </c>
      <c r="AE606" s="16">
        <f t="shared" si="551"/>
        <v>324296.71253158816</v>
      </c>
      <c r="AF606" s="16">
        <f t="shared" si="575"/>
        <v>156155.57197941051</v>
      </c>
      <c r="AG606" s="16">
        <f t="shared" si="552"/>
        <v>39490</v>
      </c>
      <c r="AH606" s="16">
        <f t="shared" si="576"/>
        <v>365591.50982462848</v>
      </c>
      <c r="AI606" s="16">
        <f t="shared" si="577"/>
        <v>45484.893733279299</v>
      </c>
      <c r="AJ606" s="16">
        <f t="shared" si="553"/>
        <v>320106.61609134916</v>
      </c>
      <c r="AK606" s="16">
        <f t="shared" si="578"/>
        <v>154742.74352487986</v>
      </c>
      <c r="AL606" s="16">
        <f t="shared" si="554"/>
        <v>39490</v>
      </c>
      <c r="AM606" s="16">
        <f t="shared" si="579"/>
        <v>367697.22313764936</v>
      </c>
      <c r="AN606" s="16">
        <f t="shared" si="580"/>
        <v>45498.032916148091</v>
      </c>
      <c r="AO606" s="16">
        <f t="shared" si="555"/>
        <v>322199.19022150128</v>
      </c>
      <c r="AP606" s="16">
        <f t="shared" si="581"/>
        <v>155449.70309157076</v>
      </c>
      <c r="AQ606" s="16">
        <f t="shared" si="556"/>
        <v>39490</v>
      </c>
      <c r="AR606" s="16">
        <f t="shared" si="582"/>
        <v>365591.50982462848</v>
      </c>
      <c r="AS606" s="16">
        <f t="shared" si="583"/>
        <v>45484.893733279299</v>
      </c>
      <c r="AT606" s="16">
        <f t="shared" si="557"/>
        <v>320106.61609134916</v>
      </c>
      <c r="AU606" s="16">
        <f t="shared" si="584"/>
        <v>154742.74352487986</v>
      </c>
    </row>
    <row r="607" spans="1:47">
      <c r="B607" s="13">
        <v>3</v>
      </c>
      <c r="C607" s="16">
        <f t="shared" si="540"/>
        <v>22000</v>
      </c>
      <c r="D607" s="16">
        <f t="shared" si="558"/>
        <v>400465.72803792759</v>
      </c>
      <c r="E607" s="16">
        <f t="shared" si="559"/>
        <v>25736.825668100882</v>
      </c>
      <c r="F607" s="16">
        <f t="shared" si="541"/>
        <v>374728.90236982668</v>
      </c>
      <c r="G607" s="16">
        <f t="shared" si="560"/>
        <v>162221.82600251565</v>
      </c>
      <c r="H607" s="16">
        <f t="shared" si="542"/>
        <v>22000</v>
      </c>
      <c r="I607" s="16">
        <f t="shared" si="561"/>
        <v>256878.86838083976</v>
      </c>
      <c r="J607" s="16">
        <f t="shared" si="562"/>
        <v>25261.981963794646</v>
      </c>
      <c r="K607" s="16">
        <f t="shared" si="543"/>
        <v>231616.88641704511</v>
      </c>
      <c r="L607" s="16">
        <f t="shared" si="563"/>
        <v>114300.89861684939</v>
      </c>
      <c r="M607" s="16">
        <f t="shared" si="544"/>
        <v>22000</v>
      </c>
      <c r="N607" s="16">
        <f t="shared" si="564"/>
        <v>324763.52606597112</v>
      </c>
      <c r="O607" s="16">
        <f t="shared" si="565"/>
        <v>25499.862439383323</v>
      </c>
      <c r="P607" s="16">
        <f t="shared" si="545"/>
        <v>299263.66362658778</v>
      </c>
      <c r="Q607" s="16">
        <f t="shared" si="566"/>
        <v>138516.3670598465</v>
      </c>
      <c r="R607" s="16">
        <f t="shared" si="546"/>
        <v>22000</v>
      </c>
      <c r="S607" s="16">
        <f t="shared" si="567"/>
        <v>361855.4589010299</v>
      </c>
      <c r="T607" s="16">
        <f t="shared" si="568"/>
        <v>25619.432201084252</v>
      </c>
      <c r="U607" s="16">
        <f t="shared" si="547"/>
        <v>336236.02669994562</v>
      </c>
      <c r="V607" s="16">
        <f t="shared" si="569"/>
        <v>150524.1573181962</v>
      </c>
      <c r="W607" s="16">
        <f t="shared" si="548"/>
        <v>22000</v>
      </c>
      <c r="X607" s="16">
        <f t="shared" si="570"/>
        <v>342033.17066336545</v>
      </c>
      <c r="Y607" s="16">
        <f t="shared" si="571"/>
        <v>25556.3955241886</v>
      </c>
      <c r="Z607" s="16">
        <f t="shared" si="549"/>
        <v>316476.77513917687</v>
      </c>
      <c r="AA607" s="16">
        <f t="shared" si="572"/>
        <v>144206.0923270832</v>
      </c>
      <c r="AB607" s="16">
        <f t="shared" si="550"/>
        <v>22000</v>
      </c>
      <c r="AC607" s="16">
        <f t="shared" si="573"/>
        <v>333357.56267972069</v>
      </c>
      <c r="AD607" s="16">
        <f t="shared" si="574"/>
        <v>25528.187088406507</v>
      </c>
      <c r="AE607" s="16">
        <f t="shared" si="551"/>
        <v>307829.37559131416</v>
      </c>
      <c r="AF607" s="16">
        <f t="shared" si="575"/>
        <v>141369.93650100884</v>
      </c>
      <c r="AG607" s="16">
        <f t="shared" si="552"/>
        <v>22000</v>
      </c>
      <c r="AH607" s="16">
        <f t="shared" si="576"/>
        <v>329050.39494494145</v>
      </c>
      <c r="AI607" s="16">
        <f t="shared" si="577"/>
        <v>25514.039195410271</v>
      </c>
      <c r="AJ607" s="16">
        <f t="shared" si="553"/>
        <v>303536.35574953118</v>
      </c>
      <c r="AK607" s="16">
        <f t="shared" si="578"/>
        <v>139945.33303571781</v>
      </c>
      <c r="AL607" s="16">
        <f t="shared" si="554"/>
        <v>22000</v>
      </c>
      <c r="AM607" s="16">
        <f t="shared" si="579"/>
        <v>331201.43559629004</v>
      </c>
      <c r="AN607" s="16">
        <f t="shared" si="580"/>
        <v>25521.116761934816</v>
      </c>
      <c r="AO607" s="16">
        <f t="shared" si="555"/>
        <v>305680.31883435522</v>
      </c>
      <c r="AP607" s="16">
        <f t="shared" si="581"/>
        <v>140658.17951598854</v>
      </c>
      <c r="AQ607" s="16">
        <f t="shared" si="556"/>
        <v>22000</v>
      </c>
      <c r="AR607" s="16">
        <f t="shared" si="582"/>
        <v>329050.39494494145</v>
      </c>
      <c r="AS607" s="16">
        <f t="shared" si="583"/>
        <v>25514.039195410271</v>
      </c>
      <c r="AT607" s="16">
        <f t="shared" si="557"/>
        <v>303536.35574953118</v>
      </c>
      <c r="AU607" s="16">
        <f t="shared" si="584"/>
        <v>139945.33303571781</v>
      </c>
    </row>
    <row r="608" spans="1:47">
      <c r="B608" s="13">
        <v>4</v>
      </c>
      <c r="C608" s="16">
        <f t="shared" si="540"/>
        <v>22000</v>
      </c>
      <c r="D608" s="16">
        <f t="shared" si="558"/>
        <v>385198.82790203963</v>
      </c>
      <c r="E608" s="16">
        <f t="shared" si="559"/>
        <v>25897.713198970192</v>
      </c>
      <c r="F608" s="16">
        <f t="shared" si="541"/>
        <v>359301.11470306944</v>
      </c>
      <c r="G608" s="16">
        <f t="shared" si="560"/>
        <v>148348.35040683261</v>
      </c>
      <c r="H608" s="16">
        <f t="shared" si="542"/>
        <v>22000</v>
      </c>
      <c r="I608" s="16">
        <f t="shared" si="561"/>
        <v>238088.26222353737</v>
      </c>
      <c r="J608" s="16">
        <f t="shared" si="562"/>
        <v>25438.812627506231</v>
      </c>
      <c r="K608" s="16">
        <f t="shared" si="543"/>
        <v>212649.44959603113</v>
      </c>
      <c r="L608" s="16">
        <f t="shared" si="563"/>
        <v>100086.55725767516</v>
      </c>
      <c r="M608" s="16">
        <f t="shared" si="544"/>
        <v>22000</v>
      </c>
      <c r="N608" s="16">
        <f t="shared" si="564"/>
        <v>307625.09038831468</v>
      </c>
      <c r="O608" s="16">
        <f t="shared" si="565"/>
        <v>25668.79145745805</v>
      </c>
      <c r="P608" s="16">
        <f t="shared" si="545"/>
        <v>281956.29893085663</v>
      </c>
      <c r="Q608" s="16">
        <f t="shared" si="566"/>
        <v>124468.93331100696</v>
      </c>
      <c r="R608" s="16">
        <f t="shared" si="546"/>
        <v>22000</v>
      </c>
      <c r="S608" s="16">
        <f t="shared" si="567"/>
        <v>345630.46128594212</v>
      </c>
      <c r="T608" s="16">
        <f t="shared" si="568"/>
        <v>25784.324782531399</v>
      </c>
      <c r="U608" s="16">
        <f t="shared" si="547"/>
        <v>319846.1365034107</v>
      </c>
      <c r="V608" s="16">
        <f t="shared" si="569"/>
        <v>136563.65475793459</v>
      </c>
      <c r="W608" s="16">
        <f t="shared" si="548"/>
        <v>22000</v>
      </c>
      <c r="X608" s="16">
        <f t="shared" si="570"/>
        <v>325319.13623656548</v>
      </c>
      <c r="Y608" s="16">
        <f t="shared" si="571"/>
        <v>25723.421490509871</v>
      </c>
      <c r="Z608" s="16">
        <f t="shared" si="549"/>
        <v>299595.7147460556</v>
      </c>
      <c r="AA608" s="16">
        <f t="shared" si="572"/>
        <v>130199.53208151936</v>
      </c>
      <c r="AB608" s="16">
        <f t="shared" si="550"/>
        <v>22000</v>
      </c>
      <c r="AC608" s="16">
        <f t="shared" si="573"/>
        <v>316430.12834533554</v>
      </c>
      <c r="AD608" s="16">
        <f t="shared" si="574"/>
        <v>25696.163833768369</v>
      </c>
      <c r="AE608" s="16">
        <f t="shared" si="551"/>
        <v>290733.96451156714</v>
      </c>
      <c r="AF608" s="16">
        <f t="shared" si="575"/>
        <v>127342.92883578768</v>
      </c>
      <c r="AG608" s="16">
        <f t="shared" si="552"/>
        <v>22000</v>
      </c>
      <c r="AH608" s="16">
        <f t="shared" si="576"/>
        <v>312017.16152917309</v>
      </c>
      <c r="AI608" s="16">
        <f t="shared" si="577"/>
        <v>25682.491895503492</v>
      </c>
      <c r="AJ608" s="16">
        <f t="shared" si="553"/>
        <v>286334.6696336696</v>
      </c>
      <c r="AK608" s="16">
        <f t="shared" si="578"/>
        <v>125908.10932111318</v>
      </c>
      <c r="AL608" s="16">
        <f t="shared" si="554"/>
        <v>22000</v>
      </c>
      <c r="AM608" s="16">
        <f t="shared" si="579"/>
        <v>314221.02694258711</v>
      </c>
      <c r="AN608" s="16">
        <f t="shared" si="580"/>
        <v>25689.331438612968</v>
      </c>
      <c r="AO608" s="16">
        <f t="shared" si="555"/>
        <v>288531.69550397416</v>
      </c>
      <c r="AP608" s="16">
        <f t="shared" si="581"/>
        <v>126626.06311738542</v>
      </c>
      <c r="AQ608" s="16">
        <f t="shared" si="556"/>
        <v>22000</v>
      </c>
      <c r="AR608" s="16">
        <f t="shared" si="582"/>
        <v>312017.16152917309</v>
      </c>
      <c r="AS608" s="16">
        <f t="shared" si="583"/>
        <v>25682.491895503492</v>
      </c>
      <c r="AT608" s="16">
        <f t="shared" si="557"/>
        <v>286334.6696336696</v>
      </c>
      <c r="AU608" s="16">
        <f t="shared" si="584"/>
        <v>125908.10932111318</v>
      </c>
    </row>
    <row r="609" spans="2:47">
      <c r="B609" s="13">
        <v>5</v>
      </c>
      <c r="C609" s="16">
        <f t="shared" si="540"/>
        <v>22000</v>
      </c>
      <c r="D609" s="16">
        <f t="shared" si="558"/>
        <v>369339.98784787324</v>
      </c>
      <c r="E609" s="16">
        <f t="shared" si="559"/>
        <v>26053.044129224476</v>
      </c>
      <c r="F609" s="16">
        <f t="shared" si="541"/>
        <v>343286.94371864875</v>
      </c>
      <c r="G609" s="16">
        <f t="shared" si="560"/>
        <v>135180.33092534915</v>
      </c>
      <c r="H609" s="16">
        <f t="shared" si="542"/>
        <v>22000</v>
      </c>
      <c r="I609" s="16">
        <f t="shared" si="561"/>
        <v>218590.87521774424</v>
      </c>
      <c r="J609" s="16">
        <f t="shared" si="562"/>
        <v>25609.785876983035</v>
      </c>
      <c r="K609" s="16">
        <f t="shared" si="543"/>
        <v>192981.08934076119</v>
      </c>
      <c r="L609" s="16">
        <f t="shared" si="563"/>
        <v>86628.003152198289</v>
      </c>
      <c r="M609" s="16">
        <f t="shared" si="544"/>
        <v>22000</v>
      </c>
      <c r="N609" s="16">
        <f t="shared" si="564"/>
        <v>289834.1579229848</v>
      </c>
      <c r="O609" s="16">
        <f t="shared" si="565"/>
        <v>25832.005153983013</v>
      </c>
      <c r="P609" s="16">
        <f t="shared" si="545"/>
        <v>264002.15276900178</v>
      </c>
      <c r="Q609" s="16">
        <f t="shared" si="566"/>
        <v>111152.36227303634</v>
      </c>
      <c r="R609" s="16">
        <f t="shared" si="546"/>
        <v>22000</v>
      </c>
      <c r="S609" s="16">
        <f t="shared" si="567"/>
        <v>328782.63755731599</v>
      </c>
      <c r="T609" s="16">
        <f t="shared" si="568"/>
        <v>25943.579968447764</v>
      </c>
      <c r="U609" s="16">
        <f t="shared" si="547"/>
        <v>302839.05758886825</v>
      </c>
      <c r="V609" s="16">
        <f t="shared" si="569"/>
        <v>123321.26475759556</v>
      </c>
      <c r="W609" s="16">
        <f t="shared" si="548"/>
        <v>22000</v>
      </c>
      <c r="X609" s="16">
        <f t="shared" si="570"/>
        <v>307966.41901606042</v>
      </c>
      <c r="Y609" s="16">
        <f t="shared" si="571"/>
        <v>25884.768432445602</v>
      </c>
      <c r="Z609" s="16">
        <f t="shared" si="549"/>
        <v>282081.65058361483</v>
      </c>
      <c r="AA609" s="16">
        <f t="shared" si="572"/>
        <v>116917.8242126877</v>
      </c>
      <c r="AB609" s="16">
        <f t="shared" si="550"/>
        <v>22000</v>
      </c>
      <c r="AC609" s="16">
        <f t="shared" si="573"/>
        <v>298857.07148002036</v>
      </c>
      <c r="AD609" s="16">
        <f t="shared" si="574"/>
        <v>25858.443321221832</v>
      </c>
      <c r="AE609" s="16">
        <f t="shared" si="551"/>
        <v>272998.6281587985</v>
      </c>
      <c r="AF609" s="16">
        <f t="shared" si="575"/>
        <v>114043.77660259786</v>
      </c>
      <c r="AG609" s="16">
        <f t="shared" si="552"/>
        <v>22000</v>
      </c>
      <c r="AH609" s="16">
        <f t="shared" si="576"/>
        <v>294334.86030323431</v>
      </c>
      <c r="AI609" s="16">
        <f t="shared" si="577"/>
        <v>25845.238284418105</v>
      </c>
      <c r="AJ609" s="16">
        <f t="shared" si="553"/>
        <v>268489.62201881618</v>
      </c>
      <c r="AK609" s="16">
        <f t="shared" si="578"/>
        <v>112600.24417028214</v>
      </c>
      <c r="AL609" s="16">
        <f t="shared" si="554"/>
        <v>22000</v>
      </c>
      <c r="AM609" s="16">
        <f t="shared" si="579"/>
        <v>296593.27107635519</v>
      </c>
      <c r="AN609" s="16">
        <f t="shared" si="580"/>
        <v>25851.844325412054</v>
      </c>
      <c r="AO609" s="16">
        <f t="shared" si="555"/>
        <v>270741.42675094312</v>
      </c>
      <c r="AP609" s="16">
        <f t="shared" si="581"/>
        <v>113322.55358719881</v>
      </c>
      <c r="AQ609" s="16">
        <f t="shared" si="556"/>
        <v>22000</v>
      </c>
      <c r="AR609" s="16">
        <f t="shared" si="582"/>
        <v>294334.86030323431</v>
      </c>
      <c r="AS609" s="16">
        <f t="shared" si="583"/>
        <v>25845.238284418105</v>
      </c>
      <c r="AT609" s="16">
        <f t="shared" si="557"/>
        <v>268489.62201881618</v>
      </c>
      <c r="AU609" s="16">
        <f t="shared" si="584"/>
        <v>112600.24417028214</v>
      </c>
    </row>
    <row r="610" spans="2:47">
      <c r="B610" s="13">
        <v>6</v>
      </c>
      <c r="C610" s="16">
        <f t="shared" si="540"/>
        <v>22000</v>
      </c>
      <c r="D610" s="16">
        <f t="shared" si="558"/>
        <v>352878.3809261478</v>
      </c>
      <c r="E610" s="16">
        <f t="shared" si="559"/>
        <v>26202.936161243317</v>
      </c>
      <c r="F610" s="16">
        <f t="shared" si="541"/>
        <v>326675.4447649045</v>
      </c>
      <c r="G610" s="16">
        <f t="shared" si="560"/>
        <v>122688.75867236363</v>
      </c>
      <c r="H610" s="16">
        <f t="shared" si="542"/>
        <v>22000</v>
      </c>
      <c r="I610" s="16">
        <f t="shared" si="561"/>
        <v>198372.98097694205</v>
      </c>
      <c r="J610" s="16">
        <f t="shared" si="562"/>
        <v>25775.005703452822</v>
      </c>
      <c r="K610" s="16">
        <f t="shared" si="543"/>
        <v>172597.97527348922</v>
      </c>
      <c r="L610" s="16">
        <f t="shared" si="563"/>
        <v>73894.362896405146</v>
      </c>
      <c r="M610" s="16">
        <f t="shared" si="544"/>
        <v>22000</v>
      </c>
      <c r="N610" s="16">
        <f t="shared" si="564"/>
        <v>271378.37291736767</v>
      </c>
      <c r="O610" s="16">
        <f t="shared" si="565"/>
        <v>25989.614906136074</v>
      </c>
      <c r="P610" s="16">
        <f t="shared" si="545"/>
        <v>245388.75801123161</v>
      </c>
      <c r="Q610" s="16">
        <f t="shared" si="566"/>
        <v>98536.686355694357</v>
      </c>
      <c r="R610" s="16">
        <f t="shared" si="546"/>
        <v>22000</v>
      </c>
      <c r="S610" s="16">
        <f t="shared" si="567"/>
        <v>311300.38085790124</v>
      </c>
      <c r="T610" s="16">
        <f t="shared" si="568"/>
        <v>26097.31246077162</v>
      </c>
      <c r="U610" s="16">
        <f t="shared" si="547"/>
        <v>285203.06839712959</v>
      </c>
      <c r="V610" s="16">
        <f t="shared" si="569"/>
        <v>110767.49644775958</v>
      </c>
      <c r="W610" s="16">
        <f t="shared" si="548"/>
        <v>22000</v>
      </c>
      <c r="X610" s="16">
        <f t="shared" si="570"/>
        <v>289963.011900921</v>
      </c>
      <c r="Y610" s="16">
        <f t="shared" si="571"/>
        <v>26040.549332370621</v>
      </c>
      <c r="Z610" s="16">
        <f t="shared" si="549"/>
        <v>263922.46256855037</v>
      </c>
      <c r="AA610" s="16">
        <f t="shared" si="572"/>
        <v>104331.22474077324</v>
      </c>
      <c r="AB610" s="16">
        <f t="shared" si="550"/>
        <v>22000</v>
      </c>
      <c r="AC610" s="16">
        <f t="shared" si="573"/>
        <v>280626.20982955536</v>
      </c>
      <c r="AD610" s="16">
        <f t="shared" si="574"/>
        <v>26015.137739581751</v>
      </c>
      <c r="AE610" s="16">
        <f t="shared" si="551"/>
        <v>254611.0720899736</v>
      </c>
      <c r="AF610" s="16">
        <f t="shared" si="575"/>
        <v>101442.6238460254</v>
      </c>
      <c r="AG610" s="16">
        <f t="shared" si="552"/>
        <v>22000</v>
      </c>
      <c r="AH610" s="16">
        <f t="shared" si="576"/>
        <v>275991.22205802193</v>
      </c>
      <c r="AI610" s="16">
        <f t="shared" si="577"/>
        <v>26002.390147411406</v>
      </c>
      <c r="AJ610" s="16">
        <f t="shared" si="553"/>
        <v>249988.83191061052</v>
      </c>
      <c r="AK610" s="16">
        <f t="shared" si="578"/>
        <v>99991.825766809183</v>
      </c>
      <c r="AL610" s="16">
        <f t="shared" si="554"/>
        <v>22000</v>
      </c>
      <c r="AM610" s="16">
        <f t="shared" si="579"/>
        <v>278305.94221436448</v>
      </c>
      <c r="AN610" s="16">
        <f t="shared" si="580"/>
        <v>26008.767409933251</v>
      </c>
      <c r="AO610" s="16">
        <f t="shared" si="555"/>
        <v>252297.17480443121</v>
      </c>
      <c r="AP610" s="16">
        <f t="shared" si="581"/>
        <v>100717.76702874168</v>
      </c>
      <c r="AQ610" s="16">
        <f t="shared" si="556"/>
        <v>22000</v>
      </c>
      <c r="AR610" s="16">
        <f t="shared" si="582"/>
        <v>275991.22205802193</v>
      </c>
      <c r="AS610" s="16">
        <f t="shared" si="583"/>
        <v>26002.390147411406</v>
      </c>
      <c r="AT610" s="16">
        <f t="shared" si="557"/>
        <v>249988.83191061052</v>
      </c>
      <c r="AU610" s="16">
        <f t="shared" si="584"/>
        <v>99991.825766809183</v>
      </c>
    </row>
    <row r="611" spans="2:47">
      <c r="B611" s="13">
        <v>7</v>
      </c>
      <c r="C611" s="16">
        <f t="shared" si="540"/>
        <v>22000</v>
      </c>
      <c r="D611" s="16">
        <f t="shared" si="558"/>
        <v>335802.75669163594</v>
      </c>
      <c r="E611" s="16">
        <f t="shared" si="559"/>
        <v>26347.510669357594</v>
      </c>
      <c r="F611" s="16">
        <f t="shared" si="541"/>
        <v>309455.24602227833</v>
      </c>
      <c r="G611" s="16">
        <f t="shared" si="560"/>
        <v>110845.53224034376</v>
      </c>
      <c r="H611" s="16">
        <f t="shared" si="542"/>
        <v>22000</v>
      </c>
      <c r="I611" s="16">
        <f t="shared" si="561"/>
        <v>177420.36270263052</v>
      </c>
      <c r="J611" s="16">
        <f t="shared" si="562"/>
        <v>25934.58168482122</v>
      </c>
      <c r="K611" s="16">
        <f t="shared" si="543"/>
        <v>151485.78101780929</v>
      </c>
      <c r="L611" s="16">
        <f t="shared" si="563"/>
        <v>61855.674207515236</v>
      </c>
      <c r="M611" s="16">
        <f t="shared" si="544"/>
        <v>22000</v>
      </c>
      <c r="N611" s="16">
        <f t="shared" si="564"/>
        <v>252244.91991006542</v>
      </c>
      <c r="O611" s="16">
        <f t="shared" si="565"/>
        <v>26141.736709760869</v>
      </c>
      <c r="P611" s="16">
        <f t="shared" si="545"/>
        <v>226103.18320030454</v>
      </c>
      <c r="Q611" s="16">
        <f t="shared" si="566"/>
        <v>86592.849237192961</v>
      </c>
      <c r="R611" s="16">
        <f t="shared" si="546"/>
        <v>22000</v>
      </c>
      <c r="S611" s="16">
        <f t="shared" si="567"/>
        <v>293171.64212814544</v>
      </c>
      <c r="T611" s="16">
        <f t="shared" si="568"/>
        <v>26245.641099686385</v>
      </c>
      <c r="U611" s="16">
        <f t="shared" si="547"/>
        <v>266926.00102845905</v>
      </c>
      <c r="V611" s="16">
        <f t="shared" si="569"/>
        <v>98873.768816687065</v>
      </c>
      <c r="W611" s="16">
        <f t="shared" si="548"/>
        <v>22000</v>
      </c>
      <c r="X611" s="16">
        <f t="shared" si="570"/>
        <v>271296.4561727157</v>
      </c>
      <c r="Y611" s="16">
        <f t="shared" si="571"/>
        <v>26190.8815635594</v>
      </c>
      <c r="Z611" s="16">
        <f t="shared" si="549"/>
        <v>245105.57460915629</v>
      </c>
      <c r="AA611" s="16">
        <f t="shared" si="572"/>
        <v>92410.900413404976</v>
      </c>
      <c r="AB611" s="16">
        <f t="shared" si="550"/>
        <v>22000</v>
      </c>
      <c r="AC611" s="16">
        <f t="shared" si="573"/>
        <v>261724.90544416747</v>
      </c>
      <c r="AD611" s="16">
        <f t="shared" si="574"/>
        <v>26166.363782079949</v>
      </c>
      <c r="AE611" s="16">
        <f t="shared" si="551"/>
        <v>235558.54166208752</v>
      </c>
      <c r="AF611" s="16">
        <f t="shared" si="575"/>
        <v>89510.525636145423</v>
      </c>
      <c r="AG611" s="16">
        <f t="shared" si="552"/>
        <v>22000</v>
      </c>
      <c r="AH611" s="16">
        <f t="shared" si="576"/>
        <v>256973.51987419298</v>
      </c>
      <c r="AI611" s="16">
        <f t="shared" si="577"/>
        <v>26154.063831191728</v>
      </c>
      <c r="AJ611" s="16">
        <f t="shared" si="553"/>
        <v>230819.45604300126</v>
      </c>
      <c r="AK611" s="16">
        <f t="shared" si="578"/>
        <v>88053.85344816088</v>
      </c>
      <c r="AL611" s="16">
        <f t="shared" si="554"/>
        <v>22000</v>
      </c>
      <c r="AM611" s="16">
        <f t="shared" si="579"/>
        <v>259346.35786846702</v>
      </c>
      <c r="AN611" s="16">
        <f t="shared" si="580"/>
        <v>26160.217212688989</v>
      </c>
      <c r="AO611" s="16">
        <f t="shared" si="555"/>
        <v>233186.14065577803</v>
      </c>
      <c r="AP611" s="16">
        <f t="shared" si="581"/>
        <v>88782.730636737149</v>
      </c>
      <c r="AQ611" s="16">
        <f t="shared" si="556"/>
        <v>22000</v>
      </c>
      <c r="AR611" s="16">
        <f t="shared" si="582"/>
        <v>256973.51987419298</v>
      </c>
      <c r="AS611" s="16">
        <f t="shared" si="583"/>
        <v>26154.063831191728</v>
      </c>
      <c r="AT611" s="16">
        <f t="shared" si="557"/>
        <v>230819.45604300126</v>
      </c>
      <c r="AU611" s="16">
        <f t="shared" si="584"/>
        <v>88053.85344816088</v>
      </c>
    </row>
    <row r="612" spans="2:47">
      <c r="B612" s="13">
        <v>8</v>
      </c>
      <c r="C612" s="16">
        <f t="shared" si="540"/>
        <v>22000</v>
      </c>
      <c r="D612" s="16">
        <f t="shared" si="558"/>
        <v>318101.42559614079</v>
      </c>
      <c r="E612" s="16">
        <f t="shared" si="559"/>
        <v>26486.892071383161</v>
      </c>
      <c r="F612" s="16">
        <f t="shared" si="541"/>
        <v>291614.5335247576</v>
      </c>
      <c r="G612" s="16">
        <f t="shared" si="560"/>
        <v>99623.448398615816</v>
      </c>
      <c r="H612" s="16">
        <f t="shared" si="542"/>
        <v>22000</v>
      </c>
      <c r="I612" s="16">
        <f t="shared" si="561"/>
        <v>155718.29373944688</v>
      </c>
      <c r="J612" s="16">
        <f t="shared" si="562"/>
        <v>26088.628264738985</v>
      </c>
      <c r="K612" s="16">
        <f t="shared" si="543"/>
        <v>129629.66547470789</v>
      </c>
      <c r="L612" s="16">
        <f t="shared" si="563"/>
        <v>50482.8816359759</v>
      </c>
      <c r="M612" s="16">
        <f t="shared" si="544"/>
        <v>22000</v>
      </c>
      <c r="N612" s="16">
        <f t="shared" si="564"/>
        <v>232420.50613892105</v>
      </c>
      <c r="O612" s="16">
        <f t="shared" si="565"/>
        <v>26288.490502177901</v>
      </c>
      <c r="P612" s="16">
        <f t="shared" si="545"/>
        <v>206132.01563674313</v>
      </c>
      <c r="Q612" s="16">
        <f t="shared" si="566"/>
        <v>75292.698994275328</v>
      </c>
      <c r="R612" s="16">
        <f t="shared" si="546"/>
        <v>22000</v>
      </c>
      <c r="S612" s="16">
        <f t="shared" si="567"/>
        <v>274383.91349719418</v>
      </c>
      <c r="T612" s="16">
        <f t="shared" si="568"/>
        <v>26388.688210412398</v>
      </c>
      <c r="U612" s="16">
        <f t="shared" si="547"/>
        <v>247995.22528678179</v>
      </c>
      <c r="V612" s="16">
        <f t="shared" si="569"/>
        <v>87612.402594433661</v>
      </c>
      <c r="W612" s="16">
        <f t="shared" si="548"/>
        <v>22000</v>
      </c>
      <c r="X612" s="16">
        <f t="shared" si="570"/>
        <v>251953.82436373614</v>
      </c>
      <c r="Y612" s="16">
        <f t="shared" si="571"/>
        <v>26335.886224176815</v>
      </c>
      <c r="Z612" s="16">
        <f t="shared" si="549"/>
        <v>225617.93813955932</v>
      </c>
      <c r="AA612" s="16">
        <f t="shared" si="572"/>
        <v>81128.921241991455</v>
      </c>
      <c r="AB612" s="16">
        <f t="shared" si="550"/>
        <v>22000</v>
      </c>
      <c r="AC612" s="16">
        <f t="shared" si="573"/>
        <v>242140.04731612626</v>
      </c>
      <c r="AD612" s="16">
        <f t="shared" si="574"/>
        <v>26312.241974741555</v>
      </c>
      <c r="AE612" s="16">
        <f t="shared" si="551"/>
        <v>215827.80534138472</v>
      </c>
      <c r="AF612" s="16">
        <f t="shared" si="575"/>
        <v>78219.440900100162</v>
      </c>
      <c r="AG612" s="16">
        <f t="shared" si="552"/>
        <v>22000</v>
      </c>
      <c r="AH612" s="16">
        <f t="shared" si="576"/>
        <v>237268.55164484272</v>
      </c>
      <c r="AI612" s="16">
        <f t="shared" si="577"/>
        <v>26300.379569505814</v>
      </c>
      <c r="AJ612" s="16">
        <f t="shared" si="553"/>
        <v>210968.17207533692</v>
      </c>
      <c r="AK612" s="16">
        <f t="shared" si="578"/>
        <v>76758.230686109091</v>
      </c>
      <c r="AL612" s="16">
        <f t="shared" si="554"/>
        <v>22000</v>
      </c>
      <c r="AM612" s="16">
        <f t="shared" si="579"/>
        <v>239701.36142570048</v>
      </c>
      <c r="AN612" s="16">
        <f t="shared" si="580"/>
        <v>26306.3141140833</v>
      </c>
      <c r="AO612" s="16">
        <f t="shared" si="555"/>
        <v>213395.04731161718</v>
      </c>
      <c r="AP612" s="16">
        <f t="shared" si="581"/>
        <v>77489.375603217573</v>
      </c>
      <c r="AQ612" s="16">
        <f t="shared" si="556"/>
        <v>22000</v>
      </c>
      <c r="AR612" s="16">
        <f t="shared" si="582"/>
        <v>237268.55164484272</v>
      </c>
      <c r="AS612" s="16">
        <f t="shared" si="583"/>
        <v>26300.379569505814</v>
      </c>
      <c r="AT612" s="16">
        <f t="shared" si="557"/>
        <v>210968.17207533692</v>
      </c>
      <c r="AU612" s="16">
        <f t="shared" si="584"/>
        <v>76758.230686109091</v>
      </c>
    </row>
    <row r="613" spans="2:47">
      <c r="B613" s="13">
        <v>9</v>
      </c>
      <c r="C613" s="16">
        <f t="shared" si="540"/>
        <v>22000</v>
      </c>
      <c r="D613" s="16">
        <f t="shared" si="558"/>
        <v>299762.24359143933</v>
      </c>
      <c r="E613" s="16">
        <f t="shared" si="559"/>
        <v>26621.207235844344</v>
      </c>
      <c r="F613" s="16">
        <f t="shared" si="541"/>
        <v>273141.03635559499</v>
      </c>
      <c r="G613" s="16">
        <f t="shared" si="560"/>
        <v>88996.19132038056</v>
      </c>
      <c r="H613" s="16">
        <f t="shared" si="542"/>
        <v>22000</v>
      </c>
      <c r="I613" s="16">
        <f t="shared" si="561"/>
        <v>133251.51832807122</v>
      </c>
      <c r="J613" s="16">
        <f t="shared" si="562"/>
        <v>26237.2640636693</v>
      </c>
      <c r="K613" s="16">
        <f t="shared" si="543"/>
        <v>107014.25426440193</v>
      </c>
      <c r="L613" s="16">
        <f t="shared" si="563"/>
        <v>39747.830439174279</v>
      </c>
      <c r="M613" s="16">
        <f t="shared" si="544"/>
        <v>22000</v>
      </c>
      <c r="N613" s="16">
        <f t="shared" si="564"/>
        <v>211891.34415363375</v>
      </c>
      <c r="O613" s="16">
        <f t="shared" si="565"/>
        <v>26429.999519239216</v>
      </c>
      <c r="P613" s="16">
        <f t="shared" si="545"/>
        <v>185461.34463439454</v>
      </c>
      <c r="Q613" s="16">
        <f t="shared" si="566"/>
        <v>64608.979572958538</v>
      </c>
      <c r="R613" s="16">
        <f t="shared" si="546"/>
        <v>22000</v>
      </c>
      <c r="S613" s="16">
        <f t="shared" si="567"/>
        <v>254924.21188129447</v>
      </c>
      <c r="T613" s="16">
        <f t="shared" si="568"/>
        <v>26526.578985070711</v>
      </c>
      <c r="U613" s="16">
        <f t="shared" si="547"/>
        <v>228397.63289622375</v>
      </c>
      <c r="V613" s="16">
        <f t="shared" si="569"/>
        <v>76956.610571286117</v>
      </c>
      <c r="W613" s="16">
        <f t="shared" si="548"/>
        <v>22000</v>
      </c>
      <c r="X613" s="16">
        <f t="shared" si="570"/>
        <v>231921.70333117861</v>
      </c>
      <c r="Y613" s="16">
        <f t="shared" si="571"/>
        <v>26475.687505929225</v>
      </c>
      <c r="Z613" s="16">
        <f t="shared" si="549"/>
        <v>205446.01582524937</v>
      </c>
      <c r="AA613" s="16">
        <f t="shared" si="572"/>
        <v>70458.251422720234</v>
      </c>
      <c r="AB613" s="16">
        <f t="shared" si="550"/>
        <v>22000</v>
      </c>
      <c r="AC613" s="16">
        <f t="shared" si="573"/>
        <v>221858.03422262304</v>
      </c>
      <c r="AD613" s="16">
        <f t="shared" si="574"/>
        <v>26452.896039219329</v>
      </c>
      <c r="AE613" s="16">
        <f t="shared" si="551"/>
        <v>195405.1381834037</v>
      </c>
      <c r="AF613" s="16">
        <f t="shared" si="575"/>
        <v>67542.223616321047</v>
      </c>
      <c r="AG613" s="16">
        <f t="shared" si="552"/>
        <v>22000</v>
      </c>
      <c r="AH613" s="16">
        <f t="shared" si="576"/>
        <v>216862.62280312183</v>
      </c>
      <c r="AI613" s="16">
        <f t="shared" si="577"/>
        <v>26441.460843078563</v>
      </c>
      <c r="AJ613" s="16">
        <f t="shared" si="553"/>
        <v>190421.16196004328</v>
      </c>
      <c r="AK613" s="16">
        <f t="shared" si="578"/>
        <v>66077.756418802805</v>
      </c>
      <c r="AL613" s="16">
        <f t="shared" si="554"/>
        <v>22000</v>
      </c>
      <c r="AM613" s="16">
        <f t="shared" si="579"/>
        <v>219357.30493350376</v>
      </c>
      <c r="AN613" s="16">
        <f t="shared" si="580"/>
        <v>26447.181715797637</v>
      </c>
      <c r="AO613" s="16">
        <f t="shared" si="555"/>
        <v>192910.12321770613</v>
      </c>
      <c r="AP613" s="16">
        <f t="shared" si="581"/>
        <v>66810.528380568707</v>
      </c>
      <c r="AQ613" s="16">
        <f t="shared" si="556"/>
        <v>22000</v>
      </c>
      <c r="AR613" s="16">
        <f t="shared" si="582"/>
        <v>216862.62280312183</v>
      </c>
      <c r="AS613" s="16">
        <f t="shared" si="583"/>
        <v>26441.460843078563</v>
      </c>
      <c r="AT613" s="16">
        <f t="shared" si="557"/>
        <v>190421.16196004328</v>
      </c>
      <c r="AU613" s="16">
        <f t="shared" si="584"/>
        <v>66077.756418802805</v>
      </c>
    </row>
    <row r="614" spans="2:47">
      <c r="B614" s="13">
        <v>10</v>
      </c>
      <c r="C614" s="16">
        <f t="shared" si="540"/>
        <v>22000</v>
      </c>
      <c r="D614" s="16">
        <f t="shared" si="558"/>
        <v>280772.59691137029</v>
      </c>
      <c r="E614" s="16">
        <f t="shared" si="559"/>
        <v>26750.584925418891</v>
      </c>
      <c r="F614" s="16">
        <f t="shared" si="541"/>
        <v>254022.01198595139</v>
      </c>
      <c r="G614" s="16">
        <f t="shared" si="560"/>
        <v>78938.320467982368</v>
      </c>
      <c r="H614" s="16">
        <f t="shared" si="542"/>
        <v>22000</v>
      </c>
      <c r="I614" s="16">
        <f t="shared" si="561"/>
        <v>110004.23252854931</v>
      </c>
      <c r="J614" s="16">
        <f t="shared" si="562"/>
        <v>26380.61122369811</v>
      </c>
      <c r="K614" s="16">
        <f t="shared" si="543"/>
        <v>83623.6213048512</v>
      </c>
      <c r="L614" s="16">
        <f t="shared" si="563"/>
        <v>29623.258747066036</v>
      </c>
      <c r="M614" s="16">
        <f t="shared" si="544"/>
        <v>22000</v>
      </c>
      <c r="N614" s="16">
        <f t="shared" si="564"/>
        <v>190643.13460347953</v>
      </c>
      <c r="O614" s="16">
        <f t="shared" si="565"/>
        <v>26566.389687738512</v>
      </c>
      <c r="P614" s="16">
        <f t="shared" si="545"/>
        <v>164076.74491574103</v>
      </c>
      <c r="Q614" s="16">
        <f t="shared" si="566"/>
        <v>54515.320731130167</v>
      </c>
      <c r="R614" s="16">
        <f t="shared" si="546"/>
        <v>22000</v>
      </c>
      <c r="S614" s="16">
        <f t="shared" si="567"/>
        <v>234779.06275934423</v>
      </c>
      <c r="T614" s="16">
        <f t="shared" si="568"/>
        <v>26659.440900431513</v>
      </c>
      <c r="U614" s="16">
        <f t="shared" si="547"/>
        <v>208119.62185891272</v>
      </c>
      <c r="V614" s="16">
        <f t="shared" si="569"/>
        <v>66880.486481348838</v>
      </c>
      <c r="W614" s="16">
        <f t="shared" si="548"/>
        <v>22000</v>
      </c>
      <c r="X614" s="16">
        <f t="shared" si="570"/>
        <v>211186.17750740686</v>
      </c>
      <c r="Y614" s="16">
        <f t="shared" si="571"/>
        <v>26610.41209834467</v>
      </c>
      <c r="Z614" s="16">
        <f t="shared" si="549"/>
        <v>184575.76540906218</v>
      </c>
      <c r="AA614" s="16">
        <f t="shared" si="572"/>
        <v>60372.738773311903</v>
      </c>
      <c r="AB614" s="16">
        <f t="shared" si="550"/>
        <v>22000</v>
      </c>
      <c r="AC614" s="16">
        <f t="shared" si="573"/>
        <v>200864.757744248</v>
      </c>
      <c r="AD614" s="16">
        <f t="shared" si="574"/>
        <v>26588.452291125766</v>
      </c>
      <c r="AE614" s="16">
        <f t="shared" si="551"/>
        <v>174276.30545312224</v>
      </c>
      <c r="AF614" s="16">
        <f t="shared" si="575"/>
        <v>57452.612502551056</v>
      </c>
      <c r="AG614" s="16">
        <f t="shared" si="552"/>
        <v>22000</v>
      </c>
      <c r="AH614" s="16">
        <f t="shared" si="576"/>
        <v>195741.52922520688</v>
      </c>
      <c r="AI614" s="16">
        <f t="shared" si="577"/>
        <v>26577.433774980804</v>
      </c>
      <c r="AJ614" s="16">
        <f t="shared" si="553"/>
        <v>169164.09545022607</v>
      </c>
      <c r="AK614" s="16">
        <f t="shared" si="578"/>
        <v>55986.11486566563</v>
      </c>
      <c r="AL614" s="16">
        <f t="shared" si="554"/>
        <v>22000</v>
      </c>
      <c r="AM614" s="16">
        <f t="shared" si="579"/>
        <v>198300.03206040885</v>
      </c>
      <c r="AN614" s="16">
        <f t="shared" si="580"/>
        <v>26582.946237639993</v>
      </c>
      <c r="AO614" s="16">
        <f t="shared" si="555"/>
        <v>171717.08582276886</v>
      </c>
      <c r="AP614" s="16">
        <f t="shared" si="581"/>
        <v>56719.900432886345</v>
      </c>
      <c r="AQ614" s="16">
        <f t="shared" si="556"/>
        <v>22000</v>
      </c>
      <c r="AR614" s="16">
        <f t="shared" si="582"/>
        <v>195741.52922520688</v>
      </c>
      <c r="AS614" s="16">
        <f t="shared" si="583"/>
        <v>26577.433774980804</v>
      </c>
      <c r="AT614" s="16">
        <f t="shared" si="557"/>
        <v>169164.09545022607</v>
      </c>
      <c r="AU614" s="16">
        <f t="shared" si="584"/>
        <v>55986.11486566563</v>
      </c>
    </row>
    <row r="615" spans="2:47">
      <c r="B615" s="13">
        <v>11</v>
      </c>
      <c r="C615" s="16">
        <f t="shared" si="540"/>
        <v>22000</v>
      </c>
      <c r="D615" s="16">
        <f t="shared" si="558"/>
        <v>261119.38700083888</v>
      </c>
      <c r="E615" s="16">
        <f t="shared" si="559"/>
        <v>26875.155276774749</v>
      </c>
      <c r="F615" s="16">
        <f t="shared" si="541"/>
        <v>234244.23172406413</v>
      </c>
      <c r="G615" s="16">
        <f t="shared" si="560"/>
        <v>69425.257264286294</v>
      </c>
      <c r="H615" s="16">
        <f t="shared" si="542"/>
        <v>22000</v>
      </c>
      <c r="I615" s="16">
        <f t="shared" si="561"/>
        <v>85960.065284108743</v>
      </c>
      <c r="J615" s="16">
        <f t="shared" si="562"/>
        <v>26518.794788357212</v>
      </c>
      <c r="K615" s="16">
        <f t="shared" si="543"/>
        <v>59441.270495751531</v>
      </c>
      <c r="L615" s="16">
        <f t="shared" si="563"/>
        <v>20082.788150910659</v>
      </c>
      <c r="M615" s="16">
        <f t="shared" si="544"/>
        <v>22000</v>
      </c>
      <c r="N615" s="16">
        <f t="shared" si="564"/>
        <v>168661.04916868682</v>
      </c>
      <c r="O615" s="16">
        <f t="shared" si="565"/>
        <v>26697.789053869496</v>
      </c>
      <c r="P615" s="16">
        <f t="shared" si="545"/>
        <v>141963.26011481733</v>
      </c>
      <c r="Q615" s="16">
        <f t="shared" si="566"/>
        <v>44986.22658354928</v>
      </c>
      <c r="R615" s="16">
        <f t="shared" si="546"/>
        <v>22000</v>
      </c>
      <c r="S615" s="16">
        <f t="shared" si="567"/>
        <v>213934.48409365074</v>
      </c>
      <c r="T615" s="16">
        <f t="shared" si="568"/>
        <v>26787.403171969196</v>
      </c>
      <c r="U615" s="16">
        <f t="shared" si="547"/>
        <v>187147.08092168154</v>
      </c>
      <c r="V615" s="16">
        <f t="shared" si="569"/>
        <v>57358.992580723614</v>
      </c>
      <c r="W615" s="16">
        <f t="shared" si="548"/>
        <v>22000</v>
      </c>
      <c r="X615" s="16">
        <f t="shared" si="570"/>
        <v>189732.81229459139</v>
      </c>
      <c r="Y615" s="16">
        <f t="shared" si="571"/>
        <v>26740.188629245164</v>
      </c>
      <c r="Z615" s="16">
        <f t="shared" si="549"/>
        <v>162992.62366534624</v>
      </c>
      <c r="AA615" s="16">
        <f t="shared" si="572"/>
        <v>50847.102815620354</v>
      </c>
      <c r="AB615" s="16">
        <f t="shared" si="550"/>
        <v>22000</v>
      </c>
      <c r="AC615" s="16">
        <f t="shared" si="573"/>
        <v>179145.58542748247</v>
      </c>
      <c r="AD615" s="16">
        <f t="shared" si="574"/>
        <v>26719.039074490469</v>
      </c>
      <c r="AE615" s="16">
        <f t="shared" si="551"/>
        <v>152426.54635299201</v>
      </c>
      <c r="AF615" s="16">
        <f t="shared" si="575"/>
        <v>47925.219328002335</v>
      </c>
      <c r="AG615" s="16">
        <f t="shared" si="552"/>
        <v>22000</v>
      </c>
      <c r="AH615" s="16">
        <f t="shared" si="576"/>
        <v>173890.54027710541</v>
      </c>
      <c r="AI615" s="16">
        <f t="shared" si="577"/>
        <v>26708.426562084966</v>
      </c>
      <c r="AJ615" s="16">
        <f t="shared" si="553"/>
        <v>147182.11371502044</v>
      </c>
      <c r="AK615" s="16">
        <f t="shared" si="578"/>
        <v>46457.863955565372</v>
      </c>
      <c r="AL615" s="16">
        <f t="shared" si="554"/>
        <v>22000</v>
      </c>
      <c r="AM615" s="16">
        <f t="shared" si="579"/>
        <v>176514.861200657</v>
      </c>
      <c r="AN615" s="16">
        <f t="shared" si="580"/>
        <v>26713.735950500934</v>
      </c>
      <c r="AO615" s="16">
        <f t="shared" si="555"/>
        <v>149801.12525015607</v>
      </c>
      <c r="AP615" s="16">
        <f t="shared" si="581"/>
        <v>47192.076606037488</v>
      </c>
      <c r="AQ615" s="16">
        <f t="shared" si="556"/>
        <v>22000</v>
      </c>
      <c r="AR615" s="16">
        <f t="shared" si="582"/>
        <v>173890.54027710541</v>
      </c>
      <c r="AS615" s="16">
        <f t="shared" si="583"/>
        <v>26708.426562084966</v>
      </c>
      <c r="AT615" s="16">
        <f t="shared" si="557"/>
        <v>147182.11371502044</v>
      </c>
      <c r="AU615" s="16">
        <f t="shared" si="584"/>
        <v>46457.863955565372</v>
      </c>
    </row>
    <row r="616" spans="2:47">
      <c r="B616" s="13">
        <v>12</v>
      </c>
      <c r="C616" s="16">
        <f t="shared" si="540"/>
        <v>22000</v>
      </c>
      <c r="D616" s="16">
        <f t="shared" si="558"/>
        <v>240789.01555843448</v>
      </c>
      <c r="E616" s="16">
        <f t="shared" si="559"/>
        <v>26995.049316648168</v>
      </c>
      <c r="F616" s="16">
        <f t="shared" si="541"/>
        <v>213793.96624178631</v>
      </c>
      <c r="G616" s="16">
        <f t="shared" si="560"/>
        <v>60433.270675090804</v>
      </c>
      <c r="H616" s="16">
        <f t="shared" si="542"/>
        <v>22000</v>
      </c>
      <c r="I616" s="16">
        <f t="shared" si="561"/>
        <v>61102.059593402832</v>
      </c>
      <c r="J616" s="16">
        <f t="shared" si="562"/>
        <v>26651.942118296203</v>
      </c>
      <c r="K616" s="16">
        <f t="shared" si="543"/>
        <v>34450.117475106628</v>
      </c>
      <c r="L616" s="16">
        <f t="shared" si="563"/>
        <v>11100.912846063207</v>
      </c>
      <c r="M616" s="16">
        <f t="shared" si="544"/>
        <v>22000</v>
      </c>
      <c r="N616" s="16">
        <f t="shared" si="564"/>
        <v>145929.71360242533</v>
      </c>
      <c r="O616" s="16">
        <f t="shared" si="565"/>
        <v>26824.327248046888</v>
      </c>
      <c r="P616" s="16">
        <f t="shared" si="545"/>
        <v>119105.38635437844</v>
      </c>
      <c r="Q616" s="16">
        <f t="shared" si="566"/>
        <v>35997.06287812032</v>
      </c>
      <c r="R616" s="16">
        <f t="shared" si="546"/>
        <v>22000</v>
      </c>
      <c r="S616" s="16">
        <f t="shared" si="567"/>
        <v>192375.97036263332</v>
      </c>
      <c r="T616" s="16">
        <f t="shared" si="568"/>
        <v>26910.596244296692</v>
      </c>
      <c r="U616" s="16">
        <f t="shared" si="547"/>
        <v>165465.37411833662</v>
      </c>
      <c r="V616" s="16">
        <f t="shared" si="569"/>
        <v>48367.94604738948</v>
      </c>
      <c r="W616" s="16">
        <f t="shared" si="548"/>
        <v>22000</v>
      </c>
      <c r="X616" s="16">
        <f t="shared" si="570"/>
        <v>167546.63757055602</v>
      </c>
      <c r="Y616" s="16">
        <f t="shared" si="571"/>
        <v>26865.14714160945</v>
      </c>
      <c r="Z616" s="16">
        <f t="shared" si="549"/>
        <v>140681.49042894656</v>
      </c>
      <c r="AA616" s="16">
        <f t="shared" si="572"/>
        <v>41856.92163217302</v>
      </c>
      <c r="AB616" s="16">
        <f t="shared" si="550"/>
        <v>22000</v>
      </c>
      <c r="AC616" s="16">
        <f t="shared" si="573"/>
        <v>156685.3440580946</v>
      </c>
      <c r="AD616" s="16">
        <f t="shared" si="574"/>
        <v>26844.78623259853</v>
      </c>
      <c r="AE616" s="16">
        <f t="shared" si="551"/>
        <v>129840.55782549607</v>
      </c>
      <c r="AF616" s="16">
        <f t="shared" si="575"/>
        <v>38935.51597814299</v>
      </c>
      <c r="AG616" s="16">
        <f t="shared" si="552"/>
        <v>22000</v>
      </c>
      <c r="AH616" s="16">
        <f t="shared" si="576"/>
        <v>151294.38197221811</v>
      </c>
      <c r="AI616" s="16">
        <f t="shared" si="577"/>
        <v>26834.568942893879</v>
      </c>
      <c r="AJ616" s="16">
        <f t="shared" si="553"/>
        <v>124459.81302932423</v>
      </c>
      <c r="AK616" s="16">
        <f t="shared" si="578"/>
        <v>37468.422496939922</v>
      </c>
      <c r="AL616" s="16">
        <f t="shared" si="554"/>
        <v>22000</v>
      </c>
      <c r="AM616" s="16">
        <f t="shared" si="579"/>
        <v>153986.56868964544</v>
      </c>
      <c r="AN616" s="16">
        <f t="shared" si="580"/>
        <v>26839.680645686934</v>
      </c>
      <c r="AO616" s="16">
        <f t="shared" si="555"/>
        <v>127146.8880439585</v>
      </c>
      <c r="AP616" s="16">
        <f t="shared" si="581"/>
        <v>38202.50224501537</v>
      </c>
      <c r="AQ616" s="16">
        <f t="shared" si="556"/>
        <v>22000</v>
      </c>
      <c r="AR616" s="16">
        <f t="shared" si="582"/>
        <v>151294.38197221811</v>
      </c>
      <c r="AS616" s="16">
        <f t="shared" si="583"/>
        <v>26834.568942893879</v>
      </c>
      <c r="AT616" s="16">
        <f t="shared" si="557"/>
        <v>124459.81302932423</v>
      </c>
      <c r="AU616" s="16">
        <f t="shared" si="584"/>
        <v>37468.422496939922</v>
      </c>
    </row>
    <row r="617" spans="2:47">
      <c r="B617" s="13">
        <v>13</v>
      </c>
      <c r="C617" s="16">
        <f t="shared" si="540"/>
        <v>22000</v>
      </c>
      <c r="D617" s="16">
        <f t="shared" si="558"/>
        <v>219767.36965858183</v>
      </c>
      <c r="E617" s="16">
        <f t="shared" si="559"/>
        <v>27110.398513731419</v>
      </c>
      <c r="F617" s="16">
        <f t="shared" si="541"/>
        <v>192656.97114485039</v>
      </c>
      <c r="G617" s="16">
        <f t="shared" si="560"/>
        <v>51939.4618238494</v>
      </c>
      <c r="H617" s="16">
        <f t="shared" si="542"/>
        <v>22000</v>
      </c>
      <c r="I617" s="16">
        <f t="shared" si="561"/>
        <v>35412.653757361113</v>
      </c>
      <c r="J617" s="16">
        <f t="shared" si="562"/>
        <v>26780.182343246663</v>
      </c>
      <c r="K617" s="16">
        <f t="shared" si="543"/>
        <v>8632.4714141144505</v>
      </c>
      <c r="L617" s="16">
        <f t="shared" si="563"/>
        <v>2652.9874584425525</v>
      </c>
      <c r="M617" s="16">
        <f t="shared" si="544"/>
        <v>22000</v>
      </c>
      <c r="N617" s="16">
        <f t="shared" si="564"/>
        <v>122433.19084911977</v>
      </c>
      <c r="O617" s="16">
        <f t="shared" si="565"/>
        <v>26946.134986067238</v>
      </c>
      <c r="P617" s="16">
        <f t="shared" si="545"/>
        <v>95487.055863052534</v>
      </c>
      <c r="Q617" s="16">
        <f t="shared" si="566"/>
        <v>27524.043129717345</v>
      </c>
      <c r="R617" s="16">
        <f t="shared" si="546"/>
        <v>22000</v>
      </c>
      <c r="S617" s="16">
        <f t="shared" si="567"/>
        <v>170088.47667120295</v>
      </c>
      <c r="T617" s="16">
        <f t="shared" si="568"/>
        <v>27029.151317742613</v>
      </c>
      <c r="U617" s="16">
        <f t="shared" si="547"/>
        <v>143059.32535346033</v>
      </c>
      <c r="V617" s="16">
        <f t="shared" si="569"/>
        <v>39884.004326737559</v>
      </c>
      <c r="W617" s="16">
        <f t="shared" si="548"/>
        <v>22000</v>
      </c>
      <c r="X617" s="16">
        <f t="shared" si="570"/>
        <v>144612.13127153134</v>
      </c>
      <c r="Y617" s="16">
        <f t="shared" si="571"/>
        <v>26985.418606700532</v>
      </c>
      <c r="Z617" s="16">
        <f t="shared" si="549"/>
        <v>117626.7126648308</v>
      </c>
      <c r="AA617" s="16">
        <f t="shared" si="572"/>
        <v>33378.617621883022</v>
      </c>
      <c r="AB617" s="16">
        <f t="shared" si="550"/>
        <v>22000</v>
      </c>
      <c r="AC617" s="16">
        <f t="shared" si="573"/>
        <v>133468.30301114044</v>
      </c>
      <c r="AD617" s="16">
        <f t="shared" si="574"/>
        <v>26965.824615135261</v>
      </c>
      <c r="AE617" s="16">
        <f t="shared" si="551"/>
        <v>106502.47839600517</v>
      </c>
      <c r="AF617" s="16">
        <f t="shared" si="575"/>
        <v>30459.820397878095</v>
      </c>
      <c r="AG617" s="16">
        <f t="shared" si="552"/>
        <v>22000</v>
      </c>
      <c r="AH617" s="16">
        <f t="shared" si="576"/>
        <v>127937.22020536356</v>
      </c>
      <c r="AI617" s="16">
        <f t="shared" si="577"/>
        <v>26955.991701693525</v>
      </c>
      <c r="AJ617" s="16">
        <f t="shared" si="553"/>
        <v>100981.22850367003</v>
      </c>
      <c r="AK617" s="16">
        <f t="shared" si="578"/>
        <v>28994.056215903427</v>
      </c>
      <c r="AL617" s="16">
        <f t="shared" si="554"/>
        <v>22000</v>
      </c>
      <c r="AM617" s="16">
        <f t="shared" si="579"/>
        <v>130699.3720959067</v>
      </c>
      <c r="AN617" s="16">
        <f t="shared" si="580"/>
        <v>26960.911140569133</v>
      </c>
      <c r="AO617" s="16">
        <f t="shared" si="555"/>
        <v>103738.46095533756</v>
      </c>
      <c r="AP617" s="16">
        <f t="shared" si="581"/>
        <v>29727.469184483991</v>
      </c>
      <c r="AQ617" s="16">
        <f t="shared" si="556"/>
        <v>22000</v>
      </c>
      <c r="AR617" s="16">
        <f t="shared" si="582"/>
        <v>127937.22020536356</v>
      </c>
      <c r="AS617" s="16">
        <f t="shared" si="583"/>
        <v>26955.991701693525</v>
      </c>
      <c r="AT617" s="16">
        <f t="shared" si="557"/>
        <v>100981.22850367003</v>
      </c>
      <c r="AU617" s="16">
        <f t="shared" si="584"/>
        <v>28994.056215903427</v>
      </c>
    </row>
    <row r="618" spans="2:47">
      <c r="B618" s="13">
        <v>14</v>
      </c>
      <c r="C618" s="16">
        <f t="shared" si="540"/>
        <v>22000</v>
      </c>
      <c r="D618" s="16">
        <f t="shared" si="558"/>
        <v>198039.80691863754</v>
      </c>
      <c r="E618" s="16">
        <f t="shared" si="559"/>
        <v>27221.334365694787</v>
      </c>
      <c r="F618" s="16">
        <f t="shared" si="541"/>
        <v>170818.47255294275</v>
      </c>
      <c r="G618" s="16">
        <f t="shared" si="560"/>
        <v>43921.747755712611</v>
      </c>
      <c r="H618" s="16">
        <f t="shared" si="542"/>
        <v>22000</v>
      </c>
      <c r="I618" s="16">
        <f t="shared" si="561"/>
        <v>8873.6626654248084</v>
      </c>
      <c r="J618" s="16">
        <f t="shared" si="562"/>
        <v>26903.645850370227</v>
      </c>
      <c r="K618" s="16">
        <f t="shared" si="543"/>
        <v>-14743.712888390579</v>
      </c>
      <c r="L618" s="16">
        <f t="shared" si="563"/>
        <v>0</v>
      </c>
      <c r="M618" s="16">
        <f t="shared" si="544"/>
        <v>22000</v>
      </c>
      <c r="N618" s="16">
        <f t="shared" si="564"/>
        <v>98154.964203866213</v>
      </c>
      <c r="O618" s="16">
        <f t="shared" si="565"/>
        <v>27063.343606289058</v>
      </c>
      <c r="P618" s="16">
        <f t="shared" si="545"/>
        <v>71091.620597577159</v>
      </c>
      <c r="Q618" s="16">
        <f t="shared" si="566"/>
        <v>19544.213734466102</v>
      </c>
      <c r="R618" s="16">
        <f t="shared" si="546"/>
        <v>22000</v>
      </c>
      <c r="S618" s="16">
        <f t="shared" si="567"/>
        <v>147056.40290383602</v>
      </c>
      <c r="T618" s="16">
        <f t="shared" si="568"/>
        <v>27143.199910564523</v>
      </c>
      <c r="U618" s="16">
        <f t="shared" si="547"/>
        <v>119913.20299327149</v>
      </c>
      <c r="V618" s="16">
        <f t="shared" si="569"/>
        <v>31884.649542871462</v>
      </c>
      <c r="W618" s="16">
        <f t="shared" si="548"/>
        <v>22000</v>
      </c>
      <c r="X618" s="16">
        <f t="shared" si="570"/>
        <v>120913.20301668618</v>
      </c>
      <c r="Y618" s="16">
        <f t="shared" si="571"/>
        <v>27101.134473047667</v>
      </c>
      <c r="Z618" s="16">
        <f t="shared" si="549"/>
        <v>93812.06854363851</v>
      </c>
      <c r="AA618" s="16">
        <f t="shared" si="572"/>
        <v>25389.442276564325</v>
      </c>
      <c r="AB618" s="16">
        <f t="shared" si="550"/>
        <v>22000</v>
      </c>
      <c r="AC618" s="16">
        <f t="shared" si="573"/>
        <v>109478.15764238956</v>
      </c>
      <c r="AD618" s="16">
        <f t="shared" si="574"/>
        <v>27082.285621271287</v>
      </c>
      <c r="AE618" s="16">
        <f t="shared" si="551"/>
        <v>82395.872021118266</v>
      </c>
      <c r="AF618" s="16">
        <f t="shared" si="575"/>
        <v>22475.281535403679</v>
      </c>
      <c r="AG618" s="16">
        <f t="shared" si="552"/>
        <v>22000</v>
      </c>
      <c r="AH618" s="16">
        <f t="shared" si="576"/>
        <v>103802.64402806258</v>
      </c>
      <c r="AI618" s="16">
        <f t="shared" si="577"/>
        <v>27072.826208686613</v>
      </c>
      <c r="AJ618" s="16">
        <f t="shared" si="553"/>
        <v>76729.817819375967</v>
      </c>
      <c r="AK618" s="16">
        <f t="shared" si="578"/>
        <v>21011.862784928297</v>
      </c>
      <c r="AL618" s="16">
        <f t="shared" si="554"/>
        <v>22000</v>
      </c>
      <c r="AM618" s="16">
        <f t="shared" si="579"/>
        <v>106636.9135544297</v>
      </c>
      <c r="AN618" s="16">
        <f t="shared" si="580"/>
        <v>27077.558820192935</v>
      </c>
      <c r="AO618" s="16">
        <f t="shared" si="555"/>
        <v>79559.354734236767</v>
      </c>
      <c r="AP618" s="16">
        <f t="shared" si="581"/>
        <v>21744.100734949505</v>
      </c>
      <c r="AQ618" s="16">
        <f t="shared" si="556"/>
        <v>22000</v>
      </c>
      <c r="AR618" s="16">
        <f t="shared" si="582"/>
        <v>103802.64402806258</v>
      </c>
      <c r="AS618" s="16">
        <f t="shared" si="583"/>
        <v>27072.826208686613</v>
      </c>
      <c r="AT618" s="16">
        <f t="shared" si="557"/>
        <v>76729.817819375967</v>
      </c>
      <c r="AU618" s="16">
        <f t="shared" si="584"/>
        <v>21011.862784928297</v>
      </c>
    </row>
    <row r="619" spans="2:47">
      <c r="B619" s="13">
        <v>15</v>
      </c>
      <c r="C619" s="16">
        <f t="shared" si="540"/>
        <v>9601.8485575677969</v>
      </c>
      <c r="D619" s="16">
        <f t="shared" si="558"/>
        <v>175591.14067607198</v>
      </c>
      <c r="E619" s="16">
        <f t="shared" si="559"/>
        <v>11927.236470704045</v>
      </c>
      <c r="F619" s="16">
        <f t="shared" si="541"/>
        <v>163663.90420536793</v>
      </c>
      <c r="G619" s="16">
        <f t="shared" si="560"/>
        <v>40135.598971487467</v>
      </c>
      <c r="H619" s="16">
        <f t="shared" si="542"/>
        <v>22000</v>
      </c>
      <c r="I619" s="16">
        <f t="shared" si="561"/>
        <v>-15186.024275042297</v>
      </c>
      <c r="J619" s="16">
        <f t="shared" si="562"/>
        <v>0</v>
      </c>
      <c r="K619" s="16">
        <f t="shared" si="543"/>
        <v>-37186.024275042299</v>
      </c>
      <c r="L619" s="16">
        <f t="shared" si="563"/>
        <v>0</v>
      </c>
      <c r="M619" s="16">
        <f t="shared" si="544"/>
        <v>22000</v>
      </c>
      <c r="N619" s="16">
        <f t="shared" si="564"/>
        <v>73077.920477073465</v>
      </c>
      <c r="O619" s="16">
        <f t="shared" si="565"/>
        <v>27176.084642253041</v>
      </c>
      <c r="P619" s="16">
        <f t="shared" si="545"/>
        <v>45901.83583482042</v>
      </c>
      <c r="Q619" s="16">
        <f t="shared" si="566"/>
        <v>12035.438183365148</v>
      </c>
      <c r="R619" s="16">
        <f t="shared" si="546"/>
        <v>22000</v>
      </c>
      <c r="S619" s="16">
        <f t="shared" si="567"/>
        <v>123263.5778849035</v>
      </c>
      <c r="T619" s="16">
        <f t="shared" si="568"/>
        <v>27252.873456059067</v>
      </c>
      <c r="U619" s="16">
        <f t="shared" si="547"/>
        <v>96010.70442884443</v>
      </c>
      <c r="V619" s="16">
        <f t="shared" si="569"/>
        <v>24348.172091366097</v>
      </c>
      <c r="W619" s="16">
        <f t="shared" si="548"/>
        <v>22000</v>
      </c>
      <c r="X619" s="16">
        <f t="shared" si="570"/>
        <v>96433.177738747763</v>
      </c>
      <c r="Y619" s="16">
        <f t="shared" si="571"/>
        <v>27212.42625062622</v>
      </c>
      <c r="Z619" s="16">
        <f t="shared" si="549"/>
        <v>69220.751488121547</v>
      </c>
      <c r="AA619" s="16">
        <f t="shared" si="572"/>
        <v>17867.460095664137</v>
      </c>
      <c r="AB619" s="16">
        <f t="shared" si="550"/>
        <v>22000</v>
      </c>
      <c r="AC619" s="16">
        <f t="shared" si="573"/>
        <v>84698.012685388312</v>
      </c>
      <c r="AD619" s="16">
        <f t="shared" si="574"/>
        <v>27194.300778069686</v>
      </c>
      <c r="AE619" s="16">
        <f t="shared" si="551"/>
        <v>57503.711907318626</v>
      </c>
      <c r="AF619" s="16">
        <f t="shared" si="575"/>
        <v>14959.863404888847</v>
      </c>
      <c r="AG619" s="16">
        <f t="shared" si="552"/>
        <v>22000</v>
      </c>
      <c r="AH619" s="16">
        <f t="shared" si="576"/>
        <v>78873.648929249335</v>
      </c>
      <c r="AI619" s="16">
        <f t="shared" si="577"/>
        <v>27185.203995507931</v>
      </c>
      <c r="AJ619" s="16">
        <f t="shared" si="553"/>
        <v>51688.444933741404</v>
      </c>
      <c r="AK619" s="16">
        <f t="shared" si="578"/>
        <v>13499.755960623033</v>
      </c>
      <c r="AL619" s="16">
        <f t="shared" si="554"/>
        <v>22000</v>
      </c>
      <c r="AM619" s="16">
        <f t="shared" si="579"/>
        <v>81782.243105511341</v>
      </c>
      <c r="AN619" s="16">
        <f t="shared" si="580"/>
        <v>27189.755214239678</v>
      </c>
      <c r="AO619" s="16">
        <f t="shared" si="555"/>
        <v>54592.487891271667</v>
      </c>
      <c r="AP619" s="16">
        <f t="shared" si="581"/>
        <v>14230.335782896807</v>
      </c>
      <c r="AQ619" s="16">
        <f t="shared" si="556"/>
        <v>22000</v>
      </c>
      <c r="AR619" s="16">
        <f t="shared" si="582"/>
        <v>78873.648929249335</v>
      </c>
      <c r="AS619" s="16">
        <f t="shared" si="583"/>
        <v>27185.203995507931</v>
      </c>
      <c r="AT619" s="16">
        <f t="shared" si="557"/>
        <v>51688.444933741404</v>
      </c>
      <c r="AU619" s="16">
        <f t="shared" si="584"/>
        <v>13499.755960623033</v>
      </c>
    </row>
    <row r="620" spans="2:47">
      <c r="B620" s="13">
        <v>16</v>
      </c>
      <c r="C620" s="16">
        <f t="shared" si="540"/>
        <v>-2796.3028848644076</v>
      </c>
      <c r="D620" s="16">
        <f t="shared" si="558"/>
        <v>168236.67368886591</v>
      </c>
      <c r="E620" s="16">
        <f t="shared" si="559"/>
        <v>0</v>
      </c>
      <c r="F620" s="16">
        <f t="shared" si="541"/>
        <v>171032.97657373032</v>
      </c>
      <c r="G620" s="16">
        <f t="shared" si="560"/>
        <v>42090.099859168506</v>
      </c>
      <c r="H620" s="16">
        <f t="shared" si="542"/>
        <v>22000</v>
      </c>
      <c r="I620" s="16">
        <f t="shared" si="561"/>
        <v>-38301.605003293567</v>
      </c>
      <c r="J620" s="16">
        <f t="shared" si="562"/>
        <v>0</v>
      </c>
      <c r="K620" s="16">
        <f t="shared" si="543"/>
        <v>-60301.605003293567</v>
      </c>
      <c r="L620" s="16">
        <f t="shared" si="563"/>
        <v>0</v>
      </c>
      <c r="M620" s="16">
        <f t="shared" si="544"/>
        <v>22000</v>
      </c>
      <c r="N620" s="16">
        <f t="shared" si="564"/>
        <v>47184.333128045306</v>
      </c>
      <c r="O620" s="16">
        <f t="shared" si="565"/>
        <v>27284.489429941266</v>
      </c>
      <c r="P620" s="16">
        <f t="shared" si="545"/>
        <v>19899.84369810404</v>
      </c>
      <c r="Q620" s="16">
        <f t="shared" si="566"/>
        <v>4976.3804895606108</v>
      </c>
      <c r="R620" s="16">
        <f t="shared" si="546"/>
        <v>20008.745814986618</v>
      </c>
      <c r="S620" s="16">
        <f t="shared" si="567"/>
        <v>98693.243510586355</v>
      </c>
      <c r="T620" s="16">
        <f t="shared" si="568"/>
        <v>24882.060424020779</v>
      </c>
      <c r="U620" s="16">
        <f t="shared" si="547"/>
        <v>73811.183086565579</v>
      </c>
      <c r="V620" s="16">
        <f t="shared" si="569"/>
        <v>17852.577837646852</v>
      </c>
      <c r="W620" s="16">
        <f t="shared" si="548"/>
        <v>22000</v>
      </c>
      <c r="X620" s="16">
        <f t="shared" si="570"/>
        <v>71154.77928469966</v>
      </c>
      <c r="Y620" s="16">
        <f t="shared" si="571"/>
        <v>27319.425129368497</v>
      </c>
      <c r="Z620" s="16">
        <f t="shared" si="549"/>
        <v>43835.354155331166</v>
      </c>
      <c r="AA620" s="16">
        <f t="shared" si="572"/>
        <v>10791.531751905601</v>
      </c>
      <c r="AB620" s="16">
        <f t="shared" si="550"/>
        <v>22000</v>
      </c>
      <c r="AC620" s="16">
        <f t="shared" si="573"/>
        <v>59110.365618009113</v>
      </c>
      <c r="AD620" s="16">
        <f t="shared" si="574"/>
        <v>27302.0013533807</v>
      </c>
      <c r="AE620" s="16">
        <f t="shared" si="551"/>
        <v>31808.364264628413</v>
      </c>
      <c r="AF620" s="16">
        <f t="shared" si="575"/>
        <v>7892.3283814962933</v>
      </c>
      <c r="AG620" s="16">
        <f t="shared" si="552"/>
        <v>22000</v>
      </c>
      <c r="AH620" s="16">
        <f t="shared" si="576"/>
        <v>53132.620085190145</v>
      </c>
      <c r="AI620" s="16">
        <f t="shared" si="577"/>
        <v>27293.256365303678</v>
      </c>
      <c r="AJ620" s="16">
        <f t="shared" si="553"/>
        <v>25839.363719886467</v>
      </c>
      <c r="AK620" s="16">
        <f t="shared" si="578"/>
        <v>6436.4489445200279</v>
      </c>
      <c r="AL620" s="16">
        <f t="shared" si="554"/>
        <v>22000</v>
      </c>
      <c r="AM620" s="16">
        <f t="shared" si="579"/>
        <v>56117.802002953795</v>
      </c>
      <c r="AN620" s="16">
        <f t="shared" si="580"/>
        <v>27297.631608514246</v>
      </c>
      <c r="AO620" s="16">
        <f t="shared" si="555"/>
        <v>28820.170394439549</v>
      </c>
      <c r="AP620" s="16">
        <f t="shared" si="581"/>
        <v>7164.9121186037401</v>
      </c>
      <c r="AQ620" s="16">
        <f t="shared" si="556"/>
        <v>22000</v>
      </c>
      <c r="AR620" s="16">
        <f t="shared" si="582"/>
        <v>53132.620085190145</v>
      </c>
      <c r="AS620" s="16">
        <f t="shared" si="583"/>
        <v>27293.256365303678</v>
      </c>
      <c r="AT620" s="16">
        <f t="shared" si="557"/>
        <v>25839.363719886467</v>
      </c>
      <c r="AU620" s="16">
        <f t="shared" si="584"/>
        <v>6436.4489445200279</v>
      </c>
    </row>
    <row r="621" spans="2:47">
      <c r="B621" s="13">
        <v>17</v>
      </c>
      <c r="C621" s="16">
        <f t="shared" si="540"/>
        <v>-2796.3028848644076</v>
      </c>
      <c r="D621" s="16">
        <f t="shared" si="558"/>
        <v>175811.63793920036</v>
      </c>
      <c r="E621" s="16">
        <f t="shared" si="559"/>
        <v>0</v>
      </c>
      <c r="F621" s="16">
        <f t="shared" si="541"/>
        <v>178607.94082406478</v>
      </c>
      <c r="G621" s="16">
        <f t="shared" si="560"/>
        <v>44006.277200032273</v>
      </c>
      <c r="H621" s="16">
        <f t="shared" si="542"/>
        <v>22000</v>
      </c>
      <c r="I621" s="16">
        <f t="shared" si="561"/>
        <v>-62110.653153392377</v>
      </c>
      <c r="J621" s="16">
        <f t="shared" si="562"/>
        <v>0</v>
      </c>
      <c r="K621" s="16">
        <f t="shared" si="543"/>
        <v>-84110.65315339237</v>
      </c>
      <c r="L621" s="16">
        <f t="shared" si="563"/>
        <v>0</v>
      </c>
      <c r="M621" s="16">
        <f t="shared" si="544"/>
        <v>22000</v>
      </c>
      <c r="N621" s="16">
        <f t="shared" si="564"/>
        <v>20455.845331029068</v>
      </c>
      <c r="O621" s="16">
        <f t="shared" si="565"/>
        <v>27388.688748687011</v>
      </c>
      <c r="P621" s="16">
        <f t="shared" si="545"/>
        <v>-5568.8155277527321</v>
      </c>
      <c r="Q621" s="16">
        <f t="shared" si="566"/>
        <v>0</v>
      </c>
      <c r="R621" s="16">
        <f t="shared" si="546"/>
        <v>-1895.0502201606093</v>
      </c>
      <c r="S621" s="16">
        <f t="shared" si="567"/>
        <v>75873.467542004233</v>
      </c>
      <c r="T621" s="16">
        <f t="shared" si="568"/>
        <v>0</v>
      </c>
      <c r="U621" s="16">
        <f t="shared" si="547"/>
        <v>77768.517762164847</v>
      </c>
      <c r="V621" s="16">
        <f t="shared" si="569"/>
        <v>19360.419664517118</v>
      </c>
      <c r="W621" s="16">
        <f t="shared" si="548"/>
        <v>14194.946764667695</v>
      </c>
      <c r="X621" s="16">
        <f t="shared" si="570"/>
        <v>45060.113950431121</v>
      </c>
      <c r="Y621" s="16">
        <f t="shared" si="571"/>
        <v>17693.524728104789</v>
      </c>
      <c r="Z621" s="16">
        <f t="shared" si="549"/>
        <v>27366.589222326333</v>
      </c>
      <c r="AA621" s="16">
        <f t="shared" si="572"/>
        <v>6425.5648175916513</v>
      </c>
      <c r="AB621" s="16">
        <f t="shared" si="550"/>
        <v>22000</v>
      </c>
      <c r="AC621" s="16">
        <f t="shared" si="573"/>
        <v>32697.089962182134</v>
      </c>
      <c r="AD621" s="16">
        <f t="shared" si="574"/>
        <v>27405.518002208017</v>
      </c>
      <c r="AE621" s="16">
        <f t="shared" si="551"/>
        <v>5291.5719599741169</v>
      </c>
      <c r="AF621" s="16">
        <f t="shared" si="575"/>
        <v>1252.2198371906773</v>
      </c>
      <c r="AG621" s="16">
        <f t="shared" si="552"/>
        <v>22000</v>
      </c>
      <c r="AH621" s="16">
        <f t="shared" si="576"/>
        <v>26561.315542220098</v>
      </c>
      <c r="AI621" s="16">
        <f t="shared" si="577"/>
        <v>27397.114036372397</v>
      </c>
      <c r="AJ621" s="16">
        <f t="shared" si="553"/>
        <v>-671.14977318192132</v>
      </c>
      <c r="AK621" s="16">
        <f t="shared" si="578"/>
        <v>0</v>
      </c>
      <c r="AL621" s="16">
        <f t="shared" si="554"/>
        <v>22000</v>
      </c>
      <c r="AM621" s="16">
        <f t="shared" si="579"/>
        <v>29625.40595526019</v>
      </c>
      <c r="AN621" s="16">
        <f t="shared" si="580"/>
        <v>27401.318689949421</v>
      </c>
      <c r="AO621" s="16">
        <f t="shared" si="555"/>
        <v>2224.087265310769</v>
      </c>
      <c r="AP621" s="16">
        <f t="shared" si="581"/>
        <v>527.34910029993637</v>
      </c>
      <c r="AQ621" s="16">
        <f t="shared" si="556"/>
        <v>22000</v>
      </c>
      <c r="AR621" s="16">
        <f t="shared" si="582"/>
        <v>26561.315542220098</v>
      </c>
      <c r="AS621" s="16">
        <f t="shared" si="583"/>
        <v>27397.114036372397</v>
      </c>
      <c r="AT621" s="16">
        <f t="shared" si="557"/>
        <v>-671.14977318192132</v>
      </c>
      <c r="AU621" s="16">
        <f t="shared" si="584"/>
        <v>0</v>
      </c>
    </row>
    <row r="622" spans="2:47">
      <c r="B622" s="13">
        <v>18</v>
      </c>
      <c r="C622" s="16">
        <f t="shared" si="540"/>
        <v>-2796.3028848644076</v>
      </c>
      <c r="D622" s="16">
        <f t="shared" si="558"/>
        <v>183598.24669068915</v>
      </c>
      <c r="E622" s="16">
        <f t="shared" si="559"/>
        <v>0</v>
      </c>
      <c r="F622" s="16">
        <f t="shared" si="541"/>
        <v>186394.54957555357</v>
      </c>
      <c r="G622" s="16">
        <f t="shared" si="560"/>
        <v>45884.882436173219</v>
      </c>
      <c r="H622" s="16">
        <f t="shared" si="542"/>
        <v>22000</v>
      </c>
      <c r="I622" s="16">
        <f t="shared" si="561"/>
        <v>-86633.97274799415</v>
      </c>
      <c r="J622" s="16">
        <f t="shared" si="562"/>
        <v>0</v>
      </c>
      <c r="K622" s="16">
        <f t="shared" si="543"/>
        <v>-108633.97274799415</v>
      </c>
      <c r="L622" s="16">
        <f t="shared" si="563"/>
        <v>0</v>
      </c>
      <c r="M622" s="16">
        <f t="shared" si="544"/>
        <v>6681.1679059794506</v>
      </c>
      <c r="N622" s="16">
        <f t="shared" si="564"/>
        <v>-5735.879993585314</v>
      </c>
      <c r="O622" s="16">
        <f t="shared" si="565"/>
        <v>0</v>
      </c>
      <c r="P622" s="16">
        <f t="shared" si="545"/>
        <v>-12417.047899564765</v>
      </c>
      <c r="Q622" s="16">
        <f t="shared" si="566"/>
        <v>0</v>
      </c>
      <c r="R622" s="16">
        <f t="shared" si="546"/>
        <v>-1895.0502201606093</v>
      </c>
      <c r="S622" s="16">
        <f t="shared" si="567"/>
        <v>79941.370148439732</v>
      </c>
      <c r="T622" s="16">
        <f t="shared" si="568"/>
        <v>0</v>
      </c>
      <c r="U622" s="16">
        <f t="shared" si="547"/>
        <v>81836.420368600346</v>
      </c>
      <c r="V622" s="16">
        <f t="shared" si="569"/>
        <v>20838.69596537032</v>
      </c>
      <c r="W622" s="16">
        <f t="shared" si="548"/>
        <v>-1415.159705996911</v>
      </c>
      <c r="X622" s="16">
        <f t="shared" si="570"/>
        <v>28131.211725198133</v>
      </c>
      <c r="Y622" s="16">
        <f t="shared" si="571"/>
        <v>0</v>
      </c>
      <c r="Z622" s="16">
        <f t="shared" si="549"/>
        <v>29546.371431195043</v>
      </c>
      <c r="AA622" s="16">
        <f t="shared" si="572"/>
        <v>7686.9848270476095</v>
      </c>
      <c r="AB622" s="16">
        <f t="shared" si="550"/>
        <v>-1196.7039235138702</v>
      </c>
      <c r="AC622" s="16">
        <f t="shared" si="573"/>
        <v>5439.4184805357945</v>
      </c>
      <c r="AD622" s="16">
        <f t="shared" si="574"/>
        <v>0</v>
      </c>
      <c r="AE622" s="16">
        <f t="shared" si="551"/>
        <v>6636.1224040496645</v>
      </c>
      <c r="AF622" s="16">
        <f t="shared" si="575"/>
        <v>2400.9056477495565</v>
      </c>
      <c r="AG622" s="16">
        <f t="shared" si="552"/>
        <v>2760.4366397730432</v>
      </c>
      <c r="AH622" s="16">
        <f t="shared" si="576"/>
        <v>-691.28426637737903</v>
      </c>
      <c r="AI622" s="16">
        <f t="shared" si="577"/>
        <v>0</v>
      </c>
      <c r="AJ622" s="16">
        <f t="shared" si="553"/>
        <v>-3451.7209061504223</v>
      </c>
      <c r="AK622" s="16">
        <f t="shared" si="578"/>
        <v>0</v>
      </c>
      <c r="AL622" s="16">
        <f t="shared" si="554"/>
        <v>786.41752026465349</v>
      </c>
      <c r="AM622" s="16">
        <f t="shared" si="579"/>
        <v>2286.2282635035517</v>
      </c>
      <c r="AN622" s="16">
        <f t="shared" si="580"/>
        <v>983.05572429017593</v>
      </c>
      <c r="AO622" s="16">
        <f t="shared" si="555"/>
        <v>1303.1725392133758</v>
      </c>
      <c r="AP622" s="16">
        <f t="shared" si="581"/>
        <v>294.7001575718711</v>
      </c>
      <c r="AQ622" s="16">
        <f t="shared" si="556"/>
        <v>2760.4366397730432</v>
      </c>
      <c r="AR622" s="16">
        <f t="shared" si="582"/>
        <v>-691.28426637737903</v>
      </c>
      <c r="AS622" s="16">
        <f t="shared" si="583"/>
        <v>0</v>
      </c>
      <c r="AT622" s="16">
        <f t="shared" si="557"/>
        <v>-3451.7209061504223</v>
      </c>
      <c r="AU622" s="16">
        <f t="shared" si="584"/>
        <v>0</v>
      </c>
    </row>
    <row r="623" spans="2:47">
      <c r="B623" s="13">
        <v>19</v>
      </c>
      <c r="C623" s="16">
        <f t="shared" si="540"/>
        <v>-2796.3028848644076</v>
      </c>
      <c r="D623" s="16">
        <f t="shared" si="558"/>
        <v>191602.41329069453</v>
      </c>
      <c r="E623" s="16">
        <f t="shared" si="559"/>
        <v>0</v>
      </c>
      <c r="F623" s="16">
        <f t="shared" si="541"/>
        <v>194398.71617555895</v>
      </c>
      <c r="G623" s="16">
        <f t="shared" si="560"/>
        <v>47726.652275527085</v>
      </c>
      <c r="H623" s="16">
        <f t="shared" si="542"/>
        <v>22000</v>
      </c>
      <c r="I623" s="16">
        <f t="shared" si="561"/>
        <v>-111892.99193043397</v>
      </c>
      <c r="J623" s="16">
        <f t="shared" si="562"/>
        <v>0</v>
      </c>
      <c r="K623" s="16">
        <f t="shared" si="543"/>
        <v>-133892.99193043396</v>
      </c>
      <c r="L623" s="16">
        <f t="shared" si="563"/>
        <v>0</v>
      </c>
      <c r="M623" s="16">
        <f t="shared" si="544"/>
        <v>-978.24814103082463</v>
      </c>
      <c r="N623" s="16">
        <f t="shared" si="564"/>
        <v>-12789.559336551707</v>
      </c>
      <c r="O623" s="16">
        <f t="shared" si="565"/>
        <v>0</v>
      </c>
      <c r="P623" s="16">
        <f t="shared" si="545"/>
        <v>-11811.311195520882</v>
      </c>
      <c r="Q623" s="16">
        <f t="shared" si="566"/>
        <v>0</v>
      </c>
      <c r="R623" s="16">
        <f t="shared" si="546"/>
        <v>-1895.0502201606093</v>
      </c>
      <c r="S623" s="16">
        <f t="shared" si="567"/>
        <v>84122.929953699044</v>
      </c>
      <c r="T623" s="16">
        <f t="shared" si="568"/>
        <v>0</v>
      </c>
      <c r="U623" s="16">
        <f t="shared" si="547"/>
        <v>86017.980173859658</v>
      </c>
      <c r="V623" s="16">
        <f t="shared" si="569"/>
        <v>22287.986456402872</v>
      </c>
      <c r="W623" s="16">
        <f t="shared" si="548"/>
        <v>-1415.159705996911</v>
      </c>
      <c r="X623" s="16">
        <f t="shared" si="570"/>
        <v>30371.897048982632</v>
      </c>
      <c r="Y623" s="16">
        <f t="shared" si="571"/>
        <v>0</v>
      </c>
      <c r="Z623" s="16">
        <f t="shared" si="549"/>
        <v>31787.056754979541</v>
      </c>
      <c r="AA623" s="16">
        <f t="shared" si="572"/>
        <v>8923.6711108279615</v>
      </c>
      <c r="AB623" s="16">
        <f t="shared" si="550"/>
        <v>-1196.7039235138702</v>
      </c>
      <c r="AC623" s="16">
        <f t="shared" si="573"/>
        <v>6821.535664018812</v>
      </c>
      <c r="AD623" s="16">
        <f t="shared" si="574"/>
        <v>0</v>
      </c>
      <c r="AE623" s="16">
        <f t="shared" si="551"/>
        <v>8018.239587532682</v>
      </c>
      <c r="AF623" s="16">
        <f t="shared" si="575"/>
        <v>3527.0682071210067</v>
      </c>
      <c r="AG623" s="16">
        <f t="shared" si="552"/>
        <v>-1087.4760322723498</v>
      </c>
      <c r="AH623" s="16">
        <f t="shared" si="576"/>
        <v>-3555.2725333349349</v>
      </c>
      <c r="AI623" s="16">
        <f t="shared" si="577"/>
        <v>0</v>
      </c>
      <c r="AJ623" s="16">
        <f t="shared" si="553"/>
        <v>-2467.7965010625849</v>
      </c>
      <c r="AK623" s="16">
        <f t="shared" si="578"/>
        <v>0</v>
      </c>
      <c r="AL623" s="16">
        <f t="shared" si="554"/>
        <v>-1142.0899778931052</v>
      </c>
      <c r="AM623" s="16">
        <f t="shared" si="579"/>
        <v>1339.5831799589976</v>
      </c>
      <c r="AN623" s="16">
        <f t="shared" si="580"/>
        <v>0</v>
      </c>
      <c r="AO623" s="16">
        <f t="shared" si="555"/>
        <v>2481.673157852103</v>
      </c>
      <c r="AP623" s="16">
        <f t="shared" si="581"/>
        <v>1408.617779867624</v>
      </c>
      <c r="AQ623" s="16">
        <f t="shared" si="556"/>
        <v>-1087.4760322723498</v>
      </c>
      <c r="AR623" s="16">
        <f t="shared" si="582"/>
        <v>-3555.2725333349349</v>
      </c>
      <c r="AS623" s="16">
        <f t="shared" si="583"/>
        <v>0</v>
      </c>
      <c r="AT623" s="16">
        <f t="shared" si="557"/>
        <v>-2467.7965010625849</v>
      </c>
      <c r="AU623" s="16">
        <f t="shared" si="584"/>
        <v>0</v>
      </c>
    </row>
    <row r="624" spans="2:47">
      <c r="B624" s="13">
        <v>20</v>
      </c>
      <c r="C624" s="16">
        <f t="shared" si="540"/>
        <v>-2796.3028848644076</v>
      </c>
      <c r="D624" s="16">
        <f t="shared" si="558"/>
        <v>199830.21630550406</v>
      </c>
      <c r="E624" s="16">
        <f t="shared" si="559"/>
        <v>0</v>
      </c>
      <c r="F624" s="16">
        <f t="shared" si="541"/>
        <v>202626.51919036848</v>
      </c>
      <c r="G624" s="16">
        <f t="shared" si="560"/>
        <v>49532.308980775975</v>
      </c>
      <c r="H624" s="16">
        <f t="shared" si="542"/>
        <v>22000</v>
      </c>
      <c r="I624" s="16">
        <f t="shared" si="561"/>
        <v>-137909.78168834699</v>
      </c>
      <c r="J624" s="16">
        <f t="shared" si="562"/>
        <v>0</v>
      </c>
      <c r="K624" s="16">
        <f t="shared" si="543"/>
        <v>-159909.78168834699</v>
      </c>
      <c r="L624" s="16">
        <f t="shared" si="563"/>
        <v>0</v>
      </c>
      <c r="M624" s="16">
        <f t="shared" si="544"/>
        <v>-978.24814103082463</v>
      </c>
      <c r="N624" s="16">
        <f t="shared" si="564"/>
        <v>-12165.650531386509</v>
      </c>
      <c r="O624" s="16">
        <f t="shared" si="565"/>
        <v>0</v>
      </c>
      <c r="P624" s="16">
        <f t="shared" si="545"/>
        <v>-11187.402390355684</v>
      </c>
      <c r="Q624" s="16">
        <f t="shared" si="566"/>
        <v>0</v>
      </c>
      <c r="R624" s="16">
        <f t="shared" si="546"/>
        <v>-1895.0502201606093</v>
      </c>
      <c r="S624" s="16">
        <f t="shared" si="567"/>
        <v>88421.322539917295</v>
      </c>
      <c r="T624" s="16">
        <f t="shared" si="568"/>
        <v>0</v>
      </c>
      <c r="U624" s="16">
        <f t="shared" si="547"/>
        <v>90316.372760077909</v>
      </c>
      <c r="V624" s="16">
        <f t="shared" si="569"/>
        <v>23708.859486826943</v>
      </c>
      <c r="W624" s="16">
        <f t="shared" si="548"/>
        <v>-1415.159705996911</v>
      </c>
      <c r="X624" s="16">
        <f t="shared" si="570"/>
        <v>32675.187120713672</v>
      </c>
      <c r="Y624" s="16">
        <f t="shared" si="571"/>
        <v>0</v>
      </c>
      <c r="Z624" s="16">
        <f t="shared" si="549"/>
        <v>34090.346826710585</v>
      </c>
      <c r="AA624" s="16">
        <f t="shared" si="572"/>
        <v>10136.108643945954</v>
      </c>
      <c r="AB624" s="16">
        <f t="shared" si="550"/>
        <v>-1196.7039235138702</v>
      </c>
      <c r="AC624" s="16">
        <f t="shared" si="573"/>
        <v>8242.2692016083438</v>
      </c>
      <c r="AD624" s="16">
        <f t="shared" si="574"/>
        <v>0</v>
      </c>
      <c r="AE624" s="16">
        <f t="shared" si="551"/>
        <v>9438.9731251222147</v>
      </c>
      <c r="AF624" s="16">
        <f t="shared" si="575"/>
        <v>4631.1491476812516</v>
      </c>
      <c r="AG624" s="16">
        <f t="shared" si="552"/>
        <v>-1087.4760322723498</v>
      </c>
      <c r="AH624" s="16">
        <f t="shared" si="576"/>
        <v>-2541.8303960944627</v>
      </c>
      <c r="AI624" s="16">
        <f t="shared" si="577"/>
        <v>0</v>
      </c>
      <c r="AJ624" s="16">
        <f t="shared" si="553"/>
        <v>-1454.3543638221129</v>
      </c>
      <c r="AK624" s="16">
        <f t="shared" si="578"/>
        <v>0</v>
      </c>
      <c r="AL624" s="16">
        <f t="shared" si="554"/>
        <v>-1142.0899778931052</v>
      </c>
      <c r="AM624" s="16">
        <f t="shared" si="579"/>
        <v>2551.0111058824905</v>
      </c>
      <c r="AN624" s="16">
        <f t="shared" si="580"/>
        <v>0</v>
      </c>
      <c r="AO624" s="16">
        <f t="shared" si="555"/>
        <v>3693.1010837755957</v>
      </c>
      <c r="AP624" s="16">
        <f t="shared" si="581"/>
        <v>2500.6938801575775</v>
      </c>
      <c r="AQ624" s="16">
        <f t="shared" si="556"/>
        <v>-1087.4760322723498</v>
      </c>
      <c r="AR624" s="16">
        <f t="shared" si="582"/>
        <v>-2541.8303960944627</v>
      </c>
      <c r="AS624" s="16">
        <f t="shared" si="583"/>
        <v>0</v>
      </c>
      <c r="AT624" s="16">
        <f t="shared" si="557"/>
        <v>-1454.3543638221129</v>
      </c>
      <c r="AU624" s="16">
        <f t="shared" si="584"/>
        <v>0</v>
      </c>
    </row>
    <row r="625" spans="2:47">
      <c r="B625" s="13">
        <v>21</v>
      </c>
      <c r="C625" s="16">
        <f t="shared" si="540"/>
        <v>-2796.3028848644076</v>
      </c>
      <c r="D625" s="16">
        <f t="shared" si="558"/>
        <v>208287.90413654738</v>
      </c>
      <c r="E625" s="16">
        <f t="shared" si="559"/>
        <v>0</v>
      </c>
      <c r="F625" s="16">
        <f t="shared" si="541"/>
        <v>211084.2070214118</v>
      </c>
      <c r="G625" s="16">
        <f t="shared" si="560"/>
        <v>51302.560652588611</v>
      </c>
      <c r="H625" s="16">
        <f t="shared" si="542"/>
        <v>2581.1483219866009</v>
      </c>
      <c r="I625" s="16">
        <f t="shared" si="561"/>
        <v>-164707.0751389974</v>
      </c>
      <c r="J625" s="16">
        <f t="shared" si="562"/>
        <v>0</v>
      </c>
      <c r="K625" s="16">
        <f t="shared" si="543"/>
        <v>-167288.22346098401</v>
      </c>
      <c r="L625" s="16">
        <f t="shared" si="563"/>
        <v>0</v>
      </c>
      <c r="M625" s="16">
        <f t="shared" si="544"/>
        <v>-978.24814103082463</v>
      </c>
      <c r="N625" s="16">
        <f t="shared" si="564"/>
        <v>-11523.024462066356</v>
      </c>
      <c r="O625" s="16">
        <f t="shared" si="565"/>
        <v>0</v>
      </c>
      <c r="P625" s="16">
        <f t="shared" si="545"/>
        <v>-10544.776321035532</v>
      </c>
      <c r="Q625" s="16">
        <f t="shared" si="566"/>
        <v>0</v>
      </c>
      <c r="R625" s="16">
        <f t="shared" si="546"/>
        <v>-1895.0502201606093</v>
      </c>
      <c r="S625" s="16">
        <f t="shared" si="567"/>
        <v>92839.812214994497</v>
      </c>
      <c r="T625" s="16">
        <f t="shared" si="568"/>
        <v>0</v>
      </c>
      <c r="U625" s="16">
        <f t="shared" si="547"/>
        <v>94734.862435155112</v>
      </c>
      <c r="V625" s="16">
        <f t="shared" si="569"/>
        <v>25101.872261752502</v>
      </c>
      <c r="W625" s="16">
        <f t="shared" si="548"/>
        <v>-1415.159705996911</v>
      </c>
      <c r="X625" s="16">
        <f t="shared" si="570"/>
        <v>35042.831117048881</v>
      </c>
      <c r="Y625" s="16">
        <f t="shared" si="571"/>
        <v>0</v>
      </c>
      <c r="Z625" s="16">
        <f t="shared" si="549"/>
        <v>36457.990823045795</v>
      </c>
      <c r="AA625" s="16">
        <f t="shared" si="572"/>
        <v>11324.772892100849</v>
      </c>
      <c r="AB625" s="16">
        <f t="shared" si="550"/>
        <v>-1196.7039235138702</v>
      </c>
      <c r="AC625" s="16">
        <f t="shared" si="573"/>
        <v>9702.6980342381303</v>
      </c>
      <c r="AD625" s="16">
        <f t="shared" si="574"/>
        <v>0</v>
      </c>
      <c r="AE625" s="16">
        <f t="shared" si="551"/>
        <v>10899.401957752001</v>
      </c>
      <c r="AF625" s="16">
        <f t="shared" si="575"/>
        <v>5713.5814423481579</v>
      </c>
      <c r="AG625" s="16">
        <f t="shared" si="552"/>
        <v>-1087.4760322723498</v>
      </c>
      <c r="AH625" s="16">
        <f t="shared" si="576"/>
        <v>-1497.9849947367763</v>
      </c>
      <c r="AI625" s="16">
        <f t="shared" si="577"/>
        <v>0</v>
      </c>
      <c r="AJ625" s="16">
        <f t="shared" si="553"/>
        <v>-410.50896246442653</v>
      </c>
      <c r="AK625" s="16">
        <f t="shared" si="578"/>
        <v>0</v>
      </c>
      <c r="AL625" s="16">
        <f t="shared" si="554"/>
        <v>-1142.0899778931052</v>
      </c>
      <c r="AM625" s="16">
        <f t="shared" si="579"/>
        <v>3796.286328056286</v>
      </c>
      <c r="AN625" s="16">
        <f t="shared" si="580"/>
        <v>0</v>
      </c>
      <c r="AO625" s="16">
        <f t="shared" si="555"/>
        <v>4938.3763059493913</v>
      </c>
      <c r="AP625" s="16">
        <f t="shared" si="581"/>
        <v>3571.3567235791006</v>
      </c>
      <c r="AQ625" s="16">
        <f t="shared" si="556"/>
        <v>-1087.4760322723498</v>
      </c>
      <c r="AR625" s="16">
        <f t="shared" si="582"/>
        <v>-1497.9849947367763</v>
      </c>
      <c r="AS625" s="16">
        <f t="shared" si="583"/>
        <v>0</v>
      </c>
      <c r="AT625" s="16">
        <f t="shared" si="557"/>
        <v>-410.50896246442653</v>
      </c>
      <c r="AU625" s="16">
        <f t="shared" si="584"/>
        <v>0</v>
      </c>
    </row>
    <row r="626" spans="2:47">
      <c r="B626" s="13">
        <v>22</v>
      </c>
      <c r="C626" s="16">
        <f t="shared" si="540"/>
        <v>-2796.3028848644076</v>
      </c>
      <c r="D626" s="16">
        <f t="shared" si="558"/>
        <v>216981.89976559006</v>
      </c>
      <c r="E626" s="16">
        <f t="shared" si="559"/>
        <v>0</v>
      </c>
      <c r="F626" s="16">
        <f t="shared" si="541"/>
        <v>219778.20265045448</v>
      </c>
      <c r="G626" s="16">
        <f t="shared" si="560"/>
        <v>53038.101507306885</v>
      </c>
      <c r="H626" s="16">
        <f t="shared" si="542"/>
        <v>815.79816943992773</v>
      </c>
      <c r="I626" s="16">
        <f t="shared" si="561"/>
        <v>-172306.87016481353</v>
      </c>
      <c r="J626" s="16">
        <f t="shared" si="562"/>
        <v>0</v>
      </c>
      <c r="K626" s="16">
        <f t="shared" si="543"/>
        <v>-173122.66833425345</v>
      </c>
      <c r="L626" s="16">
        <f t="shared" si="563"/>
        <v>0</v>
      </c>
      <c r="M626" s="16">
        <f t="shared" si="544"/>
        <v>-978.24814103082463</v>
      </c>
      <c r="N626" s="16">
        <f t="shared" si="564"/>
        <v>-10861.119610666598</v>
      </c>
      <c r="O626" s="16">
        <f t="shared" si="565"/>
        <v>0</v>
      </c>
      <c r="P626" s="16">
        <f t="shared" si="545"/>
        <v>-9882.8714696357729</v>
      </c>
      <c r="Q626" s="16">
        <f t="shared" si="566"/>
        <v>0</v>
      </c>
      <c r="R626" s="16">
        <f t="shared" si="546"/>
        <v>-1895.0502201606093</v>
      </c>
      <c r="S626" s="16">
        <f t="shared" si="567"/>
        <v>97381.754491593339</v>
      </c>
      <c r="T626" s="16">
        <f t="shared" si="568"/>
        <v>0</v>
      </c>
      <c r="U626" s="16">
        <f t="shared" si="547"/>
        <v>99276.804711753954</v>
      </c>
      <c r="V626" s="16">
        <f t="shared" si="569"/>
        <v>26467.571060699131</v>
      </c>
      <c r="W626" s="16">
        <f t="shared" si="548"/>
        <v>-1415.159705996911</v>
      </c>
      <c r="X626" s="16">
        <f t="shared" si="570"/>
        <v>37476.627086641696</v>
      </c>
      <c r="Y626" s="16">
        <f t="shared" si="571"/>
        <v>0</v>
      </c>
      <c r="Z626" s="16">
        <f t="shared" si="549"/>
        <v>38891.78679263861</v>
      </c>
      <c r="AA626" s="16">
        <f t="shared" si="572"/>
        <v>12490.12999813506</v>
      </c>
      <c r="AB626" s="16">
        <f t="shared" si="550"/>
        <v>-1196.7039235138702</v>
      </c>
      <c r="AC626" s="16">
        <f t="shared" si="573"/>
        <v>11203.931248451594</v>
      </c>
      <c r="AD626" s="16">
        <f t="shared" si="574"/>
        <v>0</v>
      </c>
      <c r="AE626" s="16">
        <f t="shared" si="551"/>
        <v>12400.635171965465</v>
      </c>
      <c r="AF626" s="16">
        <f t="shared" si="575"/>
        <v>6774.7895743745366</v>
      </c>
      <c r="AG626" s="16">
        <f t="shared" si="552"/>
        <v>-1087.4760322723498</v>
      </c>
      <c r="AH626" s="16">
        <f t="shared" si="576"/>
        <v>-422.82423133835931</v>
      </c>
      <c r="AI626" s="16">
        <f t="shared" si="577"/>
        <v>0</v>
      </c>
      <c r="AJ626" s="16">
        <f t="shared" si="553"/>
        <v>664.65180093399044</v>
      </c>
      <c r="AK626" s="16">
        <f t="shared" si="578"/>
        <v>1066.1529728160292</v>
      </c>
      <c r="AL626" s="16">
        <f t="shared" si="554"/>
        <v>-1142.0899778931052</v>
      </c>
      <c r="AM626" s="16">
        <f t="shared" si="579"/>
        <v>5076.3545399376171</v>
      </c>
      <c r="AN626" s="16">
        <f t="shared" si="580"/>
        <v>0</v>
      </c>
      <c r="AO626" s="16">
        <f t="shared" si="555"/>
        <v>6218.4445178307224</v>
      </c>
      <c r="AP626" s="16">
        <f t="shared" si="581"/>
        <v>4621.0261779139273</v>
      </c>
      <c r="AQ626" s="16">
        <f t="shared" si="556"/>
        <v>-1087.4760322723498</v>
      </c>
      <c r="AR626" s="16">
        <f t="shared" si="582"/>
        <v>-422.82423133835931</v>
      </c>
      <c r="AS626" s="16">
        <f t="shared" si="583"/>
        <v>0</v>
      </c>
      <c r="AT626" s="16">
        <f t="shared" si="557"/>
        <v>664.65180093399044</v>
      </c>
      <c r="AU626" s="16">
        <f t="shared" si="584"/>
        <v>1066.1529728160292</v>
      </c>
    </row>
    <row r="627" spans="2:47">
      <c r="B627" s="13">
        <v>23</v>
      </c>
      <c r="C627" s="16">
        <f t="shared" si="540"/>
        <v>-2796.3028848644076</v>
      </c>
      <c r="D627" s="16">
        <f t="shared" si="558"/>
        <v>225918.80563250819</v>
      </c>
      <c r="E627" s="16">
        <f t="shared" si="559"/>
        <v>0</v>
      </c>
      <c r="F627" s="16">
        <f t="shared" si="541"/>
        <v>228715.1085173726</v>
      </c>
      <c r="G627" s="16">
        <f t="shared" si="560"/>
        <v>54739.612149187546</v>
      </c>
      <c r="H627" s="16">
        <f t="shared" si="542"/>
        <v>815.79816943992773</v>
      </c>
      <c r="I627" s="16">
        <f t="shared" si="561"/>
        <v>-178316.34838428107</v>
      </c>
      <c r="J627" s="16">
        <f t="shared" si="562"/>
        <v>0</v>
      </c>
      <c r="K627" s="16">
        <f t="shared" si="543"/>
        <v>-179132.14655372099</v>
      </c>
      <c r="L627" s="16">
        <f t="shared" si="563"/>
        <v>0</v>
      </c>
      <c r="M627" s="16">
        <f t="shared" si="544"/>
        <v>-978.24814103082463</v>
      </c>
      <c r="N627" s="16">
        <f t="shared" si="564"/>
        <v>-10179.357613724846</v>
      </c>
      <c r="O627" s="16">
        <f t="shared" si="565"/>
        <v>0</v>
      </c>
      <c r="P627" s="16">
        <f t="shared" si="545"/>
        <v>-9201.109472694021</v>
      </c>
      <c r="Q627" s="16">
        <f t="shared" si="566"/>
        <v>0</v>
      </c>
      <c r="R627" s="16">
        <f t="shared" si="546"/>
        <v>-1895.0502201606093</v>
      </c>
      <c r="S627" s="16">
        <f t="shared" si="567"/>
        <v>102050.59863540037</v>
      </c>
      <c r="T627" s="16">
        <f t="shared" si="568"/>
        <v>0</v>
      </c>
      <c r="U627" s="16">
        <f t="shared" si="547"/>
        <v>103945.64885556098</v>
      </c>
      <c r="V627" s="16">
        <f t="shared" si="569"/>
        <v>27806.491451823276</v>
      </c>
      <c r="W627" s="16">
        <f t="shared" si="548"/>
        <v>-1415.159705996911</v>
      </c>
      <c r="X627" s="16">
        <f t="shared" si="570"/>
        <v>39978.423315624932</v>
      </c>
      <c r="Y627" s="16">
        <f t="shared" si="571"/>
        <v>0</v>
      </c>
      <c r="Z627" s="16">
        <f t="shared" si="549"/>
        <v>41393.583021621846</v>
      </c>
      <c r="AA627" s="16">
        <f t="shared" si="572"/>
        <v>13632.636964835267</v>
      </c>
      <c r="AB627" s="16">
        <f t="shared" si="550"/>
        <v>-1196.7039235138702</v>
      </c>
      <c r="AC627" s="16">
        <f t="shared" si="573"/>
        <v>12747.108918670179</v>
      </c>
      <c r="AD627" s="16">
        <f t="shared" si="574"/>
        <v>0</v>
      </c>
      <c r="AE627" s="16">
        <f t="shared" si="551"/>
        <v>13943.81284218405</v>
      </c>
      <c r="AF627" s="16">
        <f t="shared" si="575"/>
        <v>7815.1897038121633</v>
      </c>
      <c r="AG627" s="16">
        <f t="shared" si="552"/>
        <v>-1087.4760322723498</v>
      </c>
      <c r="AH627" s="16">
        <f t="shared" si="576"/>
        <v>683.22217225208612</v>
      </c>
      <c r="AI627" s="16">
        <f t="shared" si="577"/>
        <v>0</v>
      </c>
      <c r="AJ627" s="16">
        <f t="shared" si="553"/>
        <v>1770.6982045244358</v>
      </c>
      <c r="AK627" s="16">
        <f t="shared" si="578"/>
        <v>2111.4009853807638</v>
      </c>
      <c r="AL627" s="16">
        <f t="shared" si="554"/>
        <v>-1142.0899778931052</v>
      </c>
      <c r="AM627" s="16">
        <f t="shared" si="579"/>
        <v>6392.1878576589124</v>
      </c>
      <c r="AN627" s="16">
        <f t="shared" si="580"/>
        <v>0</v>
      </c>
      <c r="AO627" s="16">
        <f t="shared" si="555"/>
        <v>7534.2778355520177</v>
      </c>
      <c r="AP627" s="16">
        <f t="shared" si="581"/>
        <v>5650.1138782421885</v>
      </c>
      <c r="AQ627" s="16">
        <f t="shared" si="556"/>
        <v>-1087.4760322723498</v>
      </c>
      <c r="AR627" s="16">
        <f t="shared" si="582"/>
        <v>683.22217225208612</v>
      </c>
      <c r="AS627" s="16">
        <f t="shared" si="583"/>
        <v>0</v>
      </c>
      <c r="AT627" s="16">
        <f t="shared" si="557"/>
        <v>1770.6982045244358</v>
      </c>
      <c r="AU627" s="16">
        <f t="shared" si="584"/>
        <v>2111.4009853807638</v>
      </c>
    </row>
    <row r="628" spans="2:47">
      <c r="B628" s="13">
        <v>24</v>
      </c>
      <c r="C628" s="16">
        <f t="shared" si="540"/>
        <v>-2796.3028848644076</v>
      </c>
      <c r="D628" s="16">
        <f t="shared" si="558"/>
        <v>235105.40864934801</v>
      </c>
      <c r="E628" s="16">
        <f t="shared" si="559"/>
        <v>0</v>
      </c>
      <c r="F628" s="16">
        <f t="shared" si="541"/>
        <v>237901.71153421243</v>
      </c>
      <c r="G628" s="16">
        <f t="shared" si="560"/>
        <v>56407.759837305835</v>
      </c>
      <c r="H628" s="16">
        <f t="shared" si="542"/>
        <v>815.79816943992773</v>
      </c>
      <c r="I628" s="16">
        <f t="shared" si="561"/>
        <v>-184506.11095033263</v>
      </c>
      <c r="J628" s="16">
        <f t="shared" si="562"/>
        <v>0</v>
      </c>
      <c r="K628" s="16">
        <f t="shared" si="543"/>
        <v>-185321.90911977255</v>
      </c>
      <c r="L628" s="16">
        <f t="shared" si="563"/>
        <v>0</v>
      </c>
      <c r="M628" s="16">
        <f t="shared" si="544"/>
        <v>-978.24814103082463</v>
      </c>
      <c r="N628" s="16">
        <f t="shared" si="564"/>
        <v>-9477.1427568748422</v>
      </c>
      <c r="O628" s="16">
        <f t="shared" si="565"/>
        <v>0</v>
      </c>
      <c r="P628" s="16">
        <f t="shared" si="545"/>
        <v>-8498.8946158440176</v>
      </c>
      <c r="Q628" s="16">
        <f t="shared" si="566"/>
        <v>0</v>
      </c>
      <c r="R628" s="16">
        <f t="shared" si="546"/>
        <v>-1895.0502201606093</v>
      </c>
      <c r="S628" s="16">
        <f t="shared" si="567"/>
        <v>106849.89028458536</v>
      </c>
      <c r="T628" s="16">
        <f t="shared" si="568"/>
        <v>0</v>
      </c>
      <c r="U628" s="16">
        <f t="shared" si="547"/>
        <v>108744.94050474597</v>
      </c>
      <c r="V628" s="16">
        <f t="shared" si="569"/>
        <v>29119.158501944985</v>
      </c>
      <c r="W628" s="16">
        <f t="shared" si="548"/>
        <v>-1415.159705996911</v>
      </c>
      <c r="X628" s="16">
        <f t="shared" si="570"/>
        <v>42550.119731245963</v>
      </c>
      <c r="Y628" s="16">
        <f t="shared" si="571"/>
        <v>0</v>
      </c>
      <c r="Z628" s="16">
        <f t="shared" si="549"/>
        <v>43965.279437242876</v>
      </c>
      <c r="AA628" s="16">
        <f t="shared" si="572"/>
        <v>14752.741834149194</v>
      </c>
      <c r="AB628" s="16">
        <f t="shared" si="550"/>
        <v>-1196.7039235138702</v>
      </c>
      <c r="AC628" s="16">
        <f t="shared" si="573"/>
        <v>14333.402972994672</v>
      </c>
      <c r="AD628" s="16">
        <f t="shared" si="574"/>
        <v>0</v>
      </c>
      <c r="AE628" s="16">
        <f t="shared" si="551"/>
        <v>15530.106896508543</v>
      </c>
      <c r="AF628" s="16">
        <f t="shared" si="575"/>
        <v>8835.1898307117972</v>
      </c>
      <c r="AG628" s="16">
        <f t="shared" si="552"/>
        <v>-1087.4760322723498</v>
      </c>
      <c r="AH628" s="16">
        <f t="shared" si="576"/>
        <v>1820.1715123588488</v>
      </c>
      <c r="AI628" s="16">
        <f t="shared" si="577"/>
        <v>0</v>
      </c>
      <c r="AJ628" s="16">
        <f t="shared" si="553"/>
        <v>2907.6475446311988</v>
      </c>
      <c r="AK628" s="16">
        <f t="shared" si="578"/>
        <v>3136.1539388756014</v>
      </c>
      <c r="AL628" s="16">
        <f t="shared" si="554"/>
        <v>-1142.0899778931052</v>
      </c>
      <c r="AM628" s="16">
        <f t="shared" si="579"/>
        <v>7744.7855582773409</v>
      </c>
      <c r="AN628" s="16">
        <f t="shared" si="580"/>
        <v>0</v>
      </c>
      <c r="AO628" s="16">
        <f t="shared" si="555"/>
        <v>8886.8755361704461</v>
      </c>
      <c r="AP628" s="16">
        <f t="shared" si="581"/>
        <v>6659.0233883679348</v>
      </c>
      <c r="AQ628" s="16">
        <f t="shared" si="556"/>
        <v>-1087.4760322723498</v>
      </c>
      <c r="AR628" s="16">
        <f t="shared" si="582"/>
        <v>1820.1715123588488</v>
      </c>
      <c r="AS628" s="16">
        <f t="shared" si="583"/>
        <v>0</v>
      </c>
      <c r="AT628" s="16">
        <f t="shared" si="557"/>
        <v>2907.6475446311988</v>
      </c>
      <c r="AU628" s="16">
        <f t="shared" si="584"/>
        <v>3136.1539388756014</v>
      </c>
    </row>
    <row r="629" spans="2:47">
      <c r="B629" s="13">
        <v>25</v>
      </c>
      <c r="C629" s="16">
        <f t="shared" si="540"/>
        <v>-2796.3028848644076</v>
      </c>
      <c r="D629" s="16">
        <f t="shared" si="558"/>
        <v>244548.68535447834</v>
      </c>
      <c r="E629" s="16">
        <f t="shared" si="559"/>
        <v>0</v>
      </c>
      <c r="F629" s="16">
        <f t="shared" si="541"/>
        <v>247344.98823934275</v>
      </c>
      <c r="G629" s="16">
        <f t="shared" si="560"/>
        <v>58043.198747225731</v>
      </c>
      <c r="H629" s="16">
        <f t="shared" si="542"/>
        <v>815.79816943992773</v>
      </c>
      <c r="I629" s="16">
        <f t="shared" si="561"/>
        <v>-190881.56639336573</v>
      </c>
      <c r="J629" s="16">
        <f t="shared" si="562"/>
        <v>0</v>
      </c>
      <c r="K629" s="16">
        <f t="shared" si="543"/>
        <v>-191697.36456280565</v>
      </c>
      <c r="L629" s="16">
        <f t="shared" si="563"/>
        <v>0</v>
      </c>
      <c r="M629" s="16">
        <f t="shared" si="544"/>
        <v>-978.24814103082463</v>
      </c>
      <c r="N629" s="16">
        <f t="shared" si="564"/>
        <v>-8753.861454319338</v>
      </c>
      <c r="O629" s="16">
        <f t="shared" si="565"/>
        <v>0</v>
      </c>
      <c r="P629" s="16">
        <f t="shared" si="545"/>
        <v>-7775.6133132885134</v>
      </c>
      <c r="Q629" s="16">
        <f t="shared" si="566"/>
        <v>0</v>
      </c>
      <c r="R629" s="16">
        <f t="shared" si="546"/>
        <v>-1895.0502201606093</v>
      </c>
      <c r="S629" s="16">
        <f t="shared" si="567"/>
        <v>111783.27414244857</v>
      </c>
      <c r="T629" s="16">
        <f t="shared" si="568"/>
        <v>0</v>
      </c>
      <c r="U629" s="16">
        <f t="shared" si="547"/>
        <v>113678.32436260919</v>
      </c>
      <c r="V629" s="16">
        <f t="shared" si="569"/>
        <v>30406.086982456465</v>
      </c>
      <c r="W629" s="16">
        <f t="shared" si="548"/>
        <v>-1415.159705996911</v>
      </c>
      <c r="X629" s="16">
        <f t="shared" si="570"/>
        <v>45193.669344719441</v>
      </c>
      <c r="Y629" s="16">
        <f t="shared" si="571"/>
        <v>0</v>
      </c>
      <c r="Z629" s="16">
        <f t="shared" si="549"/>
        <v>46608.829050716355</v>
      </c>
      <c r="AA629" s="16">
        <f t="shared" si="572"/>
        <v>15850.883862888339</v>
      </c>
      <c r="AB629" s="16">
        <f t="shared" si="550"/>
        <v>-1196.7039235138702</v>
      </c>
      <c r="AC629" s="16">
        <f t="shared" si="573"/>
        <v>15964.018083196992</v>
      </c>
      <c r="AD629" s="16">
        <f t="shared" si="574"/>
        <v>0</v>
      </c>
      <c r="AE629" s="16">
        <f t="shared" si="551"/>
        <v>17160.722006710861</v>
      </c>
      <c r="AF629" s="16">
        <f t="shared" si="575"/>
        <v>9835.1899551232036</v>
      </c>
      <c r="AG629" s="16">
        <f t="shared" si="552"/>
        <v>-1087.4760322723498</v>
      </c>
      <c r="AH629" s="16">
        <f t="shared" si="576"/>
        <v>2988.8872170281948</v>
      </c>
      <c r="AI629" s="16">
        <f t="shared" si="577"/>
        <v>0</v>
      </c>
      <c r="AJ629" s="16">
        <f t="shared" si="553"/>
        <v>4076.3632493005443</v>
      </c>
      <c r="AK629" s="16">
        <f t="shared" si="578"/>
        <v>4140.8136972038737</v>
      </c>
      <c r="AL629" s="16">
        <f t="shared" si="554"/>
        <v>-1142.0899778931052</v>
      </c>
      <c r="AM629" s="16">
        <f t="shared" si="579"/>
        <v>9135.174838651048</v>
      </c>
      <c r="AN629" s="16">
        <f t="shared" si="580"/>
        <v>0</v>
      </c>
      <c r="AO629" s="16">
        <f t="shared" si="555"/>
        <v>10277.264816544153</v>
      </c>
      <c r="AP629" s="16">
        <f t="shared" si="581"/>
        <v>7648.1503590794509</v>
      </c>
      <c r="AQ629" s="16">
        <f t="shared" si="556"/>
        <v>-1087.4760322723498</v>
      </c>
      <c r="AR629" s="16">
        <f t="shared" si="582"/>
        <v>2988.8872170281948</v>
      </c>
      <c r="AS629" s="16">
        <f t="shared" si="583"/>
        <v>0</v>
      </c>
      <c r="AT629" s="16">
        <f t="shared" si="557"/>
        <v>4076.3632493005443</v>
      </c>
      <c r="AU629" s="16">
        <f t="shared" si="584"/>
        <v>4140.8136972038737</v>
      </c>
    </row>
    <row r="630" spans="2:47">
      <c r="B630" s="13">
        <v>26</v>
      </c>
      <c r="C630" s="16">
        <f t="shared" si="540"/>
        <v>-2796.3028848644076</v>
      </c>
      <c r="D630" s="16">
        <f t="shared" si="558"/>
        <v>254255.80721075</v>
      </c>
      <c r="E630" s="16">
        <f t="shared" si="559"/>
        <v>0</v>
      </c>
      <c r="F630" s="16">
        <f t="shared" si="541"/>
        <v>257052.11009561442</v>
      </c>
      <c r="G630" s="16">
        <f t="shared" si="560"/>
        <v>59646.570227539356</v>
      </c>
      <c r="H630" s="16">
        <f t="shared" si="542"/>
        <v>815.79816943992773</v>
      </c>
      <c r="I630" s="16">
        <f t="shared" si="561"/>
        <v>-197448.28549968984</v>
      </c>
      <c r="J630" s="16">
        <f t="shared" si="562"/>
        <v>0</v>
      </c>
      <c r="K630" s="16">
        <f t="shared" si="543"/>
        <v>-198264.08366912976</v>
      </c>
      <c r="L630" s="16">
        <f t="shared" si="563"/>
        <v>0</v>
      </c>
      <c r="M630" s="16">
        <f t="shared" si="544"/>
        <v>-978.24814103082463</v>
      </c>
      <c r="N630" s="16">
        <f t="shared" si="564"/>
        <v>-8008.8817126871691</v>
      </c>
      <c r="O630" s="16">
        <f t="shared" si="565"/>
        <v>0</v>
      </c>
      <c r="P630" s="16">
        <f t="shared" si="545"/>
        <v>-7030.6335716563444</v>
      </c>
      <c r="Q630" s="16">
        <f t="shared" si="566"/>
        <v>0</v>
      </c>
      <c r="R630" s="16">
        <f t="shared" si="546"/>
        <v>-1895.0502201606093</v>
      </c>
      <c r="S630" s="16">
        <f t="shared" si="567"/>
        <v>116854.49674530049</v>
      </c>
      <c r="T630" s="16">
        <f t="shared" si="568"/>
        <v>0</v>
      </c>
      <c r="U630" s="16">
        <f t="shared" si="547"/>
        <v>118749.54696546111</v>
      </c>
      <c r="V630" s="16">
        <f t="shared" si="569"/>
        <v>31667.781571193213</v>
      </c>
      <c r="W630" s="16">
        <f t="shared" si="548"/>
        <v>-1415.159705996911</v>
      </c>
      <c r="X630" s="16">
        <f t="shared" si="570"/>
        <v>47911.079734393366</v>
      </c>
      <c r="Y630" s="16">
        <f t="shared" si="571"/>
        <v>0</v>
      </c>
      <c r="Z630" s="16">
        <f t="shared" si="549"/>
        <v>49326.23944039028</v>
      </c>
      <c r="AA630" s="16">
        <f t="shared" si="572"/>
        <v>16927.493694985536</v>
      </c>
      <c r="AB630" s="16">
        <f t="shared" si="550"/>
        <v>-1196.7039235138702</v>
      </c>
      <c r="AC630" s="16">
        <f t="shared" si="573"/>
        <v>17640.192579578365</v>
      </c>
      <c r="AD630" s="16">
        <f t="shared" si="574"/>
        <v>0</v>
      </c>
      <c r="AE630" s="16">
        <f t="shared" si="551"/>
        <v>18836.896503092234</v>
      </c>
      <c r="AF630" s="16">
        <f t="shared" si="575"/>
        <v>10815.582233957915</v>
      </c>
      <c r="AG630" s="16">
        <f t="shared" si="552"/>
        <v>-1087.4760322723498</v>
      </c>
      <c r="AH630" s="16">
        <f t="shared" si="576"/>
        <v>4190.2568384860015</v>
      </c>
      <c r="AI630" s="16">
        <f t="shared" si="577"/>
        <v>0</v>
      </c>
      <c r="AJ630" s="16">
        <f t="shared" si="553"/>
        <v>5277.7328707583511</v>
      </c>
      <c r="AK630" s="16">
        <f t="shared" si="578"/>
        <v>5125.7742445845324</v>
      </c>
      <c r="AL630" s="16">
        <f t="shared" si="554"/>
        <v>-1142.0899778931052</v>
      </c>
      <c r="AM630" s="16">
        <f t="shared" si="579"/>
        <v>10564.411595518397</v>
      </c>
      <c r="AN630" s="16">
        <f t="shared" si="580"/>
        <v>0</v>
      </c>
      <c r="AO630" s="16">
        <f t="shared" si="555"/>
        <v>11706.501573411502</v>
      </c>
      <c r="AP630" s="16">
        <f t="shared" si="581"/>
        <v>8617.8826833064268</v>
      </c>
      <c r="AQ630" s="16">
        <f t="shared" si="556"/>
        <v>-1087.4760322723498</v>
      </c>
      <c r="AR630" s="16">
        <f t="shared" si="582"/>
        <v>4190.2568384860015</v>
      </c>
      <c r="AS630" s="16">
        <f t="shared" si="583"/>
        <v>0</v>
      </c>
      <c r="AT630" s="16">
        <f t="shared" si="557"/>
        <v>5277.7328707583511</v>
      </c>
      <c r="AU630" s="16">
        <f t="shared" si="584"/>
        <v>5125.7742445845324</v>
      </c>
    </row>
    <row r="631" spans="2:47">
      <c r="B631" s="13">
        <v>27</v>
      </c>
      <c r="C631" s="16">
        <f t="shared" si="540"/>
        <v>-2796.3028848644076</v>
      </c>
      <c r="D631" s="16">
        <f t="shared" si="558"/>
        <v>264234.14605168591</v>
      </c>
      <c r="E631" s="16">
        <f t="shared" si="559"/>
        <v>0</v>
      </c>
      <c r="F631" s="16">
        <f t="shared" si="541"/>
        <v>267030.4489365503</v>
      </c>
      <c r="G631" s="16">
        <f t="shared" si="560"/>
        <v>61218.503051376239</v>
      </c>
      <c r="H631" s="16">
        <f t="shared" si="542"/>
        <v>815.79816943992773</v>
      </c>
      <c r="I631" s="16">
        <f t="shared" si="561"/>
        <v>-204212.00617920366</v>
      </c>
      <c r="J631" s="16">
        <f t="shared" si="562"/>
        <v>0</v>
      </c>
      <c r="K631" s="16">
        <f t="shared" si="543"/>
        <v>-205027.80434864358</v>
      </c>
      <c r="L631" s="16">
        <f t="shared" si="563"/>
        <v>0</v>
      </c>
      <c r="M631" s="16">
        <f t="shared" si="544"/>
        <v>-978.24814103082463</v>
      </c>
      <c r="N631" s="16">
        <f t="shared" si="564"/>
        <v>-7241.5525788060349</v>
      </c>
      <c r="O631" s="16">
        <f t="shared" si="565"/>
        <v>0</v>
      </c>
      <c r="P631" s="16">
        <f t="shared" si="545"/>
        <v>-6263.3044377752103</v>
      </c>
      <c r="Q631" s="16">
        <f t="shared" si="566"/>
        <v>0</v>
      </c>
      <c r="R631" s="16">
        <f t="shared" si="546"/>
        <v>-1895.0502201606093</v>
      </c>
      <c r="S631" s="16">
        <f t="shared" si="567"/>
        <v>122067.40930767611</v>
      </c>
      <c r="T631" s="16">
        <f t="shared" si="568"/>
        <v>0</v>
      </c>
      <c r="U631" s="16">
        <f t="shared" si="547"/>
        <v>123962.45952783672</v>
      </c>
      <c r="V631" s="16">
        <f t="shared" si="569"/>
        <v>32904.737050346885</v>
      </c>
      <c r="W631" s="16">
        <f t="shared" si="548"/>
        <v>-1415.159705996911</v>
      </c>
      <c r="X631" s="16">
        <f t="shared" si="570"/>
        <v>50704.414570354784</v>
      </c>
      <c r="Y631" s="16">
        <f t="shared" si="571"/>
        <v>0</v>
      </c>
      <c r="Z631" s="16">
        <f t="shared" si="549"/>
        <v>52119.574276351697</v>
      </c>
      <c r="AA631" s="16">
        <f t="shared" si="572"/>
        <v>17982.993530374948</v>
      </c>
      <c r="AB631" s="16">
        <f t="shared" si="550"/>
        <v>-1196.7039235138702</v>
      </c>
      <c r="AC631" s="16">
        <f t="shared" si="573"/>
        <v>19363.199391388633</v>
      </c>
      <c r="AD631" s="16">
        <f t="shared" si="574"/>
        <v>0</v>
      </c>
      <c r="AE631" s="16">
        <f t="shared" si="551"/>
        <v>20559.903314902502</v>
      </c>
      <c r="AF631" s="16">
        <f t="shared" si="575"/>
        <v>11776.751134776261</v>
      </c>
      <c r="AG631" s="16">
        <f t="shared" si="552"/>
        <v>-1087.4760322723498</v>
      </c>
      <c r="AH631" s="16">
        <f t="shared" si="576"/>
        <v>5425.1927271673394</v>
      </c>
      <c r="AI631" s="16">
        <f t="shared" si="577"/>
        <v>0</v>
      </c>
      <c r="AJ631" s="16">
        <f t="shared" si="553"/>
        <v>6512.668759439689</v>
      </c>
      <c r="AK631" s="16">
        <f t="shared" si="578"/>
        <v>6091.4218400557666</v>
      </c>
      <c r="AL631" s="16">
        <f t="shared" si="554"/>
        <v>-1142.0899778931052</v>
      </c>
      <c r="AM631" s="16">
        <f t="shared" si="579"/>
        <v>12033.581227372621</v>
      </c>
      <c r="AN631" s="16">
        <f t="shared" si="580"/>
        <v>0</v>
      </c>
      <c r="AO631" s="16">
        <f t="shared" si="555"/>
        <v>13175.671205265726</v>
      </c>
      <c r="AP631" s="16">
        <f t="shared" si="581"/>
        <v>9568.6006482348348</v>
      </c>
      <c r="AQ631" s="16">
        <f t="shared" si="556"/>
        <v>-1087.4760322723498</v>
      </c>
      <c r="AR631" s="16">
        <f t="shared" si="582"/>
        <v>5425.1927271673394</v>
      </c>
      <c r="AS631" s="16">
        <f t="shared" si="583"/>
        <v>0</v>
      </c>
      <c r="AT631" s="16">
        <f t="shared" si="557"/>
        <v>6512.668759439689</v>
      </c>
      <c r="AU631" s="16">
        <f t="shared" si="584"/>
        <v>6091.4218400557666</v>
      </c>
    </row>
    <row r="632" spans="2:47">
      <c r="B632" s="13">
        <v>28</v>
      </c>
      <c r="C632" s="16">
        <f t="shared" si="540"/>
        <v>-2796.3028848644076</v>
      </c>
      <c r="D632" s="16">
        <f t="shared" si="558"/>
        <v>274491.27967983752</v>
      </c>
      <c r="E632" s="16">
        <f t="shared" si="559"/>
        <v>0</v>
      </c>
      <c r="F632" s="16">
        <f t="shared" si="541"/>
        <v>277287.58256470191</v>
      </c>
      <c r="G632" s="16">
        <f t="shared" si="560"/>
        <v>62759.613662981028</v>
      </c>
      <c r="H632" s="16">
        <f t="shared" si="542"/>
        <v>815.79816943992773</v>
      </c>
      <c r="I632" s="16">
        <f t="shared" si="561"/>
        <v>-211178.6384791029</v>
      </c>
      <c r="J632" s="16">
        <f t="shared" si="562"/>
        <v>0</v>
      </c>
      <c r="K632" s="16">
        <f t="shared" si="543"/>
        <v>-211994.43664854282</v>
      </c>
      <c r="L632" s="16">
        <f t="shared" si="563"/>
        <v>0</v>
      </c>
      <c r="M632" s="16">
        <f t="shared" si="544"/>
        <v>-978.24814103082463</v>
      </c>
      <c r="N632" s="16">
        <f t="shared" si="564"/>
        <v>-6451.2035709084666</v>
      </c>
      <c r="O632" s="16">
        <f t="shared" si="565"/>
        <v>0</v>
      </c>
      <c r="P632" s="16">
        <f t="shared" si="545"/>
        <v>-5472.955429877642</v>
      </c>
      <c r="Q632" s="16">
        <f t="shared" si="566"/>
        <v>0</v>
      </c>
      <c r="R632" s="16">
        <f t="shared" si="546"/>
        <v>-1895.0502201606093</v>
      </c>
      <c r="S632" s="16">
        <f t="shared" si="567"/>
        <v>127425.97064704448</v>
      </c>
      <c r="T632" s="16">
        <f t="shared" si="568"/>
        <v>0</v>
      </c>
      <c r="U632" s="16">
        <f t="shared" si="547"/>
        <v>129321.02086720509</v>
      </c>
      <c r="V632" s="16">
        <f t="shared" si="569"/>
        <v>34117.438500497541</v>
      </c>
      <c r="W632" s="16">
        <f t="shared" si="548"/>
        <v>-1415.159705996911</v>
      </c>
      <c r="X632" s="16">
        <f t="shared" si="570"/>
        <v>53575.795181632966</v>
      </c>
      <c r="Y632" s="16">
        <f t="shared" si="571"/>
        <v>0</v>
      </c>
      <c r="Z632" s="16">
        <f t="shared" si="549"/>
        <v>54990.95488762988</v>
      </c>
      <c r="AA632" s="16">
        <f t="shared" si="572"/>
        <v>19017.797290560644</v>
      </c>
      <c r="AB632" s="16">
        <f t="shared" si="550"/>
        <v>-1196.7039235138702</v>
      </c>
      <c r="AC632" s="16">
        <f t="shared" si="573"/>
        <v>21134.347013520877</v>
      </c>
      <c r="AD632" s="16">
        <f t="shared" si="574"/>
        <v>0</v>
      </c>
      <c r="AE632" s="16">
        <f t="shared" si="551"/>
        <v>22331.050937034746</v>
      </c>
      <c r="AF632" s="16">
        <f t="shared" si="575"/>
        <v>12719.073586558952</v>
      </c>
      <c r="AG632" s="16">
        <f t="shared" si="552"/>
        <v>-1087.4760322723498</v>
      </c>
      <c r="AH632" s="16">
        <f t="shared" si="576"/>
        <v>6694.6327245784341</v>
      </c>
      <c r="AI632" s="16">
        <f t="shared" si="577"/>
        <v>0</v>
      </c>
      <c r="AJ632" s="16">
        <f t="shared" si="553"/>
        <v>7782.1087568507837</v>
      </c>
      <c r="AK632" s="16">
        <f t="shared" si="578"/>
        <v>7038.135168949133</v>
      </c>
      <c r="AL632" s="16">
        <f t="shared" si="554"/>
        <v>-1142.0899778931052</v>
      </c>
      <c r="AM632" s="16">
        <f t="shared" si="579"/>
        <v>13543.799458740852</v>
      </c>
      <c r="AN632" s="16">
        <f t="shared" si="580"/>
        <v>0</v>
      </c>
      <c r="AO632" s="16">
        <f t="shared" si="555"/>
        <v>14685.889436633957</v>
      </c>
      <c r="AP632" s="16">
        <f t="shared" si="581"/>
        <v>10500.677084439158</v>
      </c>
      <c r="AQ632" s="16">
        <f t="shared" si="556"/>
        <v>-1087.4760322723498</v>
      </c>
      <c r="AR632" s="16">
        <f t="shared" si="582"/>
        <v>6694.6327245784341</v>
      </c>
      <c r="AS632" s="16">
        <f t="shared" si="583"/>
        <v>0</v>
      </c>
      <c r="AT632" s="16">
        <f t="shared" si="557"/>
        <v>7782.1087568507837</v>
      </c>
      <c r="AU632" s="16">
        <f t="shared" si="584"/>
        <v>7038.135168949133</v>
      </c>
    </row>
    <row r="633" spans="2:47">
      <c r="B633" s="13">
        <v>29</v>
      </c>
      <c r="C633" s="16">
        <f t="shared" si="540"/>
        <v>-2796.3028848644076</v>
      </c>
      <c r="D633" s="16">
        <f t="shared" si="558"/>
        <v>285034.99762155965</v>
      </c>
      <c r="E633" s="16">
        <f t="shared" si="559"/>
        <v>0</v>
      </c>
      <c r="F633" s="16">
        <f t="shared" si="541"/>
        <v>287831.30050642404</v>
      </c>
      <c r="G633" s="16">
        <f t="shared" si="560"/>
        <v>64270.506419456309</v>
      </c>
      <c r="H633" s="16">
        <f t="shared" si="542"/>
        <v>815.79816943992773</v>
      </c>
      <c r="I633" s="16">
        <f t="shared" si="561"/>
        <v>-218354.26974799912</v>
      </c>
      <c r="J633" s="16">
        <f t="shared" si="562"/>
        <v>0</v>
      </c>
      <c r="K633" s="16">
        <f t="shared" si="543"/>
        <v>-219170.06791743904</v>
      </c>
      <c r="L633" s="16">
        <f t="shared" si="563"/>
        <v>0</v>
      </c>
      <c r="M633" s="16">
        <f t="shared" si="544"/>
        <v>-978.24814103082463</v>
      </c>
      <c r="N633" s="16">
        <f t="shared" si="564"/>
        <v>-5637.1440927739714</v>
      </c>
      <c r="O633" s="16">
        <f t="shared" si="565"/>
        <v>0</v>
      </c>
      <c r="P633" s="16">
        <f t="shared" si="545"/>
        <v>-4658.8959517431467</v>
      </c>
      <c r="Q633" s="16">
        <f t="shared" si="566"/>
        <v>0</v>
      </c>
      <c r="R633" s="16">
        <f t="shared" si="546"/>
        <v>-1895.0502201606093</v>
      </c>
      <c r="S633" s="16">
        <f t="shared" si="567"/>
        <v>132934.25019023483</v>
      </c>
      <c r="T633" s="16">
        <f t="shared" si="568"/>
        <v>0</v>
      </c>
      <c r="U633" s="16">
        <f t="shared" si="547"/>
        <v>134829.30041039543</v>
      </c>
      <c r="V633" s="16">
        <f t="shared" si="569"/>
        <v>35306.361490841322</v>
      </c>
      <c r="W633" s="16">
        <f t="shared" si="548"/>
        <v>-1415.159705996911</v>
      </c>
      <c r="X633" s="16">
        <f t="shared" si="570"/>
        <v>56527.402167190259</v>
      </c>
      <c r="Y633" s="16">
        <f t="shared" si="571"/>
        <v>0</v>
      </c>
      <c r="Z633" s="16">
        <f t="shared" si="549"/>
        <v>57942.561873187173</v>
      </c>
      <c r="AA633" s="16">
        <f t="shared" si="572"/>
        <v>20032.310780938777</v>
      </c>
      <c r="AB633" s="16">
        <f t="shared" si="550"/>
        <v>-1196.7039235138702</v>
      </c>
      <c r="AC633" s="16">
        <f t="shared" si="573"/>
        <v>22954.980500215497</v>
      </c>
      <c r="AD633" s="16">
        <f t="shared" si="574"/>
        <v>0</v>
      </c>
      <c r="AE633" s="16">
        <f t="shared" si="551"/>
        <v>24151.684423729366</v>
      </c>
      <c r="AF633" s="16">
        <f t="shared" si="575"/>
        <v>13642.919127522375</v>
      </c>
      <c r="AG633" s="16">
        <f t="shared" si="552"/>
        <v>-1087.4760322723498</v>
      </c>
      <c r="AH633" s="16">
        <f t="shared" si="576"/>
        <v>7999.5408755171948</v>
      </c>
      <c r="AI633" s="16">
        <f t="shared" si="577"/>
        <v>0</v>
      </c>
      <c r="AJ633" s="16">
        <f t="shared" si="553"/>
        <v>9087.0169077895443</v>
      </c>
      <c r="AK633" s="16">
        <f t="shared" si="578"/>
        <v>7966.2854913936098</v>
      </c>
      <c r="AL633" s="16">
        <f t="shared" si="554"/>
        <v>-1142.0899778931052</v>
      </c>
      <c r="AM633" s="16">
        <f t="shared" si="579"/>
        <v>15096.213187493511</v>
      </c>
      <c r="AN633" s="16">
        <f t="shared" si="580"/>
        <v>0</v>
      </c>
      <c r="AO633" s="16">
        <f t="shared" si="555"/>
        <v>16238.303165386616</v>
      </c>
      <c r="AP633" s="16">
        <f t="shared" si="581"/>
        <v>11414.477512090454</v>
      </c>
      <c r="AQ633" s="16">
        <f t="shared" si="556"/>
        <v>-1087.4760322723498</v>
      </c>
      <c r="AR633" s="16">
        <f t="shared" si="582"/>
        <v>7999.5408755171948</v>
      </c>
      <c r="AS633" s="16">
        <f t="shared" si="583"/>
        <v>0</v>
      </c>
      <c r="AT633" s="16">
        <f t="shared" si="557"/>
        <v>9087.0169077895443</v>
      </c>
      <c r="AU633" s="16">
        <f t="shared" si="584"/>
        <v>7966.2854913936098</v>
      </c>
    </row>
    <row r="634" spans="2:47">
      <c r="B634" s="13">
        <v>30</v>
      </c>
      <c r="C634" s="16">
        <f t="shared" si="540"/>
        <v>-2796.3028848644076</v>
      </c>
      <c r="D634" s="16">
        <f t="shared" si="558"/>
        <v>295873.30704257352</v>
      </c>
      <c r="E634" s="16">
        <f t="shared" si="559"/>
        <v>0</v>
      </c>
      <c r="F634" s="16">
        <f t="shared" si="541"/>
        <v>298669.60992743791</v>
      </c>
      <c r="G634" s="16">
        <f t="shared" si="560"/>
        <v>65751.773827765413</v>
      </c>
      <c r="H634" s="16">
        <f t="shared" si="542"/>
        <v>815.79816943992773</v>
      </c>
      <c r="I634" s="16">
        <f t="shared" si="561"/>
        <v>-225745.16995496221</v>
      </c>
      <c r="J634" s="16">
        <f t="shared" si="562"/>
        <v>0</v>
      </c>
      <c r="K634" s="16">
        <f t="shared" si="543"/>
        <v>-226560.96812440213</v>
      </c>
      <c r="L634" s="16">
        <f t="shared" si="563"/>
        <v>0</v>
      </c>
      <c r="M634" s="16">
        <f t="shared" si="544"/>
        <v>-978.24814103082463</v>
      </c>
      <c r="N634" s="16">
        <f t="shared" si="564"/>
        <v>-4798.6628302954414</v>
      </c>
      <c r="O634" s="16">
        <f t="shared" si="565"/>
        <v>0</v>
      </c>
      <c r="P634" s="16">
        <f t="shared" si="545"/>
        <v>-3820.4146892646168</v>
      </c>
      <c r="Q634" s="16">
        <f t="shared" si="566"/>
        <v>0</v>
      </c>
      <c r="R634" s="16">
        <f t="shared" si="546"/>
        <v>-1895.0502201606093</v>
      </c>
      <c r="S634" s="16">
        <f t="shared" si="567"/>
        <v>138596.43106386188</v>
      </c>
      <c r="T634" s="16">
        <f t="shared" si="568"/>
        <v>0</v>
      </c>
      <c r="U634" s="16">
        <f t="shared" si="547"/>
        <v>140491.48128402248</v>
      </c>
      <c r="V634" s="16">
        <f t="shared" si="569"/>
        <v>36471.972265688164</v>
      </c>
      <c r="W634" s="16">
        <f t="shared" si="548"/>
        <v>-1415.159705996911</v>
      </c>
      <c r="X634" s="16">
        <f t="shared" si="570"/>
        <v>59561.477051924026</v>
      </c>
      <c r="Y634" s="16">
        <f t="shared" si="571"/>
        <v>0</v>
      </c>
      <c r="Z634" s="16">
        <f t="shared" si="549"/>
        <v>60976.63675792094</v>
      </c>
      <c r="AA634" s="16">
        <f t="shared" si="572"/>
        <v>21026.931849936947</v>
      </c>
      <c r="AB634" s="16">
        <f t="shared" si="550"/>
        <v>-1196.7039235138702</v>
      </c>
      <c r="AC634" s="16">
        <f t="shared" si="573"/>
        <v>24826.482486528366</v>
      </c>
      <c r="AD634" s="16">
        <f t="shared" si="574"/>
        <v>0</v>
      </c>
      <c r="AE634" s="16">
        <f t="shared" si="551"/>
        <v>26023.186410042235</v>
      </c>
      <c r="AF634" s="16">
        <f t="shared" si="575"/>
        <v>14548.650050035534</v>
      </c>
      <c r="AG634" s="16">
        <f t="shared" si="552"/>
        <v>-1087.4760322723498</v>
      </c>
      <c r="AH634" s="16">
        <f t="shared" si="576"/>
        <v>9340.9081601931848</v>
      </c>
      <c r="AI634" s="16">
        <f t="shared" si="577"/>
        <v>0</v>
      </c>
      <c r="AJ634" s="16">
        <f t="shared" si="553"/>
        <v>10428.384192465535</v>
      </c>
      <c r="AK634" s="16">
        <f t="shared" si="578"/>
        <v>8876.2367879078047</v>
      </c>
      <c r="AL634" s="16">
        <f t="shared" si="554"/>
        <v>-1142.0899778931052</v>
      </c>
      <c r="AM634" s="16">
        <f t="shared" si="579"/>
        <v>16692.001355827517</v>
      </c>
      <c r="AN634" s="16">
        <f t="shared" si="580"/>
        <v>0</v>
      </c>
      <c r="AO634" s="16">
        <f t="shared" si="555"/>
        <v>17834.091333720622</v>
      </c>
      <c r="AP634" s="16">
        <f t="shared" si="581"/>
        <v>12310.360284297607</v>
      </c>
      <c r="AQ634" s="16">
        <f t="shared" si="556"/>
        <v>-1087.4760322723498</v>
      </c>
      <c r="AR634" s="16">
        <f t="shared" si="582"/>
        <v>9340.9081601931848</v>
      </c>
      <c r="AS634" s="16">
        <f t="shared" si="583"/>
        <v>0</v>
      </c>
      <c r="AT634" s="16">
        <f t="shared" si="557"/>
        <v>10428.384192465535</v>
      </c>
      <c r="AU634" s="16">
        <f t="shared" si="584"/>
        <v>8876.2367879078047</v>
      </c>
    </row>
    <row r="635" spans="2:47">
      <c r="B635" s="13">
        <v>31</v>
      </c>
      <c r="C635" s="16">
        <f t="shared" si="540"/>
        <v>-2796.3028848644076</v>
      </c>
      <c r="D635" s="16">
        <f t="shared" si="558"/>
        <v>307014.43882881053</v>
      </c>
      <c r="E635" s="16">
        <f t="shared" si="559"/>
        <v>0</v>
      </c>
      <c r="F635" s="16">
        <f t="shared" si="541"/>
        <v>309810.74171367491</v>
      </c>
      <c r="G635" s="16">
        <f t="shared" si="560"/>
        <v>67203.996777088047</v>
      </c>
      <c r="H635" s="16">
        <f t="shared" si="542"/>
        <v>815.79816943992773</v>
      </c>
      <c r="I635" s="16">
        <f t="shared" si="561"/>
        <v>-233357.79716813422</v>
      </c>
      <c r="J635" s="16">
        <f t="shared" si="562"/>
        <v>0</v>
      </c>
      <c r="K635" s="16">
        <f t="shared" si="543"/>
        <v>-234173.59533757414</v>
      </c>
      <c r="L635" s="16">
        <f t="shared" si="563"/>
        <v>0</v>
      </c>
      <c r="M635" s="16">
        <f t="shared" si="544"/>
        <v>-978.24814103082463</v>
      </c>
      <c r="N635" s="16">
        <f t="shared" si="564"/>
        <v>-3935.0271299425553</v>
      </c>
      <c r="O635" s="16">
        <f t="shared" si="565"/>
        <v>0</v>
      </c>
      <c r="P635" s="16">
        <f t="shared" si="545"/>
        <v>-2956.7789889117307</v>
      </c>
      <c r="Q635" s="16">
        <f t="shared" si="566"/>
        <v>0</v>
      </c>
      <c r="R635" s="16">
        <f t="shared" si="546"/>
        <v>-1895.0502201606093</v>
      </c>
      <c r="S635" s="16">
        <f t="shared" si="567"/>
        <v>144416.81327109807</v>
      </c>
      <c r="T635" s="16">
        <f t="shared" si="568"/>
        <v>0</v>
      </c>
      <c r="U635" s="16">
        <f t="shared" si="547"/>
        <v>146311.86349125867</v>
      </c>
      <c r="V635" s="16">
        <f t="shared" si="569"/>
        <v>37614.727927302716</v>
      </c>
      <c r="W635" s="16">
        <f t="shared" si="548"/>
        <v>-1415.159705996911</v>
      </c>
      <c r="X635" s="16">
        <f t="shared" si="570"/>
        <v>62680.323988937249</v>
      </c>
      <c r="Y635" s="16">
        <f t="shared" si="571"/>
        <v>0</v>
      </c>
      <c r="Z635" s="16">
        <f t="shared" si="549"/>
        <v>64095.483694934162</v>
      </c>
      <c r="AA635" s="16">
        <f t="shared" si="572"/>
        <v>22002.050545033195</v>
      </c>
      <c r="AB635" s="16">
        <f t="shared" si="550"/>
        <v>-1196.7039235138702</v>
      </c>
      <c r="AC635" s="16">
        <f t="shared" si="573"/>
        <v>26750.274238338818</v>
      </c>
      <c r="AD635" s="16">
        <f t="shared" si="574"/>
        <v>0</v>
      </c>
      <c r="AE635" s="16">
        <f t="shared" si="551"/>
        <v>27946.978161852687</v>
      </c>
      <c r="AF635" s="16">
        <f t="shared" si="575"/>
        <v>15436.621542695495</v>
      </c>
      <c r="AG635" s="16">
        <f t="shared" si="552"/>
        <v>-1087.4760322723498</v>
      </c>
      <c r="AH635" s="16">
        <f t="shared" si="576"/>
        <v>10719.753246803022</v>
      </c>
      <c r="AI635" s="16">
        <f t="shared" si="577"/>
        <v>0</v>
      </c>
      <c r="AJ635" s="16">
        <f t="shared" si="553"/>
        <v>11807.229279075373</v>
      </c>
      <c r="AK635" s="16">
        <f t="shared" si="578"/>
        <v>9768.3459021374074</v>
      </c>
      <c r="AL635" s="16">
        <f t="shared" si="554"/>
        <v>-1142.0899778931052</v>
      </c>
      <c r="AM635" s="16">
        <f t="shared" si="579"/>
        <v>18332.375845584778</v>
      </c>
      <c r="AN635" s="16">
        <f t="shared" si="580"/>
        <v>0</v>
      </c>
      <c r="AO635" s="16">
        <f t="shared" si="555"/>
        <v>19474.465823477884</v>
      </c>
      <c r="AP635" s="16">
        <f t="shared" si="581"/>
        <v>13188.676727637952</v>
      </c>
      <c r="AQ635" s="16">
        <f t="shared" si="556"/>
        <v>-1087.4760322723498</v>
      </c>
      <c r="AR635" s="16">
        <f t="shared" si="582"/>
        <v>10719.753246803022</v>
      </c>
      <c r="AS635" s="16">
        <f t="shared" si="583"/>
        <v>0</v>
      </c>
      <c r="AT635" s="16">
        <f t="shared" si="557"/>
        <v>11807.229279075373</v>
      </c>
      <c r="AU635" s="16">
        <f t="shared" si="584"/>
        <v>9768.3459021374074</v>
      </c>
    </row>
    <row r="636" spans="2:47">
      <c r="B636" s="13">
        <v>32</v>
      </c>
      <c r="C636" s="16">
        <f t="shared" ref="C636:C657" si="585">IF($C$597-12*$B636&lt;=0,0,($C$600*MIN(12,$C$597-12*$B636)-$C$596*(MIN(12,$C$597-12*$B636)-MAX(0,MIN(12,$C$597-12*$B636,$C$598-12*$B636))))/12+IF($B636&lt;$B$16,$B$94,0))</f>
        <v>-2796.3028848644076</v>
      </c>
      <c r="D636" s="16">
        <f t="shared" si="558"/>
        <v>318466.85383715504</v>
      </c>
      <c r="E636" s="16">
        <f t="shared" si="559"/>
        <v>0</v>
      </c>
      <c r="F636" s="16">
        <f t="shared" ref="F636:F667" si="586">IF(E636&gt;0,IF(E636&lt;=D636,D636-E636,C636*(D636/E636-1)),D636-C636)</f>
        <v>321263.15672201943</v>
      </c>
      <c r="G636" s="16">
        <f t="shared" si="560"/>
        <v>68627.744766620046</v>
      </c>
      <c r="H636" s="16">
        <f t="shared" ref="H636:H657" si="587">IF($H$597-12*$B636&lt;=0,0,($H$600*MIN(12,$H$597-12*$B636)-$H$596*(MIN(12,$H$597-12*$B636)-MAX(0,MIN(12,$H$597-12*$B636,$H$598-12*$B636))))/12+IF($B636&lt;$B$16,$B$94,0))</f>
        <v>815.79816943992773</v>
      </c>
      <c r="I636" s="16">
        <f t="shared" si="561"/>
        <v>-241198.80319770137</v>
      </c>
      <c r="J636" s="16">
        <f t="shared" si="562"/>
        <v>0</v>
      </c>
      <c r="K636" s="16">
        <f t="shared" ref="K636:K667" si="588">IF(J636&gt;0,IF(J636&lt;=I636,I636-J636,H636*(I636/J636-1)),I636-H636)</f>
        <v>-242014.60136714129</v>
      </c>
      <c r="L636" s="16">
        <f t="shared" si="563"/>
        <v>0</v>
      </c>
      <c r="M636" s="16">
        <f t="shared" ref="M636:M657" si="589">IF($M$597-12*$B636&lt;=0,0,($M$600*MIN(12,$M$597-12*$B636)-$M$596*(MIN(12,$M$597-12*$B636)-MAX(0,MIN(12,$M$597-12*$B636,$M$598-12*$B636))))/12+IF($B636&lt;$B$16,$B$94,0))</f>
        <v>-978.24814103082463</v>
      </c>
      <c r="N636" s="16">
        <f t="shared" si="564"/>
        <v>-3045.4823585790828</v>
      </c>
      <c r="O636" s="16">
        <f t="shared" si="565"/>
        <v>0</v>
      </c>
      <c r="P636" s="16">
        <f t="shared" ref="P636:P667" si="590">IF(O636&gt;0,IF(O636&lt;=N636,N636-O636,M636*(N636/O636-1)),N636-M636)</f>
        <v>-2067.2342175482581</v>
      </c>
      <c r="Q636" s="16">
        <f t="shared" si="566"/>
        <v>0</v>
      </c>
      <c r="R636" s="16">
        <f t="shared" ref="R636:R657" si="591">IF($R$597-12*$B636&lt;=0,0,($R$600*MIN(12,$R$597-12*$B636)-$R$596*(MIN(12,$R$597-12*$B636)-MAX(0,MIN(12,$R$597-12*$B636,$R$598-12*$B636))))/12+IF($B636&lt;$B$16,$B$94,0))</f>
        <v>-1895.0502201606093</v>
      </c>
      <c r="S636" s="16">
        <f t="shared" si="567"/>
        <v>150399.81695720446</v>
      </c>
      <c r="T636" s="16">
        <f t="shared" si="568"/>
        <v>0</v>
      </c>
      <c r="U636" s="16">
        <f t="shared" ref="U636:U667" si="592">IF(T636&gt;0,IF(T636&lt;=S636,S636-T636,R636*(S636/T636-1)),S636-R636)</f>
        <v>152294.86717736506</v>
      </c>
      <c r="V636" s="16">
        <f t="shared" si="569"/>
        <v>38735.07661516012</v>
      </c>
      <c r="W636" s="16">
        <f t="shared" ref="W636:W657" si="593">IF($W$597-12*$B636&lt;=0,0,($W$600*MIN(12,$W$597-12*$B636)-$W$596*(MIN(12,$W$597-12*$B636)-MAX(0,MIN(12,$W$597-12*$B636,$W$598-12*$B636))))/12+IF($B636&lt;$B$16,$B$94,0))</f>
        <v>-1415.159705996911</v>
      </c>
      <c r="X636" s="16">
        <f t="shared" si="570"/>
        <v>65886.311509370615</v>
      </c>
      <c r="Y636" s="16">
        <f t="shared" si="571"/>
        <v>0</v>
      </c>
      <c r="Z636" s="16">
        <f t="shared" ref="Z636:Z667" si="594">IF(Y636&gt;0,IF(Y636&lt;=X636,X636-Y636,W636*(X636/Y636-1)),X636-W636)</f>
        <v>67301.471215367521</v>
      </c>
      <c r="AA636" s="16">
        <f t="shared" si="572"/>
        <v>22958.049265715788</v>
      </c>
      <c r="AB636" s="16">
        <f t="shared" ref="AB636:AB657" si="595">IF($AB$597-12*$B636&lt;=0,0,($AB$600*MIN(12,$AB$597-12*$B636)-$AB$596*(MIN(12,$AB$597-12*$B636)-MAX(0,MIN(12,$AB$597-12*$B636,$AB$598-12*$B636))))/12+IF($B636&lt;$B$16,$B$94,0))</f>
        <v>-1196.7039235138702</v>
      </c>
      <c r="AC636" s="16">
        <f t="shared" si="573"/>
        <v>28727.816731694849</v>
      </c>
      <c r="AD636" s="16">
        <f t="shared" si="574"/>
        <v>0</v>
      </c>
      <c r="AE636" s="16">
        <f t="shared" ref="AE636:AE667" si="596">IF(AD636&gt;0,IF(AD636&lt;=AC636,AC636-AD636,AB636*(AC636/AD636-1)),AC636-AB636)</f>
        <v>29924.520655208718</v>
      </c>
      <c r="AF636" s="16">
        <f t="shared" si="575"/>
        <v>16307.181829617024</v>
      </c>
      <c r="AG636" s="16">
        <f t="shared" ref="AG636:AG657" si="597">IF($AG$597-12*$B636&lt;=0,0,($AG$600*MIN(12,$AG$597-12*$B636)-$AG$596*(MIN(12,$AG$597-12*$B636)-MAX(0,MIN(12,$AG$597-12*$B636,$AG$598-12*$B636))))/12+IF($B636&lt;$B$16,$B$94,0))</f>
        <v>-1087.4760322723498</v>
      </c>
      <c r="AH636" s="16">
        <f t="shared" si="576"/>
        <v>12137.123265132739</v>
      </c>
      <c r="AI636" s="16">
        <f t="shared" si="577"/>
        <v>0</v>
      </c>
      <c r="AJ636" s="16">
        <f t="shared" ref="AJ636:AJ667" si="598">IF(AI636&gt;0,IF(AI636&lt;=AH636,AH636-AI636,AG636*(AH636/AI636-1)),AH636-AG636)</f>
        <v>13224.59929740509</v>
      </c>
      <c r="AK636" s="16">
        <f t="shared" si="578"/>
        <v>10642.96268079388</v>
      </c>
      <c r="AL636" s="16">
        <f t="shared" ref="AL636:AL657" si="599">IF($AL$597-12*$B636&lt;=0,0,($AL$600*MIN(12,$AL$597-12*$B636)-$AL$596*(MIN(12,$AL$597-12*$B636)-MAX(0,MIN(12,$AL$597-12*$B636,$AL$598-12*$B636))))/12+IF($B636&lt;$B$16,$B$94,0))</f>
        <v>-1142.0899778931052</v>
      </c>
      <c r="AM636" s="16">
        <f t="shared" si="579"/>
        <v>20018.582398585855</v>
      </c>
      <c r="AN636" s="16">
        <f t="shared" si="580"/>
        <v>0</v>
      </c>
      <c r="AO636" s="16">
        <f t="shared" ref="AO636:AO667" si="600">IF(AN636&gt;0,IF(AN636&lt;=AM636,AM636-AN636,AL636*(AM636/AN636-1)),AM636-AL636)</f>
        <v>21160.67237647896</v>
      </c>
      <c r="AP636" s="16">
        <f t="shared" si="581"/>
        <v>14049.771279932409</v>
      </c>
      <c r="AQ636" s="16">
        <f t="shared" ref="AQ636:AQ657" si="601">IF($AQ$597-12*$B636&lt;=0,0,($AQ$600*MIN(12,$AQ$597-12*$B636)-$AQ$596*(MIN(12,$AQ$597-12*$B636)-MAX(0,MIN(12,$AQ$597-12*$B636,$AQ$598-12*$B636))))/12+IF($B636&lt;$B$16,$B$94,0))</f>
        <v>-1087.4760322723498</v>
      </c>
      <c r="AR636" s="16">
        <f t="shared" si="582"/>
        <v>12137.123265132739</v>
      </c>
      <c r="AS636" s="16">
        <f t="shared" si="583"/>
        <v>0</v>
      </c>
      <c r="AT636" s="16">
        <f t="shared" ref="AT636:AT667" si="602">IF(AS636&gt;0,IF(AS636&lt;=AR636,AR636-AS636,AQ636*(AR636/AS636-1)),AR636-AQ636)</f>
        <v>13224.59929740509</v>
      </c>
      <c r="AU636" s="16">
        <f t="shared" si="584"/>
        <v>10642.96268079388</v>
      </c>
    </row>
    <row r="637" spans="2:47">
      <c r="B637" s="13">
        <v>33</v>
      </c>
      <c r="C637" s="16">
        <f t="shared" si="585"/>
        <v>-2796.3028848644076</v>
      </c>
      <c r="D637" s="16">
        <f t="shared" ref="D637:D657" si="603">IF($B637&gt;$C$599,F636,F636*$B$73*IF(F636&gt;0,$B$72,1))</f>
        <v>330239.24932083266</v>
      </c>
      <c r="E637" s="16">
        <f t="shared" ref="E637:E668" si="604">IF(AND(C637&gt;0,D637&gt;0),C637/(1-$B$71*MAX(0,1-G636/D637)),0)</f>
        <v>0</v>
      </c>
      <c r="F637" s="16">
        <f t="shared" si="586"/>
        <v>333035.55220569705</v>
      </c>
      <c r="G637" s="16">
        <f t="shared" ref="G637:G668" si="605">IF(E637&gt;0,IF(E637&lt;=D637,G636*(1-E637/D637),0),IF(AND(C637&lt;0,F637&gt;0),G636-C637,G636))/$B$74</f>
        <v>70023.576128906323</v>
      </c>
      <c r="H637" s="16">
        <f t="shared" si="587"/>
        <v>815.79816943992773</v>
      </c>
      <c r="I637" s="16">
        <f t="shared" ref="I637:I657" si="606">IF($B637&gt;$H$599,K636,K636*$B$73*IF(K636&gt;0,$B$72,1))</f>
        <v>-249275.03940815554</v>
      </c>
      <c r="J637" s="16">
        <f t="shared" ref="J637:J668" si="607">IF(AND(H637&gt;0,I637&gt;0),H637/(1-$B$71*MAX(0,1-L636/I637)),0)</f>
        <v>0</v>
      </c>
      <c r="K637" s="16">
        <f t="shared" si="588"/>
        <v>-250090.83757759546</v>
      </c>
      <c r="L637" s="16">
        <f t="shared" ref="L637:L668" si="608">IF(J637&gt;0,IF(J637&lt;=I637,L636*(1-J637/I637),0),IF(AND(H637&lt;0,K637&gt;0),L636-H637,L636))/$B$74</f>
        <v>0</v>
      </c>
      <c r="M637" s="16">
        <f t="shared" si="589"/>
        <v>-978.24814103082463</v>
      </c>
      <c r="N637" s="16">
        <f t="shared" ref="N637:N657" si="609">IF($B637&gt;$M$599,P636,P636*$B$73*IF(P636&gt;0,$B$72,1))</f>
        <v>-2129.2512440747059</v>
      </c>
      <c r="O637" s="16">
        <f t="shared" ref="O637:O668" si="610">IF(AND(M637&gt;0,N637&gt;0),M637/(1-$B$71*MAX(0,1-Q636/N637)),0)</f>
        <v>0</v>
      </c>
      <c r="P637" s="16">
        <f t="shared" si="590"/>
        <v>-1151.0031030438813</v>
      </c>
      <c r="Q637" s="16">
        <f t="shared" ref="Q637:Q668" si="611">IF(O637&gt;0,IF(O637&lt;=N637,Q636*(1-O637/N637),0),IF(AND(M637&lt;0,P637&gt;0),Q636-M637,Q636))/$B$74</f>
        <v>0</v>
      </c>
      <c r="R637" s="16">
        <f t="shared" si="591"/>
        <v>-1895.0502201606093</v>
      </c>
      <c r="S637" s="16">
        <f t="shared" ref="S637:S657" si="612">IF($B637&gt;$R$599,U636,U636*$B$73*IF(U636&gt;0,$B$72,1))</f>
        <v>156549.98576630064</v>
      </c>
      <c r="T637" s="16">
        <f t="shared" ref="T637:T668" si="613">IF(AND(R637&gt;0,S637&gt;0),R637/(1-$B$71*MAX(0,1-V636/S637)),0)</f>
        <v>0</v>
      </c>
      <c r="U637" s="16">
        <f t="shared" si="592"/>
        <v>158445.03598646124</v>
      </c>
      <c r="V637" s="16">
        <f t="shared" ref="V637:V668" si="614">IF(T637&gt;0,IF(T637&lt;=S637,V636*(1-T637/S637),0),IF(AND(R637&lt;0,U637&gt;0),V636-R637,V636))/$B$74</f>
        <v>39833.457681686989</v>
      </c>
      <c r="W637" s="16">
        <f t="shared" si="593"/>
        <v>-1415.159705996911</v>
      </c>
      <c r="X637" s="16">
        <f t="shared" ref="X637:X657" si="615">IF($B637&gt;$W$599,Z636,Z636*$B$73*IF(Z636&gt;0,$B$72,1))</f>
        <v>69181.874321124895</v>
      </c>
      <c r="Y637" s="16">
        <f t="shared" ref="Y637:Y668" si="616">IF(AND(W637&gt;0,X637&gt;0),W637/(1-$B$71*MAX(0,1-AA636/X637)),0)</f>
        <v>0</v>
      </c>
      <c r="Z637" s="16">
        <f t="shared" si="594"/>
        <v>70597.034027121801</v>
      </c>
      <c r="AA637" s="16">
        <f t="shared" ref="AA637:AA668" si="617">IF(Y637&gt;0,IF(Y637&lt;=X637,AA636*(1-Y637/X637),0),IF(AND(W637&lt;0,Z637&gt;0),AA636-W637,AA636))/$B$74</f>
        <v>23895.302913443822</v>
      </c>
      <c r="AB637" s="16">
        <f t="shared" si="595"/>
        <v>-1196.7039235138702</v>
      </c>
      <c r="AC637" s="16">
        <f t="shared" ref="AC637:AC657" si="618">IF($B637&gt;$AB$599,AE636,AE636*$B$73*IF(AE636&gt;0,$B$72,1))</f>
        <v>30760.61176231525</v>
      </c>
      <c r="AD637" s="16">
        <f t="shared" ref="AD637:AD668" si="619">IF(AND(AB637&gt;0,AC637&gt;0),AB637/(1-$B$71*MAX(0,1-AF636/AC637)),0)</f>
        <v>0</v>
      </c>
      <c r="AE637" s="16">
        <f t="shared" si="596"/>
        <v>31957.315685829119</v>
      </c>
      <c r="AF637" s="16">
        <f t="shared" ref="AF637:AF668" si="620">IF(AD637&gt;0,IF(AD637&lt;=AC637,AF636*(1-AD637/AC637),0),IF(AND(AB637&lt;0,AE637&gt;0),AF636-AB637,AF636))/$B$74</f>
        <v>17160.672306991073</v>
      </c>
      <c r="AG637" s="16">
        <f t="shared" si="597"/>
        <v>-1087.4760322723498</v>
      </c>
      <c r="AH637" s="16">
        <f t="shared" ref="AH637:AH657" si="621">IF($B637&gt;$AG$599,AJ636,AJ636*$B$73*IF(AJ636&gt;0,$B$72,1))</f>
        <v>13594.094601774588</v>
      </c>
      <c r="AI637" s="16">
        <f t="shared" ref="AI637:AI668" si="622">IF(AND(AG637&gt;0,AH637&gt;0),AG637/(1-$B$71*MAX(0,1-AK636/AH637)),0)</f>
        <v>0</v>
      </c>
      <c r="AJ637" s="16">
        <f t="shared" si="598"/>
        <v>14681.570634046939</v>
      </c>
      <c r="AK637" s="16">
        <f t="shared" ref="AK637:AK668" si="623">IF(AI637&gt;0,IF(AI637&lt;=AH637,AK636*(1-AI637/AH637),0),IF(AND(AG637&lt;0,AJ637&gt;0),AK636-AG637,AK636))/$B$74</f>
        <v>11500.430110849245</v>
      </c>
      <c r="AL637" s="16">
        <f t="shared" si="599"/>
        <v>-1142.0899778931052</v>
      </c>
      <c r="AM637" s="16">
        <f t="shared" ref="AM637:AM657" si="624">IF($B637&gt;$AL$599,AO636,AO636*$B$73*IF(AO636&gt;0,$B$72,1))</f>
        <v>21751.901562677784</v>
      </c>
      <c r="AN637" s="16">
        <f t="shared" ref="AN637:AN668" si="625">IF(AND(AL637&gt;0,AM637&gt;0),AL637/(1-$B$71*MAX(0,1-AP636/AM637)),0)</f>
        <v>0</v>
      </c>
      <c r="AO637" s="16">
        <f t="shared" si="600"/>
        <v>22893.991540570889</v>
      </c>
      <c r="AP637" s="16">
        <f t="shared" ref="AP637:AP668" si="626">IF(AN637&gt;0,IF(AN637&lt;=AM637,AP636*(1-AN637/AM637),0),IF(AND(AL637&lt;0,AO637&gt;0),AP636-AL637,AP636))/$B$74</f>
        <v>14893.981625319131</v>
      </c>
      <c r="AQ637" s="16">
        <f t="shared" si="601"/>
        <v>-1087.4760322723498</v>
      </c>
      <c r="AR637" s="16">
        <f t="shared" ref="AR637:AR657" si="627">IF($B637&gt;$AQ$599,AT636,AT636*$B$73*IF(AT636&gt;0,$B$72,1))</f>
        <v>13594.094601774588</v>
      </c>
      <c r="AS637" s="16">
        <f t="shared" ref="AS637:AS668" si="628">IF(AND(AQ637&gt;0,AR637&gt;0),AQ637/(1-$B$71*MAX(0,1-AU636/AR637)),0)</f>
        <v>0</v>
      </c>
      <c r="AT637" s="16">
        <f t="shared" si="602"/>
        <v>14681.570634046939</v>
      </c>
      <c r="AU637" s="16">
        <f t="shared" ref="AU637:AU668" si="629">IF(AS637&gt;0,IF(AS637&lt;=AR637,AU636*(1-AS637/AR637),0),IF(AND(AQ637&lt;0,AT637&gt;0),AU636-AQ637,AU636))/$B$74</f>
        <v>11500.430110849245</v>
      </c>
    </row>
    <row r="638" spans="2:47">
      <c r="B638" s="13">
        <v>34</v>
      </c>
      <c r="C638" s="16">
        <f t="shared" si="585"/>
        <v>-2796.3028848644076</v>
      </c>
      <c r="D638" s="16">
        <f t="shared" si="603"/>
        <v>342340.56553432421</v>
      </c>
      <c r="E638" s="16">
        <f t="shared" si="604"/>
        <v>0</v>
      </c>
      <c r="F638" s="16">
        <f t="shared" si="586"/>
        <v>345136.8684191886</v>
      </c>
      <c r="G638" s="16">
        <f t="shared" si="605"/>
        <v>71392.038248794823</v>
      </c>
      <c r="H638" s="16">
        <f t="shared" si="587"/>
        <v>815.79816943992773</v>
      </c>
      <c r="I638" s="16">
        <f t="shared" si="606"/>
        <v>-257593.56270492333</v>
      </c>
      <c r="J638" s="16">
        <f t="shared" si="607"/>
        <v>0</v>
      </c>
      <c r="K638" s="16">
        <f t="shared" si="588"/>
        <v>-258409.36087436325</v>
      </c>
      <c r="L638" s="16">
        <f t="shared" si="608"/>
        <v>0</v>
      </c>
      <c r="M638" s="16">
        <f t="shared" si="589"/>
        <v>-978.24814103082463</v>
      </c>
      <c r="N638" s="16">
        <f t="shared" si="609"/>
        <v>-1185.5331961351978</v>
      </c>
      <c r="O638" s="16">
        <f t="shared" si="610"/>
        <v>0</v>
      </c>
      <c r="P638" s="16">
        <f t="shared" si="590"/>
        <v>-207.28505510437321</v>
      </c>
      <c r="Q638" s="16">
        <f t="shared" si="611"/>
        <v>0</v>
      </c>
      <c r="R638" s="16">
        <f t="shared" si="591"/>
        <v>-1895.0502201606093</v>
      </c>
      <c r="S638" s="16">
        <f t="shared" si="612"/>
        <v>162871.99029192296</v>
      </c>
      <c r="T638" s="16">
        <f t="shared" si="613"/>
        <v>0</v>
      </c>
      <c r="U638" s="16">
        <f t="shared" si="592"/>
        <v>164767.04051208356</v>
      </c>
      <c r="V638" s="16">
        <f t="shared" si="614"/>
        <v>40910.301864556466</v>
      </c>
      <c r="W638" s="16">
        <f t="shared" si="593"/>
        <v>-1415.159705996911</v>
      </c>
      <c r="X638" s="16">
        <f t="shared" si="615"/>
        <v>72569.515157839589</v>
      </c>
      <c r="Y638" s="16">
        <f t="shared" si="616"/>
        <v>0</v>
      </c>
      <c r="Z638" s="16">
        <f t="shared" si="594"/>
        <v>73984.674863836495</v>
      </c>
      <c r="AA638" s="16">
        <f t="shared" si="617"/>
        <v>24814.179038667386</v>
      </c>
      <c r="AB638" s="16">
        <f t="shared" si="595"/>
        <v>-1196.7039235138702</v>
      </c>
      <c r="AC638" s="16">
        <f t="shared" si="618"/>
        <v>32850.203086091191</v>
      </c>
      <c r="AD638" s="16">
        <f t="shared" si="619"/>
        <v>0</v>
      </c>
      <c r="AE638" s="16">
        <f t="shared" si="596"/>
        <v>34046.907009605064</v>
      </c>
      <c r="AF638" s="16">
        <f t="shared" si="620"/>
        <v>17997.427676965628</v>
      </c>
      <c r="AG638" s="16">
        <f t="shared" si="597"/>
        <v>-1087.4760322723498</v>
      </c>
      <c r="AH638" s="16">
        <f t="shared" si="621"/>
        <v>15091.77371756221</v>
      </c>
      <c r="AI638" s="16">
        <f t="shared" si="622"/>
        <v>0</v>
      </c>
      <c r="AJ638" s="16">
        <f t="shared" si="598"/>
        <v>16179.24974983456</v>
      </c>
      <c r="AK638" s="16">
        <f t="shared" si="623"/>
        <v>12341.08445404078</v>
      </c>
      <c r="AL638" s="16">
        <f t="shared" si="599"/>
        <v>-1142.0899778931052</v>
      </c>
      <c r="AM638" s="16">
        <f t="shared" si="624"/>
        <v>23533.649664214441</v>
      </c>
      <c r="AN638" s="16">
        <f t="shared" si="625"/>
        <v>0</v>
      </c>
      <c r="AO638" s="16">
        <f t="shared" si="600"/>
        <v>24675.739642107546</v>
      </c>
      <c r="AP638" s="16">
        <f t="shared" si="626"/>
        <v>15721.638826678663</v>
      </c>
      <c r="AQ638" s="16">
        <f t="shared" si="601"/>
        <v>-1087.4760322723498</v>
      </c>
      <c r="AR638" s="16">
        <f t="shared" si="627"/>
        <v>15091.77371756221</v>
      </c>
      <c r="AS638" s="16">
        <f t="shared" si="628"/>
        <v>0</v>
      </c>
      <c r="AT638" s="16">
        <f t="shared" si="602"/>
        <v>16179.24974983456</v>
      </c>
      <c r="AU638" s="16">
        <f t="shared" si="629"/>
        <v>12341.08445404078</v>
      </c>
    </row>
    <row r="639" spans="2:47">
      <c r="B639" s="13">
        <v>35</v>
      </c>
      <c r="C639" s="16">
        <f t="shared" si="585"/>
        <v>-2796.3028848644076</v>
      </c>
      <c r="D639" s="16">
        <f t="shared" si="603"/>
        <v>354779.99252282077</v>
      </c>
      <c r="E639" s="16">
        <f t="shared" si="604"/>
        <v>0</v>
      </c>
      <c r="F639" s="16">
        <f t="shared" si="586"/>
        <v>357576.29540768516</v>
      </c>
      <c r="G639" s="16">
        <f t="shared" si="605"/>
        <v>72733.667778097282</v>
      </c>
      <c r="H639" s="16">
        <f t="shared" si="587"/>
        <v>815.79816943992773</v>
      </c>
      <c r="I639" s="16">
        <f t="shared" si="606"/>
        <v>-266161.64170059416</v>
      </c>
      <c r="J639" s="16">
        <f t="shared" si="607"/>
        <v>0</v>
      </c>
      <c r="K639" s="16">
        <f t="shared" si="588"/>
        <v>-266977.43987003411</v>
      </c>
      <c r="L639" s="16">
        <f t="shared" si="608"/>
        <v>0</v>
      </c>
      <c r="M639" s="16">
        <f t="shared" si="589"/>
        <v>-978.24814103082463</v>
      </c>
      <c r="N639" s="16">
        <f t="shared" si="609"/>
        <v>-213.50360675750443</v>
      </c>
      <c r="O639" s="16">
        <f t="shared" si="610"/>
        <v>0</v>
      </c>
      <c r="P639" s="16">
        <f t="shared" si="590"/>
        <v>764.74453427332014</v>
      </c>
      <c r="Q639" s="16">
        <f t="shared" si="611"/>
        <v>959.06680493218096</v>
      </c>
      <c r="R639" s="16">
        <f t="shared" si="591"/>
        <v>-1895.0502201606093</v>
      </c>
      <c r="S639" s="16">
        <f t="shared" si="612"/>
        <v>169370.63162399118</v>
      </c>
      <c r="T639" s="16">
        <f t="shared" si="613"/>
        <v>0</v>
      </c>
      <c r="U639" s="16">
        <f t="shared" si="592"/>
        <v>171265.68184415178</v>
      </c>
      <c r="V639" s="16">
        <f t="shared" si="614"/>
        <v>41966.031455604971</v>
      </c>
      <c r="W639" s="16">
        <f t="shared" si="593"/>
        <v>-1415.159705996911</v>
      </c>
      <c r="X639" s="16">
        <f t="shared" si="615"/>
        <v>76051.806679532092</v>
      </c>
      <c r="Y639" s="16">
        <f t="shared" si="616"/>
        <v>0</v>
      </c>
      <c r="Z639" s="16">
        <f t="shared" si="594"/>
        <v>77466.966385528998</v>
      </c>
      <c r="AA639" s="16">
        <f t="shared" si="617"/>
        <v>25715.037984964994</v>
      </c>
      <c r="AB639" s="16">
        <f t="shared" si="595"/>
        <v>-1196.7039235138702</v>
      </c>
      <c r="AC639" s="16">
        <f t="shared" si="618"/>
        <v>34998.17759145343</v>
      </c>
      <c r="AD639" s="16">
        <f t="shared" si="619"/>
        <v>0</v>
      </c>
      <c r="AE639" s="16">
        <f t="shared" si="596"/>
        <v>36194.881514967303</v>
      </c>
      <c r="AF639" s="16">
        <f t="shared" si="620"/>
        <v>18817.776078901468</v>
      </c>
      <c r="AG639" s="16">
        <f t="shared" si="597"/>
        <v>-1087.4760322723498</v>
      </c>
      <c r="AH639" s="16">
        <f t="shared" si="621"/>
        <v>16631.297987844937</v>
      </c>
      <c r="AI639" s="16">
        <f t="shared" si="622"/>
        <v>0</v>
      </c>
      <c r="AJ639" s="16">
        <f t="shared" si="598"/>
        <v>17718.774020117286</v>
      </c>
      <c r="AK639" s="16">
        <f t="shared" si="623"/>
        <v>13165.255378738362</v>
      </c>
      <c r="AL639" s="16">
        <f t="shared" si="599"/>
        <v>-1142.0899778931052</v>
      </c>
      <c r="AM639" s="16">
        <f t="shared" si="624"/>
        <v>25365.179807708031</v>
      </c>
      <c r="AN639" s="16">
        <f t="shared" si="625"/>
        <v>0</v>
      </c>
      <c r="AO639" s="16">
        <f t="shared" si="600"/>
        <v>26507.269785601136</v>
      </c>
      <c r="AP639" s="16">
        <f t="shared" si="626"/>
        <v>16533.067455462518</v>
      </c>
      <c r="AQ639" s="16">
        <f t="shared" si="601"/>
        <v>-1087.4760322723498</v>
      </c>
      <c r="AR639" s="16">
        <f t="shared" si="627"/>
        <v>16631.297987844937</v>
      </c>
      <c r="AS639" s="16">
        <f t="shared" si="628"/>
        <v>0</v>
      </c>
      <c r="AT639" s="16">
        <f t="shared" si="602"/>
        <v>17718.774020117286</v>
      </c>
      <c r="AU639" s="16">
        <f t="shared" si="629"/>
        <v>13165.255378738362</v>
      </c>
    </row>
    <row r="640" spans="2:47">
      <c r="B640" s="13">
        <v>36</v>
      </c>
      <c r="C640" s="16">
        <f t="shared" si="585"/>
        <v>-2796.3028848644076</v>
      </c>
      <c r="D640" s="16">
        <f t="shared" si="603"/>
        <v>367566.97710137587</v>
      </c>
      <c r="E640" s="16">
        <f t="shared" si="604"/>
        <v>0</v>
      </c>
      <c r="F640" s="16">
        <f t="shared" si="586"/>
        <v>370363.27998624026</v>
      </c>
      <c r="G640" s="16">
        <f t="shared" si="605"/>
        <v>74048.990846040862</v>
      </c>
      <c r="H640" s="16">
        <f t="shared" si="587"/>
        <v>815.79816943992773</v>
      </c>
      <c r="I640" s="16">
        <f t="shared" si="606"/>
        <v>-274986.76306613511</v>
      </c>
      <c r="J640" s="16">
        <f t="shared" si="607"/>
        <v>0</v>
      </c>
      <c r="K640" s="16">
        <f t="shared" si="588"/>
        <v>-275802.56123557506</v>
      </c>
      <c r="L640" s="16">
        <f t="shared" si="608"/>
        <v>0</v>
      </c>
      <c r="M640" s="16">
        <f t="shared" si="589"/>
        <v>-978.24814103082463</v>
      </c>
      <c r="N640" s="16">
        <f t="shared" si="609"/>
        <v>786.11149656091675</v>
      </c>
      <c r="O640" s="16">
        <f t="shared" si="610"/>
        <v>0</v>
      </c>
      <c r="P640" s="16">
        <f t="shared" si="590"/>
        <v>1764.3596375917414</v>
      </c>
      <c r="Q640" s="16">
        <f t="shared" si="611"/>
        <v>1899.3283783951035</v>
      </c>
      <c r="R640" s="16">
        <f t="shared" si="591"/>
        <v>-1895.0502201606093</v>
      </c>
      <c r="S640" s="16">
        <f t="shared" si="612"/>
        <v>176050.84499487741</v>
      </c>
      <c r="T640" s="16">
        <f t="shared" si="613"/>
        <v>0</v>
      </c>
      <c r="U640" s="16">
        <f t="shared" si="592"/>
        <v>177945.89521503801</v>
      </c>
      <c r="V640" s="16">
        <f t="shared" si="614"/>
        <v>43001.060466436837</v>
      </c>
      <c r="W640" s="16">
        <f t="shared" si="593"/>
        <v>-1415.159705996911</v>
      </c>
      <c r="X640" s="16">
        <f t="shared" si="615"/>
        <v>79631.393426340685</v>
      </c>
      <c r="Y640" s="16">
        <f t="shared" si="616"/>
        <v>0</v>
      </c>
      <c r="Z640" s="16">
        <f t="shared" si="594"/>
        <v>81046.553132337591</v>
      </c>
      <c r="AA640" s="16">
        <f t="shared" si="617"/>
        <v>26598.233030354808</v>
      </c>
      <c r="AB640" s="16">
        <f t="shared" si="595"/>
        <v>-1196.7039235138702</v>
      </c>
      <c r="AC640" s="16">
        <f t="shared" si="618"/>
        <v>37206.166504495486</v>
      </c>
      <c r="AD640" s="16">
        <f t="shared" si="619"/>
        <v>0</v>
      </c>
      <c r="AE640" s="16">
        <f t="shared" si="596"/>
        <v>38402.870428009359</v>
      </c>
      <c r="AF640" s="16">
        <f t="shared" si="620"/>
        <v>19622.039218054251</v>
      </c>
      <c r="AG640" s="16">
        <f t="shared" si="597"/>
        <v>-1087.4760322723498</v>
      </c>
      <c r="AH640" s="16">
        <f t="shared" si="621"/>
        <v>18213.836566239363</v>
      </c>
      <c r="AI640" s="16">
        <f t="shared" si="622"/>
        <v>0</v>
      </c>
      <c r="AJ640" s="16">
        <f t="shared" si="598"/>
        <v>19301.312598511711</v>
      </c>
      <c r="AK640" s="16">
        <f t="shared" si="623"/>
        <v>13973.266089226188</v>
      </c>
      <c r="AL640" s="16">
        <f t="shared" si="599"/>
        <v>-1142.0899778931052</v>
      </c>
      <c r="AM640" s="16">
        <f t="shared" si="624"/>
        <v>27247.882903410831</v>
      </c>
      <c r="AN640" s="16">
        <f t="shared" si="625"/>
        <v>0</v>
      </c>
      <c r="AO640" s="16">
        <f t="shared" si="600"/>
        <v>28389.972881303936</v>
      </c>
      <c r="AP640" s="16">
        <f t="shared" si="626"/>
        <v>17328.585718976101</v>
      </c>
      <c r="AQ640" s="16">
        <f t="shared" si="601"/>
        <v>-1087.4760322723498</v>
      </c>
      <c r="AR640" s="16">
        <f t="shared" si="627"/>
        <v>18213.836566239363</v>
      </c>
      <c r="AS640" s="16">
        <f t="shared" si="628"/>
        <v>0</v>
      </c>
      <c r="AT640" s="16">
        <f t="shared" si="602"/>
        <v>19301.312598511711</v>
      </c>
      <c r="AU640" s="16">
        <f t="shared" si="629"/>
        <v>13973.266089226188</v>
      </c>
    </row>
    <row r="641" spans="2:47">
      <c r="B641" s="13">
        <v>37</v>
      </c>
      <c r="C641" s="16">
        <f t="shared" si="585"/>
        <v>-2796.3028848644076</v>
      </c>
      <c r="D641" s="16">
        <f t="shared" si="603"/>
        <v>380711.23002905579</v>
      </c>
      <c r="E641" s="16">
        <f t="shared" si="604"/>
        <v>0</v>
      </c>
      <c r="F641" s="16">
        <f t="shared" si="586"/>
        <v>383507.53291392018</v>
      </c>
      <c r="G641" s="16">
        <f t="shared" si="605"/>
        <v>75338.523265593394</v>
      </c>
      <c r="H641" s="16">
        <f t="shared" si="587"/>
        <v>815.79816943992773</v>
      </c>
      <c r="I641" s="16">
        <f t="shared" si="606"/>
        <v>-284076.63807264232</v>
      </c>
      <c r="J641" s="16">
        <f t="shared" si="607"/>
        <v>0</v>
      </c>
      <c r="K641" s="16">
        <f t="shared" si="588"/>
        <v>-284892.43624208227</v>
      </c>
      <c r="L641" s="16">
        <f t="shared" si="608"/>
        <v>0</v>
      </c>
      <c r="M641" s="16">
        <f t="shared" si="589"/>
        <v>-978.24814103082463</v>
      </c>
      <c r="N641" s="16">
        <f t="shared" si="609"/>
        <v>1813.6558458660545</v>
      </c>
      <c r="O641" s="16">
        <f t="shared" si="610"/>
        <v>0</v>
      </c>
      <c r="P641" s="16">
        <f t="shared" si="590"/>
        <v>2791.9039868968794</v>
      </c>
      <c r="Q641" s="16">
        <f t="shared" si="611"/>
        <v>2821.153450417577</v>
      </c>
      <c r="R641" s="16">
        <f t="shared" si="591"/>
        <v>-1895.0502201606093</v>
      </c>
      <c r="S641" s="16">
        <f t="shared" si="612"/>
        <v>182917.7035273462</v>
      </c>
      <c r="T641" s="16">
        <f t="shared" si="613"/>
        <v>0</v>
      </c>
      <c r="U641" s="16">
        <f t="shared" si="592"/>
        <v>184812.75374750679</v>
      </c>
      <c r="V641" s="16">
        <f t="shared" si="614"/>
        <v>44015.794790781809</v>
      </c>
      <c r="W641" s="16">
        <f t="shared" si="593"/>
        <v>-1415.159705996911</v>
      </c>
      <c r="X641" s="16">
        <f t="shared" si="615"/>
        <v>83310.993826855105</v>
      </c>
      <c r="Y641" s="16">
        <f t="shared" si="616"/>
        <v>0</v>
      </c>
      <c r="Z641" s="16">
        <f t="shared" si="594"/>
        <v>84726.153532852011</v>
      </c>
      <c r="AA641" s="16">
        <f t="shared" si="617"/>
        <v>27464.110525835018</v>
      </c>
      <c r="AB641" s="16">
        <f t="shared" si="595"/>
        <v>-1196.7039235138702</v>
      </c>
      <c r="AC641" s="16">
        <f t="shared" si="618"/>
        <v>39475.84662776794</v>
      </c>
      <c r="AD641" s="16">
        <f t="shared" si="619"/>
        <v>0</v>
      </c>
      <c r="AE641" s="16">
        <f t="shared" si="596"/>
        <v>40672.550551281813</v>
      </c>
      <c r="AF641" s="16">
        <f t="shared" si="620"/>
        <v>20410.532491733451</v>
      </c>
      <c r="AG641" s="16">
        <f t="shared" si="597"/>
        <v>-1087.4760322723498</v>
      </c>
      <c r="AH641" s="16">
        <f t="shared" si="621"/>
        <v>19840.591272514128</v>
      </c>
      <c r="AI641" s="16">
        <f t="shared" si="622"/>
        <v>0</v>
      </c>
      <c r="AJ641" s="16">
        <f t="shared" si="598"/>
        <v>20928.067304786477</v>
      </c>
      <c r="AK641" s="16">
        <f t="shared" si="623"/>
        <v>14765.433452449548</v>
      </c>
      <c r="AL641" s="16">
        <f t="shared" si="599"/>
        <v>-1142.0899778931052</v>
      </c>
      <c r="AM641" s="16">
        <f t="shared" si="624"/>
        <v>29183.188723607571</v>
      </c>
      <c r="AN641" s="16">
        <f t="shared" si="625"/>
        <v>0</v>
      </c>
      <c r="AO641" s="16">
        <f t="shared" si="600"/>
        <v>30325.278701500676</v>
      </c>
      <c r="AP641" s="16">
        <f t="shared" si="626"/>
        <v>18108.505585165887</v>
      </c>
      <c r="AQ641" s="16">
        <f t="shared" si="601"/>
        <v>-1087.4760322723498</v>
      </c>
      <c r="AR641" s="16">
        <f t="shared" si="627"/>
        <v>19840.591272514128</v>
      </c>
      <c r="AS641" s="16">
        <f t="shared" si="628"/>
        <v>0</v>
      </c>
      <c r="AT641" s="16">
        <f t="shared" si="602"/>
        <v>20928.067304786477</v>
      </c>
      <c r="AU641" s="16">
        <f t="shared" si="629"/>
        <v>14765.433452449548</v>
      </c>
    </row>
    <row r="642" spans="2:47">
      <c r="B642" s="13">
        <v>38</v>
      </c>
      <c r="C642" s="16">
        <f t="shared" si="585"/>
        <v>-466.05048081073437</v>
      </c>
      <c r="D642" s="16">
        <f t="shared" si="603"/>
        <v>394222.73338353512</v>
      </c>
      <c r="E642" s="16">
        <f t="shared" si="604"/>
        <v>0</v>
      </c>
      <c r="F642" s="16">
        <f t="shared" si="586"/>
        <v>394688.78386434587</v>
      </c>
      <c r="G642" s="16">
        <f t="shared" si="605"/>
        <v>74318.209555298163</v>
      </c>
      <c r="H642" s="16">
        <f t="shared" si="587"/>
        <v>815.79816943992773</v>
      </c>
      <c r="I642" s="16">
        <f t="shared" si="606"/>
        <v>-293439.20932934474</v>
      </c>
      <c r="J642" s="16">
        <f t="shared" si="607"/>
        <v>0</v>
      </c>
      <c r="K642" s="16">
        <f t="shared" si="588"/>
        <v>-294255.00749878469</v>
      </c>
      <c r="L642" s="16">
        <f t="shared" si="608"/>
        <v>0</v>
      </c>
      <c r="M642" s="16">
        <f t="shared" si="589"/>
        <v>-978.24814103082463</v>
      </c>
      <c r="N642" s="16">
        <f t="shared" si="609"/>
        <v>2869.9097842907786</v>
      </c>
      <c r="O642" s="16">
        <f t="shared" si="610"/>
        <v>0</v>
      </c>
      <c r="P642" s="16">
        <f t="shared" si="590"/>
        <v>3848.1579253216032</v>
      </c>
      <c r="Q642" s="16">
        <f t="shared" si="611"/>
        <v>3724.9035210278448</v>
      </c>
      <c r="R642" s="16">
        <f t="shared" si="591"/>
        <v>-1895.0502201606093</v>
      </c>
      <c r="S642" s="16">
        <f t="shared" si="612"/>
        <v>189976.42208721215</v>
      </c>
      <c r="T642" s="16">
        <f t="shared" si="613"/>
        <v>0</v>
      </c>
      <c r="U642" s="16">
        <f t="shared" si="592"/>
        <v>191871.47230737275</v>
      </c>
      <c r="V642" s="16">
        <f t="shared" si="614"/>
        <v>45010.632363669036</v>
      </c>
      <c r="W642" s="16">
        <f t="shared" si="593"/>
        <v>-1415.159705996911</v>
      </c>
      <c r="X642" s="16">
        <f t="shared" si="615"/>
        <v>87093.402262559903</v>
      </c>
      <c r="Y642" s="16">
        <f t="shared" si="616"/>
        <v>0</v>
      </c>
      <c r="Z642" s="16">
        <f t="shared" si="594"/>
        <v>88508.561968556809</v>
      </c>
      <c r="AA642" s="16">
        <f t="shared" si="617"/>
        <v>28313.01003120777</v>
      </c>
      <c r="AB642" s="16">
        <f t="shared" si="595"/>
        <v>-1196.7039235138702</v>
      </c>
      <c r="AC642" s="16">
        <f t="shared" si="618"/>
        <v>41808.941613684627</v>
      </c>
      <c r="AD642" s="16">
        <f t="shared" si="619"/>
        <v>0</v>
      </c>
      <c r="AE642" s="16">
        <f t="shared" si="596"/>
        <v>43005.645537198499</v>
      </c>
      <c r="AF642" s="16">
        <f t="shared" si="620"/>
        <v>21183.56511298757</v>
      </c>
      <c r="AG642" s="16">
        <f t="shared" si="597"/>
        <v>-1087.4760322723498</v>
      </c>
      <c r="AH642" s="16">
        <f t="shared" si="621"/>
        <v>21512.797505282211</v>
      </c>
      <c r="AI642" s="16">
        <f t="shared" si="622"/>
        <v>0</v>
      </c>
      <c r="AJ642" s="16">
        <f t="shared" si="598"/>
        <v>22600.27353755456</v>
      </c>
      <c r="AK642" s="16">
        <f t="shared" si="623"/>
        <v>15542.068122276371</v>
      </c>
      <c r="AL642" s="16">
        <f t="shared" si="599"/>
        <v>-1142.0899778931052</v>
      </c>
      <c r="AM642" s="16">
        <f t="shared" si="624"/>
        <v>31172.566988420604</v>
      </c>
      <c r="AN642" s="16">
        <f t="shared" si="625"/>
        <v>0</v>
      </c>
      <c r="AO642" s="16">
        <f t="shared" si="600"/>
        <v>32314.656966313709</v>
      </c>
      <c r="AP642" s="16">
        <f t="shared" si="626"/>
        <v>18873.132904959795</v>
      </c>
      <c r="AQ642" s="16">
        <f t="shared" si="601"/>
        <v>-1087.4760322723498</v>
      </c>
      <c r="AR642" s="16">
        <f t="shared" si="627"/>
        <v>21512.797505282211</v>
      </c>
      <c r="AS642" s="16">
        <f t="shared" si="628"/>
        <v>0</v>
      </c>
      <c r="AT642" s="16">
        <f t="shared" si="602"/>
        <v>22600.27353755456</v>
      </c>
      <c r="AU642" s="16">
        <f t="shared" si="629"/>
        <v>15542.068122276371</v>
      </c>
    </row>
    <row r="643" spans="2:47">
      <c r="B643" s="13">
        <v>39</v>
      </c>
      <c r="C643" s="16">
        <f t="shared" si="585"/>
        <v>0</v>
      </c>
      <c r="D643" s="16">
        <f t="shared" si="603"/>
        <v>405716.38848551572</v>
      </c>
      <c r="E643" s="16">
        <f t="shared" si="604"/>
        <v>0</v>
      </c>
      <c r="F643" s="16">
        <f t="shared" si="586"/>
        <v>405716.38848551572</v>
      </c>
      <c r="G643" s="16">
        <f t="shared" si="605"/>
        <v>72860.989760096243</v>
      </c>
      <c r="H643" s="16">
        <f t="shared" si="587"/>
        <v>815.79816943992773</v>
      </c>
      <c r="I643" s="16">
        <f t="shared" si="606"/>
        <v>-303082.65772374824</v>
      </c>
      <c r="J643" s="16">
        <f t="shared" si="607"/>
        <v>0</v>
      </c>
      <c r="K643" s="16">
        <f t="shared" si="588"/>
        <v>-303898.45589318819</v>
      </c>
      <c r="L643" s="16">
        <f t="shared" si="608"/>
        <v>0</v>
      </c>
      <c r="M643" s="16">
        <f t="shared" si="589"/>
        <v>-978.24814103082463</v>
      </c>
      <c r="N643" s="16">
        <f t="shared" si="609"/>
        <v>3955.6754577550887</v>
      </c>
      <c r="O643" s="16">
        <f t="shared" si="610"/>
        <v>0</v>
      </c>
      <c r="P643" s="16">
        <f t="shared" si="590"/>
        <v>4933.9235987859138</v>
      </c>
      <c r="Q643" s="16">
        <f t="shared" si="611"/>
        <v>4610.9330020183033</v>
      </c>
      <c r="R643" s="16">
        <f t="shared" si="591"/>
        <v>-1105.445961760357</v>
      </c>
      <c r="S643" s="16">
        <f t="shared" si="612"/>
        <v>197232.36124364077</v>
      </c>
      <c r="T643" s="16">
        <f t="shared" si="613"/>
        <v>0</v>
      </c>
      <c r="U643" s="16">
        <f t="shared" si="592"/>
        <v>198337.80720540113</v>
      </c>
      <c r="V643" s="16">
        <f t="shared" si="614"/>
        <v>45211.841495519009</v>
      </c>
      <c r="W643" s="16">
        <f t="shared" si="593"/>
        <v>-1415.159705996911</v>
      </c>
      <c r="X643" s="16">
        <f t="shared" si="615"/>
        <v>90981.491189958295</v>
      </c>
      <c r="Y643" s="16">
        <f t="shared" si="616"/>
        <v>0</v>
      </c>
      <c r="Z643" s="16">
        <f t="shared" si="594"/>
        <v>92396.650895955201</v>
      </c>
      <c r="AA643" s="16">
        <f t="shared" si="617"/>
        <v>29145.264448239883</v>
      </c>
      <c r="AB643" s="16">
        <f t="shared" si="595"/>
        <v>-1196.7039235138702</v>
      </c>
      <c r="AC643" s="16">
        <f t="shared" si="618"/>
        <v>44207.223273507829</v>
      </c>
      <c r="AD643" s="16">
        <f t="shared" si="619"/>
        <v>0</v>
      </c>
      <c r="AE643" s="16">
        <f t="shared" si="596"/>
        <v>45403.927197021701</v>
      </c>
      <c r="AF643" s="16">
        <f t="shared" si="620"/>
        <v>21941.440231864155</v>
      </c>
      <c r="AG643" s="16">
        <f t="shared" si="597"/>
        <v>-1087.4760322723498</v>
      </c>
      <c r="AH643" s="16">
        <f t="shared" si="621"/>
        <v>23231.725180193833</v>
      </c>
      <c r="AI643" s="16">
        <f t="shared" si="622"/>
        <v>0</v>
      </c>
      <c r="AJ643" s="16">
        <f t="shared" si="598"/>
        <v>24319.201212466181</v>
      </c>
      <c r="AK643" s="16">
        <f t="shared" si="623"/>
        <v>16303.474661322274</v>
      </c>
      <c r="AL643" s="16">
        <f t="shared" si="599"/>
        <v>-1142.0899778931052</v>
      </c>
      <c r="AM643" s="16">
        <f t="shared" si="624"/>
        <v>33217.528481952519</v>
      </c>
      <c r="AN643" s="16">
        <f t="shared" si="625"/>
        <v>0</v>
      </c>
      <c r="AO643" s="16">
        <f t="shared" si="600"/>
        <v>34359.618459845624</v>
      </c>
      <c r="AP643" s="16">
        <f t="shared" si="626"/>
        <v>19622.767532208727</v>
      </c>
      <c r="AQ643" s="16">
        <f t="shared" si="601"/>
        <v>-1087.4760322723498</v>
      </c>
      <c r="AR643" s="16">
        <f t="shared" si="627"/>
        <v>23231.725180193833</v>
      </c>
      <c r="AS643" s="16">
        <f t="shared" si="628"/>
        <v>0</v>
      </c>
      <c r="AT643" s="16">
        <f t="shared" si="602"/>
        <v>24319.201212466181</v>
      </c>
      <c r="AU643" s="16">
        <f t="shared" si="629"/>
        <v>16303.474661322274</v>
      </c>
    </row>
    <row r="644" spans="2:47">
      <c r="B644" s="13">
        <v>40</v>
      </c>
      <c r="C644" s="16">
        <f t="shared" si="585"/>
        <v>0</v>
      </c>
      <c r="D644" s="16">
        <f t="shared" si="603"/>
        <v>405716.38848551572</v>
      </c>
      <c r="E644" s="16">
        <f t="shared" si="604"/>
        <v>0</v>
      </c>
      <c r="F644" s="16">
        <f t="shared" si="586"/>
        <v>405716.38848551572</v>
      </c>
      <c r="G644" s="16">
        <f t="shared" si="605"/>
        <v>71432.342902055141</v>
      </c>
      <c r="H644" s="16">
        <f t="shared" si="587"/>
        <v>815.79816943992773</v>
      </c>
      <c r="I644" s="16">
        <f t="shared" si="606"/>
        <v>-313015.40956998384</v>
      </c>
      <c r="J644" s="16">
        <f t="shared" si="607"/>
        <v>0</v>
      </c>
      <c r="K644" s="16">
        <f t="shared" si="588"/>
        <v>-313831.20773942379</v>
      </c>
      <c r="L644" s="16">
        <f t="shared" si="608"/>
        <v>0</v>
      </c>
      <c r="M644" s="16">
        <f t="shared" si="589"/>
        <v>-978.24814103082463</v>
      </c>
      <c r="N644" s="16">
        <f t="shared" si="609"/>
        <v>5071.777424135993</v>
      </c>
      <c r="O644" s="16">
        <f t="shared" si="610"/>
        <v>0</v>
      </c>
      <c r="P644" s="16">
        <f t="shared" si="590"/>
        <v>6050.0255651668176</v>
      </c>
      <c r="Q644" s="16">
        <f t="shared" si="611"/>
        <v>5479.5893559305177</v>
      </c>
      <c r="R644" s="16">
        <f t="shared" si="591"/>
        <v>0</v>
      </c>
      <c r="S644" s="16">
        <f t="shared" si="612"/>
        <v>203879.36553872004</v>
      </c>
      <c r="T644" s="16">
        <f t="shared" si="613"/>
        <v>0</v>
      </c>
      <c r="U644" s="16">
        <f t="shared" si="592"/>
        <v>203879.36553872004</v>
      </c>
      <c r="V644" s="16">
        <f t="shared" si="614"/>
        <v>44325.334799528442</v>
      </c>
      <c r="W644" s="16">
        <f t="shared" si="593"/>
        <v>-471.71990199897118</v>
      </c>
      <c r="X644" s="16">
        <f t="shared" si="615"/>
        <v>94978.21332198818</v>
      </c>
      <c r="Y644" s="16">
        <f t="shared" si="616"/>
        <v>0</v>
      </c>
      <c r="Z644" s="16">
        <f t="shared" si="594"/>
        <v>95449.933223987144</v>
      </c>
      <c r="AA644" s="16">
        <f t="shared" si="617"/>
        <v>29036.259166900836</v>
      </c>
      <c r="AB644" s="16">
        <f t="shared" si="595"/>
        <v>-797.80261567591276</v>
      </c>
      <c r="AC644" s="16">
        <f t="shared" si="618"/>
        <v>46672.512922906484</v>
      </c>
      <c r="AD644" s="16">
        <f t="shared" si="619"/>
        <v>0</v>
      </c>
      <c r="AE644" s="16">
        <f t="shared" si="596"/>
        <v>47470.315538582399</v>
      </c>
      <c r="AF644" s="16">
        <f t="shared" si="620"/>
        <v>22293.375340725554</v>
      </c>
      <c r="AG644" s="16">
        <f t="shared" si="597"/>
        <v>-906.23002689362329</v>
      </c>
      <c r="AH644" s="16">
        <f t="shared" si="621"/>
        <v>24998.679694342489</v>
      </c>
      <c r="AI644" s="16">
        <f t="shared" si="622"/>
        <v>0</v>
      </c>
      <c r="AJ644" s="16">
        <f t="shared" si="598"/>
        <v>25904.909721236112</v>
      </c>
      <c r="AK644" s="16">
        <f t="shared" si="623"/>
        <v>16872.259498250878</v>
      </c>
      <c r="AL644" s="16">
        <f t="shared" si="599"/>
        <v>-856.56748341982893</v>
      </c>
      <c r="AM644" s="16">
        <f t="shared" si="624"/>
        <v>35319.626199613711</v>
      </c>
      <c r="AN644" s="16">
        <f t="shared" si="625"/>
        <v>0</v>
      </c>
      <c r="AO644" s="16">
        <f t="shared" si="600"/>
        <v>36176.19368303354</v>
      </c>
      <c r="AP644" s="16">
        <f t="shared" si="626"/>
        <v>20077.779427086818</v>
      </c>
      <c r="AQ644" s="16">
        <f t="shared" si="601"/>
        <v>-906.23002689362329</v>
      </c>
      <c r="AR644" s="16">
        <f t="shared" si="627"/>
        <v>24998.679694342489</v>
      </c>
      <c r="AS644" s="16">
        <f t="shared" si="628"/>
        <v>0</v>
      </c>
      <c r="AT644" s="16">
        <f t="shared" si="602"/>
        <v>25904.909721236112</v>
      </c>
      <c r="AU644" s="16">
        <f t="shared" si="629"/>
        <v>16872.259498250878</v>
      </c>
    </row>
    <row r="645" spans="2:47">
      <c r="B645" s="13">
        <v>41</v>
      </c>
      <c r="C645" s="16">
        <f t="shared" si="585"/>
        <v>0</v>
      </c>
      <c r="D645" s="16">
        <f t="shared" si="603"/>
        <v>405716.38848551572</v>
      </c>
      <c r="E645" s="16">
        <f t="shared" si="604"/>
        <v>0</v>
      </c>
      <c r="F645" s="16">
        <f t="shared" si="586"/>
        <v>405716.38848551572</v>
      </c>
      <c r="G645" s="16">
        <f t="shared" si="605"/>
        <v>70031.708727505043</v>
      </c>
      <c r="H645" s="16">
        <f t="shared" si="587"/>
        <v>815.79816943992773</v>
      </c>
      <c r="I645" s="16">
        <f t="shared" si="606"/>
        <v>-323246.14397160651</v>
      </c>
      <c r="J645" s="16">
        <f t="shared" si="607"/>
        <v>0</v>
      </c>
      <c r="K645" s="16">
        <f t="shared" si="588"/>
        <v>-324061.94214104646</v>
      </c>
      <c r="L645" s="16">
        <f t="shared" si="608"/>
        <v>0</v>
      </c>
      <c r="M645" s="16">
        <f t="shared" si="589"/>
        <v>0</v>
      </c>
      <c r="N645" s="16">
        <f t="shared" si="609"/>
        <v>6219.0632794575786</v>
      </c>
      <c r="O645" s="16">
        <f t="shared" si="610"/>
        <v>0</v>
      </c>
      <c r="P645" s="16">
        <f t="shared" si="590"/>
        <v>6219.0632794575786</v>
      </c>
      <c r="Q645" s="16">
        <f t="shared" si="611"/>
        <v>5372.1464273828606</v>
      </c>
      <c r="R645" s="16">
        <f t="shared" si="591"/>
        <v>0</v>
      </c>
      <c r="S645" s="16">
        <f t="shared" si="612"/>
        <v>203879.36553872004</v>
      </c>
      <c r="T645" s="16">
        <f t="shared" si="613"/>
        <v>0</v>
      </c>
      <c r="U645" s="16">
        <f t="shared" si="592"/>
        <v>203879.36553872004</v>
      </c>
      <c r="V645" s="16">
        <f t="shared" si="614"/>
        <v>43456.210587772985</v>
      </c>
      <c r="W645" s="16">
        <f t="shared" si="593"/>
        <v>0</v>
      </c>
      <c r="X645" s="16">
        <f t="shared" si="615"/>
        <v>98116.804358265348</v>
      </c>
      <c r="Y645" s="16">
        <f t="shared" si="616"/>
        <v>0</v>
      </c>
      <c r="Z645" s="16">
        <f t="shared" si="594"/>
        <v>98116.804358265348</v>
      </c>
      <c r="AA645" s="16">
        <f t="shared" si="617"/>
        <v>28466.920751863563</v>
      </c>
      <c r="AB645" s="16">
        <f t="shared" si="595"/>
        <v>0</v>
      </c>
      <c r="AC645" s="16">
        <f t="shared" si="618"/>
        <v>48796.636154730397</v>
      </c>
      <c r="AD645" s="16">
        <f t="shared" si="619"/>
        <v>0</v>
      </c>
      <c r="AE645" s="16">
        <f t="shared" si="596"/>
        <v>48796.636154730397</v>
      </c>
      <c r="AF645" s="16">
        <f t="shared" si="620"/>
        <v>21856.25033404466</v>
      </c>
      <c r="AG645" s="16">
        <f t="shared" si="597"/>
        <v>0</v>
      </c>
      <c r="AH645" s="16">
        <f t="shared" si="621"/>
        <v>26628.69289884745</v>
      </c>
      <c r="AI645" s="16">
        <f t="shared" si="622"/>
        <v>0</v>
      </c>
      <c r="AJ645" s="16">
        <f t="shared" si="598"/>
        <v>26628.69289884745</v>
      </c>
      <c r="AK645" s="16">
        <f t="shared" si="623"/>
        <v>16541.430880638116</v>
      </c>
      <c r="AL645" s="16">
        <f t="shared" si="599"/>
        <v>0</v>
      </c>
      <c r="AM645" s="16">
        <f t="shared" si="624"/>
        <v>37186.956534537494</v>
      </c>
      <c r="AN645" s="16">
        <f t="shared" si="625"/>
        <v>0</v>
      </c>
      <c r="AO645" s="16">
        <f t="shared" si="600"/>
        <v>37186.956534537494</v>
      </c>
      <c r="AP645" s="16">
        <f t="shared" si="626"/>
        <v>19684.097477536096</v>
      </c>
      <c r="AQ645" s="16">
        <f t="shared" si="601"/>
        <v>0</v>
      </c>
      <c r="AR645" s="16">
        <f t="shared" si="627"/>
        <v>26628.69289884745</v>
      </c>
      <c r="AS645" s="16">
        <f t="shared" si="628"/>
        <v>0</v>
      </c>
      <c r="AT645" s="16">
        <f t="shared" si="602"/>
        <v>26628.69289884745</v>
      </c>
      <c r="AU645" s="16">
        <f t="shared" si="629"/>
        <v>16541.430880638116</v>
      </c>
    </row>
    <row r="646" spans="2:47">
      <c r="B646" s="13">
        <v>42</v>
      </c>
      <c r="C646" s="16">
        <f t="shared" si="585"/>
        <v>0</v>
      </c>
      <c r="D646" s="16">
        <f t="shared" si="603"/>
        <v>405716.38848551572</v>
      </c>
      <c r="E646" s="16">
        <f t="shared" si="604"/>
        <v>0</v>
      </c>
      <c r="F646" s="16">
        <f t="shared" si="586"/>
        <v>405716.38848551572</v>
      </c>
      <c r="G646" s="16">
        <f t="shared" si="605"/>
        <v>68658.537968142206</v>
      </c>
      <c r="H646" s="16">
        <f t="shared" si="587"/>
        <v>815.79816943992773</v>
      </c>
      <c r="I646" s="16">
        <f t="shared" si="606"/>
        <v>-333783.80040527787</v>
      </c>
      <c r="J646" s="16">
        <f t="shared" si="607"/>
        <v>0</v>
      </c>
      <c r="K646" s="16">
        <f t="shared" si="588"/>
        <v>-334599.59857471782</v>
      </c>
      <c r="L646" s="16">
        <f t="shared" si="608"/>
        <v>0</v>
      </c>
      <c r="M646" s="16">
        <f t="shared" si="589"/>
        <v>0</v>
      </c>
      <c r="N646" s="16">
        <f t="shared" si="609"/>
        <v>6219.0632794575786</v>
      </c>
      <c r="O646" s="16">
        <f t="shared" si="610"/>
        <v>0</v>
      </c>
      <c r="P646" s="16">
        <f t="shared" si="590"/>
        <v>6219.0632794575786</v>
      </c>
      <c r="Q646" s="16">
        <f t="shared" si="611"/>
        <v>5266.8102229243732</v>
      </c>
      <c r="R646" s="16">
        <f t="shared" si="591"/>
        <v>0</v>
      </c>
      <c r="S646" s="16">
        <f t="shared" si="612"/>
        <v>203879.36553872004</v>
      </c>
      <c r="T646" s="16">
        <f t="shared" si="613"/>
        <v>0</v>
      </c>
      <c r="U646" s="16">
        <f t="shared" si="592"/>
        <v>203879.36553872004</v>
      </c>
      <c r="V646" s="16">
        <f t="shared" si="614"/>
        <v>42604.128027228413</v>
      </c>
      <c r="W646" s="16">
        <f t="shared" si="593"/>
        <v>0</v>
      </c>
      <c r="X646" s="16">
        <f t="shared" si="615"/>
        <v>98116.804358265348</v>
      </c>
      <c r="Y646" s="16">
        <f t="shared" si="616"/>
        <v>0</v>
      </c>
      <c r="Z646" s="16">
        <f t="shared" si="594"/>
        <v>98116.804358265348</v>
      </c>
      <c r="AA646" s="16">
        <f t="shared" si="617"/>
        <v>27908.745835160356</v>
      </c>
      <c r="AB646" s="16">
        <f t="shared" si="595"/>
        <v>0</v>
      </c>
      <c r="AC646" s="16">
        <f t="shared" si="618"/>
        <v>48796.636154730397</v>
      </c>
      <c r="AD646" s="16">
        <f t="shared" si="619"/>
        <v>0</v>
      </c>
      <c r="AE646" s="16">
        <f t="shared" si="596"/>
        <v>48796.636154730397</v>
      </c>
      <c r="AF646" s="16">
        <f t="shared" si="620"/>
        <v>21427.696405926137</v>
      </c>
      <c r="AG646" s="16">
        <f t="shared" si="597"/>
        <v>0</v>
      </c>
      <c r="AH646" s="16">
        <f t="shared" si="621"/>
        <v>26628.69289884745</v>
      </c>
      <c r="AI646" s="16">
        <f t="shared" si="622"/>
        <v>0</v>
      </c>
      <c r="AJ646" s="16">
        <f t="shared" si="598"/>
        <v>26628.69289884745</v>
      </c>
      <c r="AK646" s="16">
        <f t="shared" si="623"/>
        <v>16217.089098664819</v>
      </c>
      <c r="AL646" s="16">
        <f t="shared" si="599"/>
        <v>0</v>
      </c>
      <c r="AM646" s="16">
        <f t="shared" si="624"/>
        <v>37186.956534537494</v>
      </c>
      <c r="AN646" s="16">
        <f t="shared" si="625"/>
        <v>0</v>
      </c>
      <c r="AO646" s="16">
        <f t="shared" si="600"/>
        <v>37186.956534537494</v>
      </c>
      <c r="AP646" s="16">
        <f t="shared" si="626"/>
        <v>19298.134781898134</v>
      </c>
      <c r="AQ646" s="16">
        <f t="shared" si="601"/>
        <v>0</v>
      </c>
      <c r="AR646" s="16">
        <f t="shared" si="627"/>
        <v>26628.69289884745</v>
      </c>
      <c r="AS646" s="16">
        <f t="shared" si="628"/>
        <v>0</v>
      </c>
      <c r="AT646" s="16">
        <f t="shared" si="602"/>
        <v>26628.69289884745</v>
      </c>
      <c r="AU646" s="16">
        <f t="shared" si="629"/>
        <v>16217.089098664819</v>
      </c>
    </row>
    <row r="647" spans="2:47">
      <c r="B647" s="13">
        <v>43</v>
      </c>
      <c r="C647" s="16">
        <f t="shared" si="585"/>
        <v>0</v>
      </c>
      <c r="D647" s="16">
        <f t="shared" si="603"/>
        <v>405716.38848551572</v>
      </c>
      <c r="E647" s="16">
        <f t="shared" si="604"/>
        <v>0</v>
      </c>
      <c r="F647" s="16">
        <f t="shared" si="586"/>
        <v>405716.38848551572</v>
      </c>
      <c r="G647" s="16">
        <f t="shared" si="605"/>
        <v>67312.29212562961</v>
      </c>
      <c r="H647" s="16">
        <f t="shared" si="587"/>
        <v>611.84862707994523</v>
      </c>
      <c r="I647" s="16">
        <f t="shared" si="606"/>
        <v>-344637.58653195936</v>
      </c>
      <c r="J647" s="16">
        <f t="shared" si="607"/>
        <v>0</v>
      </c>
      <c r="K647" s="16">
        <f t="shared" si="588"/>
        <v>-345249.43515903928</v>
      </c>
      <c r="L647" s="16">
        <f t="shared" si="608"/>
        <v>0</v>
      </c>
      <c r="M647" s="16">
        <f t="shared" si="589"/>
        <v>0</v>
      </c>
      <c r="N647" s="16">
        <f t="shared" si="609"/>
        <v>6219.0632794575786</v>
      </c>
      <c r="O647" s="16">
        <f t="shared" si="610"/>
        <v>0</v>
      </c>
      <c r="P647" s="16">
        <f t="shared" si="590"/>
        <v>6219.0632794575786</v>
      </c>
      <c r="Q647" s="16">
        <f t="shared" si="611"/>
        <v>5163.5394342395812</v>
      </c>
      <c r="R647" s="16">
        <f t="shared" si="591"/>
        <v>0</v>
      </c>
      <c r="S647" s="16">
        <f t="shared" si="612"/>
        <v>203879.36553872004</v>
      </c>
      <c r="T647" s="16">
        <f t="shared" si="613"/>
        <v>0</v>
      </c>
      <c r="U647" s="16">
        <f t="shared" si="592"/>
        <v>203879.36553872004</v>
      </c>
      <c r="V647" s="16">
        <f t="shared" si="614"/>
        <v>41768.752967870991</v>
      </c>
      <c r="W647" s="16">
        <f t="shared" si="593"/>
        <v>0</v>
      </c>
      <c r="X647" s="16">
        <f t="shared" si="615"/>
        <v>98116.804358265348</v>
      </c>
      <c r="Y647" s="16">
        <f t="shared" si="616"/>
        <v>0</v>
      </c>
      <c r="Z647" s="16">
        <f t="shared" si="594"/>
        <v>98116.804358265348</v>
      </c>
      <c r="AA647" s="16">
        <f t="shared" si="617"/>
        <v>27361.515524667015</v>
      </c>
      <c r="AB647" s="16">
        <f t="shared" si="595"/>
        <v>0</v>
      </c>
      <c r="AC647" s="16">
        <f t="shared" si="618"/>
        <v>48796.636154730397</v>
      </c>
      <c r="AD647" s="16">
        <f t="shared" si="619"/>
        <v>0</v>
      </c>
      <c r="AE647" s="16">
        <f t="shared" si="596"/>
        <v>48796.636154730397</v>
      </c>
      <c r="AF647" s="16">
        <f t="shared" si="620"/>
        <v>21007.545496006016</v>
      </c>
      <c r="AG647" s="16">
        <f t="shared" si="597"/>
        <v>0</v>
      </c>
      <c r="AH647" s="16">
        <f t="shared" si="621"/>
        <v>26628.69289884745</v>
      </c>
      <c r="AI647" s="16">
        <f t="shared" si="622"/>
        <v>0</v>
      </c>
      <c r="AJ647" s="16">
        <f t="shared" si="598"/>
        <v>26628.69289884745</v>
      </c>
      <c r="AK647" s="16">
        <f t="shared" si="623"/>
        <v>15899.106959475313</v>
      </c>
      <c r="AL647" s="16">
        <f t="shared" si="599"/>
        <v>0</v>
      </c>
      <c r="AM647" s="16">
        <f t="shared" si="624"/>
        <v>37186.956534537494</v>
      </c>
      <c r="AN647" s="16">
        <f t="shared" si="625"/>
        <v>0</v>
      </c>
      <c r="AO647" s="16">
        <f t="shared" si="600"/>
        <v>37186.956534537494</v>
      </c>
      <c r="AP647" s="16">
        <f t="shared" si="626"/>
        <v>18919.739982253072</v>
      </c>
      <c r="AQ647" s="16">
        <f t="shared" si="601"/>
        <v>0</v>
      </c>
      <c r="AR647" s="16">
        <f t="shared" si="627"/>
        <v>26628.69289884745</v>
      </c>
      <c r="AS647" s="16">
        <f t="shared" si="628"/>
        <v>0</v>
      </c>
      <c r="AT647" s="16">
        <f t="shared" si="602"/>
        <v>26628.69289884745</v>
      </c>
      <c r="AU647" s="16">
        <f t="shared" si="629"/>
        <v>15899.106959475313</v>
      </c>
    </row>
    <row r="648" spans="2:47">
      <c r="B648" s="13">
        <v>44</v>
      </c>
      <c r="C648" s="16">
        <f t="shared" si="585"/>
        <v>0</v>
      </c>
      <c r="D648" s="16">
        <f t="shared" si="603"/>
        <v>405716.38848551572</v>
      </c>
      <c r="E648" s="16">
        <f t="shared" si="604"/>
        <v>0</v>
      </c>
      <c r="F648" s="16">
        <f t="shared" si="586"/>
        <v>405716.38848551572</v>
      </c>
      <c r="G648" s="16">
        <f t="shared" si="605"/>
        <v>65992.443260421191</v>
      </c>
      <c r="H648" s="16">
        <f t="shared" si="587"/>
        <v>0</v>
      </c>
      <c r="I648" s="16">
        <f t="shared" si="606"/>
        <v>-355606.91821381048</v>
      </c>
      <c r="J648" s="16">
        <f t="shared" si="607"/>
        <v>0</v>
      </c>
      <c r="K648" s="16">
        <f t="shared" si="588"/>
        <v>-355606.91821381048</v>
      </c>
      <c r="L648" s="16">
        <f t="shared" si="608"/>
        <v>0</v>
      </c>
      <c r="M648" s="16">
        <f t="shared" si="589"/>
        <v>0</v>
      </c>
      <c r="N648" s="16">
        <f t="shared" si="609"/>
        <v>6219.0632794575786</v>
      </c>
      <c r="O648" s="16">
        <f t="shared" si="610"/>
        <v>0</v>
      </c>
      <c r="P648" s="16">
        <f t="shared" si="590"/>
        <v>6219.0632794575786</v>
      </c>
      <c r="Q648" s="16">
        <f t="shared" si="611"/>
        <v>5062.2935629799813</v>
      </c>
      <c r="R648" s="16">
        <f t="shared" si="591"/>
        <v>0</v>
      </c>
      <c r="S648" s="16">
        <f t="shared" si="612"/>
        <v>203879.36553872004</v>
      </c>
      <c r="T648" s="16">
        <f t="shared" si="613"/>
        <v>0</v>
      </c>
      <c r="U648" s="16">
        <f t="shared" si="592"/>
        <v>203879.36553872004</v>
      </c>
      <c r="V648" s="16">
        <f t="shared" si="614"/>
        <v>40949.757811638228</v>
      </c>
      <c r="W648" s="16">
        <f t="shared" si="593"/>
        <v>0</v>
      </c>
      <c r="X648" s="16">
        <f t="shared" si="615"/>
        <v>98116.804358265348</v>
      </c>
      <c r="Y648" s="16">
        <f t="shared" si="616"/>
        <v>0</v>
      </c>
      <c r="Z648" s="16">
        <f t="shared" si="594"/>
        <v>98116.804358265348</v>
      </c>
      <c r="AA648" s="16">
        <f t="shared" si="617"/>
        <v>26825.015220261779</v>
      </c>
      <c r="AB648" s="16">
        <f t="shared" si="595"/>
        <v>0</v>
      </c>
      <c r="AC648" s="16">
        <f t="shared" si="618"/>
        <v>48796.636154730397</v>
      </c>
      <c r="AD648" s="16">
        <f t="shared" si="619"/>
        <v>0</v>
      </c>
      <c r="AE648" s="16">
        <f t="shared" si="596"/>
        <v>48796.636154730397</v>
      </c>
      <c r="AF648" s="16">
        <f t="shared" si="620"/>
        <v>20595.632839221584</v>
      </c>
      <c r="AG648" s="16">
        <f t="shared" si="597"/>
        <v>0</v>
      </c>
      <c r="AH648" s="16">
        <f t="shared" si="621"/>
        <v>26628.69289884745</v>
      </c>
      <c r="AI648" s="16">
        <f t="shared" si="622"/>
        <v>0</v>
      </c>
      <c r="AJ648" s="16">
        <f t="shared" si="598"/>
        <v>26628.69289884745</v>
      </c>
      <c r="AK648" s="16">
        <f t="shared" si="623"/>
        <v>15587.359764191484</v>
      </c>
      <c r="AL648" s="16">
        <f t="shared" si="599"/>
        <v>0</v>
      </c>
      <c r="AM648" s="16">
        <f t="shared" si="624"/>
        <v>37186.956534537494</v>
      </c>
      <c r="AN648" s="16">
        <f t="shared" si="625"/>
        <v>0</v>
      </c>
      <c r="AO648" s="16">
        <f t="shared" si="600"/>
        <v>37186.956534537494</v>
      </c>
      <c r="AP648" s="16">
        <f t="shared" si="626"/>
        <v>18548.764688483403</v>
      </c>
      <c r="AQ648" s="16">
        <f t="shared" si="601"/>
        <v>0</v>
      </c>
      <c r="AR648" s="16">
        <f t="shared" si="627"/>
        <v>26628.69289884745</v>
      </c>
      <c r="AS648" s="16">
        <f t="shared" si="628"/>
        <v>0</v>
      </c>
      <c r="AT648" s="16">
        <f t="shared" si="602"/>
        <v>26628.69289884745</v>
      </c>
      <c r="AU648" s="16">
        <f t="shared" si="629"/>
        <v>15587.359764191484</v>
      </c>
    </row>
    <row r="649" spans="2:47">
      <c r="B649" s="13">
        <v>45</v>
      </c>
      <c r="C649" s="16">
        <f t="shared" si="585"/>
        <v>0</v>
      </c>
      <c r="D649" s="16">
        <f t="shared" si="603"/>
        <v>405716.38848551572</v>
      </c>
      <c r="E649" s="16">
        <f t="shared" si="604"/>
        <v>0</v>
      </c>
      <c r="F649" s="16">
        <f t="shared" si="586"/>
        <v>405716.38848551572</v>
      </c>
      <c r="G649" s="16">
        <f t="shared" si="605"/>
        <v>64698.473784726659</v>
      </c>
      <c r="H649" s="16">
        <f t="shared" si="587"/>
        <v>0</v>
      </c>
      <c r="I649" s="16">
        <f t="shared" si="606"/>
        <v>-355606.91821381048</v>
      </c>
      <c r="J649" s="16">
        <f t="shared" si="607"/>
        <v>0</v>
      </c>
      <c r="K649" s="16">
        <f t="shared" si="588"/>
        <v>-355606.91821381048</v>
      </c>
      <c r="L649" s="16">
        <f t="shared" si="608"/>
        <v>0</v>
      </c>
      <c r="M649" s="16">
        <f t="shared" si="589"/>
        <v>0</v>
      </c>
      <c r="N649" s="16">
        <f t="shared" si="609"/>
        <v>6219.0632794575786</v>
      </c>
      <c r="O649" s="16">
        <f t="shared" si="610"/>
        <v>0</v>
      </c>
      <c r="P649" s="16">
        <f t="shared" si="590"/>
        <v>6219.0632794575786</v>
      </c>
      <c r="Q649" s="16">
        <f t="shared" si="611"/>
        <v>4963.0329048823342</v>
      </c>
      <c r="R649" s="16">
        <f t="shared" si="591"/>
        <v>0</v>
      </c>
      <c r="S649" s="16">
        <f t="shared" si="612"/>
        <v>203879.36553872004</v>
      </c>
      <c r="T649" s="16">
        <f t="shared" si="613"/>
        <v>0</v>
      </c>
      <c r="U649" s="16">
        <f t="shared" si="592"/>
        <v>203879.36553872004</v>
      </c>
      <c r="V649" s="16">
        <f t="shared" si="614"/>
        <v>40146.821383959046</v>
      </c>
      <c r="W649" s="16">
        <f t="shared" si="593"/>
        <v>0</v>
      </c>
      <c r="X649" s="16">
        <f t="shared" si="615"/>
        <v>98116.804358265348</v>
      </c>
      <c r="Y649" s="16">
        <f t="shared" si="616"/>
        <v>0</v>
      </c>
      <c r="Z649" s="16">
        <f t="shared" si="594"/>
        <v>98116.804358265348</v>
      </c>
      <c r="AA649" s="16">
        <f t="shared" si="617"/>
        <v>26299.03452966841</v>
      </c>
      <c r="AB649" s="16">
        <f t="shared" si="595"/>
        <v>0</v>
      </c>
      <c r="AC649" s="16">
        <f t="shared" si="618"/>
        <v>48796.636154730397</v>
      </c>
      <c r="AD649" s="16">
        <f t="shared" si="619"/>
        <v>0</v>
      </c>
      <c r="AE649" s="16">
        <f t="shared" si="596"/>
        <v>48796.636154730397</v>
      </c>
      <c r="AF649" s="16">
        <f t="shared" si="620"/>
        <v>20191.796901197631</v>
      </c>
      <c r="AG649" s="16">
        <f t="shared" si="597"/>
        <v>0</v>
      </c>
      <c r="AH649" s="16">
        <f t="shared" si="621"/>
        <v>26628.69289884745</v>
      </c>
      <c r="AI649" s="16">
        <f t="shared" si="622"/>
        <v>0</v>
      </c>
      <c r="AJ649" s="16">
        <f t="shared" si="598"/>
        <v>26628.69289884745</v>
      </c>
      <c r="AK649" s="16">
        <f t="shared" si="623"/>
        <v>15281.725259011258</v>
      </c>
      <c r="AL649" s="16">
        <f t="shared" si="599"/>
        <v>0</v>
      </c>
      <c r="AM649" s="16">
        <f t="shared" si="624"/>
        <v>37186.956534537494</v>
      </c>
      <c r="AN649" s="16">
        <f t="shared" si="625"/>
        <v>0</v>
      </c>
      <c r="AO649" s="16">
        <f t="shared" si="600"/>
        <v>37186.956534537494</v>
      </c>
      <c r="AP649" s="16">
        <f t="shared" si="626"/>
        <v>18185.063420081766</v>
      </c>
      <c r="AQ649" s="16">
        <f t="shared" si="601"/>
        <v>0</v>
      </c>
      <c r="AR649" s="16">
        <f t="shared" si="627"/>
        <v>26628.69289884745</v>
      </c>
      <c r="AS649" s="16">
        <f t="shared" si="628"/>
        <v>0</v>
      </c>
      <c r="AT649" s="16">
        <f t="shared" si="602"/>
        <v>26628.69289884745</v>
      </c>
      <c r="AU649" s="16">
        <f t="shared" si="629"/>
        <v>15281.725259011258</v>
      </c>
    </row>
    <row r="650" spans="2:47">
      <c r="B650" s="13">
        <v>46</v>
      </c>
      <c r="C650" s="16">
        <f t="shared" si="585"/>
        <v>0</v>
      </c>
      <c r="D650" s="16">
        <f t="shared" si="603"/>
        <v>405716.38848551572</v>
      </c>
      <c r="E650" s="16">
        <f t="shared" si="604"/>
        <v>0</v>
      </c>
      <c r="F650" s="16">
        <f t="shared" si="586"/>
        <v>405716.38848551572</v>
      </c>
      <c r="G650" s="16">
        <f t="shared" si="605"/>
        <v>63429.876259535937</v>
      </c>
      <c r="H650" s="16">
        <f t="shared" si="587"/>
        <v>0</v>
      </c>
      <c r="I650" s="16">
        <f t="shared" si="606"/>
        <v>-355606.91821381048</v>
      </c>
      <c r="J650" s="16">
        <f t="shared" si="607"/>
        <v>0</v>
      </c>
      <c r="K650" s="16">
        <f t="shared" si="588"/>
        <v>-355606.91821381048</v>
      </c>
      <c r="L650" s="16">
        <f t="shared" si="608"/>
        <v>0</v>
      </c>
      <c r="M650" s="16">
        <f t="shared" si="589"/>
        <v>0</v>
      </c>
      <c r="N650" s="16">
        <f t="shared" si="609"/>
        <v>6219.0632794575786</v>
      </c>
      <c r="O650" s="16">
        <f t="shared" si="610"/>
        <v>0</v>
      </c>
      <c r="P650" s="16">
        <f t="shared" si="590"/>
        <v>6219.0632794575786</v>
      </c>
      <c r="Q650" s="16">
        <f t="shared" si="611"/>
        <v>4865.7185341983668</v>
      </c>
      <c r="R650" s="16">
        <f t="shared" si="591"/>
        <v>0</v>
      </c>
      <c r="S650" s="16">
        <f t="shared" si="612"/>
        <v>203879.36553872004</v>
      </c>
      <c r="T650" s="16">
        <f t="shared" si="613"/>
        <v>0</v>
      </c>
      <c r="U650" s="16">
        <f t="shared" si="592"/>
        <v>203879.36553872004</v>
      </c>
      <c r="V650" s="16">
        <f t="shared" si="614"/>
        <v>39359.628807802983</v>
      </c>
      <c r="W650" s="16">
        <f t="shared" si="593"/>
        <v>0</v>
      </c>
      <c r="X650" s="16">
        <f t="shared" si="615"/>
        <v>98116.804358265348</v>
      </c>
      <c r="Y650" s="16">
        <f t="shared" si="616"/>
        <v>0</v>
      </c>
      <c r="Z650" s="16">
        <f t="shared" si="594"/>
        <v>98116.804358265348</v>
      </c>
      <c r="AA650" s="16">
        <f t="shared" si="617"/>
        <v>25783.367185949421</v>
      </c>
      <c r="AB650" s="16">
        <f t="shared" si="595"/>
        <v>0</v>
      </c>
      <c r="AC650" s="16">
        <f t="shared" si="618"/>
        <v>48796.636154730397</v>
      </c>
      <c r="AD650" s="16">
        <f t="shared" si="619"/>
        <v>0</v>
      </c>
      <c r="AE650" s="16">
        <f t="shared" si="596"/>
        <v>48796.636154730397</v>
      </c>
      <c r="AF650" s="16">
        <f t="shared" si="620"/>
        <v>19795.879314899637</v>
      </c>
      <c r="AG650" s="16">
        <f t="shared" si="597"/>
        <v>0</v>
      </c>
      <c r="AH650" s="16">
        <f t="shared" si="621"/>
        <v>26628.69289884745</v>
      </c>
      <c r="AI650" s="16">
        <f t="shared" si="622"/>
        <v>0</v>
      </c>
      <c r="AJ650" s="16">
        <f t="shared" si="598"/>
        <v>26628.69289884745</v>
      </c>
      <c r="AK650" s="16">
        <f t="shared" si="623"/>
        <v>14982.083587265939</v>
      </c>
      <c r="AL650" s="16">
        <f t="shared" si="599"/>
        <v>0</v>
      </c>
      <c r="AM650" s="16">
        <f t="shared" si="624"/>
        <v>37186.956534537494</v>
      </c>
      <c r="AN650" s="16">
        <f t="shared" si="625"/>
        <v>0</v>
      </c>
      <c r="AO650" s="16">
        <f t="shared" si="600"/>
        <v>37186.956534537494</v>
      </c>
      <c r="AP650" s="16">
        <f t="shared" si="626"/>
        <v>17828.49354909977</v>
      </c>
      <c r="AQ650" s="16">
        <f t="shared" si="601"/>
        <v>0</v>
      </c>
      <c r="AR650" s="16">
        <f t="shared" si="627"/>
        <v>26628.69289884745</v>
      </c>
      <c r="AS650" s="16">
        <f t="shared" si="628"/>
        <v>0</v>
      </c>
      <c r="AT650" s="16">
        <f t="shared" si="602"/>
        <v>26628.69289884745</v>
      </c>
      <c r="AU650" s="16">
        <f t="shared" si="629"/>
        <v>14982.083587265939</v>
      </c>
    </row>
    <row r="651" spans="2:47">
      <c r="B651" s="13">
        <v>47</v>
      </c>
      <c r="C651" s="16">
        <f t="shared" si="585"/>
        <v>0</v>
      </c>
      <c r="D651" s="16">
        <f t="shared" si="603"/>
        <v>405716.38848551572</v>
      </c>
      <c r="E651" s="16">
        <f t="shared" si="604"/>
        <v>0</v>
      </c>
      <c r="F651" s="16">
        <f t="shared" si="586"/>
        <v>405716.38848551572</v>
      </c>
      <c r="G651" s="16">
        <f t="shared" si="605"/>
        <v>62186.153195623468</v>
      </c>
      <c r="H651" s="16">
        <f t="shared" si="587"/>
        <v>0</v>
      </c>
      <c r="I651" s="16">
        <f t="shared" si="606"/>
        <v>-355606.91821381048</v>
      </c>
      <c r="J651" s="16">
        <f t="shared" si="607"/>
        <v>0</v>
      </c>
      <c r="K651" s="16">
        <f t="shared" si="588"/>
        <v>-355606.91821381048</v>
      </c>
      <c r="L651" s="16">
        <f t="shared" si="608"/>
        <v>0</v>
      </c>
      <c r="M651" s="16">
        <f t="shared" si="589"/>
        <v>0</v>
      </c>
      <c r="N651" s="16">
        <f t="shared" si="609"/>
        <v>6219.0632794575786</v>
      </c>
      <c r="O651" s="16">
        <f t="shared" si="610"/>
        <v>0</v>
      </c>
      <c r="P651" s="16">
        <f t="shared" si="590"/>
        <v>6219.0632794575786</v>
      </c>
      <c r="Q651" s="16">
        <f t="shared" si="611"/>
        <v>4770.3122884297709</v>
      </c>
      <c r="R651" s="16">
        <f t="shared" si="591"/>
        <v>0</v>
      </c>
      <c r="S651" s="16">
        <f t="shared" si="612"/>
        <v>203879.36553872004</v>
      </c>
      <c r="T651" s="16">
        <f t="shared" si="613"/>
        <v>0</v>
      </c>
      <c r="U651" s="16">
        <f t="shared" si="592"/>
        <v>203879.36553872004</v>
      </c>
      <c r="V651" s="16">
        <f t="shared" si="614"/>
        <v>38587.871380199002</v>
      </c>
      <c r="W651" s="16">
        <f t="shared" si="593"/>
        <v>0</v>
      </c>
      <c r="X651" s="16">
        <f t="shared" si="615"/>
        <v>98116.804358265348</v>
      </c>
      <c r="Y651" s="16">
        <f t="shared" si="616"/>
        <v>0</v>
      </c>
      <c r="Z651" s="16">
        <f t="shared" si="594"/>
        <v>98116.804358265348</v>
      </c>
      <c r="AA651" s="16">
        <f t="shared" si="617"/>
        <v>25277.810966617079</v>
      </c>
      <c r="AB651" s="16">
        <f t="shared" si="595"/>
        <v>0</v>
      </c>
      <c r="AC651" s="16">
        <f t="shared" si="618"/>
        <v>48796.636154730397</v>
      </c>
      <c r="AD651" s="16">
        <f t="shared" si="619"/>
        <v>0</v>
      </c>
      <c r="AE651" s="16">
        <f t="shared" si="596"/>
        <v>48796.636154730397</v>
      </c>
      <c r="AF651" s="16">
        <f t="shared" si="620"/>
        <v>19407.724818529055</v>
      </c>
      <c r="AG651" s="16">
        <f t="shared" si="597"/>
        <v>0</v>
      </c>
      <c r="AH651" s="16">
        <f t="shared" si="621"/>
        <v>26628.69289884745</v>
      </c>
      <c r="AI651" s="16">
        <f t="shared" si="622"/>
        <v>0</v>
      </c>
      <c r="AJ651" s="16">
        <f t="shared" si="598"/>
        <v>26628.69289884745</v>
      </c>
      <c r="AK651" s="16">
        <f t="shared" si="623"/>
        <v>14688.317242417586</v>
      </c>
      <c r="AL651" s="16">
        <f t="shared" si="599"/>
        <v>0</v>
      </c>
      <c r="AM651" s="16">
        <f t="shared" si="624"/>
        <v>37186.956534537494</v>
      </c>
      <c r="AN651" s="16">
        <f t="shared" si="625"/>
        <v>0</v>
      </c>
      <c r="AO651" s="16">
        <f t="shared" si="600"/>
        <v>37186.956534537494</v>
      </c>
      <c r="AP651" s="16">
        <f t="shared" si="626"/>
        <v>17478.915244215463</v>
      </c>
      <c r="AQ651" s="16">
        <f t="shared" si="601"/>
        <v>0</v>
      </c>
      <c r="AR651" s="16">
        <f t="shared" si="627"/>
        <v>26628.69289884745</v>
      </c>
      <c r="AS651" s="16">
        <f t="shared" si="628"/>
        <v>0</v>
      </c>
      <c r="AT651" s="16">
        <f t="shared" si="602"/>
        <v>26628.69289884745</v>
      </c>
      <c r="AU651" s="16">
        <f t="shared" si="629"/>
        <v>14688.317242417586</v>
      </c>
    </row>
    <row r="652" spans="2:47">
      <c r="B652" s="13">
        <v>48</v>
      </c>
      <c r="C652" s="16">
        <f t="shared" si="585"/>
        <v>0</v>
      </c>
      <c r="D652" s="16">
        <f t="shared" si="603"/>
        <v>405716.38848551572</v>
      </c>
      <c r="E652" s="16">
        <f t="shared" si="604"/>
        <v>0</v>
      </c>
      <c r="F652" s="16">
        <f t="shared" si="586"/>
        <v>405716.38848551572</v>
      </c>
      <c r="G652" s="16">
        <f t="shared" si="605"/>
        <v>60966.816858454382</v>
      </c>
      <c r="H652" s="16">
        <f t="shared" si="587"/>
        <v>0</v>
      </c>
      <c r="I652" s="16">
        <f t="shared" si="606"/>
        <v>-355606.91821381048</v>
      </c>
      <c r="J652" s="16">
        <f t="shared" si="607"/>
        <v>0</v>
      </c>
      <c r="K652" s="16">
        <f t="shared" si="588"/>
        <v>-355606.91821381048</v>
      </c>
      <c r="L652" s="16">
        <f t="shared" si="608"/>
        <v>0</v>
      </c>
      <c r="M652" s="16">
        <f t="shared" si="589"/>
        <v>0</v>
      </c>
      <c r="N652" s="16">
        <f t="shared" si="609"/>
        <v>6219.0632794575786</v>
      </c>
      <c r="O652" s="16">
        <f t="shared" si="610"/>
        <v>0</v>
      </c>
      <c r="P652" s="16">
        <f t="shared" si="590"/>
        <v>6219.0632794575786</v>
      </c>
      <c r="Q652" s="16">
        <f t="shared" si="611"/>
        <v>4676.7767533625201</v>
      </c>
      <c r="R652" s="16">
        <f t="shared" si="591"/>
        <v>0</v>
      </c>
      <c r="S652" s="16">
        <f t="shared" si="612"/>
        <v>203879.36553872004</v>
      </c>
      <c r="T652" s="16">
        <f t="shared" si="613"/>
        <v>0</v>
      </c>
      <c r="U652" s="16">
        <f t="shared" si="592"/>
        <v>203879.36553872004</v>
      </c>
      <c r="V652" s="16">
        <f t="shared" si="614"/>
        <v>37831.246451175488</v>
      </c>
      <c r="W652" s="16">
        <f t="shared" si="593"/>
        <v>0</v>
      </c>
      <c r="X652" s="16">
        <f t="shared" si="615"/>
        <v>98116.804358265348</v>
      </c>
      <c r="Y652" s="16">
        <f t="shared" si="616"/>
        <v>0</v>
      </c>
      <c r="Z652" s="16">
        <f t="shared" si="594"/>
        <v>98116.804358265348</v>
      </c>
      <c r="AA652" s="16">
        <f t="shared" si="617"/>
        <v>24782.167614330468</v>
      </c>
      <c r="AB652" s="16">
        <f t="shared" si="595"/>
        <v>0</v>
      </c>
      <c r="AC652" s="16">
        <f t="shared" si="618"/>
        <v>48796.636154730397</v>
      </c>
      <c r="AD652" s="16">
        <f t="shared" si="619"/>
        <v>0</v>
      </c>
      <c r="AE652" s="16">
        <f t="shared" si="596"/>
        <v>48796.636154730397</v>
      </c>
      <c r="AF652" s="16">
        <f t="shared" si="620"/>
        <v>19027.181194636327</v>
      </c>
      <c r="AG652" s="16">
        <f t="shared" si="597"/>
        <v>0</v>
      </c>
      <c r="AH652" s="16">
        <f t="shared" si="621"/>
        <v>26628.69289884745</v>
      </c>
      <c r="AI652" s="16">
        <f t="shared" si="622"/>
        <v>0</v>
      </c>
      <c r="AJ652" s="16">
        <f t="shared" si="598"/>
        <v>26628.69289884745</v>
      </c>
      <c r="AK652" s="16">
        <f t="shared" si="623"/>
        <v>14400.311021978026</v>
      </c>
      <c r="AL652" s="16">
        <f t="shared" si="599"/>
        <v>0</v>
      </c>
      <c r="AM652" s="16">
        <f t="shared" si="624"/>
        <v>37186.956534537494</v>
      </c>
      <c r="AN652" s="16">
        <f t="shared" si="625"/>
        <v>0</v>
      </c>
      <c r="AO652" s="16">
        <f t="shared" si="600"/>
        <v>37186.956534537494</v>
      </c>
      <c r="AP652" s="16">
        <f t="shared" si="626"/>
        <v>17136.191415897512</v>
      </c>
      <c r="AQ652" s="16">
        <f t="shared" si="601"/>
        <v>0</v>
      </c>
      <c r="AR652" s="16">
        <f t="shared" si="627"/>
        <v>26628.69289884745</v>
      </c>
      <c r="AS652" s="16">
        <f t="shared" si="628"/>
        <v>0</v>
      </c>
      <c r="AT652" s="16">
        <f t="shared" si="602"/>
        <v>26628.69289884745</v>
      </c>
      <c r="AU652" s="16">
        <f t="shared" si="629"/>
        <v>14400.311021978026</v>
      </c>
    </row>
    <row r="653" spans="2:47">
      <c r="B653" s="13">
        <v>49</v>
      </c>
      <c r="C653" s="16">
        <f t="shared" si="585"/>
        <v>0</v>
      </c>
      <c r="D653" s="16">
        <f t="shared" si="603"/>
        <v>405716.38848551572</v>
      </c>
      <c r="E653" s="16">
        <f t="shared" si="604"/>
        <v>0</v>
      </c>
      <c r="F653" s="16">
        <f t="shared" si="586"/>
        <v>405716.38848551572</v>
      </c>
      <c r="G653" s="16">
        <f t="shared" si="605"/>
        <v>59771.389076916057</v>
      </c>
      <c r="H653" s="16">
        <f t="shared" si="587"/>
        <v>0</v>
      </c>
      <c r="I653" s="16">
        <f t="shared" si="606"/>
        <v>-355606.91821381048</v>
      </c>
      <c r="J653" s="16">
        <f t="shared" si="607"/>
        <v>0</v>
      </c>
      <c r="K653" s="16">
        <f t="shared" si="588"/>
        <v>-355606.91821381048</v>
      </c>
      <c r="L653" s="16">
        <f t="shared" si="608"/>
        <v>0</v>
      </c>
      <c r="M653" s="16">
        <f t="shared" si="589"/>
        <v>0</v>
      </c>
      <c r="N653" s="16">
        <f t="shared" si="609"/>
        <v>6219.0632794575786</v>
      </c>
      <c r="O653" s="16">
        <f t="shared" si="610"/>
        <v>0</v>
      </c>
      <c r="P653" s="16">
        <f t="shared" si="590"/>
        <v>6219.0632794575786</v>
      </c>
      <c r="Q653" s="16">
        <f t="shared" si="611"/>
        <v>4585.0752483946271</v>
      </c>
      <c r="R653" s="16">
        <f t="shared" si="591"/>
        <v>0</v>
      </c>
      <c r="S653" s="16">
        <f t="shared" si="612"/>
        <v>203879.36553872004</v>
      </c>
      <c r="T653" s="16">
        <f t="shared" si="613"/>
        <v>0</v>
      </c>
      <c r="U653" s="16">
        <f t="shared" si="592"/>
        <v>203879.36553872004</v>
      </c>
      <c r="V653" s="16">
        <f t="shared" si="614"/>
        <v>37089.457305074007</v>
      </c>
      <c r="W653" s="16">
        <f t="shared" si="593"/>
        <v>0</v>
      </c>
      <c r="X653" s="16">
        <f t="shared" si="615"/>
        <v>98116.804358265348</v>
      </c>
      <c r="Y653" s="16">
        <f t="shared" si="616"/>
        <v>0</v>
      </c>
      <c r="Z653" s="16">
        <f t="shared" si="594"/>
        <v>98116.804358265348</v>
      </c>
      <c r="AA653" s="16">
        <f t="shared" si="617"/>
        <v>24296.242759147517</v>
      </c>
      <c r="AB653" s="16">
        <f t="shared" si="595"/>
        <v>0</v>
      </c>
      <c r="AC653" s="16">
        <f t="shared" si="618"/>
        <v>48796.636154730397</v>
      </c>
      <c r="AD653" s="16">
        <f t="shared" si="619"/>
        <v>0</v>
      </c>
      <c r="AE653" s="16">
        <f t="shared" si="596"/>
        <v>48796.636154730397</v>
      </c>
      <c r="AF653" s="16">
        <f t="shared" si="620"/>
        <v>18654.099210427772</v>
      </c>
      <c r="AG653" s="16">
        <f t="shared" si="597"/>
        <v>0</v>
      </c>
      <c r="AH653" s="16">
        <f t="shared" si="621"/>
        <v>26628.69289884745</v>
      </c>
      <c r="AI653" s="16">
        <f t="shared" si="622"/>
        <v>0</v>
      </c>
      <c r="AJ653" s="16">
        <f t="shared" si="598"/>
        <v>26628.69289884745</v>
      </c>
      <c r="AK653" s="16">
        <f t="shared" si="623"/>
        <v>14117.951982331399</v>
      </c>
      <c r="AL653" s="16">
        <f t="shared" si="599"/>
        <v>0</v>
      </c>
      <c r="AM653" s="16">
        <f t="shared" si="624"/>
        <v>37186.956534537494</v>
      </c>
      <c r="AN653" s="16">
        <f t="shared" si="625"/>
        <v>0</v>
      </c>
      <c r="AO653" s="16">
        <f t="shared" si="600"/>
        <v>37186.956534537494</v>
      </c>
      <c r="AP653" s="16">
        <f t="shared" si="626"/>
        <v>16800.187662644621</v>
      </c>
      <c r="AQ653" s="16">
        <f t="shared" si="601"/>
        <v>0</v>
      </c>
      <c r="AR653" s="16">
        <f t="shared" si="627"/>
        <v>26628.69289884745</v>
      </c>
      <c r="AS653" s="16">
        <f t="shared" si="628"/>
        <v>0</v>
      </c>
      <c r="AT653" s="16">
        <f t="shared" si="602"/>
        <v>26628.69289884745</v>
      </c>
      <c r="AU653" s="16">
        <f t="shared" si="629"/>
        <v>14117.951982331399</v>
      </c>
    </row>
    <row r="654" spans="2:47">
      <c r="B654" s="13">
        <v>50</v>
      </c>
      <c r="C654" s="16">
        <f t="shared" si="585"/>
        <v>0</v>
      </c>
      <c r="D654" s="16">
        <f t="shared" si="603"/>
        <v>405716.38848551572</v>
      </c>
      <c r="E654" s="16">
        <f t="shared" si="604"/>
        <v>0</v>
      </c>
      <c r="F654" s="16">
        <f t="shared" si="586"/>
        <v>405716.38848551572</v>
      </c>
      <c r="G654" s="16">
        <f t="shared" si="605"/>
        <v>58599.401055800052</v>
      </c>
      <c r="H654" s="16">
        <f t="shared" si="587"/>
        <v>0</v>
      </c>
      <c r="I654" s="16">
        <f t="shared" si="606"/>
        <v>-355606.91821381048</v>
      </c>
      <c r="J654" s="16">
        <f t="shared" si="607"/>
        <v>0</v>
      </c>
      <c r="K654" s="16">
        <f t="shared" si="588"/>
        <v>-355606.91821381048</v>
      </c>
      <c r="L654" s="16">
        <f t="shared" si="608"/>
        <v>0</v>
      </c>
      <c r="M654" s="16">
        <f t="shared" si="589"/>
        <v>0</v>
      </c>
      <c r="N654" s="16">
        <f t="shared" si="609"/>
        <v>6219.0632794575786</v>
      </c>
      <c r="O654" s="16">
        <f t="shared" si="610"/>
        <v>0</v>
      </c>
      <c r="P654" s="16">
        <f t="shared" si="590"/>
        <v>6219.0632794575786</v>
      </c>
      <c r="Q654" s="16">
        <f t="shared" si="611"/>
        <v>4495.1718121515951</v>
      </c>
      <c r="R654" s="16">
        <f t="shared" si="591"/>
        <v>0</v>
      </c>
      <c r="S654" s="16">
        <f t="shared" si="612"/>
        <v>203879.36553872004</v>
      </c>
      <c r="T654" s="16">
        <f t="shared" si="613"/>
        <v>0</v>
      </c>
      <c r="U654" s="16">
        <f t="shared" si="592"/>
        <v>203879.36553872004</v>
      </c>
      <c r="V654" s="16">
        <f t="shared" si="614"/>
        <v>36362.213044190205</v>
      </c>
      <c r="W654" s="16">
        <f t="shared" si="593"/>
        <v>0</v>
      </c>
      <c r="X654" s="16">
        <f t="shared" si="615"/>
        <v>98116.804358265348</v>
      </c>
      <c r="Y654" s="16">
        <f t="shared" si="616"/>
        <v>0</v>
      </c>
      <c r="Z654" s="16">
        <f t="shared" si="594"/>
        <v>98116.804358265348</v>
      </c>
      <c r="AA654" s="16">
        <f t="shared" si="617"/>
        <v>23819.845842301485</v>
      </c>
      <c r="AB654" s="16">
        <f t="shared" si="595"/>
        <v>0</v>
      </c>
      <c r="AC654" s="16">
        <f t="shared" si="618"/>
        <v>48796.636154730397</v>
      </c>
      <c r="AD654" s="16">
        <f t="shared" si="619"/>
        <v>0</v>
      </c>
      <c r="AE654" s="16">
        <f t="shared" si="596"/>
        <v>48796.636154730397</v>
      </c>
      <c r="AF654" s="16">
        <f t="shared" si="620"/>
        <v>18288.332559242914</v>
      </c>
      <c r="AG654" s="16">
        <f t="shared" si="597"/>
        <v>0</v>
      </c>
      <c r="AH654" s="16">
        <f t="shared" si="621"/>
        <v>26628.69289884745</v>
      </c>
      <c r="AI654" s="16">
        <f t="shared" si="622"/>
        <v>0</v>
      </c>
      <c r="AJ654" s="16">
        <f t="shared" si="598"/>
        <v>26628.69289884745</v>
      </c>
      <c r="AK654" s="16">
        <f t="shared" si="623"/>
        <v>13841.129394442547</v>
      </c>
      <c r="AL654" s="16">
        <f t="shared" si="599"/>
        <v>0</v>
      </c>
      <c r="AM654" s="16">
        <f t="shared" si="624"/>
        <v>37186.956534537494</v>
      </c>
      <c r="AN654" s="16">
        <f t="shared" si="625"/>
        <v>0</v>
      </c>
      <c r="AO654" s="16">
        <f t="shared" si="600"/>
        <v>37186.956534537494</v>
      </c>
      <c r="AP654" s="16">
        <f t="shared" si="626"/>
        <v>16470.772218279038</v>
      </c>
      <c r="AQ654" s="16">
        <f t="shared" si="601"/>
        <v>0</v>
      </c>
      <c r="AR654" s="16">
        <f t="shared" si="627"/>
        <v>26628.69289884745</v>
      </c>
      <c r="AS654" s="16">
        <f t="shared" si="628"/>
        <v>0</v>
      </c>
      <c r="AT654" s="16">
        <f t="shared" si="602"/>
        <v>26628.69289884745</v>
      </c>
      <c r="AU654" s="16">
        <f t="shared" si="629"/>
        <v>13841.129394442547</v>
      </c>
    </row>
    <row r="655" spans="2:47">
      <c r="B655" s="13">
        <v>51</v>
      </c>
      <c r="C655" s="16">
        <f t="shared" si="585"/>
        <v>0</v>
      </c>
      <c r="D655" s="16">
        <f t="shared" si="603"/>
        <v>405716.38848551572</v>
      </c>
      <c r="E655" s="16">
        <f t="shared" si="604"/>
        <v>0</v>
      </c>
      <c r="F655" s="16">
        <f t="shared" si="586"/>
        <v>405716.38848551572</v>
      </c>
      <c r="G655" s="16">
        <f t="shared" si="605"/>
        <v>57450.393191960837</v>
      </c>
      <c r="H655" s="16">
        <f t="shared" si="587"/>
        <v>0</v>
      </c>
      <c r="I655" s="16">
        <f t="shared" si="606"/>
        <v>-355606.91821381048</v>
      </c>
      <c r="J655" s="16">
        <f t="shared" si="607"/>
        <v>0</v>
      </c>
      <c r="K655" s="16">
        <f t="shared" si="588"/>
        <v>-355606.91821381048</v>
      </c>
      <c r="L655" s="16">
        <f t="shared" si="608"/>
        <v>0</v>
      </c>
      <c r="M655" s="16">
        <f t="shared" si="589"/>
        <v>0</v>
      </c>
      <c r="N655" s="16">
        <f t="shared" si="609"/>
        <v>6219.0632794575786</v>
      </c>
      <c r="O655" s="16">
        <f t="shared" si="610"/>
        <v>0</v>
      </c>
      <c r="P655" s="16">
        <f t="shared" si="590"/>
        <v>6219.0632794575786</v>
      </c>
      <c r="Q655" s="16">
        <f t="shared" si="611"/>
        <v>4407.0311883839167</v>
      </c>
      <c r="R655" s="16">
        <f t="shared" si="591"/>
        <v>0</v>
      </c>
      <c r="S655" s="16">
        <f t="shared" si="612"/>
        <v>203879.36553872004</v>
      </c>
      <c r="T655" s="16">
        <f t="shared" si="613"/>
        <v>0</v>
      </c>
      <c r="U655" s="16">
        <f t="shared" si="592"/>
        <v>203879.36553872004</v>
      </c>
      <c r="V655" s="16">
        <f t="shared" si="614"/>
        <v>35649.228474696276</v>
      </c>
      <c r="W655" s="16">
        <f t="shared" si="593"/>
        <v>0</v>
      </c>
      <c r="X655" s="16">
        <f t="shared" si="615"/>
        <v>98116.804358265348</v>
      </c>
      <c r="Y655" s="16">
        <f t="shared" si="616"/>
        <v>0</v>
      </c>
      <c r="Z655" s="16">
        <f t="shared" si="594"/>
        <v>98116.804358265348</v>
      </c>
      <c r="AA655" s="16">
        <f t="shared" si="617"/>
        <v>23352.790041472043</v>
      </c>
      <c r="AB655" s="16">
        <f t="shared" si="595"/>
        <v>0</v>
      </c>
      <c r="AC655" s="16">
        <f t="shared" si="618"/>
        <v>48796.636154730397</v>
      </c>
      <c r="AD655" s="16">
        <f t="shared" si="619"/>
        <v>0</v>
      </c>
      <c r="AE655" s="16">
        <f t="shared" si="596"/>
        <v>48796.636154730397</v>
      </c>
      <c r="AF655" s="16">
        <f t="shared" si="620"/>
        <v>17929.737803179327</v>
      </c>
      <c r="AG655" s="16">
        <f t="shared" si="597"/>
        <v>0</v>
      </c>
      <c r="AH655" s="16">
        <f t="shared" si="621"/>
        <v>26628.69289884745</v>
      </c>
      <c r="AI655" s="16">
        <f t="shared" si="622"/>
        <v>0</v>
      </c>
      <c r="AJ655" s="16">
        <f t="shared" si="598"/>
        <v>26628.69289884745</v>
      </c>
      <c r="AK655" s="16">
        <f t="shared" si="623"/>
        <v>13569.73470043387</v>
      </c>
      <c r="AL655" s="16">
        <f t="shared" si="599"/>
        <v>0</v>
      </c>
      <c r="AM655" s="16">
        <f t="shared" si="624"/>
        <v>37186.956534537494</v>
      </c>
      <c r="AN655" s="16">
        <f t="shared" si="625"/>
        <v>0</v>
      </c>
      <c r="AO655" s="16">
        <f t="shared" si="600"/>
        <v>37186.956534537494</v>
      </c>
      <c r="AP655" s="16">
        <f t="shared" si="626"/>
        <v>16147.815900273567</v>
      </c>
      <c r="AQ655" s="16">
        <f t="shared" si="601"/>
        <v>0</v>
      </c>
      <c r="AR655" s="16">
        <f t="shared" si="627"/>
        <v>26628.69289884745</v>
      </c>
      <c r="AS655" s="16">
        <f t="shared" si="628"/>
        <v>0</v>
      </c>
      <c r="AT655" s="16">
        <f t="shared" si="602"/>
        <v>26628.69289884745</v>
      </c>
      <c r="AU655" s="16">
        <f t="shared" si="629"/>
        <v>13569.73470043387</v>
      </c>
    </row>
    <row r="656" spans="2:47">
      <c r="B656" s="13">
        <v>52</v>
      </c>
      <c r="C656" s="16">
        <f t="shared" si="585"/>
        <v>0</v>
      </c>
      <c r="D656" s="16">
        <f t="shared" si="603"/>
        <v>405716.38848551572</v>
      </c>
      <c r="E656" s="16">
        <f t="shared" si="604"/>
        <v>0</v>
      </c>
      <c r="F656" s="16">
        <f t="shared" si="586"/>
        <v>405716.38848551572</v>
      </c>
      <c r="G656" s="16">
        <f t="shared" si="605"/>
        <v>56323.914894079251</v>
      </c>
      <c r="H656" s="16">
        <f t="shared" si="587"/>
        <v>0</v>
      </c>
      <c r="I656" s="16">
        <f t="shared" si="606"/>
        <v>-355606.91821381048</v>
      </c>
      <c r="J656" s="16">
        <f t="shared" si="607"/>
        <v>0</v>
      </c>
      <c r="K656" s="16">
        <f t="shared" si="588"/>
        <v>-355606.91821381048</v>
      </c>
      <c r="L656" s="16">
        <f t="shared" si="608"/>
        <v>0</v>
      </c>
      <c r="M656" s="16">
        <f t="shared" si="589"/>
        <v>0</v>
      </c>
      <c r="N656" s="16">
        <f t="shared" si="609"/>
        <v>6219.0632794575786</v>
      </c>
      <c r="O656" s="16">
        <f t="shared" si="610"/>
        <v>0</v>
      </c>
      <c r="P656" s="16">
        <f t="shared" si="590"/>
        <v>6219.0632794575786</v>
      </c>
      <c r="Q656" s="16">
        <f t="shared" si="611"/>
        <v>4320.6188121410951</v>
      </c>
      <c r="R656" s="16">
        <f t="shared" si="591"/>
        <v>0</v>
      </c>
      <c r="S656" s="16">
        <f t="shared" si="612"/>
        <v>203879.36553872004</v>
      </c>
      <c r="T656" s="16">
        <f t="shared" si="613"/>
        <v>0</v>
      </c>
      <c r="U656" s="16">
        <f t="shared" si="592"/>
        <v>203879.36553872004</v>
      </c>
      <c r="V656" s="16">
        <f t="shared" si="614"/>
        <v>34950.223994800268</v>
      </c>
      <c r="W656" s="16">
        <f t="shared" si="593"/>
        <v>0</v>
      </c>
      <c r="X656" s="16">
        <f t="shared" si="615"/>
        <v>98116.804358265348</v>
      </c>
      <c r="Y656" s="16">
        <f t="shared" si="616"/>
        <v>0</v>
      </c>
      <c r="Z656" s="16">
        <f t="shared" si="594"/>
        <v>98116.804358265348</v>
      </c>
      <c r="AA656" s="16">
        <f t="shared" si="617"/>
        <v>22894.892197521611</v>
      </c>
      <c r="AB656" s="16">
        <f t="shared" si="595"/>
        <v>0</v>
      </c>
      <c r="AC656" s="16">
        <f t="shared" si="618"/>
        <v>48796.636154730397</v>
      </c>
      <c r="AD656" s="16">
        <f t="shared" si="619"/>
        <v>0</v>
      </c>
      <c r="AE656" s="16">
        <f t="shared" si="596"/>
        <v>48796.636154730397</v>
      </c>
      <c r="AF656" s="16">
        <f t="shared" si="620"/>
        <v>17578.174316842476</v>
      </c>
      <c r="AG656" s="16">
        <f t="shared" si="597"/>
        <v>0</v>
      </c>
      <c r="AH656" s="16">
        <f t="shared" si="621"/>
        <v>26628.69289884745</v>
      </c>
      <c r="AI656" s="16">
        <f t="shared" si="622"/>
        <v>0</v>
      </c>
      <c r="AJ656" s="16">
        <f t="shared" si="598"/>
        <v>26628.69289884745</v>
      </c>
      <c r="AK656" s="16">
        <f t="shared" si="623"/>
        <v>13303.661471013598</v>
      </c>
      <c r="AL656" s="16">
        <f t="shared" si="599"/>
        <v>0</v>
      </c>
      <c r="AM656" s="16">
        <f t="shared" si="624"/>
        <v>37186.956534537494</v>
      </c>
      <c r="AN656" s="16">
        <f t="shared" si="625"/>
        <v>0</v>
      </c>
      <c r="AO656" s="16">
        <f t="shared" si="600"/>
        <v>37186.956534537494</v>
      </c>
      <c r="AP656" s="16">
        <f t="shared" si="626"/>
        <v>15831.192059091731</v>
      </c>
      <c r="AQ656" s="16">
        <f t="shared" si="601"/>
        <v>0</v>
      </c>
      <c r="AR656" s="16">
        <f t="shared" si="627"/>
        <v>26628.69289884745</v>
      </c>
      <c r="AS656" s="16">
        <f t="shared" si="628"/>
        <v>0</v>
      </c>
      <c r="AT656" s="16">
        <f t="shared" si="602"/>
        <v>26628.69289884745</v>
      </c>
      <c r="AU656" s="16">
        <f t="shared" si="629"/>
        <v>13303.661471013598</v>
      </c>
    </row>
    <row r="657" spans="1:47">
      <c r="B657" s="13">
        <v>53</v>
      </c>
      <c r="C657" s="16">
        <f t="shared" si="585"/>
        <v>0</v>
      </c>
      <c r="D657" s="16">
        <f t="shared" si="603"/>
        <v>405716.38848551572</v>
      </c>
      <c r="E657" s="16">
        <f t="shared" si="604"/>
        <v>0</v>
      </c>
      <c r="F657" s="16">
        <f t="shared" si="586"/>
        <v>405716.38848551572</v>
      </c>
      <c r="G657" s="16">
        <f t="shared" si="605"/>
        <v>55219.524405960052</v>
      </c>
      <c r="H657" s="16">
        <f t="shared" si="587"/>
        <v>0</v>
      </c>
      <c r="I657" s="16">
        <f t="shared" si="606"/>
        <v>-355606.91821381048</v>
      </c>
      <c r="J657" s="16">
        <f t="shared" si="607"/>
        <v>0</v>
      </c>
      <c r="K657" s="16">
        <f t="shared" si="588"/>
        <v>-355606.91821381048</v>
      </c>
      <c r="L657" s="16">
        <f t="shared" si="608"/>
        <v>0</v>
      </c>
      <c r="M657" s="16">
        <f t="shared" si="589"/>
        <v>0</v>
      </c>
      <c r="N657" s="16">
        <f t="shared" si="609"/>
        <v>6219.0632794575786</v>
      </c>
      <c r="O657" s="16">
        <f t="shared" si="610"/>
        <v>0</v>
      </c>
      <c r="P657" s="16">
        <f t="shared" si="590"/>
        <v>6219.0632794575786</v>
      </c>
      <c r="Q657" s="16">
        <f t="shared" si="611"/>
        <v>4235.9007962167598</v>
      </c>
      <c r="R657" s="16">
        <f t="shared" si="591"/>
        <v>0</v>
      </c>
      <c r="S657" s="16">
        <f t="shared" si="612"/>
        <v>203879.36553872004</v>
      </c>
      <c r="T657" s="16">
        <f t="shared" si="613"/>
        <v>0</v>
      </c>
      <c r="U657" s="16">
        <f t="shared" si="592"/>
        <v>203879.36553872004</v>
      </c>
      <c r="V657" s="16">
        <f t="shared" si="614"/>
        <v>34264.925485098298</v>
      </c>
      <c r="W657" s="16">
        <f t="shared" si="593"/>
        <v>0</v>
      </c>
      <c r="X657" s="16">
        <f t="shared" si="615"/>
        <v>98116.804358265348</v>
      </c>
      <c r="Y657" s="16">
        <f t="shared" si="616"/>
        <v>0</v>
      </c>
      <c r="Z657" s="16">
        <f t="shared" si="594"/>
        <v>98116.804358265348</v>
      </c>
      <c r="AA657" s="16">
        <f t="shared" si="617"/>
        <v>22445.972742668244</v>
      </c>
      <c r="AB657" s="16">
        <f t="shared" si="595"/>
        <v>0</v>
      </c>
      <c r="AC657" s="16">
        <f t="shared" si="618"/>
        <v>48796.636154730397</v>
      </c>
      <c r="AD657" s="16">
        <f t="shared" si="619"/>
        <v>0</v>
      </c>
      <c r="AE657" s="16">
        <f t="shared" si="596"/>
        <v>48796.636154730397</v>
      </c>
      <c r="AF657" s="16">
        <f t="shared" si="620"/>
        <v>17233.504232198506</v>
      </c>
      <c r="AG657" s="16">
        <f t="shared" si="597"/>
        <v>0</v>
      </c>
      <c r="AH657" s="16">
        <f t="shared" si="621"/>
        <v>26628.69289884745</v>
      </c>
      <c r="AI657" s="16">
        <f t="shared" si="622"/>
        <v>0</v>
      </c>
      <c r="AJ657" s="16">
        <f t="shared" si="598"/>
        <v>26628.69289884745</v>
      </c>
      <c r="AK657" s="16">
        <f t="shared" si="623"/>
        <v>13042.805363738822</v>
      </c>
      <c r="AL657" s="16">
        <f t="shared" si="599"/>
        <v>0</v>
      </c>
      <c r="AM657" s="16">
        <f t="shared" si="624"/>
        <v>37186.956534537494</v>
      </c>
      <c r="AN657" s="16">
        <f t="shared" si="625"/>
        <v>0</v>
      </c>
      <c r="AO657" s="16">
        <f t="shared" si="600"/>
        <v>37186.956534537494</v>
      </c>
      <c r="AP657" s="16">
        <f t="shared" si="626"/>
        <v>15520.776528521304</v>
      </c>
      <c r="AQ657" s="16">
        <f t="shared" si="601"/>
        <v>0</v>
      </c>
      <c r="AR657" s="16">
        <f t="shared" si="627"/>
        <v>26628.69289884745</v>
      </c>
      <c r="AS657" s="16">
        <f t="shared" si="628"/>
        <v>0</v>
      </c>
      <c r="AT657" s="16">
        <f t="shared" si="602"/>
        <v>26628.69289884745</v>
      </c>
      <c r="AU657" s="16">
        <f t="shared" si="629"/>
        <v>13042.805363738822</v>
      </c>
    </row>
    <row r="659" spans="1:47">
      <c r="A659" s="2" t="s">
        <v>600</v>
      </c>
      <c r="B659" s="5" t="s">
        <v>429</v>
      </c>
      <c r="C659" s="11">
        <f>IF($AQ$681,$AQ$662,$AQ$661)</f>
        <v>24432</v>
      </c>
      <c r="D659" s="5" t="s">
        <v>430</v>
      </c>
      <c r="E659" s="11">
        <f>IF($B$76+780&lt;$B$78,2,IF($C$659&lt;=$C$660+1,-1,IF($C$659&gt;=$B$76+781,1,0)))</f>
        <v>0</v>
      </c>
      <c r="F659" s="5" t="s">
        <v>431</v>
      </c>
      <c r="G659" s="9" t="str">
        <f>CHOOSE($E$659+2,IF($C$660+1&lt;$B$78,"già ora (prima di gennaio 2027)",IF($C$660+1=$B$78,"già ora (da gennaio 2027)","prima dei 40 anni")),"dentro la scala","dopo i 65 anni (fuori scala)","fuori scala: i 65 anni cadono prima del 2027")</f>
        <v>dentro la scala</v>
      </c>
    </row>
    <row r="660" spans="1:47">
      <c r="A660" s="5" t="s">
        <v>432</v>
      </c>
      <c r="C660" s="11">
        <f>MAX($B$76+478,$B$78-2)</f>
        <v>24322</v>
      </c>
      <c r="H660" s="11">
        <f>IF($C$681,$C$660,$C$662)</f>
        <v>24322</v>
      </c>
      <c r="M660" s="11">
        <f>IF($H$681,$H$660,$H$662)</f>
        <v>24389</v>
      </c>
      <c r="R660" s="11">
        <f>IF($M$681,$M$660,$M$662)</f>
        <v>24422</v>
      </c>
      <c r="W660" s="11">
        <f>IF($R$681,$R$660,$R$662)</f>
        <v>24422</v>
      </c>
      <c r="AB660" s="11">
        <f>IF($W$681,$W$660,$W$662)</f>
        <v>24430</v>
      </c>
      <c r="AG660" s="11">
        <f>IF($AB$681,$AB$660,$AB$662)</f>
        <v>24430</v>
      </c>
      <c r="AL660" s="11">
        <f>IF($AG$681,$AG$660,$AG$662)</f>
        <v>24430</v>
      </c>
      <c r="AQ660" s="11">
        <f>IF($AL$681,$AL$660,$AL$662)</f>
        <v>24431</v>
      </c>
    </row>
    <row r="661" spans="1:47">
      <c r="A661" s="5" t="s">
        <v>433</v>
      </c>
      <c r="C661" s="11">
        <f>MAX($B$76+781,$C$660+3)</f>
        <v>24591</v>
      </c>
      <c r="H661" s="11">
        <f>IF($C$681,$C$662,$C$661)</f>
        <v>24456</v>
      </c>
      <c r="M661" s="11">
        <f>IF($H$681,$H$662,$H$661)</f>
        <v>24456</v>
      </c>
      <c r="R661" s="11">
        <f>IF($M$681,$M$662,$M$661)</f>
        <v>24456</v>
      </c>
      <c r="W661" s="11">
        <f>IF($R$681,$R$662,$R$661)</f>
        <v>24439</v>
      </c>
      <c r="AB661" s="11">
        <f>IF($W$681,$W$662,$W$661)</f>
        <v>24439</v>
      </c>
      <c r="AG661" s="11">
        <f>IF($AB$681,$AB$662,$AB$661)</f>
        <v>24434</v>
      </c>
      <c r="AL661" s="11">
        <f>IF($AG$681,$AG$662,$AG$661)</f>
        <v>24432</v>
      </c>
      <c r="AQ661" s="11">
        <f>IF($AL$681,$AL$662,$AL$661)</f>
        <v>24432</v>
      </c>
    </row>
    <row r="662" spans="1:47">
      <c r="A662" s="5" t="s">
        <v>434</v>
      </c>
      <c r="C662" s="11">
        <f>INT(($C$660+$C$661)/2)</f>
        <v>24456</v>
      </c>
      <c r="H662" s="11">
        <f>INT(($H$660+$H$661)/2)</f>
        <v>24389</v>
      </c>
      <c r="M662" s="11">
        <f>INT(($M$660+$M$661)/2)</f>
        <v>24422</v>
      </c>
      <c r="R662" s="11">
        <f>INT(($R$660+$R$661)/2)</f>
        <v>24439</v>
      </c>
      <c r="W662" s="11">
        <f>INT(($W$660+$W$661)/2)</f>
        <v>24430</v>
      </c>
      <c r="AB662" s="11">
        <f>INT(($AB$660+$AB$661)/2)</f>
        <v>24434</v>
      </c>
      <c r="AG662" s="11">
        <f>INT(($AG$660+$AG$661)/2)</f>
        <v>24432</v>
      </c>
      <c r="AL662" s="11">
        <f>INT(($AL$660+$AL$661)/2)</f>
        <v>24431</v>
      </c>
      <c r="AQ662" s="11">
        <f>INT(($AQ$660+$AQ$661)/2)</f>
        <v>24431</v>
      </c>
    </row>
    <row r="663" spans="1:47">
      <c r="A663" s="5" t="s">
        <v>397</v>
      </c>
      <c r="C663" s="11">
        <f>MAX(0,$C$662-$B$78)</f>
        <v>132</v>
      </c>
      <c r="H663" s="11">
        <f>MAX(0,$H$662-$B$78)</f>
        <v>65</v>
      </c>
      <c r="M663" s="11">
        <f>MAX(0,$M$662-$B$78)</f>
        <v>98</v>
      </c>
      <c r="R663" s="11">
        <f>MAX(0,$R$662-$B$78)</f>
        <v>115</v>
      </c>
      <c r="W663" s="11">
        <f>MAX(0,$W$662-$B$78)</f>
        <v>106</v>
      </c>
      <c r="AB663" s="11">
        <f>MAX(0,$AB$662-$B$78)</f>
        <v>110</v>
      </c>
      <c r="AG663" s="11">
        <f>MAX(0,$AG$662-$B$78)</f>
        <v>108</v>
      </c>
      <c r="AL663" s="11">
        <f>MAX(0,$AL$662-$B$78)</f>
        <v>107</v>
      </c>
      <c r="AQ663" s="11">
        <f>MAX(0,$AQ$662-$B$78)</f>
        <v>107</v>
      </c>
    </row>
    <row r="664" spans="1:47">
      <c r="A664" s="5" t="s">
        <v>398</v>
      </c>
      <c r="C664" s="11">
        <f>INT($C$662/12)</f>
        <v>2038</v>
      </c>
      <c r="H664" s="11">
        <f>INT($H$662/12)</f>
        <v>2032</v>
      </c>
      <c r="M664" s="11">
        <f>INT($M$662/12)</f>
        <v>2035</v>
      </c>
      <c r="R664" s="11">
        <f>INT($R$662/12)</f>
        <v>2036</v>
      </c>
      <c r="W664" s="11">
        <f>INT($W$662/12)</f>
        <v>2035</v>
      </c>
      <c r="AB664" s="11">
        <f>INT($AB$662/12)</f>
        <v>2036</v>
      </c>
      <c r="AG664" s="11">
        <f>INT($AG$662/12)</f>
        <v>2036</v>
      </c>
      <c r="AL664" s="11">
        <f>INT($AL$662/12)</f>
        <v>2035</v>
      </c>
      <c r="AQ664" s="11">
        <f>INT($AQ$662/12)</f>
        <v>2035</v>
      </c>
    </row>
    <row r="665" spans="1:47">
      <c r="A665" s="5" t="s">
        <v>399</v>
      </c>
      <c r="C665" s="18">
        <f>MOD($C$662,12)/12</f>
        <v>0</v>
      </c>
      <c r="H665" s="18">
        <f>MOD($H$662,12)/12</f>
        <v>0.41666666666666669</v>
      </c>
      <c r="M665" s="18">
        <f>MOD($M$662,12)/12</f>
        <v>0.16666666666666666</v>
      </c>
      <c r="R665" s="18">
        <f>MOD($R$662,12)/12</f>
        <v>0.58333333333333337</v>
      </c>
      <c r="W665" s="18">
        <f>MOD($W$662,12)/12</f>
        <v>0.83333333333333337</v>
      </c>
      <c r="AB665" s="18">
        <f>MOD($AB$662,12)/12</f>
        <v>0.16666666666666666</v>
      </c>
      <c r="AG665" s="18">
        <f>MOD($AG$662,12)/12</f>
        <v>0</v>
      </c>
      <c r="AL665" s="18">
        <f>MOD($AL$662,12)/12</f>
        <v>0.91666666666666663</v>
      </c>
      <c r="AQ665" s="18">
        <f>MOD($AQ$662,12)/12</f>
        <v>0.91666666666666663</v>
      </c>
    </row>
    <row r="666" spans="1:47">
      <c r="A666" s="5" t="s">
        <v>586</v>
      </c>
      <c r="C666" s="34">
        <f>0</f>
        <v>0</v>
      </c>
      <c r="H666" s="34">
        <f>0</f>
        <v>0</v>
      </c>
      <c r="M666" s="34">
        <f>0</f>
        <v>0</v>
      </c>
      <c r="R666" s="34">
        <f>0</f>
        <v>0</v>
      </c>
      <c r="W666" s="34">
        <f>0</f>
        <v>0</v>
      </c>
      <c r="AB666" s="34">
        <f>0</f>
        <v>0</v>
      </c>
      <c r="AG666" s="34">
        <f>0</f>
        <v>0</v>
      </c>
      <c r="AL666" s="34">
        <f>0</f>
        <v>0</v>
      </c>
      <c r="AQ666" s="34">
        <f>0</f>
        <v>0</v>
      </c>
    </row>
    <row r="667" spans="1:47">
      <c r="A667" s="5" t="s">
        <v>400</v>
      </c>
      <c r="C667" s="16">
        <f>INDEX('3 - Le tre forze'!$F$242:$F$734,$C$663+1)+$C$666*INDEX('3 - Le tre forze'!$N$242:$N$734,$C$663+1)</f>
        <v>501747.56644426525</v>
      </c>
      <c r="H667" s="16">
        <f>INDEX('3 - Le tre forze'!$F$242:$F$734,$H$663+1)+$H$666*INDEX('3 - Le tre forze'!$N$242:$N$734,$H$663+1)</f>
        <v>366892.00699528563</v>
      </c>
      <c r="M667" s="16">
        <f>INDEX('3 - Le tre forze'!$F$242:$F$734,$M$663+1)+$M$666*INDEX('3 - Le tre forze'!$N$242:$N$734,$M$663+1)</f>
        <v>430722.65995650442</v>
      </c>
      <c r="R667" s="16">
        <f>INDEX('3 - Le tre forze'!$F$242:$F$734,$R$663+1)+$R$666*INDEX('3 - Le tre forze'!$N$242:$N$734,$R$663+1)</f>
        <v>465542.01945360983</v>
      </c>
      <c r="W667" s="16">
        <f>INDEX('3 - Le tre forze'!$F$242:$F$734,$W$663+1)+$W$666*INDEX('3 - Le tre forze'!$N$242:$N$734,$W$663+1)</f>
        <v>446938.98574357451</v>
      </c>
      <c r="AB667" s="16">
        <f>INDEX('3 - Le tre forze'!$F$242:$F$734,$AB$663+1)+$AB$666*INDEX('3 - Le tre forze'!$N$242:$N$734,$AB$663+1)</f>
        <v>455159.55263657559</v>
      </c>
      <c r="AG667" s="16">
        <f>INDEX('3 - Le tre forze'!$F$242:$F$734,$AG$663+1)+$AG$666*INDEX('3 - Le tre forze'!$N$242:$N$734,$AG$663+1)</f>
        <v>451039.83035190724</v>
      </c>
      <c r="AL667" s="16">
        <f>INDEX('3 - Le tre forze'!$F$242:$F$734,$AL$663+1)+$AL$666*INDEX('3 - Le tre forze'!$N$242:$N$734,$AL$663+1)</f>
        <v>448987.05375392252</v>
      </c>
      <c r="AQ667" s="16">
        <f>INDEX('3 - Le tre forze'!$F$242:$F$734,$AQ$663+1)+$AQ$666*INDEX('3 - Le tre forze'!$N$242:$N$734,$AQ$663+1)</f>
        <v>448987.05375392252</v>
      </c>
    </row>
    <row r="668" spans="1:47">
      <c r="A668" s="5" t="s">
        <v>381</v>
      </c>
      <c r="C668" s="16">
        <f>INDEX('3 - Le tre forze'!$J$242:$J$734,$C$663+1)+$C$666*INDEX('3 - Le tre forze'!$O$242:$O$734,$C$663+1)</f>
        <v>317528.88897084759</v>
      </c>
      <c r="H668" s="16">
        <f>INDEX('3 - Le tre forze'!$J$242:$J$734,$H$663+1)+$H$666*INDEX('3 - Le tre forze'!$O$242:$O$734,$H$663+1)</f>
        <v>236976.85132283921</v>
      </c>
      <c r="M668" s="16">
        <f>INDEX('3 - Le tre forze'!$J$242:$J$734,$M$663+1)+$M$666*INDEX('3 - Le tre forze'!$O$242:$O$734,$M$663+1)</f>
        <v>275539.29669364443</v>
      </c>
      <c r="R668" s="16">
        <f>INDEX('3 - Le tre forze'!$J$242:$J$734,$R$663+1)+$R$666*INDEX('3 - Le tre forze'!$O$242:$O$734,$R$663+1)</f>
        <v>296239.62105752085</v>
      </c>
      <c r="W668" s="16">
        <f>INDEX('3 - Le tre forze'!$J$242:$J$734,$W$663+1)+$W$666*INDEX('3 - Le tre forze'!$O$242:$O$734,$W$663+1)</f>
        <v>285208.30791723519</v>
      </c>
      <c r="AB668" s="16">
        <f>INDEX('3 - Le tre forze'!$J$242:$J$734,$AB$663+1)+$AB$666*INDEX('3 - Le tre forze'!$O$242:$O$734,$AB$663+1)</f>
        <v>290090.89265456796</v>
      </c>
      <c r="AG668" s="16">
        <f>INDEX('3 - Le tre forze'!$J$242:$J$734,$AG$663+1)+$AG$666*INDEX('3 - Le tre forze'!$O$242:$O$734,$AG$663+1)</f>
        <v>287645.57162265043</v>
      </c>
      <c r="AL668" s="16">
        <f>INDEX('3 - Le tre forze'!$J$242:$J$734,$AL$663+1)+$AL$666*INDEX('3 - Le tre forze'!$O$242:$O$734,$AL$663+1)</f>
        <v>286425.93426548806</v>
      </c>
      <c r="AQ668" s="16">
        <f>INDEX('3 - Le tre forze'!$J$242:$J$734,$AQ$663+1)+$AQ$666*INDEX('3 - Le tre forze'!$O$242:$O$734,$AQ$663+1)</f>
        <v>286425.93426548806</v>
      </c>
    </row>
    <row r="669" spans="1:47">
      <c r="A669" s="5" t="s">
        <v>132</v>
      </c>
      <c r="C669" s="20">
        <f>MAX(0,1-$C$668/($C$667*INDEX('3 - Le tre forze'!$D$242:$D$734,$C$663+1)))</f>
        <v>0.4910254352534551</v>
      </c>
      <c r="H669" s="20">
        <f>MAX(0,1-$H$668/($H$667*INDEX('3 - Le tre forze'!$D$242:$D$734,$H$663+1)))</f>
        <v>0.41979240348152347</v>
      </c>
      <c r="M669" s="20">
        <f>MAX(0,1-$M$668/($M$667*INDEX('3 - Le tre forze'!$D$242:$D$734,$M$663+1)))</f>
        <v>0.4558093329899926</v>
      </c>
      <c r="R669" s="20">
        <f>MAX(0,1-$R$668/($R$667*INDEX('3 - Le tre forze'!$D$242:$D$734,$R$663+1)))</f>
        <v>0.47366052296697048</v>
      </c>
      <c r="W669" s="20">
        <f>MAX(0,1-$W$668/($W$667*INDEX('3 - Le tre forze'!$D$242:$D$734,$W$663+1)))</f>
        <v>0.46427026863189624</v>
      </c>
      <c r="AB669" s="20">
        <f>MAX(0,1-$AB$668/($AB$667*INDEX('3 - Le tre forze'!$D$242:$D$734,$AB$663+1)))</f>
        <v>0.46846052304319052</v>
      </c>
      <c r="AG669" s="20">
        <f>MAX(0,1-$AG$668/($AG$667*INDEX('3 - Le tre forze'!$D$242:$D$734,$AG$663+1)))</f>
        <v>0.46636875379184628</v>
      </c>
      <c r="AL669" s="20">
        <f>MAX(0,1-$AL$668/($AL$667*INDEX('3 - Le tre forze'!$D$242:$D$734,$AL$663+1)))</f>
        <v>0.46532035025376239</v>
      </c>
      <c r="AQ669" s="20">
        <f>MAX(0,1-$AQ$668/($AQ$667*INDEX('3 - Le tre forze'!$D$242:$D$734,$AQ$663+1)))</f>
        <v>0.46532035025376239</v>
      </c>
    </row>
    <row r="670" spans="1:47">
      <c r="A670" s="5" t="s">
        <v>425</v>
      </c>
      <c r="C670" s="16">
        <f>$C$667</f>
        <v>501747.56644426525</v>
      </c>
      <c r="H670" s="16">
        <f>$H$667</f>
        <v>366892.00699528563</v>
      </c>
      <c r="M670" s="16">
        <f>$M$667</f>
        <v>430722.65995650442</v>
      </c>
      <c r="R670" s="16">
        <f>$R$667</f>
        <v>465542.01945360983</v>
      </c>
      <c r="W670" s="16">
        <f>$W$667</f>
        <v>446938.98574357451</v>
      </c>
      <c r="AB670" s="16">
        <f>$AB$667</f>
        <v>455159.55263657559</v>
      </c>
      <c r="AG670" s="16">
        <f>$AG$667</f>
        <v>451039.83035190724</v>
      </c>
      <c r="AL670" s="16">
        <f>$AL$667</f>
        <v>448987.05375392252</v>
      </c>
      <c r="AQ670" s="16">
        <f>$AQ$667</f>
        <v>448987.05375392252</v>
      </c>
    </row>
    <row r="671" spans="1:47">
      <c r="A671" s="5" t="s">
        <v>195</v>
      </c>
      <c r="C671" s="20">
        <f>$C$669</f>
        <v>0.4910254352534551</v>
      </c>
      <c r="H671" s="20">
        <f>$H$669</f>
        <v>0.41979240348152347</v>
      </c>
      <c r="M671" s="20">
        <f>$M$669</f>
        <v>0.4558093329899926</v>
      </c>
      <c r="R671" s="20">
        <f>$R$669</f>
        <v>0.47366052296697048</v>
      </c>
      <c r="W671" s="20">
        <f>$W$669</f>
        <v>0.46427026863189624</v>
      </c>
      <c r="AB671" s="20">
        <f>$AB$669</f>
        <v>0.46846052304319052</v>
      </c>
      <c r="AG671" s="20">
        <f>$AG$669</f>
        <v>0.46636875379184628</v>
      </c>
      <c r="AL671" s="20">
        <f>$AL$669</f>
        <v>0.46532035025376239</v>
      </c>
      <c r="AQ671" s="20">
        <f>$AQ$669</f>
        <v>0.46532035025376239</v>
      </c>
    </row>
    <row r="672" spans="1:47">
      <c r="A672" s="5" t="s">
        <v>401</v>
      </c>
      <c r="C672" s="16">
        <f>INDEX('3 - Le tre forze'!$AK$163:$AK$239,($C$664-1)-2008)+INDEX('3 - Le tre forze'!$AG$163:$AG$239,$C$664-2008)*$C$665/INDEX('3 - Le tre forze'!$L$163:$L$239,$C$664-2008)</f>
        <v>342502.92542072095</v>
      </c>
      <c r="H672" s="16">
        <f>INDEX('3 - Le tre forze'!$AK$163:$AK$239,($H$664-1)-2008)+INDEX('3 - Le tre forze'!$AG$163:$AG$239,$H$664-2008)*$H$665/INDEX('3 - Le tre forze'!$L$163:$L$239,$H$664-2008)</f>
        <v>274570.330088688</v>
      </c>
      <c r="M672" s="16">
        <f>INDEX('3 - Le tre forze'!$AK$163:$AK$239,($M$664-1)-2008)+INDEX('3 - Le tre forze'!$AG$163:$AG$239,$M$664-2008)*$M$665/INDEX('3 - Le tre forze'!$L$163:$L$239,$M$664-2008)</f>
        <v>308265.6512742553</v>
      </c>
      <c r="R672" s="16">
        <f>INDEX('3 - Le tre forze'!$AK$163:$AK$239,($R$664-1)-2008)+INDEX('3 - Le tre forze'!$AG$163:$AG$239,$R$664-2008)*$R$665/INDEX('3 - Le tre forze'!$L$163:$L$239,$R$664-2008)</f>
        <v>325439.53764271649</v>
      </c>
      <c r="W672" s="16">
        <f>INDEX('3 - Le tre forze'!$AK$163:$AK$239,($W$664-1)-2008)+INDEX('3 - Le tre forze'!$AG$163:$AG$239,$W$664-2008)*$W$665/INDEX('3 - Le tre forze'!$L$163:$L$239,$W$664-2008)</f>
        <v>316364.07041809271</v>
      </c>
      <c r="AB672" s="16">
        <f>INDEX('3 - Le tre forze'!$AK$163:$AK$239,($AB$664-1)-2008)+INDEX('3 - Le tre forze'!$AG$163:$AG$239,$AB$664-2008)*$AB$665/INDEX('3 - Le tre forze'!$L$163:$L$239,$AB$664-2008)</f>
        <v>320403.20732938475</v>
      </c>
      <c r="AG672" s="16">
        <f>INDEX('3 - Le tre forze'!$AK$163:$AK$239,($AG$664-1)-2008)+INDEX('3 - Le tre forze'!$AG$163:$AG$239,$AG$664-2008)*$AG$665/INDEX('3 - Le tre forze'!$L$163:$L$239,$AG$664-2008)</f>
        <v>318388.67520405207</v>
      </c>
      <c r="AL672" s="16">
        <f>INDEX('3 - Le tre forze'!$AK$163:$AK$239,($AL$664-1)-2008)+INDEX('3 - Le tre forze'!$AG$163:$AG$239,$AL$664-2008)*$AL$665/INDEX('3 - Le tre forze'!$L$163:$L$239,$AL$664-2008)</f>
        <v>317376.37281107239</v>
      </c>
      <c r="AQ672" s="16">
        <f>INDEX('3 - Le tre forze'!$AK$163:$AK$239,($AQ$664-1)-2008)+INDEX('3 - Le tre forze'!$AG$163:$AG$239,$AQ$664-2008)*$AQ$665/INDEX('3 - Le tre forze'!$L$163:$L$239,$AQ$664-2008)</f>
        <v>317376.37281107239</v>
      </c>
    </row>
    <row r="673" spans="1:47">
      <c r="A673" s="5" t="s">
        <v>402</v>
      </c>
      <c r="C673" s="16">
        <f>$C$672*$B$88</f>
        <v>26902.219521701587</v>
      </c>
      <c r="H673" s="16">
        <f>$H$672*$B$88</f>
        <v>21566.388915126841</v>
      </c>
      <c r="M673" s="16">
        <f>$M$672*$B$88</f>
        <v>24213.020111852766</v>
      </c>
      <c r="R673" s="16">
        <f>$R$672*$B$88</f>
        <v>25561.959425458845</v>
      </c>
      <c r="W673" s="16">
        <f>$W$672*$B$88</f>
        <v>24849.118181142672</v>
      </c>
      <c r="AB673" s="16">
        <f>$AB$672*$B$88</f>
        <v>25166.376049034774</v>
      </c>
      <c r="AG673" s="16">
        <f>$AG$672*$B$88</f>
        <v>25008.142698465148</v>
      </c>
      <c r="AL673" s="16">
        <f>$AL$672*$B$88</f>
        <v>24928.63043980391</v>
      </c>
      <c r="AQ673" s="16">
        <f>$AQ$672*$B$88</f>
        <v>24928.63043980391</v>
      </c>
    </row>
    <row r="674" spans="1:47">
      <c r="A674" s="5" t="s">
        <v>403</v>
      </c>
      <c r="C674" s="16">
        <f>MAX(0,IF($C$673&lt;=28000,0.23*$C$673,IF($C$673&lt;=50000,6440+0.33*($C$673-28000),13700+0.43*($C$673-50000)))-(IF($C$673&lt;=8500,1955,IF($C$673&lt;=28000,700+1255*(28000-$C$673)/19500,IF($C$673&lt;=50000,700*(50000-$C$673)/22000,0)))+IF(AND($C$673&gt;25000,$C$673&lt;=29000),50,0)))</f>
        <v>5366.8584643367749</v>
      </c>
      <c r="H674" s="16">
        <f>MAX(0,IF($H$673&lt;=28000,0.23*$H$673,IF($H$673&lt;=50000,6440+0.33*($H$673-28000),13700+0.43*($H$673-50000)))-(IF($H$673&lt;=8500,1955,IF($H$673&lt;=28000,700+1255*(28000-$H$673)/19500,IF($H$673&lt;=50000,700*(50000-$H$673)/22000,0)))+IF(AND($H$673&gt;25000,$H$673&lt;=29000),50,0)))</f>
        <v>3846.2088396322088</v>
      </c>
      <c r="M674" s="16">
        <f>MAX(0,IF($M$673&lt;=28000,0.23*$M$673,IF($M$673&lt;=50000,6440+0.33*($M$673-28000),13700+0.43*($M$673-50000)))-(IF($M$673&lt;=8500,1955,IF($M$673&lt;=28000,700+1255*(28000-$M$673)/19500,IF($M$673&lt;=50000,700*(50000-$M$673)/22000,0)))+IF(AND($M$673&gt;25000,$M$673&lt;=29000),50,0)))</f>
        <v>4625.2684842069166</v>
      </c>
      <c r="R674" s="16">
        <f>MAX(0,IF($R$673&lt;=28000,0.23*$R$673,IF($R$673&lt;=50000,6440+0.33*($R$673-28000),13700+0.43*($R$673-50000)))-(IF($R$673&lt;=8500,1955,IF($R$673&lt;=28000,700+1255*(28000-$R$673)/19500,IF($R$673&lt;=50000,700*(50000-$R$673)/22000,0)))+IF(AND($R$673&gt;25000,$R$673&lt;=29000),50,0)))</f>
        <v>4972.3408770325013</v>
      </c>
      <c r="W674" s="16">
        <f>MAX(0,IF($W$673&lt;=28000,0.23*$W$673,IF($W$673&lt;=50000,6440+0.33*($W$673-28000),13700+0.43*($W$673-50000)))-(IF($W$673&lt;=8500,1955,IF($W$673&lt;=28000,700+1255*(28000-$W$673)/19500,IF($W$673&lt;=50000,700*(50000-$W$673)/22000,0)))+IF(AND($W$673&gt;25000,$W$673&lt;=29000),50,0)))</f>
        <v>4812.5096594748175</v>
      </c>
      <c r="AB674" s="16">
        <f>MAX(0,IF($AB$673&lt;=28000,0.23*$AB$673,IF($AB$673&lt;=50000,6440+0.33*($AB$673-28000),13700+0.43*($AB$673-50000)))-(IF($AB$673&lt;=8500,1955,IF($AB$673&lt;=28000,700+1255*(28000-$AB$673)/19500,IF($AB$673&lt;=50000,700*(50000-$AB$673)/22000,0)))+IF(AND($AB$673&gt;25000,$AB$673&lt;=29000),50,0)))</f>
        <v>4855.8973600748513</v>
      </c>
      <c r="AG674" s="16">
        <f>MAX(0,IF($AG$673&lt;=28000,0.23*$AG$673,IF($AG$673&lt;=50000,6440+0.33*($AG$673-28000),13700+0.43*($AG$673-50000)))-(IF($AG$673&lt;=8500,1955,IF($AG$673&lt;=28000,700+1255*(28000-$AG$673)/19500,IF($AG$673&lt;=50000,700*(50000-$AG$673)/22000,0)))+IF(AND($AG$673&gt;25000,$AG$673&lt;=29000),50,0)))</f>
        <v>4809.3199532917924</v>
      </c>
      <c r="AL674" s="16">
        <f>MAX(0,IF($AL$673&lt;=28000,0.23*$AL$673,IF($AL$673&lt;=50000,6440+0.33*($AL$673-28000),13700+0.43*($AL$673-50000)))-(IF($AL$673&lt;=8500,1955,IF($AL$673&lt;=28000,700+1255*(28000-$AL$673)/19500,IF($AL$673&lt;=50000,700*(50000-$AL$673)/22000,0)))+IF(AND($AL$673&gt;25000,$AL$673&lt;=29000),50,0)))</f>
        <v>4835.9148063833045</v>
      </c>
      <c r="AQ674" s="16">
        <f>MAX(0,IF($AQ$673&lt;=28000,0.23*$AQ$673,IF($AQ$673&lt;=50000,6440+0.33*($AQ$673-28000),13700+0.43*($AQ$673-50000)))-(IF($AQ$673&lt;=8500,1955,IF($AQ$673&lt;=28000,700+1255*(28000-$AQ$673)/19500,IF($AQ$673&lt;=50000,700*(50000-$AQ$673)/22000,0)))+IF(AND($AQ$673&gt;25000,$AQ$673&lt;=29000),50,0)))</f>
        <v>4835.9148063833045</v>
      </c>
    </row>
    <row r="675" spans="1:47">
      <c r="A675" s="5" t="s">
        <v>404</v>
      </c>
      <c r="C675" s="16">
        <f>$C$673-$C$674-IF($C$674&gt;0,$B$82*$C$673,0)</f>
        <v>20997.316666930779</v>
      </c>
      <c r="H675" s="16">
        <f>$H$673-$H$674-IF($H$674&gt;0,$B$82*$H$673,0)</f>
        <v>17288.852297192094</v>
      </c>
      <c r="M675" s="16">
        <f>$M$673-$M$674-IF($M$674&gt;0,$B$82*$M$673,0)</f>
        <v>19103.491225408794</v>
      </c>
      <c r="R675" s="16">
        <f>$R$673-$R$674-IF($R$674&gt;0,$B$82*$R$673,0)</f>
        <v>20078.379359917166</v>
      </c>
      <c r="W675" s="16">
        <f>$W$673-$W$674-IF($W$674&gt;0,$B$82*$W$673,0)</f>
        <v>19539.626158045001</v>
      </c>
      <c r="AB675" s="16">
        <f>$AB$673-$AB$674-IF($AB$674&gt;0,$B$82*$AB$673,0)</f>
        <v>19807.151167979227</v>
      </c>
      <c r="AG675" s="16">
        <f>$AG$673-$AG$674-IF($AG$674&gt;0,$B$82*$AG$673,0)</f>
        <v>19698.65989120405</v>
      </c>
      <c r="AL675" s="16">
        <f>$AL$673-$AL$674-IF($AL$674&gt;0,$B$82*$AL$673,0)</f>
        <v>19594.143024624525</v>
      </c>
      <c r="AQ675" s="16">
        <f>$AQ$673-$AQ$674-IF($AQ$674&gt;0,$B$82*$AQ$673,0)</f>
        <v>19594.143024624525</v>
      </c>
    </row>
    <row r="676" spans="1:47">
      <c r="A676" s="5" t="s">
        <v>405</v>
      </c>
      <c r="C676" s="11">
        <f>$B$77-$C$662</f>
        <v>458</v>
      </c>
      <c r="H676" s="11">
        <f>$B$77-$H$662</f>
        <v>525</v>
      </c>
      <c r="M676" s="11">
        <f>$B$77-$M$662</f>
        <v>492</v>
      </c>
      <c r="R676" s="11">
        <f>$B$77-$R$662</f>
        <v>475</v>
      </c>
      <c r="W676" s="11">
        <f>$B$77-$W$662</f>
        <v>484</v>
      </c>
      <c r="AB676" s="11">
        <f>$B$77-$AB$662</f>
        <v>480</v>
      </c>
      <c r="AG676" s="11">
        <f>$B$77-$AG$662</f>
        <v>482</v>
      </c>
      <c r="AL676" s="11">
        <f>$B$77-$AL$662</f>
        <v>483</v>
      </c>
      <c r="AQ676" s="11">
        <f>$B$77-$AQ$662</f>
        <v>483</v>
      </c>
    </row>
    <row r="677" spans="1:47">
      <c r="A677" s="5" t="s">
        <v>406</v>
      </c>
      <c r="C677" s="11">
        <f>$B$80-$C$662</f>
        <v>150</v>
      </c>
      <c r="H677" s="11">
        <f>$B$80-$H$662</f>
        <v>217</v>
      </c>
      <c r="M677" s="11">
        <f>$B$80-$M$662</f>
        <v>184</v>
      </c>
      <c r="R677" s="11">
        <f>$B$80-$R$662</f>
        <v>167</v>
      </c>
      <c r="W677" s="11">
        <f>$B$80-$W$662</f>
        <v>176</v>
      </c>
      <c r="AB677" s="11">
        <f>$B$80-$AB$662</f>
        <v>172</v>
      </c>
      <c r="AG677" s="11">
        <f>$B$80-$AG$662</f>
        <v>174</v>
      </c>
      <c r="AL677" s="11">
        <f>$B$80-$AL$662</f>
        <v>175</v>
      </c>
      <c r="AQ677" s="11">
        <f>$B$80-$AQ$662</f>
        <v>175</v>
      </c>
    </row>
    <row r="678" spans="1:47">
      <c r="A678" s="5" t="s">
        <v>133</v>
      </c>
      <c r="C678" s="11">
        <f>ROUNDUP($C$676/12,0)</f>
        <v>39</v>
      </c>
      <c r="H678" s="11">
        <f>ROUNDUP($H$676/12,0)</f>
        <v>44</v>
      </c>
      <c r="M678" s="11">
        <f>ROUNDUP($M$676/12,0)</f>
        <v>41</v>
      </c>
      <c r="R678" s="11">
        <f>ROUNDUP($R$676/12,0)</f>
        <v>40</v>
      </c>
      <c r="W678" s="11">
        <f>ROUNDUP($W$676/12,0)</f>
        <v>41</v>
      </c>
      <c r="AB678" s="11">
        <f>ROUNDUP($AB$676/12,0)</f>
        <v>40</v>
      </c>
      <c r="AG678" s="11">
        <f>ROUNDUP($AG$676/12,0)</f>
        <v>41</v>
      </c>
      <c r="AL678" s="11">
        <f>ROUNDUP($AL$676/12,0)</f>
        <v>41</v>
      </c>
      <c r="AQ678" s="11">
        <f>ROUNDUP($AQ$676/12,0)</f>
        <v>41</v>
      </c>
    </row>
    <row r="679" spans="1:47">
      <c r="A679" s="5" t="s">
        <v>407</v>
      </c>
      <c r="C679" s="16">
        <f>$B$81</f>
        <v>22000</v>
      </c>
      <c r="H679" s="16">
        <f>$B$81</f>
        <v>22000</v>
      </c>
      <c r="M679" s="16">
        <f>$B$81</f>
        <v>22000</v>
      </c>
      <c r="R679" s="16">
        <f>$B$81</f>
        <v>22000</v>
      </c>
      <c r="W679" s="16">
        <f>$B$81</f>
        <v>22000</v>
      </c>
      <c r="AB679" s="16">
        <f>$B$81</f>
        <v>22000</v>
      </c>
      <c r="AG679" s="16">
        <f>$B$81</f>
        <v>22000</v>
      </c>
      <c r="AL679" s="16">
        <f>$B$81</f>
        <v>22000</v>
      </c>
      <c r="AQ679" s="16">
        <f>$B$81</f>
        <v>22000</v>
      </c>
    </row>
    <row r="680" spans="1:47">
      <c r="A680" s="5" t="s">
        <v>435</v>
      </c>
      <c r="C680" s="16">
        <f>MIN($F$683:$F$736)</f>
        <v>308702.69365206856</v>
      </c>
      <c r="H680" s="16">
        <f>MIN($K$683:$K$736)</f>
        <v>-208734.02810533231</v>
      </c>
      <c r="M680" s="16">
        <f>MIN($P$683:$P$736)</f>
        <v>149839.4848966797</v>
      </c>
      <c r="R680" s="16">
        <f>MIN($U$683:$U$736)</f>
        <v>229015.7040905366</v>
      </c>
      <c r="W680" s="16">
        <f>MIN($Z$683:$Z$736)</f>
        <v>187850.06271011103</v>
      </c>
      <c r="AB680" s="16">
        <f>MIN($AE$683:$AE$736)</f>
        <v>207736.24756043806</v>
      </c>
      <c r="AG680" s="16">
        <f>MIN($AJ$683:$AJ$736)</f>
        <v>197765.695997898</v>
      </c>
      <c r="AL680" s="16">
        <f>MIN($AO$683:$AO$736)</f>
        <v>192782.99999230678</v>
      </c>
      <c r="AQ680" s="16">
        <f>MIN($AT$683:$AT$736)</f>
        <v>192782.99999230678</v>
      </c>
    </row>
    <row r="681" spans="1:47">
      <c r="A681" s="5" t="s">
        <v>436</v>
      </c>
      <c r="C681" s="31" t="b">
        <f>AND($C$680&gt;=0,$C$673/13&gt;=$B$99)</f>
        <v>1</v>
      </c>
      <c r="H681" s="31" t="b">
        <f>AND($H$680&gt;=0,$H$673/13&gt;=$B$99)</f>
        <v>0</v>
      </c>
      <c r="M681" s="31" t="b">
        <f>AND($M$680&gt;=0,$M$673/13&gt;=$B$99)</f>
        <v>0</v>
      </c>
      <c r="R681" s="31" t="b">
        <f>AND($R$680&gt;=0,$R$673/13&gt;=$B$99)</f>
        <v>1</v>
      </c>
      <c r="W681" s="31" t="b">
        <f>AND($W$680&gt;=0,$W$673/13&gt;=$B$99)</f>
        <v>0</v>
      </c>
      <c r="AB681" s="31" t="b">
        <f>AND($AB$680&gt;=0,$AB$673/13&gt;=$B$99)</f>
        <v>1</v>
      </c>
      <c r="AG681" s="31" t="b">
        <f>AND($AG$680&gt;=0,$AG$673/13&gt;=$B$99)</f>
        <v>1</v>
      </c>
      <c r="AL681" s="31" t="b">
        <f>AND($AL$680&gt;=0,$AL$673/13&gt;=$B$99)</f>
        <v>0</v>
      </c>
      <c r="AQ681" s="31" t="b">
        <f>AND($AQ$680&gt;=0,$AQ$673/13&gt;=$B$99)</f>
        <v>0</v>
      </c>
    </row>
    <row r="682" spans="1:47" ht="32.1" customHeight="1">
      <c r="B682" s="12" t="s">
        <v>136</v>
      </c>
      <c r="C682" s="12" t="s">
        <v>437</v>
      </c>
      <c r="D682" s="12" t="s">
        <v>438</v>
      </c>
      <c r="E682" s="12" t="s">
        <v>439</v>
      </c>
      <c r="F682" s="12" t="s">
        <v>440</v>
      </c>
      <c r="G682" s="12" t="s">
        <v>441</v>
      </c>
      <c r="H682" s="12" t="s">
        <v>442</v>
      </c>
      <c r="I682" s="12" t="s">
        <v>443</v>
      </c>
      <c r="J682" s="12" t="s">
        <v>444</v>
      </c>
      <c r="K682" s="12" t="s">
        <v>445</v>
      </c>
      <c r="L682" s="12" t="s">
        <v>446</v>
      </c>
      <c r="M682" s="12" t="s">
        <v>447</v>
      </c>
      <c r="N682" s="12" t="s">
        <v>448</v>
      </c>
      <c r="O682" s="12" t="s">
        <v>449</v>
      </c>
      <c r="P682" s="12" t="s">
        <v>450</v>
      </c>
      <c r="Q682" s="12" t="s">
        <v>451</v>
      </c>
      <c r="R682" s="12" t="s">
        <v>452</v>
      </c>
      <c r="S682" s="12" t="s">
        <v>453</v>
      </c>
      <c r="T682" s="12" t="s">
        <v>454</v>
      </c>
      <c r="U682" s="12" t="s">
        <v>455</v>
      </c>
      <c r="V682" s="12" t="s">
        <v>456</v>
      </c>
      <c r="W682" s="12" t="s">
        <v>457</v>
      </c>
      <c r="X682" s="12" t="s">
        <v>458</v>
      </c>
      <c r="Y682" s="12" t="s">
        <v>459</v>
      </c>
      <c r="Z682" s="12" t="s">
        <v>460</v>
      </c>
      <c r="AA682" s="12" t="s">
        <v>461</v>
      </c>
      <c r="AB682" s="12" t="s">
        <v>462</v>
      </c>
      <c r="AC682" s="12" t="s">
        <v>463</v>
      </c>
      <c r="AD682" s="12" t="s">
        <v>464</v>
      </c>
      <c r="AE682" s="12" t="s">
        <v>465</v>
      </c>
      <c r="AF682" s="12" t="s">
        <v>466</v>
      </c>
      <c r="AG682" s="12" t="s">
        <v>467</v>
      </c>
      <c r="AH682" s="12" t="s">
        <v>468</v>
      </c>
      <c r="AI682" s="12" t="s">
        <v>469</v>
      </c>
      <c r="AJ682" s="12" t="s">
        <v>470</v>
      </c>
      <c r="AK682" s="12" t="s">
        <v>471</v>
      </c>
      <c r="AL682" s="12" t="s">
        <v>472</v>
      </c>
      <c r="AM682" s="12" t="s">
        <v>473</v>
      </c>
      <c r="AN682" s="12" t="s">
        <v>474</v>
      </c>
      <c r="AO682" s="12" t="s">
        <v>475</v>
      </c>
      <c r="AP682" s="12" t="s">
        <v>476</v>
      </c>
      <c r="AQ682" s="12" t="s">
        <v>477</v>
      </c>
      <c r="AR682" s="12" t="s">
        <v>478</v>
      </c>
      <c r="AS682" s="12" t="s">
        <v>479</v>
      </c>
      <c r="AT682" s="12" t="s">
        <v>480</v>
      </c>
      <c r="AU682" s="12" t="s">
        <v>481</v>
      </c>
    </row>
    <row r="683" spans="1:47">
      <c r="B683" s="13">
        <v>0</v>
      </c>
      <c r="C683" s="16">
        <f t="shared" ref="C683:C714" si="630">IF($C$676-12*$B683&lt;=0,0,($C$679*MIN(12,$C$676-12*$B683)-$C$675*(MIN(12,$C$676-12*$B683)-MAX(0,MIN(12,$C$676-12*$B683,$C$677-12*$B683))))/12)</f>
        <v>22000</v>
      </c>
      <c r="D683" s="16">
        <f>$C$670</f>
        <v>501747.56644426525</v>
      </c>
      <c r="E683" s="16">
        <f>IF(AND(C683&gt;0,D683&gt;0),C683/(1-$B$71*MAX(0,1-$C$670*(1-$C$671)/D683)),0)</f>
        <v>25219.715686731946</v>
      </c>
      <c r="F683" s="16">
        <f t="shared" ref="F683:F714" si="631">IF(E683&gt;0,IF(E683&lt;=D683,D683-E683,C683*(D683/E683-1)),D683-C683)</f>
        <v>476527.85075753328</v>
      </c>
      <c r="G683" s="16">
        <f>IF(E683&gt;0,IF(E683&lt;=D683,$C$670*(1-$C$671)*(1-E683/D683),0),IF(AND(C683&lt;0,F683&gt;0),$C$670*(1-$C$671)-C683,$C$670*(1-$C$671)))/$B$74</f>
        <v>237784.85826364905</v>
      </c>
      <c r="H683" s="16">
        <f t="shared" ref="H683:H714" si="632">IF($H$676-12*$B683&lt;=0,0,($H$679*MIN(12,$H$676-12*$B683)-$H$675*(MIN(12,$H$676-12*$B683)-MAX(0,MIN(12,$H$676-12*$B683,$H$677-12*$B683))))/12)</f>
        <v>22000</v>
      </c>
      <c r="I683" s="16">
        <f>$H$670</f>
        <v>366892.00699528563</v>
      </c>
      <c r="J683" s="16">
        <f>IF(AND(H683&gt;0,I683&gt;0),H683/(1-$B$71*MAX(0,1-$H$670*(1-$H$671)/I683)),0)</f>
        <v>24695.405324603034</v>
      </c>
      <c r="K683" s="16">
        <f t="shared" ref="K683:K714" si="633">IF(J683&gt;0,IF(J683&lt;=I683,I683-J683,H683*(I683/J683-1)),I683-H683)</f>
        <v>342196.6016706826</v>
      </c>
      <c r="L683" s="16">
        <f>IF(J683&gt;0,IF(J683&lt;=I683,$H$670*(1-$H$671)*(1-J683/I683),0),IF(AND(H683&lt;0,K683&gt;0),$H$670*(1-$H$671)-H683,$H$670*(1-$H$671)))/$B$74</f>
        <v>194652.02724719336</v>
      </c>
      <c r="M683" s="16">
        <f t="shared" ref="M683:M714" si="634">IF($M$676-12*$B683&lt;=0,0,($M$679*MIN(12,$M$676-12*$B683)-$M$675*(MIN(12,$M$676-12*$B683)-MAX(0,MIN(12,$M$676-12*$B683,$M$677-12*$B683))))/12)</f>
        <v>22000</v>
      </c>
      <c r="N683" s="16">
        <f>$M$670</f>
        <v>430722.65995650442</v>
      </c>
      <c r="O683" s="16">
        <f>IF(AND(M683&gt;0,N683&gt;0),M683/(1-$B$71*MAX(0,1-$M$670*(1-$M$671)/N683)),0)</f>
        <v>24957.754082761912</v>
      </c>
      <c r="P683" s="16">
        <f t="shared" ref="P683:P714" si="635">IF(O683&gt;0,IF(O683&lt;=N683,N683-O683,M683*(N683/O683-1)),N683-M683)</f>
        <v>405764.90587374248</v>
      </c>
      <c r="Q683" s="16">
        <f>IF(O683&gt;0,IF(O683&lt;=N683,$M$670*(1-$M$671)*(1-O683/N683),0),IF(AND(M683&lt;0,P683&gt;0),$M$670*(1-$M$671)-M683,$M$670*(1-$M$671)))/$B$74</f>
        <v>216483.79880067136</v>
      </c>
      <c r="R683" s="16">
        <f t="shared" ref="R683:R714" si="636">IF($R$676-12*$B683&lt;=0,0,($R$679*MIN(12,$R$676-12*$B683)-$R$675*(MIN(12,$R$676-12*$B683)-MAX(0,MIN(12,$R$676-12*$B683,$R$677-12*$B683))))/12)</f>
        <v>22000</v>
      </c>
      <c r="S683" s="16">
        <f>$R$670</f>
        <v>465542.01945360983</v>
      </c>
      <c r="T683" s="16">
        <f>IF(AND(R683&gt;0,S683&gt;0),R683/(1-$B$71*MAX(0,1-$R$670*(1-$R$671)/S683)),0)</f>
        <v>25089.859788195619</v>
      </c>
      <c r="U683" s="16">
        <f t="shared" ref="U683:U714" si="637">IF(T683&gt;0,IF(T683&lt;=S683,S683-T683,R683*(S683/T683-1)),S683-R683)</f>
        <v>440452.15966541419</v>
      </c>
      <c r="V683" s="16">
        <f>IF(T683&gt;0,IF(T683&lt;=S683,$R$670*(1-$R$671)*(1-T683/S683),0),IF(AND(R683&lt;0,U683&gt;0),$R$670*(1-$R$671)-R683,$R$670*(1-$R$671)))/$B$74</f>
        <v>227281.72487878677</v>
      </c>
      <c r="W683" s="16">
        <f t="shared" ref="W683:W714" si="638">IF($W$676-12*$B683&lt;=0,0,($W$679*MIN(12,$W$676-12*$B683)-$W$675*(MIN(12,$W$676-12*$B683)-MAX(0,MIN(12,$W$676-12*$B683,$W$677-12*$B683))))/12)</f>
        <v>22000</v>
      </c>
      <c r="X683" s="16">
        <f>$W$670</f>
        <v>446938.98574357451</v>
      </c>
      <c r="Y683" s="16">
        <f>IF(AND(W683&gt;0,X683&gt;0),W683/(1-$B$71*MAX(0,1-$W$670*(1-$W$671)/X683)),0)</f>
        <v>25020.194419994172</v>
      </c>
      <c r="Z683" s="16">
        <f t="shared" ref="Z683:Z714" si="639">IF(Y683&gt;0,IF(Y683&lt;=X683,X683-Y683,W683*(X683/Y683-1)),X683-W683)</f>
        <v>421918.79132358031</v>
      </c>
      <c r="AA683" s="16">
        <f>IF(Y683&gt;0,IF(Y683&lt;=X683,$W$670*(1-$W$671)*(1-Y683/X683),0),IF(AND(W683&lt;0,Z683&gt;0),$W$670*(1-$W$671)-W683,$W$670*(1-$W$671)))/$B$74</f>
        <v>221602.39287738892</v>
      </c>
      <c r="AB683" s="16">
        <f t="shared" ref="AB683:AB714" si="640">IF($AB$676-12*$B683&lt;=0,0,($AB$679*MIN(12,$AB$676-12*$B683)-$AB$675*(MIN(12,$AB$676-12*$B683)-MAX(0,MIN(12,$AB$676-12*$B683,$AB$677-12*$B683))))/12)</f>
        <v>22000</v>
      </c>
      <c r="AC683" s="16">
        <f>$AB$670</f>
        <v>455159.55263657559</v>
      </c>
      <c r="AD683" s="16">
        <f>IF(AND(AB683&gt;0,AC683&gt;0),AB683/(1-$B$71*MAX(0,1-$AB$670*(1-$AB$671)/AC683)),0)</f>
        <v>25051.233644106818</v>
      </c>
      <c r="AE683" s="16">
        <f t="shared" ref="AE683:AE714" si="641">IF(AD683&gt;0,IF(AD683&lt;=AC683,AC683-AD683,AB683*(AC683/AD683-1)),AC683-AB683)</f>
        <v>430108.31899246876</v>
      </c>
      <c r="AF683" s="16">
        <f>IF(AD683&gt;0,IF(AD683&lt;=AC683,$AB$670*(1-$AB$671)*(1-AD683/AC683),0),IF(AND(AB683&lt;0,AE683&gt;0),$AB$670*(1-$AB$671)-AB683,$AB$670*(1-$AB$671)))/$B$74</f>
        <v>224136.81461963669</v>
      </c>
      <c r="AG683" s="16">
        <f t="shared" ref="AG683:AG714" si="642">IF($AG$676-12*$B683&lt;=0,0,($AG$679*MIN(12,$AG$676-12*$B683)-$AG$675*(MIN(12,$AG$676-12*$B683)-MAX(0,MIN(12,$AG$676-12*$B683,$AG$677-12*$B683))))/12)</f>
        <v>22000</v>
      </c>
      <c r="AH683" s="16">
        <f>$AG$670</f>
        <v>451039.83035190724</v>
      </c>
      <c r="AI683" s="16">
        <f>IF(AND(AG683&gt;0,AH683&gt;0),AG683/(1-$B$71*MAX(0,1-$AG$670*(1-$AG$671)/AH683)),0)</f>
        <v>25035.729285452948</v>
      </c>
      <c r="AJ683" s="16">
        <f t="shared" ref="AJ683:AJ714" si="643">IF(AI683&gt;0,IF(AI683&lt;=AH683,AH683-AI683,AG683*(AH683/AI683-1)),AH683-AG683)</f>
        <v>426004.10106645431</v>
      </c>
      <c r="AK683" s="16">
        <f>IF(AI683&gt;0,IF(AI683&lt;=AH683,$AG$670*(1-$AG$671)*(1-AI683/AH683),0),IF(AND(AG683&lt;0,AJ683&gt;0),$AG$670*(1-$AG$671)-AG683,$AG$670*(1-$AG$671)))/$B$74</f>
        <v>222871.66602144731</v>
      </c>
      <c r="AL683" s="16">
        <f t="shared" ref="AL683:AL714" si="644">IF($AL$676-12*$B683&lt;=0,0,($AL$679*MIN(12,$AL$676-12*$B683)-$AL$675*(MIN(12,$AL$676-12*$B683)-MAX(0,MIN(12,$AL$676-12*$B683,$AL$677-12*$B683))))/12)</f>
        <v>22000</v>
      </c>
      <c r="AM683" s="16">
        <f>$AL$670</f>
        <v>448987.05375392252</v>
      </c>
      <c r="AN683" s="16">
        <f>IF(AND(AL683&gt;0,AM683&gt;0),AL683/(1-$B$71*MAX(0,1-$AL$670*(1-$AL$671)/AM683)),0)</f>
        <v>25027.965653439362</v>
      </c>
      <c r="AO683" s="16">
        <f t="shared" ref="AO683:AO714" si="645">IF(AN683&gt;0,IF(AN683&lt;=AM683,AM683-AN683,AL683*(AM683/AN683-1)),AM683-AL683)</f>
        <v>423959.08810048318</v>
      </c>
      <c r="AP683" s="16">
        <f>IF(AN683&gt;0,IF(AN683&lt;=AM683,$AL$670*(1-$AL$671)*(1-AN683/AM683),0),IF(AND(AL683&lt;0,AO683&gt;0),$AL$670*(1-$AL$671)-AL683,$AL$670*(1-$AL$671)))/$B$74</f>
        <v>222237.54581598099</v>
      </c>
      <c r="AQ683" s="16">
        <f t="shared" ref="AQ683:AQ714" si="646">IF($AQ$676-12*$B683&lt;=0,0,($AQ$679*MIN(12,$AQ$676-12*$B683)-$AQ$675*(MIN(12,$AQ$676-12*$B683)-MAX(0,MIN(12,$AQ$676-12*$B683,$AQ$677-12*$B683))))/12)</f>
        <v>22000</v>
      </c>
      <c r="AR683" s="16">
        <f>$AQ$670</f>
        <v>448987.05375392252</v>
      </c>
      <c r="AS683" s="16">
        <f>IF(AND(AQ683&gt;0,AR683&gt;0),AQ683/(1-$B$71*MAX(0,1-$AQ$670*(1-$AQ$671)/AR683)),0)</f>
        <v>25027.965653439362</v>
      </c>
      <c r="AT683" s="16">
        <f t="shared" ref="AT683:AT714" si="647">IF(AS683&gt;0,IF(AS683&lt;=AR683,AR683-AS683,AQ683*(AR683/AS683-1)),AR683-AQ683)</f>
        <v>423959.08810048318</v>
      </c>
      <c r="AU683" s="16">
        <f>IF(AS683&gt;0,IF(AS683&lt;=AR683,$AQ$670*(1-$AQ$671)*(1-AS683/AR683),0),IF(AND(AQ683&lt;0,AT683&gt;0),$AQ$670*(1-$AQ$671)-AQ683,$AQ$670*(1-$AQ$671)))/$B$74</f>
        <v>222237.54581598099</v>
      </c>
    </row>
    <row r="684" spans="1:47">
      <c r="B684" s="13">
        <v>1</v>
      </c>
      <c r="C684" s="16">
        <f t="shared" si="630"/>
        <v>22000</v>
      </c>
      <c r="D684" s="16">
        <f t="shared" ref="D684:D715" si="648">IF($B684&gt;$C$678,F683,F683*$B$73*IF(F683&gt;0,$B$72,1))</f>
        <v>489842.03890769876</v>
      </c>
      <c r="E684" s="16">
        <f t="shared" ref="E684:E715" si="649">IF(AND(C684&gt;0,D684&gt;0),C684/(1-$B$71*MAX(0,1-G683/D684)),0)</f>
        <v>25397.932367466568</v>
      </c>
      <c r="F684" s="16">
        <f t="shared" si="631"/>
        <v>464444.1065402322</v>
      </c>
      <c r="G684" s="16">
        <f t="shared" ref="G684:G715" si="650">IF(E684&gt;0,IF(E684&lt;=D684,G683*(1-E684/D684),0),IF(AND(C684&lt;0,F684&gt;0),G683-C684,G683))/$B$74</f>
        <v>221035.19268655361</v>
      </c>
      <c r="H684" s="16">
        <f t="shared" si="632"/>
        <v>22000</v>
      </c>
      <c r="I684" s="16">
        <f t="shared" ref="I684:I715" si="651">IF($B684&gt;$H$678,K683,K683*$B$73*IF(K683&gt;0,$B$72,1))</f>
        <v>351757.57472136151</v>
      </c>
      <c r="J684" s="16">
        <f t="shared" ref="J684:J715" si="652">IF(AND(H684&gt;0,I684&gt;0),H684/(1-$B$71*MAX(0,1-L683/I684)),0)</f>
        <v>24890.364893156519</v>
      </c>
      <c r="K684" s="16">
        <f t="shared" si="633"/>
        <v>326867.209828205</v>
      </c>
      <c r="L684" s="16">
        <f t="shared" ref="L684:L715" si="653">IF(J684&gt;0,IF(J684&lt;=I684,L683*(1-J684/I684),0),IF(AND(H684&lt;0,K684&gt;0),L683-H684,L683))/$B$74</f>
        <v>177331.81412219492</v>
      </c>
      <c r="M684" s="16">
        <f t="shared" si="634"/>
        <v>22000</v>
      </c>
      <c r="N684" s="16">
        <f t="shared" ref="N684:N715" si="654">IF($B684&gt;$M$678,P683,P683*$B$73*IF(P683&gt;0,$B$72,1))</f>
        <v>417101.97734385484</v>
      </c>
      <c r="O684" s="16">
        <f t="shared" ref="O684:O715" si="655">IF(AND(M684&gt;0,N684&gt;0),M684/(1-$B$71*MAX(0,1-Q683/N684)),0)</f>
        <v>25144.44031297055</v>
      </c>
      <c r="P684" s="16">
        <f t="shared" si="635"/>
        <v>391957.5370308843</v>
      </c>
      <c r="Q684" s="16">
        <f t="shared" ref="Q684:Q715" si="656">IF(O684&gt;0,IF(O684&lt;=N684,Q683*(1-O684/N684),0),IF(AND(M684&lt;0,P684&gt;0),Q683-M684,Q683))/$B$74</f>
        <v>199444.47028571932</v>
      </c>
      <c r="R684" s="16">
        <f t="shared" si="636"/>
        <v>22000</v>
      </c>
      <c r="S684" s="16">
        <f t="shared" ref="S684:S715" si="657">IF($B684&gt;$R$678,U683,U683*$B$73*IF(U683&gt;0,$B$72,1))</f>
        <v>452758.39300646586</v>
      </c>
      <c r="T684" s="16">
        <f t="shared" ref="T684:T715" si="658">IF(AND(R684&gt;0,S684&gt;0),R684/(1-$B$71*MAX(0,1-V683/S684)),0)</f>
        <v>25272.300889404494</v>
      </c>
      <c r="U684" s="16">
        <f t="shared" si="637"/>
        <v>427486.09211706137</v>
      </c>
      <c r="V684" s="16">
        <f t="shared" ref="V684:V715" si="659">IF(T684&gt;0,IF(T684&lt;=S684,V683*(1-T684/S684),0),IF(AND(R684&lt;0,U684&gt;0),V683-R684,V683))/$B$74</f>
        <v>210387.44768719413</v>
      </c>
      <c r="W684" s="16">
        <f t="shared" si="638"/>
        <v>22000</v>
      </c>
      <c r="X684" s="16">
        <f t="shared" ref="X684:X715" si="660">IF($B684&gt;$W$678,Z683,Z683*$B$73*IF(Z683&gt;0,$B$72,1))</f>
        <v>433707.20235316112</v>
      </c>
      <c r="Y684" s="16">
        <f t="shared" ref="Y684:Y715" si="661">IF(AND(W684&gt;0,X684&gt;0),W684/(1-$B$71*MAX(0,1-AA683/X684)),0)</f>
        <v>25204.880770260883</v>
      </c>
      <c r="Z684" s="16">
        <f t="shared" si="639"/>
        <v>408502.32158290024</v>
      </c>
      <c r="AA684" s="16">
        <f t="shared" ref="AA684:AA715" si="662">IF(Y684&gt;0,IF(Y684&lt;=X684,AA683*(1-Y684/X684),0),IF(AND(W684&lt;0,Z684&gt;0),AA683-W684,AA683))/$B$74</f>
        <v>204631.34961581512</v>
      </c>
      <c r="AB684" s="16">
        <f t="shared" si="640"/>
        <v>22000</v>
      </c>
      <c r="AC684" s="16">
        <f t="shared" ref="AC684:AC715" si="663">IF($B684&gt;$AB$678,AE683,AE683*$B$73*IF(AE683&gt;0,$B$72,1))</f>
        <v>442125.54542511835</v>
      </c>
      <c r="AD684" s="16">
        <f t="shared" ref="AD684:AD715" si="664">IF(AND(AB684&gt;0,AC684&gt;0),AB684/(1-$B$71*MAX(0,1-AF683/AC684)),0)</f>
        <v>25234.921447964272</v>
      </c>
      <c r="AE684" s="16">
        <f t="shared" si="641"/>
        <v>416890.62397715409</v>
      </c>
      <c r="AF684" s="16">
        <f t="shared" ref="AF684:AF715" si="665">IF(AD684&gt;0,IF(AD684&lt;=AC684,AF683*(1-AD684/AC684),0),IF(AND(AB684&lt;0,AE684&gt;0),AF683-AB684,AF683))/$B$74</f>
        <v>207199.90072624097</v>
      </c>
      <c r="AG684" s="16">
        <f t="shared" si="642"/>
        <v>22000</v>
      </c>
      <c r="AH684" s="16">
        <f t="shared" ref="AH684:AH715" si="666">IF($B684&gt;$AG$678,AJ683,AJ683*$B$73*IF(AJ683&gt;0,$B$72,1))</f>
        <v>437906.65565025102</v>
      </c>
      <c r="AI684" s="16">
        <f t="shared" ref="AI684:AI715" si="667">IF(AND(AG684&gt;0,AH684&gt;0),AG684/(1-$B$71*MAX(0,1-AK683/AH684)),0)</f>
        <v>25219.916237161426</v>
      </c>
      <c r="AJ684" s="16">
        <f t="shared" si="643"/>
        <v>412686.73941308958</v>
      </c>
      <c r="AK684" s="16">
        <f t="shared" ref="AK684:AK715" si="668">IF(AI684&gt;0,IF(AI684&lt;=AH684,AK683*(1-AI684/AH684),0),IF(AND(AG684&lt;0,AJ684&gt;0),AK683-AG684,AK683))/$B$74</f>
        <v>205917.68921974264</v>
      </c>
      <c r="AL684" s="16">
        <f t="shared" si="644"/>
        <v>22000</v>
      </c>
      <c r="AM684" s="16">
        <f t="shared" ref="AM684:AM715" si="669">IF($B684&gt;$AL$678,AO683,AO683*$B$73*IF(AO683&gt;0,$B$72,1))</f>
        <v>435804.50502201065</v>
      </c>
      <c r="AN684" s="16">
        <f t="shared" ref="AN684:AN715" si="670">IF(AND(AL684&gt;0,AM684&gt;0),AL684/(1-$B$71*MAX(0,1-AP683/AM684)),0)</f>
        <v>25212.402273767442</v>
      </c>
      <c r="AO684" s="16">
        <f t="shared" si="645"/>
        <v>410592.1027482432</v>
      </c>
      <c r="AP684" s="16">
        <f t="shared" ref="AP684:AP715" si="671">IF(AN684&gt;0,IF(AN684&lt;=AM684,AP683*(1-AN684/AM684),0),IF(AND(AL684&lt;0,AO684&gt;0),AP683-AL684,AP683))/$B$74</f>
        <v>205275.03617927211</v>
      </c>
      <c r="AQ684" s="16">
        <f t="shared" si="646"/>
        <v>22000</v>
      </c>
      <c r="AR684" s="16">
        <f t="shared" ref="AR684:AR715" si="672">IF($B684&gt;$AQ$678,AT683,AT683*$B$73*IF(AT683&gt;0,$B$72,1))</f>
        <v>435804.50502201065</v>
      </c>
      <c r="AS684" s="16">
        <f t="shared" ref="AS684:AS715" si="673">IF(AND(AQ684&gt;0,AR684&gt;0),AQ684/(1-$B$71*MAX(0,1-AU683/AR684)),0)</f>
        <v>25212.402273767442</v>
      </c>
      <c r="AT684" s="16">
        <f t="shared" si="647"/>
        <v>410592.1027482432</v>
      </c>
      <c r="AU684" s="16">
        <f t="shared" ref="AU684:AU715" si="674">IF(AS684&gt;0,IF(AS684&lt;=AR684,AU683*(1-AS684/AR684),0),IF(AND(AQ684&lt;0,AT684&gt;0),AU683-AQ684,AU683))/$B$74</f>
        <v>205275.03617927211</v>
      </c>
    </row>
    <row r="685" spans="1:47">
      <c r="B685" s="13">
        <v>2</v>
      </c>
      <c r="C685" s="16">
        <f t="shared" si="630"/>
        <v>22000</v>
      </c>
      <c r="D685" s="16">
        <f t="shared" si="648"/>
        <v>477420.67487696634</v>
      </c>
      <c r="E685" s="16">
        <f t="shared" si="649"/>
        <v>25570.26816941033</v>
      </c>
      <c r="F685" s="16">
        <f t="shared" si="631"/>
        <v>451850.40670755599</v>
      </c>
      <c r="G685" s="16">
        <f t="shared" si="650"/>
        <v>205094.82859678578</v>
      </c>
      <c r="H685" s="16">
        <f t="shared" si="632"/>
        <v>22000</v>
      </c>
      <c r="I685" s="16">
        <f t="shared" si="651"/>
        <v>335999.87967080501</v>
      </c>
      <c r="J685" s="16">
        <f t="shared" si="652"/>
        <v>25079.196231976304</v>
      </c>
      <c r="K685" s="16">
        <f t="shared" si="633"/>
        <v>310920.68343882868</v>
      </c>
      <c r="L685" s="16">
        <f t="shared" si="653"/>
        <v>160878.11796166343</v>
      </c>
      <c r="M685" s="16">
        <f t="shared" si="634"/>
        <v>22000</v>
      </c>
      <c r="N685" s="16">
        <f t="shared" si="654"/>
        <v>402908.83061552723</v>
      </c>
      <c r="O685" s="16">
        <f t="shared" si="655"/>
        <v>25325.112051107775</v>
      </c>
      <c r="P685" s="16">
        <f t="shared" si="635"/>
        <v>377583.71856441943</v>
      </c>
      <c r="Q685" s="16">
        <f t="shared" si="656"/>
        <v>183243.38307732571</v>
      </c>
      <c r="R685" s="16">
        <f t="shared" si="636"/>
        <v>22000</v>
      </c>
      <c r="S685" s="16">
        <f t="shared" si="657"/>
        <v>439430.05353081209</v>
      </c>
      <c r="T685" s="16">
        <f t="shared" si="658"/>
        <v>25448.792347449973</v>
      </c>
      <c r="U685" s="16">
        <f t="shared" si="637"/>
        <v>413981.2611833621</v>
      </c>
      <c r="V685" s="16">
        <f t="shared" si="659"/>
        <v>194316.90322693612</v>
      </c>
      <c r="W685" s="16">
        <f t="shared" si="638"/>
        <v>22000</v>
      </c>
      <c r="X685" s="16">
        <f t="shared" si="660"/>
        <v>419915.87644792651</v>
      </c>
      <c r="Y685" s="16">
        <f t="shared" si="661"/>
        <v>25383.582641261251</v>
      </c>
      <c r="Z685" s="16">
        <f t="shared" si="639"/>
        <v>394532.29380666523</v>
      </c>
      <c r="AA685" s="16">
        <f t="shared" si="662"/>
        <v>188491.71212158844</v>
      </c>
      <c r="AB685" s="16">
        <f t="shared" si="640"/>
        <v>22000</v>
      </c>
      <c r="AC685" s="16">
        <f t="shared" si="663"/>
        <v>428538.54801107576</v>
      </c>
      <c r="AD685" s="16">
        <f t="shared" si="664"/>
        <v>25412.640117294024</v>
      </c>
      <c r="AE685" s="16">
        <f t="shared" si="641"/>
        <v>403125.90789378172</v>
      </c>
      <c r="AF685" s="16">
        <f t="shared" si="665"/>
        <v>191090.97992315321</v>
      </c>
      <c r="AG685" s="16">
        <f t="shared" si="642"/>
        <v>22000</v>
      </c>
      <c r="AH685" s="16">
        <f t="shared" si="666"/>
        <v>424217.20691229129</v>
      </c>
      <c r="AI685" s="16">
        <f t="shared" si="667"/>
        <v>25398.126354130491</v>
      </c>
      <c r="AJ685" s="16">
        <f t="shared" si="643"/>
        <v>398819.08055816079</v>
      </c>
      <c r="AK685" s="16">
        <f t="shared" si="668"/>
        <v>189793.41138457635</v>
      </c>
      <c r="AL685" s="16">
        <f t="shared" si="644"/>
        <v>22000</v>
      </c>
      <c r="AM685" s="16">
        <f t="shared" si="669"/>
        <v>422064.04609902907</v>
      </c>
      <c r="AN685" s="16">
        <f t="shared" si="670"/>
        <v>25390.858230105572</v>
      </c>
      <c r="AO685" s="16">
        <f t="shared" si="645"/>
        <v>396673.18786892353</v>
      </c>
      <c r="AP685" s="16">
        <f t="shared" si="671"/>
        <v>189143.07879671518</v>
      </c>
      <c r="AQ685" s="16">
        <f t="shared" si="646"/>
        <v>22000</v>
      </c>
      <c r="AR685" s="16">
        <f t="shared" si="672"/>
        <v>422064.04609902907</v>
      </c>
      <c r="AS685" s="16">
        <f t="shared" si="673"/>
        <v>25390.858230105572</v>
      </c>
      <c r="AT685" s="16">
        <f t="shared" si="647"/>
        <v>396673.18786892353</v>
      </c>
      <c r="AU685" s="16">
        <f t="shared" si="674"/>
        <v>189143.07879671518</v>
      </c>
    </row>
    <row r="686" spans="1:47">
      <c r="B686" s="13">
        <v>3</v>
      </c>
      <c r="C686" s="16">
        <f t="shared" si="630"/>
        <v>22000</v>
      </c>
      <c r="D686" s="16">
        <f t="shared" si="648"/>
        <v>464475.10707096511</v>
      </c>
      <c r="E686" s="16">
        <f t="shared" si="649"/>
        <v>25736.825668100879</v>
      </c>
      <c r="F686" s="16">
        <f t="shared" si="631"/>
        <v>438738.28140286426</v>
      </c>
      <c r="G686" s="16">
        <f t="shared" si="650"/>
        <v>189931.77386711523</v>
      </c>
      <c r="H686" s="16">
        <f t="shared" si="632"/>
        <v>22000</v>
      </c>
      <c r="I686" s="16">
        <f t="shared" si="651"/>
        <v>319607.80733410956</v>
      </c>
      <c r="J686" s="16">
        <f t="shared" si="652"/>
        <v>25261.981963794646</v>
      </c>
      <c r="K686" s="16">
        <f t="shared" si="633"/>
        <v>294345.82537031494</v>
      </c>
      <c r="L686" s="16">
        <f t="shared" si="653"/>
        <v>145257.07889608043</v>
      </c>
      <c r="M686" s="16">
        <f t="shared" si="634"/>
        <v>22000</v>
      </c>
      <c r="N686" s="16">
        <f t="shared" si="654"/>
        <v>388133.40766110929</v>
      </c>
      <c r="O686" s="16">
        <f t="shared" si="655"/>
        <v>25499.862439383323</v>
      </c>
      <c r="P686" s="16">
        <f t="shared" si="635"/>
        <v>362633.54522172594</v>
      </c>
      <c r="Q686" s="16">
        <f t="shared" si="656"/>
        <v>167847.57845116267</v>
      </c>
      <c r="R686" s="16">
        <f t="shared" si="636"/>
        <v>22000</v>
      </c>
      <c r="S686" s="16">
        <f t="shared" si="657"/>
        <v>425547.89762082527</v>
      </c>
      <c r="T686" s="16">
        <f t="shared" si="658"/>
        <v>25619.432201084252</v>
      </c>
      <c r="U686" s="16">
        <f t="shared" si="637"/>
        <v>399928.465419741</v>
      </c>
      <c r="V686" s="16">
        <f t="shared" si="659"/>
        <v>179037.61186955406</v>
      </c>
      <c r="W686" s="16">
        <f t="shared" si="638"/>
        <v>22000</v>
      </c>
      <c r="X686" s="16">
        <f t="shared" si="660"/>
        <v>405555.52609562344</v>
      </c>
      <c r="Y686" s="16">
        <f t="shared" si="661"/>
        <v>25556.395524188596</v>
      </c>
      <c r="Z686" s="16">
        <f t="shared" si="639"/>
        <v>379999.13057143486</v>
      </c>
      <c r="AA686" s="16">
        <f t="shared" si="662"/>
        <v>173150.74600117857</v>
      </c>
      <c r="AB686" s="16">
        <f t="shared" si="640"/>
        <v>22000</v>
      </c>
      <c r="AC686" s="16">
        <f t="shared" si="663"/>
        <v>414389.24576033396</v>
      </c>
      <c r="AD686" s="16">
        <f t="shared" si="664"/>
        <v>25584.486287981083</v>
      </c>
      <c r="AE686" s="16">
        <f t="shared" si="641"/>
        <v>388804.75947235286</v>
      </c>
      <c r="AF686" s="16">
        <f t="shared" si="665"/>
        <v>175777.43074331008</v>
      </c>
      <c r="AG686" s="16">
        <f t="shared" si="642"/>
        <v>22000</v>
      </c>
      <c r="AH686" s="16">
        <f t="shared" si="666"/>
        <v>409962.08566895581</v>
      </c>
      <c r="AI686" s="16">
        <f t="shared" si="667"/>
        <v>25570.455702386229</v>
      </c>
      <c r="AJ686" s="16">
        <f t="shared" si="643"/>
        <v>384391.6299665696</v>
      </c>
      <c r="AK686" s="16">
        <f t="shared" si="668"/>
        <v>174466.15452396555</v>
      </c>
      <c r="AL686" s="16">
        <f t="shared" si="644"/>
        <v>22000</v>
      </c>
      <c r="AM686" s="16">
        <f t="shared" si="669"/>
        <v>407756.23673798126</v>
      </c>
      <c r="AN686" s="16">
        <f t="shared" si="670"/>
        <v>25563.429301684948</v>
      </c>
      <c r="AO686" s="16">
        <f t="shared" si="645"/>
        <v>382192.80743629631</v>
      </c>
      <c r="AP686" s="16">
        <f t="shared" si="671"/>
        <v>173808.96746000304</v>
      </c>
      <c r="AQ686" s="16">
        <f t="shared" si="646"/>
        <v>22000</v>
      </c>
      <c r="AR686" s="16">
        <f t="shared" si="672"/>
        <v>407756.23673798126</v>
      </c>
      <c r="AS686" s="16">
        <f t="shared" si="673"/>
        <v>25563.429301684948</v>
      </c>
      <c r="AT686" s="16">
        <f t="shared" si="647"/>
        <v>382192.80743629631</v>
      </c>
      <c r="AU686" s="16">
        <f t="shared" si="674"/>
        <v>173808.96746000304</v>
      </c>
    </row>
    <row r="687" spans="1:47">
      <c r="B687" s="13">
        <v>4</v>
      </c>
      <c r="C687" s="16">
        <f t="shared" si="630"/>
        <v>22000</v>
      </c>
      <c r="D687" s="16">
        <f t="shared" si="648"/>
        <v>450996.62898526032</v>
      </c>
      <c r="E687" s="16">
        <f t="shared" si="649"/>
        <v>25897.713198970192</v>
      </c>
      <c r="F687" s="16">
        <f t="shared" si="631"/>
        <v>425098.91578629013</v>
      </c>
      <c r="G687" s="16">
        <f t="shared" si="650"/>
        <v>175514.96596036162</v>
      </c>
      <c r="H687" s="16">
        <f t="shared" si="632"/>
        <v>22000</v>
      </c>
      <c r="I687" s="16">
        <f t="shared" si="651"/>
        <v>302569.84773116157</v>
      </c>
      <c r="J687" s="16">
        <f t="shared" si="652"/>
        <v>25438.812627506231</v>
      </c>
      <c r="K687" s="16">
        <f t="shared" si="633"/>
        <v>277131.03510365536</v>
      </c>
      <c r="L687" s="16">
        <f t="shared" si="653"/>
        <v>130435.75360986244</v>
      </c>
      <c r="M687" s="16">
        <f t="shared" si="634"/>
        <v>22000</v>
      </c>
      <c r="N687" s="16">
        <f t="shared" si="654"/>
        <v>372765.52647522098</v>
      </c>
      <c r="O687" s="16">
        <f t="shared" si="655"/>
        <v>25668.791457458046</v>
      </c>
      <c r="P687" s="16">
        <f t="shared" si="635"/>
        <v>347096.73501776293</v>
      </c>
      <c r="Q687" s="16">
        <f t="shared" si="656"/>
        <v>153225.02291033656</v>
      </c>
      <c r="R687" s="16">
        <f t="shared" si="636"/>
        <v>22000</v>
      </c>
      <c r="S687" s="16">
        <f t="shared" si="657"/>
        <v>411102.4667435686</v>
      </c>
      <c r="T687" s="16">
        <f t="shared" si="658"/>
        <v>25784.324782531403</v>
      </c>
      <c r="U687" s="16">
        <f t="shared" si="637"/>
        <v>385318.14196103718</v>
      </c>
      <c r="V687" s="16">
        <f t="shared" si="659"/>
        <v>164518.02196514816</v>
      </c>
      <c r="W687" s="16">
        <f t="shared" si="638"/>
        <v>22000</v>
      </c>
      <c r="X687" s="16">
        <f t="shared" si="660"/>
        <v>390616.30627960077</v>
      </c>
      <c r="Y687" s="16">
        <f t="shared" si="661"/>
        <v>25723.421490509871</v>
      </c>
      <c r="Z687" s="16">
        <f t="shared" si="639"/>
        <v>364892.88478909089</v>
      </c>
      <c r="AA687" s="16">
        <f t="shared" si="662"/>
        <v>158576.64352671089</v>
      </c>
      <c r="AB687" s="16">
        <f t="shared" si="640"/>
        <v>22000</v>
      </c>
      <c r="AC687" s="16">
        <f t="shared" si="663"/>
        <v>399667.9644520104</v>
      </c>
      <c r="AD687" s="16">
        <f t="shared" si="664"/>
        <v>25750.563048372343</v>
      </c>
      <c r="AE687" s="16">
        <f t="shared" si="641"/>
        <v>373917.40140363807</v>
      </c>
      <c r="AF687" s="16">
        <f t="shared" si="665"/>
        <v>161227.55900850738</v>
      </c>
      <c r="AG687" s="16">
        <f t="shared" si="642"/>
        <v>22000</v>
      </c>
      <c r="AH687" s="16">
        <f t="shared" si="666"/>
        <v>395131.53210783558</v>
      </c>
      <c r="AI687" s="16">
        <f t="shared" si="667"/>
        <v>25737.006864255265</v>
      </c>
      <c r="AJ687" s="16">
        <f t="shared" si="643"/>
        <v>369394.52524358034</v>
      </c>
      <c r="AK687" s="16">
        <f t="shared" si="668"/>
        <v>159904.16763114609</v>
      </c>
      <c r="AL687" s="16">
        <f t="shared" si="644"/>
        <v>22000</v>
      </c>
      <c r="AM687" s="16">
        <f t="shared" si="669"/>
        <v>392871.27447606641</v>
      </c>
      <c r="AN687" s="16">
        <f t="shared" si="670"/>
        <v>25730.21781600724</v>
      </c>
      <c r="AO687" s="16">
        <f t="shared" si="645"/>
        <v>367141.05666005914</v>
      </c>
      <c r="AP687" s="16">
        <f t="shared" si="671"/>
        <v>159240.9227882585</v>
      </c>
      <c r="AQ687" s="16">
        <f t="shared" si="646"/>
        <v>22000</v>
      </c>
      <c r="AR687" s="16">
        <f t="shared" si="672"/>
        <v>392871.27447606641</v>
      </c>
      <c r="AS687" s="16">
        <f t="shared" si="673"/>
        <v>25730.21781600724</v>
      </c>
      <c r="AT687" s="16">
        <f t="shared" si="647"/>
        <v>367141.05666005914</v>
      </c>
      <c r="AU687" s="16">
        <f t="shared" si="674"/>
        <v>159240.9227882585</v>
      </c>
    </row>
    <row r="688" spans="1:47">
      <c r="B688" s="13">
        <v>5</v>
      </c>
      <c r="C688" s="16">
        <f t="shared" si="630"/>
        <v>22000</v>
      </c>
      <c r="D688" s="16">
        <f t="shared" si="648"/>
        <v>436976.17949335906</v>
      </c>
      <c r="E688" s="16">
        <f t="shared" si="649"/>
        <v>26053.044129224476</v>
      </c>
      <c r="F688" s="16">
        <f t="shared" si="631"/>
        <v>410923.13536413456</v>
      </c>
      <c r="G688" s="16">
        <f t="shared" si="650"/>
        <v>161814.26774253443</v>
      </c>
      <c r="H688" s="16">
        <f t="shared" si="632"/>
        <v>22000</v>
      </c>
      <c r="I688" s="16">
        <f t="shared" si="651"/>
        <v>284874.07622445148</v>
      </c>
      <c r="J688" s="16">
        <f t="shared" si="652"/>
        <v>25609.785876983035</v>
      </c>
      <c r="K688" s="16">
        <f t="shared" si="633"/>
        <v>259264.29034746846</v>
      </c>
      <c r="L688" s="16">
        <f t="shared" si="653"/>
        <v>116382.11722297013</v>
      </c>
      <c r="M688" s="16">
        <f t="shared" si="634"/>
        <v>22000</v>
      </c>
      <c r="N688" s="16">
        <f t="shared" si="654"/>
        <v>356794.61779415928</v>
      </c>
      <c r="O688" s="16">
        <f t="shared" si="655"/>
        <v>25832.005153983013</v>
      </c>
      <c r="P688" s="16">
        <f t="shared" si="635"/>
        <v>330962.61264017626</v>
      </c>
      <c r="Q688" s="16">
        <f t="shared" si="656"/>
        <v>139344.60697826144</v>
      </c>
      <c r="R688" s="16">
        <f t="shared" si="636"/>
        <v>22000</v>
      </c>
      <c r="S688" s="16">
        <f t="shared" si="657"/>
        <v>396083.93084742856</v>
      </c>
      <c r="T688" s="16">
        <f t="shared" si="658"/>
        <v>25943.579968447768</v>
      </c>
      <c r="U688" s="16">
        <f t="shared" si="637"/>
        <v>370140.35087898083</v>
      </c>
      <c r="V688" s="16">
        <f t="shared" si="659"/>
        <v>150727.50711760885</v>
      </c>
      <c r="W688" s="16">
        <f t="shared" si="638"/>
        <v>22000</v>
      </c>
      <c r="X688" s="16">
        <f t="shared" si="660"/>
        <v>375087.99199009809</v>
      </c>
      <c r="Y688" s="16">
        <f t="shared" si="661"/>
        <v>25884.768432445602</v>
      </c>
      <c r="Z688" s="16">
        <f t="shared" si="639"/>
        <v>349203.2235576525</v>
      </c>
      <c r="AA688" s="16">
        <f t="shared" si="662"/>
        <v>144738.52170797353</v>
      </c>
      <c r="AB688" s="16">
        <f t="shared" si="640"/>
        <v>22000</v>
      </c>
      <c r="AC688" s="16">
        <f t="shared" si="663"/>
        <v>384364.65359885572</v>
      </c>
      <c r="AD688" s="16">
        <f t="shared" si="664"/>
        <v>25910.979184360902</v>
      </c>
      <c r="AE688" s="16">
        <f t="shared" si="641"/>
        <v>358453.67441449483</v>
      </c>
      <c r="AF688" s="16">
        <f t="shared" si="665"/>
        <v>147410.59554539589</v>
      </c>
      <c r="AG688" s="16">
        <f t="shared" si="642"/>
        <v>22000</v>
      </c>
      <c r="AH688" s="16">
        <f t="shared" si="666"/>
        <v>379715.408278886</v>
      </c>
      <c r="AI688" s="16">
        <f t="shared" si="667"/>
        <v>25897.888181136015</v>
      </c>
      <c r="AJ688" s="16">
        <f t="shared" si="643"/>
        <v>353817.52009775001</v>
      </c>
      <c r="AK688" s="16">
        <f t="shared" si="668"/>
        <v>146076.62457819999</v>
      </c>
      <c r="AL688" s="16">
        <f t="shared" si="644"/>
        <v>22000</v>
      </c>
      <c r="AM688" s="16">
        <f t="shared" si="669"/>
        <v>377398.97778314125</v>
      </c>
      <c r="AN688" s="16">
        <f t="shared" si="670"/>
        <v>25891.331890467449</v>
      </c>
      <c r="AO688" s="16">
        <f t="shared" si="645"/>
        <v>351507.64589267381</v>
      </c>
      <c r="AP688" s="16">
        <f t="shared" si="671"/>
        <v>145408.09021075838</v>
      </c>
      <c r="AQ688" s="16">
        <f t="shared" si="646"/>
        <v>22000</v>
      </c>
      <c r="AR688" s="16">
        <f t="shared" si="672"/>
        <v>377398.97778314125</v>
      </c>
      <c r="AS688" s="16">
        <f t="shared" si="673"/>
        <v>25891.331890467449</v>
      </c>
      <c r="AT688" s="16">
        <f t="shared" si="647"/>
        <v>351507.64589267381</v>
      </c>
      <c r="AU688" s="16">
        <f t="shared" si="674"/>
        <v>145408.09021075838</v>
      </c>
    </row>
    <row r="689" spans="2:47">
      <c r="B689" s="13">
        <v>6</v>
      </c>
      <c r="C689" s="16">
        <f t="shared" si="630"/>
        <v>22000</v>
      </c>
      <c r="D689" s="16">
        <f t="shared" si="648"/>
        <v>422404.3277662085</v>
      </c>
      <c r="E689" s="16">
        <f t="shared" si="649"/>
        <v>26202.936161243317</v>
      </c>
      <c r="F689" s="16">
        <f t="shared" si="631"/>
        <v>396201.3916049652</v>
      </c>
      <c r="G689" s="16">
        <f t="shared" si="650"/>
        <v>148800.46143430998</v>
      </c>
      <c r="H689" s="16">
        <f t="shared" si="632"/>
        <v>22000</v>
      </c>
      <c r="I689" s="16">
        <f t="shared" si="651"/>
        <v>266508.13461977674</v>
      </c>
      <c r="J689" s="16">
        <f t="shared" si="652"/>
        <v>25775.005703452825</v>
      </c>
      <c r="K689" s="16">
        <f t="shared" si="633"/>
        <v>240733.12891632391</v>
      </c>
      <c r="L689" s="16">
        <f t="shared" si="653"/>
        <v>103065.0629657893</v>
      </c>
      <c r="M689" s="16">
        <f t="shared" si="634"/>
        <v>22000</v>
      </c>
      <c r="N689" s="16">
        <f t="shared" si="654"/>
        <v>340209.70803734282</v>
      </c>
      <c r="O689" s="16">
        <f t="shared" si="655"/>
        <v>25989.614906136074</v>
      </c>
      <c r="P689" s="16">
        <f t="shared" si="635"/>
        <v>314220.09313120676</v>
      </c>
      <c r="Q689" s="16">
        <f t="shared" si="656"/>
        <v>126176.14194905228</v>
      </c>
      <c r="R689" s="16">
        <f t="shared" si="636"/>
        <v>22000</v>
      </c>
      <c r="S689" s="16">
        <f t="shared" si="657"/>
        <v>380482.07228253956</v>
      </c>
      <c r="T689" s="16">
        <f t="shared" si="658"/>
        <v>26097.31246077162</v>
      </c>
      <c r="U689" s="16">
        <f t="shared" si="637"/>
        <v>354384.75982176792</v>
      </c>
      <c r="V689" s="16">
        <f t="shared" si="659"/>
        <v>137636.36150659615</v>
      </c>
      <c r="W689" s="16">
        <f t="shared" si="638"/>
        <v>22000</v>
      </c>
      <c r="X689" s="16">
        <f t="shared" si="660"/>
        <v>358959.96162385331</v>
      </c>
      <c r="Y689" s="16">
        <f t="shared" si="661"/>
        <v>26040.549332370618</v>
      </c>
      <c r="Z689" s="16">
        <f t="shared" si="639"/>
        <v>332919.41229148267</v>
      </c>
      <c r="AA689" s="16">
        <f t="shared" si="662"/>
        <v>131606.41836360245</v>
      </c>
      <c r="AB689" s="16">
        <f t="shared" si="640"/>
        <v>22000</v>
      </c>
      <c r="AC689" s="16">
        <f t="shared" si="663"/>
        <v>368468.87007763586</v>
      </c>
      <c r="AD689" s="16">
        <f t="shared" si="664"/>
        <v>26065.84845383068</v>
      </c>
      <c r="AE689" s="16">
        <f t="shared" si="641"/>
        <v>342403.02162380517</v>
      </c>
      <c r="AF689" s="16">
        <f t="shared" si="665"/>
        <v>134296.6919217105</v>
      </c>
      <c r="AG689" s="16">
        <f t="shared" si="642"/>
        <v>22000</v>
      </c>
      <c r="AH689" s="16">
        <f t="shared" si="666"/>
        <v>363703.18160928116</v>
      </c>
      <c r="AI689" s="16">
        <f t="shared" si="667"/>
        <v>26053.213025412282</v>
      </c>
      <c r="AJ689" s="16">
        <f t="shared" si="643"/>
        <v>337649.96858386887</v>
      </c>
      <c r="AK689" s="16">
        <f t="shared" si="668"/>
        <v>132953.6200193706</v>
      </c>
      <c r="AL689" s="16">
        <f t="shared" si="644"/>
        <v>22000</v>
      </c>
      <c r="AM689" s="16">
        <f t="shared" si="669"/>
        <v>361328.7695189151</v>
      </c>
      <c r="AN689" s="16">
        <f t="shared" si="670"/>
        <v>26046.884703008742</v>
      </c>
      <c r="AO689" s="16">
        <f t="shared" si="645"/>
        <v>335281.88481590635</v>
      </c>
      <c r="AP689" s="16">
        <f t="shared" si="671"/>
        <v>132280.53595408617</v>
      </c>
      <c r="AQ689" s="16">
        <f t="shared" si="646"/>
        <v>22000</v>
      </c>
      <c r="AR689" s="16">
        <f t="shared" si="672"/>
        <v>361328.7695189151</v>
      </c>
      <c r="AS689" s="16">
        <f t="shared" si="673"/>
        <v>26046.884703008742</v>
      </c>
      <c r="AT689" s="16">
        <f t="shared" si="647"/>
        <v>335281.88481590635</v>
      </c>
      <c r="AU689" s="16">
        <f t="shared" si="674"/>
        <v>132280.53595408617</v>
      </c>
    </row>
    <row r="690" spans="2:47">
      <c r="B690" s="13">
        <v>7</v>
      </c>
      <c r="C690" s="16">
        <f t="shared" si="630"/>
        <v>22000</v>
      </c>
      <c r="D690" s="16">
        <f t="shared" si="648"/>
        <v>407271.25848640793</v>
      </c>
      <c r="E690" s="16">
        <f t="shared" si="649"/>
        <v>26347.510669357594</v>
      </c>
      <c r="F690" s="16">
        <f t="shared" si="631"/>
        <v>380923.74781705032</v>
      </c>
      <c r="G690" s="16">
        <f t="shared" si="650"/>
        <v>136445.24083048722</v>
      </c>
      <c r="H690" s="16">
        <f t="shared" si="632"/>
        <v>22000</v>
      </c>
      <c r="I690" s="16">
        <f t="shared" si="651"/>
        <v>247459.21253824601</v>
      </c>
      <c r="J690" s="16">
        <f t="shared" si="652"/>
        <v>25934.581684821223</v>
      </c>
      <c r="K690" s="16">
        <f t="shared" si="633"/>
        <v>221524.63085342478</v>
      </c>
      <c r="L690" s="16">
        <f t="shared" si="653"/>
        <v>90454.399765734983</v>
      </c>
      <c r="M690" s="16">
        <f t="shared" si="634"/>
        <v>22000</v>
      </c>
      <c r="N690" s="16">
        <f t="shared" si="654"/>
        <v>322999.40253329265</v>
      </c>
      <c r="O690" s="16">
        <f t="shared" si="655"/>
        <v>26141.736709760866</v>
      </c>
      <c r="P690" s="16">
        <f t="shared" si="635"/>
        <v>296857.6658235318</v>
      </c>
      <c r="Q690" s="16">
        <f t="shared" si="656"/>
        <v>113690.35472087721</v>
      </c>
      <c r="R690" s="16">
        <f t="shared" si="636"/>
        <v>22000</v>
      </c>
      <c r="S690" s="16">
        <f t="shared" si="657"/>
        <v>364286.27001118811</v>
      </c>
      <c r="T690" s="16">
        <f t="shared" si="658"/>
        <v>26245.641099686385</v>
      </c>
      <c r="U690" s="16">
        <f t="shared" si="637"/>
        <v>338040.62891150173</v>
      </c>
      <c r="V690" s="16">
        <f t="shared" si="659"/>
        <v>125215.79338417391</v>
      </c>
      <c r="W690" s="16">
        <f t="shared" si="638"/>
        <v>22000</v>
      </c>
      <c r="X690" s="16">
        <f t="shared" si="660"/>
        <v>342221.18067090667</v>
      </c>
      <c r="Y690" s="16">
        <f t="shared" si="661"/>
        <v>26190.8815635594</v>
      </c>
      <c r="Z690" s="16">
        <f t="shared" si="639"/>
        <v>316030.29910734727</v>
      </c>
      <c r="AA690" s="16">
        <f t="shared" si="662"/>
        <v>119151.28631813949</v>
      </c>
      <c r="AB690" s="16">
        <f t="shared" si="640"/>
        <v>22000</v>
      </c>
      <c r="AC690" s="16">
        <f t="shared" si="663"/>
        <v>351969.76204797428</v>
      </c>
      <c r="AD690" s="16">
        <f t="shared" si="664"/>
        <v>26215.288892796012</v>
      </c>
      <c r="AE690" s="16">
        <f t="shared" si="641"/>
        <v>325754.47315517825</v>
      </c>
      <c r="AF690" s="16">
        <f t="shared" si="665"/>
        <v>121856.91432999162</v>
      </c>
      <c r="AG690" s="16">
        <f t="shared" si="642"/>
        <v>22000</v>
      </c>
      <c r="AH690" s="16">
        <f t="shared" si="666"/>
        <v>347083.90870610217</v>
      </c>
      <c r="AI690" s="16">
        <f t="shared" si="667"/>
        <v>26203.099103888366</v>
      </c>
      <c r="AJ690" s="16">
        <f t="shared" si="643"/>
        <v>320880.80960221379</v>
      </c>
      <c r="AK690" s="16">
        <f t="shared" si="668"/>
        <v>120506.16343104732</v>
      </c>
      <c r="AL690" s="16">
        <f t="shared" si="644"/>
        <v>22000</v>
      </c>
      <c r="AM690" s="16">
        <f t="shared" si="669"/>
        <v>344649.66067766276</v>
      </c>
      <c r="AN690" s="16">
        <f t="shared" si="670"/>
        <v>26196.993794210888</v>
      </c>
      <c r="AO690" s="16">
        <f t="shared" si="645"/>
        <v>318452.66688345186</v>
      </c>
      <c r="AP690" s="16">
        <f t="shared" si="671"/>
        <v>119829.24116055226</v>
      </c>
      <c r="AQ690" s="16">
        <f t="shared" si="646"/>
        <v>22000</v>
      </c>
      <c r="AR690" s="16">
        <f t="shared" si="672"/>
        <v>344649.66067766276</v>
      </c>
      <c r="AS690" s="16">
        <f t="shared" si="673"/>
        <v>26196.993794210888</v>
      </c>
      <c r="AT690" s="16">
        <f t="shared" si="647"/>
        <v>318452.66688345186</v>
      </c>
      <c r="AU690" s="16">
        <f t="shared" si="674"/>
        <v>119829.24116055226</v>
      </c>
    </row>
    <row r="691" spans="2:47">
      <c r="B691" s="13">
        <v>8</v>
      </c>
      <c r="C691" s="16">
        <f t="shared" si="630"/>
        <v>22000</v>
      </c>
      <c r="D691" s="16">
        <f t="shared" si="648"/>
        <v>391566.75733105873</v>
      </c>
      <c r="E691" s="16">
        <f t="shared" si="649"/>
        <v>26486.892071383161</v>
      </c>
      <c r="F691" s="16">
        <f t="shared" si="631"/>
        <v>365079.86525967554</v>
      </c>
      <c r="G691" s="16">
        <f t="shared" si="650"/>
        <v>124721.20191836431</v>
      </c>
      <c r="H691" s="16">
        <f t="shared" si="632"/>
        <v>22000</v>
      </c>
      <c r="I691" s="16">
        <f t="shared" si="651"/>
        <v>227714.02903946949</v>
      </c>
      <c r="J691" s="16">
        <f t="shared" si="652"/>
        <v>26088.628264738989</v>
      </c>
      <c r="K691" s="16">
        <f t="shared" si="633"/>
        <v>201625.40077473049</v>
      </c>
      <c r="L691" s="16">
        <f t="shared" si="653"/>
        <v>78520.847869524689</v>
      </c>
      <c r="M691" s="16">
        <f t="shared" si="634"/>
        <v>22000</v>
      </c>
      <c r="N691" s="16">
        <f t="shared" si="654"/>
        <v>305151.86900664127</v>
      </c>
      <c r="O691" s="16">
        <f t="shared" si="655"/>
        <v>26288.490502177901</v>
      </c>
      <c r="P691" s="16">
        <f t="shared" si="635"/>
        <v>278863.37850446336</v>
      </c>
      <c r="Q691" s="16">
        <f t="shared" si="656"/>
        <v>101858.88084102458</v>
      </c>
      <c r="R691" s="16">
        <f t="shared" si="636"/>
        <v>22000</v>
      </c>
      <c r="S691" s="16">
        <f t="shared" si="657"/>
        <v>347485.48408328911</v>
      </c>
      <c r="T691" s="16">
        <f t="shared" si="658"/>
        <v>26388.688210412398</v>
      </c>
      <c r="U691" s="16">
        <f t="shared" si="637"/>
        <v>321096.79587287671</v>
      </c>
      <c r="V691" s="16">
        <f t="shared" si="659"/>
        <v>113437.91687628353</v>
      </c>
      <c r="W691" s="16">
        <f t="shared" si="638"/>
        <v>22000</v>
      </c>
      <c r="X691" s="16">
        <f t="shared" si="660"/>
        <v>324860.18566440657</v>
      </c>
      <c r="Y691" s="16">
        <f t="shared" si="661"/>
        <v>26335.886224176811</v>
      </c>
      <c r="Z691" s="16">
        <f t="shared" si="639"/>
        <v>298524.29944022978</v>
      </c>
      <c r="AA691" s="16">
        <f t="shared" si="662"/>
        <v>107344.98585447627</v>
      </c>
      <c r="AB691" s="16">
        <f t="shared" si="640"/>
        <v>22000</v>
      </c>
      <c r="AC691" s="16">
        <f t="shared" si="663"/>
        <v>334856.05313513393</v>
      </c>
      <c r="AD691" s="16">
        <f t="shared" si="664"/>
        <v>26359.422155053846</v>
      </c>
      <c r="AE691" s="16">
        <f t="shared" si="641"/>
        <v>308496.63098008011</v>
      </c>
      <c r="AF691" s="16">
        <f t="shared" si="665"/>
        <v>110063.23574863373</v>
      </c>
      <c r="AG691" s="16">
        <f t="shared" si="642"/>
        <v>22000</v>
      </c>
      <c r="AH691" s="16">
        <f t="shared" si="666"/>
        <v>329846.21942249965</v>
      </c>
      <c r="AI691" s="16">
        <f t="shared" si="667"/>
        <v>26347.667794604822</v>
      </c>
      <c r="AJ691" s="16">
        <f t="shared" si="643"/>
        <v>303498.55162789481</v>
      </c>
      <c r="AK691" s="16">
        <f t="shared" si="668"/>
        <v>108706.17141809905</v>
      </c>
      <c r="AL691" s="16">
        <f t="shared" si="644"/>
        <v>22000</v>
      </c>
      <c r="AM691" s="16">
        <f t="shared" si="669"/>
        <v>327350.23439617554</v>
      </c>
      <c r="AN691" s="16">
        <f t="shared" si="670"/>
        <v>26341.780402691984</v>
      </c>
      <c r="AO691" s="16">
        <f t="shared" si="645"/>
        <v>301008.45399348356</v>
      </c>
      <c r="AP691" s="16">
        <f t="shared" si="671"/>
        <v>108026.09426747984</v>
      </c>
      <c r="AQ691" s="16">
        <f t="shared" si="646"/>
        <v>22000</v>
      </c>
      <c r="AR691" s="16">
        <f t="shared" si="672"/>
        <v>327350.23439617554</v>
      </c>
      <c r="AS691" s="16">
        <f t="shared" si="673"/>
        <v>26341.780402691984</v>
      </c>
      <c r="AT691" s="16">
        <f t="shared" si="647"/>
        <v>301008.45399348356</v>
      </c>
      <c r="AU691" s="16">
        <f t="shared" si="674"/>
        <v>108026.09426747984</v>
      </c>
    </row>
    <row r="692" spans="2:47">
      <c r="B692" s="13">
        <v>9</v>
      </c>
      <c r="C692" s="16">
        <f t="shared" si="630"/>
        <v>22000</v>
      </c>
      <c r="D692" s="16">
        <f t="shared" si="648"/>
        <v>375280.19669503084</v>
      </c>
      <c r="E692" s="16">
        <f t="shared" si="649"/>
        <v>26621.207235844344</v>
      </c>
      <c r="F692" s="16">
        <f t="shared" si="631"/>
        <v>348658.9894591865</v>
      </c>
      <c r="G692" s="16">
        <f t="shared" si="650"/>
        <v>113601.83202601635</v>
      </c>
      <c r="H692" s="16">
        <f t="shared" si="632"/>
        <v>22000</v>
      </c>
      <c r="I692" s="16">
        <f t="shared" si="651"/>
        <v>207258.81447237646</v>
      </c>
      <c r="J692" s="16">
        <f t="shared" si="652"/>
        <v>26237.264063669303</v>
      </c>
      <c r="K692" s="16">
        <f t="shared" si="633"/>
        <v>181021.55040870715</v>
      </c>
      <c r="L692" s="16">
        <f t="shared" si="653"/>
        <v>67236.032628927991</v>
      </c>
      <c r="M692" s="16">
        <f t="shared" si="634"/>
        <v>22000</v>
      </c>
      <c r="N692" s="16">
        <f t="shared" si="654"/>
        <v>286654.82129987807</v>
      </c>
      <c r="O692" s="16">
        <f t="shared" si="655"/>
        <v>26429.999519239216</v>
      </c>
      <c r="P692" s="16">
        <f t="shared" si="635"/>
        <v>260224.82178063886</v>
      </c>
      <c r="Q692" s="16">
        <f t="shared" si="656"/>
        <v>90654.255893300928</v>
      </c>
      <c r="R692" s="16">
        <f t="shared" si="636"/>
        <v>22000</v>
      </c>
      <c r="S692" s="16">
        <f t="shared" si="657"/>
        <v>330068.24034956488</v>
      </c>
      <c r="T692" s="16">
        <f t="shared" si="658"/>
        <v>26526.578985070708</v>
      </c>
      <c r="U692" s="16">
        <f t="shared" si="637"/>
        <v>303541.66136449418</v>
      </c>
      <c r="V692" s="16">
        <f t="shared" si="659"/>
        <v>102275.74222015854</v>
      </c>
      <c r="W692" s="16">
        <f t="shared" si="638"/>
        <v>22000</v>
      </c>
      <c r="X692" s="16">
        <f t="shared" si="660"/>
        <v>306865.06836658984</v>
      </c>
      <c r="Y692" s="16">
        <f t="shared" si="661"/>
        <v>26475.687505929222</v>
      </c>
      <c r="Z692" s="16">
        <f t="shared" si="639"/>
        <v>280389.38086066063</v>
      </c>
      <c r="AA692" s="16">
        <f t="shared" si="662"/>
        <v>96160.275552607287</v>
      </c>
      <c r="AB692" s="16">
        <f t="shared" si="640"/>
        <v>22000</v>
      </c>
      <c r="AC692" s="16">
        <f t="shared" si="663"/>
        <v>317116.02684966353</v>
      </c>
      <c r="AD692" s="16">
        <f t="shared" si="664"/>
        <v>26498.372886686659</v>
      </c>
      <c r="AE692" s="16">
        <f t="shared" si="641"/>
        <v>290617.65396297688</v>
      </c>
      <c r="AF692" s="16">
        <f t="shared" si="665"/>
        <v>98888.526511285439</v>
      </c>
      <c r="AG692" s="16">
        <f t="shared" si="642"/>
        <v>22000</v>
      </c>
      <c r="AH692" s="16">
        <f t="shared" si="666"/>
        <v>311978.30116037821</v>
      </c>
      <c r="AI692" s="16">
        <f t="shared" si="667"/>
        <v>26487.043518411185</v>
      </c>
      <c r="AJ692" s="16">
        <f t="shared" si="643"/>
        <v>285491.25764196704</v>
      </c>
      <c r="AK692" s="16">
        <f t="shared" si="668"/>
        <v>97526.458417534042</v>
      </c>
      <c r="AL692" s="16">
        <f t="shared" si="644"/>
        <v>22000</v>
      </c>
      <c r="AM692" s="16">
        <f t="shared" si="669"/>
        <v>309418.63019806152</v>
      </c>
      <c r="AN692" s="16">
        <f t="shared" si="670"/>
        <v>26481.368835219349</v>
      </c>
      <c r="AO692" s="16">
        <f t="shared" si="645"/>
        <v>282937.26136284217</v>
      </c>
      <c r="AP692" s="16">
        <f t="shared" si="671"/>
        <v>96843.88177830723</v>
      </c>
      <c r="AQ692" s="16">
        <f t="shared" si="646"/>
        <v>22000</v>
      </c>
      <c r="AR692" s="16">
        <f t="shared" si="672"/>
        <v>309418.63019806152</v>
      </c>
      <c r="AS692" s="16">
        <f t="shared" si="673"/>
        <v>26481.368835219349</v>
      </c>
      <c r="AT692" s="16">
        <f t="shared" si="647"/>
        <v>282937.26136284217</v>
      </c>
      <c r="AU692" s="16">
        <f t="shared" si="674"/>
        <v>96843.88177830723</v>
      </c>
    </row>
    <row r="693" spans="2:47">
      <c r="B693" s="13">
        <v>10</v>
      </c>
      <c r="C693" s="16">
        <f t="shared" si="630"/>
        <v>22000</v>
      </c>
      <c r="D693" s="16">
        <f t="shared" si="648"/>
        <v>358400.52162467618</v>
      </c>
      <c r="E693" s="16">
        <f t="shared" si="649"/>
        <v>26750.584925418891</v>
      </c>
      <c r="F693" s="16">
        <f t="shared" si="631"/>
        <v>331649.93669925729</v>
      </c>
      <c r="G693" s="16">
        <f t="shared" si="650"/>
        <v>103061.4976303704</v>
      </c>
      <c r="H693" s="16">
        <f t="shared" si="632"/>
        <v>22000</v>
      </c>
      <c r="I693" s="16">
        <f t="shared" si="651"/>
        <v>186079.29252712641</v>
      </c>
      <c r="J693" s="16">
        <f t="shared" si="652"/>
        <v>26380.611223698113</v>
      </c>
      <c r="K693" s="16">
        <f t="shared" si="633"/>
        <v>159698.68130342831</v>
      </c>
      <c r="L693" s="16">
        <f t="shared" si="653"/>
        <v>56572.47658015792</v>
      </c>
      <c r="M693" s="16">
        <f t="shared" si="634"/>
        <v>22000</v>
      </c>
      <c r="N693" s="16">
        <f t="shared" si="654"/>
        <v>267495.50330118992</v>
      </c>
      <c r="O693" s="16">
        <f t="shared" si="655"/>
        <v>26566.389687738512</v>
      </c>
      <c r="P693" s="16">
        <f t="shared" si="635"/>
        <v>240929.11361345142</v>
      </c>
      <c r="Q693" s="16">
        <f t="shared" si="656"/>
        <v>80049.905358916818</v>
      </c>
      <c r="R693" s="16">
        <f t="shared" si="636"/>
        <v>22000</v>
      </c>
      <c r="S693" s="16">
        <f t="shared" si="657"/>
        <v>312022.61538301816</v>
      </c>
      <c r="T693" s="16">
        <f t="shared" si="658"/>
        <v>26659.440900431513</v>
      </c>
      <c r="U693" s="16">
        <f t="shared" si="637"/>
        <v>285363.17448258662</v>
      </c>
      <c r="V693" s="16">
        <f t="shared" si="659"/>
        <v>91703.164568478664</v>
      </c>
      <c r="W693" s="16">
        <f t="shared" si="638"/>
        <v>22000</v>
      </c>
      <c r="X693" s="16">
        <f t="shared" si="660"/>
        <v>288223.46016190748</v>
      </c>
      <c r="Y693" s="16">
        <f t="shared" si="661"/>
        <v>26610.412098344666</v>
      </c>
      <c r="Z693" s="16">
        <f t="shared" si="639"/>
        <v>261613.0480635628</v>
      </c>
      <c r="AA693" s="16">
        <f t="shared" si="662"/>
        <v>85570.801645750194</v>
      </c>
      <c r="AB693" s="16">
        <f t="shared" si="640"/>
        <v>22000</v>
      </c>
      <c r="AC693" s="16">
        <f t="shared" si="663"/>
        <v>298737.51121470245</v>
      </c>
      <c r="AD693" s="16">
        <f t="shared" si="664"/>
        <v>26632.268136314735</v>
      </c>
      <c r="AE693" s="16">
        <f t="shared" si="641"/>
        <v>272105.24307838769</v>
      </c>
      <c r="AF693" s="16">
        <f t="shared" si="665"/>
        <v>88306.543415562293</v>
      </c>
      <c r="AG693" s="16">
        <f t="shared" si="642"/>
        <v>22000</v>
      </c>
      <c r="AH693" s="16">
        <f t="shared" si="666"/>
        <v>293467.8833804836</v>
      </c>
      <c r="AI693" s="16">
        <f t="shared" si="667"/>
        <v>26621.353146229329</v>
      </c>
      <c r="AJ693" s="16">
        <f t="shared" si="643"/>
        <v>266846.53023425426</v>
      </c>
      <c r="AK693" s="16">
        <f t="shared" si="668"/>
        <v>86940.72593049983</v>
      </c>
      <c r="AL693" s="16">
        <f t="shared" si="644"/>
        <v>22000</v>
      </c>
      <c r="AM693" s="16">
        <f t="shared" si="669"/>
        <v>290842.52844532003</v>
      </c>
      <c r="AN693" s="16">
        <f t="shared" si="670"/>
        <v>26615.885872480536</v>
      </c>
      <c r="AO693" s="16">
        <f t="shared" si="645"/>
        <v>264226.64257283951</v>
      </c>
      <c r="AP693" s="16">
        <f t="shared" si="671"/>
        <v>86256.277556544024</v>
      </c>
      <c r="AQ693" s="16">
        <f t="shared" si="646"/>
        <v>22000</v>
      </c>
      <c r="AR693" s="16">
        <f t="shared" si="672"/>
        <v>290842.52844532003</v>
      </c>
      <c r="AS693" s="16">
        <f t="shared" si="673"/>
        <v>26615.885872480536</v>
      </c>
      <c r="AT693" s="16">
        <f t="shared" si="647"/>
        <v>264226.64257283951</v>
      </c>
      <c r="AU693" s="16">
        <f t="shared" si="674"/>
        <v>86256.277556544024</v>
      </c>
    </row>
    <row r="694" spans="2:47">
      <c r="B694" s="13">
        <v>11</v>
      </c>
      <c r="C694" s="16">
        <f t="shared" si="630"/>
        <v>22000</v>
      </c>
      <c r="D694" s="16">
        <f t="shared" si="648"/>
        <v>340916.23593063455</v>
      </c>
      <c r="E694" s="16">
        <f t="shared" si="649"/>
        <v>26875.155276774745</v>
      </c>
      <c r="F694" s="16">
        <f t="shared" si="631"/>
        <v>314041.08065385983</v>
      </c>
      <c r="G694" s="16">
        <f t="shared" si="650"/>
        <v>93075.43095290201</v>
      </c>
      <c r="H694" s="16">
        <f t="shared" si="632"/>
        <v>22000</v>
      </c>
      <c r="I694" s="16">
        <f t="shared" si="651"/>
        <v>164160.66245904609</v>
      </c>
      <c r="J694" s="16">
        <f t="shared" si="652"/>
        <v>26518.794788357212</v>
      </c>
      <c r="K694" s="16">
        <f t="shared" si="633"/>
        <v>137641.86767068887</v>
      </c>
      <c r="L694" s="16">
        <f t="shared" si="653"/>
        <v>46503.589948059569</v>
      </c>
      <c r="M694" s="16">
        <f t="shared" si="634"/>
        <v>22000</v>
      </c>
      <c r="N694" s="16">
        <f t="shared" si="654"/>
        <v>247660.67304781126</v>
      </c>
      <c r="O694" s="16">
        <f t="shared" si="655"/>
        <v>26697.789053869496</v>
      </c>
      <c r="P694" s="16">
        <f t="shared" si="635"/>
        <v>220962.88399394177</v>
      </c>
      <c r="Q694" s="16">
        <f t="shared" si="656"/>
        <v>70020.133081379332</v>
      </c>
      <c r="R694" s="16">
        <f t="shared" si="636"/>
        <v>22000</v>
      </c>
      <c r="S694" s="16">
        <f t="shared" si="657"/>
        <v>293336.22157763009</v>
      </c>
      <c r="T694" s="16">
        <f t="shared" si="658"/>
        <v>26787.403171969196</v>
      </c>
      <c r="U694" s="16">
        <f t="shared" si="637"/>
        <v>266548.81840566092</v>
      </c>
      <c r="V694" s="16">
        <f t="shared" si="659"/>
        <v>81694.951489674422</v>
      </c>
      <c r="W694" s="16">
        <f t="shared" si="638"/>
        <v>22000</v>
      </c>
      <c r="X694" s="16">
        <f t="shared" si="660"/>
        <v>268922.51662645873</v>
      </c>
      <c r="Y694" s="16">
        <f t="shared" si="661"/>
        <v>26740.18862924516</v>
      </c>
      <c r="Z694" s="16">
        <f t="shared" si="639"/>
        <v>242182.32799721358</v>
      </c>
      <c r="AA694" s="16">
        <f t="shared" si="662"/>
        <v>75551.086023893178</v>
      </c>
      <c r="AB694" s="16">
        <f t="shared" si="640"/>
        <v>22000</v>
      </c>
      <c r="AC694" s="16">
        <f t="shared" si="663"/>
        <v>279707.86356999789</v>
      </c>
      <c r="AD694" s="16">
        <f t="shared" si="664"/>
        <v>26761.236801597643</v>
      </c>
      <c r="AE694" s="16">
        <f t="shared" si="641"/>
        <v>252946.62676840025</v>
      </c>
      <c r="AF694" s="16">
        <f t="shared" si="665"/>
        <v>78291.917500861411</v>
      </c>
      <c r="AG694" s="16">
        <f t="shared" si="642"/>
        <v>22000</v>
      </c>
      <c r="AH694" s="16">
        <f t="shared" si="666"/>
        <v>274302.22228899936</v>
      </c>
      <c r="AI694" s="16">
        <f t="shared" si="667"/>
        <v>26750.725442538689</v>
      </c>
      <c r="AJ694" s="16">
        <f t="shared" si="643"/>
        <v>247551.49684646068</v>
      </c>
      <c r="AK694" s="16">
        <f t="shared" si="668"/>
        <v>76923.550412551238</v>
      </c>
      <c r="AL694" s="16">
        <f t="shared" si="644"/>
        <v>22000</v>
      </c>
      <c r="AM694" s="16">
        <f t="shared" si="669"/>
        <v>271609.13496632461</v>
      </c>
      <c r="AN694" s="16">
        <f t="shared" si="670"/>
        <v>26745.460211061647</v>
      </c>
      <c r="AO694" s="16">
        <f t="shared" si="645"/>
        <v>244863.67475526297</v>
      </c>
      <c r="AP694" s="16">
        <f t="shared" si="671"/>
        <v>76237.83077257566</v>
      </c>
      <c r="AQ694" s="16">
        <f t="shared" si="646"/>
        <v>22000</v>
      </c>
      <c r="AR694" s="16">
        <f t="shared" si="672"/>
        <v>271609.13496632461</v>
      </c>
      <c r="AS694" s="16">
        <f t="shared" si="673"/>
        <v>26745.460211061647</v>
      </c>
      <c r="AT694" s="16">
        <f t="shared" si="647"/>
        <v>244863.67475526297</v>
      </c>
      <c r="AU694" s="16">
        <f t="shared" si="674"/>
        <v>76237.83077257566</v>
      </c>
    </row>
    <row r="695" spans="2:47">
      <c r="B695" s="13">
        <v>12</v>
      </c>
      <c r="C695" s="16">
        <f t="shared" si="630"/>
        <v>11501.34166653461</v>
      </c>
      <c r="D695" s="16">
        <f t="shared" si="648"/>
        <v>322815.38844732865</v>
      </c>
      <c r="E695" s="16">
        <f t="shared" si="649"/>
        <v>14112.694795260102</v>
      </c>
      <c r="F695" s="16">
        <f t="shared" si="631"/>
        <v>308702.69365206856</v>
      </c>
      <c r="G695" s="16">
        <f t="shared" si="650"/>
        <v>87261.178467995429</v>
      </c>
      <c r="H695" s="16">
        <f t="shared" si="632"/>
        <v>22000</v>
      </c>
      <c r="I695" s="16">
        <f t="shared" si="651"/>
        <v>141487.58145340794</v>
      </c>
      <c r="J695" s="16">
        <f t="shared" si="652"/>
        <v>26651.942118296207</v>
      </c>
      <c r="K695" s="16">
        <f t="shared" si="633"/>
        <v>114835.63933511173</v>
      </c>
      <c r="L695" s="16">
        <f t="shared" si="653"/>
        <v>37003.659706013132</v>
      </c>
      <c r="M695" s="16">
        <f t="shared" si="634"/>
        <v>22000</v>
      </c>
      <c r="N695" s="16">
        <f t="shared" si="654"/>
        <v>227136.5869727325</v>
      </c>
      <c r="O695" s="16">
        <f t="shared" si="655"/>
        <v>26824.327248046888</v>
      </c>
      <c r="P695" s="16">
        <f t="shared" si="635"/>
        <v>200312.25972468563</v>
      </c>
      <c r="Q695" s="16">
        <f t="shared" si="656"/>
        <v>60540.108464228215</v>
      </c>
      <c r="R695" s="16">
        <f t="shared" si="636"/>
        <v>22000</v>
      </c>
      <c r="S695" s="16">
        <f t="shared" si="657"/>
        <v>273996.19239191507</v>
      </c>
      <c r="T695" s="16">
        <f t="shared" si="658"/>
        <v>26910.596244296692</v>
      </c>
      <c r="U695" s="16">
        <f t="shared" si="637"/>
        <v>247085.59614761837</v>
      </c>
      <c r="V695" s="16">
        <f t="shared" si="659"/>
        <v>72226.729291458905</v>
      </c>
      <c r="W695" s="16">
        <f t="shared" si="638"/>
        <v>22000</v>
      </c>
      <c r="X695" s="16">
        <f t="shared" si="660"/>
        <v>248948.90224145574</v>
      </c>
      <c r="Y695" s="16">
        <f t="shared" si="661"/>
        <v>26865.14714160945</v>
      </c>
      <c r="Z695" s="16">
        <f t="shared" si="639"/>
        <v>222083.75509984628</v>
      </c>
      <c r="AA695" s="16">
        <f t="shared" si="662"/>
        <v>66076.513012832656</v>
      </c>
      <c r="AB695" s="16">
        <f t="shared" si="640"/>
        <v>22000</v>
      </c>
      <c r="AC695" s="16">
        <f t="shared" si="663"/>
        <v>260013.95552030936</v>
      </c>
      <c r="AD695" s="16">
        <f t="shared" si="664"/>
        <v>26885.40911212657</v>
      </c>
      <c r="AE695" s="16">
        <f t="shared" si="641"/>
        <v>233128.5464081828</v>
      </c>
      <c r="AF695" s="16">
        <f t="shared" si="665"/>
        <v>68820.140622917155</v>
      </c>
      <c r="AG695" s="16">
        <f t="shared" si="642"/>
        <v>22000</v>
      </c>
      <c r="AH695" s="16">
        <f t="shared" si="666"/>
        <v>254468.0856683508</v>
      </c>
      <c r="AI695" s="16">
        <f t="shared" si="667"/>
        <v>26875.290545253269</v>
      </c>
      <c r="AJ695" s="16">
        <f t="shared" si="643"/>
        <v>227592.79512309755</v>
      </c>
      <c r="AK695" s="16">
        <f t="shared" si="668"/>
        <v>67450.369950040506</v>
      </c>
      <c r="AL695" s="16">
        <f t="shared" si="644"/>
        <v>22000</v>
      </c>
      <c r="AM695" s="16">
        <f t="shared" si="669"/>
        <v>251705.16582792503</v>
      </c>
      <c r="AN695" s="16">
        <f t="shared" si="670"/>
        <v>26870.221941817086</v>
      </c>
      <c r="AO695" s="16">
        <f t="shared" si="645"/>
        <v>224834.94388610794</v>
      </c>
      <c r="AP695" s="16">
        <f t="shared" si="671"/>
        <v>66763.952631275708</v>
      </c>
      <c r="AQ695" s="16">
        <f t="shared" si="646"/>
        <v>22000</v>
      </c>
      <c r="AR695" s="16">
        <f t="shared" si="672"/>
        <v>251705.16582792503</v>
      </c>
      <c r="AS695" s="16">
        <f t="shared" si="673"/>
        <v>26870.221941817086</v>
      </c>
      <c r="AT695" s="16">
        <f t="shared" si="647"/>
        <v>224834.94388610794</v>
      </c>
      <c r="AU695" s="16">
        <f t="shared" si="674"/>
        <v>66763.952631275708</v>
      </c>
    </row>
    <row r="696" spans="2:47">
      <c r="B696" s="13">
        <v>13</v>
      </c>
      <c r="C696" s="16">
        <f t="shared" si="630"/>
        <v>1002.6833330692219</v>
      </c>
      <c r="D696" s="16">
        <f t="shared" si="648"/>
        <v>317327.84691270738</v>
      </c>
      <c r="E696" s="16">
        <f t="shared" si="649"/>
        <v>1235.5974882992318</v>
      </c>
      <c r="F696" s="16">
        <f t="shared" si="631"/>
        <v>316092.24942440813</v>
      </c>
      <c r="G696" s="16">
        <f t="shared" si="650"/>
        <v>85217.063385938978</v>
      </c>
      <c r="H696" s="16">
        <f t="shared" si="632"/>
        <v>22000</v>
      </c>
      <c r="I696" s="16">
        <f t="shared" si="651"/>
        <v>118044.14709813475</v>
      </c>
      <c r="J696" s="16">
        <f t="shared" si="652"/>
        <v>26780.182343246666</v>
      </c>
      <c r="K696" s="16">
        <f t="shared" si="633"/>
        <v>91263.964754888089</v>
      </c>
      <c r="L696" s="16">
        <f t="shared" si="653"/>
        <v>28047.837321138559</v>
      </c>
      <c r="M696" s="16">
        <f t="shared" si="634"/>
        <v>22000</v>
      </c>
      <c r="N696" s="16">
        <f t="shared" si="654"/>
        <v>205908.98426139334</v>
      </c>
      <c r="O696" s="16">
        <f t="shared" si="655"/>
        <v>26946.134986067238</v>
      </c>
      <c r="P696" s="16">
        <f t="shared" si="635"/>
        <v>178962.84927532609</v>
      </c>
      <c r="Q696" s="16">
        <f t="shared" si="656"/>
        <v>51585.852527862342</v>
      </c>
      <c r="R696" s="16">
        <f t="shared" si="636"/>
        <v>20326.801720006904</v>
      </c>
      <c r="S696" s="16">
        <f t="shared" si="657"/>
        <v>253989.16770398285</v>
      </c>
      <c r="T696" s="16">
        <f t="shared" si="658"/>
        <v>24973.463613446249</v>
      </c>
      <c r="U696" s="16">
        <f t="shared" si="637"/>
        <v>229015.7040905366</v>
      </c>
      <c r="V696" s="16">
        <f t="shared" si="659"/>
        <v>63848.08057964794</v>
      </c>
      <c r="W696" s="16">
        <f t="shared" si="638"/>
        <v>22000</v>
      </c>
      <c r="X696" s="16">
        <f t="shared" si="660"/>
        <v>228288.77521733599</v>
      </c>
      <c r="Y696" s="16">
        <f t="shared" si="661"/>
        <v>26985.418606700528</v>
      </c>
      <c r="Z696" s="16">
        <f t="shared" si="639"/>
        <v>201303.35661063547</v>
      </c>
      <c r="AA696" s="16">
        <f t="shared" si="662"/>
        <v>57123.315053902261</v>
      </c>
      <c r="AB696" s="16">
        <f t="shared" si="640"/>
        <v>22000</v>
      </c>
      <c r="AC696" s="16">
        <f t="shared" si="663"/>
        <v>239642.15799482743</v>
      </c>
      <c r="AD696" s="16">
        <f t="shared" si="664"/>
        <v>27004.916148532127</v>
      </c>
      <c r="AE696" s="16">
        <f t="shared" si="641"/>
        <v>212637.24184629531</v>
      </c>
      <c r="AF696" s="16">
        <f t="shared" si="665"/>
        <v>59867.550949744465</v>
      </c>
      <c r="AG696" s="16">
        <f t="shared" si="642"/>
        <v>22000</v>
      </c>
      <c r="AH696" s="16">
        <f t="shared" si="666"/>
        <v>233951.7378188369</v>
      </c>
      <c r="AI696" s="16">
        <f t="shared" si="667"/>
        <v>26995.179481839692</v>
      </c>
      <c r="AJ696" s="16">
        <f t="shared" si="643"/>
        <v>206956.5583369972</v>
      </c>
      <c r="AK696" s="16">
        <f t="shared" si="668"/>
        <v>58497.469847556196</v>
      </c>
      <c r="AL696" s="16">
        <f t="shared" si="644"/>
        <v>22000</v>
      </c>
      <c r="AM696" s="16">
        <f t="shared" si="669"/>
        <v>231116.8322182858</v>
      </c>
      <c r="AN696" s="16">
        <f t="shared" si="670"/>
        <v>26990.30206449244</v>
      </c>
      <c r="AO696" s="16">
        <f t="shared" si="645"/>
        <v>204126.53015379334</v>
      </c>
      <c r="AP696" s="16">
        <f t="shared" si="671"/>
        <v>57810.902005490534</v>
      </c>
      <c r="AQ696" s="16">
        <f t="shared" si="646"/>
        <v>22000</v>
      </c>
      <c r="AR696" s="16">
        <f t="shared" si="672"/>
        <v>231116.8322182858</v>
      </c>
      <c r="AS696" s="16">
        <f t="shared" si="673"/>
        <v>26990.30206449244</v>
      </c>
      <c r="AT696" s="16">
        <f t="shared" si="647"/>
        <v>204126.53015379334</v>
      </c>
      <c r="AU696" s="16">
        <f t="shared" si="674"/>
        <v>57810.902005490534</v>
      </c>
    </row>
    <row r="697" spans="2:47">
      <c r="B697" s="13">
        <v>14</v>
      </c>
      <c r="C697" s="16">
        <f t="shared" si="630"/>
        <v>1002.6833330692219</v>
      </c>
      <c r="D697" s="16">
        <f t="shared" si="648"/>
        <v>324923.86687332607</v>
      </c>
      <c r="E697" s="16">
        <f t="shared" si="649"/>
        <v>1240.6535578357546</v>
      </c>
      <c r="F697" s="16">
        <f t="shared" si="631"/>
        <v>323683.21331549034</v>
      </c>
      <c r="G697" s="16">
        <f t="shared" si="650"/>
        <v>83227.137179763842</v>
      </c>
      <c r="H697" s="16">
        <f t="shared" si="632"/>
        <v>22000</v>
      </c>
      <c r="I697" s="16">
        <f t="shared" si="651"/>
        <v>93813.879930139665</v>
      </c>
      <c r="J697" s="16">
        <f t="shared" si="652"/>
        <v>26903.645850370231</v>
      </c>
      <c r="K697" s="16">
        <f t="shared" si="633"/>
        <v>66910.234079769434</v>
      </c>
      <c r="L697" s="16">
        <f t="shared" si="653"/>
        <v>19612.125312104057</v>
      </c>
      <c r="M697" s="16">
        <f t="shared" si="634"/>
        <v>22000</v>
      </c>
      <c r="N697" s="16">
        <f t="shared" si="654"/>
        <v>183963.0712840787</v>
      </c>
      <c r="O697" s="16">
        <f t="shared" si="655"/>
        <v>27063.343606289058</v>
      </c>
      <c r="P697" s="16">
        <f t="shared" si="635"/>
        <v>156899.72767778963</v>
      </c>
      <c r="Q697" s="16">
        <f t="shared" si="656"/>
        <v>43134.222948333751</v>
      </c>
      <c r="R697" s="16">
        <f t="shared" si="636"/>
        <v>1921.620640082833</v>
      </c>
      <c r="S697" s="16">
        <f t="shared" si="657"/>
        <v>235414.40286282622</v>
      </c>
      <c r="T697" s="16">
        <f t="shared" si="658"/>
        <v>2370.8605993652409</v>
      </c>
      <c r="U697" s="16">
        <f t="shared" si="637"/>
        <v>233043.54226346099</v>
      </c>
      <c r="V697" s="16">
        <f t="shared" si="659"/>
        <v>61965.750958355609</v>
      </c>
      <c r="W697" s="16">
        <f t="shared" si="638"/>
        <v>15486.791280651667</v>
      </c>
      <c r="X697" s="16">
        <f t="shared" si="660"/>
        <v>206927.77239433661</v>
      </c>
      <c r="Y697" s="16">
        <f t="shared" si="661"/>
        <v>19077.709684225585</v>
      </c>
      <c r="Z697" s="16">
        <f t="shared" si="639"/>
        <v>187850.06271011103</v>
      </c>
      <c r="AA697" s="16">
        <f t="shared" si="662"/>
        <v>50840.029410595227</v>
      </c>
      <c r="AB697" s="16">
        <f t="shared" si="640"/>
        <v>8795.232554680515</v>
      </c>
      <c r="AC697" s="16">
        <f t="shared" si="663"/>
        <v>218578.3263834808</v>
      </c>
      <c r="AD697" s="16">
        <f t="shared" si="664"/>
        <v>10842.078823042746</v>
      </c>
      <c r="AE697" s="16">
        <f t="shared" si="641"/>
        <v>207736.24756043806</v>
      </c>
      <c r="AF697" s="16">
        <f t="shared" si="665"/>
        <v>55782.31154338114</v>
      </c>
      <c r="AG697" s="16">
        <f t="shared" si="642"/>
        <v>12150.670054397975</v>
      </c>
      <c r="AH697" s="16">
        <f t="shared" si="666"/>
        <v>212738.92457693291</v>
      </c>
      <c r="AI697" s="16">
        <f t="shared" si="667"/>
        <v>14973.228579034898</v>
      </c>
      <c r="AJ697" s="16">
        <f t="shared" si="643"/>
        <v>197765.695997898</v>
      </c>
      <c r="AK697" s="16">
        <f t="shared" si="668"/>
        <v>53313.956464752875</v>
      </c>
      <c r="AL697" s="16">
        <f t="shared" si="644"/>
        <v>13835.773739739781</v>
      </c>
      <c r="AM697" s="16">
        <f t="shared" si="669"/>
        <v>209829.82540629033</v>
      </c>
      <c r="AN697" s="16">
        <f t="shared" si="670"/>
        <v>17046.825413983541</v>
      </c>
      <c r="AO697" s="16">
        <f t="shared" si="645"/>
        <v>192782.99999230678</v>
      </c>
      <c r="AP697" s="16">
        <f t="shared" si="671"/>
        <v>52072.818959410179</v>
      </c>
      <c r="AQ697" s="16">
        <f t="shared" si="646"/>
        <v>13835.773739739781</v>
      </c>
      <c r="AR697" s="16">
        <f t="shared" si="672"/>
        <v>209829.82540629033</v>
      </c>
      <c r="AS697" s="16">
        <f t="shared" si="673"/>
        <v>17046.825413983541</v>
      </c>
      <c r="AT697" s="16">
        <f t="shared" si="647"/>
        <v>192782.99999230678</v>
      </c>
      <c r="AU697" s="16">
        <f t="shared" si="674"/>
        <v>52072.818959410179</v>
      </c>
    </row>
    <row r="698" spans="2:47">
      <c r="B698" s="13">
        <v>15</v>
      </c>
      <c r="C698" s="16">
        <f t="shared" si="630"/>
        <v>1002.6833330692219</v>
      </c>
      <c r="D698" s="16">
        <f t="shared" si="648"/>
        <v>332726.92229552515</v>
      </c>
      <c r="E698" s="16">
        <f t="shared" si="649"/>
        <v>1245.5144597468698</v>
      </c>
      <c r="F698" s="16">
        <f t="shared" si="631"/>
        <v>331481.40783577826</v>
      </c>
      <c r="G698" s="16">
        <f t="shared" si="650"/>
        <v>81289.792737111842</v>
      </c>
      <c r="H698" s="16">
        <f t="shared" si="632"/>
        <v>22000</v>
      </c>
      <c r="I698" s="16">
        <f t="shared" si="651"/>
        <v>68779.70601995819</v>
      </c>
      <c r="J698" s="16">
        <f t="shared" si="652"/>
        <v>27022.463808770699</v>
      </c>
      <c r="K698" s="16">
        <f t="shared" si="633"/>
        <v>41757.242211187491</v>
      </c>
      <c r="L698" s="16">
        <f t="shared" si="653"/>
        <v>11673.362743730666</v>
      </c>
      <c r="M698" s="16">
        <f t="shared" si="634"/>
        <v>9264.3391830608034</v>
      </c>
      <c r="N698" s="16">
        <f t="shared" si="654"/>
        <v>161283.50606910707</v>
      </c>
      <c r="O698" s="16">
        <f t="shared" si="655"/>
        <v>11444.021172427354</v>
      </c>
      <c r="P698" s="16">
        <f t="shared" si="635"/>
        <v>149839.4848966797</v>
      </c>
      <c r="Q698" s="16">
        <f t="shared" si="656"/>
        <v>39287.837296765516</v>
      </c>
      <c r="R698" s="16">
        <f t="shared" si="636"/>
        <v>1921.620640082833</v>
      </c>
      <c r="S698" s="16">
        <f t="shared" si="657"/>
        <v>239554.77883430209</v>
      </c>
      <c r="T698" s="16">
        <f t="shared" si="658"/>
        <v>2380.4401879422126</v>
      </c>
      <c r="U698" s="16">
        <f t="shared" si="637"/>
        <v>237174.33864635989</v>
      </c>
      <c r="V698" s="16">
        <f t="shared" si="659"/>
        <v>60147.060136375803</v>
      </c>
      <c r="W698" s="16">
        <f t="shared" si="638"/>
        <v>2460.3738419549991</v>
      </c>
      <c r="X698" s="16">
        <f t="shared" si="660"/>
        <v>193098.59346223151</v>
      </c>
      <c r="Y698" s="16">
        <f t="shared" si="661"/>
        <v>3043.3064419622865</v>
      </c>
      <c r="Z698" s="16">
        <f t="shared" si="639"/>
        <v>190055.28702026923</v>
      </c>
      <c r="AA698" s="16">
        <f t="shared" si="662"/>
        <v>49057.619049215122</v>
      </c>
      <c r="AB698" s="16">
        <f t="shared" si="640"/>
        <v>2192.8488320207739</v>
      </c>
      <c r="AC698" s="16">
        <f t="shared" si="663"/>
        <v>213540.3983172767</v>
      </c>
      <c r="AD698" s="16">
        <f t="shared" si="664"/>
        <v>2714.1946888226694</v>
      </c>
      <c r="AE698" s="16">
        <f t="shared" si="641"/>
        <v>210826.20362845404</v>
      </c>
      <c r="AF698" s="16">
        <f t="shared" si="665"/>
        <v>53993.424732228872</v>
      </c>
      <c r="AG698" s="16">
        <f t="shared" si="642"/>
        <v>2301.3401087959501</v>
      </c>
      <c r="AH698" s="16">
        <f t="shared" si="666"/>
        <v>203291.26954407926</v>
      </c>
      <c r="AI698" s="16">
        <f t="shared" si="667"/>
        <v>2847.5375300525352</v>
      </c>
      <c r="AJ698" s="16">
        <f t="shared" si="643"/>
        <v>200443.73201402673</v>
      </c>
      <c r="AK698" s="16">
        <f t="shared" si="668"/>
        <v>51536.449261985945</v>
      </c>
      <c r="AL698" s="16">
        <f t="shared" si="644"/>
        <v>2405.8569753754759</v>
      </c>
      <c r="AM698" s="16">
        <f t="shared" si="669"/>
        <v>198169.35701209182</v>
      </c>
      <c r="AN698" s="16">
        <f t="shared" si="670"/>
        <v>2976.3669567155303</v>
      </c>
      <c r="AO698" s="16">
        <f t="shared" si="645"/>
        <v>195192.99005537629</v>
      </c>
      <c r="AP698" s="16">
        <f t="shared" si="671"/>
        <v>50285.020746759663</v>
      </c>
      <c r="AQ698" s="16">
        <f t="shared" si="646"/>
        <v>2405.8569753754759</v>
      </c>
      <c r="AR698" s="16">
        <f t="shared" si="672"/>
        <v>198169.35701209182</v>
      </c>
      <c r="AS698" s="16">
        <f t="shared" si="673"/>
        <v>2976.3669567155303</v>
      </c>
      <c r="AT698" s="16">
        <f t="shared" si="647"/>
        <v>195192.99005537629</v>
      </c>
      <c r="AU698" s="16">
        <f t="shared" si="674"/>
        <v>50285.020746759663</v>
      </c>
    </row>
    <row r="699" spans="2:47">
      <c r="B699" s="13">
        <v>16</v>
      </c>
      <c r="C699" s="16">
        <f t="shared" si="630"/>
        <v>1002.6833330692219</v>
      </c>
      <c r="D699" s="16">
        <f t="shared" si="648"/>
        <v>340742.99837070995</v>
      </c>
      <c r="E699" s="16">
        <f t="shared" si="649"/>
        <v>1250.186139609493</v>
      </c>
      <c r="F699" s="16">
        <f t="shared" si="631"/>
        <v>339492.81223110046</v>
      </c>
      <c r="G699" s="16">
        <f t="shared" si="650"/>
        <v>79403.471047854007</v>
      </c>
      <c r="H699" s="16">
        <f t="shared" si="632"/>
        <v>22000</v>
      </c>
      <c r="I699" s="16">
        <f t="shared" si="651"/>
        <v>42923.939558568069</v>
      </c>
      <c r="J699" s="16">
        <f t="shared" si="652"/>
        <v>27136.767729678038</v>
      </c>
      <c r="K699" s="16">
        <f t="shared" si="633"/>
        <v>15787.17182889003</v>
      </c>
      <c r="L699" s="16">
        <f t="shared" si="653"/>
        <v>4209.2097787772382</v>
      </c>
      <c r="M699" s="16">
        <f t="shared" si="634"/>
        <v>2896.5087745912074</v>
      </c>
      <c r="N699" s="16">
        <f t="shared" si="654"/>
        <v>154026.00010469294</v>
      </c>
      <c r="O699" s="16">
        <f t="shared" si="655"/>
        <v>3592.2619565484506</v>
      </c>
      <c r="P699" s="16">
        <f t="shared" si="635"/>
        <v>150433.73814814448</v>
      </c>
      <c r="Q699" s="16">
        <f t="shared" si="656"/>
        <v>37619.165800956558</v>
      </c>
      <c r="R699" s="16">
        <f t="shared" si="636"/>
        <v>1921.620640082833</v>
      </c>
      <c r="S699" s="16">
        <f t="shared" si="657"/>
        <v>243800.9896681392</v>
      </c>
      <c r="T699" s="16">
        <f t="shared" si="658"/>
        <v>2389.6490724957775</v>
      </c>
      <c r="U699" s="16">
        <f t="shared" si="637"/>
        <v>241411.34059564341</v>
      </c>
      <c r="V699" s="16">
        <f t="shared" si="659"/>
        <v>58389.725901288657</v>
      </c>
      <c r="W699" s="16">
        <f t="shared" si="638"/>
        <v>2460.3738419549991</v>
      </c>
      <c r="X699" s="16">
        <f t="shared" si="660"/>
        <v>195365.43173961554</v>
      </c>
      <c r="Y699" s="16">
        <f t="shared" si="661"/>
        <v>3055.2726802521056</v>
      </c>
      <c r="Z699" s="16">
        <f t="shared" si="639"/>
        <v>192310.15905936345</v>
      </c>
      <c r="AA699" s="16">
        <f t="shared" si="662"/>
        <v>47343.547866619498</v>
      </c>
      <c r="AB699" s="16">
        <f t="shared" si="640"/>
        <v>2192.8488320207739</v>
      </c>
      <c r="AC699" s="16">
        <f t="shared" si="663"/>
        <v>216716.68775783305</v>
      </c>
      <c r="AD699" s="16">
        <f t="shared" si="664"/>
        <v>2724.790109839676</v>
      </c>
      <c r="AE699" s="16">
        <f t="shared" si="641"/>
        <v>213991.89764799338</v>
      </c>
      <c r="AF699" s="16">
        <f t="shared" si="665"/>
        <v>52269.179033333683</v>
      </c>
      <c r="AG699" s="16">
        <f t="shared" si="642"/>
        <v>2301.3401087959501</v>
      </c>
      <c r="AH699" s="16">
        <f t="shared" si="666"/>
        <v>206044.12988649865</v>
      </c>
      <c r="AI699" s="16">
        <f t="shared" si="667"/>
        <v>2858.6936933322249</v>
      </c>
      <c r="AJ699" s="16">
        <f t="shared" si="643"/>
        <v>203185.43619316642</v>
      </c>
      <c r="AK699" s="16">
        <f t="shared" si="668"/>
        <v>49824.924707338767</v>
      </c>
      <c r="AL699" s="16">
        <f t="shared" si="644"/>
        <v>2405.8569753754759</v>
      </c>
      <c r="AM699" s="16">
        <f t="shared" si="669"/>
        <v>200646.68219752351</v>
      </c>
      <c r="AN699" s="16">
        <f t="shared" si="670"/>
        <v>2988.0489072294181</v>
      </c>
      <c r="AO699" s="16">
        <f t="shared" si="645"/>
        <v>197658.63329029409</v>
      </c>
      <c r="AP699" s="16">
        <f t="shared" si="671"/>
        <v>48564.874095519634</v>
      </c>
      <c r="AQ699" s="16">
        <f t="shared" si="646"/>
        <v>2405.8569753754759</v>
      </c>
      <c r="AR699" s="16">
        <f t="shared" si="672"/>
        <v>200646.68219752351</v>
      </c>
      <c r="AS699" s="16">
        <f t="shared" si="673"/>
        <v>2988.0489072294181</v>
      </c>
      <c r="AT699" s="16">
        <f t="shared" si="647"/>
        <v>197658.63329029409</v>
      </c>
      <c r="AU699" s="16">
        <f t="shared" si="674"/>
        <v>48564.874095519634</v>
      </c>
    </row>
    <row r="700" spans="2:47">
      <c r="B700" s="13">
        <v>17</v>
      </c>
      <c r="C700" s="16">
        <f t="shared" si="630"/>
        <v>1002.6833330692219</v>
      </c>
      <c r="D700" s="16">
        <f t="shared" si="648"/>
        <v>348978.24140483746</v>
      </c>
      <c r="E700" s="16">
        <f t="shared" si="649"/>
        <v>1254.6744970225145</v>
      </c>
      <c r="F700" s="16">
        <f t="shared" si="631"/>
        <v>347723.56690781494</v>
      </c>
      <c r="G700" s="16">
        <f t="shared" si="650"/>
        <v>77566.660132614939</v>
      </c>
      <c r="H700" s="16">
        <f t="shared" si="632"/>
        <v>22000</v>
      </c>
      <c r="I700" s="16">
        <f t="shared" si="651"/>
        <v>16228.265409789219</v>
      </c>
      <c r="J700" s="16">
        <f t="shared" si="652"/>
        <v>27246.689061577399</v>
      </c>
      <c r="K700" s="16">
        <f t="shared" si="633"/>
        <v>-8896.6890542738965</v>
      </c>
      <c r="L700" s="16">
        <f t="shared" si="653"/>
        <v>0</v>
      </c>
      <c r="M700" s="16">
        <f t="shared" si="634"/>
        <v>2896.5087745912074</v>
      </c>
      <c r="N700" s="16">
        <f t="shared" si="654"/>
        <v>154636.85679200364</v>
      </c>
      <c r="O700" s="16">
        <f t="shared" si="655"/>
        <v>3605.9807856872458</v>
      </c>
      <c r="P700" s="16">
        <f t="shared" si="635"/>
        <v>151030.87600631639</v>
      </c>
      <c r="Q700" s="16">
        <f t="shared" si="656"/>
        <v>36021.493646553768</v>
      </c>
      <c r="R700" s="16">
        <f t="shared" si="636"/>
        <v>1921.620640082833</v>
      </c>
      <c r="S700" s="16">
        <f t="shared" si="657"/>
        <v>248156.37345188571</v>
      </c>
      <c r="T700" s="16">
        <f t="shared" si="658"/>
        <v>2398.4986246044809</v>
      </c>
      <c r="U700" s="16">
        <f t="shared" si="637"/>
        <v>245757.87482728122</v>
      </c>
      <c r="V700" s="16">
        <f t="shared" si="659"/>
        <v>56691.542520586481</v>
      </c>
      <c r="W700" s="16">
        <f t="shared" si="638"/>
        <v>2460.3738419549991</v>
      </c>
      <c r="X700" s="16">
        <f t="shared" si="660"/>
        <v>197683.30490348206</v>
      </c>
      <c r="Y700" s="16">
        <f t="shared" si="661"/>
        <v>3066.773418366678</v>
      </c>
      <c r="Z700" s="16">
        <f t="shared" si="639"/>
        <v>194616.53148511538</v>
      </c>
      <c r="AA700" s="16">
        <f t="shared" si="662"/>
        <v>45695.176971935944</v>
      </c>
      <c r="AB700" s="16">
        <f t="shared" si="640"/>
        <v>2192.8488320207739</v>
      </c>
      <c r="AC700" s="16">
        <f t="shared" si="663"/>
        <v>219970.83126827833</v>
      </c>
      <c r="AD700" s="16">
        <f t="shared" si="664"/>
        <v>2734.9727945077275</v>
      </c>
      <c r="AE700" s="16">
        <f t="shared" si="641"/>
        <v>217235.85847377061</v>
      </c>
      <c r="AF700" s="16">
        <f t="shared" si="665"/>
        <v>50607.155296311088</v>
      </c>
      <c r="AG700" s="16">
        <f t="shared" si="642"/>
        <v>2301.3401087959501</v>
      </c>
      <c r="AH700" s="16">
        <f t="shared" si="666"/>
        <v>208862.43728040351</v>
      </c>
      <c r="AI700" s="16">
        <f t="shared" si="667"/>
        <v>2869.4155727427815</v>
      </c>
      <c r="AJ700" s="16">
        <f t="shared" si="643"/>
        <v>205993.02170766072</v>
      </c>
      <c r="AK700" s="16">
        <f t="shared" si="668"/>
        <v>48176.877220745802</v>
      </c>
      <c r="AL700" s="16">
        <f t="shared" si="644"/>
        <v>2405.8569753754759</v>
      </c>
      <c r="AM700" s="16">
        <f t="shared" si="669"/>
        <v>203181.21550442491</v>
      </c>
      <c r="AN700" s="16">
        <f t="shared" si="670"/>
        <v>2999.2762613322225</v>
      </c>
      <c r="AO700" s="16">
        <f t="shared" si="645"/>
        <v>200181.9392430927</v>
      </c>
      <c r="AP700" s="16">
        <f t="shared" si="671"/>
        <v>46909.784022795902</v>
      </c>
      <c r="AQ700" s="16">
        <f t="shared" si="646"/>
        <v>2405.8569753754759</v>
      </c>
      <c r="AR700" s="16">
        <f t="shared" si="672"/>
        <v>203181.21550442491</v>
      </c>
      <c r="AS700" s="16">
        <f t="shared" si="673"/>
        <v>2999.2762613322225</v>
      </c>
      <c r="AT700" s="16">
        <f t="shared" si="647"/>
        <v>200181.9392430927</v>
      </c>
      <c r="AU700" s="16">
        <f t="shared" si="674"/>
        <v>46909.784022795902</v>
      </c>
    </row>
    <row r="701" spans="2:47">
      <c r="B701" s="13">
        <v>18</v>
      </c>
      <c r="C701" s="16">
        <f t="shared" si="630"/>
        <v>1002.6833330692219</v>
      </c>
      <c r="D701" s="16">
        <f t="shared" si="648"/>
        <v>357438.96336721932</v>
      </c>
      <c r="E701" s="16">
        <f t="shared" si="649"/>
        <v>1258.9853727157706</v>
      </c>
      <c r="F701" s="16">
        <f t="shared" si="631"/>
        <v>356179.97799450357</v>
      </c>
      <c r="G701" s="16">
        <f t="shared" si="650"/>
        <v>75777.893956336091</v>
      </c>
      <c r="H701" s="16">
        <f t="shared" si="632"/>
        <v>6151.8853942405813</v>
      </c>
      <c r="I701" s="16">
        <f t="shared" si="651"/>
        <v>-9163.5897259021131</v>
      </c>
      <c r="J701" s="16">
        <f t="shared" si="652"/>
        <v>0</v>
      </c>
      <c r="K701" s="16">
        <f t="shared" si="633"/>
        <v>-15315.475120142695</v>
      </c>
      <c r="L701" s="16">
        <f t="shared" si="653"/>
        <v>0</v>
      </c>
      <c r="M701" s="16">
        <f t="shared" si="634"/>
        <v>2896.5087745912074</v>
      </c>
      <c r="N701" s="16">
        <f t="shared" si="654"/>
        <v>155250.67868193288</v>
      </c>
      <c r="O701" s="16">
        <f t="shared" si="655"/>
        <v>3619.1630269854359</v>
      </c>
      <c r="P701" s="16">
        <f t="shared" si="635"/>
        <v>151631.51565494743</v>
      </c>
      <c r="Q701" s="16">
        <f t="shared" si="656"/>
        <v>34491.931423386101</v>
      </c>
      <c r="R701" s="16">
        <f t="shared" si="636"/>
        <v>1921.620640082833</v>
      </c>
      <c r="S701" s="16">
        <f t="shared" si="657"/>
        <v>252624.34984995547</v>
      </c>
      <c r="T701" s="16">
        <f t="shared" si="658"/>
        <v>2407.0001202547846</v>
      </c>
      <c r="U701" s="16">
        <f t="shared" si="637"/>
        <v>250217.34972970068</v>
      </c>
      <c r="V701" s="16">
        <f t="shared" si="659"/>
        <v>55050.378975332555</v>
      </c>
      <c r="W701" s="16">
        <f t="shared" si="638"/>
        <v>2460.3738419549991</v>
      </c>
      <c r="X701" s="16">
        <f t="shared" si="660"/>
        <v>200054.11737480952</v>
      </c>
      <c r="Y701" s="16">
        <f t="shared" si="661"/>
        <v>3077.8231431374993</v>
      </c>
      <c r="Z701" s="16">
        <f t="shared" si="639"/>
        <v>196976.29423167201</v>
      </c>
      <c r="AA701" s="16">
        <f t="shared" si="662"/>
        <v>44109.95964053581</v>
      </c>
      <c r="AB701" s="16">
        <f t="shared" si="640"/>
        <v>2192.8488320207739</v>
      </c>
      <c r="AC701" s="16">
        <f t="shared" si="663"/>
        <v>223305.42835952775</v>
      </c>
      <c r="AD701" s="16">
        <f t="shared" si="664"/>
        <v>2744.7556353581476</v>
      </c>
      <c r="AE701" s="16">
        <f t="shared" si="641"/>
        <v>220560.67272416959</v>
      </c>
      <c r="AF701" s="16">
        <f t="shared" si="665"/>
        <v>49005.017779732792</v>
      </c>
      <c r="AG701" s="16">
        <f t="shared" si="642"/>
        <v>2301.3401087959501</v>
      </c>
      <c r="AH701" s="16">
        <f t="shared" si="666"/>
        <v>211748.46673417278</v>
      </c>
      <c r="AI701" s="16">
        <f t="shared" si="667"/>
        <v>2879.7167087999055</v>
      </c>
      <c r="AJ701" s="16">
        <f t="shared" si="643"/>
        <v>208868.75002537286</v>
      </c>
      <c r="AK701" s="16">
        <f t="shared" si="668"/>
        <v>46589.888133898523</v>
      </c>
      <c r="AL701" s="16">
        <f t="shared" si="644"/>
        <v>2405.8569753754759</v>
      </c>
      <c r="AM701" s="16">
        <f t="shared" si="669"/>
        <v>205775.02262554469</v>
      </c>
      <c r="AN701" s="16">
        <f t="shared" si="670"/>
        <v>3010.0631797015062</v>
      </c>
      <c r="AO701" s="16">
        <f t="shared" si="645"/>
        <v>202764.95944584318</v>
      </c>
      <c r="AP701" s="16">
        <f t="shared" si="671"/>
        <v>45317.245940914683</v>
      </c>
      <c r="AQ701" s="16">
        <f t="shared" si="646"/>
        <v>2405.8569753754759</v>
      </c>
      <c r="AR701" s="16">
        <f t="shared" si="672"/>
        <v>205775.02262554469</v>
      </c>
      <c r="AS701" s="16">
        <f t="shared" si="673"/>
        <v>3010.0631797015062</v>
      </c>
      <c r="AT701" s="16">
        <f t="shared" si="647"/>
        <v>202764.95944584318</v>
      </c>
      <c r="AU701" s="16">
        <f t="shared" si="674"/>
        <v>45317.245940914683</v>
      </c>
    </row>
    <row r="702" spans="2:47">
      <c r="B702" s="13">
        <v>19</v>
      </c>
      <c r="C702" s="16">
        <f t="shared" si="630"/>
        <v>1002.6833330692219</v>
      </c>
      <c r="D702" s="16">
        <f t="shared" si="648"/>
        <v>366131.64657967002</v>
      </c>
      <c r="E702" s="16">
        <f t="shared" si="649"/>
        <v>1263.1245369940082</v>
      </c>
      <c r="F702" s="16">
        <f t="shared" si="631"/>
        <v>364868.52204267599</v>
      </c>
      <c r="G702" s="16">
        <f t="shared" si="650"/>
        <v>74035.751330896412</v>
      </c>
      <c r="H702" s="16">
        <f t="shared" si="632"/>
        <v>4711.1477028079053</v>
      </c>
      <c r="I702" s="16">
        <f t="shared" si="651"/>
        <v>-15774.939373746976</v>
      </c>
      <c r="J702" s="16">
        <f t="shared" si="652"/>
        <v>0</v>
      </c>
      <c r="K702" s="16">
        <f t="shared" si="633"/>
        <v>-20486.087076554883</v>
      </c>
      <c r="L702" s="16">
        <f t="shared" si="653"/>
        <v>0</v>
      </c>
      <c r="M702" s="16">
        <f t="shared" si="634"/>
        <v>2896.5087745912074</v>
      </c>
      <c r="N702" s="16">
        <f t="shared" si="654"/>
        <v>155868.10020234669</v>
      </c>
      <c r="O702" s="16">
        <f t="shared" si="655"/>
        <v>3631.8256273272764</v>
      </c>
      <c r="P702" s="16">
        <f t="shared" si="635"/>
        <v>152236.2745750194</v>
      </c>
      <c r="Q702" s="16">
        <f t="shared" si="656"/>
        <v>33027.693664069993</v>
      </c>
      <c r="R702" s="16">
        <f t="shared" si="636"/>
        <v>1921.620640082833</v>
      </c>
      <c r="S702" s="16">
        <f t="shared" si="657"/>
        <v>257208.4224811485</v>
      </c>
      <c r="T702" s="16">
        <f t="shared" si="658"/>
        <v>2415.1647158946853</v>
      </c>
      <c r="U702" s="16">
        <f t="shared" si="637"/>
        <v>254793.25776525383</v>
      </c>
      <c r="V702" s="16">
        <f t="shared" si="659"/>
        <v>53464.177161635365</v>
      </c>
      <c r="W702" s="16">
        <f t="shared" si="638"/>
        <v>2460.3738419549991</v>
      </c>
      <c r="X702" s="16">
        <f t="shared" si="660"/>
        <v>202479.81189250492</v>
      </c>
      <c r="Y702" s="16">
        <f t="shared" si="661"/>
        <v>3088.4361994050332</v>
      </c>
      <c r="Z702" s="16">
        <f t="shared" si="639"/>
        <v>199391.37569309989</v>
      </c>
      <c r="AA702" s="16">
        <f t="shared" si="662"/>
        <v>42585.439110648702</v>
      </c>
      <c r="AB702" s="16">
        <f t="shared" si="640"/>
        <v>2192.8488320207739</v>
      </c>
      <c r="AC702" s="16">
        <f t="shared" si="663"/>
        <v>226723.1379200829</v>
      </c>
      <c r="AD702" s="16">
        <f t="shared" si="664"/>
        <v>2754.1513939425276</v>
      </c>
      <c r="AE702" s="16">
        <f t="shared" si="641"/>
        <v>223968.98652614036</v>
      </c>
      <c r="AF702" s="16">
        <f t="shared" si="665"/>
        <v>47460.51215017806</v>
      </c>
      <c r="AG702" s="16">
        <f t="shared" si="642"/>
        <v>2301.3401087959501</v>
      </c>
      <c r="AH702" s="16">
        <f t="shared" si="666"/>
        <v>214704.54290108179</v>
      </c>
      <c r="AI702" s="16">
        <f t="shared" si="667"/>
        <v>2889.610506873119</v>
      </c>
      <c r="AJ702" s="16">
        <f t="shared" si="643"/>
        <v>211814.93239420868</v>
      </c>
      <c r="AK702" s="16">
        <f t="shared" si="668"/>
        <v>45061.623608988586</v>
      </c>
      <c r="AL702" s="16">
        <f t="shared" si="644"/>
        <v>2405.8569753754759</v>
      </c>
      <c r="AM702" s="16">
        <f t="shared" si="669"/>
        <v>208430.21241276004</v>
      </c>
      <c r="AN702" s="16">
        <f t="shared" si="670"/>
        <v>3020.4236829479341</v>
      </c>
      <c r="AO702" s="16">
        <f t="shared" si="645"/>
        <v>205409.78872981211</v>
      </c>
      <c r="AP702" s="16">
        <f t="shared" si="671"/>
        <v>43784.843494132023</v>
      </c>
      <c r="AQ702" s="16">
        <f t="shared" si="646"/>
        <v>2405.8569753754759</v>
      </c>
      <c r="AR702" s="16">
        <f t="shared" si="672"/>
        <v>208430.21241276004</v>
      </c>
      <c r="AS702" s="16">
        <f t="shared" si="673"/>
        <v>3020.4236829479341</v>
      </c>
      <c r="AT702" s="16">
        <f t="shared" si="647"/>
        <v>205409.78872981211</v>
      </c>
      <c r="AU702" s="16">
        <f t="shared" si="674"/>
        <v>43784.843494132023</v>
      </c>
    </row>
    <row r="703" spans="2:47">
      <c r="B703" s="13">
        <v>20</v>
      </c>
      <c r="C703" s="16">
        <f t="shared" si="630"/>
        <v>1002.6833330692219</v>
      </c>
      <c r="D703" s="16">
        <f t="shared" si="648"/>
        <v>375062.94854854839</v>
      </c>
      <c r="E703" s="16">
        <f t="shared" si="649"/>
        <v>1267.0976794493347</v>
      </c>
      <c r="F703" s="16">
        <f t="shared" si="631"/>
        <v>373795.85086909903</v>
      </c>
      <c r="G703" s="16">
        <f t="shared" si="650"/>
        <v>72338.854810544319</v>
      </c>
      <c r="H703" s="16">
        <f t="shared" si="632"/>
        <v>4711.1477028079053</v>
      </c>
      <c r="I703" s="16">
        <f t="shared" si="651"/>
        <v>-21100.669688851529</v>
      </c>
      <c r="J703" s="16">
        <f t="shared" si="652"/>
        <v>0</v>
      </c>
      <c r="K703" s="16">
        <f t="shared" si="633"/>
        <v>-25811.817391659435</v>
      </c>
      <c r="L703" s="16">
        <f t="shared" si="653"/>
        <v>0</v>
      </c>
      <c r="M703" s="16">
        <f t="shared" si="634"/>
        <v>2896.5087745912074</v>
      </c>
      <c r="N703" s="16">
        <f t="shared" si="654"/>
        <v>156489.75608664544</v>
      </c>
      <c r="O703" s="16">
        <f t="shared" si="655"/>
        <v>3643.9853434757106</v>
      </c>
      <c r="P703" s="16">
        <f t="shared" si="635"/>
        <v>152845.77074316973</v>
      </c>
      <c r="Q703" s="16">
        <f t="shared" si="656"/>
        <v>31626.096275411073</v>
      </c>
      <c r="R703" s="16">
        <f t="shared" si="636"/>
        <v>1921.620640082833</v>
      </c>
      <c r="S703" s="16">
        <f t="shared" si="657"/>
        <v>261912.18138721504</v>
      </c>
      <c r="T703" s="16">
        <f t="shared" si="658"/>
        <v>2423.0034270091228</v>
      </c>
      <c r="U703" s="16">
        <f t="shared" si="637"/>
        <v>259489.17796020591</v>
      </c>
      <c r="V703" s="16">
        <f t="shared" si="659"/>
        <v>51930.950067606005</v>
      </c>
      <c r="W703" s="16">
        <f t="shared" si="638"/>
        <v>2460.3738419549991</v>
      </c>
      <c r="X703" s="16">
        <f t="shared" si="660"/>
        <v>204962.3707299651</v>
      </c>
      <c r="Y703" s="16">
        <f t="shared" si="661"/>
        <v>3098.6267614008316</v>
      </c>
      <c r="Z703" s="16">
        <f t="shared" si="639"/>
        <v>201863.74396856426</v>
      </c>
      <c r="AA703" s="16">
        <f t="shared" si="662"/>
        <v>41119.246343326849</v>
      </c>
      <c r="AB703" s="16">
        <f t="shared" si="640"/>
        <v>2192.8488320207739</v>
      </c>
      <c r="AC703" s="16">
        <f t="shared" si="663"/>
        <v>230226.68000968071</v>
      </c>
      <c r="AD703" s="16">
        <f t="shared" si="664"/>
        <v>2763.1726757987026</v>
      </c>
      <c r="AE703" s="16">
        <f t="shared" si="641"/>
        <v>227463.50733388201</v>
      </c>
      <c r="AF703" s="16">
        <f t="shared" si="665"/>
        <v>45971.463450665768</v>
      </c>
      <c r="AG703" s="16">
        <f t="shared" si="642"/>
        <v>2301.3401087959501</v>
      </c>
      <c r="AH703" s="16">
        <f t="shared" si="666"/>
        <v>217733.04160530289</v>
      </c>
      <c r="AI703" s="16">
        <f t="shared" si="667"/>
        <v>2899.1102106658732</v>
      </c>
      <c r="AJ703" s="16">
        <f t="shared" si="643"/>
        <v>214833.93139463701</v>
      </c>
      <c r="AK703" s="16">
        <f t="shared" si="668"/>
        <v>43589.83252426028</v>
      </c>
      <c r="AL703" s="16">
        <f t="shared" si="644"/>
        <v>2405.8569753754759</v>
      </c>
      <c r="AM703" s="16">
        <f t="shared" si="669"/>
        <v>211148.93822692306</v>
      </c>
      <c r="AN703" s="16">
        <f t="shared" si="670"/>
        <v>3030.3716237613453</v>
      </c>
      <c r="AO703" s="16">
        <f t="shared" si="645"/>
        <v>208118.56660316171</v>
      </c>
      <c r="AP703" s="16">
        <f t="shared" si="671"/>
        <v>42310.246360038633</v>
      </c>
      <c r="AQ703" s="16">
        <f t="shared" si="646"/>
        <v>2405.8569753754759</v>
      </c>
      <c r="AR703" s="16">
        <f t="shared" si="672"/>
        <v>211148.93822692306</v>
      </c>
      <c r="AS703" s="16">
        <f t="shared" si="673"/>
        <v>3030.3716237613453</v>
      </c>
      <c r="AT703" s="16">
        <f t="shared" si="647"/>
        <v>208118.56660316171</v>
      </c>
      <c r="AU703" s="16">
        <f t="shared" si="674"/>
        <v>42310.246360038633</v>
      </c>
    </row>
    <row r="704" spans="2:47">
      <c r="B704" s="13">
        <v>21</v>
      </c>
      <c r="C704" s="16">
        <f t="shared" si="630"/>
        <v>1002.6833330692219</v>
      </c>
      <c r="D704" s="16">
        <f t="shared" si="648"/>
        <v>384239.70694238169</v>
      </c>
      <c r="E704" s="16">
        <f t="shared" si="649"/>
        <v>1270.9103998737864</v>
      </c>
      <c r="F704" s="16">
        <f t="shared" si="631"/>
        <v>382968.79654250789</v>
      </c>
      <c r="G704" s="16">
        <f t="shared" si="650"/>
        <v>70685.869583630847</v>
      </c>
      <c r="H704" s="16">
        <f t="shared" si="632"/>
        <v>4711.1477028079053</v>
      </c>
      <c r="I704" s="16">
        <f t="shared" si="651"/>
        <v>-26586.17191340922</v>
      </c>
      <c r="J704" s="16">
        <f t="shared" si="652"/>
        <v>0</v>
      </c>
      <c r="K704" s="16">
        <f t="shared" si="633"/>
        <v>-31297.319616217126</v>
      </c>
      <c r="L704" s="16">
        <f t="shared" si="653"/>
        <v>0</v>
      </c>
      <c r="M704" s="16">
        <f t="shared" si="634"/>
        <v>2896.5087745912074</v>
      </c>
      <c r="N704" s="16">
        <f t="shared" si="654"/>
        <v>157116.2815777339</v>
      </c>
      <c r="O704" s="16">
        <f t="shared" si="655"/>
        <v>3655.6587108657864</v>
      </c>
      <c r="P704" s="16">
        <f t="shared" si="635"/>
        <v>153460.6228668681</v>
      </c>
      <c r="Q704" s="16">
        <f t="shared" si="656"/>
        <v>30284.553933093339</v>
      </c>
      <c r="R704" s="16">
        <f t="shared" si="636"/>
        <v>1921.620640082833</v>
      </c>
      <c r="S704" s="16">
        <f t="shared" si="657"/>
        <v>266739.30559241411</v>
      </c>
      <c r="T704" s="16">
        <f t="shared" si="658"/>
        <v>2430.5271090885012</v>
      </c>
      <c r="U704" s="16">
        <f t="shared" si="637"/>
        <v>264308.77848332562</v>
      </c>
      <c r="V704" s="16">
        <f t="shared" si="659"/>
        <v>50448.779932957092</v>
      </c>
      <c r="W704" s="16">
        <f t="shared" si="638"/>
        <v>2460.3738419549991</v>
      </c>
      <c r="X704" s="16">
        <f t="shared" si="660"/>
        <v>207503.81697504595</v>
      </c>
      <c r="Y704" s="16">
        <f t="shared" si="661"/>
        <v>3108.4088072558061</v>
      </c>
      <c r="Z704" s="16">
        <f t="shared" si="639"/>
        <v>204395.40816779016</v>
      </c>
      <c r="AA704" s="16">
        <f t="shared" si="662"/>
        <v>39709.097755200899</v>
      </c>
      <c r="AB704" s="16">
        <f t="shared" si="640"/>
        <v>2192.8488320207739</v>
      </c>
      <c r="AC704" s="16">
        <f t="shared" si="663"/>
        <v>233818.83772879068</v>
      </c>
      <c r="AD704" s="16">
        <f t="shared" si="664"/>
        <v>2771.8319081784521</v>
      </c>
      <c r="AE704" s="16">
        <f t="shared" si="641"/>
        <v>231047.00582061222</v>
      </c>
      <c r="AF704" s="16">
        <f t="shared" si="665"/>
        <v>44535.77404677368</v>
      </c>
      <c r="AG704" s="16">
        <f t="shared" si="642"/>
        <v>2301.3401087959501</v>
      </c>
      <c r="AH704" s="16">
        <f t="shared" si="666"/>
        <v>220836.39143780316</v>
      </c>
      <c r="AI704" s="16">
        <f t="shared" si="667"/>
        <v>2908.2288786068948</v>
      </c>
      <c r="AJ704" s="16">
        <f t="shared" si="643"/>
        <v>217928.16255919627</v>
      </c>
      <c r="AK704" s="16">
        <f t="shared" si="668"/>
        <v>42172.344335146401</v>
      </c>
      <c r="AL704" s="16">
        <f t="shared" si="644"/>
        <v>2405.8569753754759</v>
      </c>
      <c r="AM704" s="16">
        <f t="shared" si="669"/>
        <v>213933.39935405407</v>
      </c>
      <c r="AN704" s="16">
        <f t="shared" si="670"/>
        <v>3039.9206621070011</v>
      </c>
      <c r="AO704" s="16">
        <f t="shared" si="645"/>
        <v>210893.47869194706</v>
      </c>
      <c r="AP704" s="16">
        <f t="shared" si="671"/>
        <v>40891.208024863314</v>
      </c>
      <c r="AQ704" s="16">
        <f t="shared" si="646"/>
        <v>2405.8569753754759</v>
      </c>
      <c r="AR704" s="16">
        <f t="shared" si="672"/>
        <v>213933.39935405407</v>
      </c>
      <c r="AS704" s="16">
        <f t="shared" si="673"/>
        <v>3039.9206621070011</v>
      </c>
      <c r="AT704" s="16">
        <f t="shared" si="647"/>
        <v>210893.47869194706</v>
      </c>
      <c r="AU704" s="16">
        <f t="shared" si="674"/>
        <v>40891.208024863314</v>
      </c>
    </row>
    <row r="705" spans="2:47">
      <c r="B705" s="13">
        <v>22</v>
      </c>
      <c r="C705" s="16">
        <f t="shared" si="630"/>
        <v>1002.6833330692219</v>
      </c>
      <c r="D705" s="16">
        <f t="shared" si="648"/>
        <v>393668.94471790554</v>
      </c>
      <c r="E705" s="16">
        <f t="shared" si="649"/>
        <v>1274.5682003026391</v>
      </c>
      <c r="F705" s="16">
        <f t="shared" si="631"/>
        <v>392394.37651760288</v>
      </c>
      <c r="G705" s="16">
        <f t="shared" si="650"/>
        <v>69075.502363871608</v>
      </c>
      <c r="H705" s="16">
        <f t="shared" si="632"/>
        <v>4711.1477028079053</v>
      </c>
      <c r="I705" s="16">
        <f t="shared" si="651"/>
        <v>-32236.239204703641</v>
      </c>
      <c r="J705" s="16">
        <f t="shared" si="652"/>
        <v>0</v>
      </c>
      <c r="K705" s="16">
        <f t="shared" si="633"/>
        <v>-36947.386907511544</v>
      </c>
      <c r="L705" s="16">
        <f t="shared" si="653"/>
        <v>0</v>
      </c>
      <c r="M705" s="16">
        <f t="shared" si="634"/>
        <v>2896.5087745912074</v>
      </c>
      <c r="N705" s="16">
        <f t="shared" si="654"/>
        <v>157748.31266976838</v>
      </c>
      <c r="O705" s="16">
        <f t="shared" si="655"/>
        <v>3666.8620159468951</v>
      </c>
      <c r="P705" s="16">
        <f t="shared" si="635"/>
        <v>154081.45065382149</v>
      </c>
      <c r="Q705" s="16">
        <f t="shared" si="656"/>
        <v>29000.577450278139</v>
      </c>
      <c r="R705" s="16">
        <f t="shared" si="636"/>
        <v>1921.620640082833</v>
      </c>
      <c r="S705" s="16">
        <f t="shared" si="657"/>
        <v>271693.56575414975</v>
      </c>
      <c r="T705" s="16">
        <f t="shared" si="658"/>
        <v>2437.7464408585593</v>
      </c>
      <c r="U705" s="16">
        <f t="shared" si="637"/>
        <v>269255.81931329117</v>
      </c>
      <c r="V705" s="16">
        <f t="shared" si="659"/>
        <v>49015.816397893454</v>
      </c>
      <c r="W705" s="16">
        <f t="shared" si="638"/>
        <v>2460.3738419549991</v>
      </c>
      <c r="X705" s="16">
        <f t="shared" si="660"/>
        <v>210106.2158719982</v>
      </c>
      <c r="Y705" s="16">
        <f t="shared" si="661"/>
        <v>3117.7960964671674</v>
      </c>
      <c r="Z705" s="16">
        <f t="shared" si="639"/>
        <v>206988.41977553102</v>
      </c>
      <c r="AA705" s="16">
        <f t="shared" si="662"/>
        <v>38352.792932816512</v>
      </c>
      <c r="AB705" s="16">
        <f t="shared" si="640"/>
        <v>2192.8488320207739</v>
      </c>
      <c r="AC705" s="16">
        <f t="shared" si="663"/>
        <v>237502.45916324013</v>
      </c>
      <c r="AD705" s="16">
        <f t="shared" si="664"/>
        <v>2780.1413203871366</v>
      </c>
      <c r="AE705" s="16">
        <f t="shared" si="641"/>
        <v>234722.31784285299</v>
      </c>
      <c r="AF705" s="16">
        <f t="shared" si="665"/>
        <v>43151.421558170674</v>
      </c>
      <c r="AG705" s="16">
        <f t="shared" si="642"/>
        <v>2301.3401087959501</v>
      </c>
      <c r="AH705" s="16">
        <f t="shared" si="666"/>
        <v>224017.07542110022</v>
      </c>
      <c r="AI705" s="16">
        <f t="shared" si="667"/>
        <v>2916.9793629958385</v>
      </c>
      <c r="AJ705" s="16">
        <f t="shared" si="643"/>
        <v>221100.09605810439</v>
      </c>
      <c r="AK705" s="16">
        <f t="shared" si="668"/>
        <v>40807.066919151715</v>
      </c>
      <c r="AL705" s="16">
        <f t="shared" si="644"/>
        <v>2405.8569753754759</v>
      </c>
      <c r="AM705" s="16">
        <f t="shared" si="669"/>
        <v>216785.84248660007</v>
      </c>
      <c r="AN705" s="16">
        <f t="shared" si="670"/>
        <v>3049.0842433080952</v>
      </c>
      <c r="AO705" s="16">
        <f t="shared" si="645"/>
        <v>213736.75824329199</v>
      </c>
      <c r="AP705" s="16">
        <f t="shared" si="671"/>
        <v>39525.563541240481</v>
      </c>
      <c r="AQ705" s="16">
        <f t="shared" si="646"/>
        <v>2405.8569753754759</v>
      </c>
      <c r="AR705" s="16">
        <f t="shared" si="672"/>
        <v>216785.84248660007</v>
      </c>
      <c r="AS705" s="16">
        <f t="shared" si="673"/>
        <v>3049.0842433080952</v>
      </c>
      <c r="AT705" s="16">
        <f t="shared" si="647"/>
        <v>213736.75824329199</v>
      </c>
      <c r="AU705" s="16">
        <f t="shared" si="674"/>
        <v>39525.563541240481</v>
      </c>
    </row>
    <row r="706" spans="2:47">
      <c r="B706" s="13">
        <v>23</v>
      </c>
      <c r="C706" s="16">
        <f t="shared" si="630"/>
        <v>1002.6833330692219</v>
      </c>
      <c r="D706" s="16">
        <f t="shared" si="648"/>
        <v>403357.87539750471</v>
      </c>
      <c r="E706" s="16">
        <f t="shared" si="649"/>
        <v>1278.0764781188341</v>
      </c>
      <c r="F706" s="16">
        <f t="shared" si="631"/>
        <v>402079.79891938588</v>
      </c>
      <c r="G706" s="16">
        <f t="shared" si="650"/>
        <v>67506.500284107591</v>
      </c>
      <c r="H706" s="16">
        <f t="shared" si="632"/>
        <v>4711.1477028079053</v>
      </c>
      <c r="I706" s="16">
        <f t="shared" si="651"/>
        <v>-38055.808514736891</v>
      </c>
      <c r="J706" s="16">
        <f t="shared" si="652"/>
        <v>0</v>
      </c>
      <c r="K706" s="16">
        <f t="shared" si="633"/>
        <v>-42766.956217544794</v>
      </c>
      <c r="L706" s="16">
        <f t="shared" si="653"/>
        <v>0</v>
      </c>
      <c r="M706" s="16">
        <f t="shared" si="634"/>
        <v>2896.5087745912074</v>
      </c>
      <c r="N706" s="16">
        <f t="shared" si="654"/>
        <v>158386.48638508926</v>
      </c>
      <c r="O706" s="16">
        <f t="shared" si="655"/>
        <v>3677.6112718743534</v>
      </c>
      <c r="P706" s="16">
        <f t="shared" si="635"/>
        <v>154708.87511321489</v>
      </c>
      <c r="Q706" s="16">
        <f t="shared" si="656"/>
        <v>27771.771129970326</v>
      </c>
      <c r="R706" s="16">
        <f t="shared" si="636"/>
        <v>1921.620640082833</v>
      </c>
      <c r="S706" s="16">
        <f t="shared" si="657"/>
        <v>276778.82690490456</v>
      </c>
      <c r="T706" s="16">
        <f t="shared" si="658"/>
        <v>2444.6719096383645</v>
      </c>
      <c r="U706" s="16">
        <f t="shared" si="637"/>
        <v>274334.15499526617</v>
      </c>
      <c r="V706" s="16">
        <f t="shared" si="659"/>
        <v>47630.274647442893</v>
      </c>
      <c r="W706" s="16">
        <f t="shared" si="638"/>
        <v>2460.3738419549991</v>
      </c>
      <c r="X706" s="16">
        <f t="shared" si="660"/>
        <v>212771.67622405934</v>
      </c>
      <c r="Y706" s="16">
        <f t="shared" si="661"/>
        <v>3126.8021501539356</v>
      </c>
      <c r="Z706" s="16">
        <f t="shared" si="639"/>
        <v>209644.8740739054</v>
      </c>
      <c r="AA706" s="16">
        <f t="shared" si="662"/>
        <v>37048.212336693839</v>
      </c>
      <c r="AB706" s="16">
        <f t="shared" si="640"/>
        <v>2192.8488320207739</v>
      </c>
      <c r="AC706" s="16">
        <f t="shared" si="663"/>
        <v>241280.45940338229</v>
      </c>
      <c r="AD706" s="16">
        <f t="shared" si="664"/>
        <v>2788.1129265834547</v>
      </c>
      <c r="AE706" s="16">
        <f t="shared" si="641"/>
        <v>238492.34647679885</v>
      </c>
      <c r="AF706" s="16">
        <f t="shared" si="665"/>
        <v>41816.456782712507</v>
      </c>
      <c r="AG706" s="16">
        <f t="shared" si="642"/>
        <v>2301.3401087959501</v>
      </c>
      <c r="AH706" s="16">
        <f t="shared" si="666"/>
        <v>227277.63274196783</v>
      </c>
      <c r="AI706" s="16">
        <f t="shared" si="667"/>
        <v>2925.3742917440295</v>
      </c>
      <c r="AJ706" s="16">
        <f t="shared" si="643"/>
        <v>224352.2584502238</v>
      </c>
      <c r="AK706" s="16">
        <f t="shared" si="668"/>
        <v>39491.984412044039</v>
      </c>
      <c r="AL706" s="16">
        <f t="shared" si="644"/>
        <v>2405.8569753754759</v>
      </c>
      <c r="AM706" s="16">
        <f t="shared" si="669"/>
        <v>219708.56326860958</v>
      </c>
      <c r="AN706" s="16">
        <f t="shared" si="670"/>
        <v>3057.8755788481153</v>
      </c>
      <c r="AO706" s="16">
        <f t="shared" si="645"/>
        <v>216650.68768976146</v>
      </c>
      <c r="AP706" s="16">
        <f t="shared" si="671"/>
        <v>38211.227276375015</v>
      </c>
      <c r="AQ706" s="16">
        <f t="shared" si="646"/>
        <v>2405.8569753754759</v>
      </c>
      <c r="AR706" s="16">
        <f t="shared" si="672"/>
        <v>219708.56326860958</v>
      </c>
      <c r="AS706" s="16">
        <f t="shared" si="673"/>
        <v>3057.8755788481153</v>
      </c>
      <c r="AT706" s="16">
        <f t="shared" si="647"/>
        <v>216650.68768976146</v>
      </c>
      <c r="AU706" s="16">
        <f t="shared" si="674"/>
        <v>38211.227276375015</v>
      </c>
    </row>
    <row r="707" spans="2:47">
      <c r="B707" s="13">
        <v>24</v>
      </c>
      <c r="C707" s="16">
        <f t="shared" si="630"/>
        <v>1002.6833330692219</v>
      </c>
      <c r="D707" s="16">
        <f t="shared" si="648"/>
        <v>413313.90850119351</v>
      </c>
      <c r="E707" s="16">
        <f t="shared" si="649"/>
        <v>1281.4405201493073</v>
      </c>
      <c r="F707" s="16">
        <f t="shared" si="631"/>
        <v>412032.4679810442</v>
      </c>
      <c r="G707" s="16">
        <f t="shared" si="650"/>
        <v>65977.649795283709</v>
      </c>
      <c r="H707" s="16">
        <f t="shared" si="632"/>
        <v>4711.1477028079053</v>
      </c>
      <c r="I707" s="16">
        <f t="shared" si="651"/>
        <v>-44049.964904071137</v>
      </c>
      <c r="J707" s="16">
        <f t="shared" si="652"/>
        <v>0</v>
      </c>
      <c r="K707" s="16">
        <f t="shared" si="633"/>
        <v>-48761.11260687904</v>
      </c>
      <c r="L707" s="16">
        <f t="shared" si="653"/>
        <v>0</v>
      </c>
      <c r="M707" s="16">
        <f t="shared" si="634"/>
        <v>2896.5087745912074</v>
      </c>
      <c r="N707" s="16">
        <f t="shared" si="654"/>
        <v>159031.44108387813</v>
      </c>
      <c r="O707" s="16">
        <f t="shared" si="655"/>
        <v>3687.9221973492486</v>
      </c>
      <c r="P707" s="16">
        <f t="shared" si="635"/>
        <v>155343.51888652888</v>
      </c>
      <c r="Q707" s="16">
        <f t="shared" si="656"/>
        <v>26595.830110254603</v>
      </c>
      <c r="R707" s="16">
        <f t="shared" si="636"/>
        <v>1921.620640082833</v>
      </c>
      <c r="S707" s="16">
        <f t="shared" si="657"/>
        <v>281999.05128583394</v>
      </c>
      <c r="T707" s="16">
        <f t="shared" si="658"/>
        <v>2451.3137986931015</v>
      </c>
      <c r="U707" s="16">
        <f t="shared" si="637"/>
        <v>279547.73748714081</v>
      </c>
      <c r="V707" s="16">
        <f t="shared" si="659"/>
        <v>46290.43355688241</v>
      </c>
      <c r="W707" s="16">
        <f t="shared" si="638"/>
        <v>2460.3738419549991</v>
      </c>
      <c r="X707" s="16">
        <f t="shared" si="660"/>
        <v>215502.35185553032</v>
      </c>
      <c r="Y707" s="16">
        <f t="shared" si="661"/>
        <v>3135.4402339301569</v>
      </c>
      <c r="Z707" s="16">
        <f t="shared" si="639"/>
        <v>212366.91162160016</v>
      </c>
      <c r="AA707" s="16">
        <f t="shared" si="662"/>
        <v>35793.315002615818</v>
      </c>
      <c r="AB707" s="16">
        <f t="shared" si="640"/>
        <v>2192.8488320207739</v>
      </c>
      <c r="AC707" s="16">
        <f t="shared" si="663"/>
        <v>245155.82263736063</v>
      </c>
      <c r="AD707" s="16">
        <f t="shared" si="664"/>
        <v>2795.7585108870671</v>
      </c>
      <c r="AE707" s="16">
        <f t="shared" si="641"/>
        <v>242360.06412647356</v>
      </c>
      <c r="AF707" s="16">
        <f t="shared" si="665"/>
        <v>40529.001619686678</v>
      </c>
      <c r="AG707" s="16">
        <f t="shared" si="642"/>
        <v>2301.3401087959501</v>
      </c>
      <c r="AH707" s="16">
        <f t="shared" si="666"/>
        <v>230620.66055132306</v>
      </c>
      <c r="AI707" s="16">
        <f t="shared" si="667"/>
        <v>2933.4260525504769</v>
      </c>
      <c r="AJ707" s="16">
        <f t="shared" si="643"/>
        <v>227687.2344987726</v>
      </c>
      <c r="AK707" s="16">
        <f t="shared" si="668"/>
        <v>38225.155042318445</v>
      </c>
      <c r="AL707" s="16">
        <f t="shared" si="644"/>
        <v>2405.8569753754759</v>
      </c>
      <c r="AM707" s="16">
        <f t="shared" si="669"/>
        <v>222703.90790381341</v>
      </c>
      <c r="AN707" s="16">
        <f t="shared" si="670"/>
        <v>3066.3076297260109</v>
      </c>
      <c r="AO707" s="16">
        <f t="shared" si="645"/>
        <v>219637.6002740874</v>
      </c>
      <c r="AP707" s="16">
        <f t="shared" si="671"/>
        <v>36946.190657915817</v>
      </c>
      <c r="AQ707" s="16">
        <f t="shared" si="646"/>
        <v>2405.8569753754759</v>
      </c>
      <c r="AR707" s="16">
        <f t="shared" si="672"/>
        <v>222703.90790381341</v>
      </c>
      <c r="AS707" s="16">
        <f t="shared" si="673"/>
        <v>3066.3076297260109</v>
      </c>
      <c r="AT707" s="16">
        <f t="shared" si="647"/>
        <v>219637.6002740874</v>
      </c>
      <c r="AU707" s="16">
        <f t="shared" si="674"/>
        <v>36946.190657915817</v>
      </c>
    </row>
    <row r="708" spans="2:47">
      <c r="B708" s="13">
        <v>25</v>
      </c>
      <c r="C708" s="16">
        <f t="shared" si="630"/>
        <v>1002.6833330692219</v>
      </c>
      <c r="D708" s="16">
        <f t="shared" si="648"/>
        <v>423544.65513643454</v>
      </c>
      <c r="E708" s="16">
        <f t="shared" si="649"/>
        <v>1284.6654976849677</v>
      </c>
      <c r="F708" s="16">
        <f t="shared" si="631"/>
        <v>422259.98963874957</v>
      </c>
      <c r="G708" s="16">
        <f t="shared" si="650"/>
        <v>64487.775573119987</v>
      </c>
      <c r="H708" s="16">
        <f t="shared" si="632"/>
        <v>4711.1477028079053</v>
      </c>
      <c r="I708" s="16">
        <f t="shared" si="651"/>
        <v>-50223.945985085411</v>
      </c>
      <c r="J708" s="16">
        <f t="shared" si="652"/>
        <v>0</v>
      </c>
      <c r="K708" s="16">
        <f t="shared" si="633"/>
        <v>-54935.093687893313</v>
      </c>
      <c r="L708" s="16">
        <f t="shared" si="653"/>
        <v>0</v>
      </c>
      <c r="M708" s="16">
        <f t="shared" si="634"/>
        <v>2896.5087745912074</v>
      </c>
      <c r="N708" s="16">
        <f t="shared" si="654"/>
        <v>159683.81680421848</v>
      </c>
      <c r="O708" s="16">
        <f t="shared" si="655"/>
        <v>3697.8101984058985</v>
      </c>
      <c r="P708" s="16">
        <f t="shared" si="635"/>
        <v>155986.00660581258</v>
      </c>
      <c r="Q708" s="16">
        <f t="shared" si="656"/>
        <v>25470.537710766795</v>
      </c>
      <c r="R708" s="16">
        <f t="shared" si="636"/>
        <v>1921.620640082833</v>
      </c>
      <c r="S708" s="16">
        <f t="shared" si="657"/>
        <v>287358.30127253156</v>
      </c>
      <c r="T708" s="16">
        <f t="shared" si="658"/>
        <v>2457.6821764494325</v>
      </c>
      <c r="U708" s="16">
        <f t="shared" si="637"/>
        <v>284900.61909608211</v>
      </c>
      <c r="V708" s="16">
        <f t="shared" si="659"/>
        <v>44994.633843435797</v>
      </c>
      <c r="W708" s="16">
        <f t="shared" si="638"/>
        <v>2460.3738419549991</v>
      </c>
      <c r="X708" s="16">
        <f t="shared" si="660"/>
        <v>218300.44313230767</v>
      </c>
      <c r="Y708" s="16">
        <f t="shared" si="661"/>
        <v>3143.7233432258608</v>
      </c>
      <c r="Z708" s="16">
        <f t="shared" si="639"/>
        <v>215156.71978908181</v>
      </c>
      <c r="AA708" s="16">
        <f t="shared" si="662"/>
        <v>34586.136247029608</v>
      </c>
      <c r="AB708" s="16">
        <f t="shared" si="640"/>
        <v>2192.8488320207739</v>
      </c>
      <c r="AC708" s="16">
        <f t="shared" si="663"/>
        <v>249131.60431816723</v>
      </c>
      <c r="AD708" s="16">
        <f t="shared" si="664"/>
        <v>2803.089614642844</v>
      </c>
      <c r="AE708" s="16">
        <f t="shared" si="641"/>
        <v>246328.51470352439</v>
      </c>
      <c r="AF708" s="16">
        <f t="shared" si="665"/>
        <v>39287.246998240822</v>
      </c>
      <c r="AG708" s="16">
        <f t="shared" si="642"/>
        <v>2301.3401087959501</v>
      </c>
      <c r="AH708" s="16">
        <f t="shared" si="666"/>
        <v>234048.81583066832</v>
      </c>
      <c r="AI708" s="16">
        <f t="shared" si="667"/>
        <v>2941.1467793543106</v>
      </c>
      <c r="AJ708" s="16">
        <f t="shared" si="643"/>
        <v>231107.66905131401</v>
      </c>
      <c r="AK708" s="16">
        <f t="shared" si="668"/>
        <v>37004.708970320644</v>
      </c>
      <c r="AL708" s="16">
        <f t="shared" si="644"/>
        <v>2405.8569753754759</v>
      </c>
      <c r="AM708" s="16">
        <f t="shared" si="669"/>
        <v>225774.27482574538</v>
      </c>
      <c r="AN708" s="16">
        <f t="shared" si="670"/>
        <v>3074.3930921979991</v>
      </c>
      <c r="AO708" s="16">
        <f t="shared" si="645"/>
        <v>222699.88173354737</v>
      </c>
      <c r="AP708" s="16">
        <f t="shared" si="671"/>
        <v>35728.519924242668</v>
      </c>
      <c r="AQ708" s="16">
        <f t="shared" si="646"/>
        <v>2405.8569753754759</v>
      </c>
      <c r="AR708" s="16">
        <f t="shared" si="672"/>
        <v>225774.27482574538</v>
      </c>
      <c r="AS708" s="16">
        <f t="shared" si="673"/>
        <v>3074.3930921979991</v>
      </c>
      <c r="AT708" s="16">
        <f t="shared" si="647"/>
        <v>222699.88173354737</v>
      </c>
      <c r="AU708" s="16">
        <f t="shared" si="674"/>
        <v>35728.519924242668</v>
      </c>
    </row>
    <row r="709" spans="2:47">
      <c r="B709" s="13">
        <v>26</v>
      </c>
      <c r="C709" s="16">
        <f t="shared" si="630"/>
        <v>1002.6833330692219</v>
      </c>
      <c r="D709" s="16">
        <f t="shared" si="648"/>
        <v>434057.93374925625</v>
      </c>
      <c r="E709" s="16">
        <f t="shared" si="649"/>
        <v>1287.7564623575124</v>
      </c>
      <c r="F709" s="16">
        <f t="shared" si="631"/>
        <v>432770.17728689872</v>
      </c>
      <c r="G709" s="16">
        <f t="shared" si="650"/>
        <v>63035.739434715433</v>
      </c>
      <c r="H709" s="16">
        <f t="shared" si="632"/>
        <v>4711.1477028079053</v>
      </c>
      <c r="I709" s="16">
        <f t="shared" si="651"/>
        <v>-56583.146498530114</v>
      </c>
      <c r="J709" s="16">
        <f t="shared" si="652"/>
        <v>0</v>
      </c>
      <c r="K709" s="16">
        <f t="shared" si="633"/>
        <v>-61294.294201338016</v>
      </c>
      <c r="L709" s="16">
        <f t="shared" si="653"/>
        <v>0</v>
      </c>
      <c r="M709" s="16">
        <f t="shared" si="634"/>
        <v>2896.5087745912074</v>
      </c>
      <c r="N709" s="16">
        <f t="shared" si="654"/>
        <v>160344.25563037899</v>
      </c>
      <c r="O709" s="16">
        <f t="shared" si="655"/>
        <v>3707.2903529484342</v>
      </c>
      <c r="P709" s="16">
        <f t="shared" si="635"/>
        <v>156636.96527743054</v>
      </c>
      <c r="Q709" s="16">
        <f t="shared" si="656"/>
        <v>24393.762788046759</v>
      </c>
      <c r="R709" s="16">
        <f t="shared" si="636"/>
        <v>1921.620640082833</v>
      </c>
      <c r="S709" s="16">
        <f t="shared" si="657"/>
        <v>292860.74239362666</v>
      </c>
      <c r="T709" s="16">
        <f t="shared" si="658"/>
        <v>2463.786887443353</v>
      </c>
      <c r="U709" s="16">
        <f t="shared" si="637"/>
        <v>290396.95550618332</v>
      </c>
      <c r="V709" s="16">
        <f t="shared" si="659"/>
        <v>43741.27622895383</v>
      </c>
      <c r="W709" s="16">
        <f t="shared" si="638"/>
        <v>2460.3738419549991</v>
      </c>
      <c r="X709" s="16">
        <f t="shared" si="660"/>
        <v>221168.19853998875</v>
      </c>
      <c r="Y709" s="16">
        <f t="shared" si="661"/>
        <v>3151.6641908880224</v>
      </c>
      <c r="Z709" s="16">
        <f t="shared" si="639"/>
        <v>218016.53434910072</v>
      </c>
      <c r="AA709" s="16">
        <f t="shared" si="662"/>
        <v>33424.785382842514</v>
      </c>
      <c r="AB709" s="16">
        <f t="shared" si="640"/>
        <v>2192.8488320207739</v>
      </c>
      <c r="AC709" s="16">
        <f t="shared" si="663"/>
        <v>253210.93340434085</v>
      </c>
      <c r="AD709" s="16">
        <f t="shared" si="664"/>
        <v>2810.1175256927095</v>
      </c>
      <c r="AE709" s="16">
        <f t="shared" si="641"/>
        <v>250400.81587864814</v>
      </c>
      <c r="AF709" s="16">
        <f t="shared" si="665"/>
        <v>38089.450816494886</v>
      </c>
      <c r="AG709" s="16">
        <f t="shared" si="642"/>
        <v>2301.3401087959501</v>
      </c>
      <c r="AH709" s="16">
        <f t="shared" si="666"/>
        <v>237564.81732460775</v>
      </c>
      <c r="AI709" s="16">
        <f t="shared" si="667"/>
        <v>2948.5483409069893</v>
      </c>
      <c r="AJ709" s="16">
        <f t="shared" si="643"/>
        <v>234616.26898370075</v>
      </c>
      <c r="AK709" s="16">
        <f t="shared" si="668"/>
        <v>35828.846137852903</v>
      </c>
      <c r="AL709" s="16">
        <f t="shared" si="644"/>
        <v>2405.8569753754759</v>
      </c>
      <c r="AM709" s="16">
        <f t="shared" si="669"/>
        <v>228922.1164291827</v>
      </c>
      <c r="AN709" s="16">
        <f t="shared" si="670"/>
        <v>3082.1443857421441</v>
      </c>
      <c r="AO709" s="16">
        <f t="shared" si="645"/>
        <v>225839.97204344056</v>
      </c>
      <c r="AP709" s="16">
        <f t="shared" si="671"/>
        <v>34556.353885282064</v>
      </c>
      <c r="AQ709" s="16">
        <f t="shared" si="646"/>
        <v>2405.8569753754759</v>
      </c>
      <c r="AR709" s="16">
        <f t="shared" si="672"/>
        <v>228922.1164291827</v>
      </c>
      <c r="AS709" s="16">
        <f t="shared" si="673"/>
        <v>3082.1443857421441</v>
      </c>
      <c r="AT709" s="16">
        <f t="shared" si="647"/>
        <v>225839.97204344056</v>
      </c>
      <c r="AU709" s="16">
        <f t="shared" si="674"/>
        <v>34556.353885282064</v>
      </c>
    </row>
    <row r="710" spans="2:47">
      <c r="B710" s="13">
        <v>27</v>
      </c>
      <c r="C710" s="16">
        <f t="shared" si="630"/>
        <v>1002.6833330692219</v>
      </c>
      <c r="D710" s="16">
        <f t="shared" si="648"/>
        <v>444861.77604029467</v>
      </c>
      <c r="E710" s="16">
        <f t="shared" si="649"/>
        <v>1290.7183428080973</v>
      </c>
      <c r="F710" s="16">
        <f t="shared" si="631"/>
        <v>443571.0576974866</v>
      </c>
      <c r="G710" s="16">
        <f t="shared" si="650"/>
        <v>61620.439267099478</v>
      </c>
      <c r="H710" s="16">
        <f t="shared" si="632"/>
        <v>4711.1477028079053</v>
      </c>
      <c r="I710" s="16">
        <f t="shared" si="651"/>
        <v>-63133.123027378155</v>
      </c>
      <c r="J710" s="16">
        <f t="shared" si="652"/>
        <v>0</v>
      </c>
      <c r="K710" s="16">
        <f t="shared" si="633"/>
        <v>-67844.270730186065</v>
      </c>
      <c r="L710" s="16">
        <f t="shared" si="653"/>
        <v>0</v>
      </c>
      <c r="M710" s="16">
        <f t="shared" si="634"/>
        <v>2896.5087745912074</v>
      </c>
      <c r="N710" s="16">
        <f t="shared" si="654"/>
        <v>161013.40208728198</v>
      </c>
      <c r="O710" s="16">
        <f t="shared" si="655"/>
        <v>3716.3773978416411</v>
      </c>
      <c r="P710" s="16">
        <f t="shared" si="635"/>
        <v>157297.02468944035</v>
      </c>
      <c r="Q710" s="16">
        <f t="shared" si="656"/>
        <v>23363.457106726109</v>
      </c>
      <c r="R710" s="16">
        <f t="shared" si="636"/>
        <v>1921.620640082833</v>
      </c>
      <c r="S710" s="16">
        <f t="shared" si="657"/>
        <v>298510.64644302608</v>
      </c>
      <c r="T710" s="16">
        <f t="shared" si="658"/>
        <v>2469.6375448734507</v>
      </c>
      <c r="U710" s="16">
        <f t="shared" si="637"/>
        <v>296041.00889815262</v>
      </c>
      <c r="V710" s="16">
        <f t="shared" si="659"/>
        <v>42528.819617841305</v>
      </c>
      <c r="W710" s="16">
        <f t="shared" si="638"/>
        <v>2460.3738419549991</v>
      </c>
      <c r="X710" s="16">
        <f t="shared" si="660"/>
        <v>224107.91631881462</v>
      </c>
      <c r="Y710" s="16">
        <f t="shared" si="661"/>
        <v>3159.2751968972784</v>
      </c>
      <c r="Z710" s="16">
        <f t="shared" si="639"/>
        <v>220948.64112191735</v>
      </c>
      <c r="AA710" s="16">
        <f t="shared" si="662"/>
        <v>32307.443451312371</v>
      </c>
      <c r="AB710" s="16">
        <f t="shared" si="640"/>
        <v>2192.8488320207739</v>
      </c>
      <c r="AC710" s="16">
        <f t="shared" si="663"/>
        <v>257397.01467429756</v>
      </c>
      <c r="AD710" s="16">
        <f t="shared" si="664"/>
        <v>2816.8532695092581</v>
      </c>
      <c r="AE710" s="16">
        <f t="shared" si="641"/>
        <v>254580.16140478832</v>
      </c>
      <c r="AF710" s="16">
        <f t="shared" si="665"/>
        <v>36933.935896322575</v>
      </c>
      <c r="AG710" s="16">
        <f t="shared" si="642"/>
        <v>2301.3401087959501</v>
      </c>
      <c r="AH710" s="16">
        <f t="shared" si="666"/>
        <v>241171.44753910534</v>
      </c>
      <c r="AI710" s="16">
        <f t="shared" si="667"/>
        <v>2955.6423313109362</v>
      </c>
      <c r="AJ710" s="16">
        <f t="shared" si="643"/>
        <v>238215.80520779442</v>
      </c>
      <c r="AK710" s="16">
        <f t="shared" si="668"/>
        <v>34695.834133544107</v>
      </c>
      <c r="AL710" s="16">
        <f t="shared" si="644"/>
        <v>2405.8569753754759</v>
      </c>
      <c r="AM710" s="16">
        <f t="shared" si="669"/>
        <v>232149.9408623343</v>
      </c>
      <c r="AN710" s="16">
        <f t="shared" si="670"/>
        <v>3089.5736430852321</v>
      </c>
      <c r="AO710" s="16">
        <f t="shared" si="645"/>
        <v>229060.36721924908</v>
      </c>
      <c r="AP710" s="16">
        <f t="shared" si="671"/>
        <v>33427.901699400201</v>
      </c>
      <c r="AQ710" s="16">
        <f t="shared" si="646"/>
        <v>2405.8569753754759</v>
      </c>
      <c r="AR710" s="16">
        <f t="shared" si="672"/>
        <v>232149.9408623343</v>
      </c>
      <c r="AS710" s="16">
        <f t="shared" si="673"/>
        <v>3089.5736430852321</v>
      </c>
      <c r="AT710" s="16">
        <f t="shared" si="647"/>
        <v>229060.36721924908</v>
      </c>
      <c r="AU710" s="16">
        <f t="shared" si="674"/>
        <v>33427.901699400201</v>
      </c>
    </row>
    <row r="711" spans="2:47">
      <c r="B711" s="13">
        <v>28</v>
      </c>
      <c r="C711" s="16">
        <f t="shared" si="630"/>
        <v>1002.6833330692219</v>
      </c>
      <c r="D711" s="16">
        <f t="shared" si="648"/>
        <v>455964.43304955435</v>
      </c>
      <c r="E711" s="16">
        <f t="shared" si="649"/>
        <v>1293.5559420850298</v>
      </c>
      <c r="F711" s="16">
        <f t="shared" si="631"/>
        <v>454670.87710746931</v>
      </c>
      <c r="G711" s="16">
        <f t="shared" si="650"/>
        <v>60240.807969530782</v>
      </c>
      <c r="H711" s="16">
        <f t="shared" si="632"/>
        <v>4711.1477028079053</v>
      </c>
      <c r="I711" s="16">
        <f t="shared" si="651"/>
        <v>-69879.598852091643</v>
      </c>
      <c r="J711" s="16">
        <f t="shared" si="652"/>
        <v>0</v>
      </c>
      <c r="K711" s="16">
        <f t="shared" si="633"/>
        <v>-74590.746554899553</v>
      </c>
      <c r="L711" s="16">
        <f t="shared" si="653"/>
        <v>0</v>
      </c>
      <c r="M711" s="16">
        <f t="shared" si="634"/>
        <v>2896.5087745912074</v>
      </c>
      <c r="N711" s="16">
        <f t="shared" si="654"/>
        <v>161691.9035592633</v>
      </c>
      <c r="O711" s="16">
        <f t="shared" si="655"/>
        <v>3725.0857183660291</v>
      </c>
      <c r="P711" s="16">
        <f t="shared" si="635"/>
        <v>157966.81784089727</v>
      </c>
      <c r="Q711" s="16">
        <f t="shared" si="656"/>
        <v>22377.652732837265</v>
      </c>
      <c r="R711" s="16">
        <f t="shared" si="636"/>
        <v>1921.620640082833</v>
      </c>
      <c r="S711" s="16">
        <f t="shared" si="657"/>
        <v>304312.39468676702</v>
      </c>
      <c r="T711" s="16">
        <f t="shared" si="658"/>
        <v>2475.2435246361674</v>
      </c>
      <c r="U711" s="16">
        <f t="shared" si="637"/>
        <v>301837.15116213087</v>
      </c>
      <c r="V711" s="16">
        <f t="shared" si="659"/>
        <v>41355.779294067383</v>
      </c>
      <c r="W711" s="16">
        <f t="shared" si="638"/>
        <v>2460.3738419549991</v>
      </c>
      <c r="X711" s="16">
        <f t="shared" si="660"/>
        <v>227121.94615486372</v>
      </c>
      <c r="Y711" s="16">
        <f t="shared" si="661"/>
        <v>3166.5684800405411</v>
      </c>
      <c r="Z711" s="16">
        <f t="shared" si="639"/>
        <v>223955.37767482319</v>
      </c>
      <c r="AA711" s="16">
        <f t="shared" si="662"/>
        <v>31232.360975174273</v>
      </c>
      <c r="AB711" s="16">
        <f t="shared" si="640"/>
        <v>2192.8488320207739</v>
      </c>
      <c r="AC711" s="16">
        <f t="shared" si="663"/>
        <v>261693.13111443809</v>
      </c>
      <c r="AD711" s="16">
        <f t="shared" si="664"/>
        <v>2823.3076020494109</v>
      </c>
      <c r="AE711" s="16">
        <f t="shared" si="641"/>
        <v>258869.82351238868</v>
      </c>
      <c r="AF711" s="16">
        <f t="shared" si="665"/>
        <v>35819.087958294345</v>
      </c>
      <c r="AG711" s="16">
        <f t="shared" si="642"/>
        <v>2301.3401087959501</v>
      </c>
      <c r="AH711" s="16">
        <f t="shared" si="666"/>
        <v>244871.5548053002</v>
      </c>
      <c r="AI711" s="16">
        <f t="shared" si="667"/>
        <v>2962.4400623754659</v>
      </c>
      <c r="AJ711" s="16">
        <f t="shared" si="643"/>
        <v>241909.11474292472</v>
      </c>
      <c r="AK711" s="16">
        <f t="shared" si="668"/>
        <v>33604.006078745711</v>
      </c>
      <c r="AL711" s="16">
        <f t="shared" si="644"/>
        <v>2405.8569753754759</v>
      </c>
      <c r="AM711" s="16">
        <f t="shared" si="669"/>
        <v>235460.31387935489</v>
      </c>
      <c r="AN711" s="16">
        <f t="shared" si="670"/>
        <v>3096.6927021358374</v>
      </c>
      <c r="AO711" s="16">
        <f t="shared" si="645"/>
        <v>232363.62117721906</v>
      </c>
      <c r="AP711" s="16">
        <f t="shared" si="671"/>
        <v>32341.44067137668</v>
      </c>
      <c r="AQ711" s="16">
        <f t="shared" si="646"/>
        <v>2405.8569753754759</v>
      </c>
      <c r="AR711" s="16">
        <f t="shared" si="672"/>
        <v>235460.31387935489</v>
      </c>
      <c r="AS711" s="16">
        <f t="shared" si="673"/>
        <v>3096.6927021358374</v>
      </c>
      <c r="AT711" s="16">
        <f t="shared" si="647"/>
        <v>232363.62117721906</v>
      </c>
      <c r="AU711" s="16">
        <f t="shared" si="674"/>
        <v>32341.44067137668</v>
      </c>
    </row>
    <row r="712" spans="2:47">
      <c r="B712" s="13">
        <v>29</v>
      </c>
      <c r="C712" s="16">
        <f t="shared" si="630"/>
        <v>1002.6833330692219</v>
      </c>
      <c r="D712" s="16">
        <f t="shared" si="648"/>
        <v>467374.38141385198</v>
      </c>
      <c r="E712" s="16">
        <f t="shared" si="649"/>
        <v>1296.2739357100456</v>
      </c>
      <c r="F712" s="16">
        <f t="shared" si="631"/>
        <v>466078.10747814196</v>
      </c>
      <c r="G712" s="16">
        <f t="shared" si="650"/>
        <v>58895.812411139574</v>
      </c>
      <c r="H712" s="16">
        <f t="shared" si="632"/>
        <v>4711.1477028079053</v>
      </c>
      <c r="I712" s="16">
        <f t="shared" si="651"/>
        <v>-76828.468951546543</v>
      </c>
      <c r="J712" s="16">
        <f t="shared" si="652"/>
        <v>0</v>
      </c>
      <c r="K712" s="16">
        <f t="shared" si="633"/>
        <v>-81539.616654354453</v>
      </c>
      <c r="L712" s="16">
        <f t="shared" si="653"/>
        <v>0</v>
      </c>
      <c r="M712" s="16">
        <f t="shared" si="634"/>
        <v>2896.5087745912074</v>
      </c>
      <c r="N712" s="16">
        <f t="shared" si="654"/>
        <v>162380.41073137193</v>
      </c>
      <c r="O712" s="16">
        <f t="shared" si="655"/>
        <v>3733.429339852968</v>
      </c>
      <c r="P712" s="16">
        <f t="shared" si="635"/>
        <v>158646.98139151896</v>
      </c>
      <c r="Q712" s="16">
        <f t="shared" si="656"/>
        <v>21434.459454893204</v>
      </c>
      <c r="R712" s="16">
        <f t="shared" si="636"/>
        <v>1921.620640082833</v>
      </c>
      <c r="S712" s="16">
        <f t="shared" si="657"/>
        <v>310270.48116560082</v>
      </c>
      <c r="T712" s="16">
        <f t="shared" si="658"/>
        <v>2480.6139607239475</v>
      </c>
      <c r="U712" s="16">
        <f t="shared" si="637"/>
        <v>307789.86720487685</v>
      </c>
      <c r="V712" s="16">
        <f t="shared" si="659"/>
        <v>40220.725140687813</v>
      </c>
      <c r="W712" s="16">
        <f t="shared" si="638"/>
        <v>2460.3738419549991</v>
      </c>
      <c r="X712" s="16">
        <f t="shared" si="660"/>
        <v>230212.69092705776</v>
      </c>
      <c r="Y712" s="16">
        <f t="shared" si="661"/>
        <v>3173.5558513848646</v>
      </c>
      <c r="Z712" s="16">
        <f t="shared" si="639"/>
        <v>227039.13507567291</v>
      </c>
      <c r="AA712" s="16">
        <f t="shared" si="662"/>
        <v>30197.855737613543</v>
      </c>
      <c r="AB712" s="16">
        <f t="shared" si="640"/>
        <v>2192.8488320207739</v>
      </c>
      <c r="AC712" s="16">
        <f t="shared" si="663"/>
        <v>266102.6463813248</v>
      </c>
      <c r="AD712" s="16">
        <f t="shared" si="664"/>
        <v>2829.4910041911098</v>
      </c>
      <c r="AE712" s="16">
        <f t="shared" si="641"/>
        <v>263273.15537713369</v>
      </c>
      <c r="AF712" s="16">
        <f t="shared" si="665"/>
        <v>34743.353620803835</v>
      </c>
      <c r="AG712" s="16">
        <f t="shared" si="642"/>
        <v>2301.3401087959501</v>
      </c>
      <c r="AH712" s="16">
        <f t="shared" si="666"/>
        <v>248668.05540884205</v>
      </c>
      <c r="AI712" s="16">
        <f t="shared" si="667"/>
        <v>2968.9525576457913</v>
      </c>
      <c r="AJ712" s="16">
        <f t="shared" si="643"/>
        <v>245699.10285119625</v>
      </c>
      <c r="AK712" s="16">
        <f t="shared" si="668"/>
        <v>32551.758538219536</v>
      </c>
      <c r="AL712" s="16">
        <f t="shared" si="644"/>
        <v>2405.8569753754759</v>
      </c>
      <c r="AM712" s="16">
        <f t="shared" si="669"/>
        <v>238855.86075291058</v>
      </c>
      <c r="AN712" s="16">
        <f t="shared" si="670"/>
        <v>3103.5130996725829</v>
      </c>
      <c r="AO712" s="16">
        <f t="shared" si="645"/>
        <v>235752.34765323799</v>
      </c>
      <c r="AP712" s="16">
        <f t="shared" si="671"/>
        <v>31295.314075943334</v>
      </c>
      <c r="AQ712" s="16">
        <f t="shared" si="646"/>
        <v>2405.8569753754759</v>
      </c>
      <c r="AR712" s="16">
        <f t="shared" si="672"/>
        <v>238855.86075291058</v>
      </c>
      <c r="AS712" s="16">
        <f t="shared" si="673"/>
        <v>3103.5130996725829</v>
      </c>
      <c r="AT712" s="16">
        <f t="shared" si="647"/>
        <v>235752.34765323799</v>
      </c>
      <c r="AU712" s="16">
        <f t="shared" si="674"/>
        <v>31295.314075943334</v>
      </c>
    </row>
    <row r="713" spans="2:47">
      <c r="B713" s="13">
        <v>30</v>
      </c>
      <c r="C713" s="16">
        <f t="shared" si="630"/>
        <v>1002.6833330692219</v>
      </c>
      <c r="D713" s="16">
        <f t="shared" si="648"/>
        <v>479100.32980108121</v>
      </c>
      <c r="E713" s="16">
        <f t="shared" si="649"/>
        <v>1298.8768703553242</v>
      </c>
      <c r="F713" s="16">
        <f t="shared" si="631"/>
        <v>477801.45293072588</v>
      </c>
      <c r="G713" s="16">
        <f t="shared" si="650"/>
        <v>57584.452405316762</v>
      </c>
      <c r="H713" s="16">
        <f t="shared" si="632"/>
        <v>4711.1477028079053</v>
      </c>
      <c r="I713" s="16">
        <f t="shared" si="651"/>
        <v>-83985.805153985086</v>
      </c>
      <c r="J713" s="16">
        <f t="shared" si="652"/>
        <v>0</v>
      </c>
      <c r="K713" s="16">
        <f t="shared" si="633"/>
        <v>-88696.952856792996</v>
      </c>
      <c r="L713" s="16">
        <f t="shared" si="653"/>
        <v>0</v>
      </c>
      <c r="M713" s="16">
        <f t="shared" si="634"/>
        <v>2896.5087745912074</v>
      </c>
      <c r="N713" s="16">
        <f t="shared" si="654"/>
        <v>163079.57805159802</v>
      </c>
      <c r="O713" s="16">
        <f t="shared" si="655"/>
        <v>3741.421921322361</v>
      </c>
      <c r="P713" s="16">
        <f t="shared" si="635"/>
        <v>159338.15613027566</v>
      </c>
      <c r="Q713" s="16">
        <f t="shared" si="656"/>
        <v>20532.062237781192</v>
      </c>
      <c r="R713" s="16">
        <f t="shared" si="636"/>
        <v>1921.620640082833</v>
      </c>
      <c r="S713" s="16">
        <f t="shared" si="657"/>
        <v>316389.51609458117</v>
      </c>
      <c r="T713" s="16">
        <f t="shared" si="658"/>
        <v>2485.7577418718538</v>
      </c>
      <c r="U713" s="16">
        <f t="shared" si="637"/>
        <v>313903.75835270929</v>
      </c>
      <c r="V713" s="16">
        <f t="shared" si="659"/>
        <v>39122.279884921452</v>
      </c>
      <c r="W713" s="16">
        <f t="shared" si="638"/>
        <v>2460.3738419549991</v>
      </c>
      <c r="X713" s="16">
        <f t="shared" si="660"/>
        <v>233382.60850968721</v>
      </c>
      <c r="Y713" s="16">
        <f t="shared" si="661"/>
        <v>3180.2488094037712</v>
      </c>
      <c r="Z713" s="16">
        <f t="shared" si="639"/>
        <v>230202.35970028344</v>
      </c>
      <c r="AA713" s="16">
        <f t="shared" si="662"/>
        <v>29202.310591188958</v>
      </c>
      <c r="AB713" s="16">
        <f t="shared" si="640"/>
        <v>2192.8488320207739</v>
      </c>
      <c r="AC713" s="16">
        <f t="shared" si="663"/>
        <v>270629.00733837084</v>
      </c>
      <c r="AD713" s="16">
        <f t="shared" si="664"/>
        <v>2835.413677621339</v>
      </c>
      <c r="AE713" s="16">
        <f t="shared" si="641"/>
        <v>267793.5936607495</v>
      </c>
      <c r="AF713" s="16">
        <f t="shared" si="665"/>
        <v>33705.238426953292</v>
      </c>
      <c r="AG713" s="16">
        <f t="shared" si="642"/>
        <v>2301.3401087959501</v>
      </c>
      <c r="AH713" s="16">
        <f t="shared" si="666"/>
        <v>252563.93578485868</v>
      </c>
      <c r="AI713" s="16">
        <f t="shared" si="667"/>
        <v>2975.1905479664001</v>
      </c>
      <c r="AJ713" s="16">
        <f t="shared" si="643"/>
        <v>249588.74523689228</v>
      </c>
      <c r="AK713" s="16">
        <f t="shared" si="668"/>
        <v>31537.549459412763</v>
      </c>
      <c r="AL713" s="16">
        <f t="shared" si="644"/>
        <v>2405.8569753754759</v>
      </c>
      <c r="AM713" s="16">
        <f t="shared" si="669"/>
        <v>242339.26824666944</v>
      </c>
      <c r="AN713" s="16">
        <f t="shared" si="670"/>
        <v>3110.0460666423528</v>
      </c>
      <c r="AO713" s="16">
        <f t="shared" si="645"/>
        <v>239229.22218002708</v>
      </c>
      <c r="AP713" s="16">
        <f t="shared" si="671"/>
        <v>30287.929010879077</v>
      </c>
      <c r="AQ713" s="16">
        <f t="shared" si="646"/>
        <v>2405.8569753754759</v>
      </c>
      <c r="AR713" s="16">
        <f t="shared" si="672"/>
        <v>242339.26824666944</v>
      </c>
      <c r="AS713" s="16">
        <f t="shared" si="673"/>
        <v>3110.0460666423528</v>
      </c>
      <c r="AT713" s="16">
        <f t="shared" si="647"/>
        <v>239229.22218002708</v>
      </c>
      <c r="AU713" s="16">
        <f t="shared" si="674"/>
        <v>30287.929010879077</v>
      </c>
    </row>
    <row r="714" spans="2:47">
      <c r="B714" s="13">
        <v>31</v>
      </c>
      <c r="C714" s="16">
        <f t="shared" si="630"/>
        <v>1002.6833330692219</v>
      </c>
      <c r="D714" s="16">
        <f t="shared" si="648"/>
        <v>491151.22552561032</v>
      </c>
      <c r="E714" s="16">
        <f t="shared" si="649"/>
        <v>1301.3691630761259</v>
      </c>
      <c r="F714" s="16">
        <f t="shared" si="631"/>
        <v>489849.85636253422</v>
      </c>
      <c r="G714" s="16">
        <f t="shared" si="650"/>
        <v>56305.759702071904</v>
      </c>
      <c r="H714" s="16">
        <f t="shared" si="632"/>
        <v>4711.1477028079053</v>
      </c>
      <c r="I714" s="16">
        <f t="shared" si="651"/>
        <v>-91357.861442496782</v>
      </c>
      <c r="J714" s="16">
        <f t="shared" si="652"/>
        <v>0</v>
      </c>
      <c r="K714" s="16">
        <f t="shared" si="633"/>
        <v>-96069.009145304692</v>
      </c>
      <c r="L714" s="16">
        <f t="shared" si="653"/>
        <v>0</v>
      </c>
      <c r="M714" s="16">
        <f t="shared" si="634"/>
        <v>2896.5087745912074</v>
      </c>
      <c r="N714" s="16">
        <f t="shared" si="654"/>
        <v>163790.06421255556</v>
      </c>
      <c r="O714" s="16">
        <f t="shared" si="655"/>
        <v>3749.0767509526117</v>
      </c>
      <c r="P714" s="16">
        <f t="shared" si="635"/>
        <v>160040.98746160296</v>
      </c>
      <c r="Q714" s="16">
        <f t="shared" si="656"/>
        <v>19668.718713939801</v>
      </c>
      <c r="R714" s="16">
        <f t="shared" si="636"/>
        <v>1921.620640082833</v>
      </c>
      <c r="S714" s="16">
        <f t="shared" si="657"/>
        <v>322674.229361084</v>
      </c>
      <c r="T714" s="16">
        <f t="shared" si="658"/>
        <v>2490.6835093433056</v>
      </c>
      <c r="U714" s="16">
        <f t="shared" si="637"/>
        <v>320183.5458517407</v>
      </c>
      <c r="V714" s="16">
        <f t="shared" si="659"/>
        <v>38059.117371458487</v>
      </c>
      <c r="W714" s="16">
        <f t="shared" si="638"/>
        <v>2460.3738419549991</v>
      </c>
      <c r="X714" s="16">
        <f t="shared" si="660"/>
        <v>236634.21363030936</v>
      </c>
      <c r="Y714" s="16">
        <f t="shared" si="661"/>
        <v>3186.6585366135628</v>
      </c>
      <c r="Z714" s="16">
        <f t="shared" si="639"/>
        <v>233447.55509369579</v>
      </c>
      <c r="AA714" s="16">
        <f t="shared" si="662"/>
        <v>28244.171300332451</v>
      </c>
      <c r="AB714" s="16">
        <f t="shared" si="640"/>
        <v>2192.8488320207739</v>
      </c>
      <c r="AC714" s="16">
        <f t="shared" si="663"/>
        <v>275275.74666763085</v>
      </c>
      <c r="AD714" s="16">
        <f t="shared" si="664"/>
        <v>2841.0855420494527</v>
      </c>
      <c r="AE714" s="16">
        <f t="shared" si="641"/>
        <v>272434.66112558142</v>
      </c>
      <c r="AF714" s="16">
        <f t="shared" si="665"/>
        <v>32703.304902351723</v>
      </c>
      <c r="AG714" s="16">
        <f t="shared" si="642"/>
        <v>2301.3401087959501</v>
      </c>
      <c r="AH714" s="16">
        <f t="shared" si="666"/>
        <v>256562.25477881107</v>
      </c>
      <c r="AI714" s="16">
        <f t="shared" si="667"/>
        <v>2981.164468446048</v>
      </c>
      <c r="AJ714" s="16">
        <f t="shared" si="643"/>
        <v>253581.09031036502</v>
      </c>
      <c r="AK714" s="16">
        <f t="shared" si="668"/>
        <v>30559.896143670601</v>
      </c>
      <c r="AL714" s="16">
        <f t="shared" si="644"/>
        <v>2405.8569753754759</v>
      </c>
      <c r="AM714" s="16">
        <f t="shared" si="669"/>
        <v>245913.28664773703</v>
      </c>
      <c r="AN714" s="16">
        <f t="shared" si="670"/>
        <v>3116.3025249293928</v>
      </c>
      <c r="AO714" s="16">
        <f t="shared" si="645"/>
        <v>242796.98412280763</v>
      </c>
      <c r="AP714" s="16">
        <f t="shared" si="671"/>
        <v>29317.754283185652</v>
      </c>
      <c r="AQ714" s="16">
        <f t="shared" si="646"/>
        <v>2405.8569753754759</v>
      </c>
      <c r="AR714" s="16">
        <f t="shared" si="672"/>
        <v>245913.28664773703</v>
      </c>
      <c r="AS714" s="16">
        <f t="shared" si="673"/>
        <v>3116.3025249293928</v>
      </c>
      <c r="AT714" s="16">
        <f t="shared" si="647"/>
        <v>242796.98412280763</v>
      </c>
      <c r="AU714" s="16">
        <f t="shared" si="674"/>
        <v>29317.754283185652</v>
      </c>
    </row>
    <row r="715" spans="2:47">
      <c r="B715" s="13">
        <v>32</v>
      </c>
      <c r="C715" s="16">
        <f t="shared" ref="C715:C736" si="675">IF($C$676-12*$B715&lt;=0,0,($C$679*MIN(12,$C$676-12*$B715)-$C$675*(MIN(12,$C$676-12*$B715)-MAX(0,MIN(12,$C$676-12*$B715,$C$677-12*$B715))))/12)</f>
        <v>1002.6833330692219</v>
      </c>
      <c r="D715" s="16">
        <f t="shared" si="648"/>
        <v>503536.26134930342</v>
      </c>
      <c r="E715" s="16">
        <f t="shared" si="649"/>
        <v>1303.7551010467553</v>
      </c>
      <c r="F715" s="16">
        <f t="shared" ref="F715:F746" si="676">IF(E715&gt;0,IF(E715&lt;=D715,D715-E715,C715*(D715/E715-1)),D715-C715)</f>
        <v>502232.50624825666</v>
      </c>
      <c r="G715" s="16">
        <f t="shared" si="650"/>
        <v>55058.796999412036</v>
      </c>
      <c r="H715" s="16">
        <f t="shared" ref="H715:H736" si="677">IF($H$676-12*$B715&lt;=0,0,($H$679*MIN(12,$H$676-12*$B715)-$H$675*(MIN(12,$H$676-12*$B715)-MAX(0,MIN(12,$H$676-12*$B715,$H$677-12*$B715))))/12)</f>
        <v>4711.1477028079053</v>
      </c>
      <c r="I715" s="16">
        <f t="shared" si="651"/>
        <v>-98951.079419663831</v>
      </c>
      <c r="J715" s="16">
        <f t="shared" si="652"/>
        <v>0</v>
      </c>
      <c r="K715" s="16">
        <f t="shared" ref="K715:K746" si="678">IF(J715&gt;0,IF(J715&lt;=I715,I715-J715,H715*(I715/J715-1)),I715-H715)</f>
        <v>-103662.22712247174</v>
      </c>
      <c r="L715" s="16">
        <f t="shared" si="653"/>
        <v>0</v>
      </c>
      <c r="M715" s="16">
        <f t="shared" ref="M715:M736" si="679">IF($M$676-12*$B715&lt;=0,0,($M$679*MIN(12,$M$676-12*$B715)-$M$675*(MIN(12,$M$676-12*$B715)-MAX(0,MIN(12,$M$676-12*$B715,$M$677-12*$B715))))/12)</f>
        <v>2896.5087745912074</v>
      </c>
      <c r="N715" s="16">
        <f t="shared" si="654"/>
        <v>164512.53265128017</v>
      </c>
      <c r="O715" s="16">
        <f t="shared" si="655"/>
        <v>3756.4067432203756</v>
      </c>
      <c r="P715" s="16">
        <f t="shared" ref="P715:P746" si="680">IF(O715&gt;0,IF(O715&lt;=N715,N715-O715,M715*(N715/O715-1)),N715-M715)</f>
        <v>160756.1259080598</v>
      </c>
      <c r="Q715" s="16">
        <f t="shared" si="656"/>
        <v>18842.756715747433</v>
      </c>
      <c r="R715" s="16">
        <f t="shared" ref="R715:R736" si="681">IF($R$676-12*$B715&lt;=0,0,($R$679*MIN(12,$R$676-12*$B715)-$R$675*(MIN(12,$R$676-12*$B715)-MAX(0,MIN(12,$R$676-12*$B715,$R$677-12*$B715))))/12)</f>
        <v>1921.620640082833</v>
      </c>
      <c r="S715" s="16">
        <f t="shared" si="657"/>
        <v>329129.47412283835</v>
      </c>
      <c r="T715" s="16">
        <f t="shared" si="658"/>
        <v>2495.3996557508503</v>
      </c>
      <c r="U715" s="16">
        <f t="shared" ref="U715:U746" si="682">IF(T715&gt;0,IF(T715&lt;=S715,S715-T715,R715*(S715/T715-1)),S715-R715)</f>
        <v>326634.07446708751</v>
      </c>
      <c r="V715" s="16">
        <f t="shared" si="659"/>
        <v>37029.960866334848</v>
      </c>
      <c r="W715" s="16">
        <f t="shared" ref="W715:W736" si="683">IF($W$676-12*$B715&lt;=0,0,($W$679*MIN(12,$W$676-12*$B715)-$W$675*(MIN(12,$W$676-12*$B715)-MAX(0,MIN(12,$W$676-12*$B715,$W$677-12*$B715))))/12)</f>
        <v>2460.3738419549991</v>
      </c>
      <c r="X715" s="16">
        <f t="shared" si="660"/>
        <v>239970.07978301367</v>
      </c>
      <c r="Y715" s="16">
        <f t="shared" si="661"/>
        <v>3192.7958975838096</v>
      </c>
      <c r="Z715" s="16">
        <f t="shared" ref="Z715:Z746" si="684">IF(Y715&gt;0,IF(Y715&lt;=X715,X715-Y715,W715*(X715/Y715-1)),X715-W715)</f>
        <v>236777.28388542988</v>
      </c>
      <c r="AA715" s="16">
        <f t="shared" si="662"/>
        <v>27321.94442060127</v>
      </c>
      <c r="AB715" s="16">
        <f t="shared" ref="AB715:AB736" si="685">IF($AB$676-12*$B715&lt;=0,0,($AB$679*MIN(12,$AB$676-12*$B715)-$AB$675*(MIN(12,$AB$676-12*$B715)-MAX(0,MIN(12,$AB$676-12*$B715,$AB$677-12*$B715))))/12)</f>
        <v>2192.8488320207739</v>
      </c>
      <c r="AC715" s="16">
        <f t="shared" si="663"/>
        <v>280046.48555743019</v>
      </c>
      <c r="AD715" s="16">
        <f t="shared" si="664"/>
        <v>2846.5162336257918</v>
      </c>
      <c r="AE715" s="16">
        <f t="shared" ref="AE715:AE746" si="686">IF(AD715&gt;0,IF(AD715&lt;=AC715,AC715-AD715,AB715*(AC715/AD715-1)),AC715-AB715)</f>
        <v>277199.96932380443</v>
      </c>
      <c r="AF715" s="16">
        <f t="shared" si="665"/>
        <v>31736.170646582807</v>
      </c>
      <c r="AG715" s="16">
        <f t="shared" ref="AG715:AG736" si="687">IF($AG$676-12*$B715&lt;=0,0,($AG$679*MIN(12,$AG$676-12*$B715)-$AG$675*(MIN(12,$AG$676-12*$B715)-MAX(0,MIN(12,$AG$676-12*$B715,$AG$677-12*$B715))))/12)</f>
        <v>2301.3401087959501</v>
      </c>
      <c r="AH715" s="16">
        <f t="shared" si="666"/>
        <v>260666.14597363662</v>
      </c>
      <c r="AI715" s="16">
        <f t="shared" si="667"/>
        <v>2986.8844566978646</v>
      </c>
      <c r="AJ715" s="16">
        <f t="shared" ref="AJ715:AJ746" si="688">IF(AI715&gt;0,IF(AI715&lt;=AH715,AH715-AI715,AG715*(AH715/AI715-1)),AH715-AG715)</f>
        <v>257679.26151693877</v>
      </c>
      <c r="AK715" s="16">
        <f t="shared" si="668"/>
        <v>29617.373252318346</v>
      </c>
      <c r="AL715" s="16">
        <f t="shared" ref="AL715:AL736" si="689">IF($AL$676-12*$B715&lt;=0,0,($AL$679*MIN(12,$AL$676-12*$B715)-$AL$675*(MIN(12,$AL$676-12*$B715)-MAX(0,MIN(12,$AL$676-12*$B715,$AL$677-12*$B715))))/12)</f>
        <v>2405.8569753754759</v>
      </c>
      <c r="AM715" s="16">
        <f t="shared" si="669"/>
        <v>249580.73185919889</v>
      </c>
      <c r="AN715" s="16">
        <f t="shared" si="670"/>
        <v>3122.2930854627839</v>
      </c>
      <c r="AO715" s="16">
        <f t="shared" ref="AO715:AO746" si="690">IF(AN715&gt;0,IF(AN715&lt;=AM715,AM715-AN715,AL715*(AM715/AN715-1)),AM715-AL715)</f>
        <v>246458.4387737361</v>
      </c>
      <c r="AP715" s="16">
        <f t="shared" si="671"/>
        <v>28383.318331430066</v>
      </c>
      <c r="AQ715" s="16">
        <f t="shared" ref="AQ715:AQ736" si="691">IF($AQ$676-12*$B715&lt;=0,0,($AQ$679*MIN(12,$AQ$676-12*$B715)-$AQ$675*(MIN(12,$AQ$676-12*$B715)-MAX(0,MIN(12,$AQ$676-12*$B715,$AQ$677-12*$B715))))/12)</f>
        <v>2405.8569753754759</v>
      </c>
      <c r="AR715" s="16">
        <f t="shared" si="672"/>
        <v>249580.73185919889</v>
      </c>
      <c r="AS715" s="16">
        <f t="shared" si="673"/>
        <v>3122.2930854627839</v>
      </c>
      <c r="AT715" s="16">
        <f t="shared" ref="AT715:AT746" si="692">IF(AS715&gt;0,IF(AS715&lt;=AR715,AR715-AS715,AQ715*(AR715/AS715-1)),AR715-AQ715)</f>
        <v>246458.4387737361</v>
      </c>
      <c r="AU715" s="16">
        <f t="shared" si="674"/>
        <v>28383.318331430066</v>
      </c>
    </row>
    <row r="716" spans="2:47">
      <c r="B716" s="13">
        <v>33</v>
      </c>
      <c r="C716" s="16">
        <f t="shared" si="675"/>
        <v>1002.6833330692219</v>
      </c>
      <c r="D716" s="16">
        <f t="shared" ref="D716:D736" si="693">IF($B716&gt;$C$678,F715,F715*$B$73*IF(F715&gt;0,$B$72,1))</f>
        <v>516264.88247283298</v>
      </c>
      <c r="E716" s="16">
        <f t="shared" ref="E716:E747" si="694">IF(AND(C716&gt;0,D716&gt;0),C716/(1-$B$71*MAX(0,1-G715/D716)),0)</f>
        <v>1306.0388417504257</v>
      </c>
      <c r="F716" s="16">
        <f t="shared" si="676"/>
        <v>514958.84363108256</v>
      </c>
      <c r="G716" s="16">
        <f t="shared" ref="G716:G747" si="695">IF(E716&gt;0,IF(E716&lt;=D716,G715*(1-E716/D716),0),IF(AND(C716&lt;0,F716&gt;0),G715-C716,G715))/$B$74</f>
        <v>53842.656974635072</v>
      </c>
      <c r="H716" s="16">
        <f t="shared" si="677"/>
        <v>4711.1477028079053</v>
      </c>
      <c r="I716" s="16">
        <f t="shared" ref="I716:I736" si="696">IF($B716&gt;$H$678,K715,K715*$B$73*IF(K715&gt;0,$B$72,1))</f>
        <v>-106772.0939361459</v>
      </c>
      <c r="J716" s="16">
        <f t="shared" ref="J716:J747" si="697">IF(AND(H716&gt;0,I716&gt;0),H716/(1-$B$71*MAX(0,1-L715/I716)),0)</f>
        <v>0</v>
      </c>
      <c r="K716" s="16">
        <f t="shared" si="678"/>
        <v>-111483.24163895381</v>
      </c>
      <c r="L716" s="16">
        <f t="shared" ref="L716:L747" si="698">IF(J716&gt;0,IF(J716&lt;=I716,L715*(1-J716/I716),0),IF(AND(H716&lt;0,K716&gt;0),L715-H716,L715))/$B$74</f>
        <v>0</v>
      </c>
      <c r="M716" s="16">
        <f t="shared" si="679"/>
        <v>2896.5087745912074</v>
      </c>
      <c r="N716" s="16">
        <f t="shared" ref="N716:N736" si="699">IF($B716&gt;$M$678,P715,P715*$B$73*IF(P715&gt;0,$B$72,1))</f>
        <v>165247.65206593098</v>
      </c>
      <c r="O716" s="16">
        <f t="shared" ref="O716:O747" si="700">IF(AND(M716&gt;0,N716&gt;0),M716/(1-$B$71*MAX(0,1-Q715/N716)),0)</f>
        <v>3763.4244375556268</v>
      </c>
      <c r="P716" s="16">
        <f t="shared" si="680"/>
        <v>161484.22762837535</v>
      </c>
      <c r="Q716" s="16">
        <f t="shared" ref="Q716:Q747" si="701">IF(O716&gt;0,IF(O716&lt;=N716,Q715*(1-O716/N716),0),IF(AND(M716&lt;0,P716&gt;0),Q715-M716,Q715))/$B$74</f>
        <v>18052.571852542569</v>
      </c>
      <c r="R716" s="16">
        <f t="shared" si="681"/>
        <v>1921.620640082833</v>
      </c>
      <c r="S716" s="16">
        <f t="shared" ref="S716:S736" si="702">IF($B716&gt;$R$678,U715,U715*$B$73*IF(U715&gt;0,$B$72,1))</f>
        <v>335760.23050769791</v>
      </c>
      <c r="T716" s="16">
        <f t="shared" ref="T716:T747" si="703">IF(AND(R716&gt;0,S716&gt;0),R716/(1-$B$71*MAX(0,1-V715/S716)),0)</f>
        <v>2499.9143248133623</v>
      </c>
      <c r="U716" s="16">
        <f t="shared" si="682"/>
        <v>333260.31618288456</v>
      </c>
      <c r="V716" s="16">
        <f t="shared" ref="V716:V747" si="704">IF(T716&gt;0,IF(T716&lt;=S716,V715*(1-T716/S716),0),IF(AND(R716&lt;0,U716&gt;0),V715-R716,V715))/$B$74</f>
        <v>36033.581393386557</v>
      </c>
      <c r="W716" s="16">
        <f t="shared" si="683"/>
        <v>2460.3738419549991</v>
      </c>
      <c r="X716" s="16">
        <f t="shared" ref="X716:X736" si="705">IF($B716&gt;$W$678,Z715,Z715*$B$73*IF(Z715&gt;0,$B$72,1))</f>
        <v>243392.8411971888</v>
      </c>
      <c r="Y716" s="16">
        <f t="shared" ref="Y716:Y747" si="706">IF(AND(W716&gt;0,X716&gt;0),W716/(1-$B$71*MAX(0,1-AA715/X716)),0)</f>
        <v>3198.671438193122</v>
      </c>
      <c r="Z716" s="16">
        <f t="shared" si="684"/>
        <v>240194.16975899567</v>
      </c>
      <c r="AA716" s="16">
        <f t="shared" ref="AA716:AA747" si="707">IF(Y716&gt;0,IF(Y716&lt;=X716,AA715*(1-Y716/X716),0),IF(AND(W716&lt;0,Z716&gt;0),AA715-W716,AA715))/$B$74</f>
        <v>26434.195217436809</v>
      </c>
      <c r="AB716" s="16">
        <f t="shared" si="685"/>
        <v>2192.8488320207739</v>
      </c>
      <c r="AC716" s="16">
        <f t="shared" ref="AC716:AC736" si="708">IF($B716&gt;$AB$678,AE715,AE715*$B$73*IF(AE715&gt;0,$B$72,1))</f>
        <v>284944.93646671152</v>
      </c>
      <c r="AD716" s="16">
        <f t="shared" ref="AD716:AD747" si="709">IF(AND(AB716&gt;0,AC716&gt;0),AB716/(1-$B$71*MAX(0,1-AF715/AC716)),0)</f>
        <v>2851.715104451735</v>
      </c>
      <c r="AE716" s="16">
        <f t="shared" si="686"/>
        <v>282093.22136225976</v>
      </c>
      <c r="AF716" s="16">
        <f t="shared" ref="AF716:AF747" si="710">IF(AD716&gt;0,IF(AD716&lt;=AC716,AF715*(1-AD716/AC716),0),IF(AND(AB716&lt;0,AE716&gt;0),AF715-AB716,AF715))/$B$74</f>
        <v>30802.506460727902</v>
      </c>
      <c r="AG716" s="16">
        <f t="shared" si="687"/>
        <v>2301.3401087959501</v>
      </c>
      <c r="AH716" s="16">
        <f t="shared" ref="AH716:AH736" si="711">IF($B716&gt;$AG$678,AJ715,AJ715*$B$73*IF(AJ715&gt;0,$B$72,1))</f>
        <v>264878.82008372206</v>
      </c>
      <c r="AI716" s="16">
        <f t="shared" ref="AI716:AI747" si="712">IF(AND(AG716&gt;0,AH716&gt;0),AG716/(1-$B$71*MAX(0,1-AK715/AH716)),0)</f>
        <v>2992.3603522345543</v>
      </c>
      <c r="AJ716" s="16">
        <f t="shared" si="688"/>
        <v>261886.4597314875</v>
      </c>
      <c r="AK716" s="16">
        <f t="shared" ref="AK716:AK747" si="713">IF(AI716&gt;0,IF(AI716&lt;=AH716,AK715*(1-AI716/AH716),0),IF(AND(AG716&lt;0,AJ716&gt;0),AK715-AG716,AK715))/$B$74</f>
        <v>28708.610850152298</v>
      </c>
      <c r="AL716" s="16">
        <f t="shared" si="689"/>
        <v>2405.8569753754759</v>
      </c>
      <c r="AM716" s="16">
        <f t="shared" ref="AM716:AM736" si="714">IF($B716&gt;$AL$678,AO715,AO715*$B$73*IF(AO715&gt;0,$B$72,1))</f>
        <v>253344.48755307429</v>
      </c>
      <c r="AN716" s="16">
        <f t="shared" ref="AN716:AN747" si="715">IF(AND(AL716&gt;0,AM716&gt;0),AL716/(1-$B$71*MAX(0,1-AP715/AM716)),0)</f>
        <v>3128.0280475365371</v>
      </c>
      <c r="AO716" s="16">
        <f t="shared" si="690"/>
        <v>250216.45950553776</v>
      </c>
      <c r="AP716" s="16">
        <f t="shared" ref="AP716:AP747" si="716">IF(AN716&gt;0,IF(AN716&lt;=AM716,AP715*(1-AN716/AM716),0),IF(AND(AL716&lt;0,AO716&gt;0),AP715-AL716,AP715))/$B$74</f>
        <v>27483.207186928274</v>
      </c>
      <c r="AQ716" s="16">
        <f t="shared" si="691"/>
        <v>2405.8569753754759</v>
      </c>
      <c r="AR716" s="16">
        <f t="shared" ref="AR716:AR736" si="717">IF($B716&gt;$AQ$678,AT715,AT715*$B$73*IF(AT715&gt;0,$B$72,1))</f>
        <v>253344.48755307429</v>
      </c>
      <c r="AS716" s="16">
        <f t="shared" ref="AS716:AS747" si="718">IF(AND(AQ716&gt;0,AR716&gt;0),AQ716/(1-$B$71*MAX(0,1-AU715/AR716)),0)</f>
        <v>3128.0280475365371</v>
      </c>
      <c r="AT716" s="16">
        <f t="shared" si="692"/>
        <v>250216.45950553776</v>
      </c>
      <c r="AU716" s="16">
        <f t="shared" ref="AU716:AU747" si="719">IF(AS716&gt;0,IF(AS716&lt;=AR716,AU715*(1-AS716/AR716),0),IF(AND(AQ716&lt;0,AT716&gt;0),AU715-AQ716,AU715))/$B$74</f>
        <v>27483.207186928274</v>
      </c>
    </row>
    <row r="717" spans="2:47">
      <c r="B717" s="13">
        <v>34</v>
      </c>
      <c r="C717" s="16">
        <f t="shared" si="675"/>
        <v>1002.6833330692219</v>
      </c>
      <c r="D717" s="16">
        <f t="shared" si="693"/>
        <v>529346.79372213501</v>
      </c>
      <c r="E717" s="16">
        <f t="shared" si="694"/>
        <v>1308.2244135764929</v>
      </c>
      <c r="F717" s="16">
        <f t="shared" si="676"/>
        <v>528038.56930855848</v>
      </c>
      <c r="G717" s="16">
        <f t="shared" si="695"/>
        <v>52656.461336283945</v>
      </c>
      <c r="H717" s="16">
        <f t="shared" si="677"/>
        <v>4711.1477028079053</v>
      </c>
      <c r="I717" s="16">
        <f t="shared" si="696"/>
        <v>-114827.73888812243</v>
      </c>
      <c r="J717" s="16">
        <f t="shared" si="697"/>
        <v>0</v>
      </c>
      <c r="K717" s="16">
        <f t="shared" si="678"/>
        <v>-119538.88659093034</v>
      </c>
      <c r="L717" s="16">
        <f t="shared" si="698"/>
        <v>0</v>
      </c>
      <c r="M717" s="16">
        <f t="shared" si="679"/>
        <v>2896.5087745912074</v>
      </c>
      <c r="N717" s="16">
        <f t="shared" si="699"/>
        <v>165996.09694831216</v>
      </c>
      <c r="O717" s="16">
        <f t="shared" si="700"/>
        <v>3770.1419983658479</v>
      </c>
      <c r="P717" s="16">
        <f t="shared" si="680"/>
        <v>162225.95494994632</v>
      </c>
      <c r="Q717" s="16">
        <f t="shared" si="701"/>
        <v>17296.625135220922</v>
      </c>
      <c r="R717" s="16">
        <f t="shared" si="681"/>
        <v>1921.620640082833</v>
      </c>
      <c r="S717" s="16">
        <f t="shared" si="702"/>
        <v>342571.60941703437</v>
      </c>
      <c r="T717" s="16">
        <f t="shared" si="703"/>
        <v>2504.2354119565539</v>
      </c>
      <c r="U717" s="16">
        <f t="shared" si="682"/>
        <v>340067.37400507781</v>
      </c>
      <c r="V717" s="16">
        <f t="shared" si="704"/>
        <v>35068.796104998197</v>
      </c>
      <c r="W717" s="16">
        <f t="shared" si="683"/>
        <v>2460.3738419549991</v>
      </c>
      <c r="X717" s="16">
        <f t="shared" si="705"/>
        <v>246905.19486206202</v>
      </c>
      <c r="Y717" s="16">
        <f t="shared" si="706"/>
        <v>3204.2953860083544</v>
      </c>
      <c r="Z717" s="16">
        <f t="shared" si="684"/>
        <v>243700.89947605366</v>
      </c>
      <c r="AA717" s="16">
        <f t="shared" si="707"/>
        <v>25579.545626790168</v>
      </c>
      <c r="AB717" s="16">
        <f t="shared" si="685"/>
        <v>2192.8488320207739</v>
      </c>
      <c r="AC717" s="16">
        <f t="shared" si="708"/>
        <v>289974.9059671213</v>
      </c>
      <c r="AD717" s="16">
        <f t="shared" si="709"/>
        <v>2856.6912230736261</v>
      </c>
      <c r="AE717" s="16">
        <f t="shared" si="686"/>
        <v>287118.21474404767</v>
      </c>
      <c r="AF717" s="16">
        <f t="shared" si="710"/>
        <v>29901.034512982518</v>
      </c>
      <c r="AG717" s="16">
        <f t="shared" si="687"/>
        <v>2301.3401087959501</v>
      </c>
      <c r="AH717" s="16">
        <f t="shared" si="711"/>
        <v>269203.56741638522</v>
      </c>
      <c r="AI717" s="16">
        <f t="shared" si="712"/>
        <v>2997.6016969052653</v>
      </c>
      <c r="AJ717" s="16">
        <f t="shared" si="688"/>
        <v>266205.96571947995</v>
      </c>
      <c r="AK717" s="16">
        <f t="shared" si="713"/>
        <v>27832.292488512609</v>
      </c>
      <c r="AL717" s="16">
        <f t="shared" si="689"/>
        <v>2405.8569753754759</v>
      </c>
      <c r="AM717" s="16">
        <f t="shared" si="714"/>
        <v>257207.50738412249</v>
      </c>
      <c r="AN717" s="16">
        <f t="shared" si="715"/>
        <v>3133.5173992234331</v>
      </c>
      <c r="AO717" s="16">
        <f t="shared" si="690"/>
        <v>254073.98998489906</v>
      </c>
      <c r="AP717" s="16">
        <f t="shared" si="716"/>
        <v>26616.06247606039</v>
      </c>
      <c r="AQ717" s="16">
        <f t="shared" si="691"/>
        <v>2405.8569753754759</v>
      </c>
      <c r="AR717" s="16">
        <f t="shared" si="717"/>
        <v>257207.50738412249</v>
      </c>
      <c r="AS717" s="16">
        <f t="shared" si="718"/>
        <v>3133.5173992234331</v>
      </c>
      <c r="AT717" s="16">
        <f t="shared" si="692"/>
        <v>254073.98998489906</v>
      </c>
      <c r="AU717" s="16">
        <f t="shared" si="719"/>
        <v>26616.06247606039</v>
      </c>
    </row>
    <row r="718" spans="2:47">
      <c r="B718" s="13">
        <v>35</v>
      </c>
      <c r="C718" s="16">
        <f t="shared" si="675"/>
        <v>1002.6833330692219</v>
      </c>
      <c r="D718" s="16">
        <f t="shared" si="693"/>
        <v>542791.96693503961</v>
      </c>
      <c r="E718" s="16">
        <f t="shared" si="694"/>
        <v>1310.3157167814009</v>
      </c>
      <c r="F718" s="16">
        <f t="shared" si="676"/>
        <v>541481.65121825819</v>
      </c>
      <c r="G718" s="16">
        <f t="shared" si="695"/>
        <v>51499.359897371192</v>
      </c>
      <c r="H718" s="16">
        <f t="shared" si="677"/>
        <v>4711.1477028079053</v>
      </c>
      <c r="I718" s="16">
        <f t="shared" si="696"/>
        <v>-123125.05318865826</v>
      </c>
      <c r="J718" s="16">
        <f t="shared" si="697"/>
        <v>0</v>
      </c>
      <c r="K718" s="16">
        <f t="shared" si="678"/>
        <v>-127836.20089146617</v>
      </c>
      <c r="L718" s="16">
        <f t="shared" si="698"/>
        <v>0</v>
      </c>
      <c r="M718" s="16">
        <f t="shared" si="679"/>
        <v>2896.5087745912074</v>
      </c>
      <c r="N718" s="16">
        <f t="shared" si="699"/>
        <v>166758.54813124781</v>
      </c>
      <c r="O718" s="16">
        <f t="shared" si="700"/>
        <v>3776.5712162914606</v>
      </c>
      <c r="P718" s="16">
        <f t="shared" si="680"/>
        <v>162981.97691495635</v>
      </c>
      <c r="Q718" s="16">
        <f t="shared" si="701"/>
        <v>16573.440650912191</v>
      </c>
      <c r="R718" s="16">
        <f t="shared" si="681"/>
        <v>1921.620640082833</v>
      </c>
      <c r="S718" s="16">
        <f t="shared" si="702"/>
        <v>349568.85643477965</v>
      </c>
      <c r="T718" s="16">
        <f t="shared" si="703"/>
        <v>2508.3705656692323</v>
      </c>
      <c r="U718" s="16">
        <f t="shared" si="682"/>
        <v>347060.48586911045</v>
      </c>
      <c r="V718" s="16">
        <f t="shared" si="704"/>
        <v>34134.466688581939</v>
      </c>
      <c r="W718" s="16">
        <f t="shared" si="683"/>
        <v>2460.3738419549991</v>
      </c>
      <c r="X718" s="16">
        <f t="shared" si="705"/>
        <v>250509.90260741458</v>
      </c>
      <c r="Y718" s="16">
        <f t="shared" si="706"/>
        <v>3209.6776516724758</v>
      </c>
      <c r="Z718" s="16">
        <f t="shared" si="684"/>
        <v>247300.2249557421</v>
      </c>
      <c r="AA718" s="16">
        <f t="shared" si="707"/>
        <v>24756.672259608131</v>
      </c>
      <c r="AB718" s="16">
        <f t="shared" si="685"/>
        <v>2192.8488320207739</v>
      </c>
      <c r="AC718" s="16">
        <f t="shared" si="708"/>
        <v>295140.29766399635</v>
      </c>
      <c r="AD718" s="16">
        <f t="shared" si="709"/>
        <v>2861.4533758593502</v>
      </c>
      <c r="AE718" s="16">
        <f t="shared" si="686"/>
        <v>292278.84428813698</v>
      </c>
      <c r="AF718" s="16">
        <f t="shared" si="710"/>
        <v>29030.5265440822</v>
      </c>
      <c r="AG718" s="16">
        <f t="shared" si="687"/>
        <v>2301.3401087959501</v>
      </c>
      <c r="AH718" s="16">
        <f t="shared" si="711"/>
        <v>273643.76040168223</v>
      </c>
      <c r="AI718" s="16">
        <f t="shared" si="712"/>
        <v>3002.6177362673257</v>
      </c>
      <c r="AJ718" s="16">
        <f t="shared" si="688"/>
        <v>270641.1426654149</v>
      </c>
      <c r="AK718" s="16">
        <f t="shared" si="713"/>
        <v>26987.153329770546</v>
      </c>
      <c r="AL718" s="16">
        <f t="shared" si="689"/>
        <v>2405.8569753754759</v>
      </c>
      <c r="AM718" s="16">
        <f t="shared" si="714"/>
        <v>261172.81726507714</v>
      </c>
      <c r="AN718" s="16">
        <f t="shared" si="715"/>
        <v>3138.7708187706853</v>
      </c>
      <c r="AO718" s="16">
        <f t="shared" si="690"/>
        <v>258034.04644630646</v>
      </c>
      <c r="AP718" s="16">
        <f t="shared" si="716"/>
        <v>25780.579465650575</v>
      </c>
      <c r="AQ718" s="16">
        <f t="shared" si="691"/>
        <v>2405.8569753754759</v>
      </c>
      <c r="AR718" s="16">
        <f t="shared" si="717"/>
        <v>261172.81726507714</v>
      </c>
      <c r="AS718" s="16">
        <f t="shared" si="718"/>
        <v>3138.7708187706853</v>
      </c>
      <c r="AT718" s="16">
        <f t="shared" si="692"/>
        <v>258034.04644630646</v>
      </c>
      <c r="AU718" s="16">
        <f t="shared" si="719"/>
        <v>25780.579465650575</v>
      </c>
    </row>
    <row r="719" spans="2:47">
      <c r="B719" s="13">
        <v>36</v>
      </c>
      <c r="C719" s="16">
        <f t="shared" si="675"/>
        <v>1002.6833330692219</v>
      </c>
      <c r="D719" s="16">
        <f t="shared" si="693"/>
        <v>556610.64855329634</v>
      </c>
      <c r="E719" s="16">
        <f t="shared" si="694"/>
        <v>1312.3165247725235</v>
      </c>
      <c r="F719" s="16">
        <f t="shared" si="676"/>
        <v>555298.33202852379</v>
      </c>
      <c r="G719" s="16">
        <f t="shared" si="695"/>
        <v>50370.529670358046</v>
      </c>
      <c r="H719" s="16">
        <f t="shared" si="677"/>
        <v>4711.1477028079053</v>
      </c>
      <c r="I719" s="16">
        <f t="shared" si="696"/>
        <v>-131671.28691821016</v>
      </c>
      <c r="J719" s="16">
        <f t="shared" si="697"/>
        <v>0</v>
      </c>
      <c r="K719" s="16">
        <f t="shared" si="678"/>
        <v>-136382.43462101807</v>
      </c>
      <c r="L719" s="16">
        <f t="shared" si="698"/>
        <v>0</v>
      </c>
      <c r="M719" s="16">
        <f t="shared" si="679"/>
        <v>2896.5087745912074</v>
      </c>
      <c r="N719" s="16">
        <f t="shared" si="699"/>
        <v>167535.69334996026</v>
      </c>
      <c r="O719" s="16">
        <f t="shared" si="700"/>
        <v>3782.7235105629738</v>
      </c>
      <c r="P719" s="16">
        <f t="shared" si="680"/>
        <v>163752.96983939729</v>
      </c>
      <c r="Q719" s="16">
        <f t="shared" si="701"/>
        <v>15881.603289828668</v>
      </c>
      <c r="R719" s="16">
        <f t="shared" si="681"/>
        <v>1921.620640082833</v>
      </c>
      <c r="S719" s="16">
        <f t="shared" si="702"/>
        <v>356757.35584429337</v>
      </c>
      <c r="T719" s="16">
        <f t="shared" si="703"/>
        <v>2512.3271895332355</v>
      </c>
      <c r="U719" s="16">
        <f t="shared" si="682"/>
        <v>354245.02865476016</v>
      </c>
      <c r="V719" s="16">
        <f t="shared" si="704"/>
        <v>33229.497809966306</v>
      </c>
      <c r="W719" s="16">
        <f t="shared" si="683"/>
        <v>2460.3738419549991</v>
      </c>
      <c r="X719" s="16">
        <f t="shared" si="705"/>
        <v>254209.79324100557</v>
      </c>
      <c r="Y719" s="16">
        <f t="shared" si="706"/>
        <v>3214.8278311934091</v>
      </c>
      <c r="Z719" s="16">
        <f t="shared" si="684"/>
        <v>250994.96540981217</v>
      </c>
      <c r="AA719" s="16">
        <f t="shared" si="707"/>
        <v>23964.304451833479</v>
      </c>
      <c r="AB719" s="16">
        <f t="shared" si="685"/>
        <v>2192.8488320207739</v>
      </c>
      <c r="AC719" s="16">
        <f t="shared" si="708"/>
        <v>300445.11519754754</v>
      </c>
      <c r="AD719" s="16">
        <f t="shared" si="709"/>
        <v>2866.0100691625967</v>
      </c>
      <c r="AE719" s="16">
        <f t="shared" si="686"/>
        <v>297579.10512838495</v>
      </c>
      <c r="AF719" s="16">
        <f t="shared" si="710"/>
        <v>28189.802113955204</v>
      </c>
      <c r="AG719" s="16">
        <f t="shared" si="687"/>
        <v>2301.3401087959501</v>
      </c>
      <c r="AH719" s="16">
        <f t="shared" si="711"/>
        <v>278202.85619148659</v>
      </c>
      <c r="AI719" s="16">
        <f t="shared" si="712"/>
        <v>3007.417421792662</v>
      </c>
      <c r="AJ719" s="16">
        <f t="shared" si="688"/>
        <v>275195.43876969395</v>
      </c>
      <c r="AK719" s="16">
        <f t="shared" si="713"/>
        <v>26171.978314747215</v>
      </c>
      <c r="AL719" s="16">
        <f t="shared" si="689"/>
        <v>2405.8569753754759</v>
      </c>
      <c r="AM719" s="16">
        <f t="shared" si="714"/>
        <v>265243.5177040163</v>
      </c>
      <c r="AN719" s="16">
        <f t="shared" si="715"/>
        <v>3143.7976768723893</v>
      </c>
      <c r="AO719" s="16">
        <f t="shared" si="690"/>
        <v>262099.72002714389</v>
      </c>
      <c r="AP719" s="16">
        <f t="shared" si="716"/>
        <v>24975.505153013732</v>
      </c>
      <c r="AQ719" s="16">
        <f t="shared" si="691"/>
        <v>2405.8569753754759</v>
      </c>
      <c r="AR719" s="16">
        <f t="shared" si="717"/>
        <v>265243.5177040163</v>
      </c>
      <c r="AS719" s="16">
        <f t="shared" si="718"/>
        <v>3143.7976768723893</v>
      </c>
      <c r="AT719" s="16">
        <f t="shared" si="692"/>
        <v>262099.72002714389</v>
      </c>
      <c r="AU719" s="16">
        <f t="shared" si="719"/>
        <v>24975.505153013732</v>
      </c>
    </row>
    <row r="720" spans="2:47">
      <c r="B720" s="13">
        <v>37</v>
      </c>
      <c r="C720" s="16">
        <f t="shared" si="675"/>
        <v>1002.6833330692219</v>
      </c>
      <c r="D720" s="16">
        <f t="shared" si="693"/>
        <v>570813.36742540076</v>
      </c>
      <c r="E720" s="16">
        <f t="shared" si="694"/>
        <v>1314.2304856768617</v>
      </c>
      <c r="F720" s="16">
        <f t="shared" si="676"/>
        <v>569499.13693972386</v>
      </c>
      <c r="G720" s="16">
        <f t="shared" si="695"/>
        <v>49269.173984256216</v>
      </c>
      <c r="H720" s="16">
        <f t="shared" si="677"/>
        <v>4711.1477028079053</v>
      </c>
      <c r="I720" s="16">
        <f t="shared" si="696"/>
        <v>-140473.90765964863</v>
      </c>
      <c r="J720" s="16">
        <f t="shared" si="697"/>
        <v>0</v>
      </c>
      <c r="K720" s="16">
        <f t="shared" si="678"/>
        <v>-145185.05536245654</v>
      </c>
      <c r="L720" s="16">
        <f t="shared" si="698"/>
        <v>0</v>
      </c>
      <c r="M720" s="16">
        <f t="shared" si="679"/>
        <v>2896.5087745912074</v>
      </c>
      <c r="N720" s="16">
        <f t="shared" si="699"/>
        <v>168328.22781671007</v>
      </c>
      <c r="O720" s="16">
        <f t="shared" si="700"/>
        <v>3788.6099323385652</v>
      </c>
      <c r="P720" s="16">
        <f t="shared" si="680"/>
        <v>164539.61788437152</v>
      </c>
      <c r="Q720" s="16">
        <f t="shared" si="701"/>
        <v>15219.756525998433</v>
      </c>
      <c r="R720" s="16">
        <f t="shared" si="681"/>
        <v>1921.620640082833</v>
      </c>
      <c r="S720" s="16">
        <f t="shared" si="702"/>
        <v>364142.63475537417</v>
      </c>
      <c r="T720" s="16">
        <f t="shared" si="703"/>
        <v>2516.1124448503829</v>
      </c>
      <c r="U720" s="16">
        <f t="shared" si="682"/>
        <v>361626.52231052378</v>
      </c>
      <c r="V720" s="16">
        <f t="shared" si="704"/>
        <v>32352.835594636839</v>
      </c>
      <c r="W720" s="16">
        <f t="shared" si="683"/>
        <v>2460.3738419549991</v>
      </c>
      <c r="X720" s="16">
        <f t="shared" si="705"/>
        <v>258007.76474336232</v>
      </c>
      <c r="Y720" s="16">
        <f t="shared" si="706"/>
        <v>3219.7552090331183</v>
      </c>
      <c r="Z720" s="16">
        <f t="shared" si="684"/>
        <v>254788.00953432921</v>
      </c>
      <c r="AA720" s="16">
        <f t="shared" si="707"/>
        <v>23201.222361260228</v>
      </c>
      <c r="AB720" s="16">
        <f t="shared" si="685"/>
        <v>2192.8488320207739</v>
      </c>
      <c r="AC720" s="16">
        <f t="shared" si="708"/>
        <v>305893.465325672</v>
      </c>
      <c r="AD720" s="16">
        <f t="shared" si="709"/>
        <v>2870.369532186066</v>
      </c>
      <c r="AE720" s="16">
        <f t="shared" si="686"/>
        <v>303023.09579348593</v>
      </c>
      <c r="AF720" s="16">
        <f t="shared" si="710"/>
        <v>27377.726890743845</v>
      </c>
      <c r="AG720" s="16">
        <f t="shared" si="687"/>
        <v>2301.3401087959501</v>
      </c>
      <c r="AH720" s="16">
        <f t="shared" si="711"/>
        <v>282884.39932891924</v>
      </c>
      <c r="AI720" s="16">
        <f t="shared" si="712"/>
        <v>3012.009413815214</v>
      </c>
      <c r="AJ720" s="16">
        <f t="shared" si="688"/>
        <v>279872.38991510402</v>
      </c>
      <c r="AK720" s="16">
        <f t="shared" si="713"/>
        <v>25385.600374289534</v>
      </c>
      <c r="AL720" s="16">
        <f t="shared" si="689"/>
        <v>2405.8569753754759</v>
      </c>
      <c r="AM720" s="16">
        <f t="shared" si="714"/>
        <v>269422.78620470234</v>
      </c>
      <c r="AN720" s="16">
        <f t="shared" si="715"/>
        <v>3148.607039720554</v>
      </c>
      <c r="AO720" s="16">
        <f t="shared" si="690"/>
        <v>266274.17916498176</v>
      </c>
      <c r="AP720" s="16">
        <f t="shared" si="716"/>
        <v>24199.636401965701</v>
      </c>
      <c r="AQ720" s="16">
        <f t="shared" si="691"/>
        <v>2405.8569753754759</v>
      </c>
      <c r="AR720" s="16">
        <f t="shared" si="717"/>
        <v>269422.78620470234</v>
      </c>
      <c r="AS720" s="16">
        <f t="shared" si="718"/>
        <v>3148.607039720554</v>
      </c>
      <c r="AT720" s="16">
        <f t="shared" si="692"/>
        <v>266274.17916498176</v>
      </c>
      <c r="AU720" s="16">
        <f t="shared" si="719"/>
        <v>24199.636401965701</v>
      </c>
    </row>
    <row r="721" spans="2:47">
      <c r="B721" s="13">
        <v>38</v>
      </c>
      <c r="C721" s="16">
        <f t="shared" si="675"/>
        <v>167.1138888448701</v>
      </c>
      <c r="D721" s="16">
        <f t="shared" si="693"/>
        <v>585410.94282581983</v>
      </c>
      <c r="E721" s="16">
        <f t="shared" si="694"/>
        <v>219.34352069321056</v>
      </c>
      <c r="F721" s="16">
        <f t="shared" si="676"/>
        <v>585191.59930512658</v>
      </c>
      <c r="G721" s="16">
        <f t="shared" si="695"/>
        <v>48285.013395078131</v>
      </c>
      <c r="H721" s="16">
        <f t="shared" si="677"/>
        <v>4711.1477028079053</v>
      </c>
      <c r="I721" s="16">
        <f t="shared" si="696"/>
        <v>-149540.60702333023</v>
      </c>
      <c r="J721" s="16">
        <f t="shared" si="697"/>
        <v>0</v>
      </c>
      <c r="K721" s="16">
        <f t="shared" si="678"/>
        <v>-154251.75472613814</v>
      </c>
      <c r="L721" s="16">
        <f t="shared" si="698"/>
        <v>0</v>
      </c>
      <c r="M721" s="16">
        <f t="shared" si="679"/>
        <v>2896.5087745912074</v>
      </c>
      <c r="N721" s="16">
        <f t="shared" si="699"/>
        <v>169136.85480806086</v>
      </c>
      <c r="O721" s="16">
        <f t="shared" si="700"/>
        <v>3794.2411689089249</v>
      </c>
      <c r="P721" s="16">
        <f t="shared" si="680"/>
        <v>165342.61363915194</v>
      </c>
      <c r="Q721" s="16">
        <f t="shared" si="701"/>
        <v>14586.600253246566</v>
      </c>
      <c r="R721" s="16">
        <f t="shared" si="681"/>
        <v>1921.620640082833</v>
      </c>
      <c r="S721" s="16">
        <f t="shared" si="702"/>
        <v>371730.36734387983</v>
      </c>
      <c r="T721" s="16">
        <f t="shared" si="703"/>
        <v>2519.7332537950756</v>
      </c>
      <c r="U721" s="16">
        <f t="shared" si="682"/>
        <v>369210.63409008476</v>
      </c>
      <c r="V721" s="16">
        <f t="shared" si="704"/>
        <v>31503.466147553172</v>
      </c>
      <c r="W721" s="16">
        <f t="shared" si="683"/>
        <v>2460.3738419549991</v>
      </c>
      <c r="X721" s="16">
        <f t="shared" si="705"/>
        <v>261906.78652071836</v>
      </c>
      <c r="Y721" s="16">
        <f t="shared" si="706"/>
        <v>3224.4687619030547</v>
      </c>
      <c r="Z721" s="16">
        <f t="shared" si="684"/>
        <v>258682.3177588153</v>
      </c>
      <c r="AA721" s="16">
        <f t="shared" si="707"/>
        <v>22466.255112296079</v>
      </c>
      <c r="AB721" s="16">
        <f t="shared" si="685"/>
        <v>2192.8488320207739</v>
      </c>
      <c r="AC721" s="16">
        <f t="shared" si="708"/>
        <v>311489.56108995597</v>
      </c>
      <c r="AD721" s="16">
        <f t="shared" si="709"/>
        <v>2874.5397204609358</v>
      </c>
      <c r="AE721" s="16">
        <f t="shared" si="686"/>
        <v>308615.02136949502</v>
      </c>
      <c r="AF721" s="16">
        <f t="shared" si="710"/>
        <v>26593.210983083405</v>
      </c>
      <c r="AG721" s="16">
        <f t="shared" si="687"/>
        <v>2301.3401087959501</v>
      </c>
      <c r="AH721" s="16">
        <f t="shared" si="711"/>
        <v>287692.02448933205</v>
      </c>
      <c r="AI721" s="16">
        <f t="shared" si="712"/>
        <v>3016.4020851320615</v>
      </c>
      <c r="AJ721" s="16">
        <f t="shared" si="688"/>
        <v>284675.62240419997</v>
      </c>
      <c r="AK721" s="16">
        <f t="shared" si="713"/>
        <v>24626.898685961743</v>
      </c>
      <c r="AL721" s="16">
        <f t="shared" si="689"/>
        <v>2405.8569753754759</v>
      </c>
      <c r="AM721" s="16">
        <f t="shared" si="714"/>
        <v>273713.87973085133</v>
      </c>
      <c r="AN721" s="16">
        <f t="shared" si="715"/>
        <v>3153.2076727431781</v>
      </c>
      <c r="AO721" s="16">
        <f t="shared" si="690"/>
        <v>270560.67205810815</v>
      </c>
      <c r="AP721" s="16">
        <f t="shared" si="716"/>
        <v>23451.818125812813</v>
      </c>
      <c r="AQ721" s="16">
        <f t="shared" si="691"/>
        <v>2405.8569753754759</v>
      </c>
      <c r="AR721" s="16">
        <f t="shared" si="717"/>
        <v>273713.87973085133</v>
      </c>
      <c r="AS721" s="16">
        <f t="shared" si="718"/>
        <v>3153.2076727431781</v>
      </c>
      <c r="AT721" s="16">
        <f t="shared" si="692"/>
        <v>270560.67205810815</v>
      </c>
      <c r="AU721" s="16">
        <f t="shared" si="719"/>
        <v>23451.818125812813</v>
      </c>
    </row>
    <row r="722" spans="2:47">
      <c r="B722" s="13">
        <v>39</v>
      </c>
      <c r="C722" s="16">
        <f t="shared" si="675"/>
        <v>0</v>
      </c>
      <c r="D722" s="16">
        <f t="shared" si="693"/>
        <v>601541.85258971178</v>
      </c>
      <c r="E722" s="16">
        <f t="shared" si="694"/>
        <v>0</v>
      </c>
      <c r="F722" s="16">
        <f t="shared" si="676"/>
        <v>601541.85258971178</v>
      </c>
      <c r="G722" s="16">
        <f t="shared" si="695"/>
        <v>47338.248426547187</v>
      </c>
      <c r="H722" s="16">
        <f t="shared" si="677"/>
        <v>4711.1477028079053</v>
      </c>
      <c r="I722" s="16">
        <f t="shared" si="696"/>
        <v>-158879.3073679223</v>
      </c>
      <c r="J722" s="16">
        <f t="shared" si="697"/>
        <v>0</v>
      </c>
      <c r="K722" s="16">
        <f t="shared" si="678"/>
        <v>-163590.45507073021</v>
      </c>
      <c r="L722" s="16">
        <f t="shared" si="698"/>
        <v>0</v>
      </c>
      <c r="M722" s="16">
        <f t="shared" si="679"/>
        <v>2896.5087745912074</v>
      </c>
      <c r="N722" s="16">
        <f t="shared" si="699"/>
        <v>169962.28626422983</v>
      </c>
      <c r="O722" s="16">
        <f t="shared" si="700"/>
        <v>3799.6275486641052</v>
      </c>
      <c r="P722" s="16">
        <f t="shared" si="680"/>
        <v>166162.65871556572</v>
      </c>
      <c r="Q722" s="16">
        <f t="shared" si="701"/>
        <v>13980.888677467336</v>
      </c>
      <c r="R722" s="16">
        <f t="shared" si="681"/>
        <v>1120.9453733816529</v>
      </c>
      <c r="S722" s="16">
        <f t="shared" si="702"/>
        <v>379526.37920656177</v>
      </c>
      <c r="T722" s="16">
        <f t="shared" si="703"/>
        <v>1471.8645100986789</v>
      </c>
      <c r="U722" s="16">
        <f t="shared" si="682"/>
        <v>378054.51469646307</v>
      </c>
      <c r="V722" s="16">
        <f t="shared" si="704"/>
        <v>30765.97120081144</v>
      </c>
      <c r="W722" s="16">
        <f t="shared" si="683"/>
        <v>2460.3738419549991</v>
      </c>
      <c r="X722" s="16">
        <f t="shared" si="705"/>
        <v>265909.90171699662</v>
      </c>
      <c r="Y722" s="16">
        <f t="shared" si="706"/>
        <v>3228.9771631787235</v>
      </c>
      <c r="Z722" s="16">
        <f t="shared" si="684"/>
        <v>262680.92455381789</v>
      </c>
      <c r="AA722" s="16">
        <f t="shared" si="707"/>
        <v>21758.278989420196</v>
      </c>
      <c r="AB722" s="16">
        <f t="shared" si="685"/>
        <v>2192.8488320207739</v>
      </c>
      <c r="AC722" s="16">
        <f t="shared" si="708"/>
        <v>317237.72506655875</v>
      </c>
      <c r="AD722" s="16">
        <f t="shared" si="709"/>
        <v>2878.528319865798</v>
      </c>
      <c r="AE722" s="16">
        <f t="shared" si="686"/>
        <v>314359.19674669293</v>
      </c>
      <c r="AF722" s="16">
        <f t="shared" si="710"/>
        <v>25835.207316295637</v>
      </c>
      <c r="AG722" s="16">
        <f t="shared" si="687"/>
        <v>2301.3401087959501</v>
      </c>
      <c r="AH722" s="16">
        <f t="shared" si="711"/>
        <v>292629.45929417328</v>
      </c>
      <c r="AI722" s="16">
        <f t="shared" si="712"/>
        <v>3020.6035251771632</v>
      </c>
      <c r="AJ722" s="16">
        <f t="shared" si="688"/>
        <v>289608.85576899612</v>
      </c>
      <c r="AK722" s="16">
        <f t="shared" si="713"/>
        <v>23894.796976565623</v>
      </c>
      <c r="AL722" s="16">
        <f t="shared" si="689"/>
        <v>2405.8569753754759</v>
      </c>
      <c r="AM722" s="16">
        <f t="shared" si="714"/>
        <v>278120.13723541173</v>
      </c>
      <c r="AN722" s="16">
        <f t="shared" si="715"/>
        <v>3157.6080449443384</v>
      </c>
      <c r="AO722" s="16">
        <f t="shared" si="690"/>
        <v>274962.52919046738</v>
      </c>
      <c r="AP722" s="16">
        <f t="shared" si="716"/>
        <v>22730.941518079435</v>
      </c>
      <c r="AQ722" s="16">
        <f t="shared" si="691"/>
        <v>2405.8569753754759</v>
      </c>
      <c r="AR722" s="16">
        <f t="shared" si="717"/>
        <v>278120.13723541173</v>
      </c>
      <c r="AS722" s="16">
        <f t="shared" si="718"/>
        <v>3157.6080449443384</v>
      </c>
      <c r="AT722" s="16">
        <f t="shared" si="692"/>
        <v>274962.52919046738</v>
      </c>
      <c r="AU722" s="16">
        <f t="shared" si="719"/>
        <v>22730.941518079435</v>
      </c>
    </row>
    <row r="723" spans="2:47">
      <c r="B723" s="13">
        <v>40</v>
      </c>
      <c r="C723" s="16">
        <f t="shared" si="675"/>
        <v>0</v>
      </c>
      <c r="D723" s="16">
        <f t="shared" si="693"/>
        <v>601541.85258971178</v>
      </c>
      <c r="E723" s="16">
        <f t="shared" si="694"/>
        <v>0</v>
      </c>
      <c r="F723" s="16">
        <f t="shared" si="676"/>
        <v>601541.85258971178</v>
      </c>
      <c r="G723" s="16">
        <f t="shared" si="695"/>
        <v>46410.047477007043</v>
      </c>
      <c r="H723" s="16">
        <f t="shared" si="677"/>
        <v>4711.1477028079053</v>
      </c>
      <c r="I723" s="16">
        <f t="shared" si="696"/>
        <v>-168498.16872285213</v>
      </c>
      <c r="J723" s="16">
        <f t="shared" si="697"/>
        <v>0</v>
      </c>
      <c r="K723" s="16">
        <f t="shared" si="678"/>
        <v>-173209.31642566004</v>
      </c>
      <c r="L723" s="16">
        <f t="shared" si="698"/>
        <v>0</v>
      </c>
      <c r="M723" s="16">
        <f t="shared" si="679"/>
        <v>2896.5087745912074</v>
      </c>
      <c r="N723" s="16">
        <f t="shared" si="699"/>
        <v>170805.24340007865</v>
      </c>
      <c r="O723" s="16">
        <f t="shared" si="700"/>
        <v>3804.779046724766</v>
      </c>
      <c r="P723" s="16">
        <f t="shared" si="680"/>
        <v>167000.46435335389</v>
      </c>
      <c r="Q723" s="16">
        <f t="shared" si="701"/>
        <v>13401.428265937506</v>
      </c>
      <c r="R723" s="16">
        <f t="shared" si="681"/>
        <v>0</v>
      </c>
      <c r="S723" s="16">
        <f t="shared" si="702"/>
        <v>388617.35783708224</v>
      </c>
      <c r="T723" s="16">
        <f t="shared" si="703"/>
        <v>0</v>
      </c>
      <c r="U723" s="16">
        <f t="shared" si="682"/>
        <v>388617.35783708224</v>
      </c>
      <c r="V723" s="16">
        <f t="shared" si="704"/>
        <v>30162.716863540627</v>
      </c>
      <c r="W723" s="16">
        <f t="shared" si="683"/>
        <v>820.12461398499966</v>
      </c>
      <c r="X723" s="16">
        <f t="shared" si="705"/>
        <v>270020.22958585154</v>
      </c>
      <c r="Y723" s="16">
        <f t="shared" si="706"/>
        <v>1077.7629292841948</v>
      </c>
      <c r="Z723" s="16">
        <f t="shared" si="684"/>
        <v>268942.46665656735</v>
      </c>
      <c r="AA723" s="16">
        <f t="shared" si="707"/>
        <v>21246.502605333917</v>
      </c>
      <c r="AB723" s="16">
        <f t="shared" si="685"/>
        <v>0</v>
      </c>
      <c r="AC723" s="16">
        <f t="shared" si="708"/>
        <v>323142.39270379551</v>
      </c>
      <c r="AD723" s="16">
        <f t="shared" si="709"/>
        <v>0</v>
      </c>
      <c r="AE723" s="16">
        <f t="shared" si="686"/>
        <v>323142.39270379551</v>
      </c>
      <c r="AF723" s="16">
        <f t="shared" si="710"/>
        <v>25328.634623819253</v>
      </c>
      <c r="AG723" s="16">
        <f t="shared" si="687"/>
        <v>383.55668479932501</v>
      </c>
      <c r="AH723" s="16">
        <f t="shared" si="711"/>
        <v>297700.52719918184</v>
      </c>
      <c r="AI723" s="16">
        <f t="shared" si="712"/>
        <v>504.10359078210439</v>
      </c>
      <c r="AJ723" s="16">
        <f t="shared" si="688"/>
        <v>297196.42360839975</v>
      </c>
      <c r="AK723" s="16">
        <f t="shared" si="713"/>
        <v>23386.603266540329</v>
      </c>
      <c r="AL723" s="16">
        <f t="shared" si="689"/>
        <v>601.46424384386899</v>
      </c>
      <c r="AM723" s="16">
        <f t="shared" si="714"/>
        <v>282644.982256049</v>
      </c>
      <c r="AN723" s="16">
        <f t="shared" si="715"/>
        <v>790.45408344188229</v>
      </c>
      <c r="AO723" s="16">
        <f t="shared" si="690"/>
        <v>281854.52817260713</v>
      </c>
      <c r="AP723" s="16">
        <f t="shared" si="716"/>
        <v>22222.913169697498</v>
      </c>
      <c r="AQ723" s="16">
        <f t="shared" si="691"/>
        <v>601.46424384386899</v>
      </c>
      <c r="AR723" s="16">
        <f t="shared" si="717"/>
        <v>282644.982256049</v>
      </c>
      <c r="AS723" s="16">
        <f t="shared" si="718"/>
        <v>790.45408344188229</v>
      </c>
      <c r="AT723" s="16">
        <f t="shared" si="692"/>
        <v>281854.52817260713</v>
      </c>
      <c r="AU723" s="16">
        <f t="shared" si="719"/>
        <v>22222.913169697498</v>
      </c>
    </row>
    <row r="724" spans="2:47">
      <c r="B724" s="13">
        <v>41</v>
      </c>
      <c r="C724" s="16">
        <f t="shared" si="675"/>
        <v>0</v>
      </c>
      <c r="D724" s="16">
        <f t="shared" si="693"/>
        <v>601541.85258971178</v>
      </c>
      <c r="E724" s="16">
        <f t="shared" si="694"/>
        <v>0</v>
      </c>
      <c r="F724" s="16">
        <f t="shared" si="676"/>
        <v>601541.85258971178</v>
      </c>
      <c r="G724" s="16">
        <f t="shared" si="695"/>
        <v>45500.046546085337</v>
      </c>
      <c r="H724" s="16">
        <f t="shared" si="677"/>
        <v>4711.1477028079053</v>
      </c>
      <c r="I724" s="16">
        <f t="shared" si="696"/>
        <v>-178405.59591842984</v>
      </c>
      <c r="J724" s="16">
        <f t="shared" si="697"/>
        <v>0</v>
      </c>
      <c r="K724" s="16">
        <f t="shared" si="678"/>
        <v>-183116.74362123775</v>
      </c>
      <c r="L724" s="16">
        <f t="shared" si="698"/>
        <v>0</v>
      </c>
      <c r="M724" s="16">
        <f t="shared" si="679"/>
        <v>0</v>
      </c>
      <c r="N724" s="16">
        <f t="shared" si="699"/>
        <v>171666.45732738663</v>
      </c>
      <c r="O724" s="16">
        <f t="shared" si="700"/>
        <v>0</v>
      </c>
      <c r="P724" s="16">
        <f t="shared" si="680"/>
        <v>171666.45732738663</v>
      </c>
      <c r="Q724" s="16">
        <f t="shared" si="701"/>
        <v>13138.655162683828</v>
      </c>
      <c r="R724" s="16">
        <f t="shared" si="681"/>
        <v>0</v>
      </c>
      <c r="S724" s="16">
        <f t="shared" si="702"/>
        <v>388617.35783708224</v>
      </c>
      <c r="T724" s="16">
        <f t="shared" si="703"/>
        <v>0</v>
      </c>
      <c r="U724" s="16">
        <f t="shared" si="682"/>
        <v>388617.35783708224</v>
      </c>
      <c r="V724" s="16">
        <f t="shared" si="704"/>
        <v>29571.291042686888</v>
      </c>
      <c r="W724" s="16">
        <f t="shared" si="683"/>
        <v>0</v>
      </c>
      <c r="X724" s="16">
        <f t="shared" si="705"/>
        <v>276456.71917495184</v>
      </c>
      <c r="Y724" s="16">
        <f t="shared" si="706"/>
        <v>0</v>
      </c>
      <c r="Z724" s="16">
        <f t="shared" si="684"/>
        <v>276456.71917495184</v>
      </c>
      <c r="AA724" s="16">
        <f t="shared" si="707"/>
        <v>20829.904515033253</v>
      </c>
      <c r="AB724" s="16">
        <f t="shared" si="685"/>
        <v>0</v>
      </c>
      <c r="AC724" s="16">
        <f t="shared" si="708"/>
        <v>323142.39270379551</v>
      </c>
      <c r="AD724" s="16">
        <f t="shared" si="709"/>
        <v>0</v>
      </c>
      <c r="AE724" s="16">
        <f t="shared" si="686"/>
        <v>323142.39270379551</v>
      </c>
      <c r="AF724" s="16">
        <f t="shared" si="710"/>
        <v>24831.994729234561</v>
      </c>
      <c r="AG724" s="16">
        <f t="shared" si="687"/>
        <v>0</v>
      </c>
      <c r="AH724" s="16">
        <f t="shared" si="711"/>
        <v>305500.09168401844</v>
      </c>
      <c r="AI724" s="16">
        <f t="shared" si="712"/>
        <v>0</v>
      </c>
      <c r="AJ724" s="16">
        <f t="shared" si="688"/>
        <v>305500.09168401844</v>
      </c>
      <c r="AK724" s="16">
        <f t="shared" si="713"/>
        <v>22928.042418176792</v>
      </c>
      <c r="AL724" s="16">
        <f t="shared" si="689"/>
        <v>0</v>
      </c>
      <c r="AM724" s="16">
        <f t="shared" si="714"/>
        <v>289729.54368974979</v>
      </c>
      <c r="AN724" s="16">
        <f t="shared" si="715"/>
        <v>0</v>
      </c>
      <c r="AO724" s="16">
        <f t="shared" si="690"/>
        <v>289729.54368974979</v>
      </c>
      <c r="AP724" s="16">
        <f t="shared" si="716"/>
        <v>21787.169774213235</v>
      </c>
      <c r="AQ724" s="16">
        <f t="shared" si="691"/>
        <v>0</v>
      </c>
      <c r="AR724" s="16">
        <f t="shared" si="717"/>
        <v>289729.54368974979</v>
      </c>
      <c r="AS724" s="16">
        <f t="shared" si="718"/>
        <v>0</v>
      </c>
      <c r="AT724" s="16">
        <f t="shared" si="692"/>
        <v>289729.54368974979</v>
      </c>
      <c r="AU724" s="16">
        <f t="shared" si="719"/>
        <v>21787.169774213235</v>
      </c>
    </row>
    <row r="725" spans="2:47">
      <c r="B725" s="13">
        <v>42</v>
      </c>
      <c r="C725" s="16">
        <f t="shared" si="675"/>
        <v>0</v>
      </c>
      <c r="D725" s="16">
        <f t="shared" si="693"/>
        <v>601541.85258971178</v>
      </c>
      <c r="E725" s="16">
        <f t="shared" si="694"/>
        <v>0</v>
      </c>
      <c r="F725" s="16">
        <f t="shared" si="676"/>
        <v>601541.85258971178</v>
      </c>
      <c r="G725" s="16">
        <f t="shared" si="695"/>
        <v>44607.888770671896</v>
      </c>
      <c r="H725" s="16">
        <f t="shared" si="677"/>
        <v>4711.1477028079053</v>
      </c>
      <c r="I725" s="16">
        <f t="shared" si="696"/>
        <v>-188610.24592987489</v>
      </c>
      <c r="J725" s="16">
        <f t="shared" si="697"/>
        <v>0</v>
      </c>
      <c r="K725" s="16">
        <f t="shared" si="678"/>
        <v>-193321.3936326828</v>
      </c>
      <c r="L725" s="16">
        <f t="shared" si="698"/>
        <v>0</v>
      </c>
      <c r="M725" s="16">
        <f t="shared" si="679"/>
        <v>0</v>
      </c>
      <c r="N725" s="16">
        <f t="shared" si="699"/>
        <v>171666.45732738663</v>
      </c>
      <c r="O725" s="16">
        <f t="shared" si="700"/>
        <v>0</v>
      </c>
      <c r="P725" s="16">
        <f t="shared" si="680"/>
        <v>171666.45732738663</v>
      </c>
      <c r="Q725" s="16">
        <f t="shared" si="701"/>
        <v>12881.034473219439</v>
      </c>
      <c r="R725" s="16">
        <f t="shared" si="681"/>
        <v>0</v>
      </c>
      <c r="S725" s="16">
        <f t="shared" si="702"/>
        <v>388617.35783708224</v>
      </c>
      <c r="T725" s="16">
        <f t="shared" si="703"/>
        <v>0</v>
      </c>
      <c r="U725" s="16">
        <f t="shared" si="682"/>
        <v>388617.35783708224</v>
      </c>
      <c r="V725" s="16">
        <f t="shared" si="704"/>
        <v>28991.461806555773</v>
      </c>
      <c r="W725" s="16">
        <f t="shared" si="683"/>
        <v>0</v>
      </c>
      <c r="X725" s="16">
        <f t="shared" si="705"/>
        <v>276456.71917495184</v>
      </c>
      <c r="Y725" s="16">
        <f t="shared" si="706"/>
        <v>0</v>
      </c>
      <c r="Z725" s="16">
        <f t="shared" si="684"/>
        <v>276456.71917495184</v>
      </c>
      <c r="AA725" s="16">
        <f t="shared" si="707"/>
        <v>20421.475014738484</v>
      </c>
      <c r="AB725" s="16">
        <f t="shared" si="685"/>
        <v>0</v>
      </c>
      <c r="AC725" s="16">
        <f t="shared" si="708"/>
        <v>323142.39270379551</v>
      </c>
      <c r="AD725" s="16">
        <f t="shared" si="709"/>
        <v>0</v>
      </c>
      <c r="AE725" s="16">
        <f t="shared" si="686"/>
        <v>323142.39270379551</v>
      </c>
      <c r="AF725" s="16">
        <f t="shared" si="710"/>
        <v>24345.092871798588</v>
      </c>
      <c r="AG725" s="16">
        <f t="shared" si="687"/>
        <v>0</v>
      </c>
      <c r="AH725" s="16">
        <f t="shared" si="711"/>
        <v>305500.09168401844</v>
      </c>
      <c r="AI725" s="16">
        <f t="shared" si="712"/>
        <v>0</v>
      </c>
      <c r="AJ725" s="16">
        <f t="shared" si="688"/>
        <v>305500.09168401844</v>
      </c>
      <c r="AK725" s="16">
        <f t="shared" si="713"/>
        <v>22478.472958996856</v>
      </c>
      <c r="AL725" s="16">
        <f t="shared" si="689"/>
        <v>0</v>
      </c>
      <c r="AM725" s="16">
        <f t="shared" si="714"/>
        <v>289729.54368974979</v>
      </c>
      <c r="AN725" s="16">
        <f t="shared" si="715"/>
        <v>0</v>
      </c>
      <c r="AO725" s="16">
        <f t="shared" si="690"/>
        <v>289729.54368974979</v>
      </c>
      <c r="AP725" s="16">
        <f t="shared" si="716"/>
        <v>21359.970366875721</v>
      </c>
      <c r="AQ725" s="16">
        <f t="shared" si="691"/>
        <v>0</v>
      </c>
      <c r="AR725" s="16">
        <f t="shared" si="717"/>
        <v>289729.54368974979</v>
      </c>
      <c r="AS725" s="16">
        <f t="shared" si="718"/>
        <v>0</v>
      </c>
      <c r="AT725" s="16">
        <f t="shared" si="692"/>
        <v>289729.54368974979</v>
      </c>
      <c r="AU725" s="16">
        <f t="shared" si="719"/>
        <v>21359.970366875721</v>
      </c>
    </row>
    <row r="726" spans="2:47">
      <c r="B726" s="13">
        <v>43</v>
      </c>
      <c r="C726" s="16">
        <f t="shared" si="675"/>
        <v>0</v>
      </c>
      <c r="D726" s="16">
        <f t="shared" si="693"/>
        <v>601541.85258971178</v>
      </c>
      <c r="E726" s="16">
        <f t="shared" si="694"/>
        <v>0</v>
      </c>
      <c r="F726" s="16">
        <f t="shared" si="676"/>
        <v>601541.85258971178</v>
      </c>
      <c r="G726" s="16">
        <f t="shared" si="695"/>
        <v>43733.22428497245</v>
      </c>
      <c r="H726" s="16">
        <f t="shared" si="677"/>
        <v>3533.3607771059301</v>
      </c>
      <c r="I726" s="16">
        <f t="shared" si="696"/>
        <v>-199121.03544166329</v>
      </c>
      <c r="J726" s="16">
        <f t="shared" si="697"/>
        <v>0</v>
      </c>
      <c r="K726" s="16">
        <f t="shared" si="678"/>
        <v>-202654.39621876922</v>
      </c>
      <c r="L726" s="16">
        <f t="shared" si="698"/>
        <v>0</v>
      </c>
      <c r="M726" s="16">
        <f t="shared" si="679"/>
        <v>0</v>
      </c>
      <c r="N726" s="16">
        <f t="shared" si="699"/>
        <v>171666.45732738663</v>
      </c>
      <c r="O726" s="16">
        <f t="shared" si="700"/>
        <v>0</v>
      </c>
      <c r="P726" s="16">
        <f t="shared" si="680"/>
        <v>171666.45732738663</v>
      </c>
      <c r="Q726" s="16">
        <f t="shared" si="701"/>
        <v>12628.465169822979</v>
      </c>
      <c r="R726" s="16">
        <f t="shared" si="681"/>
        <v>0</v>
      </c>
      <c r="S726" s="16">
        <f t="shared" si="702"/>
        <v>388617.35783708224</v>
      </c>
      <c r="T726" s="16">
        <f t="shared" si="703"/>
        <v>0</v>
      </c>
      <c r="U726" s="16">
        <f t="shared" si="682"/>
        <v>388617.35783708224</v>
      </c>
      <c r="V726" s="16">
        <f t="shared" si="704"/>
        <v>28423.001771133109</v>
      </c>
      <c r="W726" s="16">
        <f t="shared" si="683"/>
        <v>0</v>
      </c>
      <c r="X726" s="16">
        <f t="shared" si="705"/>
        <v>276456.71917495184</v>
      </c>
      <c r="Y726" s="16">
        <f t="shared" si="706"/>
        <v>0</v>
      </c>
      <c r="Z726" s="16">
        <f t="shared" si="684"/>
        <v>276456.71917495184</v>
      </c>
      <c r="AA726" s="16">
        <f t="shared" si="707"/>
        <v>20021.053936018121</v>
      </c>
      <c r="AB726" s="16">
        <f t="shared" si="685"/>
        <v>0</v>
      </c>
      <c r="AC726" s="16">
        <f t="shared" si="708"/>
        <v>323142.39270379551</v>
      </c>
      <c r="AD726" s="16">
        <f t="shared" si="709"/>
        <v>0</v>
      </c>
      <c r="AE726" s="16">
        <f t="shared" si="686"/>
        <v>323142.39270379551</v>
      </c>
      <c r="AF726" s="16">
        <f t="shared" si="710"/>
        <v>23867.73810960646</v>
      </c>
      <c r="AG726" s="16">
        <f t="shared" si="687"/>
        <v>0</v>
      </c>
      <c r="AH726" s="16">
        <f t="shared" si="711"/>
        <v>305500.09168401844</v>
      </c>
      <c r="AI726" s="16">
        <f t="shared" si="712"/>
        <v>0</v>
      </c>
      <c r="AJ726" s="16">
        <f t="shared" si="688"/>
        <v>305500.09168401844</v>
      </c>
      <c r="AK726" s="16">
        <f t="shared" si="713"/>
        <v>22037.71858725182</v>
      </c>
      <c r="AL726" s="16">
        <f t="shared" si="689"/>
        <v>0</v>
      </c>
      <c r="AM726" s="16">
        <f t="shared" si="714"/>
        <v>289729.54368974979</v>
      </c>
      <c r="AN726" s="16">
        <f t="shared" si="715"/>
        <v>0</v>
      </c>
      <c r="AO726" s="16">
        <f t="shared" si="690"/>
        <v>289729.54368974979</v>
      </c>
      <c r="AP726" s="16">
        <f t="shared" si="716"/>
        <v>20941.147418505607</v>
      </c>
      <c r="AQ726" s="16">
        <f t="shared" si="691"/>
        <v>0</v>
      </c>
      <c r="AR726" s="16">
        <f t="shared" si="717"/>
        <v>289729.54368974979</v>
      </c>
      <c r="AS726" s="16">
        <f t="shared" si="718"/>
        <v>0</v>
      </c>
      <c r="AT726" s="16">
        <f t="shared" si="692"/>
        <v>289729.54368974979</v>
      </c>
      <c r="AU726" s="16">
        <f t="shared" si="719"/>
        <v>20941.147418505607</v>
      </c>
    </row>
    <row r="727" spans="2:47">
      <c r="B727" s="13">
        <v>44</v>
      </c>
      <c r="C727" s="16">
        <f t="shared" si="675"/>
        <v>0</v>
      </c>
      <c r="D727" s="16">
        <f t="shared" si="693"/>
        <v>601541.85258971178</v>
      </c>
      <c r="E727" s="16">
        <f t="shared" si="694"/>
        <v>0</v>
      </c>
      <c r="F727" s="16">
        <f t="shared" si="676"/>
        <v>601541.85258971178</v>
      </c>
      <c r="G727" s="16">
        <f t="shared" si="695"/>
        <v>42875.710083306323</v>
      </c>
      <c r="H727" s="16">
        <f t="shared" si="677"/>
        <v>0</v>
      </c>
      <c r="I727" s="16">
        <f t="shared" si="696"/>
        <v>-208734.02810533231</v>
      </c>
      <c r="J727" s="16">
        <f t="shared" si="697"/>
        <v>0</v>
      </c>
      <c r="K727" s="16">
        <f t="shared" si="678"/>
        <v>-208734.02810533231</v>
      </c>
      <c r="L727" s="16">
        <f t="shared" si="698"/>
        <v>0</v>
      </c>
      <c r="M727" s="16">
        <f t="shared" si="679"/>
        <v>0</v>
      </c>
      <c r="N727" s="16">
        <f t="shared" si="699"/>
        <v>171666.45732738663</v>
      </c>
      <c r="O727" s="16">
        <f t="shared" si="700"/>
        <v>0</v>
      </c>
      <c r="P727" s="16">
        <f t="shared" si="680"/>
        <v>171666.45732738663</v>
      </c>
      <c r="Q727" s="16">
        <f t="shared" si="701"/>
        <v>12380.848205708802</v>
      </c>
      <c r="R727" s="16">
        <f t="shared" si="681"/>
        <v>0</v>
      </c>
      <c r="S727" s="16">
        <f t="shared" si="702"/>
        <v>388617.35783708224</v>
      </c>
      <c r="T727" s="16">
        <f t="shared" si="703"/>
        <v>0</v>
      </c>
      <c r="U727" s="16">
        <f t="shared" si="682"/>
        <v>388617.35783708224</v>
      </c>
      <c r="V727" s="16">
        <f t="shared" si="704"/>
        <v>27865.688010914811</v>
      </c>
      <c r="W727" s="16">
        <f t="shared" si="683"/>
        <v>0</v>
      </c>
      <c r="X727" s="16">
        <f t="shared" si="705"/>
        <v>276456.71917495184</v>
      </c>
      <c r="Y727" s="16">
        <f t="shared" si="706"/>
        <v>0</v>
      </c>
      <c r="Z727" s="16">
        <f t="shared" si="684"/>
        <v>276456.71917495184</v>
      </c>
      <c r="AA727" s="16">
        <f t="shared" si="707"/>
        <v>19628.484250998157</v>
      </c>
      <c r="AB727" s="16">
        <f t="shared" si="685"/>
        <v>0</v>
      </c>
      <c r="AC727" s="16">
        <f t="shared" si="708"/>
        <v>323142.39270379551</v>
      </c>
      <c r="AD727" s="16">
        <f t="shared" si="709"/>
        <v>0</v>
      </c>
      <c r="AE727" s="16">
        <f t="shared" si="686"/>
        <v>323142.39270379551</v>
      </c>
      <c r="AF727" s="16">
        <f t="shared" si="710"/>
        <v>23399.743244712216</v>
      </c>
      <c r="AG727" s="16">
        <f t="shared" si="687"/>
        <v>0</v>
      </c>
      <c r="AH727" s="16">
        <f t="shared" si="711"/>
        <v>305500.09168401844</v>
      </c>
      <c r="AI727" s="16">
        <f t="shared" si="712"/>
        <v>0</v>
      </c>
      <c r="AJ727" s="16">
        <f t="shared" si="688"/>
        <v>305500.09168401844</v>
      </c>
      <c r="AK727" s="16">
        <f t="shared" si="713"/>
        <v>21605.60645809002</v>
      </c>
      <c r="AL727" s="16">
        <f t="shared" si="689"/>
        <v>0</v>
      </c>
      <c r="AM727" s="16">
        <f t="shared" si="714"/>
        <v>289729.54368974979</v>
      </c>
      <c r="AN727" s="16">
        <f t="shared" si="715"/>
        <v>0</v>
      </c>
      <c r="AO727" s="16">
        <f t="shared" si="690"/>
        <v>289729.54368974979</v>
      </c>
      <c r="AP727" s="16">
        <f t="shared" si="716"/>
        <v>20530.536684809416</v>
      </c>
      <c r="AQ727" s="16">
        <f t="shared" si="691"/>
        <v>0</v>
      </c>
      <c r="AR727" s="16">
        <f t="shared" si="717"/>
        <v>289729.54368974979</v>
      </c>
      <c r="AS727" s="16">
        <f t="shared" si="718"/>
        <v>0</v>
      </c>
      <c r="AT727" s="16">
        <f t="shared" si="692"/>
        <v>289729.54368974979</v>
      </c>
      <c r="AU727" s="16">
        <f t="shared" si="719"/>
        <v>20530.536684809416</v>
      </c>
    </row>
    <row r="728" spans="2:47">
      <c r="B728" s="13">
        <v>45</v>
      </c>
      <c r="C728" s="16">
        <f t="shared" si="675"/>
        <v>0</v>
      </c>
      <c r="D728" s="16">
        <f t="shared" si="693"/>
        <v>601541.85258971178</v>
      </c>
      <c r="E728" s="16">
        <f t="shared" si="694"/>
        <v>0</v>
      </c>
      <c r="F728" s="16">
        <f t="shared" si="676"/>
        <v>601541.85258971178</v>
      </c>
      <c r="G728" s="16">
        <f t="shared" si="695"/>
        <v>42035.009885594431</v>
      </c>
      <c r="H728" s="16">
        <f t="shared" si="677"/>
        <v>0</v>
      </c>
      <c r="I728" s="16">
        <f t="shared" si="696"/>
        <v>-208734.02810533231</v>
      </c>
      <c r="J728" s="16">
        <f t="shared" si="697"/>
        <v>0</v>
      </c>
      <c r="K728" s="16">
        <f t="shared" si="678"/>
        <v>-208734.02810533231</v>
      </c>
      <c r="L728" s="16">
        <f t="shared" si="698"/>
        <v>0</v>
      </c>
      <c r="M728" s="16">
        <f t="shared" si="679"/>
        <v>0</v>
      </c>
      <c r="N728" s="16">
        <f t="shared" si="699"/>
        <v>171666.45732738663</v>
      </c>
      <c r="O728" s="16">
        <f t="shared" si="700"/>
        <v>0</v>
      </c>
      <c r="P728" s="16">
        <f t="shared" si="680"/>
        <v>171666.45732738663</v>
      </c>
      <c r="Q728" s="16">
        <f t="shared" si="701"/>
        <v>12138.086476185101</v>
      </c>
      <c r="R728" s="16">
        <f t="shared" si="681"/>
        <v>0</v>
      </c>
      <c r="S728" s="16">
        <f t="shared" si="702"/>
        <v>388617.35783708224</v>
      </c>
      <c r="T728" s="16">
        <f t="shared" si="703"/>
        <v>0</v>
      </c>
      <c r="U728" s="16">
        <f t="shared" si="682"/>
        <v>388617.35783708224</v>
      </c>
      <c r="V728" s="16">
        <f t="shared" si="704"/>
        <v>27319.301971485107</v>
      </c>
      <c r="W728" s="16">
        <f t="shared" si="683"/>
        <v>0</v>
      </c>
      <c r="X728" s="16">
        <f t="shared" si="705"/>
        <v>276456.71917495184</v>
      </c>
      <c r="Y728" s="16">
        <f t="shared" si="706"/>
        <v>0</v>
      </c>
      <c r="Z728" s="16">
        <f t="shared" si="684"/>
        <v>276456.71917495184</v>
      </c>
      <c r="AA728" s="16">
        <f t="shared" si="707"/>
        <v>19243.612010782508</v>
      </c>
      <c r="AB728" s="16">
        <f t="shared" si="685"/>
        <v>0</v>
      </c>
      <c r="AC728" s="16">
        <f t="shared" si="708"/>
        <v>323142.39270379551</v>
      </c>
      <c r="AD728" s="16">
        <f t="shared" si="709"/>
        <v>0</v>
      </c>
      <c r="AE728" s="16">
        <f t="shared" si="686"/>
        <v>323142.39270379551</v>
      </c>
      <c r="AF728" s="16">
        <f t="shared" si="710"/>
        <v>22940.924749717859</v>
      </c>
      <c r="AG728" s="16">
        <f t="shared" si="687"/>
        <v>0</v>
      </c>
      <c r="AH728" s="16">
        <f t="shared" si="711"/>
        <v>305500.09168401844</v>
      </c>
      <c r="AI728" s="16">
        <f t="shared" si="712"/>
        <v>0</v>
      </c>
      <c r="AJ728" s="16">
        <f t="shared" si="688"/>
        <v>305500.09168401844</v>
      </c>
      <c r="AK728" s="16">
        <f t="shared" si="713"/>
        <v>21181.967115774529</v>
      </c>
      <c r="AL728" s="16">
        <f t="shared" si="689"/>
        <v>0</v>
      </c>
      <c r="AM728" s="16">
        <f t="shared" si="714"/>
        <v>289729.54368974979</v>
      </c>
      <c r="AN728" s="16">
        <f t="shared" si="715"/>
        <v>0</v>
      </c>
      <c r="AO728" s="16">
        <f t="shared" si="690"/>
        <v>289729.54368974979</v>
      </c>
      <c r="AP728" s="16">
        <f t="shared" si="716"/>
        <v>20127.977141970016</v>
      </c>
      <c r="AQ728" s="16">
        <f t="shared" si="691"/>
        <v>0</v>
      </c>
      <c r="AR728" s="16">
        <f t="shared" si="717"/>
        <v>289729.54368974979</v>
      </c>
      <c r="AS728" s="16">
        <f t="shared" si="718"/>
        <v>0</v>
      </c>
      <c r="AT728" s="16">
        <f t="shared" si="692"/>
        <v>289729.54368974979</v>
      </c>
      <c r="AU728" s="16">
        <f t="shared" si="719"/>
        <v>20127.977141970016</v>
      </c>
    </row>
    <row r="729" spans="2:47">
      <c r="B729" s="13">
        <v>46</v>
      </c>
      <c r="C729" s="16">
        <f t="shared" si="675"/>
        <v>0</v>
      </c>
      <c r="D729" s="16">
        <f t="shared" si="693"/>
        <v>601541.85258971178</v>
      </c>
      <c r="E729" s="16">
        <f t="shared" si="694"/>
        <v>0</v>
      </c>
      <c r="F729" s="16">
        <f t="shared" si="676"/>
        <v>601541.85258971178</v>
      </c>
      <c r="G729" s="16">
        <f t="shared" si="695"/>
        <v>41210.794005484735</v>
      </c>
      <c r="H729" s="16">
        <f t="shared" si="677"/>
        <v>0</v>
      </c>
      <c r="I729" s="16">
        <f t="shared" si="696"/>
        <v>-208734.02810533231</v>
      </c>
      <c r="J729" s="16">
        <f t="shared" si="697"/>
        <v>0</v>
      </c>
      <c r="K729" s="16">
        <f t="shared" si="678"/>
        <v>-208734.02810533231</v>
      </c>
      <c r="L729" s="16">
        <f t="shared" si="698"/>
        <v>0</v>
      </c>
      <c r="M729" s="16">
        <f t="shared" si="679"/>
        <v>0</v>
      </c>
      <c r="N729" s="16">
        <f t="shared" si="699"/>
        <v>171666.45732738663</v>
      </c>
      <c r="O729" s="16">
        <f t="shared" si="700"/>
        <v>0</v>
      </c>
      <c r="P729" s="16">
        <f t="shared" si="680"/>
        <v>171666.45732738663</v>
      </c>
      <c r="Q729" s="16">
        <f t="shared" si="701"/>
        <v>11900.084780573628</v>
      </c>
      <c r="R729" s="16">
        <f t="shared" si="681"/>
        <v>0</v>
      </c>
      <c r="S729" s="16">
        <f t="shared" si="702"/>
        <v>388617.35783708224</v>
      </c>
      <c r="T729" s="16">
        <f t="shared" si="703"/>
        <v>0</v>
      </c>
      <c r="U729" s="16">
        <f t="shared" si="682"/>
        <v>388617.35783708224</v>
      </c>
      <c r="V729" s="16">
        <f t="shared" si="704"/>
        <v>26783.62938380893</v>
      </c>
      <c r="W729" s="16">
        <f t="shared" si="683"/>
        <v>0</v>
      </c>
      <c r="X729" s="16">
        <f t="shared" si="705"/>
        <v>276456.71917495184</v>
      </c>
      <c r="Y729" s="16">
        <f t="shared" si="706"/>
        <v>0</v>
      </c>
      <c r="Z729" s="16">
        <f t="shared" si="684"/>
        <v>276456.71917495184</v>
      </c>
      <c r="AA729" s="16">
        <f t="shared" si="707"/>
        <v>18866.286285080889</v>
      </c>
      <c r="AB729" s="16">
        <f t="shared" si="685"/>
        <v>0</v>
      </c>
      <c r="AC729" s="16">
        <f t="shared" si="708"/>
        <v>323142.39270379551</v>
      </c>
      <c r="AD729" s="16">
        <f t="shared" si="709"/>
        <v>0</v>
      </c>
      <c r="AE729" s="16">
        <f t="shared" si="686"/>
        <v>323142.39270379551</v>
      </c>
      <c r="AF729" s="16">
        <f t="shared" si="710"/>
        <v>22491.102695801823</v>
      </c>
      <c r="AG729" s="16">
        <f t="shared" si="687"/>
        <v>0</v>
      </c>
      <c r="AH729" s="16">
        <f t="shared" si="711"/>
        <v>305500.09168401844</v>
      </c>
      <c r="AI729" s="16">
        <f t="shared" si="712"/>
        <v>0</v>
      </c>
      <c r="AJ729" s="16">
        <f t="shared" si="688"/>
        <v>305500.09168401844</v>
      </c>
      <c r="AK729" s="16">
        <f t="shared" si="713"/>
        <v>20766.634427229928</v>
      </c>
      <c r="AL729" s="16">
        <f t="shared" si="689"/>
        <v>0</v>
      </c>
      <c r="AM729" s="16">
        <f t="shared" si="714"/>
        <v>289729.54368974979</v>
      </c>
      <c r="AN729" s="16">
        <f t="shared" si="715"/>
        <v>0</v>
      </c>
      <c r="AO729" s="16">
        <f t="shared" si="690"/>
        <v>289729.54368974979</v>
      </c>
      <c r="AP729" s="16">
        <f t="shared" si="716"/>
        <v>19733.310923500016</v>
      </c>
      <c r="AQ729" s="16">
        <f t="shared" si="691"/>
        <v>0</v>
      </c>
      <c r="AR729" s="16">
        <f t="shared" si="717"/>
        <v>289729.54368974979</v>
      </c>
      <c r="AS729" s="16">
        <f t="shared" si="718"/>
        <v>0</v>
      </c>
      <c r="AT729" s="16">
        <f t="shared" si="692"/>
        <v>289729.54368974979</v>
      </c>
      <c r="AU729" s="16">
        <f t="shared" si="719"/>
        <v>19733.310923500016</v>
      </c>
    </row>
    <row r="730" spans="2:47">
      <c r="B730" s="13">
        <v>47</v>
      </c>
      <c r="C730" s="16">
        <f t="shared" si="675"/>
        <v>0</v>
      </c>
      <c r="D730" s="16">
        <f t="shared" si="693"/>
        <v>601541.85258971178</v>
      </c>
      <c r="E730" s="16">
        <f t="shared" si="694"/>
        <v>0</v>
      </c>
      <c r="F730" s="16">
        <f t="shared" si="676"/>
        <v>601541.85258971178</v>
      </c>
      <c r="G730" s="16">
        <f t="shared" si="695"/>
        <v>40402.739221063464</v>
      </c>
      <c r="H730" s="16">
        <f t="shared" si="677"/>
        <v>0</v>
      </c>
      <c r="I730" s="16">
        <f t="shared" si="696"/>
        <v>-208734.02810533231</v>
      </c>
      <c r="J730" s="16">
        <f t="shared" si="697"/>
        <v>0</v>
      </c>
      <c r="K730" s="16">
        <f t="shared" si="678"/>
        <v>-208734.02810533231</v>
      </c>
      <c r="L730" s="16">
        <f t="shared" si="698"/>
        <v>0</v>
      </c>
      <c r="M730" s="16">
        <f t="shared" si="679"/>
        <v>0</v>
      </c>
      <c r="N730" s="16">
        <f t="shared" si="699"/>
        <v>171666.45732738663</v>
      </c>
      <c r="O730" s="16">
        <f t="shared" si="700"/>
        <v>0</v>
      </c>
      <c r="P730" s="16">
        <f t="shared" si="680"/>
        <v>171666.45732738663</v>
      </c>
      <c r="Q730" s="16">
        <f t="shared" si="701"/>
        <v>11666.749784876107</v>
      </c>
      <c r="R730" s="16">
        <f t="shared" si="681"/>
        <v>0</v>
      </c>
      <c r="S730" s="16">
        <f t="shared" si="702"/>
        <v>388617.35783708224</v>
      </c>
      <c r="T730" s="16">
        <f t="shared" si="703"/>
        <v>0</v>
      </c>
      <c r="U730" s="16">
        <f t="shared" si="682"/>
        <v>388617.35783708224</v>
      </c>
      <c r="V730" s="16">
        <f t="shared" si="704"/>
        <v>26258.460180204831</v>
      </c>
      <c r="W730" s="16">
        <f t="shared" si="683"/>
        <v>0</v>
      </c>
      <c r="X730" s="16">
        <f t="shared" si="705"/>
        <v>276456.71917495184</v>
      </c>
      <c r="Y730" s="16">
        <f t="shared" si="706"/>
        <v>0</v>
      </c>
      <c r="Z730" s="16">
        <f t="shared" si="684"/>
        <v>276456.71917495184</v>
      </c>
      <c r="AA730" s="16">
        <f t="shared" si="707"/>
        <v>18496.359103020477</v>
      </c>
      <c r="AB730" s="16">
        <f t="shared" si="685"/>
        <v>0</v>
      </c>
      <c r="AC730" s="16">
        <f t="shared" si="708"/>
        <v>323142.39270379551</v>
      </c>
      <c r="AD730" s="16">
        <f t="shared" si="709"/>
        <v>0</v>
      </c>
      <c r="AE730" s="16">
        <f t="shared" si="686"/>
        <v>323142.39270379551</v>
      </c>
      <c r="AF730" s="16">
        <f t="shared" si="710"/>
        <v>22050.100682158649</v>
      </c>
      <c r="AG730" s="16">
        <f t="shared" si="687"/>
        <v>0</v>
      </c>
      <c r="AH730" s="16">
        <f t="shared" si="711"/>
        <v>305500.09168401844</v>
      </c>
      <c r="AI730" s="16">
        <f t="shared" si="712"/>
        <v>0</v>
      </c>
      <c r="AJ730" s="16">
        <f t="shared" si="688"/>
        <v>305500.09168401844</v>
      </c>
      <c r="AK730" s="16">
        <f t="shared" si="713"/>
        <v>20359.445516892087</v>
      </c>
      <c r="AL730" s="16">
        <f t="shared" si="689"/>
        <v>0</v>
      </c>
      <c r="AM730" s="16">
        <f t="shared" si="714"/>
        <v>289729.54368974979</v>
      </c>
      <c r="AN730" s="16">
        <f t="shared" si="715"/>
        <v>0</v>
      </c>
      <c r="AO730" s="16">
        <f t="shared" si="690"/>
        <v>289729.54368974979</v>
      </c>
      <c r="AP730" s="16">
        <f t="shared" si="716"/>
        <v>19346.38325833335</v>
      </c>
      <c r="AQ730" s="16">
        <f t="shared" si="691"/>
        <v>0</v>
      </c>
      <c r="AR730" s="16">
        <f t="shared" si="717"/>
        <v>289729.54368974979</v>
      </c>
      <c r="AS730" s="16">
        <f t="shared" si="718"/>
        <v>0</v>
      </c>
      <c r="AT730" s="16">
        <f t="shared" si="692"/>
        <v>289729.54368974979</v>
      </c>
      <c r="AU730" s="16">
        <f t="shared" si="719"/>
        <v>19346.38325833335</v>
      </c>
    </row>
    <row r="731" spans="2:47">
      <c r="B731" s="13">
        <v>48</v>
      </c>
      <c r="C731" s="16">
        <f t="shared" si="675"/>
        <v>0</v>
      </c>
      <c r="D731" s="16">
        <f t="shared" si="693"/>
        <v>601541.85258971178</v>
      </c>
      <c r="E731" s="16">
        <f t="shared" si="694"/>
        <v>0</v>
      </c>
      <c r="F731" s="16">
        <f t="shared" si="676"/>
        <v>601541.85258971178</v>
      </c>
      <c r="G731" s="16">
        <f t="shared" si="695"/>
        <v>39610.528648101434</v>
      </c>
      <c r="H731" s="16">
        <f t="shared" si="677"/>
        <v>0</v>
      </c>
      <c r="I731" s="16">
        <f t="shared" si="696"/>
        <v>-208734.02810533231</v>
      </c>
      <c r="J731" s="16">
        <f t="shared" si="697"/>
        <v>0</v>
      </c>
      <c r="K731" s="16">
        <f t="shared" si="678"/>
        <v>-208734.02810533231</v>
      </c>
      <c r="L731" s="16">
        <f t="shared" si="698"/>
        <v>0</v>
      </c>
      <c r="M731" s="16">
        <f t="shared" si="679"/>
        <v>0</v>
      </c>
      <c r="N731" s="16">
        <f t="shared" si="699"/>
        <v>171666.45732738663</v>
      </c>
      <c r="O731" s="16">
        <f t="shared" si="700"/>
        <v>0</v>
      </c>
      <c r="P731" s="16">
        <f t="shared" si="680"/>
        <v>171666.45732738663</v>
      </c>
      <c r="Q731" s="16">
        <f t="shared" si="701"/>
        <v>11437.989985172653</v>
      </c>
      <c r="R731" s="16">
        <f t="shared" si="681"/>
        <v>0</v>
      </c>
      <c r="S731" s="16">
        <f t="shared" si="702"/>
        <v>388617.35783708224</v>
      </c>
      <c r="T731" s="16">
        <f t="shared" si="703"/>
        <v>0</v>
      </c>
      <c r="U731" s="16">
        <f t="shared" si="682"/>
        <v>388617.35783708224</v>
      </c>
      <c r="V731" s="16">
        <f t="shared" si="704"/>
        <v>25743.58841196552</v>
      </c>
      <c r="W731" s="16">
        <f t="shared" si="683"/>
        <v>0</v>
      </c>
      <c r="X731" s="16">
        <f t="shared" si="705"/>
        <v>276456.71917495184</v>
      </c>
      <c r="Y731" s="16">
        <f t="shared" si="706"/>
        <v>0</v>
      </c>
      <c r="Z731" s="16">
        <f t="shared" si="684"/>
        <v>276456.71917495184</v>
      </c>
      <c r="AA731" s="16">
        <f t="shared" si="707"/>
        <v>18133.685395118115</v>
      </c>
      <c r="AB731" s="16">
        <f t="shared" si="685"/>
        <v>0</v>
      </c>
      <c r="AC731" s="16">
        <f t="shared" si="708"/>
        <v>323142.39270379551</v>
      </c>
      <c r="AD731" s="16">
        <f t="shared" si="709"/>
        <v>0</v>
      </c>
      <c r="AE731" s="16">
        <f t="shared" si="686"/>
        <v>323142.39270379551</v>
      </c>
      <c r="AF731" s="16">
        <f t="shared" si="710"/>
        <v>21617.745766822205</v>
      </c>
      <c r="AG731" s="16">
        <f t="shared" si="687"/>
        <v>0</v>
      </c>
      <c r="AH731" s="16">
        <f t="shared" si="711"/>
        <v>305500.09168401844</v>
      </c>
      <c r="AI731" s="16">
        <f t="shared" si="712"/>
        <v>0</v>
      </c>
      <c r="AJ731" s="16">
        <f t="shared" si="688"/>
        <v>305500.09168401844</v>
      </c>
      <c r="AK731" s="16">
        <f t="shared" si="713"/>
        <v>19960.240702835377</v>
      </c>
      <c r="AL731" s="16">
        <f t="shared" si="689"/>
        <v>0</v>
      </c>
      <c r="AM731" s="16">
        <f t="shared" si="714"/>
        <v>289729.54368974979</v>
      </c>
      <c r="AN731" s="16">
        <f t="shared" si="715"/>
        <v>0</v>
      </c>
      <c r="AO731" s="16">
        <f t="shared" si="690"/>
        <v>289729.54368974979</v>
      </c>
      <c r="AP731" s="16">
        <f t="shared" si="716"/>
        <v>18967.042410130736</v>
      </c>
      <c r="AQ731" s="16">
        <f t="shared" si="691"/>
        <v>0</v>
      </c>
      <c r="AR731" s="16">
        <f t="shared" si="717"/>
        <v>289729.54368974979</v>
      </c>
      <c r="AS731" s="16">
        <f t="shared" si="718"/>
        <v>0</v>
      </c>
      <c r="AT731" s="16">
        <f t="shared" si="692"/>
        <v>289729.54368974979</v>
      </c>
      <c r="AU731" s="16">
        <f t="shared" si="719"/>
        <v>18967.042410130736</v>
      </c>
    </row>
    <row r="732" spans="2:47">
      <c r="B732" s="13">
        <v>49</v>
      </c>
      <c r="C732" s="16">
        <f t="shared" si="675"/>
        <v>0</v>
      </c>
      <c r="D732" s="16">
        <f t="shared" si="693"/>
        <v>601541.85258971178</v>
      </c>
      <c r="E732" s="16">
        <f t="shared" si="694"/>
        <v>0</v>
      </c>
      <c r="F732" s="16">
        <f t="shared" si="676"/>
        <v>601541.85258971178</v>
      </c>
      <c r="G732" s="16">
        <f t="shared" si="695"/>
        <v>38833.851615785716</v>
      </c>
      <c r="H732" s="16">
        <f t="shared" si="677"/>
        <v>0</v>
      </c>
      <c r="I732" s="16">
        <f t="shared" si="696"/>
        <v>-208734.02810533231</v>
      </c>
      <c r="J732" s="16">
        <f t="shared" si="697"/>
        <v>0</v>
      </c>
      <c r="K732" s="16">
        <f t="shared" si="678"/>
        <v>-208734.02810533231</v>
      </c>
      <c r="L732" s="16">
        <f t="shared" si="698"/>
        <v>0</v>
      </c>
      <c r="M732" s="16">
        <f t="shared" si="679"/>
        <v>0</v>
      </c>
      <c r="N732" s="16">
        <f t="shared" si="699"/>
        <v>171666.45732738663</v>
      </c>
      <c r="O732" s="16">
        <f t="shared" si="700"/>
        <v>0</v>
      </c>
      <c r="P732" s="16">
        <f t="shared" si="680"/>
        <v>171666.45732738663</v>
      </c>
      <c r="Q732" s="16">
        <f t="shared" si="701"/>
        <v>11213.715671737895</v>
      </c>
      <c r="R732" s="16">
        <f t="shared" si="681"/>
        <v>0</v>
      </c>
      <c r="S732" s="16">
        <f t="shared" si="702"/>
        <v>388617.35783708224</v>
      </c>
      <c r="T732" s="16">
        <f t="shared" si="703"/>
        <v>0</v>
      </c>
      <c r="U732" s="16">
        <f t="shared" si="682"/>
        <v>388617.35783708224</v>
      </c>
      <c r="V732" s="16">
        <f t="shared" si="704"/>
        <v>25238.812168593646</v>
      </c>
      <c r="W732" s="16">
        <f t="shared" si="683"/>
        <v>0</v>
      </c>
      <c r="X732" s="16">
        <f t="shared" si="705"/>
        <v>276456.71917495184</v>
      </c>
      <c r="Y732" s="16">
        <f t="shared" si="706"/>
        <v>0</v>
      </c>
      <c r="Z732" s="16">
        <f t="shared" si="684"/>
        <v>276456.71917495184</v>
      </c>
      <c r="AA732" s="16">
        <f t="shared" si="707"/>
        <v>17778.122936390308</v>
      </c>
      <c r="AB732" s="16">
        <f t="shared" si="685"/>
        <v>0</v>
      </c>
      <c r="AC732" s="16">
        <f t="shared" si="708"/>
        <v>323142.39270379551</v>
      </c>
      <c r="AD732" s="16">
        <f t="shared" si="709"/>
        <v>0</v>
      </c>
      <c r="AE732" s="16">
        <f t="shared" si="686"/>
        <v>323142.39270379551</v>
      </c>
      <c r="AF732" s="16">
        <f t="shared" si="710"/>
        <v>21193.868398845298</v>
      </c>
      <c r="AG732" s="16">
        <f t="shared" si="687"/>
        <v>0</v>
      </c>
      <c r="AH732" s="16">
        <f t="shared" si="711"/>
        <v>305500.09168401844</v>
      </c>
      <c r="AI732" s="16">
        <f t="shared" si="712"/>
        <v>0</v>
      </c>
      <c r="AJ732" s="16">
        <f t="shared" si="688"/>
        <v>305500.09168401844</v>
      </c>
      <c r="AK732" s="16">
        <f t="shared" si="713"/>
        <v>19568.863434152332</v>
      </c>
      <c r="AL732" s="16">
        <f t="shared" si="689"/>
        <v>0</v>
      </c>
      <c r="AM732" s="16">
        <f t="shared" si="714"/>
        <v>289729.54368974979</v>
      </c>
      <c r="AN732" s="16">
        <f t="shared" si="715"/>
        <v>0</v>
      </c>
      <c r="AO732" s="16">
        <f t="shared" si="690"/>
        <v>289729.54368974979</v>
      </c>
      <c r="AP732" s="16">
        <f t="shared" si="716"/>
        <v>18595.139617775232</v>
      </c>
      <c r="AQ732" s="16">
        <f t="shared" si="691"/>
        <v>0</v>
      </c>
      <c r="AR732" s="16">
        <f t="shared" si="717"/>
        <v>289729.54368974979</v>
      </c>
      <c r="AS732" s="16">
        <f t="shared" si="718"/>
        <v>0</v>
      </c>
      <c r="AT732" s="16">
        <f t="shared" si="692"/>
        <v>289729.54368974979</v>
      </c>
      <c r="AU732" s="16">
        <f t="shared" si="719"/>
        <v>18595.139617775232</v>
      </c>
    </row>
    <row r="733" spans="2:47">
      <c r="B733" s="13">
        <v>50</v>
      </c>
      <c r="C733" s="16">
        <f t="shared" si="675"/>
        <v>0</v>
      </c>
      <c r="D733" s="16">
        <f t="shared" si="693"/>
        <v>601541.85258971178</v>
      </c>
      <c r="E733" s="16">
        <f t="shared" si="694"/>
        <v>0</v>
      </c>
      <c r="F733" s="16">
        <f t="shared" si="676"/>
        <v>601541.85258971178</v>
      </c>
      <c r="G733" s="16">
        <f t="shared" si="695"/>
        <v>38072.403544887959</v>
      </c>
      <c r="H733" s="16">
        <f t="shared" si="677"/>
        <v>0</v>
      </c>
      <c r="I733" s="16">
        <f t="shared" si="696"/>
        <v>-208734.02810533231</v>
      </c>
      <c r="J733" s="16">
        <f t="shared" si="697"/>
        <v>0</v>
      </c>
      <c r="K733" s="16">
        <f t="shared" si="678"/>
        <v>-208734.02810533231</v>
      </c>
      <c r="L733" s="16">
        <f t="shared" si="698"/>
        <v>0</v>
      </c>
      <c r="M733" s="16">
        <f t="shared" si="679"/>
        <v>0</v>
      </c>
      <c r="N733" s="16">
        <f t="shared" si="699"/>
        <v>171666.45732738663</v>
      </c>
      <c r="O733" s="16">
        <f t="shared" si="700"/>
        <v>0</v>
      </c>
      <c r="P733" s="16">
        <f t="shared" si="680"/>
        <v>171666.45732738663</v>
      </c>
      <c r="Q733" s="16">
        <f t="shared" si="701"/>
        <v>10993.83889386068</v>
      </c>
      <c r="R733" s="16">
        <f t="shared" si="681"/>
        <v>0</v>
      </c>
      <c r="S733" s="16">
        <f t="shared" si="702"/>
        <v>388617.35783708224</v>
      </c>
      <c r="T733" s="16">
        <f t="shared" si="703"/>
        <v>0</v>
      </c>
      <c r="U733" s="16">
        <f t="shared" si="682"/>
        <v>388617.35783708224</v>
      </c>
      <c r="V733" s="16">
        <f t="shared" si="704"/>
        <v>24743.93349862122</v>
      </c>
      <c r="W733" s="16">
        <f t="shared" si="683"/>
        <v>0</v>
      </c>
      <c r="X733" s="16">
        <f t="shared" si="705"/>
        <v>276456.71917495184</v>
      </c>
      <c r="Y733" s="16">
        <f t="shared" si="706"/>
        <v>0</v>
      </c>
      <c r="Z733" s="16">
        <f t="shared" si="684"/>
        <v>276456.71917495184</v>
      </c>
      <c r="AA733" s="16">
        <f t="shared" si="707"/>
        <v>17429.532290578732</v>
      </c>
      <c r="AB733" s="16">
        <f t="shared" si="685"/>
        <v>0</v>
      </c>
      <c r="AC733" s="16">
        <f t="shared" si="708"/>
        <v>323142.39270379551</v>
      </c>
      <c r="AD733" s="16">
        <f t="shared" si="709"/>
        <v>0</v>
      </c>
      <c r="AE733" s="16">
        <f t="shared" si="686"/>
        <v>323142.39270379551</v>
      </c>
      <c r="AF733" s="16">
        <f t="shared" si="710"/>
        <v>20778.302351809114</v>
      </c>
      <c r="AG733" s="16">
        <f t="shared" si="687"/>
        <v>0</v>
      </c>
      <c r="AH733" s="16">
        <f t="shared" si="711"/>
        <v>305500.09168401844</v>
      </c>
      <c r="AI733" s="16">
        <f t="shared" si="712"/>
        <v>0</v>
      </c>
      <c r="AJ733" s="16">
        <f t="shared" si="688"/>
        <v>305500.09168401844</v>
      </c>
      <c r="AK733" s="16">
        <f t="shared" si="713"/>
        <v>19185.160229561108</v>
      </c>
      <c r="AL733" s="16">
        <f t="shared" si="689"/>
        <v>0</v>
      </c>
      <c r="AM733" s="16">
        <f t="shared" si="714"/>
        <v>289729.54368974979</v>
      </c>
      <c r="AN733" s="16">
        <f t="shared" si="715"/>
        <v>0</v>
      </c>
      <c r="AO733" s="16">
        <f t="shared" si="690"/>
        <v>289729.54368974979</v>
      </c>
      <c r="AP733" s="16">
        <f t="shared" si="716"/>
        <v>18230.529037034543</v>
      </c>
      <c r="AQ733" s="16">
        <f t="shared" si="691"/>
        <v>0</v>
      </c>
      <c r="AR733" s="16">
        <f t="shared" si="717"/>
        <v>289729.54368974979</v>
      </c>
      <c r="AS733" s="16">
        <f t="shared" si="718"/>
        <v>0</v>
      </c>
      <c r="AT733" s="16">
        <f t="shared" si="692"/>
        <v>289729.54368974979</v>
      </c>
      <c r="AU733" s="16">
        <f t="shared" si="719"/>
        <v>18230.529037034543</v>
      </c>
    </row>
    <row r="734" spans="2:47">
      <c r="B734" s="13">
        <v>51</v>
      </c>
      <c r="C734" s="16">
        <f t="shared" si="675"/>
        <v>0</v>
      </c>
      <c r="D734" s="16">
        <f t="shared" si="693"/>
        <v>601541.85258971178</v>
      </c>
      <c r="E734" s="16">
        <f t="shared" si="694"/>
        <v>0</v>
      </c>
      <c r="F734" s="16">
        <f t="shared" si="676"/>
        <v>601541.85258971178</v>
      </c>
      <c r="G734" s="16">
        <f t="shared" si="695"/>
        <v>37325.88582832153</v>
      </c>
      <c r="H734" s="16">
        <f t="shared" si="677"/>
        <v>0</v>
      </c>
      <c r="I734" s="16">
        <f t="shared" si="696"/>
        <v>-208734.02810533231</v>
      </c>
      <c r="J734" s="16">
        <f t="shared" si="697"/>
        <v>0</v>
      </c>
      <c r="K734" s="16">
        <f t="shared" si="678"/>
        <v>-208734.02810533231</v>
      </c>
      <c r="L734" s="16">
        <f t="shared" si="698"/>
        <v>0</v>
      </c>
      <c r="M734" s="16">
        <f t="shared" si="679"/>
        <v>0</v>
      </c>
      <c r="N734" s="16">
        <f t="shared" si="699"/>
        <v>171666.45732738663</v>
      </c>
      <c r="O734" s="16">
        <f t="shared" si="700"/>
        <v>0</v>
      </c>
      <c r="P734" s="16">
        <f t="shared" si="680"/>
        <v>171666.45732738663</v>
      </c>
      <c r="Q734" s="16">
        <f t="shared" si="701"/>
        <v>10778.273425353607</v>
      </c>
      <c r="R734" s="16">
        <f t="shared" si="681"/>
        <v>0</v>
      </c>
      <c r="S734" s="16">
        <f t="shared" si="702"/>
        <v>388617.35783708224</v>
      </c>
      <c r="T734" s="16">
        <f t="shared" si="703"/>
        <v>0</v>
      </c>
      <c r="U734" s="16">
        <f t="shared" si="682"/>
        <v>388617.35783708224</v>
      </c>
      <c r="V734" s="16">
        <f t="shared" si="704"/>
        <v>24258.758331981586</v>
      </c>
      <c r="W734" s="16">
        <f t="shared" si="683"/>
        <v>0</v>
      </c>
      <c r="X734" s="16">
        <f t="shared" si="705"/>
        <v>276456.71917495184</v>
      </c>
      <c r="Y734" s="16">
        <f t="shared" si="706"/>
        <v>0</v>
      </c>
      <c r="Z734" s="16">
        <f t="shared" si="684"/>
        <v>276456.71917495184</v>
      </c>
      <c r="AA734" s="16">
        <f t="shared" si="707"/>
        <v>17087.776755469346</v>
      </c>
      <c r="AB734" s="16">
        <f t="shared" si="685"/>
        <v>0</v>
      </c>
      <c r="AC734" s="16">
        <f t="shared" si="708"/>
        <v>323142.39270379551</v>
      </c>
      <c r="AD734" s="16">
        <f t="shared" si="709"/>
        <v>0</v>
      </c>
      <c r="AE734" s="16">
        <f t="shared" si="686"/>
        <v>323142.39270379551</v>
      </c>
      <c r="AF734" s="16">
        <f t="shared" si="710"/>
        <v>20370.884658636387</v>
      </c>
      <c r="AG734" s="16">
        <f t="shared" si="687"/>
        <v>0</v>
      </c>
      <c r="AH734" s="16">
        <f t="shared" si="711"/>
        <v>305500.09168401844</v>
      </c>
      <c r="AI734" s="16">
        <f t="shared" si="712"/>
        <v>0</v>
      </c>
      <c r="AJ734" s="16">
        <f t="shared" si="688"/>
        <v>305500.09168401844</v>
      </c>
      <c r="AK734" s="16">
        <f t="shared" si="713"/>
        <v>18808.980617216774</v>
      </c>
      <c r="AL734" s="16">
        <f t="shared" si="689"/>
        <v>0</v>
      </c>
      <c r="AM734" s="16">
        <f t="shared" si="714"/>
        <v>289729.54368974979</v>
      </c>
      <c r="AN734" s="16">
        <f t="shared" si="715"/>
        <v>0</v>
      </c>
      <c r="AO734" s="16">
        <f t="shared" si="690"/>
        <v>289729.54368974979</v>
      </c>
      <c r="AP734" s="16">
        <f t="shared" si="716"/>
        <v>17873.067683367197</v>
      </c>
      <c r="AQ734" s="16">
        <f t="shared" si="691"/>
        <v>0</v>
      </c>
      <c r="AR734" s="16">
        <f t="shared" si="717"/>
        <v>289729.54368974979</v>
      </c>
      <c r="AS734" s="16">
        <f t="shared" si="718"/>
        <v>0</v>
      </c>
      <c r="AT734" s="16">
        <f t="shared" si="692"/>
        <v>289729.54368974979</v>
      </c>
      <c r="AU734" s="16">
        <f t="shared" si="719"/>
        <v>17873.067683367197</v>
      </c>
    </row>
    <row r="735" spans="2:47">
      <c r="B735" s="13">
        <v>52</v>
      </c>
      <c r="C735" s="16">
        <f t="shared" si="675"/>
        <v>0</v>
      </c>
      <c r="D735" s="16">
        <f t="shared" si="693"/>
        <v>601541.85258971178</v>
      </c>
      <c r="E735" s="16">
        <f t="shared" si="694"/>
        <v>0</v>
      </c>
      <c r="F735" s="16">
        <f t="shared" si="676"/>
        <v>601541.85258971178</v>
      </c>
      <c r="G735" s="16">
        <f t="shared" si="695"/>
        <v>36594.005714040715</v>
      </c>
      <c r="H735" s="16">
        <f t="shared" si="677"/>
        <v>0</v>
      </c>
      <c r="I735" s="16">
        <f t="shared" si="696"/>
        <v>-208734.02810533231</v>
      </c>
      <c r="J735" s="16">
        <f t="shared" si="697"/>
        <v>0</v>
      </c>
      <c r="K735" s="16">
        <f t="shared" si="678"/>
        <v>-208734.02810533231</v>
      </c>
      <c r="L735" s="16">
        <f t="shared" si="698"/>
        <v>0</v>
      </c>
      <c r="M735" s="16">
        <f t="shared" si="679"/>
        <v>0</v>
      </c>
      <c r="N735" s="16">
        <f t="shared" si="699"/>
        <v>171666.45732738663</v>
      </c>
      <c r="O735" s="16">
        <f t="shared" si="700"/>
        <v>0</v>
      </c>
      <c r="P735" s="16">
        <f t="shared" si="680"/>
        <v>171666.45732738663</v>
      </c>
      <c r="Q735" s="16">
        <f t="shared" si="701"/>
        <v>10566.934730738831</v>
      </c>
      <c r="R735" s="16">
        <f t="shared" si="681"/>
        <v>0</v>
      </c>
      <c r="S735" s="16">
        <f t="shared" si="702"/>
        <v>388617.35783708224</v>
      </c>
      <c r="T735" s="16">
        <f t="shared" si="703"/>
        <v>0</v>
      </c>
      <c r="U735" s="16">
        <f t="shared" si="682"/>
        <v>388617.35783708224</v>
      </c>
      <c r="V735" s="16">
        <f t="shared" si="704"/>
        <v>23783.096403903513</v>
      </c>
      <c r="W735" s="16">
        <f t="shared" si="683"/>
        <v>0</v>
      </c>
      <c r="X735" s="16">
        <f t="shared" si="705"/>
        <v>276456.71917495184</v>
      </c>
      <c r="Y735" s="16">
        <f t="shared" si="706"/>
        <v>0</v>
      </c>
      <c r="Z735" s="16">
        <f t="shared" si="684"/>
        <v>276456.71917495184</v>
      </c>
      <c r="AA735" s="16">
        <f t="shared" si="707"/>
        <v>16752.722309283672</v>
      </c>
      <c r="AB735" s="16">
        <f t="shared" si="685"/>
        <v>0</v>
      </c>
      <c r="AC735" s="16">
        <f t="shared" si="708"/>
        <v>323142.39270379551</v>
      </c>
      <c r="AD735" s="16">
        <f t="shared" si="709"/>
        <v>0</v>
      </c>
      <c r="AE735" s="16">
        <f t="shared" si="686"/>
        <v>323142.39270379551</v>
      </c>
      <c r="AF735" s="16">
        <f t="shared" si="710"/>
        <v>19971.455547682734</v>
      </c>
      <c r="AG735" s="16">
        <f t="shared" si="687"/>
        <v>0</v>
      </c>
      <c r="AH735" s="16">
        <f t="shared" si="711"/>
        <v>305500.09168401844</v>
      </c>
      <c r="AI735" s="16">
        <f t="shared" si="712"/>
        <v>0</v>
      </c>
      <c r="AJ735" s="16">
        <f t="shared" si="688"/>
        <v>305500.09168401844</v>
      </c>
      <c r="AK735" s="16">
        <f t="shared" si="713"/>
        <v>18440.177075702719</v>
      </c>
      <c r="AL735" s="16">
        <f t="shared" si="689"/>
        <v>0</v>
      </c>
      <c r="AM735" s="16">
        <f t="shared" si="714"/>
        <v>289729.54368974979</v>
      </c>
      <c r="AN735" s="16">
        <f t="shared" si="715"/>
        <v>0</v>
      </c>
      <c r="AO735" s="16">
        <f t="shared" si="690"/>
        <v>289729.54368974979</v>
      </c>
      <c r="AP735" s="16">
        <f t="shared" si="716"/>
        <v>17522.615375850193</v>
      </c>
      <c r="AQ735" s="16">
        <f t="shared" si="691"/>
        <v>0</v>
      </c>
      <c r="AR735" s="16">
        <f t="shared" si="717"/>
        <v>289729.54368974979</v>
      </c>
      <c r="AS735" s="16">
        <f t="shared" si="718"/>
        <v>0</v>
      </c>
      <c r="AT735" s="16">
        <f t="shared" si="692"/>
        <v>289729.54368974979</v>
      </c>
      <c r="AU735" s="16">
        <f t="shared" si="719"/>
        <v>17522.615375850193</v>
      </c>
    </row>
    <row r="736" spans="2:47">
      <c r="B736" s="13">
        <v>53</v>
      </c>
      <c r="C736" s="16">
        <f t="shared" si="675"/>
        <v>0</v>
      </c>
      <c r="D736" s="16">
        <f t="shared" si="693"/>
        <v>601541.85258971178</v>
      </c>
      <c r="E736" s="16">
        <f t="shared" si="694"/>
        <v>0</v>
      </c>
      <c r="F736" s="16">
        <f t="shared" si="676"/>
        <v>601541.85258971178</v>
      </c>
      <c r="G736" s="16">
        <f t="shared" si="695"/>
        <v>35876.476190235997</v>
      </c>
      <c r="H736" s="16">
        <f t="shared" si="677"/>
        <v>0</v>
      </c>
      <c r="I736" s="16">
        <f t="shared" si="696"/>
        <v>-208734.02810533231</v>
      </c>
      <c r="J736" s="16">
        <f t="shared" si="697"/>
        <v>0</v>
      </c>
      <c r="K736" s="16">
        <f t="shared" si="678"/>
        <v>-208734.02810533231</v>
      </c>
      <c r="L736" s="16">
        <f t="shared" si="698"/>
        <v>0</v>
      </c>
      <c r="M736" s="16">
        <f t="shared" si="679"/>
        <v>0</v>
      </c>
      <c r="N736" s="16">
        <f t="shared" si="699"/>
        <v>171666.45732738663</v>
      </c>
      <c r="O736" s="16">
        <f t="shared" si="700"/>
        <v>0</v>
      </c>
      <c r="P736" s="16">
        <f t="shared" si="680"/>
        <v>171666.45732738663</v>
      </c>
      <c r="Q736" s="16">
        <f t="shared" si="701"/>
        <v>10359.739932096893</v>
      </c>
      <c r="R736" s="16">
        <f t="shared" si="681"/>
        <v>0</v>
      </c>
      <c r="S736" s="16">
        <f t="shared" si="702"/>
        <v>388617.35783708224</v>
      </c>
      <c r="T736" s="16">
        <f t="shared" si="703"/>
        <v>0</v>
      </c>
      <c r="U736" s="16">
        <f t="shared" si="682"/>
        <v>388617.35783708224</v>
      </c>
      <c r="V736" s="16">
        <f t="shared" si="704"/>
        <v>23316.761180297563</v>
      </c>
      <c r="W736" s="16">
        <f t="shared" si="683"/>
        <v>0</v>
      </c>
      <c r="X736" s="16">
        <f t="shared" si="705"/>
        <v>276456.71917495184</v>
      </c>
      <c r="Y736" s="16">
        <f t="shared" si="706"/>
        <v>0</v>
      </c>
      <c r="Z736" s="16">
        <f t="shared" si="684"/>
        <v>276456.71917495184</v>
      </c>
      <c r="AA736" s="16">
        <f t="shared" si="707"/>
        <v>16424.237558121247</v>
      </c>
      <c r="AB736" s="16">
        <f t="shared" si="685"/>
        <v>0</v>
      </c>
      <c r="AC736" s="16">
        <f t="shared" si="708"/>
        <v>323142.39270379551</v>
      </c>
      <c r="AD736" s="16">
        <f t="shared" si="709"/>
        <v>0</v>
      </c>
      <c r="AE736" s="16">
        <f t="shared" si="686"/>
        <v>323142.39270379551</v>
      </c>
      <c r="AF736" s="16">
        <f t="shared" si="710"/>
        <v>19579.85838008111</v>
      </c>
      <c r="AG736" s="16">
        <f t="shared" si="687"/>
        <v>0</v>
      </c>
      <c r="AH736" s="16">
        <f t="shared" si="711"/>
        <v>305500.09168401844</v>
      </c>
      <c r="AI736" s="16">
        <f t="shared" si="712"/>
        <v>0</v>
      </c>
      <c r="AJ736" s="16">
        <f t="shared" si="688"/>
        <v>305500.09168401844</v>
      </c>
      <c r="AK736" s="16">
        <f t="shared" si="713"/>
        <v>18078.604976179136</v>
      </c>
      <c r="AL736" s="16">
        <f t="shared" si="689"/>
        <v>0</v>
      </c>
      <c r="AM736" s="16">
        <f t="shared" si="714"/>
        <v>289729.54368974979</v>
      </c>
      <c r="AN736" s="16">
        <f t="shared" si="715"/>
        <v>0</v>
      </c>
      <c r="AO736" s="16">
        <f t="shared" si="690"/>
        <v>289729.54368974979</v>
      </c>
      <c r="AP736" s="16">
        <f t="shared" si="716"/>
        <v>17179.034682206071</v>
      </c>
      <c r="AQ736" s="16">
        <f t="shared" si="691"/>
        <v>0</v>
      </c>
      <c r="AR736" s="16">
        <f t="shared" si="717"/>
        <v>289729.54368974979</v>
      </c>
      <c r="AS736" s="16">
        <f t="shared" si="718"/>
        <v>0</v>
      </c>
      <c r="AT736" s="16">
        <f t="shared" si="692"/>
        <v>289729.54368974979</v>
      </c>
      <c r="AU736" s="16">
        <f t="shared" si="719"/>
        <v>17179.034682206071</v>
      </c>
    </row>
    <row r="739" spans="1:5">
      <c r="A739" s="2" t="s">
        <v>601</v>
      </c>
    </row>
    <row r="740" spans="1:5">
      <c r="A740" s="5" t="s">
        <v>602</v>
      </c>
      <c r="B740" s="11">
        <f>$C$259</f>
        <v>24397</v>
      </c>
    </row>
    <row r="741" spans="1:5">
      <c r="A741" s="5" t="s">
        <v>84</v>
      </c>
      <c r="B741" s="11">
        <f>INT($B$740/12)</f>
        <v>2033</v>
      </c>
    </row>
    <row r="742" spans="1:5">
      <c r="A742" s="5" t="s">
        <v>491</v>
      </c>
      <c r="B742" s="18">
        <f>MOD($B$740,12)/12</f>
        <v>8.3333333333333329E-2</v>
      </c>
    </row>
    <row r="743" spans="1:5">
      <c r="A743" s="5" t="s">
        <v>603</v>
      </c>
      <c r="B743" s="16">
        <f>INDEX('3 - Le tre forze'!$AR$163:$AR$239,($B$741-1)-2008)*(1+INDEX('3 - Le tre forze'!$AP$163:$AP$239,$B$741-2008))+(1/13.5-0.005)*INDEX('3 - Le tre forze'!$AQ$163:$AQ$239,$B$741-2008)*$B$742</f>
        <v>95754.002780916446</v>
      </c>
    </row>
    <row r="744" spans="1:5">
      <c r="A744" s="5" t="s">
        <v>590</v>
      </c>
      <c r="B744" s="17">
        <f>$B$741-$B$86+$B$742</f>
        <v>24.083333333333332</v>
      </c>
    </row>
    <row r="745" spans="1:5">
      <c r="A745" s="5" t="s">
        <v>591</v>
      </c>
      <c r="B745" s="16">
        <f>$B$743/$B$744*12</f>
        <v>47711.33702578536</v>
      </c>
    </row>
    <row r="746" spans="1:5">
      <c r="A746" s="5" t="s">
        <v>592</v>
      </c>
      <c r="B746" s="20">
        <f>IF(ISBLANK($B$9),IF($B$745&lt;=28000,0.23*$B$745,IF($B$745&lt;=50000,6440+0.33*($B$745-28000),13700+0.43*($B$745-50000)))/$B$745,$B$9)</f>
        <v>0.27131373852535817</v>
      </c>
    </row>
    <row r="747" spans="1:5">
      <c r="A747" s="5" t="s">
        <v>604</v>
      </c>
      <c r="B747" s="16">
        <f>$B$743/INDEX('3 - Le tre forze'!$E$163:$E$239,$B$741-2008)</f>
        <v>83359.621763951815</v>
      </c>
    </row>
    <row r="748" spans="1:5">
      <c r="A748" s="5" t="s">
        <v>593</v>
      </c>
      <c r="B748" s="16">
        <f>IF($B$8="Sì",$B$747*(1-$B$746),0)</f>
        <v>60743.011141114242</v>
      </c>
    </row>
    <row r="750" spans="1:5">
      <c r="A750" s="2" t="s">
        <v>605</v>
      </c>
      <c r="B750" s="5" t="s">
        <v>129</v>
      </c>
      <c r="C750" s="16">
        <f>$X$769</f>
        <v>352336.24255376111</v>
      </c>
      <c r="D750" s="5" t="s">
        <v>396</v>
      </c>
      <c r="E750" s="16">
        <f>$B$759-$X$769</f>
        <v>98703.587798146124</v>
      </c>
    </row>
    <row r="751" spans="1:5">
      <c r="A751" s="5" t="s">
        <v>602</v>
      </c>
      <c r="B751" s="11">
        <f>$C$659</f>
        <v>24432</v>
      </c>
    </row>
    <row r="752" spans="1:5">
      <c r="A752" s="5" t="s">
        <v>397</v>
      </c>
      <c r="B752" s="11">
        <f>MAX(0,$B$751-$B$78)</f>
        <v>108</v>
      </c>
    </row>
    <row r="753" spans="1:2">
      <c r="A753" s="5" t="s">
        <v>398</v>
      </c>
      <c r="B753" s="11">
        <f>INT($B$751/12)</f>
        <v>2036</v>
      </c>
    </row>
    <row r="754" spans="1:2">
      <c r="A754" s="5" t="s">
        <v>399</v>
      </c>
      <c r="B754" s="18">
        <f>MOD($B$751,12)/12</f>
        <v>0</v>
      </c>
    </row>
    <row r="755" spans="1:2">
      <c r="A755" s="5" t="s">
        <v>586</v>
      </c>
      <c r="B755" s="34">
        <f>0</f>
        <v>0</v>
      </c>
    </row>
    <row r="756" spans="1:2">
      <c r="A756" s="5" t="s">
        <v>400</v>
      </c>
      <c r="B756" s="16">
        <f>INDEX('3 - Le tre forze'!$F$242:$F$734,$B$752+1)+$B$755*INDEX('3 - Le tre forze'!$N$242:$N$734,$B$752+1)</f>
        <v>451039.83035190724</v>
      </c>
    </row>
    <row r="757" spans="1:2">
      <c r="A757" s="5" t="s">
        <v>381</v>
      </c>
      <c r="B757" s="16">
        <f>INDEX('3 - Le tre forze'!$J$242:$J$734,$B$752+1)+$B$755*INDEX('3 - Le tre forze'!$O$242:$O$734,$B$752+1)</f>
        <v>287645.57162265043</v>
      </c>
    </row>
    <row r="758" spans="1:2">
      <c r="A758" s="5" t="s">
        <v>132</v>
      </c>
      <c r="B758" s="20">
        <f>MAX(0,1-$B$757/($B$756*INDEX('3 - Le tre forze'!$D$242:$D$734,$B$752+1)))</f>
        <v>0.46636875379184628</v>
      </c>
    </row>
    <row r="759" spans="1:2">
      <c r="A759" s="5" t="s">
        <v>425</v>
      </c>
      <c r="B759" s="16">
        <f>$B$756</f>
        <v>451039.83035190724</v>
      </c>
    </row>
    <row r="760" spans="1:2">
      <c r="A760" s="5" t="s">
        <v>195</v>
      </c>
      <c r="B760" s="20">
        <f>$B$758</f>
        <v>0.46636875379184628</v>
      </c>
    </row>
    <row r="761" spans="1:2">
      <c r="A761" s="5" t="s">
        <v>401</v>
      </c>
      <c r="B761" s="16">
        <f>INDEX('3 - Le tre forze'!$AK$163:$AK$239,($B$753-1)-2008)+INDEX('3 - Le tre forze'!$AG$163:$AG$239,$B$753-2008)*$B$754/INDEX('3 - Le tre forze'!$L$163:$L$239,$B$753-2008)</f>
        <v>318388.67520405207</v>
      </c>
    </row>
    <row r="762" spans="1:2">
      <c r="A762" s="5" t="s">
        <v>402</v>
      </c>
      <c r="B762" s="16">
        <f>$B$761*$B$88</f>
        <v>25008.142698465148</v>
      </c>
    </row>
    <row r="763" spans="1:2">
      <c r="A763" s="5" t="s">
        <v>403</v>
      </c>
      <c r="B763" s="16">
        <f>MAX(0,IF($B$762&lt;=28000,0.23*$B$762,IF($B$762&lt;=50000,6440+0.33*($B$762-28000),13700+0.43*($B$762-50000)))-(IF($B$762&lt;=8500,1955,IF($B$762&lt;=28000,700+1255*(28000-$B$762)/19500,IF($B$762&lt;=50000,700*(50000-$B$762)/22000,0)))+IF(AND($B$762&gt;25000,$B$762&lt;=29000),50,0)))</f>
        <v>4809.3199532917924</v>
      </c>
    </row>
    <row r="764" spans="1:2">
      <c r="A764" s="5" t="s">
        <v>404</v>
      </c>
      <c r="B764" s="16">
        <f>$B$762-$B$763-IF($B$763&gt;0,$B$82*$B$762,0)</f>
        <v>19698.65989120405</v>
      </c>
    </row>
    <row r="765" spans="1:2">
      <c r="A765" s="5" t="s">
        <v>405</v>
      </c>
      <c r="B765" s="11">
        <f>$B$77-$B$751</f>
        <v>482</v>
      </c>
    </row>
    <row r="766" spans="1:2">
      <c r="A766" s="5" t="s">
        <v>406</v>
      </c>
      <c r="B766" s="11">
        <f>$B$80-$B$751</f>
        <v>174</v>
      </c>
    </row>
    <row r="767" spans="1:2">
      <c r="A767" s="5" t="s">
        <v>133</v>
      </c>
      <c r="B767" s="11">
        <f>ROUNDUP($B$765/12,0)</f>
        <v>41</v>
      </c>
    </row>
    <row r="768" spans="1:2">
      <c r="A768" s="5" t="s">
        <v>407</v>
      </c>
      <c r="B768" s="16">
        <f>$B$81</f>
        <v>22000</v>
      </c>
    </row>
    <row r="769" spans="1:24">
      <c r="A769" s="5" t="s">
        <v>134</v>
      </c>
      <c r="D769" s="16">
        <f>IF(SUMPRODUCT($C$772:$C$825,1/$B$73^$B$772:$B$825)&lt;=0,1000,SUMPRODUCT($C$772:$C$825,1/$B$73^$B$772:$B$825))</f>
        <v>290612.97769854486</v>
      </c>
      <c r="H769" s="16">
        <f>1.15*$D$769</f>
        <v>334204.92435332655</v>
      </c>
      <c r="L769" s="16">
        <f>IF($H$770=$D$770,$H$769,$H$769-$H$770*($H$769-$D$769)/($H$770-$D$770))</f>
        <v>351002.99943932169</v>
      </c>
      <c r="P769" s="16">
        <f>IF($L$770=$H$770,$L$769,$L$769-$L$770*($L$769-$H$769)/($L$770-$H$770))</f>
        <v>352298.24935147539</v>
      </c>
      <c r="T769" s="16">
        <f>IF($P$770=$L$770,$P$769,$P$769-$P$770*($P$769-$L$769)/($P$770-$L$770))</f>
        <v>352336.11540272605</v>
      </c>
      <c r="X769" s="16">
        <f>IF($T$770=$P$770,$T$769,$T$769-$T$770*($T$769-$P$769)/($T$770-$P$770))</f>
        <v>352336.24255376111</v>
      </c>
    </row>
    <row r="770" spans="1:24">
      <c r="A770" s="5" t="s">
        <v>135</v>
      </c>
      <c r="D770" s="16">
        <f>MIN($F$772:$F$825)</f>
        <v>-158508.2680342184</v>
      </c>
      <c r="H770" s="16">
        <f>MIN($J$772:$J$825)</f>
        <v>-44090.624766110494</v>
      </c>
      <c r="L770" s="16">
        <f>MIN($N$772:$N$825)</f>
        <v>-3156.3230009380877</v>
      </c>
      <c r="P770" s="16">
        <f>MIN($R$772:$R$825)</f>
        <v>-89.652732243957317</v>
      </c>
      <c r="T770" s="16">
        <f>MIN($V$772:$V$825)</f>
        <v>-0.30003887581886118</v>
      </c>
    </row>
    <row r="771" spans="1:24" ht="32.1" customHeight="1">
      <c r="B771" s="12" t="s">
        <v>136</v>
      </c>
      <c r="C771" s="12" t="s">
        <v>137</v>
      </c>
      <c r="D771" s="12" t="s">
        <v>138</v>
      </c>
      <c r="E771" s="12" t="s">
        <v>139</v>
      </c>
      <c r="F771" s="12" t="s">
        <v>140</v>
      </c>
      <c r="G771" s="12" t="s">
        <v>141</v>
      </c>
      <c r="H771" s="12" t="s">
        <v>142</v>
      </c>
      <c r="I771" s="12" t="s">
        <v>143</v>
      </c>
      <c r="J771" s="12" t="s">
        <v>144</v>
      </c>
      <c r="K771" s="12" t="s">
        <v>145</v>
      </c>
      <c r="L771" s="12" t="s">
        <v>146</v>
      </c>
      <c r="M771" s="12" t="s">
        <v>147</v>
      </c>
      <c r="N771" s="12" t="s">
        <v>148</v>
      </c>
      <c r="O771" s="12" t="s">
        <v>149</v>
      </c>
      <c r="P771" s="12" t="s">
        <v>150</v>
      </c>
      <c r="Q771" s="12" t="s">
        <v>151</v>
      </c>
      <c r="R771" s="12" t="s">
        <v>152</v>
      </c>
      <c r="S771" s="12" t="s">
        <v>153</v>
      </c>
      <c r="T771" s="12" t="s">
        <v>154</v>
      </c>
      <c r="U771" s="12" t="s">
        <v>155</v>
      </c>
      <c r="V771" s="12" t="s">
        <v>156</v>
      </c>
      <c r="W771" s="12" t="s">
        <v>157</v>
      </c>
      <c r="X771" s="12" t="s">
        <v>158</v>
      </c>
    </row>
    <row r="772" spans="1:24">
      <c r="B772" s="13">
        <v>0</v>
      </c>
      <c r="C772" s="16">
        <f t="shared" ref="C772:C803" si="720">IF($B$765-12*$B772&lt;=0,0,($B$768*MIN(12,$B$765-12*$B772)-$B$764*(MIN(12,$B$765-12*$B772)-MAX(0,MIN(12,$B$765-12*$B772,$B$766-12*$B772))))/12)</f>
        <v>22000</v>
      </c>
      <c r="D772" s="16">
        <f>$D$769</f>
        <v>290612.97769854486</v>
      </c>
      <c r="E772" s="16">
        <f>IF(AND(C772&gt;0,D772&gt;0),C772/(1-$B$71*MAX(0,1-$D$769*(1-$B$760)/D772)),0)</f>
        <v>25035.729285452948</v>
      </c>
      <c r="F772" s="16">
        <f t="shared" ref="F772:F803" si="721">IF(E772&gt;0,IF(E772&lt;=D772,D772-E772,C772*(D772/E772-1)),D772-C772)</f>
        <v>265577.24841309193</v>
      </c>
      <c r="G772" s="16">
        <f>IF(E772&gt;0,IF(E772&lt;=D772,$D$769*(1-$B$760)*(1-E772/D772),0),IF(AND(C772&lt;0,F772&gt;0),$D$769*(1-$B$760)-C772,$D$769*(1-$B$760)))/$B$74</f>
        <v>138941.48826981435</v>
      </c>
      <c r="H772" s="16">
        <f>$H$769</f>
        <v>334204.92435332655</v>
      </c>
      <c r="I772" s="16">
        <f>IF(AND(C772&gt;0,H772&gt;0),C772/(1-$B$71*MAX(0,1-$H$769*(1-$B$760)/H772)),0)</f>
        <v>25035.729285452948</v>
      </c>
      <c r="J772" s="16">
        <f t="shared" ref="J772:J803" si="722">IF(I772&gt;0,IF(I772&lt;=H772,H772-I772,C772*(H772/I772-1)),H772-C772)</f>
        <v>309169.19506787363</v>
      </c>
      <c r="K772" s="16">
        <f>IF(I772&gt;0,IF(I772&lt;=H772,$H$769*(1-$B$760)*(1-I772/H772),0),IF(AND(C772&lt;0,J772&gt;0),$H$769*(1-$B$760)-C772,$H$769*(1-$B$760)))/$B$74</f>
        <v>161747.39495415799</v>
      </c>
      <c r="L772" s="16">
        <f>$L$769</f>
        <v>351002.99943932169</v>
      </c>
      <c r="M772" s="16">
        <f>IF(AND(C772&gt;0,L772&gt;0),C772/(1-$B$71*MAX(0,1-$L$769*(1-$B$760)/L772)),0)</f>
        <v>25035.729285452948</v>
      </c>
      <c r="N772" s="16">
        <f t="shared" ref="N772:N803" si="723">IF(M772&gt;0,IF(M772&lt;=L772,L772-M772,C772*(L772/M772-1)),L772-C772)</f>
        <v>325967.27015386877</v>
      </c>
      <c r="O772" s="16">
        <f>IF(M772&gt;0,IF(M772&lt;=L772,$L$769*(1-$B$760)*(1-M772/L772),0),IF(AND(C772&lt;0,N772&gt;0),$L$769*(1-$B$760)-C772,$L$769*(1-$B$760)))/$B$74</f>
        <v>170535.608426744</v>
      </c>
      <c r="P772" s="16">
        <f>$P$769</f>
        <v>352298.24935147539</v>
      </c>
      <c r="Q772" s="16">
        <f>IF(AND(C772&gt;0,P772&gt;0),C772/(1-$B$71*MAX(0,1-$P$769*(1-$B$760)/P772)),0)</f>
        <v>25035.729285452948</v>
      </c>
      <c r="R772" s="16">
        <f t="shared" ref="R772:R803" si="724">IF(Q772&gt;0,IF(Q772&lt;=P772,P772-Q772,C772*(P772/Q772-1)),P772-C772)</f>
        <v>327262.52006602247</v>
      </c>
      <c r="S772" s="16">
        <f>IF(Q772&gt;0,IF(Q772&lt;=P772,$P$769*(1-$B$760)*(1-Q772/P772),0),IF(AND(C772&lt;0,R772&gt;0),$P$769*(1-$B$760)-C772,$P$769*(1-$B$760)))/$B$74</f>
        <v>171213.24158828671</v>
      </c>
      <c r="T772" s="16">
        <f>$T$769</f>
        <v>352336.11540272605</v>
      </c>
      <c r="U772" s="16">
        <f>IF(AND(C772&gt;0,T772&gt;0),C772/(1-$B$71*MAX(0,1-$T$769*(1-$B$760)/T772)),0)</f>
        <v>25035.729285452948</v>
      </c>
      <c r="V772" s="16">
        <f t="shared" ref="V772:V803" si="725">IF(U772&gt;0,IF(U772&lt;=T772,T772-U772,C772*(T772/U772-1)),T772-C772)</f>
        <v>327300.38611727313</v>
      </c>
      <c r="W772" s="16">
        <f>IF(U772&gt;0,IF(U772&lt;=T772,$T$769*(1-$B$760)*(1-U772/T772),0),IF(AND(C772&lt;0,V772&gt;0),$T$769*(1-$B$760)-C772,$T$769*(1-$B$760)))/$B$74</f>
        <v>171233.05189036307</v>
      </c>
    </row>
    <row r="773" spans="1:24">
      <c r="B773" s="13">
        <v>1</v>
      </c>
      <c r="C773" s="16">
        <f t="shared" si="720"/>
        <v>22000</v>
      </c>
      <c r="D773" s="16">
        <f t="shared" ref="D773:D804" si="726">IF($B773&gt;$B$767,F772,F772*$B$73*IF(F772&gt;0,$B$72,1))</f>
        <v>272997.47673375375</v>
      </c>
      <c r="E773" s="16">
        <f t="shared" ref="E773:E804" si="727">IF(AND(C773&gt;0,D773&gt;0),C773/(1-$B$71*MAX(0,1-G772/D773)),0)</f>
        <v>25219.916237161426</v>
      </c>
      <c r="F773" s="16">
        <f t="shared" si="721"/>
        <v>247777.56049659231</v>
      </c>
      <c r="G773" s="16">
        <f t="shared" ref="G773:G804" si="728">IF(E773&gt;0,IF(E773&lt;=D773,G772*(1-E773/D773),0),IF(AND(C773&lt;0,F773&gt;0),G772-C773,G772))/$B$74</f>
        <v>123633.20122794564</v>
      </c>
      <c r="H773" s="16">
        <f t="shared" ref="H773:H804" si="729">IF($B773&gt;$B$767,J772,J772*$B$73*IF(J772&gt;0,$B$72,1))</f>
        <v>317807.38237807003</v>
      </c>
      <c r="I773" s="16">
        <f t="shared" ref="I773:I804" si="730">IF(AND(C773&gt;0,H773&gt;0),C773/(1-$B$71*MAX(0,1-K772/H773)),0)</f>
        <v>25219.916237161426</v>
      </c>
      <c r="J773" s="16">
        <f t="shared" si="722"/>
        <v>292587.4661409086</v>
      </c>
      <c r="K773" s="16">
        <f t="shared" ref="K773:K804" si="731">IF(I773&gt;0,IF(I773&lt;=H773,K772*(1-I773/H773),0),IF(AND(C773&lt;0,J773&gt;0),K772-C773,K772))/$B$74</f>
        <v>145991.93327141981</v>
      </c>
      <c r="L773" s="16">
        <f t="shared" ref="L773:L804" si="732">IF($B773&gt;$B$767,N772,N772*$B$73*IF(N772&gt;0,$B$72,1))</f>
        <v>335074.79568196787</v>
      </c>
      <c r="M773" s="16">
        <f t="shared" ref="M773:M804" si="733">IF(AND(C773&gt;0,L773&gt;0),C773/(1-$B$71*MAX(0,1-O772/L773)),0)</f>
        <v>25219.916237161426</v>
      </c>
      <c r="N773" s="16">
        <f t="shared" si="723"/>
        <v>309854.87944480643</v>
      </c>
      <c r="O773" s="16">
        <f t="shared" ref="O773:O804" si="734">IF(M773&gt;0,IF(M773&lt;=L773,O772*(1-M773/L773),0),IF(AND(C773&lt;0,N773&gt;0),O772-C773,O772))/$B$74</f>
        <v>154607.82883277864</v>
      </c>
      <c r="P773" s="16">
        <f t="shared" ref="P773:P804" si="735">IF($B773&gt;$B$767,R772,R772*$B$73*IF(R772&gt;0,$B$72,1))</f>
        <v>336406.23487666709</v>
      </c>
      <c r="Q773" s="16">
        <f t="shared" ref="Q773:Q804" si="736">IF(AND(C773&gt;0,P773&gt;0),C773/(1-$B$71*MAX(0,1-S772/P773)),0)</f>
        <v>25219.916237161426</v>
      </c>
      <c r="R773" s="16">
        <f t="shared" si="724"/>
        <v>311186.31863950565</v>
      </c>
      <c r="S773" s="16">
        <f t="shared" ref="S773:S804" si="737">IF(Q773&gt;0,IF(Q773&lt;=P773,S772*(1-Q773/P773),0),IF(AND(C773&lt;0,R773&gt;0),S772-C773,S772))/$B$74</f>
        <v>155272.17506958521</v>
      </c>
      <c r="T773" s="16">
        <f t="shared" ref="T773:T804" si="738">IF($B773&gt;$B$767,V772,V772*$B$73*IF(V772&gt;0,$B$72,1))</f>
        <v>336445.15890538972</v>
      </c>
      <c r="U773" s="16">
        <f t="shared" ref="U773:U804" si="739">IF(AND(C773&gt;0,T773&gt;0),C773/(1-$B$71*MAX(0,1-W772/T773)),0)</f>
        <v>25219.916237161426</v>
      </c>
      <c r="V773" s="16">
        <f t="shared" si="725"/>
        <v>311225.24266822828</v>
      </c>
      <c r="W773" s="16">
        <f t="shared" ref="W773:W804" si="740">IF(U773&gt;0,IF(U773&lt;=T773,W772*(1-U773/T773),0),IF(AND(C773&lt;0,V773&gt;0),W772-C773,W772))/$B$74</f>
        <v>155291.59693436595</v>
      </c>
    </row>
    <row r="774" spans="1:24">
      <c r="B774" s="13">
        <v>2</v>
      </c>
      <c r="C774" s="16">
        <f t="shared" si="720"/>
        <v>22000</v>
      </c>
      <c r="D774" s="16">
        <f t="shared" si="726"/>
        <v>254700.46553686709</v>
      </c>
      <c r="E774" s="16">
        <f t="shared" si="727"/>
        <v>25398.126354130491</v>
      </c>
      <c r="F774" s="16">
        <f t="shared" si="721"/>
        <v>229302.33918273661</v>
      </c>
      <c r="G774" s="16">
        <f t="shared" si="728"/>
        <v>109122.34472595184</v>
      </c>
      <c r="H774" s="16">
        <f t="shared" si="729"/>
        <v>300762.3599448856</v>
      </c>
      <c r="I774" s="16">
        <f t="shared" si="730"/>
        <v>25398.126354130491</v>
      </c>
      <c r="J774" s="16">
        <f t="shared" si="722"/>
        <v>275364.23359075509</v>
      </c>
      <c r="K774" s="16">
        <f t="shared" si="731"/>
        <v>131042.67025876966</v>
      </c>
      <c r="L774" s="16">
        <f t="shared" si="732"/>
        <v>318512.22477649432</v>
      </c>
      <c r="M774" s="16">
        <f t="shared" si="733"/>
        <v>25398.126354130491</v>
      </c>
      <c r="N774" s="16">
        <f t="shared" si="723"/>
        <v>293114.09842236381</v>
      </c>
      <c r="O774" s="16">
        <f t="shared" si="734"/>
        <v>139489.6266914744</v>
      </c>
      <c r="P774" s="16">
        <f t="shared" si="735"/>
        <v>319880.86438229348</v>
      </c>
      <c r="Q774" s="16">
        <f t="shared" si="736"/>
        <v>25398.126354130491</v>
      </c>
      <c r="R774" s="16">
        <f t="shared" si="724"/>
        <v>294482.73802816297</v>
      </c>
      <c r="S774" s="16">
        <f t="shared" si="737"/>
        <v>140140.94653148085</v>
      </c>
      <c r="T774" s="16">
        <f t="shared" si="738"/>
        <v>319920.87594837858</v>
      </c>
      <c r="U774" s="16">
        <f t="shared" si="739"/>
        <v>25398.126354130491</v>
      </c>
      <c r="V774" s="16">
        <f t="shared" si="725"/>
        <v>294522.74959424807</v>
      </c>
      <c r="W774" s="16">
        <f t="shared" si="740"/>
        <v>140159.98757538354</v>
      </c>
    </row>
    <row r="775" spans="1:24">
      <c r="B775" s="13">
        <v>3</v>
      </c>
      <c r="C775" s="16">
        <f t="shared" si="720"/>
        <v>22000</v>
      </c>
      <c r="D775" s="16">
        <f t="shared" si="726"/>
        <v>235709.04653950228</v>
      </c>
      <c r="E775" s="16">
        <f t="shared" si="727"/>
        <v>25570.455702386229</v>
      </c>
      <c r="F775" s="16">
        <f t="shared" si="721"/>
        <v>210138.59083711606</v>
      </c>
      <c r="G775" s="16">
        <f t="shared" si="728"/>
        <v>95376.873486098382</v>
      </c>
      <c r="H775" s="16">
        <f t="shared" si="729"/>
        <v>283057.91027728078</v>
      </c>
      <c r="I775" s="16">
        <f t="shared" si="730"/>
        <v>25570.455702386229</v>
      </c>
      <c r="J775" s="16">
        <f t="shared" si="722"/>
        <v>257487.45457489457</v>
      </c>
      <c r="K775" s="16">
        <f t="shared" si="731"/>
        <v>116867.38871435112</v>
      </c>
      <c r="L775" s="16">
        <f t="shared" si="732"/>
        <v>301303.70633228461</v>
      </c>
      <c r="M775" s="16">
        <f t="shared" si="733"/>
        <v>25570.455702386229</v>
      </c>
      <c r="N775" s="16">
        <f t="shared" si="723"/>
        <v>275733.25062989839</v>
      </c>
      <c r="O775" s="16">
        <f t="shared" si="734"/>
        <v>125148.71855033617</v>
      </c>
      <c r="P775" s="16">
        <f t="shared" si="735"/>
        <v>302710.58572866989</v>
      </c>
      <c r="Q775" s="16">
        <f t="shared" si="736"/>
        <v>25570.455702386229</v>
      </c>
      <c r="R775" s="16">
        <f t="shared" si="724"/>
        <v>277140.13002628367</v>
      </c>
      <c r="S775" s="16">
        <f t="shared" si="737"/>
        <v>125787.26741308758</v>
      </c>
      <c r="T775" s="16">
        <f t="shared" si="738"/>
        <v>302751.71521791135</v>
      </c>
      <c r="U775" s="16">
        <f t="shared" si="739"/>
        <v>25570.455702386229</v>
      </c>
      <c r="V775" s="16">
        <f t="shared" si="725"/>
        <v>277181.25951552513</v>
      </c>
      <c r="W775" s="16">
        <f t="shared" si="740"/>
        <v>125805.93510318827</v>
      </c>
    </row>
    <row r="776" spans="1:24">
      <c r="B776" s="13">
        <v>4</v>
      </c>
      <c r="C776" s="16">
        <f t="shared" si="720"/>
        <v>22000</v>
      </c>
      <c r="D776" s="16">
        <f t="shared" si="726"/>
        <v>216009.86306510508</v>
      </c>
      <c r="E776" s="16">
        <f t="shared" si="727"/>
        <v>25737.006864255265</v>
      </c>
      <c r="F776" s="16">
        <f t="shared" si="721"/>
        <v>190272.85620084981</v>
      </c>
      <c r="G776" s="16">
        <f t="shared" si="728"/>
        <v>82365.656809707682</v>
      </c>
      <c r="H776" s="16">
        <f t="shared" si="729"/>
        <v>264681.65405571711</v>
      </c>
      <c r="I776" s="16">
        <f t="shared" si="730"/>
        <v>25737.006864255265</v>
      </c>
      <c r="J776" s="16">
        <f t="shared" si="722"/>
        <v>238944.64719146185</v>
      </c>
      <c r="K776" s="16">
        <f t="shared" si="731"/>
        <v>103434.78938642605</v>
      </c>
      <c r="L776" s="16">
        <f t="shared" si="732"/>
        <v>283437.23765249772</v>
      </c>
      <c r="M776" s="16">
        <f t="shared" si="733"/>
        <v>25737.006864255265</v>
      </c>
      <c r="N776" s="16">
        <f t="shared" si="723"/>
        <v>257700.23078824245</v>
      </c>
      <c r="O776" s="16">
        <f t="shared" si="734"/>
        <v>111553.74020601921</v>
      </c>
      <c r="P776" s="16">
        <f t="shared" si="735"/>
        <v>284883.42525921803</v>
      </c>
      <c r="Q776" s="16">
        <f t="shared" si="736"/>
        <v>25737.006864255265</v>
      </c>
      <c r="R776" s="16">
        <f t="shared" si="724"/>
        <v>259146.41839496276</v>
      </c>
      <c r="S776" s="16">
        <f t="shared" si="737"/>
        <v>112179.76850283434</v>
      </c>
      <c r="T776" s="16">
        <f t="shared" si="738"/>
        <v>284925.7039063889</v>
      </c>
      <c r="U776" s="16">
        <f t="shared" si="739"/>
        <v>25737.006864255265</v>
      </c>
      <c r="V776" s="16">
        <f t="shared" si="725"/>
        <v>259188.69704213363</v>
      </c>
      <c r="W776" s="16">
        <f t="shared" si="740"/>
        <v>112198.0701597958</v>
      </c>
    </row>
    <row r="777" spans="1:24">
      <c r="B777" s="13">
        <v>5</v>
      </c>
      <c r="C777" s="16">
        <f t="shared" si="720"/>
        <v>22000</v>
      </c>
      <c r="D777" s="16">
        <f t="shared" si="726"/>
        <v>195589.07980310157</v>
      </c>
      <c r="E777" s="16">
        <f t="shared" si="727"/>
        <v>25897.888181136015</v>
      </c>
      <c r="F777" s="16">
        <f t="shared" si="721"/>
        <v>169691.19162196555</v>
      </c>
      <c r="G777" s="16">
        <f t="shared" si="728"/>
        <v>70058.476714044678</v>
      </c>
      <c r="H777" s="16">
        <f t="shared" si="729"/>
        <v>245620.7606339913</v>
      </c>
      <c r="I777" s="16">
        <f t="shared" si="730"/>
        <v>25897.888181136015</v>
      </c>
      <c r="J777" s="16">
        <f t="shared" si="722"/>
        <v>219722.87245285528</v>
      </c>
      <c r="K777" s="16">
        <f t="shared" si="731"/>
        <v>90714.489044160728</v>
      </c>
      <c r="L777" s="16">
        <f t="shared" si="732"/>
        <v>264900.37523646594</v>
      </c>
      <c r="M777" s="16">
        <f t="shared" si="733"/>
        <v>25897.888181136015</v>
      </c>
      <c r="N777" s="16">
        <f t="shared" si="723"/>
        <v>239002.48705532993</v>
      </c>
      <c r="O777" s="16">
        <f t="shared" si="734"/>
        <v>98674.244749644218</v>
      </c>
      <c r="P777" s="16">
        <f t="shared" si="735"/>
        <v>266386.969324918</v>
      </c>
      <c r="Q777" s="16">
        <f t="shared" si="736"/>
        <v>25897.888181136015</v>
      </c>
      <c r="R777" s="16">
        <f t="shared" si="724"/>
        <v>240489.08114378198</v>
      </c>
      <c r="S777" s="16">
        <f t="shared" si="737"/>
        <v>99287.997981815919</v>
      </c>
      <c r="T777" s="16">
        <f t="shared" si="738"/>
        <v>266430.42923749087</v>
      </c>
      <c r="U777" s="16">
        <f t="shared" si="739"/>
        <v>25897.888181136015</v>
      </c>
      <c r="V777" s="16">
        <f t="shared" si="725"/>
        <v>240532.54105635485</v>
      </c>
      <c r="W777" s="16">
        <f t="shared" si="740"/>
        <v>99305.940782758524</v>
      </c>
    </row>
    <row r="778" spans="1:24">
      <c r="B778" s="13">
        <v>6</v>
      </c>
      <c r="C778" s="16">
        <f t="shared" si="720"/>
        <v>22000</v>
      </c>
      <c r="D778" s="16">
        <f t="shared" si="726"/>
        <v>174432.36351588328</v>
      </c>
      <c r="E778" s="16">
        <f t="shared" si="727"/>
        <v>26053.213025412282</v>
      </c>
      <c r="F778" s="16">
        <f t="shared" si="721"/>
        <v>148379.15049047099</v>
      </c>
      <c r="G778" s="16">
        <f t="shared" si="728"/>
        <v>58426.024074120294</v>
      </c>
      <c r="H778" s="16">
        <f t="shared" si="729"/>
        <v>225861.92950918805</v>
      </c>
      <c r="I778" s="16">
        <f t="shared" si="730"/>
        <v>26053.213025412279</v>
      </c>
      <c r="J778" s="16">
        <f t="shared" si="722"/>
        <v>199808.71648377576</v>
      </c>
      <c r="K778" s="16">
        <f t="shared" si="731"/>
        <v>78677.016554626214</v>
      </c>
      <c r="L778" s="16">
        <f t="shared" si="732"/>
        <v>245680.21654365587</v>
      </c>
      <c r="M778" s="16">
        <f t="shared" si="733"/>
        <v>26053.213025412279</v>
      </c>
      <c r="N778" s="16">
        <f t="shared" si="723"/>
        <v>219627.00351824358</v>
      </c>
      <c r="O778" s="16">
        <f t="shared" si="734"/>
        <v>86480.698618825714</v>
      </c>
      <c r="P778" s="16">
        <f t="shared" si="735"/>
        <v>247208.34607093924</v>
      </c>
      <c r="Q778" s="16">
        <f t="shared" si="736"/>
        <v>26053.213025412279</v>
      </c>
      <c r="R778" s="16">
        <f t="shared" si="724"/>
        <v>221155.13304552695</v>
      </c>
      <c r="S778" s="16">
        <f t="shared" si="737"/>
        <v>87082.417473896014</v>
      </c>
      <c r="T778" s="16">
        <f t="shared" si="738"/>
        <v>247253.02025346941</v>
      </c>
      <c r="U778" s="16">
        <f t="shared" si="739"/>
        <v>26053.213025412279</v>
      </c>
      <c r="V778" s="16">
        <f t="shared" si="725"/>
        <v>221199.80722805712</v>
      </c>
      <c r="W778" s="16">
        <f t="shared" si="740"/>
        <v>87100.008455212301</v>
      </c>
    </row>
    <row r="779" spans="1:24">
      <c r="B779" s="13">
        <v>7</v>
      </c>
      <c r="C779" s="16">
        <f t="shared" si="720"/>
        <v>22000</v>
      </c>
      <c r="D779" s="16">
        <f t="shared" si="726"/>
        <v>152524.86395517478</v>
      </c>
      <c r="E779" s="16">
        <f t="shared" si="727"/>
        <v>26203.099103888369</v>
      </c>
      <c r="F779" s="16">
        <f t="shared" si="721"/>
        <v>126321.76485128641</v>
      </c>
      <c r="G779" s="16">
        <f t="shared" si="728"/>
        <v>47439.892896488192</v>
      </c>
      <c r="H779" s="16">
        <f t="shared" si="729"/>
        <v>205391.37202233245</v>
      </c>
      <c r="I779" s="16">
        <f t="shared" si="730"/>
        <v>26203.099103888366</v>
      </c>
      <c r="J779" s="16">
        <f t="shared" si="722"/>
        <v>179188.27291844407</v>
      </c>
      <c r="K779" s="16">
        <f t="shared" si="731"/>
        <v>67293.807093062613</v>
      </c>
      <c r="L779" s="16">
        <f t="shared" si="732"/>
        <v>225763.38199654332</v>
      </c>
      <c r="M779" s="16">
        <f t="shared" si="733"/>
        <v>26203.099103888366</v>
      </c>
      <c r="N779" s="16">
        <f t="shared" si="723"/>
        <v>199560.28289265494</v>
      </c>
      <c r="O779" s="16">
        <f t="shared" si="734"/>
        <v>74944.475783454283</v>
      </c>
      <c r="P779" s="16">
        <f t="shared" si="735"/>
        <v>227334.20746281897</v>
      </c>
      <c r="Q779" s="16">
        <f t="shared" si="736"/>
        <v>26203.099103888366</v>
      </c>
      <c r="R779" s="16">
        <f t="shared" si="724"/>
        <v>201131.10835893062</v>
      </c>
      <c r="S779" s="16">
        <f t="shared" si="737"/>
        <v>75534.39622960164</v>
      </c>
      <c r="T779" s="16">
        <f t="shared" si="738"/>
        <v>227380.12984200905</v>
      </c>
      <c r="U779" s="16">
        <f t="shared" si="739"/>
        <v>26203.099103888366</v>
      </c>
      <c r="V779" s="16">
        <f t="shared" si="725"/>
        <v>201177.03073812067</v>
      </c>
      <c r="W779" s="16">
        <f t="shared" si="740"/>
        <v>75551.642289715644</v>
      </c>
    </row>
    <row r="780" spans="1:24">
      <c r="B780" s="13">
        <v>8</v>
      </c>
      <c r="C780" s="16">
        <f t="shared" si="720"/>
        <v>22000</v>
      </c>
      <c r="D780" s="16">
        <f t="shared" si="726"/>
        <v>129851.19496123135</v>
      </c>
      <c r="E780" s="16">
        <f t="shared" si="727"/>
        <v>26347.667794604822</v>
      </c>
      <c r="F780" s="16">
        <f t="shared" si="721"/>
        <v>103503.52716662653</v>
      </c>
      <c r="G780" s="16">
        <f t="shared" si="728"/>
        <v>37072.572854805803</v>
      </c>
      <c r="H780" s="16">
        <f t="shared" si="729"/>
        <v>184194.7932637854</v>
      </c>
      <c r="I780" s="16">
        <f t="shared" si="730"/>
        <v>26347.667794604822</v>
      </c>
      <c r="J780" s="16">
        <f t="shared" si="722"/>
        <v>157847.12546918058</v>
      </c>
      <c r="K780" s="16">
        <f t="shared" si="731"/>
        <v>56537.194616153276</v>
      </c>
      <c r="L780" s="16">
        <f t="shared" si="732"/>
        <v>205135.99719667571</v>
      </c>
      <c r="M780" s="16">
        <f t="shared" si="733"/>
        <v>26347.667794604822</v>
      </c>
      <c r="N780" s="16">
        <f t="shared" si="723"/>
        <v>178788.3294020709</v>
      </c>
      <c r="O780" s="16">
        <f t="shared" si="734"/>
        <v>64037.850194968632</v>
      </c>
      <c r="P780" s="16">
        <f t="shared" si="735"/>
        <v>206750.71152647916</v>
      </c>
      <c r="Q780" s="16">
        <f t="shared" si="736"/>
        <v>26347.667794604822</v>
      </c>
      <c r="R780" s="16">
        <f t="shared" si="724"/>
        <v>180403.04373187435</v>
      </c>
      <c r="S780" s="16">
        <f t="shared" si="737"/>
        <v>64616.203573544473</v>
      </c>
      <c r="T780" s="16">
        <f t="shared" si="738"/>
        <v>206797.91697694376</v>
      </c>
      <c r="U780" s="16">
        <f t="shared" si="739"/>
        <v>26347.667794604818</v>
      </c>
      <c r="V780" s="16">
        <f t="shared" si="725"/>
        <v>180450.24918233894</v>
      </c>
      <c r="W780" s="16">
        <f t="shared" si="740"/>
        <v>64633.111475617021</v>
      </c>
    </row>
    <row r="781" spans="1:24">
      <c r="B781" s="13">
        <v>9</v>
      </c>
      <c r="C781" s="16">
        <f t="shared" si="720"/>
        <v>22000</v>
      </c>
      <c r="D781" s="16">
        <f t="shared" si="726"/>
        <v>106395.41571566208</v>
      </c>
      <c r="E781" s="16">
        <f t="shared" si="727"/>
        <v>26487.043518411185</v>
      </c>
      <c r="F781" s="16">
        <f t="shared" si="721"/>
        <v>79908.372197250894</v>
      </c>
      <c r="G781" s="16">
        <f t="shared" si="728"/>
        <v>27297.440218226937</v>
      </c>
      <c r="H781" s="16">
        <f t="shared" si="729"/>
        <v>162257.37415478949</v>
      </c>
      <c r="I781" s="16">
        <f t="shared" si="730"/>
        <v>26487.043518411185</v>
      </c>
      <c r="J781" s="16">
        <f t="shared" si="722"/>
        <v>135770.33063637832</v>
      </c>
      <c r="K781" s="16">
        <f t="shared" si="731"/>
        <v>46380.40272935191</v>
      </c>
      <c r="L781" s="16">
        <f t="shared" si="732"/>
        <v>183783.67532556478</v>
      </c>
      <c r="M781" s="16">
        <f t="shared" si="733"/>
        <v>26487.043518411181</v>
      </c>
      <c r="N781" s="16">
        <f t="shared" si="723"/>
        <v>157296.63180715361</v>
      </c>
      <c r="O781" s="16">
        <f t="shared" si="734"/>
        <v>53733.986630151274</v>
      </c>
      <c r="P781" s="16">
        <f t="shared" si="735"/>
        <v>185443.50477374293</v>
      </c>
      <c r="Q781" s="16">
        <f t="shared" si="736"/>
        <v>26487.043518411185</v>
      </c>
      <c r="R781" s="16">
        <f t="shared" si="724"/>
        <v>158956.46125533176</v>
      </c>
      <c r="S781" s="16">
        <f t="shared" si="737"/>
        <v>54300.9997464021</v>
      </c>
      <c r="T781" s="16">
        <f t="shared" si="738"/>
        <v>185492.02914449348</v>
      </c>
      <c r="U781" s="16">
        <f t="shared" si="739"/>
        <v>26487.043518411181</v>
      </c>
      <c r="V781" s="16">
        <f t="shared" si="725"/>
        <v>159004.98562608231</v>
      </c>
      <c r="W781" s="16">
        <f t="shared" si="740"/>
        <v>54317.576120983031</v>
      </c>
    </row>
    <row r="782" spans="1:24">
      <c r="B782" s="13">
        <v>10</v>
      </c>
      <c r="C782" s="16">
        <f t="shared" si="720"/>
        <v>22000</v>
      </c>
      <c r="D782" s="16">
        <f t="shared" si="726"/>
        <v>82141.0121164421</v>
      </c>
      <c r="E782" s="16">
        <f t="shared" si="727"/>
        <v>26621.353146229329</v>
      </c>
      <c r="F782" s="16">
        <f t="shared" si="721"/>
        <v>55519.658970212768</v>
      </c>
      <c r="G782" s="16">
        <f t="shared" si="728"/>
        <v>18088.747303728163</v>
      </c>
      <c r="H782" s="16">
        <f t="shared" si="729"/>
        <v>139563.75367435874</v>
      </c>
      <c r="I782" s="16">
        <f t="shared" si="730"/>
        <v>26621.353146229329</v>
      </c>
      <c r="J782" s="16">
        <f t="shared" si="722"/>
        <v>112942.40052812941</v>
      </c>
      <c r="K782" s="16">
        <f t="shared" si="731"/>
        <v>36797.534079340876</v>
      </c>
      <c r="L782" s="16">
        <f t="shared" si="732"/>
        <v>161691.49969984547</v>
      </c>
      <c r="M782" s="16">
        <f t="shared" si="733"/>
        <v>26621.353146229329</v>
      </c>
      <c r="N782" s="16">
        <f t="shared" si="723"/>
        <v>135070.14655361616</v>
      </c>
      <c r="O782" s="16">
        <f t="shared" si="734"/>
        <v>44006.930060516723</v>
      </c>
      <c r="P782" s="16">
        <f t="shared" si="735"/>
        <v>163397.70478280573</v>
      </c>
      <c r="Q782" s="16">
        <f t="shared" si="736"/>
        <v>26621.353146229329</v>
      </c>
      <c r="R782" s="16">
        <f t="shared" si="724"/>
        <v>136776.35163657641</v>
      </c>
      <c r="S782" s="16">
        <f t="shared" si="737"/>
        <v>44562.825272527334</v>
      </c>
      <c r="T782" s="16">
        <f t="shared" si="738"/>
        <v>163447.58492447506</v>
      </c>
      <c r="U782" s="16">
        <f t="shared" si="739"/>
        <v>26621.353146229329</v>
      </c>
      <c r="V782" s="16">
        <f t="shared" si="725"/>
        <v>136826.23177824574</v>
      </c>
      <c r="W782" s="16">
        <f t="shared" si="740"/>
        <v>44579.076620155691</v>
      </c>
    </row>
    <row r="783" spans="1:24">
      <c r="B783" s="13">
        <v>11</v>
      </c>
      <c r="C783" s="16">
        <f t="shared" si="720"/>
        <v>22000</v>
      </c>
      <c r="D783" s="16">
        <f t="shared" si="726"/>
        <v>57070.878241840517</v>
      </c>
      <c r="E783" s="16">
        <f t="shared" si="727"/>
        <v>26750.725442538689</v>
      </c>
      <c r="F783" s="16">
        <f t="shared" si="721"/>
        <v>30320.152799301828</v>
      </c>
      <c r="G783" s="16">
        <f t="shared" si="728"/>
        <v>9421.6105823829348</v>
      </c>
      <c r="H783" s="16">
        <f t="shared" si="729"/>
        <v>116098.01119888535</v>
      </c>
      <c r="I783" s="16">
        <f t="shared" si="730"/>
        <v>26750.725442538689</v>
      </c>
      <c r="J783" s="16">
        <f t="shared" si="722"/>
        <v>89347.285756346653</v>
      </c>
      <c r="K783" s="16">
        <f t="shared" si="731"/>
        <v>27763.558401611084</v>
      </c>
      <c r="L783" s="16">
        <f t="shared" si="732"/>
        <v>138844.00644832419</v>
      </c>
      <c r="M783" s="16">
        <f t="shared" si="733"/>
        <v>26750.725442538689</v>
      </c>
      <c r="N783" s="16">
        <f t="shared" si="723"/>
        <v>112093.28100578549</v>
      </c>
      <c r="O783" s="16">
        <f t="shared" si="734"/>
        <v>34831.593677273668</v>
      </c>
      <c r="P783" s="16">
        <f t="shared" si="735"/>
        <v>140597.88290130236</v>
      </c>
      <c r="Q783" s="16">
        <f t="shared" si="736"/>
        <v>26750.725442538693</v>
      </c>
      <c r="R783" s="16">
        <f t="shared" si="724"/>
        <v>113847.15745876367</v>
      </c>
      <c r="S783" s="16">
        <f t="shared" si="737"/>
        <v>35376.588983166439</v>
      </c>
      <c r="T783" s="16">
        <f t="shared" si="738"/>
        <v>140649.15669412992</v>
      </c>
      <c r="U783" s="16">
        <f t="shared" si="739"/>
        <v>26750.725442538685</v>
      </c>
      <c r="V783" s="16">
        <f t="shared" si="725"/>
        <v>113898.43125159125</v>
      </c>
      <c r="W783" s="16">
        <f t="shared" si="740"/>
        <v>35392.521676919721</v>
      </c>
    </row>
    <row r="784" spans="1:24">
      <c r="B784" s="13">
        <v>12</v>
      </c>
      <c r="C784" s="16">
        <f t="shared" si="720"/>
        <v>22000</v>
      </c>
      <c r="D784" s="16">
        <f t="shared" si="726"/>
        <v>31167.297868514324</v>
      </c>
      <c r="E784" s="16">
        <f t="shared" si="727"/>
        <v>26875.290545253272</v>
      </c>
      <c r="F784" s="16">
        <f t="shared" si="721"/>
        <v>4292.0073232610521</v>
      </c>
      <c r="G784" s="16">
        <f t="shared" si="728"/>
        <v>1271.9975675225617</v>
      </c>
      <c r="H784" s="16">
        <f t="shared" si="729"/>
        <v>91843.648920378968</v>
      </c>
      <c r="I784" s="16">
        <f t="shared" si="730"/>
        <v>26875.290545253269</v>
      </c>
      <c r="J784" s="16">
        <f t="shared" si="722"/>
        <v>64968.358375125696</v>
      </c>
      <c r="K784" s="16">
        <f t="shared" si="731"/>
        <v>19254.299351079568</v>
      </c>
      <c r="L784" s="16">
        <f t="shared" si="732"/>
        <v>115225.16727708715</v>
      </c>
      <c r="M784" s="16">
        <f t="shared" si="733"/>
        <v>26875.290545253272</v>
      </c>
      <c r="N784" s="16">
        <f t="shared" si="723"/>
        <v>88349.87673183388</v>
      </c>
      <c r="O784" s="16">
        <f t="shared" si="734"/>
        <v>26183.745699768373</v>
      </c>
      <c r="P784" s="16">
        <f t="shared" si="735"/>
        <v>117028.04703816153</v>
      </c>
      <c r="Q784" s="16">
        <f t="shared" si="736"/>
        <v>26875.290545253272</v>
      </c>
      <c r="R784" s="16">
        <f t="shared" si="724"/>
        <v>90152.756492908258</v>
      </c>
      <c r="S784" s="16">
        <f t="shared" si="737"/>
        <v>26718.054823192662</v>
      </c>
      <c r="T784" s="16">
        <f t="shared" si="738"/>
        <v>117080.75342076071</v>
      </c>
      <c r="U784" s="16">
        <f t="shared" si="739"/>
        <v>26875.290545253269</v>
      </c>
      <c r="V784" s="16">
        <f t="shared" si="725"/>
        <v>90205.462875507437</v>
      </c>
      <c r="W784" s="16">
        <f t="shared" si="740"/>
        <v>26733.675111186072</v>
      </c>
    </row>
    <row r="785" spans="2:23">
      <c r="B785" s="13">
        <v>13</v>
      </c>
      <c r="C785" s="16">
        <f t="shared" si="720"/>
        <v>22000</v>
      </c>
      <c r="D785" s="16">
        <f t="shared" si="726"/>
        <v>4411.9260078729658</v>
      </c>
      <c r="E785" s="16">
        <f t="shared" si="727"/>
        <v>26995.179481839696</v>
      </c>
      <c r="F785" s="16">
        <f t="shared" si="721"/>
        <v>-18404.455386618138</v>
      </c>
      <c r="G785" s="16">
        <f t="shared" si="728"/>
        <v>0</v>
      </c>
      <c r="H785" s="16">
        <f t="shared" si="729"/>
        <v>66783.574308126714</v>
      </c>
      <c r="I785" s="16">
        <f t="shared" si="730"/>
        <v>26995.179481839692</v>
      </c>
      <c r="J785" s="16">
        <f t="shared" si="722"/>
        <v>39788.394826287025</v>
      </c>
      <c r="K785" s="16">
        <f t="shared" si="731"/>
        <v>11246.420240731752</v>
      </c>
      <c r="L785" s="16">
        <f t="shared" si="732"/>
        <v>90818.372287721315</v>
      </c>
      <c r="M785" s="16">
        <f t="shared" si="733"/>
        <v>26995.179481839692</v>
      </c>
      <c r="N785" s="16">
        <f t="shared" si="723"/>
        <v>63823.192805881627</v>
      </c>
      <c r="O785" s="16">
        <f t="shared" si="734"/>
        <v>18039.995092387442</v>
      </c>
      <c r="P785" s="16">
        <f t="shared" si="735"/>
        <v>92671.624509320129</v>
      </c>
      <c r="Q785" s="16">
        <f t="shared" si="736"/>
        <v>26995.179481839692</v>
      </c>
      <c r="R785" s="16">
        <f t="shared" si="724"/>
        <v>65676.44502748044</v>
      </c>
      <c r="S785" s="16">
        <f t="shared" si="737"/>
        <v>18563.827566332831</v>
      </c>
      <c r="T785" s="16">
        <f t="shared" si="738"/>
        <v>92725.803508249126</v>
      </c>
      <c r="U785" s="16">
        <f t="shared" si="739"/>
        <v>26995.179481839692</v>
      </c>
      <c r="V785" s="16">
        <f t="shared" si="725"/>
        <v>65730.624026409438</v>
      </c>
      <c r="W785" s="16">
        <f t="shared" si="740"/>
        <v>18579.141574169502</v>
      </c>
    </row>
    <row r="786" spans="2:23">
      <c r="B786" s="13">
        <v>14</v>
      </c>
      <c r="C786" s="16">
        <f t="shared" si="720"/>
        <v>12150.670054397975</v>
      </c>
      <c r="D786" s="16">
        <f t="shared" si="726"/>
        <v>-18956.589048216683</v>
      </c>
      <c r="E786" s="16">
        <f t="shared" si="727"/>
        <v>0</v>
      </c>
      <c r="F786" s="16">
        <f t="shared" si="721"/>
        <v>-31107.259102614658</v>
      </c>
      <c r="G786" s="16">
        <f t="shared" si="728"/>
        <v>0</v>
      </c>
      <c r="H786" s="16">
        <f t="shared" si="729"/>
        <v>40900.082577733483</v>
      </c>
      <c r="I786" s="16">
        <f t="shared" si="730"/>
        <v>14973.228579034898</v>
      </c>
      <c r="J786" s="16">
        <f t="shared" si="722"/>
        <v>25926.853998698585</v>
      </c>
      <c r="K786" s="16">
        <f t="shared" si="731"/>
        <v>6989.398026689686</v>
      </c>
      <c r="L786" s="16">
        <f t="shared" si="732"/>
        <v>65606.412812877956</v>
      </c>
      <c r="M786" s="16">
        <f t="shared" si="733"/>
        <v>14973.228579034898</v>
      </c>
      <c r="N786" s="16">
        <f t="shared" si="723"/>
        <v>50633.184233843058</v>
      </c>
      <c r="O786" s="16">
        <f t="shared" si="734"/>
        <v>13649.765528312913</v>
      </c>
      <c r="P786" s="16">
        <f t="shared" si="735"/>
        <v>67511.444901548253</v>
      </c>
      <c r="Q786" s="16">
        <f t="shared" si="736"/>
        <v>14973.228579034898</v>
      </c>
      <c r="R786" s="16">
        <f t="shared" si="724"/>
        <v>52538.216322513355</v>
      </c>
      <c r="S786" s="16">
        <f t="shared" si="737"/>
        <v>14163.326777278984</v>
      </c>
      <c r="T786" s="16">
        <f t="shared" si="738"/>
        <v>67567.137661707311</v>
      </c>
      <c r="U786" s="16">
        <f t="shared" si="739"/>
        <v>14973.228579034898</v>
      </c>
      <c r="V786" s="16">
        <f t="shared" si="725"/>
        <v>52593.909082672413</v>
      </c>
      <c r="W786" s="16">
        <f t="shared" si="740"/>
        <v>14178.340510452184</v>
      </c>
    </row>
    <row r="787" spans="2:23">
      <c r="B787" s="13">
        <v>15</v>
      </c>
      <c r="C787" s="16">
        <f t="shared" si="720"/>
        <v>2301.3401087959501</v>
      </c>
      <c r="D787" s="16">
        <f t="shared" si="726"/>
        <v>-32040.476875693097</v>
      </c>
      <c r="E787" s="16">
        <f t="shared" si="727"/>
        <v>0</v>
      </c>
      <c r="F787" s="16">
        <f t="shared" si="721"/>
        <v>-34341.816984489051</v>
      </c>
      <c r="G787" s="16">
        <f t="shared" si="728"/>
        <v>0</v>
      </c>
      <c r="H787" s="16">
        <f t="shared" si="729"/>
        <v>26651.250299422227</v>
      </c>
      <c r="I787" s="16">
        <f t="shared" si="730"/>
        <v>2847.5375300525352</v>
      </c>
      <c r="J787" s="16">
        <f t="shared" si="722"/>
        <v>23803.712769369693</v>
      </c>
      <c r="K787" s="16">
        <f t="shared" si="731"/>
        <v>6120.2154991788993</v>
      </c>
      <c r="L787" s="16">
        <f t="shared" si="732"/>
        <v>52047.875401336634</v>
      </c>
      <c r="M787" s="16">
        <f t="shared" si="733"/>
        <v>2847.5375300525352</v>
      </c>
      <c r="N787" s="16">
        <f t="shared" si="723"/>
        <v>49200.3378712841</v>
      </c>
      <c r="O787" s="16">
        <f t="shared" si="734"/>
        <v>12649.987559593828</v>
      </c>
      <c r="P787" s="16">
        <f t="shared" si="735"/>
        <v>54006.13408656438</v>
      </c>
      <c r="Q787" s="16">
        <f t="shared" si="736"/>
        <v>2847.5375300525352</v>
      </c>
      <c r="R787" s="16">
        <f t="shared" si="724"/>
        <v>51158.596556511846</v>
      </c>
      <c r="S787" s="16">
        <f t="shared" si="737"/>
        <v>13153.4789801488</v>
      </c>
      <c r="T787" s="16">
        <f t="shared" si="738"/>
        <v>54063.382902442288</v>
      </c>
      <c r="U787" s="16">
        <f t="shared" si="739"/>
        <v>2847.5375300525352</v>
      </c>
      <c r="V787" s="16">
        <f t="shared" si="725"/>
        <v>51215.845372389755</v>
      </c>
      <c r="W787" s="16">
        <f t="shared" si="740"/>
        <v>13168.198326397036</v>
      </c>
    </row>
    <row r="788" spans="2:23">
      <c r="B788" s="13">
        <v>16</v>
      </c>
      <c r="C788" s="16">
        <f t="shared" si="720"/>
        <v>2301.3401087959501</v>
      </c>
      <c r="D788" s="16">
        <f t="shared" si="726"/>
        <v>-35372.071494023723</v>
      </c>
      <c r="E788" s="16">
        <f t="shared" si="727"/>
        <v>0</v>
      </c>
      <c r="F788" s="16">
        <f t="shared" si="721"/>
        <v>-37673.411602819673</v>
      </c>
      <c r="G788" s="16">
        <f t="shared" si="728"/>
        <v>0</v>
      </c>
      <c r="H788" s="16">
        <f t="shared" si="729"/>
        <v>24468.788504145883</v>
      </c>
      <c r="I788" s="16">
        <f t="shared" si="730"/>
        <v>2858.6936933322249</v>
      </c>
      <c r="J788" s="16">
        <f t="shared" si="722"/>
        <v>21610.094810813658</v>
      </c>
      <c r="K788" s="16">
        <f t="shared" si="731"/>
        <v>5299.2053320377463</v>
      </c>
      <c r="L788" s="16">
        <f t="shared" si="732"/>
        <v>50574.99531140778</v>
      </c>
      <c r="M788" s="16">
        <f t="shared" si="733"/>
        <v>2858.6936933322249</v>
      </c>
      <c r="N788" s="16">
        <f t="shared" si="723"/>
        <v>47716.301618075551</v>
      </c>
      <c r="O788" s="16">
        <f t="shared" si="734"/>
        <v>11700.942646170031</v>
      </c>
      <c r="P788" s="16">
        <f t="shared" si="735"/>
        <v>52587.967744300789</v>
      </c>
      <c r="Q788" s="16">
        <f t="shared" si="736"/>
        <v>2858.6936933322254</v>
      </c>
      <c r="R788" s="16">
        <f t="shared" si="724"/>
        <v>49729.274050968561</v>
      </c>
      <c r="S788" s="16">
        <f t="shared" si="737"/>
        <v>12194.561685929806</v>
      </c>
      <c r="T788" s="16">
        <f t="shared" si="738"/>
        <v>52646.816092094326</v>
      </c>
      <c r="U788" s="16">
        <f t="shared" si="739"/>
        <v>2858.6936933322249</v>
      </c>
      <c r="V788" s="16">
        <f t="shared" si="725"/>
        <v>49788.122398762105</v>
      </c>
      <c r="W788" s="16">
        <f t="shared" si="740"/>
        <v>12208.992417545722</v>
      </c>
    </row>
    <row r="789" spans="2:23">
      <c r="B789" s="13">
        <v>17</v>
      </c>
      <c r="C789" s="16">
        <f t="shared" si="720"/>
        <v>2301.3401087959501</v>
      </c>
      <c r="D789" s="16">
        <f t="shared" si="726"/>
        <v>-38803.613950904262</v>
      </c>
      <c r="E789" s="16">
        <f t="shared" si="727"/>
        <v>0</v>
      </c>
      <c r="F789" s="16">
        <f t="shared" si="721"/>
        <v>-41104.954059700212</v>
      </c>
      <c r="G789" s="16">
        <f t="shared" si="728"/>
        <v>0</v>
      </c>
      <c r="H789" s="16">
        <f t="shared" si="729"/>
        <v>22213.880859827794</v>
      </c>
      <c r="I789" s="16">
        <f t="shared" si="730"/>
        <v>2869.4155727427815</v>
      </c>
      <c r="J789" s="16">
        <f t="shared" si="722"/>
        <v>19344.465287085011</v>
      </c>
      <c r="K789" s="16">
        <f t="shared" si="731"/>
        <v>4524.2111665291195</v>
      </c>
      <c r="L789" s="16">
        <f t="shared" si="732"/>
        <v>49049.49508528458</v>
      </c>
      <c r="M789" s="16">
        <f t="shared" si="733"/>
        <v>2869.4155727427815</v>
      </c>
      <c r="N789" s="16">
        <f t="shared" si="723"/>
        <v>46180.079512541801</v>
      </c>
      <c r="O789" s="16">
        <f t="shared" si="734"/>
        <v>10800.424219599989</v>
      </c>
      <c r="P789" s="16">
        <f t="shared" si="735"/>
        <v>51118.709967952622</v>
      </c>
      <c r="Q789" s="16">
        <f t="shared" si="736"/>
        <v>2869.4155727427819</v>
      </c>
      <c r="R789" s="16">
        <f t="shared" si="724"/>
        <v>48249.294395209843</v>
      </c>
      <c r="S789" s="16">
        <f t="shared" si="737"/>
        <v>11284.364454658591</v>
      </c>
      <c r="T789" s="16">
        <f t="shared" si="738"/>
        <v>51179.202538583515</v>
      </c>
      <c r="U789" s="16">
        <f t="shared" si="739"/>
        <v>2869.4155727427815</v>
      </c>
      <c r="V789" s="16">
        <f t="shared" si="725"/>
        <v>48309.786965840736</v>
      </c>
      <c r="W789" s="16">
        <f t="shared" si="740"/>
        <v>11298.512230752624</v>
      </c>
    </row>
    <row r="790" spans="2:23">
      <c r="B790" s="13">
        <v>18</v>
      </c>
      <c r="C790" s="16">
        <f t="shared" si="720"/>
        <v>2301.3401087959501</v>
      </c>
      <c r="D790" s="16">
        <f t="shared" si="726"/>
        <v>-42338.102681491218</v>
      </c>
      <c r="E790" s="16">
        <f t="shared" si="727"/>
        <v>0</v>
      </c>
      <c r="F790" s="16">
        <f t="shared" si="721"/>
        <v>-44639.442790287168</v>
      </c>
      <c r="G790" s="16">
        <f t="shared" si="728"/>
        <v>0</v>
      </c>
      <c r="H790" s="16">
        <f t="shared" si="729"/>
        <v>19884.949647206169</v>
      </c>
      <c r="I790" s="16">
        <f t="shared" si="730"/>
        <v>2879.7167087999055</v>
      </c>
      <c r="J790" s="16">
        <f t="shared" si="722"/>
        <v>17005.232938406265</v>
      </c>
      <c r="K790" s="16">
        <f t="shared" si="731"/>
        <v>3793.1567081958938</v>
      </c>
      <c r="L790" s="16">
        <f t="shared" si="732"/>
        <v>47470.350934122223</v>
      </c>
      <c r="M790" s="16">
        <f t="shared" si="733"/>
        <v>2879.7167087999055</v>
      </c>
      <c r="N790" s="16">
        <f t="shared" si="723"/>
        <v>44590.634225322319</v>
      </c>
      <c r="O790" s="16">
        <f t="shared" si="734"/>
        <v>9946.3067602261581</v>
      </c>
      <c r="P790" s="16">
        <f t="shared" si="735"/>
        <v>49597.379680612001</v>
      </c>
      <c r="Q790" s="16">
        <f t="shared" si="736"/>
        <v>2879.716708799906</v>
      </c>
      <c r="R790" s="16">
        <f t="shared" si="724"/>
        <v>46717.662971812097</v>
      </c>
      <c r="S790" s="16">
        <f t="shared" si="737"/>
        <v>10420.757971067926</v>
      </c>
      <c r="T790" s="16">
        <f t="shared" si="738"/>
        <v>49659.562413666332</v>
      </c>
      <c r="U790" s="16">
        <f t="shared" si="739"/>
        <v>2879.7167087999055</v>
      </c>
      <c r="V790" s="16">
        <f t="shared" si="725"/>
        <v>46779.845704866428</v>
      </c>
      <c r="W790" s="16">
        <f t="shared" si="740"/>
        <v>10434.628339787565</v>
      </c>
    </row>
    <row r="791" spans="2:23">
      <c r="B791" s="13">
        <v>19</v>
      </c>
      <c r="C791" s="16">
        <f t="shared" si="720"/>
        <v>2301.3401087959501</v>
      </c>
      <c r="D791" s="16">
        <f t="shared" si="726"/>
        <v>-45978.626073995787</v>
      </c>
      <c r="E791" s="16">
        <f t="shared" si="727"/>
        <v>0</v>
      </c>
      <c r="F791" s="16">
        <f t="shared" si="721"/>
        <v>-48279.966182791737</v>
      </c>
      <c r="G791" s="16">
        <f t="shared" si="728"/>
        <v>0</v>
      </c>
      <c r="H791" s="16">
        <f t="shared" si="729"/>
        <v>17480.359146705337</v>
      </c>
      <c r="I791" s="16">
        <f t="shared" si="730"/>
        <v>2889.610506873119</v>
      </c>
      <c r="J791" s="16">
        <f t="shared" si="722"/>
        <v>14590.748639832218</v>
      </c>
      <c r="K791" s="16">
        <f t="shared" si="731"/>
        <v>3104.0437798683647</v>
      </c>
      <c r="L791" s="16">
        <f t="shared" si="732"/>
        <v>45836.496545577829</v>
      </c>
      <c r="M791" s="16">
        <f t="shared" si="733"/>
        <v>2889.610506873119</v>
      </c>
      <c r="N791" s="16">
        <f t="shared" si="723"/>
        <v>42946.88603870471</v>
      </c>
      <c r="O791" s="16">
        <f t="shared" si="734"/>
        <v>9136.5438308784269</v>
      </c>
      <c r="P791" s="16">
        <f t="shared" si="735"/>
        <v>48022.954475244529</v>
      </c>
      <c r="Q791" s="16">
        <f t="shared" si="736"/>
        <v>2889.610506873119</v>
      </c>
      <c r="R791" s="16">
        <f t="shared" si="724"/>
        <v>45133.34396837141</v>
      </c>
      <c r="S791" s="16">
        <f t="shared" si="737"/>
        <v>9601.6920768017299</v>
      </c>
      <c r="T791" s="16">
        <f t="shared" si="738"/>
        <v>48086.874593860397</v>
      </c>
      <c r="U791" s="16">
        <f t="shared" si="739"/>
        <v>2889.610506873119</v>
      </c>
      <c r="V791" s="16">
        <f t="shared" si="725"/>
        <v>45197.264086987278</v>
      </c>
      <c r="W791" s="16">
        <f t="shared" si="740"/>
        <v>9615.2904775072584</v>
      </c>
    </row>
    <row r="792" spans="2:23">
      <c r="B792" s="13">
        <v>20</v>
      </c>
      <c r="C792" s="16">
        <f t="shared" si="720"/>
        <v>2301.3401087959501</v>
      </c>
      <c r="D792" s="16">
        <f t="shared" si="726"/>
        <v>-49728.365168275493</v>
      </c>
      <c r="E792" s="16">
        <f t="shared" si="727"/>
        <v>0</v>
      </c>
      <c r="F792" s="16">
        <f t="shared" si="721"/>
        <v>-52029.705277071444</v>
      </c>
      <c r="G792" s="16">
        <f t="shared" si="728"/>
        <v>0</v>
      </c>
      <c r="H792" s="16">
        <f t="shared" si="729"/>
        <v>14998.414156829131</v>
      </c>
      <c r="I792" s="16">
        <f t="shared" si="730"/>
        <v>2899.1102106658732</v>
      </c>
      <c r="J792" s="16">
        <f t="shared" si="722"/>
        <v>12099.303946163258</v>
      </c>
      <c r="K792" s="16">
        <f t="shared" si="731"/>
        <v>2454.9503388483072</v>
      </c>
      <c r="L792" s="16">
        <f t="shared" si="732"/>
        <v>44146.822034626122</v>
      </c>
      <c r="M792" s="16">
        <f t="shared" si="733"/>
        <v>2899.1102106658732</v>
      </c>
      <c r="N792" s="16">
        <f t="shared" si="723"/>
        <v>41247.71182396025</v>
      </c>
      <c r="O792" s="16">
        <f t="shared" si="734"/>
        <v>8369.1660751326817</v>
      </c>
      <c r="P792" s="16">
        <f t="shared" si="735"/>
        <v>46394.369598847705</v>
      </c>
      <c r="Q792" s="16">
        <f t="shared" si="736"/>
        <v>2899.1102106658732</v>
      </c>
      <c r="R792" s="16">
        <f t="shared" si="724"/>
        <v>43495.259388181832</v>
      </c>
      <c r="S792" s="16">
        <f t="shared" si="737"/>
        <v>8825.1937672143504</v>
      </c>
      <c r="T792" s="16">
        <f t="shared" si="738"/>
        <v>46460.075645577701</v>
      </c>
      <c r="U792" s="16">
        <f t="shared" si="739"/>
        <v>2899.1102106658732</v>
      </c>
      <c r="V792" s="16">
        <f t="shared" si="725"/>
        <v>43560.965434911828</v>
      </c>
      <c r="W792" s="16">
        <f t="shared" si="740"/>
        <v>8838.5255326119277</v>
      </c>
    </row>
    <row r="793" spans="2:23">
      <c r="B793" s="13">
        <v>21</v>
      </c>
      <c r="C793" s="16">
        <f t="shared" si="720"/>
        <v>2301.3401087959501</v>
      </c>
      <c r="D793" s="16">
        <f t="shared" si="726"/>
        <v>-53590.596435383588</v>
      </c>
      <c r="E793" s="16">
        <f t="shared" si="727"/>
        <v>0</v>
      </c>
      <c r="F793" s="16">
        <f t="shared" si="721"/>
        <v>-55891.936544179538</v>
      </c>
      <c r="G793" s="16">
        <f t="shared" si="728"/>
        <v>0</v>
      </c>
      <c r="H793" s="16">
        <f t="shared" si="729"/>
        <v>12437.358498419058</v>
      </c>
      <c r="I793" s="16">
        <f t="shared" si="730"/>
        <v>2908.2288786068948</v>
      </c>
      <c r="J793" s="16">
        <f t="shared" si="722"/>
        <v>9529.1296198121636</v>
      </c>
      <c r="K793" s="16">
        <f t="shared" si="731"/>
        <v>1844.0284670954436</v>
      </c>
      <c r="L793" s="16">
        <f t="shared" si="732"/>
        <v>42400.172892321702</v>
      </c>
      <c r="M793" s="16">
        <f t="shared" si="733"/>
        <v>2908.2288786068948</v>
      </c>
      <c r="N793" s="16">
        <f t="shared" si="723"/>
        <v>39491.944013714805</v>
      </c>
      <c r="O793" s="16">
        <f t="shared" si="734"/>
        <v>7642.279188942869</v>
      </c>
      <c r="P793" s="16">
        <f t="shared" si="735"/>
        <v>44710.516935487634</v>
      </c>
      <c r="Q793" s="16">
        <f t="shared" si="736"/>
        <v>2908.2288786068948</v>
      </c>
      <c r="R793" s="16">
        <f t="shared" si="724"/>
        <v>41802.288056880738</v>
      </c>
      <c r="S793" s="16">
        <f t="shared" si="737"/>
        <v>8089.3651615719582</v>
      </c>
      <c r="T793" s="16">
        <f t="shared" si="738"/>
        <v>44778.058809163267</v>
      </c>
      <c r="U793" s="16">
        <f t="shared" si="739"/>
        <v>2908.2288786068948</v>
      </c>
      <c r="V793" s="16">
        <f t="shared" si="725"/>
        <v>41869.829930556371</v>
      </c>
      <c r="W793" s="16">
        <f t="shared" si="740"/>
        <v>8102.4355198048752</v>
      </c>
    </row>
    <row r="794" spans="2:23">
      <c r="B794" s="13">
        <v>22</v>
      </c>
      <c r="C794" s="16">
        <f t="shared" si="720"/>
        <v>2301.3401087959501</v>
      </c>
      <c r="D794" s="16">
        <f t="shared" si="726"/>
        <v>-57568.694640504924</v>
      </c>
      <c r="E794" s="16">
        <f t="shared" si="727"/>
        <v>0</v>
      </c>
      <c r="F794" s="16">
        <f t="shared" si="721"/>
        <v>-59870.034749300874</v>
      </c>
      <c r="G794" s="16">
        <f t="shared" si="728"/>
        <v>0</v>
      </c>
      <c r="H794" s="16">
        <f t="shared" si="729"/>
        <v>9795.3735013897167</v>
      </c>
      <c r="I794" s="16">
        <f t="shared" si="730"/>
        <v>2916.9793629958385</v>
      </c>
      <c r="J794" s="16">
        <f t="shared" si="722"/>
        <v>6878.3941383938782</v>
      </c>
      <c r="K794" s="16">
        <f t="shared" si="731"/>
        <v>1269.5023426311686</v>
      </c>
      <c r="L794" s="16">
        <f t="shared" si="732"/>
        <v>40595.348929457992</v>
      </c>
      <c r="M794" s="16">
        <f t="shared" si="733"/>
        <v>2916.9793629958385</v>
      </c>
      <c r="N794" s="16">
        <f t="shared" si="723"/>
        <v>37678.369566462155</v>
      </c>
      <c r="O794" s="16">
        <f t="shared" si="734"/>
        <v>6954.0618738541343</v>
      </c>
      <c r="P794" s="16">
        <f t="shared" si="735"/>
        <v>42970.243985189984</v>
      </c>
      <c r="Q794" s="16">
        <f t="shared" si="736"/>
        <v>2916.9793629958385</v>
      </c>
      <c r="R794" s="16">
        <f t="shared" si="724"/>
        <v>40053.264622194147</v>
      </c>
      <c r="S794" s="16">
        <f t="shared" si="737"/>
        <v>7392.3814548630453</v>
      </c>
      <c r="T794" s="16">
        <f t="shared" si="738"/>
        <v>43039.672978816117</v>
      </c>
      <c r="U794" s="16">
        <f t="shared" si="739"/>
        <v>2916.9793629958385</v>
      </c>
      <c r="V794" s="16">
        <f t="shared" si="725"/>
        <v>40122.693615820281</v>
      </c>
      <c r="W794" s="16">
        <f t="shared" si="740"/>
        <v>7405.1955315619834</v>
      </c>
    </row>
    <row r="795" spans="2:23">
      <c r="B795" s="13">
        <v>23</v>
      </c>
      <c r="C795" s="16">
        <f t="shared" si="720"/>
        <v>2301.3401087959501</v>
      </c>
      <c r="D795" s="16">
        <f t="shared" si="726"/>
        <v>-61666.135791779903</v>
      </c>
      <c r="E795" s="16">
        <f t="shared" si="727"/>
        <v>0</v>
      </c>
      <c r="F795" s="16">
        <f t="shared" si="721"/>
        <v>-63967.475900575853</v>
      </c>
      <c r="G795" s="16">
        <f t="shared" si="728"/>
        <v>0</v>
      </c>
      <c r="H795" s="16">
        <f t="shared" si="729"/>
        <v>7070.5764706206037</v>
      </c>
      <c r="I795" s="16">
        <f t="shared" si="730"/>
        <v>2925.3742917440295</v>
      </c>
      <c r="J795" s="16">
        <f t="shared" si="722"/>
        <v>4145.2021788765742</v>
      </c>
      <c r="K795" s="16">
        <f t="shared" si="731"/>
        <v>729.66619976898801</v>
      </c>
      <c r="L795" s="16">
        <f t="shared" si="732"/>
        <v>38731.103212149115</v>
      </c>
      <c r="M795" s="16">
        <f t="shared" si="733"/>
        <v>2925.3742917440295</v>
      </c>
      <c r="N795" s="16">
        <f t="shared" si="723"/>
        <v>35805.728920405083</v>
      </c>
      <c r="O795" s="16">
        <f t="shared" si="734"/>
        <v>6302.7637793993463</v>
      </c>
      <c r="P795" s="16">
        <f t="shared" si="735"/>
        <v>41172.352835738246</v>
      </c>
      <c r="Q795" s="16">
        <f t="shared" si="736"/>
        <v>2925.3742917440295</v>
      </c>
      <c r="R795" s="16">
        <f t="shared" si="724"/>
        <v>38246.978543994213</v>
      </c>
      <c r="S795" s="16">
        <f t="shared" si="737"/>
        <v>6732.4888588198473</v>
      </c>
      <c r="T795" s="16">
        <f t="shared" si="738"/>
        <v>41243.721675446301</v>
      </c>
      <c r="U795" s="16">
        <f t="shared" si="739"/>
        <v>2925.3742917440295</v>
      </c>
      <c r="V795" s="16">
        <f t="shared" si="725"/>
        <v>38318.347383702268</v>
      </c>
      <c r="W795" s="16">
        <f t="shared" si="740"/>
        <v>6745.0516791129239</v>
      </c>
    </row>
    <row r="796" spans="2:23">
      <c r="B796" s="13">
        <v>24</v>
      </c>
      <c r="C796" s="16">
        <f t="shared" si="720"/>
        <v>2301.3401087959501</v>
      </c>
      <c r="D796" s="16">
        <f t="shared" si="726"/>
        <v>-65886.500177593131</v>
      </c>
      <c r="E796" s="16">
        <f t="shared" si="727"/>
        <v>0</v>
      </c>
      <c r="F796" s="16">
        <f t="shared" si="721"/>
        <v>-68187.840286389081</v>
      </c>
      <c r="G796" s="16">
        <f t="shared" si="728"/>
        <v>0</v>
      </c>
      <c r="H796" s="16">
        <f t="shared" si="729"/>
        <v>4261.0191277543854</v>
      </c>
      <c r="I796" s="16">
        <f t="shared" si="730"/>
        <v>2933.4260525504769</v>
      </c>
      <c r="J796" s="16">
        <f t="shared" si="722"/>
        <v>1327.5930752039085</v>
      </c>
      <c r="K796" s="16">
        <f t="shared" si="731"/>
        <v>222.8822851860468</v>
      </c>
      <c r="L796" s="16">
        <f t="shared" si="732"/>
        <v>36806.140986441198</v>
      </c>
      <c r="M796" s="16">
        <f t="shared" si="733"/>
        <v>2933.4260525504769</v>
      </c>
      <c r="N796" s="16">
        <f t="shared" si="723"/>
        <v>33872.714933890718</v>
      </c>
      <c r="O796" s="16">
        <f t="shared" si="734"/>
        <v>5686.703441686398</v>
      </c>
      <c r="P796" s="16">
        <f t="shared" si="735"/>
        <v>39315.599124513414</v>
      </c>
      <c r="Q796" s="16">
        <f t="shared" si="736"/>
        <v>2933.4260525504769</v>
      </c>
      <c r="R796" s="16">
        <f t="shared" si="724"/>
        <v>36382.173071962934</v>
      </c>
      <c r="S796" s="16">
        <f t="shared" si="737"/>
        <v>6108.0025391574763</v>
      </c>
      <c r="T796" s="16">
        <f t="shared" si="738"/>
        <v>39388.96200960291</v>
      </c>
      <c r="U796" s="16">
        <f t="shared" si="739"/>
        <v>2933.4260525504769</v>
      </c>
      <c r="V796" s="16">
        <f t="shared" si="725"/>
        <v>36455.535957052431</v>
      </c>
      <c r="W796" s="16">
        <f t="shared" si="740"/>
        <v>6120.3190296408857</v>
      </c>
    </row>
    <row r="797" spans="2:23">
      <c r="B797" s="13">
        <v>25</v>
      </c>
      <c r="C797" s="16">
        <f t="shared" si="720"/>
        <v>2301.3401087959501</v>
      </c>
      <c r="D797" s="16">
        <f t="shared" si="726"/>
        <v>-70233.475494980754</v>
      </c>
      <c r="E797" s="16">
        <f t="shared" si="727"/>
        <v>0</v>
      </c>
      <c r="F797" s="16">
        <f t="shared" si="721"/>
        <v>-72534.815603776704</v>
      </c>
      <c r="G797" s="16">
        <f t="shared" si="728"/>
        <v>0</v>
      </c>
      <c r="H797" s="16">
        <f t="shared" si="729"/>
        <v>1364.6860257251058</v>
      </c>
      <c r="I797" s="16">
        <f t="shared" si="730"/>
        <v>2941.1467793543106</v>
      </c>
      <c r="J797" s="16">
        <f t="shared" si="722"/>
        <v>-1233.5230556109996</v>
      </c>
      <c r="K797" s="16">
        <f t="shared" si="731"/>
        <v>0</v>
      </c>
      <c r="L797" s="16">
        <f t="shared" si="732"/>
        <v>34819.118589143625</v>
      </c>
      <c r="M797" s="16">
        <f t="shared" si="733"/>
        <v>2941.1467793543106</v>
      </c>
      <c r="N797" s="16">
        <f t="shared" si="723"/>
        <v>31877.971809789313</v>
      </c>
      <c r="O797" s="16">
        <f t="shared" si="734"/>
        <v>5104.266224602954</v>
      </c>
      <c r="P797" s="16">
        <f t="shared" si="735"/>
        <v>37398.690987593582</v>
      </c>
      <c r="Q797" s="16">
        <f t="shared" si="736"/>
        <v>2941.1467793543106</v>
      </c>
      <c r="R797" s="16">
        <f t="shared" si="724"/>
        <v>34457.544208239269</v>
      </c>
      <c r="S797" s="16">
        <f t="shared" si="737"/>
        <v>5517.3045554569526</v>
      </c>
      <c r="T797" s="16">
        <f t="shared" si="738"/>
        <v>37474.10363169248</v>
      </c>
      <c r="U797" s="16">
        <f t="shared" si="739"/>
        <v>2941.1467793543106</v>
      </c>
      <c r="V797" s="16">
        <f t="shared" si="725"/>
        <v>34532.956852338168</v>
      </c>
      <c r="W797" s="16">
        <f t="shared" si="740"/>
        <v>5529.379546126961</v>
      </c>
    </row>
    <row r="798" spans="2:23">
      <c r="B798" s="13">
        <v>26</v>
      </c>
      <c r="C798" s="16">
        <f t="shared" si="720"/>
        <v>2301.3401087959501</v>
      </c>
      <c r="D798" s="16">
        <f t="shared" si="726"/>
        <v>-74710.860071890012</v>
      </c>
      <c r="E798" s="16">
        <f t="shared" si="727"/>
        <v>0</v>
      </c>
      <c r="F798" s="16">
        <f t="shared" si="721"/>
        <v>-77012.200180685963</v>
      </c>
      <c r="G798" s="16">
        <f t="shared" si="728"/>
        <v>0</v>
      </c>
      <c r="H798" s="16">
        <f t="shared" si="729"/>
        <v>-1270.5287472793295</v>
      </c>
      <c r="I798" s="16">
        <f t="shared" si="730"/>
        <v>0</v>
      </c>
      <c r="J798" s="16">
        <f t="shared" si="722"/>
        <v>-3571.8688560752798</v>
      </c>
      <c r="K798" s="16">
        <f t="shared" si="731"/>
        <v>0</v>
      </c>
      <c r="L798" s="16">
        <f t="shared" si="732"/>
        <v>32768.642342154824</v>
      </c>
      <c r="M798" s="16">
        <f t="shared" si="733"/>
        <v>2948.5483409069893</v>
      </c>
      <c r="N798" s="16">
        <f t="shared" si="723"/>
        <v>29820.094001247835</v>
      </c>
      <c r="O798" s="16">
        <f t="shared" si="734"/>
        <v>4553.9022695022259</v>
      </c>
      <c r="P798" s="16">
        <f t="shared" si="735"/>
        <v>35420.287993417478</v>
      </c>
      <c r="Q798" s="16">
        <f t="shared" si="736"/>
        <v>2948.5483409069893</v>
      </c>
      <c r="R798" s="16">
        <f t="shared" si="724"/>
        <v>32471.739652510489</v>
      </c>
      <c r="S798" s="16">
        <f t="shared" si="737"/>
        <v>4958.8418095551651</v>
      </c>
      <c r="T798" s="16">
        <f t="shared" si="738"/>
        <v>35497.807666792498</v>
      </c>
      <c r="U798" s="16">
        <f t="shared" si="739"/>
        <v>2948.5483409069893</v>
      </c>
      <c r="V798" s="16">
        <f t="shared" si="725"/>
        <v>32549.259325885509</v>
      </c>
      <c r="W798" s="16">
        <f t="shared" si="740"/>
        <v>4970.6800357022321</v>
      </c>
    </row>
    <row r="799" spans="2:23">
      <c r="B799" s="13">
        <v>27</v>
      </c>
      <c r="C799" s="16">
        <f t="shared" si="720"/>
        <v>2301.3401087959501</v>
      </c>
      <c r="D799" s="16">
        <f t="shared" si="726"/>
        <v>-79322.566186106546</v>
      </c>
      <c r="E799" s="16">
        <f t="shared" si="727"/>
        <v>0</v>
      </c>
      <c r="F799" s="16">
        <f t="shared" si="721"/>
        <v>-81623.906294902496</v>
      </c>
      <c r="G799" s="16">
        <f t="shared" si="728"/>
        <v>0</v>
      </c>
      <c r="H799" s="16">
        <f t="shared" si="729"/>
        <v>-3679.0249217575383</v>
      </c>
      <c r="I799" s="16">
        <f t="shared" si="730"/>
        <v>0</v>
      </c>
      <c r="J799" s="16">
        <f t="shared" si="722"/>
        <v>-5980.3650305534884</v>
      </c>
      <c r="K799" s="16">
        <f t="shared" si="731"/>
        <v>0</v>
      </c>
      <c r="L799" s="16">
        <f t="shared" si="732"/>
        <v>30653.267427642699</v>
      </c>
      <c r="M799" s="16">
        <f t="shared" si="733"/>
        <v>2955.6423313109362</v>
      </c>
      <c r="N799" s="16">
        <f t="shared" si="723"/>
        <v>27697.625096331762</v>
      </c>
      <c r="O799" s="16">
        <f t="shared" si="734"/>
        <v>4034.1244586905027</v>
      </c>
      <c r="P799" s="16">
        <f t="shared" si="735"/>
        <v>33379.000058401631</v>
      </c>
      <c r="Q799" s="16">
        <f t="shared" si="736"/>
        <v>2955.6423313109362</v>
      </c>
      <c r="R799" s="16">
        <f t="shared" si="724"/>
        <v>30423.357727090694</v>
      </c>
      <c r="S799" s="16">
        <f t="shared" si="737"/>
        <v>4431.1240077620114</v>
      </c>
      <c r="T799" s="16">
        <f t="shared" si="738"/>
        <v>33458.685631450753</v>
      </c>
      <c r="U799" s="16">
        <f t="shared" si="739"/>
        <v>2955.6423313109362</v>
      </c>
      <c r="V799" s="16">
        <f t="shared" si="725"/>
        <v>30503.043300139816</v>
      </c>
      <c r="W799" s="16">
        <f t="shared" si="740"/>
        <v>4442.7301118277637</v>
      </c>
    </row>
    <row r="800" spans="2:23">
      <c r="B800" s="13">
        <v>28</v>
      </c>
      <c r="C800" s="16">
        <f t="shared" si="720"/>
        <v>2301.3401087959501</v>
      </c>
      <c r="D800" s="16">
        <f t="shared" si="726"/>
        <v>-84072.623483749572</v>
      </c>
      <c r="E800" s="16">
        <f t="shared" si="727"/>
        <v>0</v>
      </c>
      <c r="F800" s="16">
        <f t="shared" si="721"/>
        <v>-86373.963592545522</v>
      </c>
      <c r="G800" s="16">
        <f t="shared" si="728"/>
        <v>0</v>
      </c>
      <c r="H800" s="16">
        <f t="shared" si="729"/>
        <v>-6159.775981470093</v>
      </c>
      <c r="I800" s="16">
        <f t="shared" si="730"/>
        <v>0</v>
      </c>
      <c r="J800" s="16">
        <f t="shared" si="722"/>
        <v>-8461.1160902660431</v>
      </c>
      <c r="K800" s="16">
        <f t="shared" si="731"/>
        <v>0</v>
      </c>
      <c r="L800" s="16">
        <f t="shared" si="732"/>
        <v>28471.496741523271</v>
      </c>
      <c r="M800" s="16">
        <f t="shared" si="733"/>
        <v>2962.4400623754659</v>
      </c>
      <c r="N800" s="16">
        <f t="shared" si="723"/>
        <v>25509.056679147805</v>
      </c>
      <c r="O800" s="16">
        <f t="shared" si="734"/>
        <v>3543.5063975166872</v>
      </c>
      <c r="P800" s="16">
        <f t="shared" si="735"/>
        <v>31273.38634198561</v>
      </c>
      <c r="Q800" s="16">
        <f t="shared" si="736"/>
        <v>2962.4400623754659</v>
      </c>
      <c r="R800" s="16">
        <f t="shared" si="724"/>
        <v>28310.946279610143</v>
      </c>
      <c r="S800" s="16">
        <f t="shared" si="737"/>
        <v>3932.7216417044406</v>
      </c>
      <c r="T800" s="16">
        <f t="shared" si="738"/>
        <v>31355.298329945723</v>
      </c>
      <c r="U800" s="16">
        <f t="shared" si="739"/>
        <v>2962.4400623754659</v>
      </c>
      <c r="V800" s="16">
        <f t="shared" si="725"/>
        <v>28392.858267570256</v>
      </c>
      <c r="W800" s="16">
        <f t="shared" si="740"/>
        <v>3944.1001751022372</v>
      </c>
    </row>
    <row r="801" spans="2:23">
      <c r="B801" s="13">
        <v>29</v>
      </c>
      <c r="C801" s="16">
        <f t="shared" si="720"/>
        <v>2301.3401087959501</v>
      </c>
      <c r="D801" s="16">
        <f t="shared" si="726"/>
        <v>-88965.182500321884</v>
      </c>
      <c r="E801" s="16">
        <f t="shared" si="727"/>
        <v>0</v>
      </c>
      <c r="F801" s="16">
        <f t="shared" si="721"/>
        <v>-91266.522609117834</v>
      </c>
      <c r="G801" s="16">
        <f t="shared" si="728"/>
        <v>0</v>
      </c>
      <c r="H801" s="16">
        <f t="shared" si="729"/>
        <v>-8714.9495729740247</v>
      </c>
      <c r="I801" s="16">
        <f t="shared" si="730"/>
        <v>0</v>
      </c>
      <c r="J801" s="16">
        <f t="shared" si="722"/>
        <v>-11016.289681769975</v>
      </c>
      <c r="K801" s="16">
        <f t="shared" si="731"/>
        <v>0</v>
      </c>
      <c r="L801" s="16">
        <f t="shared" si="732"/>
        <v>26221.779722763196</v>
      </c>
      <c r="M801" s="16">
        <f t="shared" si="733"/>
        <v>2968.9525576457913</v>
      </c>
      <c r="N801" s="16">
        <f t="shared" si="723"/>
        <v>23252.827165117404</v>
      </c>
      <c r="O801" s="16">
        <f t="shared" si="734"/>
        <v>3080.6804193675493</v>
      </c>
      <c r="P801" s="16">
        <f t="shared" si="735"/>
        <v>29101.954118662452</v>
      </c>
      <c r="Q801" s="16">
        <f t="shared" si="736"/>
        <v>2968.9525576457913</v>
      </c>
      <c r="R801" s="16">
        <f t="shared" si="724"/>
        <v>26133.001561016659</v>
      </c>
      <c r="S801" s="16">
        <f t="shared" si="737"/>
        <v>3462.2639921006412</v>
      </c>
      <c r="T801" s="16">
        <f t="shared" si="738"/>
        <v>29186.154727566169</v>
      </c>
      <c r="U801" s="16">
        <f t="shared" si="739"/>
        <v>2968.9525576457913</v>
      </c>
      <c r="V801" s="16">
        <f t="shared" si="725"/>
        <v>26217.202169920376</v>
      </c>
      <c r="W801" s="16">
        <f t="shared" si="740"/>
        <v>3473.4194170004416</v>
      </c>
    </row>
    <row r="802" spans="2:23">
      <c r="B802" s="13">
        <v>30</v>
      </c>
      <c r="C802" s="16">
        <f t="shared" si="720"/>
        <v>2301.3401087959501</v>
      </c>
      <c r="D802" s="16">
        <f t="shared" si="726"/>
        <v>-94004.518287391373</v>
      </c>
      <c r="E802" s="16">
        <f t="shared" si="727"/>
        <v>0</v>
      </c>
      <c r="F802" s="16">
        <f t="shared" si="721"/>
        <v>-96305.858396187323</v>
      </c>
      <c r="G802" s="16">
        <f t="shared" si="728"/>
        <v>0</v>
      </c>
      <c r="H802" s="16">
        <f t="shared" si="729"/>
        <v>-11346.778372223074</v>
      </c>
      <c r="I802" s="16">
        <f t="shared" si="730"/>
        <v>0</v>
      </c>
      <c r="J802" s="16">
        <f t="shared" si="722"/>
        <v>-13648.118481019024</v>
      </c>
      <c r="K802" s="16">
        <f t="shared" si="731"/>
        <v>0</v>
      </c>
      <c r="L802" s="16">
        <f t="shared" si="732"/>
        <v>23902.511156110784</v>
      </c>
      <c r="M802" s="16">
        <f t="shared" si="733"/>
        <v>2975.1905479664001</v>
      </c>
      <c r="N802" s="16">
        <f t="shared" si="723"/>
        <v>20927.320608144386</v>
      </c>
      <c r="O802" s="16">
        <f t="shared" si="734"/>
        <v>2644.3356174010132</v>
      </c>
      <c r="P802" s="16">
        <f t="shared" si="735"/>
        <v>26863.157624631469</v>
      </c>
      <c r="Q802" s="16">
        <f t="shared" si="736"/>
        <v>2975.1905479664001</v>
      </c>
      <c r="R802" s="16">
        <f t="shared" si="724"/>
        <v>23887.967076665067</v>
      </c>
      <c r="S802" s="16">
        <f t="shared" si="737"/>
        <v>3018.4371592962016</v>
      </c>
      <c r="T802" s="16">
        <f t="shared" si="738"/>
        <v>26949.710798547949</v>
      </c>
      <c r="U802" s="16">
        <f t="shared" si="739"/>
        <v>2975.1905479664001</v>
      </c>
      <c r="V802" s="16">
        <f t="shared" si="725"/>
        <v>23974.520250581547</v>
      </c>
      <c r="W802" s="16">
        <f t="shared" si="740"/>
        <v>3029.3738503744371</v>
      </c>
    </row>
    <row r="803" spans="2:23">
      <c r="B803" s="13">
        <v>31</v>
      </c>
      <c r="C803" s="16">
        <f t="shared" si="720"/>
        <v>2301.3401087959501</v>
      </c>
      <c r="D803" s="16">
        <f t="shared" si="726"/>
        <v>-99195.03414807294</v>
      </c>
      <c r="E803" s="16">
        <f t="shared" si="727"/>
        <v>0</v>
      </c>
      <c r="F803" s="16">
        <f t="shared" si="721"/>
        <v>-101496.37425686889</v>
      </c>
      <c r="G803" s="16">
        <f t="shared" si="728"/>
        <v>0</v>
      </c>
      <c r="H803" s="16">
        <f t="shared" si="729"/>
        <v>-14057.562035449595</v>
      </c>
      <c r="I803" s="16">
        <f t="shared" si="730"/>
        <v>0</v>
      </c>
      <c r="J803" s="16">
        <f t="shared" si="722"/>
        <v>-16358.902144245545</v>
      </c>
      <c r="K803" s="16">
        <f t="shared" si="731"/>
        <v>0</v>
      </c>
      <c r="L803" s="16">
        <f t="shared" si="732"/>
        <v>21512.029945935941</v>
      </c>
      <c r="M803" s="16">
        <f t="shared" si="733"/>
        <v>2981.164468446048</v>
      </c>
      <c r="N803" s="16">
        <f t="shared" si="723"/>
        <v>18530.865477489893</v>
      </c>
      <c r="O803" s="16">
        <f t="shared" si="734"/>
        <v>2233.2159064041807</v>
      </c>
      <c r="P803" s="16">
        <f t="shared" si="735"/>
        <v>24555.396876787087</v>
      </c>
      <c r="Q803" s="16">
        <f t="shared" si="736"/>
        <v>2981.164468446048</v>
      </c>
      <c r="R803" s="16">
        <f t="shared" si="724"/>
        <v>21574.232408341039</v>
      </c>
      <c r="S803" s="16">
        <f t="shared" si="737"/>
        <v>2599.9821239484827</v>
      </c>
      <c r="T803" s="16">
        <f t="shared" si="738"/>
        <v>24644.368346382795</v>
      </c>
      <c r="U803" s="16">
        <f t="shared" si="739"/>
        <v>2981.164468446048</v>
      </c>
      <c r="V803" s="16">
        <f t="shared" si="725"/>
        <v>21663.203877936747</v>
      </c>
      <c r="W803" s="16">
        <f t="shared" si="740"/>
        <v>2610.7043701036159</v>
      </c>
    </row>
    <row r="804" spans="2:23">
      <c r="B804" s="13">
        <v>32</v>
      </c>
      <c r="C804" s="16">
        <f t="shared" ref="C804:C825" si="741">IF($B$765-12*$B804&lt;=0,0,($B$768*MIN(12,$B$765-12*$B804)-$B$764*(MIN(12,$B$765-12*$B804)-MAX(0,MIN(12,$B$765-12*$B804,$B$766-12*$B804))))/12)</f>
        <v>2301.3401087959501</v>
      </c>
      <c r="D804" s="16">
        <f t="shared" si="726"/>
        <v>-104541.26548457496</v>
      </c>
      <c r="E804" s="16">
        <f t="shared" si="727"/>
        <v>0</v>
      </c>
      <c r="F804" s="16">
        <f t="shared" ref="F804:F835" si="742">IF(E804&gt;0,IF(E804&lt;=D804,D804-E804,C804*(D804/E804-1)),D804-C804)</f>
        <v>-106842.60559337091</v>
      </c>
      <c r="G804" s="16">
        <f t="shared" si="728"/>
        <v>0</v>
      </c>
      <c r="H804" s="16">
        <f t="shared" si="729"/>
        <v>-16849.669208572912</v>
      </c>
      <c r="I804" s="16">
        <f t="shared" si="730"/>
        <v>0</v>
      </c>
      <c r="J804" s="16">
        <f t="shared" ref="J804:J835" si="743">IF(I804&gt;0,IF(I804&lt;=H804,H804-I804,C804*(H804/I804-1)),H804-C804)</f>
        <v>-19151.009317368862</v>
      </c>
      <c r="K804" s="16">
        <f t="shared" si="731"/>
        <v>0</v>
      </c>
      <c r="L804" s="16">
        <f t="shared" si="732"/>
        <v>19048.617858930964</v>
      </c>
      <c r="M804" s="16">
        <f t="shared" si="733"/>
        <v>2986.8844566978646</v>
      </c>
      <c r="N804" s="16">
        <f t="shared" ref="N804:N835" si="744">IF(M804&gt;0,IF(M804&lt;=L804,L804-M804,C804*(L804/M804-1)),L804-C804)</f>
        <v>16061.7334022331</v>
      </c>
      <c r="O804" s="16">
        <f t="shared" si="734"/>
        <v>1846.1181177434253</v>
      </c>
      <c r="P804" s="16">
        <f t="shared" si="735"/>
        <v>22177.016461830088</v>
      </c>
      <c r="Q804" s="16">
        <f t="shared" si="736"/>
        <v>2986.8844566978646</v>
      </c>
      <c r="R804" s="16">
        <f t="shared" ref="R804:R835" si="745">IF(Q804&gt;0,IF(Q804&lt;=P804,P804-Q804,C804*(P804/Q804-1)),P804-C804)</f>
        <v>19190.132005132222</v>
      </c>
      <c r="S804" s="16">
        <f t="shared" si="737"/>
        <v>2205.6928408260742</v>
      </c>
      <c r="T804" s="16">
        <f t="shared" si="738"/>
        <v>22268.473794286299</v>
      </c>
      <c r="U804" s="16">
        <f t="shared" si="739"/>
        <v>2986.8844566978642</v>
      </c>
      <c r="V804" s="16">
        <f t="shared" ref="V804:V835" si="746">IF(U804&gt;0,IF(U804&lt;=T804,T804-U804,C804*(T804/U804-1)),T804-C804)</f>
        <v>19281.589337588433</v>
      </c>
      <c r="W804" s="16">
        <f t="shared" si="740"/>
        <v>2216.2048468605185</v>
      </c>
    </row>
    <row r="805" spans="2:23">
      <c r="B805" s="13">
        <v>33</v>
      </c>
      <c r="C805" s="16">
        <f t="shared" si="741"/>
        <v>2301.3401087959501</v>
      </c>
      <c r="D805" s="16">
        <f t="shared" ref="D805:D825" si="747">IF($B805&gt;$B$767,F804,F804*$B$73*IF(F804&gt;0,$B$72,1))</f>
        <v>-110047.88376117204</v>
      </c>
      <c r="E805" s="16">
        <f t="shared" ref="E805:E836" si="748">IF(AND(C805&gt;0,D805&gt;0),C805/(1-$B$71*MAX(0,1-G804/D805)),0)</f>
        <v>0</v>
      </c>
      <c r="F805" s="16">
        <f t="shared" si="742"/>
        <v>-112349.22386996799</v>
      </c>
      <c r="G805" s="16">
        <f t="shared" ref="G805:G836" si="749">IF(E805&gt;0,IF(E805&lt;=D805,G804*(1-E805/D805),0),IF(AND(C805&lt;0,F805&gt;0),G804-C805,G804))/$B$74</f>
        <v>0</v>
      </c>
      <c r="H805" s="16">
        <f t="shared" ref="H805:H825" si="750">IF($B805&gt;$B$767,J804,J804*$B$73*IF(J804&gt;0,$B$72,1))</f>
        <v>-19725.539596889928</v>
      </c>
      <c r="I805" s="16">
        <f t="shared" ref="I805:I836" si="751">IF(AND(C805&gt;0,H805&gt;0),C805/(1-$B$71*MAX(0,1-K804/H805)),0)</f>
        <v>0</v>
      </c>
      <c r="J805" s="16">
        <f t="shared" si="743"/>
        <v>-22026.879705685878</v>
      </c>
      <c r="K805" s="16">
        <f t="shared" ref="K805:K836" si="752">IF(I805&gt;0,IF(I805&lt;=H805,K804*(1-I805/H805),0),IF(AND(C805&lt;0,J805&gt;0),K804-C805,K804))/$B$74</f>
        <v>0</v>
      </c>
      <c r="L805" s="16">
        <f t="shared" ref="L805:L825" si="753">IF($B805&gt;$B$767,N804,N804*$B$73*IF(N804&gt;0,$B$72,1))</f>
        <v>16510.498233491493</v>
      </c>
      <c r="M805" s="16">
        <f t="shared" ref="M805:M836" si="754">IF(AND(C805&gt;0,L805&gt;0),C805/(1-$B$71*MAX(0,1-O804/L805)),0)</f>
        <v>2992.3603522345543</v>
      </c>
      <c r="N805" s="16">
        <f t="shared" si="744"/>
        <v>13518.137881256938</v>
      </c>
      <c r="O805" s="16">
        <f t="shared" ref="O805:O836" si="755">IF(M805&gt;0,IF(M805&lt;=L805,O804*(1-M805/L805),0),IF(AND(C805&lt;0,N805&gt;0),O804-C805,O804))/$B$74</f>
        <v>1481.8901299808088</v>
      </c>
      <c r="P805" s="16">
        <f t="shared" ref="P805:P825" si="756">IF($B805&gt;$B$767,R804,R804*$B$73*IF(R804&gt;0,$B$72,1))</f>
        <v>19726.304293355613</v>
      </c>
      <c r="Q805" s="16">
        <f t="shared" ref="Q805:Q836" si="757">IF(AND(C805&gt;0,P805&gt;0),C805/(1-$B$71*MAX(0,1-S804/P805)),0)</f>
        <v>2992.3603522345538</v>
      </c>
      <c r="R805" s="16">
        <f t="shared" si="745"/>
        <v>16733.943941121059</v>
      </c>
      <c r="S805" s="16">
        <f t="shared" ref="S805:S836" si="758">IF(Q805&gt;0,IF(Q805&lt;=P805,S804*(1-Q805/P805),0),IF(AND(C805&lt;0,R805&gt;0),S804-C805,S804))/$B$74</f>
        <v>1834.4143682971312</v>
      </c>
      <c r="T805" s="16">
        <f t="shared" ref="T805:T825" si="759">IF($B805&gt;$B$767,V804,V804*$B$73*IF(V804&gt;0,$B$72,1))</f>
        <v>19820.316943680657</v>
      </c>
      <c r="U805" s="16">
        <f t="shared" ref="U805:U836" si="760">IF(AND(C805&gt;0,T805&gt;0),C805/(1-$B$71*MAX(0,1-W804/T805)),0)</f>
        <v>2992.3603522345538</v>
      </c>
      <c r="V805" s="16">
        <f t="shared" si="746"/>
        <v>16827.956591446102</v>
      </c>
      <c r="W805" s="16">
        <f t="shared" ref="W805:W836" si="761">IF(U805&gt;0,IF(U805&lt;=T805,W804*(1-U805/T805),0),IF(AND(C805&lt;0,V805&gt;0),W804-C805,W804))/$B$74</f>
        <v>1844.7202565661939</v>
      </c>
    </row>
    <row r="806" spans="2:23">
      <c r="B806" s="13">
        <v>34</v>
      </c>
      <c r="C806" s="16">
        <f t="shared" si="741"/>
        <v>2301.3401087959501</v>
      </c>
      <c r="D806" s="16">
        <f t="shared" si="747"/>
        <v>-115719.70058606703</v>
      </c>
      <c r="E806" s="16">
        <f t="shared" si="748"/>
        <v>0</v>
      </c>
      <c r="F806" s="16">
        <f t="shared" si="742"/>
        <v>-118021.04069486298</v>
      </c>
      <c r="G806" s="16">
        <f t="shared" si="749"/>
        <v>0</v>
      </c>
      <c r="H806" s="16">
        <f t="shared" si="750"/>
        <v>-22687.686096856454</v>
      </c>
      <c r="I806" s="16">
        <f t="shared" si="751"/>
        <v>0</v>
      </c>
      <c r="J806" s="16">
        <f t="shared" si="743"/>
        <v>-24989.026205652404</v>
      </c>
      <c r="K806" s="16">
        <f t="shared" si="752"/>
        <v>0</v>
      </c>
      <c r="L806" s="16">
        <f t="shared" si="753"/>
        <v>13895.834653659258</v>
      </c>
      <c r="M806" s="16">
        <f t="shared" si="754"/>
        <v>2997.6016969052653</v>
      </c>
      <c r="N806" s="16">
        <f t="shared" si="744"/>
        <v>10898.232956753993</v>
      </c>
      <c r="O806" s="16">
        <f t="shared" si="755"/>
        <v>1139.429037364089</v>
      </c>
      <c r="P806" s="16">
        <f t="shared" si="756"/>
        <v>17201.490334835984</v>
      </c>
      <c r="Q806" s="16">
        <f t="shared" si="757"/>
        <v>2997.6016969052653</v>
      </c>
      <c r="R806" s="16">
        <f t="shared" si="745"/>
        <v>14203.888637930719</v>
      </c>
      <c r="S806" s="16">
        <f t="shared" si="758"/>
        <v>1485.0410357134247</v>
      </c>
      <c r="T806" s="16">
        <f t="shared" si="759"/>
        <v>17298.129698611108</v>
      </c>
      <c r="U806" s="16">
        <f t="shared" si="760"/>
        <v>2997.6016969052653</v>
      </c>
      <c r="V806" s="16">
        <f t="shared" si="746"/>
        <v>14300.528001705843</v>
      </c>
      <c r="W806" s="16">
        <f t="shared" si="761"/>
        <v>1495.1448477419176</v>
      </c>
    </row>
    <row r="807" spans="2:23">
      <c r="B807" s="13">
        <v>35</v>
      </c>
      <c r="C807" s="16">
        <f t="shared" si="741"/>
        <v>2301.3401087959501</v>
      </c>
      <c r="D807" s="16">
        <f t="shared" si="747"/>
        <v>-121561.67191570888</v>
      </c>
      <c r="E807" s="16">
        <f t="shared" si="748"/>
        <v>0</v>
      </c>
      <c r="F807" s="16">
        <f t="shared" si="742"/>
        <v>-123863.01202450483</v>
      </c>
      <c r="G807" s="16">
        <f t="shared" si="749"/>
        <v>0</v>
      </c>
      <c r="H807" s="16">
        <f t="shared" si="750"/>
        <v>-25738.696991821977</v>
      </c>
      <c r="I807" s="16">
        <f t="shared" si="751"/>
        <v>0</v>
      </c>
      <c r="J807" s="16">
        <f t="shared" si="743"/>
        <v>-28040.037100617927</v>
      </c>
      <c r="K807" s="16">
        <f t="shared" si="752"/>
        <v>0</v>
      </c>
      <c r="L807" s="16">
        <f t="shared" si="753"/>
        <v>11202.729585565699</v>
      </c>
      <c r="M807" s="16">
        <f t="shared" si="754"/>
        <v>3002.6177362673257</v>
      </c>
      <c r="N807" s="16">
        <f t="shared" si="744"/>
        <v>8200.1118492983733</v>
      </c>
      <c r="O807" s="16">
        <f t="shared" si="755"/>
        <v>817.67935805631328</v>
      </c>
      <c r="P807" s="16">
        <f t="shared" si="756"/>
        <v>14600.745286474505</v>
      </c>
      <c r="Q807" s="16">
        <f t="shared" si="757"/>
        <v>3002.6177362673257</v>
      </c>
      <c r="R807" s="16">
        <f t="shared" si="745"/>
        <v>11598.127550207179</v>
      </c>
      <c r="S807" s="16">
        <f t="shared" si="758"/>
        <v>1156.5146505556618</v>
      </c>
      <c r="T807" s="16">
        <f t="shared" si="759"/>
        <v>14700.084754073505</v>
      </c>
      <c r="U807" s="16">
        <f t="shared" si="760"/>
        <v>3002.6177362673257</v>
      </c>
      <c r="V807" s="16">
        <f t="shared" si="746"/>
        <v>11697.467017806179</v>
      </c>
      <c r="W807" s="16">
        <f t="shared" si="761"/>
        <v>1166.4203486228118</v>
      </c>
    </row>
    <row r="808" spans="2:23">
      <c r="B808" s="13">
        <v>36</v>
      </c>
      <c r="C808" s="16">
        <f t="shared" si="741"/>
        <v>2301.3401087959501</v>
      </c>
      <c r="D808" s="16">
        <f t="shared" si="747"/>
        <v>-127578.90238523998</v>
      </c>
      <c r="E808" s="16">
        <f t="shared" si="748"/>
        <v>0</v>
      </c>
      <c r="F808" s="16">
        <f t="shared" si="742"/>
        <v>-129880.24249403593</v>
      </c>
      <c r="G808" s="16">
        <f t="shared" si="749"/>
        <v>0</v>
      </c>
      <c r="H808" s="16">
        <f t="shared" si="750"/>
        <v>-28881.238213636465</v>
      </c>
      <c r="I808" s="16">
        <f t="shared" si="751"/>
        <v>0</v>
      </c>
      <c r="J808" s="16">
        <f t="shared" si="743"/>
        <v>-31182.578322432415</v>
      </c>
      <c r="K808" s="16">
        <f t="shared" si="752"/>
        <v>0</v>
      </c>
      <c r="L808" s="16">
        <f t="shared" si="753"/>
        <v>8429.2229743677708</v>
      </c>
      <c r="M808" s="16">
        <f t="shared" si="754"/>
        <v>3007.417421792662</v>
      </c>
      <c r="N808" s="16">
        <f t="shared" si="744"/>
        <v>5421.8055525751088</v>
      </c>
      <c r="O808" s="16">
        <f t="shared" si="755"/>
        <v>515.63128365483135</v>
      </c>
      <c r="P808" s="16">
        <f t="shared" si="756"/>
        <v>11922.179233959969</v>
      </c>
      <c r="Q808" s="16">
        <f t="shared" si="757"/>
        <v>3007.417421792662</v>
      </c>
      <c r="R808" s="16">
        <f t="shared" si="745"/>
        <v>8914.7618121673077</v>
      </c>
      <c r="S808" s="16">
        <f t="shared" si="758"/>
        <v>847.82274688948655</v>
      </c>
      <c r="T808" s="16">
        <f t="shared" si="759"/>
        <v>12024.294246283684</v>
      </c>
      <c r="U808" s="16">
        <f t="shared" si="760"/>
        <v>3007.4174217926616</v>
      </c>
      <c r="V808" s="16">
        <f t="shared" si="746"/>
        <v>9016.8768244910225</v>
      </c>
      <c r="W808" s="16">
        <f t="shared" si="761"/>
        <v>857.53421558277091</v>
      </c>
    </row>
    <row r="809" spans="2:23">
      <c r="B809" s="13">
        <v>37</v>
      </c>
      <c r="C809" s="16">
        <f t="shared" si="741"/>
        <v>2301.3401087959501</v>
      </c>
      <c r="D809" s="16">
        <f t="shared" si="747"/>
        <v>-133776.64976885702</v>
      </c>
      <c r="E809" s="16">
        <f t="shared" si="748"/>
        <v>0</v>
      </c>
      <c r="F809" s="16">
        <f t="shared" si="742"/>
        <v>-136077.98987765296</v>
      </c>
      <c r="G809" s="16">
        <f t="shared" si="749"/>
        <v>0</v>
      </c>
      <c r="H809" s="16">
        <f t="shared" si="750"/>
        <v>-32118.055672105387</v>
      </c>
      <c r="I809" s="16">
        <f t="shared" si="751"/>
        <v>0</v>
      </c>
      <c r="J809" s="16">
        <f t="shared" si="743"/>
        <v>-34419.395780901337</v>
      </c>
      <c r="K809" s="16">
        <f t="shared" si="752"/>
        <v>0</v>
      </c>
      <c r="L809" s="16">
        <f t="shared" si="753"/>
        <v>5573.2907997140583</v>
      </c>
      <c r="M809" s="16">
        <f t="shared" si="754"/>
        <v>3012.009413815214</v>
      </c>
      <c r="N809" s="16">
        <f t="shared" si="744"/>
        <v>2561.2813858988443</v>
      </c>
      <c r="O809" s="16">
        <f t="shared" si="755"/>
        <v>232.3189712577846</v>
      </c>
      <c r="P809" s="16">
        <f t="shared" si="756"/>
        <v>9163.8402571992629</v>
      </c>
      <c r="Q809" s="16">
        <f t="shared" si="757"/>
        <v>3012.009413815214</v>
      </c>
      <c r="R809" s="16">
        <f t="shared" si="745"/>
        <v>6151.8308433840484</v>
      </c>
      <c r="S809" s="16">
        <f t="shared" si="758"/>
        <v>557.99687638979947</v>
      </c>
      <c r="T809" s="16">
        <f t="shared" si="759"/>
        <v>9268.8083629673019</v>
      </c>
      <c r="U809" s="16">
        <f t="shared" si="760"/>
        <v>3012.009413815214</v>
      </c>
      <c r="V809" s="16">
        <f t="shared" si="746"/>
        <v>6256.7989491520875</v>
      </c>
      <c r="W809" s="16">
        <f t="shared" si="761"/>
        <v>567.51792412831344</v>
      </c>
    </row>
    <row r="810" spans="2:23">
      <c r="B810" s="13">
        <v>38</v>
      </c>
      <c r="C810" s="16">
        <f t="shared" si="741"/>
        <v>2301.3401087959501</v>
      </c>
      <c r="D810" s="16">
        <f t="shared" si="747"/>
        <v>-140160.32957398254</v>
      </c>
      <c r="E810" s="16">
        <f t="shared" si="748"/>
        <v>0</v>
      </c>
      <c r="F810" s="16">
        <f t="shared" si="742"/>
        <v>-142461.66968277848</v>
      </c>
      <c r="G810" s="16">
        <f t="shared" si="749"/>
        <v>0</v>
      </c>
      <c r="H810" s="16">
        <f t="shared" si="750"/>
        <v>-35451.977654328381</v>
      </c>
      <c r="I810" s="16">
        <f t="shared" si="751"/>
        <v>0</v>
      </c>
      <c r="J810" s="16">
        <f t="shared" si="743"/>
        <v>-37753.317763124331</v>
      </c>
      <c r="K810" s="16">
        <f t="shared" si="752"/>
        <v>0</v>
      </c>
      <c r="L810" s="16">
        <f t="shared" si="753"/>
        <v>2632.8435878208584</v>
      </c>
      <c r="M810" s="16">
        <f t="shared" si="754"/>
        <v>3016.4020851320615</v>
      </c>
      <c r="N810" s="16">
        <f t="shared" si="744"/>
        <v>-292.63292128149072</v>
      </c>
      <c r="O810" s="16">
        <f t="shared" si="755"/>
        <v>0</v>
      </c>
      <c r="P810" s="16">
        <f t="shared" si="756"/>
        <v>6323.7129971481991</v>
      </c>
      <c r="Q810" s="16">
        <f t="shared" si="757"/>
        <v>3016.4020851320615</v>
      </c>
      <c r="R810" s="16">
        <f t="shared" si="745"/>
        <v>3307.3109120161375</v>
      </c>
      <c r="S810" s="16">
        <f t="shared" si="758"/>
        <v>286.11094292278784</v>
      </c>
      <c r="T810" s="16">
        <f t="shared" si="759"/>
        <v>6431.6139117913972</v>
      </c>
      <c r="U810" s="16">
        <f t="shared" si="760"/>
        <v>3016.4020851320615</v>
      </c>
      <c r="V810" s="16">
        <f t="shared" si="746"/>
        <v>3415.2118266593357</v>
      </c>
      <c r="W810" s="16">
        <f t="shared" si="761"/>
        <v>295.44530345074259</v>
      </c>
    </row>
    <row r="811" spans="2:23">
      <c r="B811" s="13">
        <v>39</v>
      </c>
      <c r="C811" s="16">
        <f t="shared" si="741"/>
        <v>2301.3401087959501</v>
      </c>
      <c r="D811" s="16">
        <f t="shared" si="747"/>
        <v>-146735.51977326183</v>
      </c>
      <c r="E811" s="16">
        <f t="shared" si="748"/>
        <v>0</v>
      </c>
      <c r="F811" s="16">
        <f t="shared" si="742"/>
        <v>-149036.85988205776</v>
      </c>
      <c r="G811" s="16">
        <f t="shared" si="749"/>
        <v>0</v>
      </c>
      <c r="H811" s="16">
        <f t="shared" si="750"/>
        <v>-38885.917296018059</v>
      </c>
      <c r="I811" s="16">
        <f t="shared" si="751"/>
        <v>0</v>
      </c>
      <c r="J811" s="16">
        <f t="shared" si="743"/>
        <v>-41187.257404814009</v>
      </c>
      <c r="K811" s="16">
        <f t="shared" si="752"/>
        <v>0</v>
      </c>
      <c r="L811" s="16">
        <f t="shared" si="753"/>
        <v>-301.41190891993546</v>
      </c>
      <c r="M811" s="16">
        <f t="shared" si="754"/>
        <v>0</v>
      </c>
      <c r="N811" s="16">
        <f t="shared" si="744"/>
        <v>-2602.7520177158854</v>
      </c>
      <c r="O811" s="16">
        <f t="shared" si="755"/>
        <v>0</v>
      </c>
      <c r="P811" s="16">
        <f t="shared" si="756"/>
        <v>3399.7171788978685</v>
      </c>
      <c r="Q811" s="16">
        <f t="shared" si="757"/>
        <v>3020.6035251771632</v>
      </c>
      <c r="R811" s="16">
        <f t="shared" si="745"/>
        <v>379.11365372070532</v>
      </c>
      <c r="S811" s="16">
        <f t="shared" si="758"/>
        <v>31.279581429395112</v>
      </c>
      <c r="T811" s="16">
        <f t="shared" si="759"/>
        <v>3510.6328450961973</v>
      </c>
      <c r="U811" s="16">
        <f t="shared" si="760"/>
        <v>3020.6035251771632</v>
      </c>
      <c r="V811" s="16">
        <f t="shared" si="746"/>
        <v>490.02931991903415</v>
      </c>
      <c r="W811" s="16">
        <f t="shared" si="761"/>
        <v>40.430915280330915</v>
      </c>
    </row>
    <row r="812" spans="2:23">
      <c r="B812" s="13">
        <v>40</v>
      </c>
      <c r="C812" s="16">
        <f t="shared" si="741"/>
        <v>383.55668479932501</v>
      </c>
      <c r="D812" s="16">
        <f t="shared" si="747"/>
        <v>-153507.96567851951</v>
      </c>
      <c r="E812" s="16">
        <f t="shared" si="748"/>
        <v>0</v>
      </c>
      <c r="F812" s="16">
        <f t="shared" si="742"/>
        <v>-153891.52236331883</v>
      </c>
      <c r="G812" s="16">
        <f t="shared" si="749"/>
        <v>0</v>
      </c>
      <c r="H812" s="16">
        <f t="shared" si="750"/>
        <v>-42422.875126958432</v>
      </c>
      <c r="I812" s="16">
        <f t="shared" si="751"/>
        <v>0</v>
      </c>
      <c r="J812" s="16">
        <f t="shared" si="743"/>
        <v>-42806.431811757757</v>
      </c>
      <c r="K812" s="16">
        <f t="shared" si="752"/>
        <v>0</v>
      </c>
      <c r="L812" s="16">
        <f t="shared" si="753"/>
        <v>-2680.8345782473621</v>
      </c>
      <c r="M812" s="16">
        <f t="shared" si="754"/>
        <v>0</v>
      </c>
      <c r="N812" s="16">
        <f t="shared" si="744"/>
        <v>-3064.3912630466871</v>
      </c>
      <c r="O812" s="16">
        <f t="shared" si="755"/>
        <v>0</v>
      </c>
      <c r="P812" s="16">
        <f t="shared" si="756"/>
        <v>389.70608920566184</v>
      </c>
      <c r="Q812" s="16">
        <f t="shared" si="757"/>
        <v>504.10359078210439</v>
      </c>
      <c r="R812" s="16">
        <f t="shared" si="745"/>
        <v>-87.041487615492542</v>
      </c>
      <c r="S812" s="16">
        <f t="shared" si="758"/>
        <v>0</v>
      </c>
      <c r="T812" s="16">
        <f t="shared" si="759"/>
        <v>503.72073911757195</v>
      </c>
      <c r="U812" s="16">
        <f t="shared" si="760"/>
        <v>504.10359078210439</v>
      </c>
      <c r="V812" s="16">
        <f t="shared" si="746"/>
        <v>-0.29129987943578756</v>
      </c>
      <c r="W812" s="16">
        <f t="shared" si="761"/>
        <v>0</v>
      </c>
    </row>
    <row r="813" spans="2:23">
      <c r="B813" s="13">
        <v>41</v>
      </c>
      <c r="C813" s="16">
        <f t="shared" si="741"/>
        <v>0</v>
      </c>
      <c r="D813" s="16">
        <f t="shared" si="747"/>
        <v>-158508.2680342184</v>
      </c>
      <c r="E813" s="16">
        <f t="shared" si="748"/>
        <v>0</v>
      </c>
      <c r="F813" s="16">
        <f t="shared" si="742"/>
        <v>-158508.2680342184</v>
      </c>
      <c r="G813" s="16">
        <f t="shared" si="749"/>
        <v>0</v>
      </c>
      <c r="H813" s="16">
        <f t="shared" si="750"/>
        <v>-44090.624766110494</v>
      </c>
      <c r="I813" s="16">
        <f t="shared" si="751"/>
        <v>0</v>
      </c>
      <c r="J813" s="16">
        <f t="shared" si="743"/>
        <v>-44090.624766110494</v>
      </c>
      <c r="K813" s="16">
        <f t="shared" si="752"/>
        <v>0</v>
      </c>
      <c r="L813" s="16">
        <f t="shared" si="753"/>
        <v>-3156.3230009380877</v>
      </c>
      <c r="M813" s="16">
        <f t="shared" si="754"/>
        <v>0</v>
      </c>
      <c r="N813" s="16">
        <f t="shared" si="744"/>
        <v>-3156.3230009380877</v>
      </c>
      <c r="O813" s="16">
        <f t="shared" si="755"/>
        <v>0</v>
      </c>
      <c r="P813" s="16">
        <f t="shared" si="756"/>
        <v>-89.652732243957317</v>
      </c>
      <c r="Q813" s="16">
        <f t="shared" si="757"/>
        <v>0</v>
      </c>
      <c r="R813" s="16">
        <f t="shared" si="745"/>
        <v>-89.652732243957317</v>
      </c>
      <c r="S813" s="16">
        <f t="shared" si="758"/>
        <v>0</v>
      </c>
      <c r="T813" s="16">
        <f t="shared" si="759"/>
        <v>-0.30003887581886118</v>
      </c>
      <c r="U813" s="16">
        <f t="shared" si="760"/>
        <v>0</v>
      </c>
      <c r="V813" s="16">
        <f t="shared" si="746"/>
        <v>-0.30003887581886118</v>
      </c>
      <c r="W813" s="16">
        <f t="shared" si="761"/>
        <v>0</v>
      </c>
    </row>
    <row r="814" spans="2:23">
      <c r="B814" s="13">
        <v>42</v>
      </c>
      <c r="C814" s="16">
        <f t="shared" si="741"/>
        <v>0</v>
      </c>
      <c r="D814" s="16">
        <f t="shared" si="747"/>
        <v>-158508.2680342184</v>
      </c>
      <c r="E814" s="16">
        <f t="shared" si="748"/>
        <v>0</v>
      </c>
      <c r="F814" s="16">
        <f t="shared" si="742"/>
        <v>-158508.2680342184</v>
      </c>
      <c r="G814" s="16">
        <f t="shared" si="749"/>
        <v>0</v>
      </c>
      <c r="H814" s="16">
        <f t="shared" si="750"/>
        <v>-44090.624766110494</v>
      </c>
      <c r="I814" s="16">
        <f t="shared" si="751"/>
        <v>0</v>
      </c>
      <c r="J814" s="16">
        <f t="shared" si="743"/>
        <v>-44090.624766110494</v>
      </c>
      <c r="K814" s="16">
        <f t="shared" si="752"/>
        <v>0</v>
      </c>
      <c r="L814" s="16">
        <f t="shared" si="753"/>
        <v>-3156.3230009380877</v>
      </c>
      <c r="M814" s="16">
        <f t="shared" si="754"/>
        <v>0</v>
      </c>
      <c r="N814" s="16">
        <f t="shared" si="744"/>
        <v>-3156.3230009380877</v>
      </c>
      <c r="O814" s="16">
        <f t="shared" si="755"/>
        <v>0</v>
      </c>
      <c r="P814" s="16">
        <f t="shared" si="756"/>
        <v>-89.652732243957317</v>
      </c>
      <c r="Q814" s="16">
        <f t="shared" si="757"/>
        <v>0</v>
      </c>
      <c r="R814" s="16">
        <f t="shared" si="745"/>
        <v>-89.652732243957317</v>
      </c>
      <c r="S814" s="16">
        <f t="shared" si="758"/>
        <v>0</v>
      </c>
      <c r="T814" s="16">
        <f t="shared" si="759"/>
        <v>-0.30003887581886118</v>
      </c>
      <c r="U814" s="16">
        <f t="shared" si="760"/>
        <v>0</v>
      </c>
      <c r="V814" s="16">
        <f t="shared" si="746"/>
        <v>-0.30003887581886118</v>
      </c>
      <c r="W814" s="16">
        <f t="shared" si="761"/>
        <v>0</v>
      </c>
    </row>
    <row r="815" spans="2:23">
      <c r="B815" s="13">
        <v>43</v>
      </c>
      <c r="C815" s="16">
        <f t="shared" si="741"/>
        <v>0</v>
      </c>
      <c r="D815" s="16">
        <f t="shared" si="747"/>
        <v>-158508.2680342184</v>
      </c>
      <c r="E815" s="16">
        <f t="shared" si="748"/>
        <v>0</v>
      </c>
      <c r="F815" s="16">
        <f t="shared" si="742"/>
        <v>-158508.2680342184</v>
      </c>
      <c r="G815" s="16">
        <f t="shared" si="749"/>
        <v>0</v>
      </c>
      <c r="H815" s="16">
        <f t="shared" si="750"/>
        <v>-44090.624766110494</v>
      </c>
      <c r="I815" s="16">
        <f t="shared" si="751"/>
        <v>0</v>
      </c>
      <c r="J815" s="16">
        <f t="shared" si="743"/>
        <v>-44090.624766110494</v>
      </c>
      <c r="K815" s="16">
        <f t="shared" si="752"/>
        <v>0</v>
      </c>
      <c r="L815" s="16">
        <f t="shared" si="753"/>
        <v>-3156.3230009380877</v>
      </c>
      <c r="M815" s="16">
        <f t="shared" si="754"/>
        <v>0</v>
      </c>
      <c r="N815" s="16">
        <f t="shared" si="744"/>
        <v>-3156.3230009380877</v>
      </c>
      <c r="O815" s="16">
        <f t="shared" si="755"/>
        <v>0</v>
      </c>
      <c r="P815" s="16">
        <f t="shared" si="756"/>
        <v>-89.652732243957317</v>
      </c>
      <c r="Q815" s="16">
        <f t="shared" si="757"/>
        <v>0</v>
      </c>
      <c r="R815" s="16">
        <f t="shared" si="745"/>
        <v>-89.652732243957317</v>
      </c>
      <c r="S815" s="16">
        <f t="shared" si="758"/>
        <v>0</v>
      </c>
      <c r="T815" s="16">
        <f t="shared" si="759"/>
        <v>-0.30003887581886118</v>
      </c>
      <c r="U815" s="16">
        <f t="shared" si="760"/>
        <v>0</v>
      </c>
      <c r="V815" s="16">
        <f t="shared" si="746"/>
        <v>-0.30003887581886118</v>
      </c>
      <c r="W815" s="16">
        <f t="shared" si="761"/>
        <v>0</v>
      </c>
    </row>
    <row r="816" spans="2:23">
      <c r="B816" s="13">
        <v>44</v>
      </c>
      <c r="C816" s="16">
        <f t="shared" si="741"/>
        <v>0</v>
      </c>
      <c r="D816" s="16">
        <f t="shared" si="747"/>
        <v>-158508.2680342184</v>
      </c>
      <c r="E816" s="16">
        <f t="shared" si="748"/>
        <v>0</v>
      </c>
      <c r="F816" s="16">
        <f t="shared" si="742"/>
        <v>-158508.2680342184</v>
      </c>
      <c r="G816" s="16">
        <f t="shared" si="749"/>
        <v>0</v>
      </c>
      <c r="H816" s="16">
        <f t="shared" si="750"/>
        <v>-44090.624766110494</v>
      </c>
      <c r="I816" s="16">
        <f t="shared" si="751"/>
        <v>0</v>
      </c>
      <c r="J816" s="16">
        <f t="shared" si="743"/>
        <v>-44090.624766110494</v>
      </c>
      <c r="K816" s="16">
        <f t="shared" si="752"/>
        <v>0</v>
      </c>
      <c r="L816" s="16">
        <f t="shared" si="753"/>
        <v>-3156.3230009380877</v>
      </c>
      <c r="M816" s="16">
        <f t="shared" si="754"/>
        <v>0</v>
      </c>
      <c r="N816" s="16">
        <f t="shared" si="744"/>
        <v>-3156.3230009380877</v>
      </c>
      <c r="O816" s="16">
        <f t="shared" si="755"/>
        <v>0</v>
      </c>
      <c r="P816" s="16">
        <f t="shared" si="756"/>
        <v>-89.652732243957317</v>
      </c>
      <c r="Q816" s="16">
        <f t="shared" si="757"/>
        <v>0</v>
      </c>
      <c r="R816" s="16">
        <f t="shared" si="745"/>
        <v>-89.652732243957317</v>
      </c>
      <c r="S816" s="16">
        <f t="shared" si="758"/>
        <v>0</v>
      </c>
      <c r="T816" s="16">
        <f t="shared" si="759"/>
        <v>-0.30003887581886118</v>
      </c>
      <c r="U816" s="16">
        <f t="shared" si="760"/>
        <v>0</v>
      </c>
      <c r="V816" s="16">
        <f t="shared" si="746"/>
        <v>-0.30003887581886118</v>
      </c>
      <c r="W816" s="16">
        <f t="shared" si="761"/>
        <v>0</v>
      </c>
    </row>
    <row r="817" spans="1:23">
      <c r="B817" s="13">
        <v>45</v>
      </c>
      <c r="C817" s="16">
        <f t="shared" si="741"/>
        <v>0</v>
      </c>
      <c r="D817" s="16">
        <f t="shared" si="747"/>
        <v>-158508.2680342184</v>
      </c>
      <c r="E817" s="16">
        <f t="shared" si="748"/>
        <v>0</v>
      </c>
      <c r="F817" s="16">
        <f t="shared" si="742"/>
        <v>-158508.2680342184</v>
      </c>
      <c r="G817" s="16">
        <f t="shared" si="749"/>
        <v>0</v>
      </c>
      <c r="H817" s="16">
        <f t="shared" si="750"/>
        <v>-44090.624766110494</v>
      </c>
      <c r="I817" s="16">
        <f t="shared" si="751"/>
        <v>0</v>
      </c>
      <c r="J817" s="16">
        <f t="shared" si="743"/>
        <v>-44090.624766110494</v>
      </c>
      <c r="K817" s="16">
        <f t="shared" si="752"/>
        <v>0</v>
      </c>
      <c r="L817" s="16">
        <f t="shared" si="753"/>
        <v>-3156.3230009380877</v>
      </c>
      <c r="M817" s="16">
        <f t="shared" si="754"/>
        <v>0</v>
      </c>
      <c r="N817" s="16">
        <f t="shared" si="744"/>
        <v>-3156.3230009380877</v>
      </c>
      <c r="O817" s="16">
        <f t="shared" si="755"/>
        <v>0</v>
      </c>
      <c r="P817" s="16">
        <f t="shared" si="756"/>
        <v>-89.652732243957317</v>
      </c>
      <c r="Q817" s="16">
        <f t="shared" si="757"/>
        <v>0</v>
      </c>
      <c r="R817" s="16">
        <f t="shared" si="745"/>
        <v>-89.652732243957317</v>
      </c>
      <c r="S817" s="16">
        <f t="shared" si="758"/>
        <v>0</v>
      </c>
      <c r="T817" s="16">
        <f t="shared" si="759"/>
        <v>-0.30003887581886118</v>
      </c>
      <c r="U817" s="16">
        <f t="shared" si="760"/>
        <v>0</v>
      </c>
      <c r="V817" s="16">
        <f t="shared" si="746"/>
        <v>-0.30003887581886118</v>
      </c>
      <c r="W817" s="16">
        <f t="shared" si="761"/>
        <v>0</v>
      </c>
    </row>
    <row r="818" spans="1:23">
      <c r="B818" s="13">
        <v>46</v>
      </c>
      <c r="C818" s="16">
        <f t="shared" si="741"/>
        <v>0</v>
      </c>
      <c r="D818" s="16">
        <f t="shared" si="747"/>
        <v>-158508.2680342184</v>
      </c>
      <c r="E818" s="16">
        <f t="shared" si="748"/>
        <v>0</v>
      </c>
      <c r="F818" s="16">
        <f t="shared" si="742"/>
        <v>-158508.2680342184</v>
      </c>
      <c r="G818" s="16">
        <f t="shared" si="749"/>
        <v>0</v>
      </c>
      <c r="H818" s="16">
        <f t="shared" si="750"/>
        <v>-44090.624766110494</v>
      </c>
      <c r="I818" s="16">
        <f t="shared" si="751"/>
        <v>0</v>
      </c>
      <c r="J818" s="16">
        <f t="shared" si="743"/>
        <v>-44090.624766110494</v>
      </c>
      <c r="K818" s="16">
        <f t="shared" si="752"/>
        <v>0</v>
      </c>
      <c r="L818" s="16">
        <f t="shared" si="753"/>
        <v>-3156.3230009380877</v>
      </c>
      <c r="M818" s="16">
        <f t="shared" si="754"/>
        <v>0</v>
      </c>
      <c r="N818" s="16">
        <f t="shared" si="744"/>
        <v>-3156.3230009380877</v>
      </c>
      <c r="O818" s="16">
        <f t="shared" si="755"/>
        <v>0</v>
      </c>
      <c r="P818" s="16">
        <f t="shared" si="756"/>
        <v>-89.652732243957317</v>
      </c>
      <c r="Q818" s="16">
        <f t="shared" si="757"/>
        <v>0</v>
      </c>
      <c r="R818" s="16">
        <f t="shared" si="745"/>
        <v>-89.652732243957317</v>
      </c>
      <c r="S818" s="16">
        <f t="shared" si="758"/>
        <v>0</v>
      </c>
      <c r="T818" s="16">
        <f t="shared" si="759"/>
        <v>-0.30003887581886118</v>
      </c>
      <c r="U818" s="16">
        <f t="shared" si="760"/>
        <v>0</v>
      </c>
      <c r="V818" s="16">
        <f t="shared" si="746"/>
        <v>-0.30003887581886118</v>
      </c>
      <c r="W818" s="16">
        <f t="shared" si="761"/>
        <v>0</v>
      </c>
    </row>
    <row r="819" spans="1:23">
      <c r="B819" s="13">
        <v>47</v>
      </c>
      <c r="C819" s="16">
        <f t="shared" si="741"/>
        <v>0</v>
      </c>
      <c r="D819" s="16">
        <f t="shared" si="747"/>
        <v>-158508.2680342184</v>
      </c>
      <c r="E819" s="16">
        <f t="shared" si="748"/>
        <v>0</v>
      </c>
      <c r="F819" s="16">
        <f t="shared" si="742"/>
        <v>-158508.2680342184</v>
      </c>
      <c r="G819" s="16">
        <f t="shared" si="749"/>
        <v>0</v>
      </c>
      <c r="H819" s="16">
        <f t="shared" si="750"/>
        <v>-44090.624766110494</v>
      </c>
      <c r="I819" s="16">
        <f t="shared" si="751"/>
        <v>0</v>
      </c>
      <c r="J819" s="16">
        <f t="shared" si="743"/>
        <v>-44090.624766110494</v>
      </c>
      <c r="K819" s="16">
        <f t="shared" si="752"/>
        <v>0</v>
      </c>
      <c r="L819" s="16">
        <f t="shared" si="753"/>
        <v>-3156.3230009380877</v>
      </c>
      <c r="M819" s="16">
        <f t="shared" si="754"/>
        <v>0</v>
      </c>
      <c r="N819" s="16">
        <f t="shared" si="744"/>
        <v>-3156.3230009380877</v>
      </c>
      <c r="O819" s="16">
        <f t="shared" si="755"/>
        <v>0</v>
      </c>
      <c r="P819" s="16">
        <f t="shared" si="756"/>
        <v>-89.652732243957317</v>
      </c>
      <c r="Q819" s="16">
        <f t="shared" si="757"/>
        <v>0</v>
      </c>
      <c r="R819" s="16">
        <f t="shared" si="745"/>
        <v>-89.652732243957317</v>
      </c>
      <c r="S819" s="16">
        <f t="shared" si="758"/>
        <v>0</v>
      </c>
      <c r="T819" s="16">
        <f t="shared" si="759"/>
        <v>-0.30003887581886118</v>
      </c>
      <c r="U819" s="16">
        <f t="shared" si="760"/>
        <v>0</v>
      </c>
      <c r="V819" s="16">
        <f t="shared" si="746"/>
        <v>-0.30003887581886118</v>
      </c>
      <c r="W819" s="16">
        <f t="shared" si="761"/>
        <v>0</v>
      </c>
    </row>
    <row r="820" spans="1:23">
      <c r="B820" s="13">
        <v>48</v>
      </c>
      <c r="C820" s="16">
        <f t="shared" si="741"/>
        <v>0</v>
      </c>
      <c r="D820" s="16">
        <f t="shared" si="747"/>
        <v>-158508.2680342184</v>
      </c>
      <c r="E820" s="16">
        <f t="shared" si="748"/>
        <v>0</v>
      </c>
      <c r="F820" s="16">
        <f t="shared" si="742"/>
        <v>-158508.2680342184</v>
      </c>
      <c r="G820" s="16">
        <f t="shared" si="749"/>
        <v>0</v>
      </c>
      <c r="H820" s="16">
        <f t="shared" si="750"/>
        <v>-44090.624766110494</v>
      </c>
      <c r="I820" s="16">
        <f t="shared" si="751"/>
        <v>0</v>
      </c>
      <c r="J820" s="16">
        <f t="shared" si="743"/>
        <v>-44090.624766110494</v>
      </c>
      <c r="K820" s="16">
        <f t="shared" si="752"/>
        <v>0</v>
      </c>
      <c r="L820" s="16">
        <f t="shared" si="753"/>
        <v>-3156.3230009380877</v>
      </c>
      <c r="M820" s="16">
        <f t="shared" si="754"/>
        <v>0</v>
      </c>
      <c r="N820" s="16">
        <f t="shared" si="744"/>
        <v>-3156.3230009380877</v>
      </c>
      <c r="O820" s="16">
        <f t="shared" si="755"/>
        <v>0</v>
      </c>
      <c r="P820" s="16">
        <f t="shared" si="756"/>
        <v>-89.652732243957317</v>
      </c>
      <c r="Q820" s="16">
        <f t="shared" si="757"/>
        <v>0</v>
      </c>
      <c r="R820" s="16">
        <f t="shared" si="745"/>
        <v>-89.652732243957317</v>
      </c>
      <c r="S820" s="16">
        <f t="shared" si="758"/>
        <v>0</v>
      </c>
      <c r="T820" s="16">
        <f t="shared" si="759"/>
        <v>-0.30003887581886118</v>
      </c>
      <c r="U820" s="16">
        <f t="shared" si="760"/>
        <v>0</v>
      </c>
      <c r="V820" s="16">
        <f t="shared" si="746"/>
        <v>-0.30003887581886118</v>
      </c>
      <c r="W820" s="16">
        <f t="shared" si="761"/>
        <v>0</v>
      </c>
    </row>
    <row r="821" spans="1:23">
      <c r="B821" s="13">
        <v>49</v>
      </c>
      <c r="C821" s="16">
        <f t="shared" si="741"/>
        <v>0</v>
      </c>
      <c r="D821" s="16">
        <f t="shared" si="747"/>
        <v>-158508.2680342184</v>
      </c>
      <c r="E821" s="16">
        <f t="shared" si="748"/>
        <v>0</v>
      </c>
      <c r="F821" s="16">
        <f t="shared" si="742"/>
        <v>-158508.2680342184</v>
      </c>
      <c r="G821" s="16">
        <f t="shared" si="749"/>
        <v>0</v>
      </c>
      <c r="H821" s="16">
        <f t="shared" si="750"/>
        <v>-44090.624766110494</v>
      </c>
      <c r="I821" s="16">
        <f t="shared" si="751"/>
        <v>0</v>
      </c>
      <c r="J821" s="16">
        <f t="shared" si="743"/>
        <v>-44090.624766110494</v>
      </c>
      <c r="K821" s="16">
        <f t="shared" si="752"/>
        <v>0</v>
      </c>
      <c r="L821" s="16">
        <f t="shared" si="753"/>
        <v>-3156.3230009380877</v>
      </c>
      <c r="M821" s="16">
        <f t="shared" si="754"/>
        <v>0</v>
      </c>
      <c r="N821" s="16">
        <f t="shared" si="744"/>
        <v>-3156.3230009380877</v>
      </c>
      <c r="O821" s="16">
        <f t="shared" si="755"/>
        <v>0</v>
      </c>
      <c r="P821" s="16">
        <f t="shared" si="756"/>
        <v>-89.652732243957317</v>
      </c>
      <c r="Q821" s="16">
        <f t="shared" si="757"/>
        <v>0</v>
      </c>
      <c r="R821" s="16">
        <f t="shared" si="745"/>
        <v>-89.652732243957317</v>
      </c>
      <c r="S821" s="16">
        <f t="shared" si="758"/>
        <v>0</v>
      </c>
      <c r="T821" s="16">
        <f t="shared" si="759"/>
        <v>-0.30003887581886118</v>
      </c>
      <c r="U821" s="16">
        <f t="shared" si="760"/>
        <v>0</v>
      </c>
      <c r="V821" s="16">
        <f t="shared" si="746"/>
        <v>-0.30003887581886118</v>
      </c>
      <c r="W821" s="16">
        <f t="shared" si="761"/>
        <v>0</v>
      </c>
    </row>
    <row r="822" spans="1:23">
      <c r="B822" s="13">
        <v>50</v>
      </c>
      <c r="C822" s="16">
        <f t="shared" si="741"/>
        <v>0</v>
      </c>
      <c r="D822" s="16">
        <f t="shared" si="747"/>
        <v>-158508.2680342184</v>
      </c>
      <c r="E822" s="16">
        <f t="shared" si="748"/>
        <v>0</v>
      </c>
      <c r="F822" s="16">
        <f t="shared" si="742"/>
        <v>-158508.2680342184</v>
      </c>
      <c r="G822" s="16">
        <f t="shared" si="749"/>
        <v>0</v>
      </c>
      <c r="H822" s="16">
        <f t="shared" si="750"/>
        <v>-44090.624766110494</v>
      </c>
      <c r="I822" s="16">
        <f t="shared" si="751"/>
        <v>0</v>
      </c>
      <c r="J822" s="16">
        <f t="shared" si="743"/>
        <v>-44090.624766110494</v>
      </c>
      <c r="K822" s="16">
        <f t="shared" si="752"/>
        <v>0</v>
      </c>
      <c r="L822" s="16">
        <f t="shared" si="753"/>
        <v>-3156.3230009380877</v>
      </c>
      <c r="M822" s="16">
        <f t="shared" si="754"/>
        <v>0</v>
      </c>
      <c r="N822" s="16">
        <f t="shared" si="744"/>
        <v>-3156.3230009380877</v>
      </c>
      <c r="O822" s="16">
        <f t="shared" si="755"/>
        <v>0</v>
      </c>
      <c r="P822" s="16">
        <f t="shared" si="756"/>
        <v>-89.652732243957317</v>
      </c>
      <c r="Q822" s="16">
        <f t="shared" si="757"/>
        <v>0</v>
      </c>
      <c r="R822" s="16">
        <f t="shared" si="745"/>
        <v>-89.652732243957317</v>
      </c>
      <c r="S822" s="16">
        <f t="shared" si="758"/>
        <v>0</v>
      </c>
      <c r="T822" s="16">
        <f t="shared" si="759"/>
        <v>-0.30003887581886118</v>
      </c>
      <c r="U822" s="16">
        <f t="shared" si="760"/>
        <v>0</v>
      </c>
      <c r="V822" s="16">
        <f t="shared" si="746"/>
        <v>-0.30003887581886118</v>
      </c>
      <c r="W822" s="16">
        <f t="shared" si="761"/>
        <v>0</v>
      </c>
    </row>
    <row r="823" spans="1:23">
      <c r="B823" s="13">
        <v>51</v>
      </c>
      <c r="C823" s="16">
        <f t="shared" si="741"/>
        <v>0</v>
      </c>
      <c r="D823" s="16">
        <f t="shared" si="747"/>
        <v>-158508.2680342184</v>
      </c>
      <c r="E823" s="16">
        <f t="shared" si="748"/>
        <v>0</v>
      </c>
      <c r="F823" s="16">
        <f t="shared" si="742"/>
        <v>-158508.2680342184</v>
      </c>
      <c r="G823" s="16">
        <f t="shared" si="749"/>
        <v>0</v>
      </c>
      <c r="H823" s="16">
        <f t="shared" si="750"/>
        <v>-44090.624766110494</v>
      </c>
      <c r="I823" s="16">
        <f t="shared" si="751"/>
        <v>0</v>
      </c>
      <c r="J823" s="16">
        <f t="shared" si="743"/>
        <v>-44090.624766110494</v>
      </c>
      <c r="K823" s="16">
        <f t="shared" si="752"/>
        <v>0</v>
      </c>
      <c r="L823" s="16">
        <f t="shared" si="753"/>
        <v>-3156.3230009380877</v>
      </c>
      <c r="M823" s="16">
        <f t="shared" si="754"/>
        <v>0</v>
      </c>
      <c r="N823" s="16">
        <f t="shared" si="744"/>
        <v>-3156.3230009380877</v>
      </c>
      <c r="O823" s="16">
        <f t="shared" si="755"/>
        <v>0</v>
      </c>
      <c r="P823" s="16">
        <f t="shared" si="756"/>
        <v>-89.652732243957317</v>
      </c>
      <c r="Q823" s="16">
        <f t="shared" si="757"/>
        <v>0</v>
      </c>
      <c r="R823" s="16">
        <f t="shared" si="745"/>
        <v>-89.652732243957317</v>
      </c>
      <c r="S823" s="16">
        <f t="shared" si="758"/>
        <v>0</v>
      </c>
      <c r="T823" s="16">
        <f t="shared" si="759"/>
        <v>-0.30003887581886118</v>
      </c>
      <c r="U823" s="16">
        <f t="shared" si="760"/>
        <v>0</v>
      </c>
      <c r="V823" s="16">
        <f t="shared" si="746"/>
        <v>-0.30003887581886118</v>
      </c>
      <c r="W823" s="16">
        <f t="shared" si="761"/>
        <v>0</v>
      </c>
    </row>
    <row r="824" spans="1:23">
      <c r="B824" s="13">
        <v>52</v>
      </c>
      <c r="C824" s="16">
        <f t="shared" si="741"/>
        <v>0</v>
      </c>
      <c r="D824" s="16">
        <f t="shared" si="747"/>
        <v>-158508.2680342184</v>
      </c>
      <c r="E824" s="16">
        <f t="shared" si="748"/>
        <v>0</v>
      </c>
      <c r="F824" s="16">
        <f t="shared" si="742"/>
        <v>-158508.2680342184</v>
      </c>
      <c r="G824" s="16">
        <f t="shared" si="749"/>
        <v>0</v>
      </c>
      <c r="H824" s="16">
        <f t="shared" si="750"/>
        <v>-44090.624766110494</v>
      </c>
      <c r="I824" s="16">
        <f t="shared" si="751"/>
        <v>0</v>
      </c>
      <c r="J824" s="16">
        <f t="shared" si="743"/>
        <v>-44090.624766110494</v>
      </c>
      <c r="K824" s="16">
        <f t="shared" si="752"/>
        <v>0</v>
      </c>
      <c r="L824" s="16">
        <f t="shared" si="753"/>
        <v>-3156.3230009380877</v>
      </c>
      <c r="M824" s="16">
        <f t="shared" si="754"/>
        <v>0</v>
      </c>
      <c r="N824" s="16">
        <f t="shared" si="744"/>
        <v>-3156.3230009380877</v>
      </c>
      <c r="O824" s="16">
        <f t="shared" si="755"/>
        <v>0</v>
      </c>
      <c r="P824" s="16">
        <f t="shared" si="756"/>
        <v>-89.652732243957317</v>
      </c>
      <c r="Q824" s="16">
        <f t="shared" si="757"/>
        <v>0</v>
      </c>
      <c r="R824" s="16">
        <f t="shared" si="745"/>
        <v>-89.652732243957317</v>
      </c>
      <c r="S824" s="16">
        <f t="shared" si="758"/>
        <v>0</v>
      </c>
      <c r="T824" s="16">
        <f t="shared" si="759"/>
        <v>-0.30003887581886118</v>
      </c>
      <c r="U824" s="16">
        <f t="shared" si="760"/>
        <v>0</v>
      </c>
      <c r="V824" s="16">
        <f t="shared" si="746"/>
        <v>-0.30003887581886118</v>
      </c>
      <c r="W824" s="16">
        <f t="shared" si="761"/>
        <v>0</v>
      </c>
    </row>
    <row r="825" spans="1:23">
      <c r="B825" s="13">
        <v>53</v>
      </c>
      <c r="C825" s="16">
        <f t="shared" si="741"/>
        <v>0</v>
      </c>
      <c r="D825" s="16">
        <f t="shared" si="747"/>
        <v>-158508.2680342184</v>
      </c>
      <c r="E825" s="16">
        <f t="shared" si="748"/>
        <v>0</v>
      </c>
      <c r="F825" s="16">
        <f t="shared" si="742"/>
        <v>-158508.2680342184</v>
      </c>
      <c r="G825" s="16">
        <f t="shared" si="749"/>
        <v>0</v>
      </c>
      <c r="H825" s="16">
        <f t="shared" si="750"/>
        <v>-44090.624766110494</v>
      </c>
      <c r="I825" s="16">
        <f t="shared" si="751"/>
        <v>0</v>
      </c>
      <c r="J825" s="16">
        <f t="shared" si="743"/>
        <v>-44090.624766110494</v>
      </c>
      <c r="K825" s="16">
        <f t="shared" si="752"/>
        <v>0</v>
      </c>
      <c r="L825" s="16">
        <f t="shared" si="753"/>
        <v>-3156.3230009380877</v>
      </c>
      <c r="M825" s="16">
        <f t="shared" si="754"/>
        <v>0</v>
      </c>
      <c r="N825" s="16">
        <f t="shared" si="744"/>
        <v>-3156.3230009380877</v>
      </c>
      <c r="O825" s="16">
        <f t="shared" si="755"/>
        <v>0</v>
      </c>
      <c r="P825" s="16">
        <f t="shared" si="756"/>
        <v>-89.652732243957317</v>
      </c>
      <c r="Q825" s="16">
        <f t="shared" si="757"/>
        <v>0</v>
      </c>
      <c r="R825" s="16">
        <f t="shared" si="745"/>
        <v>-89.652732243957317</v>
      </c>
      <c r="S825" s="16">
        <f t="shared" si="758"/>
        <v>0</v>
      </c>
      <c r="T825" s="16">
        <f t="shared" si="759"/>
        <v>-0.30003887581886118</v>
      </c>
      <c r="U825" s="16">
        <f t="shared" si="760"/>
        <v>0</v>
      </c>
      <c r="V825" s="16">
        <f t="shared" si="746"/>
        <v>-0.30003887581886118</v>
      </c>
      <c r="W825" s="16">
        <f t="shared" si="761"/>
        <v>0</v>
      </c>
    </row>
    <row r="827" spans="1:23">
      <c r="A827" s="2" t="s">
        <v>606</v>
      </c>
      <c r="B827" s="5" t="s">
        <v>129</v>
      </c>
      <c r="C827" s="16">
        <f>$X$846</f>
        <v>374366.69175130647</v>
      </c>
      <c r="D827" s="5" t="s">
        <v>396</v>
      </c>
      <c r="E827" s="16">
        <f>$B$836-$X$846</f>
        <v>76673.138600600767</v>
      </c>
    </row>
    <row r="828" spans="1:23">
      <c r="A828" s="5" t="s">
        <v>602</v>
      </c>
      <c r="B828" s="11">
        <f>$C$659</f>
        <v>24432</v>
      </c>
    </row>
    <row r="829" spans="1:23">
      <c r="A829" s="5" t="s">
        <v>397</v>
      </c>
      <c r="B829" s="11">
        <f>MAX(0,$B$828-$B$78)</f>
        <v>108</v>
      </c>
    </row>
    <row r="830" spans="1:23">
      <c r="A830" s="5" t="s">
        <v>398</v>
      </c>
      <c r="B830" s="11">
        <f>INT($B$828/12)</f>
        <v>2036</v>
      </c>
    </row>
    <row r="831" spans="1:23">
      <c r="A831" s="5" t="s">
        <v>399</v>
      </c>
      <c r="B831" s="18">
        <f>MOD($B$828,12)/12</f>
        <v>0</v>
      </c>
    </row>
    <row r="832" spans="1:23">
      <c r="A832" s="5" t="s">
        <v>586</v>
      </c>
      <c r="B832" s="34">
        <f>0</f>
        <v>0</v>
      </c>
    </row>
    <row r="833" spans="1:24">
      <c r="A833" s="5" t="s">
        <v>400</v>
      </c>
      <c r="B833" s="16">
        <f>INDEX('3 - Le tre forze'!$F$242:$F$734,$B$829+1)+$B$832*INDEX('3 - Le tre forze'!$N$242:$N$734,$B$829+1)</f>
        <v>451039.83035190724</v>
      </c>
    </row>
    <row r="834" spans="1:24">
      <c r="A834" s="5" t="s">
        <v>381</v>
      </c>
      <c r="B834" s="16">
        <f>INDEX('3 - Le tre forze'!$J$242:$J$734,$B$829+1)+$B$832*INDEX('3 - Le tre forze'!$O$242:$O$734,$B$829+1)</f>
        <v>287645.57162265043</v>
      </c>
    </row>
    <row r="835" spans="1:24">
      <c r="A835" s="5" t="s">
        <v>132</v>
      </c>
      <c r="B835" s="20">
        <f>MAX(0,1-$B$834/($B$833*INDEX('3 - Le tre forze'!$D$242:$D$734,$B$829+1)))</f>
        <v>0.46636875379184628</v>
      </c>
    </row>
    <row r="836" spans="1:24">
      <c r="A836" s="5" t="s">
        <v>425</v>
      </c>
      <c r="B836" s="16">
        <f>$B$833</f>
        <v>451039.83035190724</v>
      </c>
    </row>
    <row r="837" spans="1:24">
      <c r="A837" s="5" t="s">
        <v>195</v>
      </c>
      <c r="B837" s="20">
        <f>$B$835</f>
        <v>0.46636875379184628</v>
      </c>
    </row>
    <row r="838" spans="1:24">
      <c r="A838" s="5" t="s">
        <v>401</v>
      </c>
      <c r="B838" s="16">
        <f>INDEX('3 - Le tre forze'!$AK$163:$AK$239,($B$830-1)-2008)+INDEX('3 - Le tre forze'!$AG$163:$AG$239,$B$830-2008)*$B$831/INDEX('3 - Le tre forze'!$L$163:$L$239,$B$830-2008)</f>
        <v>318388.67520405207</v>
      </c>
    </row>
    <row r="839" spans="1:24">
      <c r="A839" s="5" t="s">
        <v>402</v>
      </c>
      <c r="B839" s="16">
        <f>$B$838*$B$87</f>
        <v>27786.552983944366</v>
      </c>
    </row>
    <row r="840" spans="1:24">
      <c r="A840" s="5" t="s">
        <v>403</v>
      </c>
      <c r="B840" s="16">
        <f>MAX(0,IF($B$839&lt;=28000,0.23*$B$839,IF($B$839&lt;=50000,6440+0.33*($B$839-28000),13700+0.43*($B$839-50000)))-(IF($B$839&lt;=8500,1955,IF($B$839&lt;=28000,700+1255*(28000-$B$839)/19500,IF($B$839&lt;=50000,700*(50000-$B$839)/22000,0)))+IF(AND($B$839&gt;25000,$B$839&lt;=29000),50,0)))</f>
        <v>5627.169955273881</v>
      </c>
    </row>
    <row r="841" spans="1:24">
      <c r="A841" s="5" t="s">
        <v>404</v>
      </c>
      <c r="B841" s="16">
        <f>$B$839-$B$840-IF($B$840&gt;0,$B$82*$B$839,0)</f>
        <v>21603.651968991595</v>
      </c>
    </row>
    <row r="842" spans="1:24">
      <c r="A842" s="5" t="s">
        <v>405</v>
      </c>
      <c r="B842" s="11">
        <f>$B$77-$B$828</f>
        <v>482</v>
      </c>
    </row>
    <row r="843" spans="1:24">
      <c r="A843" s="5" t="s">
        <v>406</v>
      </c>
      <c r="B843" s="11">
        <f>$B$79-$B$828</f>
        <v>210</v>
      </c>
    </row>
    <row r="844" spans="1:24">
      <c r="A844" s="5" t="s">
        <v>133</v>
      </c>
      <c r="B844" s="11">
        <f>ROUNDUP($B$842/12,0)</f>
        <v>41</v>
      </c>
    </row>
    <row r="845" spans="1:24">
      <c r="A845" s="5" t="s">
        <v>407</v>
      </c>
      <c r="B845" s="16">
        <f>$B$81</f>
        <v>22000</v>
      </c>
    </row>
    <row r="846" spans="1:24">
      <c r="A846" s="5" t="s">
        <v>134</v>
      </c>
      <c r="D846" s="16">
        <f>IF(SUMPRODUCT($C$849:$C$902,1/$B$73^$B$849:$B$902)&lt;=0,1000,SUMPRODUCT($C$849:$C$902,1/$B$73^$B$849:$B$902))</f>
        <v>308961.20057471452</v>
      </c>
      <c r="H846" s="16">
        <f>1.15*$D$846</f>
        <v>355305.38066092168</v>
      </c>
      <c r="L846" s="16">
        <f>IF($H$847=$D$847,$H$846,$H$846-$H$847*($H$846-$D$846)/($H$847-$D$847))</f>
        <v>373916.38279678731</v>
      </c>
      <c r="P846" s="16">
        <f>IF($L$847=$H$847,$L$846,$L$846-$L$847*($L$846-$H$846)/($L$847-$H$847))</f>
        <v>374330.64397383976</v>
      </c>
      <c r="T846" s="16">
        <f>IF($P$847=$L$847,$P$846,$P$846-$P$847*($P$846-$L$846)/($P$847-$L$847))</f>
        <v>374366.50567727047</v>
      </c>
      <c r="X846" s="16">
        <f>IF($T$847=$P$847,$T$846,$T$846-$T$847*($T$846-$P$846)/($T$847-$P$847))</f>
        <v>374366.69175130647</v>
      </c>
    </row>
    <row r="847" spans="1:24">
      <c r="A847" s="5" t="s">
        <v>135</v>
      </c>
      <c r="D847" s="16">
        <f>MIN($F$849:$F$902)</f>
        <v>-171249.0632152989</v>
      </c>
      <c r="H847" s="16">
        <f>MIN($J$849:$J$902)</f>
        <v>-49066.395816866505</v>
      </c>
      <c r="L847" s="16">
        <f>MIN($N$849:$N$902)</f>
        <v>-1068.3848391740646</v>
      </c>
      <c r="P847" s="16">
        <f>MIN($R$849:$R$902)</f>
        <v>-85.119201697122122</v>
      </c>
      <c r="T847" s="16">
        <f>MIN($V$849:$V$902)</f>
        <v>-0.43937447774911842</v>
      </c>
    </row>
    <row r="848" spans="1:24" ht="32.1" customHeight="1">
      <c r="B848" s="12" t="s">
        <v>136</v>
      </c>
      <c r="C848" s="12" t="s">
        <v>137</v>
      </c>
      <c r="D848" s="12" t="s">
        <v>138</v>
      </c>
      <c r="E848" s="12" t="s">
        <v>139</v>
      </c>
      <c r="F848" s="12" t="s">
        <v>140</v>
      </c>
      <c r="G848" s="12" t="s">
        <v>141</v>
      </c>
      <c r="H848" s="12" t="s">
        <v>142</v>
      </c>
      <c r="I848" s="12" t="s">
        <v>143</v>
      </c>
      <c r="J848" s="12" t="s">
        <v>144</v>
      </c>
      <c r="K848" s="12" t="s">
        <v>145</v>
      </c>
      <c r="L848" s="12" t="s">
        <v>146</v>
      </c>
      <c r="M848" s="12" t="s">
        <v>147</v>
      </c>
      <c r="N848" s="12" t="s">
        <v>148</v>
      </c>
      <c r="O848" s="12" t="s">
        <v>149</v>
      </c>
      <c r="P848" s="12" t="s">
        <v>150</v>
      </c>
      <c r="Q848" s="12" t="s">
        <v>151</v>
      </c>
      <c r="R848" s="12" t="s">
        <v>152</v>
      </c>
      <c r="S848" s="12" t="s">
        <v>153</v>
      </c>
      <c r="T848" s="12" t="s">
        <v>154</v>
      </c>
      <c r="U848" s="12" t="s">
        <v>155</v>
      </c>
      <c r="V848" s="12" t="s">
        <v>156</v>
      </c>
      <c r="W848" s="12" t="s">
        <v>157</v>
      </c>
      <c r="X848" s="12" t="s">
        <v>158</v>
      </c>
    </row>
    <row r="849" spans="2:23">
      <c r="B849" s="13">
        <v>0</v>
      </c>
      <c r="C849" s="16">
        <f t="shared" ref="C849:C880" si="762">IF($B$842-12*$B849&lt;=0,0,($B$845*MIN(12,$B$842-12*$B849)-$B$841*(MIN(12,$B$842-12*$B849)-MAX(0,MIN(12,$B$842-12*$B849,$B$843-12*$B849))))/12)</f>
        <v>22000</v>
      </c>
      <c r="D849" s="16">
        <f>$D$846</f>
        <v>308961.20057471452</v>
      </c>
      <c r="E849" s="16">
        <f>IF(AND(C849&gt;0,D849&gt;0),C849/(1-$B$71*MAX(0,1-$D$846*(1-$B$837)/D849)),0)</f>
        <v>25035.729285452948</v>
      </c>
      <c r="F849" s="16">
        <f t="shared" ref="F849:F880" si="763">IF(E849&gt;0,IF(E849&lt;=D849,D849-E849,C849*(D849/E849-1)),D849-C849)</f>
        <v>283925.47128926159</v>
      </c>
      <c r="G849" s="16">
        <f>IF(E849&gt;0,IF(E849&lt;=D849,$D$846*(1-$B$837)*(1-E849/D849),0),IF(AND(C849&lt;0,F849&gt;0),$D$846*(1-$B$837)-C849,$D$846*(1-$B$837)))/$B$74</f>
        <v>148540.68928855489</v>
      </c>
      <c r="H849" s="16">
        <f>$H$846</f>
        <v>355305.38066092168</v>
      </c>
      <c r="I849" s="16">
        <f>IF(AND(C849&gt;0,H849&gt;0),C849/(1-$B$71*MAX(0,1-$H$846*(1-$B$837)/H849)),0)</f>
        <v>25035.729285452948</v>
      </c>
      <c r="J849" s="16">
        <f t="shared" ref="J849:J880" si="764">IF(I849&gt;0,IF(I849&lt;=H849,H849-I849,C849*(H849/I849-1)),H849-C849)</f>
        <v>330269.65137546876</v>
      </c>
      <c r="K849" s="16">
        <f>IF(I849&gt;0,IF(I849&lt;=H849,$H$846*(1-$B$837)*(1-I849/H849),0),IF(AND(C849&lt;0,J849&gt;0),$H$846*(1-$B$837)-C849,$H$846*(1-$B$837)))/$B$74</f>
        <v>172786.47612570968</v>
      </c>
      <c r="L849" s="16">
        <f>$L$846</f>
        <v>373916.38279678731</v>
      </c>
      <c r="M849" s="16">
        <f>IF(AND(C849&gt;0,L849&gt;0),C849/(1-$B$71*MAX(0,1-$L$846*(1-$B$837)/L849)),0)</f>
        <v>25035.729285452948</v>
      </c>
      <c r="N849" s="16">
        <f t="shared" ref="N849:N880" si="765">IF(M849&gt;0,IF(M849&lt;=L849,L849-M849,C849*(L849/M849-1)),L849-C849)</f>
        <v>348880.65351133439</v>
      </c>
      <c r="O849" s="16">
        <f>IF(M849&gt;0,IF(M849&lt;=L849,$L$846*(1-$B$837)*(1-M849/L849),0),IF(AND(C849&lt;0,N849&gt;0),$L$846*(1-$B$837)-C849,$L$846*(1-$B$837)))/$B$74</f>
        <v>182523.15481487097</v>
      </c>
      <c r="P849" s="16">
        <f>$P$846</f>
        <v>374330.64397383976</v>
      </c>
      <c r="Q849" s="16">
        <f>IF(AND(C849&gt;0,P849&gt;0),C849/(1-$B$71*MAX(0,1-$P$846*(1-$B$837)/P849)),0)</f>
        <v>25035.729285452948</v>
      </c>
      <c r="R849" s="16">
        <f t="shared" ref="R849:R880" si="766">IF(Q849&gt;0,IF(Q849&lt;=P849,P849-Q849,C849*(P849/Q849-1)),P849-C849)</f>
        <v>349294.91468838684</v>
      </c>
      <c r="S849" s="16">
        <f>IF(Q849&gt;0,IF(Q849&lt;=P849,$P$846*(1-$B$837)*(1-Q849/P849),0),IF(AND(C849&lt;0,R849&gt;0),$P$846*(1-$B$837)-C849,$P$846*(1-$B$837)))/$B$74</f>
        <v>182739.88296013194</v>
      </c>
      <c r="T849" s="16">
        <f>$T$846</f>
        <v>374366.50567727047</v>
      </c>
      <c r="U849" s="16">
        <f>IF(AND(C849&gt;0,T849&gt;0),C849/(1-$B$71*MAX(0,1-$T$846*(1-$B$837)/T849)),0)</f>
        <v>25035.729285452948</v>
      </c>
      <c r="V849" s="16">
        <f t="shared" ref="V849:V880" si="767">IF(U849&gt;0,IF(U849&lt;=T849,T849-U849,C849*(T849/U849-1)),T849-C849)</f>
        <v>349330.77639181755</v>
      </c>
      <c r="W849" s="16">
        <f>IF(U849&gt;0,IF(U849&lt;=T849,$T$846*(1-$B$837)*(1-U849/T849),0),IF(AND(C849&lt;0,V849&gt;0),$T$846*(1-$B$837)-C849,$T$846*(1-$B$837)))/$B$74</f>
        <v>182758.64465179163</v>
      </c>
    </row>
    <row r="850" spans="2:23">
      <c r="B850" s="13">
        <v>1</v>
      </c>
      <c r="C850" s="16">
        <f t="shared" si="762"/>
        <v>22000</v>
      </c>
      <c r="D850" s="16">
        <f t="shared" ref="D850:D881" si="768">IF($B850&gt;$B$844,F849,F849*$B$73*IF(F849&gt;0,$B$72,1))</f>
        <v>291858.3489570836</v>
      </c>
      <c r="E850" s="16">
        <f t="shared" ref="E850:E881" si="769">IF(AND(C850&gt;0,D850&gt;0),C850/(1-$B$71*MAX(0,1-G849/D850)),0)</f>
        <v>25219.916237161426</v>
      </c>
      <c r="F850" s="16">
        <f t="shared" si="763"/>
        <v>266638.43271992216</v>
      </c>
      <c r="G850" s="16">
        <f t="shared" ref="G850:G881" si="770">IF(E850&gt;0,IF(E850&lt;=D850,G849*(1-E850/D850),0),IF(AND(C850&lt;0,F850&gt;0),G849-C850,G849))/$B$74</f>
        <v>133044.18261886775</v>
      </c>
      <c r="H850" s="16">
        <f t="shared" ref="H850:H881" si="771">IF($B850&gt;$B$844,J849,J849*$B$73*IF(J849&gt;0,$B$72,1))</f>
        <v>339497.38543489936</v>
      </c>
      <c r="I850" s="16">
        <f t="shared" ref="I850:I881" si="772">IF(AND(C850&gt;0,H850&gt;0),C850/(1-$B$71*MAX(0,1-K849/H850)),0)</f>
        <v>25219.916237161422</v>
      </c>
      <c r="J850" s="16">
        <f t="shared" si="764"/>
        <v>314277.46919773793</v>
      </c>
      <c r="K850" s="16">
        <f t="shared" ref="K850:K881" si="773">IF(I850&gt;0,IF(I850&lt;=H850,K849*(1-I850/H850),0),IF(AND(C850&lt;0,J850&gt;0),K849-C850,K849))/$B$74</f>
        <v>156814.56187098028</v>
      </c>
      <c r="L850" s="16">
        <f t="shared" ref="L850:L881" si="774">IF($B850&gt;$B$844,N849,N849*$B$73*IF(N849&gt;0,$B$72,1))</f>
        <v>358628.37897044106</v>
      </c>
      <c r="M850" s="16">
        <f t="shared" ref="M850:M881" si="775">IF(AND(C850&gt;0,L850&gt;0),C850/(1-$B$71*MAX(0,1-O849/L850)),0)</f>
        <v>25219.916237161426</v>
      </c>
      <c r="N850" s="16">
        <f t="shared" si="765"/>
        <v>333408.46273327962</v>
      </c>
      <c r="O850" s="16">
        <f t="shared" ref="O850:O881" si="776">IF(M850&gt;0,IF(M850&lt;=L850,O849*(1-M850/L850),0),IF(AND(C850&lt;0,N850&gt;0),O849-C850,O849))/$B$74</f>
        <v>166360.32529172665</v>
      </c>
      <c r="P850" s="16">
        <f t="shared" ref="P850:P881" si="777">IF($B850&gt;$B$844,R849,R849*$B$73*IF(R849&gt;0,$B$72,1))</f>
        <v>359054.21460478037</v>
      </c>
      <c r="Q850" s="16">
        <f t="shared" ref="Q850:Q881" si="778">IF(AND(C850&gt;0,P850&gt;0),C850/(1-$B$71*MAX(0,1-S849/P850)),0)</f>
        <v>25219.916237161426</v>
      </c>
      <c r="R850" s="16">
        <f t="shared" si="766"/>
        <v>333834.29836761893</v>
      </c>
      <c r="S850" s="16">
        <f t="shared" ref="S850:S881" si="779">IF(Q850&gt;0,IF(Q850&lt;=P850,S849*(1-Q850/P850),0),IF(AND(C850&lt;0,R850&gt;0),S849-C850,S849))/$B$74</f>
        <v>166572.80386551193</v>
      </c>
      <c r="T850" s="16">
        <f t="shared" ref="T850:T881" si="780">IF($B850&gt;$B$844,V849,V849*$B$73*IF(V849&gt;0,$B$72,1))</f>
        <v>359091.07828420494</v>
      </c>
      <c r="U850" s="16">
        <f t="shared" ref="U850:U881" si="781">IF(AND(C850&gt;0,T850&gt;0),C850/(1-$B$71*MAX(0,1-W849/T850)),0)</f>
        <v>25219.916237161426</v>
      </c>
      <c r="V850" s="16">
        <f t="shared" si="767"/>
        <v>333871.1620470435</v>
      </c>
      <c r="W850" s="16">
        <f t="shared" ref="W850:W881" si="782">IF(U850&gt;0,IF(U850&lt;=T850,W849*(1-U850/T850),0),IF(AND(C850&lt;0,V850&gt;0),W849-C850,W849))/$B$74</f>
        <v>166591.19768086454</v>
      </c>
    </row>
    <row r="851" spans="2:23">
      <c r="B851" s="13">
        <v>2</v>
      </c>
      <c r="C851" s="16">
        <f t="shared" si="762"/>
        <v>22000</v>
      </c>
      <c r="D851" s="16">
        <f t="shared" si="768"/>
        <v>274088.31053011684</v>
      </c>
      <c r="E851" s="16">
        <f t="shared" si="769"/>
        <v>25398.126354130491</v>
      </c>
      <c r="F851" s="16">
        <f t="shared" si="763"/>
        <v>248690.18417598636</v>
      </c>
      <c r="G851" s="16">
        <f t="shared" si="770"/>
        <v>118348.79706999313</v>
      </c>
      <c r="H851" s="16">
        <f t="shared" si="771"/>
        <v>323058.38168712275</v>
      </c>
      <c r="I851" s="16">
        <f t="shared" si="772"/>
        <v>25398.126354130491</v>
      </c>
      <c r="J851" s="16">
        <f t="shared" si="764"/>
        <v>297660.25533299224</v>
      </c>
      <c r="K851" s="16">
        <f t="shared" si="773"/>
        <v>141653.09045441719</v>
      </c>
      <c r="L851" s="16">
        <f t="shared" si="774"/>
        <v>342723.8951820475</v>
      </c>
      <c r="M851" s="16">
        <f t="shared" si="775"/>
        <v>25398.126354130491</v>
      </c>
      <c r="N851" s="16">
        <f t="shared" si="765"/>
        <v>317325.768827917</v>
      </c>
      <c r="O851" s="16">
        <f t="shared" si="776"/>
        <v>151011.68204338421</v>
      </c>
      <c r="P851" s="16">
        <f t="shared" si="777"/>
        <v>343161.6286640102</v>
      </c>
      <c r="Q851" s="16">
        <f t="shared" si="778"/>
        <v>25398.126354130491</v>
      </c>
      <c r="R851" s="16">
        <f t="shared" si="766"/>
        <v>317763.5023098797</v>
      </c>
      <c r="S851" s="16">
        <f t="shared" si="779"/>
        <v>151219.99437062468</v>
      </c>
      <c r="T851" s="16">
        <f t="shared" si="780"/>
        <v>343199.5223146379</v>
      </c>
      <c r="U851" s="16">
        <f t="shared" si="781"/>
        <v>25398.126354130491</v>
      </c>
      <c r="V851" s="16">
        <f t="shared" si="767"/>
        <v>317801.39596050739</v>
      </c>
      <c r="W851" s="16">
        <f t="shared" si="782"/>
        <v>151238.02752293117</v>
      </c>
    </row>
    <row r="852" spans="2:23">
      <c r="B852" s="13">
        <v>3</v>
      </c>
      <c r="C852" s="16">
        <f t="shared" si="762"/>
        <v>22000</v>
      </c>
      <c r="D852" s="16">
        <f t="shared" si="768"/>
        <v>255638.58792186342</v>
      </c>
      <c r="E852" s="16">
        <f t="shared" si="769"/>
        <v>25570.455702386233</v>
      </c>
      <c r="F852" s="16">
        <f t="shared" si="763"/>
        <v>230068.13221947718</v>
      </c>
      <c r="G852" s="16">
        <f t="shared" si="770"/>
        <v>104422.41499986436</v>
      </c>
      <c r="H852" s="16">
        <f t="shared" si="771"/>
        <v>305976.88286699599</v>
      </c>
      <c r="I852" s="16">
        <f t="shared" si="772"/>
        <v>25570.455702386229</v>
      </c>
      <c r="J852" s="16">
        <f t="shared" si="764"/>
        <v>280406.42716460978</v>
      </c>
      <c r="K852" s="16">
        <f t="shared" si="773"/>
        <v>127269.76145518204</v>
      </c>
      <c r="L852" s="16">
        <f t="shared" si="774"/>
        <v>326191.850808969</v>
      </c>
      <c r="M852" s="16">
        <f t="shared" si="775"/>
        <v>25570.455702386229</v>
      </c>
      <c r="N852" s="16">
        <f t="shared" si="765"/>
        <v>300621.39510658279</v>
      </c>
      <c r="O852" s="16">
        <f t="shared" si="776"/>
        <v>136444.85124828698</v>
      </c>
      <c r="P852" s="16">
        <f t="shared" si="777"/>
        <v>326641.81456441776</v>
      </c>
      <c r="Q852" s="16">
        <f t="shared" si="778"/>
        <v>25570.455702386229</v>
      </c>
      <c r="R852" s="16">
        <f t="shared" si="766"/>
        <v>301071.35886203154</v>
      </c>
      <c r="S852" s="16">
        <f t="shared" si="779"/>
        <v>136649.07902009136</v>
      </c>
      <c r="T852" s="16">
        <f t="shared" si="780"/>
        <v>326680.76696364395</v>
      </c>
      <c r="U852" s="16">
        <f t="shared" si="781"/>
        <v>25570.455702386229</v>
      </c>
      <c r="V852" s="16">
        <f t="shared" si="767"/>
        <v>301110.31126125774</v>
      </c>
      <c r="W852" s="16">
        <f t="shared" si="782"/>
        <v>136666.75858117614</v>
      </c>
    </row>
    <row r="853" spans="2:23">
      <c r="B853" s="13">
        <v>4</v>
      </c>
      <c r="C853" s="16">
        <f t="shared" si="762"/>
        <v>22000</v>
      </c>
      <c r="D853" s="16">
        <f t="shared" si="768"/>
        <v>236496.23583368937</v>
      </c>
      <c r="E853" s="16">
        <f t="shared" si="769"/>
        <v>25737.006864255265</v>
      </c>
      <c r="F853" s="16">
        <f t="shared" si="763"/>
        <v>210759.2289694341</v>
      </c>
      <c r="G853" s="16">
        <f t="shared" si="770"/>
        <v>91233.834764380197</v>
      </c>
      <c r="H853" s="16">
        <f t="shared" si="771"/>
        <v>288240.982739589</v>
      </c>
      <c r="I853" s="16">
        <f t="shared" si="772"/>
        <v>25737.006864255265</v>
      </c>
      <c r="J853" s="16">
        <f t="shared" si="764"/>
        <v>262503.97587533377</v>
      </c>
      <c r="K853" s="16">
        <f t="shared" si="773"/>
        <v>113633.19403429949</v>
      </c>
      <c r="L853" s="16">
        <f t="shared" si="774"/>
        <v>309020.7568858607</v>
      </c>
      <c r="M853" s="16">
        <f t="shared" si="775"/>
        <v>25737.006864255265</v>
      </c>
      <c r="N853" s="16">
        <f t="shared" si="765"/>
        <v>283283.7500216054</v>
      </c>
      <c r="O853" s="16">
        <f t="shared" si="776"/>
        <v>122628.38010597101</v>
      </c>
      <c r="P853" s="16">
        <f t="shared" si="777"/>
        <v>309483.2926286367</v>
      </c>
      <c r="Q853" s="16">
        <f t="shared" si="778"/>
        <v>25737.006864255265</v>
      </c>
      <c r="R853" s="16">
        <f t="shared" si="766"/>
        <v>283746.28576438141</v>
      </c>
      <c r="S853" s="16">
        <f t="shared" si="779"/>
        <v>122828.60341166158</v>
      </c>
      <c r="T853" s="16">
        <f t="shared" si="780"/>
        <v>309523.3333578973</v>
      </c>
      <c r="U853" s="16">
        <f t="shared" si="781"/>
        <v>25737.006864255265</v>
      </c>
      <c r="V853" s="16">
        <f t="shared" si="767"/>
        <v>283786.32649364206</v>
      </c>
      <c r="W853" s="16">
        <f t="shared" si="782"/>
        <v>122845.93631468587</v>
      </c>
    </row>
    <row r="854" spans="2:23">
      <c r="B854" s="13">
        <v>5</v>
      </c>
      <c r="C854" s="16">
        <f t="shared" si="762"/>
        <v>22000</v>
      </c>
      <c r="D854" s="16">
        <f t="shared" si="768"/>
        <v>216647.8418268401</v>
      </c>
      <c r="E854" s="16">
        <f t="shared" si="769"/>
        <v>25897.888181136015</v>
      </c>
      <c r="F854" s="16">
        <f t="shared" si="763"/>
        <v>190749.95364570408</v>
      </c>
      <c r="G854" s="16">
        <f t="shared" si="770"/>
        <v>78752.768826468717</v>
      </c>
      <c r="H854" s="16">
        <f t="shared" si="771"/>
        <v>269838.33696129062</v>
      </c>
      <c r="I854" s="16">
        <f t="shared" si="772"/>
        <v>25897.888181136015</v>
      </c>
      <c r="J854" s="16">
        <f t="shared" si="764"/>
        <v>243940.44878015461</v>
      </c>
      <c r="K854" s="16">
        <f t="shared" si="773"/>
        <v>100712.92497344842</v>
      </c>
      <c r="L854" s="16">
        <f t="shared" si="774"/>
        <v>291198.69799720903</v>
      </c>
      <c r="M854" s="16">
        <f t="shared" si="775"/>
        <v>25897.888181136015</v>
      </c>
      <c r="N854" s="16">
        <f t="shared" si="765"/>
        <v>265300.80981607304</v>
      </c>
      <c r="O854" s="16">
        <f t="shared" si="776"/>
        <v>109531.73484763618</v>
      </c>
      <c r="P854" s="16">
        <f t="shared" si="777"/>
        <v>291674.15698863822</v>
      </c>
      <c r="Q854" s="16">
        <f t="shared" si="778"/>
        <v>25897.888181136015</v>
      </c>
      <c r="R854" s="16">
        <f t="shared" si="766"/>
        <v>265776.26880750223</v>
      </c>
      <c r="S854" s="16">
        <f t="shared" si="779"/>
        <v>109728.03220615632</v>
      </c>
      <c r="T854" s="16">
        <f t="shared" si="780"/>
        <v>291715.31645587448</v>
      </c>
      <c r="U854" s="16">
        <f t="shared" si="781"/>
        <v>25897.888181136015</v>
      </c>
      <c r="V854" s="16">
        <f t="shared" si="767"/>
        <v>265817.42827473849</v>
      </c>
      <c r="W854" s="16">
        <f t="shared" si="782"/>
        <v>109745.02524833701</v>
      </c>
    </row>
    <row r="855" spans="2:23">
      <c r="B855" s="13">
        <v>6</v>
      </c>
      <c r="C855" s="16">
        <f t="shared" si="762"/>
        <v>22000</v>
      </c>
      <c r="D855" s="16">
        <f t="shared" si="768"/>
        <v>196079.50735056505</v>
      </c>
      <c r="E855" s="16">
        <f t="shared" si="769"/>
        <v>26053.213025412282</v>
      </c>
      <c r="F855" s="16">
        <f t="shared" si="763"/>
        <v>170026.29432515276</v>
      </c>
      <c r="G855" s="16">
        <f t="shared" si="770"/>
        <v>66949.839870614465</v>
      </c>
      <c r="H855" s="16">
        <f t="shared" si="771"/>
        <v>250756.14491907213</v>
      </c>
      <c r="I855" s="16">
        <f t="shared" si="772"/>
        <v>26053.213025412279</v>
      </c>
      <c r="J855" s="16">
        <f t="shared" si="764"/>
        <v>224702.93189365984</v>
      </c>
      <c r="K855" s="16">
        <f t="shared" si="773"/>
        <v>88479.404720594554</v>
      </c>
      <c r="L855" s="16">
        <f t="shared" si="774"/>
        <v>272713.31444233411</v>
      </c>
      <c r="M855" s="16">
        <f t="shared" si="775"/>
        <v>26053.213025412279</v>
      </c>
      <c r="N855" s="16">
        <f t="shared" si="765"/>
        <v>246660.10141692183</v>
      </c>
      <c r="O855" s="16">
        <f t="shared" si="776"/>
        <v>97125.296754111958</v>
      </c>
      <c r="P855" s="16">
        <f t="shared" si="777"/>
        <v>273202.05775798386</v>
      </c>
      <c r="Q855" s="16">
        <f t="shared" si="778"/>
        <v>26053.213025412279</v>
      </c>
      <c r="R855" s="16">
        <f t="shared" si="766"/>
        <v>247148.84473257157</v>
      </c>
      <c r="S855" s="16">
        <f t="shared" si="779"/>
        <v>97317.745144817993</v>
      </c>
      <c r="T855" s="16">
        <f t="shared" si="780"/>
        <v>273244.36722073465</v>
      </c>
      <c r="U855" s="16">
        <f t="shared" si="781"/>
        <v>26053.213025412282</v>
      </c>
      <c r="V855" s="16">
        <f t="shared" si="767"/>
        <v>247191.15419532236</v>
      </c>
      <c r="W855" s="16">
        <f t="shared" si="782"/>
        <v>97334.404990093171</v>
      </c>
    </row>
    <row r="856" spans="2:23">
      <c r="B856" s="13">
        <v>7</v>
      </c>
      <c r="C856" s="16">
        <f t="shared" si="762"/>
        <v>22000</v>
      </c>
      <c r="D856" s="16">
        <f t="shared" si="768"/>
        <v>174776.82898859755</v>
      </c>
      <c r="E856" s="16">
        <f t="shared" si="769"/>
        <v>26203.099103888366</v>
      </c>
      <c r="F856" s="16">
        <f t="shared" si="763"/>
        <v>148573.72988470917</v>
      </c>
      <c r="G856" s="16">
        <f t="shared" si="770"/>
        <v>55796.575049913859</v>
      </c>
      <c r="H856" s="16">
        <f t="shared" si="771"/>
        <v>230981.13181076868</v>
      </c>
      <c r="I856" s="16">
        <f t="shared" si="772"/>
        <v>26203.099103888366</v>
      </c>
      <c r="J856" s="16">
        <f t="shared" si="764"/>
        <v>204778.0327068803</v>
      </c>
      <c r="K856" s="16">
        <f t="shared" si="773"/>
        <v>76903.991569502163</v>
      </c>
      <c r="L856" s="16">
        <f t="shared" si="774"/>
        <v>253551.78465051064</v>
      </c>
      <c r="M856" s="16">
        <f t="shared" si="775"/>
        <v>26203.099103888366</v>
      </c>
      <c r="N856" s="16">
        <f t="shared" si="765"/>
        <v>227348.68554662226</v>
      </c>
      <c r="O856" s="16">
        <f t="shared" si="776"/>
        <v>85380.356308244722</v>
      </c>
      <c r="P856" s="16">
        <f t="shared" si="777"/>
        <v>254054.18345439964</v>
      </c>
      <c r="Q856" s="16">
        <f t="shared" si="778"/>
        <v>26203.099103888366</v>
      </c>
      <c r="R856" s="16">
        <f t="shared" si="766"/>
        <v>227851.08435051126</v>
      </c>
      <c r="S856" s="16">
        <f t="shared" si="779"/>
        <v>85569.031201093763</v>
      </c>
      <c r="T856" s="16">
        <f t="shared" si="780"/>
        <v>254097.67504353967</v>
      </c>
      <c r="U856" s="16">
        <f t="shared" si="781"/>
        <v>26203.099103888366</v>
      </c>
      <c r="V856" s="16">
        <f t="shared" si="767"/>
        <v>227894.57593965129</v>
      </c>
      <c r="W856" s="16">
        <f t="shared" si="782"/>
        <v>85585.364382736123</v>
      </c>
    </row>
    <row r="857" spans="2:23">
      <c r="B857" s="13">
        <v>8</v>
      </c>
      <c r="C857" s="16">
        <f t="shared" si="762"/>
        <v>22000</v>
      </c>
      <c r="D857" s="16">
        <f t="shared" si="768"/>
        <v>152724.87989768793</v>
      </c>
      <c r="E857" s="16">
        <f t="shared" si="769"/>
        <v>26347.667794604822</v>
      </c>
      <c r="F857" s="16">
        <f t="shared" si="763"/>
        <v>126377.21210308312</v>
      </c>
      <c r="G857" s="16">
        <f t="shared" si="770"/>
        <v>45265.398495419206</v>
      </c>
      <c r="H857" s="16">
        <f t="shared" si="771"/>
        <v>210499.53094071054</v>
      </c>
      <c r="I857" s="16">
        <f t="shared" si="772"/>
        <v>26347.667794604822</v>
      </c>
      <c r="J857" s="16">
        <f t="shared" si="764"/>
        <v>184151.86314610572</v>
      </c>
      <c r="K857" s="16">
        <f t="shared" si="773"/>
        <v>65958.944102858703</v>
      </c>
      <c r="L857" s="16">
        <f t="shared" si="774"/>
        <v>233700.8078207949</v>
      </c>
      <c r="M857" s="16">
        <f t="shared" si="775"/>
        <v>26347.667794604822</v>
      </c>
      <c r="N857" s="16">
        <f t="shared" si="765"/>
        <v>207353.14002619009</v>
      </c>
      <c r="O857" s="16">
        <f t="shared" si="776"/>
        <v>74269.105611429841</v>
      </c>
      <c r="P857" s="16">
        <f t="shared" si="777"/>
        <v>234217.24364726455</v>
      </c>
      <c r="Q857" s="16">
        <f t="shared" si="778"/>
        <v>26347.667794604822</v>
      </c>
      <c r="R857" s="16">
        <f t="shared" si="766"/>
        <v>207869.57585265973</v>
      </c>
      <c r="S857" s="16">
        <f t="shared" si="779"/>
        <v>74454.080996575969</v>
      </c>
      <c r="T857" s="16">
        <f t="shared" si="780"/>
        <v>234261.95039140515</v>
      </c>
      <c r="U857" s="16">
        <f t="shared" si="781"/>
        <v>26347.667794604822</v>
      </c>
      <c r="V857" s="16">
        <f t="shared" si="767"/>
        <v>207914.28259680033</v>
      </c>
      <c r="W857" s="16">
        <f t="shared" si="782"/>
        <v>74470.093919754741</v>
      </c>
    </row>
    <row r="858" spans="2:23">
      <c r="B858" s="13">
        <v>9</v>
      </c>
      <c r="C858" s="16">
        <f t="shared" si="762"/>
        <v>22000</v>
      </c>
      <c r="D858" s="16">
        <f t="shared" si="768"/>
        <v>129908.19140924327</v>
      </c>
      <c r="E858" s="16">
        <f t="shared" si="769"/>
        <v>26487.043518411181</v>
      </c>
      <c r="F858" s="16">
        <f t="shared" si="763"/>
        <v>103421.14789083209</v>
      </c>
      <c r="G858" s="16">
        <f t="shared" si="770"/>
        <v>35329.622218828306</v>
      </c>
      <c r="H858" s="16">
        <f t="shared" si="771"/>
        <v>189297.06620240791</v>
      </c>
      <c r="I858" s="16">
        <f t="shared" si="772"/>
        <v>26487.043518411181</v>
      </c>
      <c r="J858" s="16">
        <f t="shared" si="764"/>
        <v>162810.02268399674</v>
      </c>
      <c r="K858" s="16">
        <f t="shared" si="773"/>
        <v>55617.412030043502</v>
      </c>
      <c r="L858" s="16">
        <f t="shared" si="774"/>
        <v>213146.58675852185</v>
      </c>
      <c r="M858" s="16">
        <f t="shared" si="775"/>
        <v>26487.043518411185</v>
      </c>
      <c r="N858" s="16">
        <f t="shared" si="765"/>
        <v>186659.54324011068</v>
      </c>
      <c r="O858" s="16">
        <f t="shared" si="776"/>
        <v>63764.629195309324</v>
      </c>
      <c r="P858" s="16">
        <f t="shared" si="777"/>
        <v>213677.45180198306</v>
      </c>
      <c r="Q858" s="16">
        <f t="shared" si="778"/>
        <v>26487.043518411181</v>
      </c>
      <c r="R858" s="16">
        <f t="shared" si="766"/>
        <v>187190.40828357189</v>
      </c>
      <c r="S858" s="16">
        <f t="shared" si="779"/>
        <v>63945.977612119255</v>
      </c>
      <c r="T858" s="16">
        <f t="shared" si="780"/>
        <v>213723.40765255492</v>
      </c>
      <c r="U858" s="16">
        <f t="shared" si="781"/>
        <v>26487.043518411185</v>
      </c>
      <c r="V858" s="16">
        <f t="shared" si="767"/>
        <v>187236.36413414375</v>
      </c>
      <c r="W858" s="16">
        <f t="shared" si="782"/>
        <v>63961.676556412174</v>
      </c>
    </row>
    <row r="859" spans="2:23">
      <c r="B859" s="13">
        <v>10</v>
      </c>
      <c r="C859" s="16">
        <f t="shared" si="762"/>
        <v>22000</v>
      </c>
      <c r="D859" s="16">
        <f t="shared" si="768"/>
        <v>106310.73476290194</v>
      </c>
      <c r="E859" s="16">
        <f t="shared" si="769"/>
        <v>26621.353146229329</v>
      </c>
      <c r="F859" s="16">
        <f t="shared" si="763"/>
        <v>79689.381616672603</v>
      </c>
      <c r="G859" s="16">
        <f t="shared" si="770"/>
        <v>25963.435539611848</v>
      </c>
      <c r="H859" s="16">
        <f t="shared" si="771"/>
        <v>167358.9347177876</v>
      </c>
      <c r="I859" s="16">
        <f t="shared" si="772"/>
        <v>26621.353146229329</v>
      </c>
      <c r="J859" s="16">
        <f t="shared" si="764"/>
        <v>140737.58157155829</v>
      </c>
      <c r="K859" s="16">
        <f t="shared" si="773"/>
        <v>45853.425550607142</v>
      </c>
      <c r="L859" s="16">
        <f t="shared" si="774"/>
        <v>191874.8108782394</v>
      </c>
      <c r="M859" s="16">
        <f t="shared" si="775"/>
        <v>26621.353146229329</v>
      </c>
      <c r="N859" s="16">
        <f t="shared" si="765"/>
        <v>165253.45773201008</v>
      </c>
      <c r="O859" s="16">
        <f t="shared" si="776"/>
        <v>53840.893359691283</v>
      </c>
      <c r="P859" s="16">
        <f t="shared" si="777"/>
        <v>192420.50829101488</v>
      </c>
      <c r="Q859" s="16">
        <f t="shared" si="778"/>
        <v>26621.353146229329</v>
      </c>
      <c r="R859" s="16">
        <f t="shared" si="766"/>
        <v>165799.15514478556</v>
      </c>
      <c r="S859" s="16">
        <f t="shared" si="779"/>
        <v>54018.68592519121</v>
      </c>
      <c r="T859" s="16">
        <f t="shared" si="780"/>
        <v>192467.74814805173</v>
      </c>
      <c r="U859" s="16">
        <f t="shared" si="781"/>
        <v>26621.353146229329</v>
      </c>
      <c r="V859" s="16">
        <f t="shared" si="767"/>
        <v>165846.39500182241</v>
      </c>
      <c r="W859" s="16">
        <f t="shared" si="782"/>
        <v>54034.077047047016</v>
      </c>
    </row>
    <row r="860" spans="2:23">
      <c r="B860" s="13">
        <v>11</v>
      </c>
      <c r="C860" s="16">
        <f t="shared" si="762"/>
        <v>22000</v>
      </c>
      <c r="D860" s="16">
        <f t="shared" si="768"/>
        <v>81915.90293904244</v>
      </c>
      <c r="E860" s="16">
        <f t="shared" si="769"/>
        <v>26750.725442538689</v>
      </c>
      <c r="F860" s="16">
        <f t="shared" si="763"/>
        <v>55165.177496503748</v>
      </c>
      <c r="G860" s="16">
        <f t="shared" si="770"/>
        <v>17141.89316658262</v>
      </c>
      <c r="H860" s="16">
        <f t="shared" si="771"/>
        <v>144669.78960066763</v>
      </c>
      <c r="I860" s="16">
        <f t="shared" si="772"/>
        <v>26750.725442538685</v>
      </c>
      <c r="J860" s="16">
        <f t="shared" si="764"/>
        <v>117919.06415812895</v>
      </c>
      <c r="K860" s="16">
        <f t="shared" si="773"/>
        <v>36641.883373440745</v>
      </c>
      <c r="L860" s="16">
        <f t="shared" si="774"/>
        <v>169870.63934104246</v>
      </c>
      <c r="M860" s="16">
        <f t="shared" si="775"/>
        <v>26750.725442538693</v>
      </c>
      <c r="N860" s="16">
        <f t="shared" si="765"/>
        <v>143119.91389850376</v>
      </c>
      <c r="O860" s="16">
        <f t="shared" si="776"/>
        <v>44472.734166660499</v>
      </c>
      <c r="P860" s="16">
        <f t="shared" si="777"/>
        <v>170431.58353953087</v>
      </c>
      <c r="Q860" s="16">
        <f t="shared" si="778"/>
        <v>26750.725442538689</v>
      </c>
      <c r="R860" s="16">
        <f t="shared" si="766"/>
        <v>143680.85809699219</v>
      </c>
      <c r="S860" s="16">
        <f t="shared" si="779"/>
        <v>44647.040603425128</v>
      </c>
      <c r="T860" s="16">
        <f t="shared" si="780"/>
        <v>170480.14327817332</v>
      </c>
      <c r="U860" s="16">
        <f t="shared" si="781"/>
        <v>26750.725442538689</v>
      </c>
      <c r="V860" s="16">
        <f t="shared" si="767"/>
        <v>143729.41783563464</v>
      </c>
      <c r="W860" s="16">
        <f t="shared" si="782"/>
        <v>44662.129938577884</v>
      </c>
    </row>
    <row r="861" spans="2:23">
      <c r="B861" s="13">
        <v>12</v>
      </c>
      <c r="C861" s="16">
        <f t="shared" si="762"/>
        <v>22000</v>
      </c>
      <c r="D861" s="16">
        <f t="shared" si="768"/>
        <v>56706.492555756064</v>
      </c>
      <c r="E861" s="16">
        <f t="shared" si="769"/>
        <v>26875.290545253269</v>
      </c>
      <c r="F861" s="16">
        <f t="shared" si="763"/>
        <v>29831.202010502795</v>
      </c>
      <c r="G861" s="16">
        <f t="shared" si="770"/>
        <v>8840.9020618359755</v>
      </c>
      <c r="H861" s="16">
        <f t="shared" si="771"/>
        <v>121213.72281070707</v>
      </c>
      <c r="I861" s="16">
        <f t="shared" si="772"/>
        <v>26875.290545253269</v>
      </c>
      <c r="J861" s="16">
        <f t="shared" si="764"/>
        <v>94338.432265453797</v>
      </c>
      <c r="K861" s="16">
        <f t="shared" si="773"/>
        <v>27958.53951954002</v>
      </c>
      <c r="L861" s="16">
        <f t="shared" si="774"/>
        <v>147118.68429282794</v>
      </c>
      <c r="M861" s="16">
        <f t="shared" si="775"/>
        <v>26875.290545253272</v>
      </c>
      <c r="N861" s="16">
        <f t="shared" si="765"/>
        <v>120243.39374757466</v>
      </c>
      <c r="O861" s="16">
        <f t="shared" si="776"/>
        <v>35635.844218775077</v>
      </c>
      <c r="P861" s="16">
        <f t="shared" si="777"/>
        <v>147695.30127222216</v>
      </c>
      <c r="Q861" s="16">
        <f t="shared" si="778"/>
        <v>26875.290545253272</v>
      </c>
      <c r="R861" s="16">
        <f t="shared" si="766"/>
        <v>120820.01072696889</v>
      </c>
      <c r="S861" s="16">
        <f t="shared" si="779"/>
        <v>35806.732882269811</v>
      </c>
      <c r="T861" s="16">
        <f t="shared" si="780"/>
        <v>147745.21776996227</v>
      </c>
      <c r="U861" s="16">
        <f t="shared" si="781"/>
        <v>26875.290545253272</v>
      </c>
      <c r="V861" s="16">
        <f t="shared" si="767"/>
        <v>120869.927224709</v>
      </c>
      <c r="W861" s="16">
        <f t="shared" si="782"/>
        <v>35821.526348105843</v>
      </c>
    </row>
    <row r="862" spans="2:23">
      <c r="B862" s="13">
        <v>13</v>
      </c>
      <c r="C862" s="16">
        <f t="shared" si="762"/>
        <v>22000</v>
      </c>
      <c r="D862" s="16">
        <f t="shared" si="768"/>
        <v>30664.685794676243</v>
      </c>
      <c r="E862" s="16">
        <f t="shared" si="769"/>
        <v>26995.179481839692</v>
      </c>
      <c r="F862" s="16">
        <f t="shared" si="763"/>
        <v>3669.5063128365509</v>
      </c>
      <c r="G862" s="16">
        <f t="shared" si="770"/>
        <v>1037.2072120615644</v>
      </c>
      <c r="H862" s="16">
        <f t="shared" si="771"/>
        <v>96974.248062950574</v>
      </c>
      <c r="I862" s="16">
        <f t="shared" si="772"/>
        <v>26995.179481839692</v>
      </c>
      <c r="J862" s="16">
        <f t="shared" si="764"/>
        <v>69979.068581110885</v>
      </c>
      <c r="K862" s="16">
        <f t="shared" si="773"/>
        <v>19779.989033340036</v>
      </c>
      <c r="L862" s="16">
        <f t="shared" si="774"/>
        <v>123602.99416888191</v>
      </c>
      <c r="M862" s="16">
        <f t="shared" si="775"/>
        <v>26995.179481839692</v>
      </c>
      <c r="N862" s="16">
        <f t="shared" si="765"/>
        <v>96607.814687042221</v>
      </c>
      <c r="O862" s="16">
        <f t="shared" si="776"/>
        <v>27306.758346315586</v>
      </c>
      <c r="P862" s="16">
        <f t="shared" si="777"/>
        <v>124195.7218266804</v>
      </c>
      <c r="Q862" s="16">
        <f t="shared" si="778"/>
        <v>26995.179481839692</v>
      </c>
      <c r="R862" s="16">
        <f t="shared" si="766"/>
        <v>97200.542344840709</v>
      </c>
      <c r="S862" s="16">
        <f t="shared" si="779"/>
        <v>27474.296251702577</v>
      </c>
      <c r="T862" s="16">
        <f t="shared" si="780"/>
        <v>124247.03299136736</v>
      </c>
      <c r="U862" s="16">
        <f t="shared" si="781"/>
        <v>26995.179481839692</v>
      </c>
      <c r="V862" s="16">
        <f t="shared" si="767"/>
        <v>97251.853509527675</v>
      </c>
      <c r="W862" s="16">
        <f t="shared" si="782"/>
        <v>27488.79964958104</v>
      </c>
    </row>
    <row r="863" spans="2:23">
      <c r="B863" s="13">
        <v>14</v>
      </c>
      <c r="C863" s="16">
        <f t="shared" si="762"/>
        <v>22000</v>
      </c>
      <c r="D863" s="16">
        <f t="shared" si="768"/>
        <v>3772.0323192172045</v>
      </c>
      <c r="E863" s="16">
        <f t="shared" si="769"/>
        <v>27110.523721244193</v>
      </c>
      <c r="F863" s="16">
        <f t="shared" si="763"/>
        <v>-18939.022208643262</v>
      </c>
      <c r="G863" s="16">
        <f t="shared" si="770"/>
        <v>0</v>
      </c>
      <c r="H863" s="16">
        <f t="shared" si="771"/>
        <v>71934.283757267127</v>
      </c>
      <c r="I863" s="16">
        <f t="shared" si="772"/>
        <v>27110.523721244193</v>
      </c>
      <c r="J863" s="16">
        <f t="shared" si="764"/>
        <v>44823.760036022933</v>
      </c>
      <c r="K863" s="16">
        <f t="shared" si="773"/>
        <v>12083.652723940841</v>
      </c>
      <c r="L863" s="16">
        <f t="shared" si="774"/>
        <v>99307.037029398183</v>
      </c>
      <c r="M863" s="16">
        <f t="shared" si="775"/>
        <v>27110.523721244193</v>
      </c>
      <c r="N863" s="16">
        <f t="shared" si="765"/>
        <v>72196.513308153983</v>
      </c>
      <c r="O863" s="16">
        <f t="shared" si="776"/>
        <v>19462.838324897264</v>
      </c>
      <c r="P863" s="16">
        <f t="shared" si="777"/>
        <v>99916.325497955564</v>
      </c>
      <c r="Q863" s="16">
        <f t="shared" si="778"/>
        <v>27110.523721244193</v>
      </c>
      <c r="R863" s="16">
        <f t="shared" si="766"/>
        <v>72805.801776711363</v>
      </c>
      <c r="S863" s="16">
        <f t="shared" si="779"/>
        <v>19627.091173315879</v>
      </c>
      <c r="T863" s="16">
        <f t="shared" si="780"/>
        <v>99969.070296583872</v>
      </c>
      <c r="U863" s="16">
        <f t="shared" si="781"/>
        <v>27110.523721244193</v>
      </c>
      <c r="V863" s="16">
        <f t="shared" si="767"/>
        <v>72858.546575339686</v>
      </c>
      <c r="W863" s="16">
        <f t="shared" si="782"/>
        <v>19641.310190843786</v>
      </c>
    </row>
    <row r="864" spans="2:23">
      <c r="B864" s="13">
        <v>15</v>
      </c>
      <c r="C864" s="16">
        <f t="shared" si="762"/>
        <v>22000</v>
      </c>
      <c r="D864" s="16">
        <f t="shared" si="768"/>
        <v>-19507.192874902561</v>
      </c>
      <c r="E864" s="16">
        <f t="shared" si="769"/>
        <v>0</v>
      </c>
      <c r="F864" s="16">
        <f t="shared" si="763"/>
        <v>-41507.192874902561</v>
      </c>
      <c r="G864" s="16">
        <f t="shared" si="770"/>
        <v>0</v>
      </c>
      <c r="H864" s="16">
        <f t="shared" si="771"/>
        <v>46076.135891429418</v>
      </c>
      <c r="I864" s="16">
        <f t="shared" si="772"/>
        <v>27221.454760953071</v>
      </c>
      <c r="J864" s="16">
        <f t="shared" si="764"/>
        <v>18854.681130476347</v>
      </c>
      <c r="K864" s="16">
        <f t="shared" si="773"/>
        <v>4847.7610532801273</v>
      </c>
      <c r="L864" s="16">
        <f t="shared" si="774"/>
        <v>74213.683889983804</v>
      </c>
      <c r="M864" s="16">
        <f t="shared" si="775"/>
        <v>27221.454760953071</v>
      </c>
      <c r="N864" s="16">
        <f t="shared" si="765"/>
        <v>46992.229129030733</v>
      </c>
      <c r="O864" s="16">
        <f t="shared" si="776"/>
        <v>12082.256740492312</v>
      </c>
      <c r="P864" s="16">
        <f t="shared" si="777"/>
        <v>74839.995878352667</v>
      </c>
      <c r="Q864" s="16">
        <f t="shared" si="778"/>
        <v>27221.454760953071</v>
      </c>
      <c r="R864" s="16">
        <f t="shared" si="766"/>
        <v>47618.541117399596</v>
      </c>
      <c r="S864" s="16">
        <f t="shared" si="779"/>
        <v>12243.288944824284</v>
      </c>
      <c r="T864" s="16">
        <f t="shared" si="780"/>
        <v>74894.214366654676</v>
      </c>
      <c r="U864" s="16">
        <f t="shared" si="781"/>
        <v>27221.454760953071</v>
      </c>
      <c r="V864" s="16">
        <f t="shared" si="767"/>
        <v>47672.759605701605</v>
      </c>
      <c r="W864" s="16">
        <f t="shared" si="782"/>
        <v>12257.229158086939</v>
      </c>
    </row>
    <row r="865" spans="2:23">
      <c r="B865" s="13">
        <v>16</v>
      </c>
      <c r="C865" s="16">
        <f t="shared" si="762"/>
        <v>22000</v>
      </c>
      <c r="D865" s="16">
        <f t="shared" si="768"/>
        <v>-42752.408661149639</v>
      </c>
      <c r="E865" s="16">
        <f t="shared" si="769"/>
        <v>0</v>
      </c>
      <c r="F865" s="16">
        <f t="shared" si="763"/>
        <v>-64752.408661149639</v>
      </c>
      <c r="G865" s="16">
        <f t="shared" si="770"/>
        <v>0</v>
      </c>
      <c r="H865" s="16">
        <f t="shared" si="771"/>
        <v>19381.480921261857</v>
      </c>
      <c r="I865" s="16">
        <f t="shared" si="772"/>
        <v>27328.103748304005</v>
      </c>
      <c r="J865" s="16">
        <f t="shared" si="764"/>
        <v>-6397.2862444133925</v>
      </c>
      <c r="K865" s="16">
        <f t="shared" si="773"/>
        <v>0</v>
      </c>
      <c r="L865" s="16">
        <f t="shared" si="774"/>
        <v>48305.192010895858</v>
      </c>
      <c r="M865" s="16">
        <f t="shared" si="775"/>
        <v>27328.103748304009</v>
      </c>
      <c r="N865" s="16">
        <f t="shared" si="765"/>
        <v>20977.088262591849</v>
      </c>
      <c r="O865" s="16">
        <f t="shared" si="776"/>
        <v>5143.980114151459</v>
      </c>
      <c r="P865" s="16">
        <f t="shared" si="777"/>
        <v>48949.00315621974</v>
      </c>
      <c r="Q865" s="16">
        <f t="shared" si="778"/>
        <v>27328.103748304005</v>
      </c>
      <c r="R865" s="16">
        <f t="shared" si="766"/>
        <v>21620.899407915735</v>
      </c>
      <c r="S865" s="16">
        <f t="shared" si="779"/>
        <v>5301.8548242808429</v>
      </c>
      <c r="T865" s="16">
        <f t="shared" si="780"/>
        <v>49004.736509084905</v>
      </c>
      <c r="U865" s="16">
        <f t="shared" si="781"/>
        <v>27328.103748304005</v>
      </c>
      <c r="V865" s="16">
        <f t="shared" si="767"/>
        <v>21676.6327607809</v>
      </c>
      <c r="W865" s="16">
        <f t="shared" si="782"/>
        <v>5315.5217000285429</v>
      </c>
    </row>
    <row r="866" spans="2:23">
      <c r="B866" s="13">
        <v>17</v>
      </c>
      <c r="C866" s="16">
        <f t="shared" si="762"/>
        <v>11198.174015504201</v>
      </c>
      <c r="D866" s="16">
        <f t="shared" si="768"/>
        <v>-66694.980920984133</v>
      </c>
      <c r="E866" s="16">
        <f t="shared" si="769"/>
        <v>0</v>
      </c>
      <c r="F866" s="16">
        <f t="shared" si="763"/>
        <v>-77893.154936488339</v>
      </c>
      <c r="G866" s="16">
        <f t="shared" si="770"/>
        <v>0</v>
      </c>
      <c r="H866" s="16">
        <f t="shared" si="771"/>
        <v>-6589.2048317457948</v>
      </c>
      <c r="I866" s="16">
        <f t="shared" si="772"/>
        <v>0</v>
      </c>
      <c r="J866" s="16">
        <f t="shared" si="764"/>
        <v>-17787.378847249995</v>
      </c>
      <c r="K866" s="16">
        <f t="shared" si="773"/>
        <v>0</v>
      </c>
      <c r="L866" s="16">
        <f t="shared" si="774"/>
        <v>21563.188108648665</v>
      </c>
      <c r="M866" s="16">
        <f t="shared" si="775"/>
        <v>13962.392948160428</v>
      </c>
      <c r="N866" s="16">
        <f t="shared" si="765"/>
        <v>7600.7951604882364</v>
      </c>
      <c r="O866" s="16">
        <f t="shared" si="776"/>
        <v>1777.6455347431925</v>
      </c>
      <c r="P866" s="16">
        <f t="shared" si="777"/>
        <v>22224.987337372902</v>
      </c>
      <c r="Q866" s="16">
        <f t="shared" si="778"/>
        <v>13962.392948160426</v>
      </c>
      <c r="R866" s="16">
        <f t="shared" si="766"/>
        <v>8262.594389212476</v>
      </c>
      <c r="S866" s="16">
        <f t="shared" si="779"/>
        <v>1932.4246623210192</v>
      </c>
      <c r="T866" s="16">
        <f t="shared" si="780"/>
        <v>22282.277880117119</v>
      </c>
      <c r="U866" s="16">
        <f t="shared" si="781"/>
        <v>13962.392948160428</v>
      </c>
      <c r="V866" s="16">
        <f t="shared" si="767"/>
        <v>8319.8849319566907</v>
      </c>
      <c r="W866" s="16">
        <f t="shared" si="782"/>
        <v>1945.8235601128815</v>
      </c>
    </row>
    <row r="867" spans="2:23">
      <c r="B867" s="13">
        <v>18</v>
      </c>
      <c r="C867" s="16">
        <f t="shared" si="762"/>
        <v>396.34803100840509</v>
      </c>
      <c r="D867" s="16">
        <f t="shared" si="768"/>
        <v>-80229.949584582995</v>
      </c>
      <c r="E867" s="16">
        <f t="shared" si="769"/>
        <v>0</v>
      </c>
      <c r="F867" s="16">
        <f t="shared" si="763"/>
        <v>-80626.297615591408</v>
      </c>
      <c r="G867" s="16">
        <f t="shared" si="770"/>
        <v>0</v>
      </c>
      <c r="H867" s="16">
        <f t="shared" si="771"/>
        <v>-18321.000212667495</v>
      </c>
      <c r="I867" s="16">
        <f t="shared" si="772"/>
        <v>0</v>
      </c>
      <c r="J867" s="16">
        <f t="shared" si="764"/>
        <v>-18717.3482436759</v>
      </c>
      <c r="K867" s="16">
        <f t="shared" si="773"/>
        <v>0</v>
      </c>
      <c r="L867" s="16">
        <f t="shared" si="774"/>
        <v>7813.1613772722776</v>
      </c>
      <c r="M867" s="16">
        <f t="shared" si="775"/>
        <v>495.95887328101469</v>
      </c>
      <c r="N867" s="16">
        <f t="shared" si="765"/>
        <v>7317.2025039912633</v>
      </c>
      <c r="O867" s="16">
        <f t="shared" si="776"/>
        <v>1632.162044693725</v>
      </c>
      <c r="P867" s="16">
        <f t="shared" si="777"/>
        <v>8493.4512764470728</v>
      </c>
      <c r="Q867" s="16">
        <f t="shared" si="778"/>
        <v>495.95887328101469</v>
      </c>
      <c r="R867" s="16">
        <f t="shared" si="766"/>
        <v>7997.4924031660585</v>
      </c>
      <c r="S867" s="16">
        <f t="shared" si="779"/>
        <v>1783.9062874170843</v>
      </c>
      <c r="T867" s="16">
        <f t="shared" si="780"/>
        <v>8552.3425169555612</v>
      </c>
      <c r="U867" s="16">
        <f t="shared" si="781"/>
        <v>495.95887328101475</v>
      </c>
      <c r="V867" s="16">
        <f t="shared" si="767"/>
        <v>8056.3836436745469</v>
      </c>
      <c r="W867" s="16">
        <f t="shared" si="782"/>
        <v>1797.0424617228318</v>
      </c>
    </row>
    <row r="868" spans="2:23">
      <c r="B868" s="13">
        <v>19</v>
      </c>
      <c r="C868" s="16">
        <f t="shared" si="762"/>
        <v>396.34803100840509</v>
      </c>
      <c r="D868" s="16">
        <f t="shared" si="768"/>
        <v>-83045.086544059159</v>
      </c>
      <c r="E868" s="16">
        <f t="shared" si="769"/>
        <v>0</v>
      </c>
      <c r="F868" s="16">
        <f t="shared" si="763"/>
        <v>-83441.434575067571</v>
      </c>
      <c r="G868" s="16">
        <f t="shared" si="770"/>
        <v>0</v>
      </c>
      <c r="H868" s="16">
        <f t="shared" si="771"/>
        <v>-19278.868690986179</v>
      </c>
      <c r="I868" s="16">
        <f t="shared" si="772"/>
        <v>0</v>
      </c>
      <c r="J868" s="16">
        <f t="shared" si="764"/>
        <v>-19675.216721994584</v>
      </c>
      <c r="K868" s="16">
        <f t="shared" si="773"/>
        <v>0</v>
      </c>
      <c r="L868" s="16">
        <f t="shared" si="774"/>
        <v>7521.6451419527793</v>
      </c>
      <c r="M868" s="16">
        <f t="shared" si="775"/>
        <v>497.66283149671909</v>
      </c>
      <c r="N868" s="16">
        <f t="shared" si="765"/>
        <v>7023.9823104560601</v>
      </c>
      <c r="O868" s="16">
        <f t="shared" si="776"/>
        <v>1494.2858066347494</v>
      </c>
      <c r="P868" s="16">
        <f t="shared" si="777"/>
        <v>8220.9423409105184</v>
      </c>
      <c r="Q868" s="16">
        <f t="shared" si="778"/>
        <v>497.66283149671909</v>
      </c>
      <c r="R868" s="16">
        <f t="shared" si="766"/>
        <v>7723.2795094137991</v>
      </c>
      <c r="S868" s="16">
        <f t="shared" si="779"/>
        <v>1643.0546720498076</v>
      </c>
      <c r="T868" s="16">
        <f t="shared" si="780"/>
        <v>8281.4790026788141</v>
      </c>
      <c r="U868" s="16">
        <f t="shared" si="781"/>
        <v>497.66283149671909</v>
      </c>
      <c r="V868" s="16">
        <f t="shared" si="767"/>
        <v>7783.8161711820949</v>
      </c>
      <c r="W868" s="16">
        <f t="shared" si="782"/>
        <v>1655.9332743103444</v>
      </c>
    </row>
    <row r="869" spans="2:23">
      <c r="B869" s="13">
        <v>20</v>
      </c>
      <c r="C869" s="16">
        <f t="shared" si="762"/>
        <v>396.34803100840509</v>
      </c>
      <c r="D869" s="16">
        <f t="shared" si="768"/>
        <v>-85944.677612319603</v>
      </c>
      <c r="E869" s="16">
        <f t="shared" si="769"/>
        <v>0</v>
      </c>
      <c r="F869" s="16">
        <f t="shared" si="763"/>
        <v>-86341.025643328001</v>
      </c>
      <c r="G869" s="16">
        <f t="shared" si="770"/>
        <v>0</v>
      </c>
      <c r="H869" s="16">
        <f t="shared" si="771"/>
        <v>-20265.473223654422</v>
      </c>
      <c r="I869" s="16">
        <f t="shared" si="772"/>
        <v>0</v>
      </c>
      <c r="J869" s="16">
        <f t="shared" si="764"/>
        <v>-20661.821254662827</v>
      </c>
      <c r="K869" s="16">
        <f t="shared" si="773"/>
        <v>0</v>
      </c>
      <c r="L869" s="16">
        <f t="shared" si="774"/>
        <v>7220.2323762102023</v>
      </c>
      <c r="M869" s="16">
        <f t="shared" si="775"/>
        <v>499.29891687107568</v>
      </c>
      <c r="N869" s="16">
        <f t="shared" si="765"/>
        <v>6720.9334593391268</v>
      </c>
      <c r="O869" s="16">
        <f t="shared" si="776"/>
        <v>1363.6782699895391</v>
      </c>
      <c r="P869" s="16">
        <f t="shared" si="777"/>
        <v>7939.0679389068209</v>
      </c>
      <c r="Q869" s="16">
        <f t="shared" si="778"/>
        <v>499.29891687107568</v>
      </c>
      <c r="R869" s="16">
        <f t="shared" si="766"/>
        <v>7439.7690220357454</v>
      </c>
      <c r="S869" s="16">
        <f t="shared" si="779"/>
        <v>1509.5300988278311</v>
      </c>
      <c r="T869" s="16">
        <f t="shared" si="780"/>
        <v>8001.2959950049235</v>
      </c>
      <c r="U869" s="16">
        <f t="shared" si="781"/>
        <v>499.29891687107568</v>
      </c>
      <c r="V869" s="16">
        <f t="shared" si="767"/>
        <v>7501.9970781338479</v>
      </c>
      <c r="W869" s="16">
        <f t="shared" si="782"/>
        <v>1522.1561794754166</v>
      </c>
    </row>
    <row r="870" spans="2:23">
      <c r="B870" s="13">
        <v>21</v>
      </c>
      <c r="C870" s="16">
        <f t="shared" si="762"/>
        <v>396.34803100840509</v>
      </c>
      <c r="D870" s="16">
        <f t="shared" si="768"/>
        <v>-88931.256412627845</v>
      </c>
      <c r="E870" s="16">
        <f t="shared" si="769"/>
        <v>0</v>
      </c>
      <c r="F870" s="16">
        <f t="shared" si="763"/>
        <v>-89327.604443636257</v>
      </c>
      <c r="G870" s="16">
        <f t="shared" si="770"/>
        <v>0</v>
      </c>
      <c r="H870" s="16">
        <f t="shared" si="771"/>
        <v>-21281.675892302712</v>
      </c>
      <c r="I870" s="16">
        <f t="shared" si="772"/>
        <v>0</v>
      </c>
      <c r="J870" s="16">
        <f t="shared" si="764"/>
        <v>-21678.023923311117</v>
      </c>
      <c r="K870" s="16">
        <f t="shared" si="773"/>
        <v>0</v>
      </c>
      <c r="L870" s="16">
        <f t="shared" si="774"/>
        <v>6908.7163401930629</v>
      </c>
      <c r="M870" s="16">
        <f t="shared" si="775"/>
        <v>500.86937839044413</v>
      </c>
      <c r="N870" s="16">
        <f t="shared" si="765"/>
        <v>6407.8469618026193</v>
      </c>
      <c r="O870" s="16">
        <f t="shared" si="776"/>
        <v>1240.0137978801047</v>
      </c>
      <c r="P870" s="16">
        <f t="shared" si="777"/>
        <v>7647.6361685114243</v>
      </c>
      <c r="Q870" s="16">
        <f t="shared" si="778"/>
        <v>500.86937839044413</v>
      </c>
      <c r="R870" s="16">
        <f t="shared" si="766"/>
        <v>7146.7667901209807</v>
      </c>
      <c r="S870" s="16">
        <f t="shared" si="779"/>
        <v>1383.0057869372536</v>
      </c>
      <c r="T870" s="16">
        <f t="shared" si="780"/>
        <v>7711.6028764969087</v>
      </c>
      <c r="U870" s="16">
        <f t="shared" si="781"/>
        <v>500.86937839044413</v>
      </c>
      <c r="V870" s="16">
        <f t="shared" si="767"/>
        <v>7210.733498106465</v>
      </c>
      <c r="W870" s="16">
        <f t="shared" si="782"/>
        <v>1395.3842973760629</v>
      </c>
    </row>
    <row r="871" spans="2:23">
      <c r="B871" s="13">
        <v>22</v>
      </c>
      <c r="C871" s="16">
        <f t="shared" si="762"/>
        <v>396.34803100840509</v>
      </c>
      <c r="D871" s="16">
        <f t="shared" si="768"/>
        <v>-92007.432576945343</v>
      </c>
      <c r="E871" s="16">
        <f t="shared" si="769"/>
        <v>0</v>
      </c>
      <c r="F871" s="16">
        <f t="shared" si="763"/>
        <v>-92403.780607953755</v>
      </c>
      <c r="G871" s="16">
        <f t="shared" si="770"/>
        <v>0</v>
      </c>
      <c r="H871" s="16">
        <f t="shared" si="771"/>
        <v>-22328.364641010452</v>
      </c>
      <c r="I871" s="16">
        <f t="shared" si="772"/>
        <v>0</v>
      </c>
      <c r="J871" s="16">
        <f t="shared" si="764"/>
        <v>-22724.712672018857</v>
      </c>
      <c r="K871" s="16">
        <f t="shared" si="773"/>
        <v>0</v>
      </c>
      <c r="L871" s="16">
        <f t="shared" si="774"/>
        <v>6586.8822059153845</v>
      </c>
      <c r="M871" s="16">
        <f t="shared" si="775"/>
        <v>502.37642954062915</v>
      </c>
      <c r="N871" s="16">
        <f t="shared" si="765"/>
        <v>6084.5057763747554</v>
      </c>
      <c r="O871" s="16">
        <f t="shared" si="776"/>
        <v>1122.9793148585509</v>
      </c>
      <c r="P871" s="16">
        <f t="shared" si="777"/>
        <v>7346.4474542369617</v>
      </c>
      <c r="Q871" s="16">
        <f t="shared" si="778"/>
        <v>502.37642954062915</v>
      </c>
      <c r="R871" s="16">
        <f t="shared" si="766"/>
        <v>6844.0710246963326</v>
      </c>
      <c r="S871" s="16">
        <f t="shared" si="779"/>
        <v>1263.167539424383</v>
      </c>
      <c r="T871" s="16">
        <f t="shared" si="780"/>
        <v>7412.2013920435593</v>
      </c>
      <c r="U871" s="16">
        <f t="shared" si="781"/>
        <v>502.37642954062915</v>
      </c>
      <c r="V871" s="16">
        <f t="shared" si="767"/>
        <v>6909.8249625029302</v>
      </c>
      <c r="W871" s="16">
        <f t="shared" si="782"/>
        <v>1275.3033339722354</v>
      </c>
    </row>
    <row r="872" spans="2:23">
      <c r="B872" s="13">
        <v>23</v>
      </c>
      <c r="C872" s="16">
        <f t="shared" si="762"/>
        <v>396.34803100840509</v>
      </c>
      <c r="D872" s="16">
        <f t="shared" si="768"/>
        <v>-95175.894026192371</v>
      </c>
      <c r="E872" s="16">
        <f t="shared" si="769"/>
        <v>0</v>
      </c>
      <c r="F872" s="16">
        <f t="shared" si="763"/>
        <v>-95572.242057200783</v>
      </c>
      <c r="G872" s="16">
        <f t="shared" si="770"/>
        <v>0</v>
      </c>
      <c r="H872" s="16">
        <f t="shared" si="771"/>
        <v>-23406.454052179422</v>
      </c>
      <c r="I872" s="16">
        <f t="shared" si="772"/>
        <v>0</v>
      </c>
      <c r="J872" s="16">
        <f t="shared" si="764"/>
        <v>-23802.802083187828</v>
      </c>
      <c r="K872" s="16">
        <f t="shared" si="773"/>
        <v>0</v>
      </c>
      <c r="L872" s="16">
        <f t="shared" si="774"/>
        <v>6254.5068677666668</v>
      </c>
      <c r="M872" s="16">
        <f t="shared" si="775"/>
        <v>503.82224516218105</v>
      </c>
      <c r="N872" s="16">
        <f t="shared" si="765"/>
        <v>5750.6846226044854</v>
      </c>
      <c r="O872" s="16">
        <f t="shared" si="776"/>
        <v>1012.2739527708602</v>
      </c>
      <c r="P872" s="16">
        <f t="shared" si="777"/>
        <v>7035.2943691263481</v>
      </c>
      <c r="Q872" s="16">
        <f t="shared" si="778"/>
        <v>503.82224516218105</v>
      </c>
      <c r="R872" s="16">
        <f t="shared" si="766"/>
        <v>6531.4721239641667</v>
      </c>
      <c r="S872" s="16">
        <f t="shared" si="779"/>
        <v>1149.7133886197153</v>
      </c>
      <c r="T872" s="16">
        <f t="shared" si="780"/>
        <v>7102.8854719552619</v>
      </c>
      <c r="U872" s="16">
        <f t="shared" si="781"/>
        <v>503.82224516218105</v>
      </c>
      <c r="V872" s="16">
        <f t="shared" si="767"/>
        <v>6599.0632267930805</v>
      </c>
      <c r="W872" s="16">
        <f t="shared" si="782"/>
        <v>1161.6112264117276</v>
      </c>
    </row>
    <row r="873" spans="2:23">
      <c r="B873" s="13">
        <v>24</v>
      </c>
      <c r="C873" s="16">
        <f t="shared" si="762"/>
        <v>396.34803100840509</v>
      </c>
      <c r="D873" s="16">
        <f t="shared" si="768"/>
        <v>-98439.409318916805</v>
      </c>
      <c r="E873" s="16">
        <f t="shared" si="769"/>
        <v>0</v>
      </c>
      <c r="F873" s="16">
        <f t="shared" si="763"/>
        <v>-98835.757349925203</v>
      </c>
      <c r="G873" s="16">
        <f t="shared" si="770"/>
        <v>0</v>
      </c>
      <c r="H873" s="16">
        <f t="shared" si="771"/>
        <v>-24516.886145683464</v>
      </c>
      <c r="I873" s="16">
        <f t="shared" si="772"/>
        <v>0</v>
      </c>
      <c r="J873" s="16">
        <f t="shared" si="764"/>
        <v>-24913.234176691869</v>
      </c>
      <c r="K873" s="16">
        <f t="shared" si="773"/>
        <v>0</v>
      </c>
      <c r="L873" s="16">
        <f t="shared" si="774"/>
        <v>5911.3587509600547</v>
      </c>
      <c r="M873" s="16">
        <f t="shared" si="775"/>
        <v>505.20895872511278</v>
      </c>
      <c r="N873" s="16">
        <f t="shared" si="765"/>
        <v>5406.1497922349417</v>
      </c>
      <c r="O873" s="16">
        <f t="shared" si="776"/>
        <v>907.60869596003772</v>
      </c>
      <c r="P873" s="16">
        <f t="shared" si="777"/>
        <v>6713.9614551077257</v>
      </c>
      <c r="Q873" s="16">
        <f t="shared" si="778"/>
        <v>505.20895872511278</v>
      </c>
      <c r="R873" s="16">
        <f t="shared" si="766"/>
        <v>6208.7524963826127</v>
      </c>
      <c r="S873" s="16">
        <f t="shared" si="779"/>
        <v>1042.3532409098959</v>
      </c>
      <c r="T873" s="16">
        <f t="shared" si="780"/>
        <v>6783.4410533496794</v>
      </c>
      <c r="U873" s="16">
        <f t="shared" si="781"/>
        <v>505.20895872511278</v>
      </c>
      <c r="V873" s="16">
        <f t="shared" si="767"/>
        <v>6278.2320946245663</v>
      </c>
      <c r="W873" s="16">
        <f t="shared" si="782"/>
        <v>1054.0177877648096</v>
      </c>
    </row>
    <row r="874" spans="2:23">
      <c r="B874" s="13">
        <v>25</v>
      </c>
      <c r="C874" s="16">
        <f t="shared" si="762"/>
        <v>396.34803100840509</v>
      </c>
      <c r="D874" s="16">
        <f t="shared" si="768"/>
        <v>-101800.83007042296</v>
      </c>
      <c r="E874" s="16">
        <f t="shared" si="769"/>
        <v>0</v>
      </c>
      <c r="F874" s="16">
        <f t="shared" si="763"/>
        <v>-102197.17810143137</v>
      </c>
      <c r="G874" s="16">
        <f t="shared" si="770"/>
        <v>0</v>
      </c>
      <c r="H874" s="16">
        <f t="shared" si="771"/>
        <v>-25660.631201992626</v>
      </c>
      <c r="I874" s="16">
        <f t="shared" si="772"/>
        <v>0</v>
      </c>
      <c r="J874" s="16">
        <f t="shared" si="764"/>
        <v>-26056.979233001031</v>
      </c>
      <c r="K874" s="16">
        <f t="shared" si="773"/>
        <v>0</v>
      </c>
      <c r="L874" s="16">
        <f t="shared" si="774"/>
        <v>5557.1976174299862</v>
      </c>
      <c r="M874" s="16">
        <f t="shared" si="775"/>
        <v>506.53865999567137</v>
      </c>
      <c r="N874" s="16">
        <f t="shared" si="765"/>
        <v>5050.6589574343152</v>
      </c>
      <c r="O874" s="16">
        <f t="shared" si="776"/>
        <v>808.7060269155412</v>
      </c>
      <c r="P874" s="16">
        <f t="shared" si="777"/>
        <v>6382.2250411315435</v>
      </c>
      <c r="Q874" s="16">
        <f t="shared" si="778"/>
        <v>506.53865999567137</v>
      </c>
      <c r="R874" s="16">
        <f t="shared" si="766"/>
        <v>5875.6863811358726</v>
      </c>
      <c r="S874" s="16">
        <f t="shared" si="779"/>
        <v>940.80852196442163</v>
      </c>
      <c r="T874" s="16">
        <f t="shared" si="780"/>
        <v>6453.6458993483775</v>
      </c>
      <c r="U874" s="16">
        <f t="shared" si="781"/>
        <v>506.53865999567137</v>
      </c>
      <c r="V874" s="16">
        <f t="shared" si="767"/>
        <v>5947.1072393527065</v>
      </c>
      <c r="W874" s="16">
        <f t="shared" si="782"/>
        <v>952.24435221433714</v>
      </c>
    </row>
    <row r="875" spans="2:23">
      <c r="B875" s="13">
        <v>26</v>
      </c>
      <c r="C875" s="16">
        <f t="shared" si="762"/>
        <v>396.34803100840509</v>
      </c>
      <c r="D875" s="16">
        <f t="shared" si="768"/>
        <v>-105263.09344447432</v>
      </c>
      <c r="E875" s="16">
        <f t="shared" si="769"/>
        <v>0</v>
      </c>
      <c r="F875" s="16">
        <f t="shared" si="763"/>
        <v>-105659.44147548272</v>
      </c>
      <c r="G875" s="16">
        <f t="shared" si="770"/>
        <v>0</v>
      </c>
      <c r="H875" s="16">
        <f t="shared" si="771"/>
        <v>-26838.688609991063</v>
      </c>
      <c r="I875" s="16">
        <f t="shared" si="772"/>
        <v>0</v>
      </c>
      <c r="J875" s="16">
        <f t="shared" si="764"/>
        <v>-27235.036640999468</v>
      </c>
      <c r="K875" s="16">
        <f t="shared" si="773"/>
        <v>0</v>
      </c>
      <c r="L875" s="16">
        <f t="shared" si="774"/>
        <v>5191.7743687050297</v>
      </c>
      <c r="M875" s="16">
        <f t="shared" si="775"/>
        <v>507.81339306818825</v>
      </c>
      <c r="N875" s="16">
        <f t="shared" si="765"/>
        <v>4683.9609756368418</v>
      </c>
      <c r="O875" s="16">
        <f t="shared" si="776"/>
        <v>715.29957337894007</v>
      </c>
      <c r="P875" s="16">
        <f t="shared" si="777"/>
        <v>6039.8530586248098</v>
      </c>
      <c r="Q875" s="16">
        <f t="shared" si="778"/>
        <v>507.81339306818825</v>
      </c>
      <c r="R875" s="16">
        <f t="shared" si="766"/>
        <v>5532.0396655566219</v>
      </c>
      <c r="S875" s="16">
        <f t="shared" si="779"/>
        <v>844.81182342686202</v>
      </c>
      <c r="T875" s="16">
        <f t="shared" si="780"/>
        <v>6113.2694156202215</v>
      </c>
      <c r="U875" s="16">
        <f t="shared" si="781"/>
        <v>507.81339306818825</v>
      </c>
      <c r="V875" s="16">
        <f t="shared" si="767"/>
        <v>5605.4560225520336</v>
      </c>
      <c r="W875" s="16">
        <f t="shared" si="782"/>
        <v>856.02342171109296</v>
      </c>
    </row>
    <row r="876" spans="2:23">
      <c r="B876" s="13">
        <v>27</v>
      </c>
      <c r="C876" s="16">
        <f t="shared" si="762"/>
        <v>396.34803100840509</v>
      </c>
      <c r="D876" s="16">
        <f t="shared" si="768"/>
        <v>-108829.2247197472</v>
      </c>
      <c r="E876" s="16">
        <f t="shared" si="769"/>
        <v>0</v>
      </c>
      <c r="F876" s="16">
        <f t="shared" si="763"/>
        <v>-109225.57275075561</v>
      </c>
      <c r="G876" s="16">
        <f t="shared" si="770"/>
        <v>0</v>
      </c>
      <c r="H876" s="16">
        <f t="shared" si="771"/>
        <v>-28052.087740229454</v>
      </c>
      <c r="I876" s="16">
        <f t="shared" si="772"/>
        <v>0</v>
      </c>
      <c r="J876" s="16">
        <f t="shared" si="764"/>
        <v>-28448.435771237859</v>
      </c>
      <c r="K876" s="16">
        <f t="shared" si="773"/>
        <v>0</v>
      </c>
      <c r="L876" s="16">
        <f t="shared" si="774"/>
        <v>4814.8308452961355</v>
      </c>
      <c r="M876" s="16">
        <f t="shared" si="775"/>
        <v>509.03515473559679</v>
      </c>
      <c r="N876" s="16">
        <f t="shared" si="765"/>
        <v>4305.7956905605388</v>
      </c>
      <c r="O876" s="16">
        <f t="shared" si="776"/>
        <v>627.13375782225103</v>
      </c>
      <c r="P876" s="16">
        <f t="shared" si="777"/>
        <v>5686.6048538122741</v>
      </c>
      <c r="Q876" s="16">
        <f t="shared" si="778"/>
        <v>509.03515473559679</v>
      </c>
      <c r="R876" s="16">
        <f t="shared" si="766"/>
        <v>5177.5696990766774</v>
      </c>
      <c r="S876" s="16">
        <f t="shared" si="779"/>
        <v>754.1065519868805</v>
      </c>
      <c r="T876" s="16">
        <f t="shared" si="780"/>
        <v>5762.0724638221373</v>
      </c>
      <c r="U876" s="16">
        <f t="shared" si="781"/>
        <v>509.03515473559679</v>
      </c>
      <c r="V876" s="16">
        <f t="shared" si="767"/>
        <v>5253.0373090865405</v>
      </c>
      <c r="W876" s="16">
        <f t="shared" si="782"/>
        <v>765.09831501063627</v>
      </c>
    </row>
    <row r="877" spans="2:23">
      <c r="B877" s="13">
        <v>28</v>
      </c>
      <c r="C877" s="16">
        <f t="shared" si="762"/>
        <v>396.34803100840509</v>
      </c>
      <c r="D877" s="16">
        <f t="shared" si="768"/>
        <v>-112502.33993327829</v>
      </c>
      <c r="E877" s="16">
        <f t="shared" si="769"/>
        <v>0</v>
      </c>
      <c r="F877" s="16">
        <f t="shared" si="763"/>
        <v>-112898.68796428668</v>
      </c>
      <c r="G877" s="16">
        <f t="shared" si="770"/>
        <v>0</v>
      </c>
      <c r="H877" s="16">
        <f t="shared" si="771"/>
        <v>-29301.888844374997</v>
      </c>
      <c r="I877" s="16">
        <f t="shared" si="772"/>
        <v>0</v>
      </c>
      <c r="J877" s="16">
        <f t="shared" si="764"/>
        <v>-29698.236875383402</v>
      </c>
      <c r="K877" s="16">
        <f t="shared" si="773"/>
        <v>0</v>
      </c>
      <c r="L877" s="16">
        <f t="shared" si="774"/>
        <v>4426.0996221548003</v>
      </c>
      <c r="M877" s="16">
        <f t="shared" si="775"/>
        <v>510.20589317293309</v>
      </c>
      <c r="N877" s="16">
        <f t="shared" si="765"/>
        <v>3915.8937289818673</v>
      </c>
      <c r="O877" s="16">
        <f t="shared" si="776"/>
        <v>543.96345012575671</v>
      </c>
      <c r="P877" s="16">
        <f t="shared" si="777"/>
        <v>5322.2309964688802</v>
      </c>
      <c r="Q877" s="16">
        <f t="shared" si="778"/>
        <v>510.20589317293309</v>
      </c>
      <c r="R877" s="16">
        <f t="shared" si="766"/>
        <v>4812.0251032959468</v>
      </c>
      <c r="S877" s="16">
        <f t="shared" si="779"/>
        <v>668.44658165970714</v>
      </c>
      <c r="T877" s="16">
        <f t="shared" si="780"/>
        <v>5399.807171502418</v>
      </c>
      <c r="U877" s="16">
        <f t="shared" si="781"/>
        <v>510.20589317293309</v>
      </c>
      <c r="V877" s="16">
        <f t="shared" si="767"/>
        <v>4889.6012783294846</v>
      </c>
      <c r="W877" s="16">
        <f t="shared" si="782"/>
        <v>679.22281991829118</v>
      </c>
    </row>
    <row r="878" spans="2:23">
      <c r="B878" s="13">
        <v>29</v>
      </c>
      <c r="C878" s="16">
        <f t="shared" si="762"/>
        <v>396.34803100840509</v>
      </c>
      <c r="D878" s="16">
        <f t="shared" si="768"/>
        <v>-116285.64860321529</v>
      </c>
      <c r="E878" s="16">
        <f t="shared" si="769"/>
        <v>0</v>
      </c>
      <c r="F878" s="16">
        <f t="shared" si="763"/>
        <v>-116681.9966342237</v>
      </c>
      <c r="G878" s="16">
        <f t="shared" si="770"/>
        <v>0</v>
      </c>
      <c r="H878" s="16">
        <f t="shared" si="771"/>
        <v>-30589.183981644903</v>
      </c>
      <c r="I878" s="16">
        <f t="shared" si="772"/>
        <v>0</v>
      </c>
      <c r="J878" s="16">
        <f t="shared" si="764"/>
        <v>-30985.532012653308</v>
      </c>
      <c r="K878" s="16">
        <f t="shared" si="773"/>
        <v>0</v>
      </c>
      <c r="L878" s="16">
        <f t="shared" si="774"/>
        <v>4025.3037997696206</v>
      </c>
      <c r="M878" s="16">
        <f t="shared" si="775"/>
        <v>511.3275069089816</v>
      </c>
      <c r="N878" s="16">
        <f t="shared" si="765"/>
        <v>3513.9762928606388</v>
      </c>
      <c r="O878" s="16">
        <f t="shared" si="776"/>
        <v>465.553624196599</v>
      </c>
      <c r="P878" s="16">
        <f t="shared" si="777"/>
        <v>4946.4730846820357</v>
      </c>
      <c r="Q878" s="16">
        <f t="shared" si="778"/>
        <v>511.3275069089816</v>
      </c>
      <c r="R878" s="16">
        <f t="shared" si="766"/>
        <v>4435.1455777730544</v>
      </c>
      <c r="S878" s="16">
        <f t="shared" si="779"/>
        <v>587.59591001419744</v>
      </c>
      <c r="T878" s="16">
        <f t="shared" si="780"/>
        <v>5026.2167380460105</v>
      </c>
      <c r="U878" s="16">
        <f t="shared" si="781"/>
        <v>511.3275069089816</v>
      </c>
      <c r="V878" s="16">
        <f t="shared" si="767"/>
        <v>4514.8892311370291</v>
      </c>
      <c r="W878" s="16">
        <f t="shared" si="782"/>
        <v>598.16084948339744</v>
      </c>
    </row>
    <row r="879" spans="2:23">
      <c r="B879" s="13">
        <v>30</v>
      </c>
      <c r="C879" s="16">
        <f t="shared" si="762"/>
        <v>396.34803100840509</v>
      </c>
      <c r="D879" s="16">
        <f t="shared" si="768"/>
        <v>-120182.45653325041</v>
      </c>
      <c r="E879" s="16">
        <f t="shared" si="769"/>
        <v>0</v>
      </c>
      <c r="F879" s="16">
        <f t="shared" si="763"/>
        <v>-120578.80456425881</v>
      </c>
      <c r="G879" s="16">
        <f t="shared" si="770"/>
        <v>0</v>
      </c>
      <c r="H879" s="16">
        <f t="shared" si="771"/>
        <v>-31915.097973032909</v>
      </c>
      <c r="I879" s="16">
        <f t="shared" si="772"/>
        <v>0</v>
      </c>
      <c r="J879" s="16">
        <f t="shared" si="764"/>
        <v>-32311.446004041314</v>
      </c>
      <c r="K879" s="16">
        <f t="shared" si="773"/>
        <v>0</v>
      </c>
      <c r="L879" s="16">
        <f t="shared" si="774"/>
        <v>3612.1567904831654</v>
      </c>
      <c r="M879" s="16">
        <f t="shared" si="775"/>
        <v>512.40184406217907</v>
      </c>
      <c r="N879" s="16">
        <f t="shared" si="765"/>
        <v>3099.7549464209865</v>
      </c>
      <c r="O879" s="16">
        <f t="shared" si="776"/>
        <v>391.67901918824697</v>
      </c>
      <c r="P879" s="16">
        <f t="shared" si="777"/>
        <v>4559.0635452160332</v>
      </c>
      <c r="Q879" s="16">
        <f t="shared" si="778"/>
        <v>512.40184406217907</v>
      </c>
      <c r="R879" s="16">
        <f t="shared" si="766"/>
        <v>4046.6617011538542</v>
      </c>
      <c r="S879" s="16">
        <f t="shared" si="779"/>
        <v>511.32831900942205</v>
      </c>
      <c r="T879" s="16">
        <f t="shared" si="780"/>
        <v>4641.0352362549975</v>
      </c>
      <c r="U879" s="16">
        <f t="shared" si="781"/>
        <v>512.40184406217907</v>
      </c>
      <c r="V879" s="16">
        <f t="shared" si="767"/>
        <v>4128.6333921928181</v>
      </c>
      <c r="W879" s="16">
        <f t="shared" si="782"/>
        <v>521.68610280275527</v>
      </c>
    </row>
    <row r="880" spans="2:23">
      <c r="B880" s="13">
        <v>31</v>
      </c>
      <c r="C880" s="16">
        <f t="shared" si="762"/>
        <v>396.34803100840509</v>
      </c>
      <c r="D880" s="16">
        <f t="shared" si="768"/>
        <v>-124196.16870118657</v>
      </c>
      <c r="E880" s="16">
        <f t="shared" si="769"/>
        <v>0</v>
      </c>
      <c r="F880" s="16">
        <f t="shared" si="763"/>
        <v>-124592.51673219498</v>
      </c>
      <c r="G880" s="16">
        <f t="shared" si="770"/>
        <v>0</v>
      </c>
      <c r="H880" s="16">
        <f t="shared" si="771"/>
        <v>-33280.789384162556</v>
      </c>
      <c r="I880" s="16">
        <f t="shared" si="772"/>
        <v>0</v>
      </c>
      <c r="J880" s="16">
        <f t="shared" si="764"/>
        <v>-33677.137415170961</v>
      </c>
      <c r="K880" s="16">
        <f t="shared" si="773"/>
        <v>0</v>
      </c>
      <c r="L880" s="16">
        <f t="shared" si="774"/>
        <v>3186.3620996239888</v>
      </c>
      <c r="M880" s="16">
        <f t="shared" si="775"/>
        <v>513.43070181790983</v>
      </c>
      <c r="N880" s="16">
        <f t="shared" si="765"/>
        <v>2672.9313978060791</v>
      </c>
      <c r="O880" s="16">
        <f t="shared" si="776"/>
        <v>322.12380590419463</v>
      </c>
      <c r="P880" s="16">
        <f t="shared" si="777"/>
        <v>4159.7254290840929</v>
      </c>
      <c r="Q880" s="16">
        <f t="shared" si="778"/>
        <v>513.43070181790983</v>
      </c>
      <c r="R880" s="16">
        <f t="shared" si="766"/>
        <v>3646.2947272661831</v>
      </c>
      <c r="S880" s="16">
        <f t="shared" si="779"/>
        <v>439.42704102299371</v>
      </c>
      <c r="T880" s="16">
        <f t="shared" si="780"/>
        <v>4243.9874091706852</v>
      </c>
      <c r="U880" s="16">
        <f t="shared" si="781"/>
        <v>513.43070181790983</v>
      </c>
      <c r="V880" s="16">
        <f t="shared" si="767"/>
        <v>3730.5567073527754</v>
      </c>
      <c r="W880" s="16">
        <f t="shared" si="782"/>
        <v>449.5817310164577</v>
      </c>
    </row>
    <row r="881" spans="2:23">
      <c r="B881" s="13">
        <v>32</v>
      </c>
      <c r="C881" s="16">
        <f t="shared" ref="C881:C902" si="783">IF($B$842-12*$B881&lt;=0,0,($B$845*MIN(12,$B$842-12*$B881)-$B$841*(MIN(12,$B$842-12*$B881)-MAX(0,MIN(12,$B$842-12*$B881,$B$843-12*$B881))))/12)</f>
        <v>396.34803100840509</v>
      </c>
      <c r="D881" s="16">
        <f t="shared" si="768"/>
        <v>-128330.29223416084</v>
      </c>
      <c r="E881" s="16">
        <f t="shared" si="769"/>
        <v>0</v>
      </c>
      <c r="F881" s="16">
        <f t="shared" ref="F881:F912" si="784">IF(E881&gt;0,IF(E881&lt;=D881,D881-E881,C881*(D881/E881-1)),D881-C881)</f>
        <v>-128726.64026516923</v>
      </c>
      <c r="G881" s="16">
        <f t="shared" si="770"/>
        <v>0</v>
      </c>
      <c r="H881" s="16">
        <f t="shared" si="771"/>
        <v>-34687.45153762609</v>
      </c>
      <c r="I881" s="16">
        <f t="shared" si="772"/>
        <v>0</v>
      </c>
      <c r="J881" s="16">
        <f t="shared" ref="J881:J912" si="785">IF(I881&gt;0,IF(I881&lt;=H881,H881-I881,C881*(H881/I881-1)),H881-C881)</f>
        <v>-35083.799568634495</v>
      </c>
      <c r="K881" s="16">
        <f t="shared" si="773"/>
        <v>0</v>
      </c>
      <c r="L881" s="16">
        <f t="shared" si="774"/>
        <v>2747.613101060781</v>
      </c>
      <c r="M881" s="16">
        <f t="shared" si="775"/>
        <v>514.41582612540947</v>
      </c>
      <c r="N881" s="16">
        <f t="shared" ref="N881:N912" si="786">IF(M881&gt;0,IF(M881&lt;=L881,L881-M881,C881*(L881/M881-1)),L881-C881)</f>
        <v>2233.1972749353718</v>
      </c>
      <c r="O881" s="16">
        <f t="shared" si="776"/>
        <v>256.68125889701543</v>
      </c>
      <c r="P881" s="16">
        <f t="shared" si="777"/>
        <v>3748.1722019460003</v>
      </c>
      <c r="Q881" s="16">
        <f t="shared" si="778"/>
        <v>514.41582612540947</v>
      </c>
      <c r="R881" s="16">
        <f t="shared" ref="R881:R912" si="787">IF(Q881&gt;0,IF(Q881&lt;=P881,P881-Q881,C881*(P881/Q881-1)),P881-C881)</f>
        <v>3233.7563758205906</v>
      </c>
      <c r="S881" s="16">
        <f t="shared" si="779"/>
        <v>371.68443058211255</v>
      </c>
      <c r="T881" s="16">
        <f t="shared" si="780"/>
        <v>3834.7884617562122</v>
      </c>
      <c r="U881" s="16">
        <f t="shared" si="781"/>
        <v>514.41582612540947</v>
      </c>
      <c r="V881" s="16">
        <f t="shared" ref="V881:V912" si="788">IF(U881&gt;0,IF(U881&lt;=T881,T881-U881,C881*(T881/U881-1)),T881-C881)</f>
        <v>3320.3726356308025</v>
      </c>
      <c r="W881" s="16">
        <f t="shared" si="782"/>
        <v>381.64000900707725</v>
      </c>
    </row>
    <row r="882" spans="2:23">
      <c r="B882" s="13">
        <v>33</v>
      </c>
      <c r="C882" s="16">
        <f t="shared" si="783"/>
        <v>396.34803100840509</v>
      </c>
      <c r="D882" s="16">
        <f t="shared" ref="D882:D902" si="789">IF($B882&gt;$B$844,F881,F881*$B$73*IF(F881&gt;0,$B$72,1))</f>
        <v>-132588.43947312431</v>
      </c>
      <c r="E882" s="16">
        <f t="shared" ref="E882:E913" si="790">IF(AND(C882&gt;0,D882&gt;0),C882/(1-$B$71*MAX(0,1-G881/D882)),0)</f>
        <v>0</v>
      </c>
      <c r="F882" s="16">
        <f t="shared" si="784"/>
        <v>-132984.78750413272</v>
      </c>
      <c r="G882" s="16">
        <f t="shared" ref="G882:G913" si="791">IF(E882&gt;0,IF(E882&lt;=D882,G881*(1-E882/D882),0),IF(AND(C882&lt;0,F882&gt;0),G881-C882,G881))/$B$74</f>
        <v>0</v>
      </c>
      <c r="H882" s="16">
        <f t="shared" ref="H882:H902" si="792">IF($B882&gt;$B$844,J881,J881*$B$73*IF(J881&gt;0,$B$72,1))</f>
        <v>-36136.31355569353</v>
      </c>
      <c r="I882" s="16">
        <f t="shared" ref="I882:I913" si="793">IF(AND(C882&gt;0,H882&gt;0),C882/(1-$B$71*MAX(0,1-K881/H882)),0)</f>
        <v>0</v>
      </c>
      <c r="J882" s="16">
        <f t="shared" si="785"/>
        <v>-36532.661586701935</v>
      </c>
      <c r="K882" s="16">
        <f t="shared" ref="K882:K913" si="794">IF(I882&gt;0,IF(I882&lt;=H882,K881*(1-I882/H882),0),IF(AND(C882&lt;0,J882&gt;0),K881-C882,K881))/$B$74</f>
        <v>0</v>
      </c>
      <c r="L882" s="16">
        <f t="shared" ref="L882:L902" si="795">IF($B882&gt;$B$844,N881,N881*$B$73*IF(N881&gt;0,$B$72,1))</f>
        <v>2295.5928067970658</v>
      </c>
      <c r="M882" s="16">
        <f t="shared" ref="M882:M913" si="796">IF(AND(C882&gt;0,L882&gt;0),C882/(1-$B$71*MAX(0,1-O881/L882)),0)</f>
        <v>515.35891159360222</v>
      </c>
      <c r="N882" s="16">
        <f t="shared" si="786"/>
        <v>1780.2338952034636</v>
      </c>
      <c r="O882" s="16">
        <f t="shared" ref="O882:O913" si="797">IF(M882&gt;0,IF(M882&lt;=L882,O881*(1-M882/L882),0),IF(AND(C882&lt;0,N882&gt;0),O881-C882,O881))/$B$74</f>
        <v>195.1534347062013</v>
      </c>
      <c r="P882" s="16">
        <f t="shared" ref="P882:P902" si="798">IF($B882&gt;$B$844,R881,R881*$B$73*IF(R881&gt;0,$B$72,1))</f>
        <v>3324.107528961018</v>
      </c>
      <c r="Q882" s="16">
        <f t="shared" ref="Q882:Q913" si="799">IF(AND(C882&gt;0,P882&gt;0),C882/(1-$B$71*MAX(0,1-S881/P882)),0)</f>
        <v>515.35891159360233</v>
      </c>
      <c r="R882" s="16">
        <f t="shared" si="787"/>
        <v>2808.7486173674156</v>
      </c>
      <c r="S882" s="16">
        <f t="shared" ref="S882:S913" si="800">IF(Q882&gt;0,IF(Q882&lt;=P882,S881*(1-Q882/P882),0),IF(AND(C882&lt;0,R882&gt;0),S881-C882,S881))/$B$74</f>
        <v>307.90164224061022</v>
      </c>
      <c r="T882" s="16">
        <f t="shared" ref="T882:T902" si="801">IF($B882&gt;$B$844,V881,V881*$B$73*IF(V881&gt;0,$B$72,1))</f>
        <v>3413.1438470703274</v>
      </c>
      <c r="U882" s="16">
        <f t="shared" ref="U882:U913" si="802">IF(AND(C882&gt;0,T882&gt;0),C882/(1-$B$71*MAX(0,1-W881/T882)),0)</f>
        <v>515.35891159360222</v>
      </c>
      <c r="V882" s="16">
        <f t="shared" si="788"/>
        <v>2897.784935476725</v>
      </c>
      <c r="W882" s="16">
        <f t="shared" ref="W882:W913" si="803">IF(U882&gt;0,IF(U882&lt;=T882,W881*(1-U882/T882),0),IF(AND(C882&lt;0,V882&gt;0),W881-C882,W881))/$B$74</f>
        <v>317.66201324547757</v>
      </c>
    </row>
    <row r="883" spans="2:23">
      <c r="B883" s="13">
        <v>34</v>
      </c>
      <c r="C883" s="16">
        <f t="shared" si="783"/>
        <v>396.34803100840509</v>
      </c>
      <c r="D883" s="16">
        <f t="shared" si="789"/>
        <v>-136974.33112925669</v>
      </c>
      <c r="E883" s="16">
        <f t="shared" si="790"/>
        <v>0</v>
      </c>
      <c r="F883" s="16">
        <f t="shared" si="784"/>
        <v>-137370.67916026511</v>
      </c>
      <c r="G883" s="16">
        <f t="shared" si="791"/>
        <v>0</v>
      </c>
      <c r="H883" s="16">
        <f t="shared" si="792"/>
        <v>-37628.641434302997</v>
      </c>
      <c r="I883" s="16">
        <f t="shared" si="793"/>
        <v>0</v>
      </c>
      <c r="J883" s="16">
        <f t="shared" si="785"/>
        <v>-38024.989465311402</v>
      </c>
      <c r="K883" s="16">
        <f t="shared" si="794"/>
        <v>0</v>
      </c>
      <c r="L883" s="16">
        <f t="shared" si="795"/>
        <v>1829.9736302354486</v>
      </c>
      <c r="M883" s="16">
        <f t="shared" si="796"/>
        <v>516.26160156634148</v>
      </c>
      <c r="N883" s="16">
        <f t="shared" si="786"/>
        <v>1313.712028669107</v>
      </c>
      <c r="O883" s="16">
        <f t="shared" si="797"/>
        <v>137.35085661500733</v>
      </c>
      <c r="P883" s="16">
        <f t="shared" si="798"/>
        <v>2887.2250537366613</v>
      </c>
      <c r="Q883" s="16">
        <f t="shared" si="799"/>
        <v>516.26160156634148</v>
      </c>
      <c r="R883" s="16">
        <f t="shared" si="787"/>
        <v>2370.9634521703197</v>
      </c>
      <c r="S883" s="16">
        <f t="shared" si="800"/>
        <v>247.88831498207495</v>
      </c>
      <c r="T883" s="16">
        <f t="shared" si="801"/>
        <v>2978.7490465739447</v>
      </c>
      <c r="U883" s="16">
        <f t="shared" si="802"/>
        <v>516.26160156634148</v>
      </c>
      <c r="V883" s="16">
        <f t="shared" si="788"/>
        <v>2462.4874450076031</v>
      </c>
      <c r="W883" s="16">
        <f t="shared" si="803"/>
        <v>257.45730616331741</v>
      </c>
    </row>
    <row r="884" spans="2:23">
      <c r="B884" s="13">
        <v>35</v>
      </c>
      <c r="C884" s="16">
        <f t="shared" si="783"/>
        <v>396.34803100840509</v>
      </c>
      <c r="D884" s="16">
        <f t="shared" si="789"/>
        <v>-141491.79953507305</v>
      </c>
      <c r="E884" s="16">
        <f t="shared" si="790"/>
        <v>0</v>
      </c>
      <c r="F884" s="16">
        <f t="shared" si="784"/>
        <v>-141888.14756608146</v>
      </c>
      <c r="G884" s="16">
        <f t="shared" si="791"/>
        <v>0</v>
      </c>
      <c r="H884" s="16">
        <f t="shared" si="792"/>
        <v>-39165.739149270747</v>
      </c>
      <c r="I884" s="16">
        <f t="shared" si="793"/>
        <v>0</v>
      </c>
      <c r="J884" s="16">
        <f t="shared" si="785"/>
        <v>-39562.087180279152</v>
      </c>
      <c r="K884" s="16">
        <f t="shared" si="794"/>
        <v>0</v>
      </c>
      <c r="L884" s="16">
        <f t="shared" si="795"/>
        <v>1350.4171427501219</v>
      </c>
      <c r="M884" s="16">
        <f t="shared" si="796"/>
        <v>517.12548835865641</v>
      </c>
      <c r="N884" s="16">
        <f t="shared" si="786"/>
        <v>833.2916543914655</v>
      </c>
      <c r="O884" s="16">
        <f t="shared" si="797"/>
        <v>83.092206247747242</v>
      </c>
      <c r="P884" s="16">
        <f t="shared" si="798"/>
        <v>2437.2081710239586</v>
      </c>
      <c r="Q884" s="16">
        <f t="shared" si="799"/>
        <v>517.12548835865641</v>
      </c>
      <c r="R884" s="16">
        <f t="shared" si="787"/>
        <v>1920.0826826653022</v>
      </c>
      <c r="S884" s="16">
        <f t="shared" si="800"/>
        <v>191.46226347036259</v>
      </c>
      <c r="T884" s="16">
        <f t="shared" si="801"/>
        <v>2531.2893442211157</v>
      </c>
      <c r="U884" s="16">
        <f t="shared" si="802"/>
        <v>517.12548835865641</v>
      </c>
      <c r="V884" s="16">
        <f t="shared" si="788"/>
        <v>2014.1638558624593</v>
      </c>
      <c r="W884" s="16">
        <f t="shared" si="803"/>
        <v>200.84362737354144</v>
      </c>
    </row>
    <row r="885" spans="2:23">
      <c r="B885" s="13">
        <v>36</v>
      </c>
      <c r="C885" s="16">
        <f t="shared" si="783"/>
        <v>396.34803100840509</v>
      </c>
      <c r="D885" s="16">
        <f t="shared" si="789"/>
        <v>-146144.7919930639</v>
      </c>
      <c r="E885" s="16">
        <f t="shared" si="790"/>
        <v>0</v>
      </c>
      <c r="F885" s="16">
        <f t="shared" si="784"/>
        <v>-146541.14002407232</v>
      </c>
      <c r="G885" s="16">
        <f t="shared" si="791"/>
        <v>0</v>
      </c>
      <c r="H885" s="16">
        <f t="shared" si="792"/>
        <v>-40748.949795687528</v>
      </c>
      <c r="I885" s="16">
        <f t="shared" si="793"/>
        <v>0</v>
      </c>
      <c r="J885" s="16">
        <f t="shared" si="785"/>
        <v>-41145.297826695933</v>
      </c>
      <c r="K885" s="16">
        <f t="shared" si="794"/>
        <v>0</v>
      </c>
      <c r="L885" s="16">
        <f t="shared" si="795"/>
        <v>856.57382321516309</v>
      </c>
      <c r="M885" s="16">
        <f t="shared" si="796"/>
        <v>517.9521136367523</v>
      </c>
      <c r="N885" s="16">
        <f t="shared" si="786"/>
        <v>338.62170957841079</v>
      </c>
      <c r="O885" s="16">
        <f t="shared" si="797"/>
        <v>32.204022274531873</v>
      </c>
      <c r="P885" s="16">
        <f t="shared" si="798"/>
        <v>1973.7297928189707</v>
      </c>
      <c r="Q885" s="16">
        <f t="shared" si="799"/>
        <v>517.9521136367523</v>
      </c>
      <c r="R885" s="16">
        <f t="shared" si="787"/>
        <v>1455.7776791822184</v>
      </c>
      <c r="S885" s="16">
        <f t="shared" si="800"/>
        <v>138.44917641435083</v>
      </c>
      <c r="T885" s="16">
        <f t="shared" si="801"/>
        <v>2070.4395939952565</v>
      </c>
      <c r="U885" s="16">
        <f t="shared" si="802"/>
        <v>517.9521136367523</v>
      </c>
      <c r="V885" s="16">
        <f t="shared" si="788"/>
        <v>1552.4874803585042</v>
      </c>
      <c r="W885" s="16">
        <f t="shared" si="803"/>
        <v>147.64659200570264</v>
      </c>
    </row>
    <row r="886" spans="2:23">
      <c r="B886" s="13">
        <v>37</v>
      </c>
      <c r="C886" s="16">
        <f t="shared" si="783"/>
        <v>396.34803100840509</v>
      </c>
      <c r="D886" s="16">
        <f t="shared" si="789"/>
        <v>-150937.37422479448</v>
      </c>
      <c r="E886" s="16">
        <f t="shared" si="790"/>
        <v>0</v>
      </c>
      <c r="F886" s="16">
        <f t="shared" si="784"/>
        <v>-151333.72225580289</v>
      </c>
      <c r="G886" s="16">
        <f t="shared" si="791"/>
        <v>0</v>
      </c>
      <c r="H886" s="16">
        <f t="shared" si="792"/>
        <v>-42379.656761496815</v>
      </c>
      <c r="I886" s="16">
        <f t="shared" si="793"/>
        <v>0</v>
      </c>
      <c r="J886" s="16">
        <f t="shared" si="785"/>
        <v>-42776.00479250522</v>
      </c>
      <c r="K886" s="16">
        <f t="shared" si="794"/>
        <v>0</v>
      </c>
      <c r="L886" s="16">
        <f t="shared" si="795"/>
        <v>348.08280014403158</v>
      </c>
      <c r="M886" s="16">
        <f t="shared" si="796"/>
        <v>518.7429689256287</v>
      </c>
      <c r="N886" s="16">
        <f t="shared" si="786"/>
        <v>-130.39371311044343</v>
      </c>
      <c r="O886" s="16">
        <f t="shared" si="797"/>
        <v>0</v>
      </c>
      <c r="P886" s="16">
        <f t="shared" si="798"/>
        <v>1496.4521075385696</v>
      </c>
      <c r="Q886" s="16">
        <f t="shared" si="799"/>
        <v>518.7429689256287</v>
      </c>
      <c r="R886" s="16">
        <f t="shared" si="787"/>
        <v>977.70913861294093</v>
      </c>
      <c r="S886" s="16">
        <f t="shared" si="800"/>
        <v>88.682322263542105</v>
      </c>
      <c r="T886" s="16">
        <f t="shared" si="801"/>
        <v>1595.8639805597209</v>
      </c>
      <c r="U886" s="16">
        <f t="shared" si="802"/>
        <v>518.7429689256287</v>
      </c>
      <c r="V886" s="16">
        <f t="shared" si="788"/>
        <v>1077.1210116340922</v>
      </c>
      <c r="W886" s="16">
        <f t="shared" si="803"/>
        <v>97.699396372710524</v>
      </c>
    </row>
    <row r="887" spans="2:23">
      <c r="B887" s="13">
        <v>38</v>
      </c>
      <c r="C887" s="16">
        <f t="shared" si="783"/>
        <v>396.34803100840509</v>
      </c>
      <c r="D887" s="16">
        <f t="shared" si="789"/>
        <v>-155873.73392347698</v>
      </c>
      <c r="E887" s="16">
        <f t="shared" si="790"/>
        <v>0</v>
      </c>
      <c r="F887" s="16">
        <f t="shared" si="784"/>
        <v>-156270.08195448539</v>
      </c>
      <c r="G887" s="16">
        <f t="shared" si="791"/>
        <v>0</v>
      </c>
      <c r="H887" s="16">
        <f t="shared" si="792"/>
        <v>-44059.284936280375</v>
      </c>
      <c r="I887" s="16">
        <f t="shared" si="793"/>
        <v>0</v>
      </c>
      <c r="J887" s="16">
        <f t="shared" si="785"/>
        <v>-44455.63296728878</v>
      </c>
      <c r="K887" s="16">
        <f t="shared" si="794"/>
        <v>0</v>
      </c>
      <c r="L887" s="16">
        <f t="shared" si="795"/>
        <v>-134.30552450375674</v>
      </c>
      <c r="M887" s="16">
        <f t="shared" si="796"/>
        <v>0</v>
      </c>
      <c r="N887" s="16">
        <f t="shared" si="786"/>
        <v>-530.6535555121618</v>
      </c>
      <c r="O887" s="16">
        <f t="shared" si="797"/>
        <v>0</v>
      </c>
      <c r="P887" s="16">
        <f t="shared" si="798"/>
        <v>1005.0263319457865</v>
      </c>
      <c r="Q887" s="16">
        <f t="shared" si="799"/>
        <v>519.4994962292833</v>
      </c>
      <c r="R887" s="16">
        <f t="shared" si="787"/>
        <v>485.52683571650323</v>
      </c>
      <c r="S887" s="16">
        <f t="shared" si="800"/>
        <v>42.002262404922753</v>
      </c>
      <c r="T887" s="16">
        <f t="shared" si="801"/>
        <v>1107.2157726991486</v>
      </c>
      <c r="U887" s="16">
        <f t="shared" si="802"/>
        <v>519.4994962292833</v>
      </c>
      <c r="V887" s="16">
        <f t="shared" si="788"/>
        <v>587.71627646986531</v>
      </c>
      <c r="W887" s="16">
        <f t="shared" si="803"/>
        <v>50.842531139401572</v>
      </c>
    </row>
    <row r="888" spans="2:23">
      <c r="B888" s="13">
        <v>39</v>
      </c>
      <c r="C888" s="16">
        <f t="shared" si="783"/>
        <v>396.34803100840509</v>
      </c>
      <c r="D888" s="16">
        <f t="shared" si="789"/>
        <v>-160958.18441311995</v>
      </c>
      <c r="E888" s="16">
        <f t="shared" si="790"/>
        <v>0</v>
      </c>
      <c r="F888" s="16">
        <f t="shared" si="784"/>
        <v>-161354.53244412836</v>
      </c>
      <c r="G888" s="16">
        <f t="shared" si="791"/>
        <v>0</v>
      </c>
      <c r="H888" s="16">
        <f t="shared" si="792"/>
        <v>-45789.301956307449</v>
      </c>
      <c r="I888" s="16">
        <f t="shared" si="793"/>
        <v>0</v>
      </c>
      <c r="J888" s="16">
        <f t="shared" si="785"/>
        <v>-46185.649987315854</v>
      </c>
      <c r="K888" s="16">
        <f t="shared" si="794"/>
        <v>0</v>
      </c>
      <c r="L888" s="16">
        <f t="shared" si="795"/>
        <v>-546.57316217752668</v>
      </c>
      <c r="M888" s="16">
        <f t="shared" si="796"/>
        <v>0</v>
      </c>
      <c r="N888" s="16">
        <f t="shared" si="786"/>
        <v>-942.92119318593177</v>
      </c>
      <c r="O888" s="16">
        <f t="shared" si="797"/>
        <v>0</v>
      </c>
      <c r="P888" s="16">
        <f t="shared" si="798"/>
        <v>499.09245550642231</v>
      </c>
      <c r="Q888" s="16">
        <f t="shared" si="799"/>
        <v>520.2230887495333</v>
      </c>
      <c r="R888" s="16">
        <f t="shared" si="787"/>
        <v>-16.099025708372682</v>
      </c>
      <c r="S888" s="16">
        <f t="shared" si="800"/>
        <v>0</v>
      </c>
      <c r="T888" s="16">
        <f t="shared" si="801"/>
        <v>604.1370692344334</v>
      </c>
      <c r="U888" s="16">
        <f t="shared" si="802"/>
        <v>520.2230887495333</v>
      </c>
      <c r="V888" s="16">
        <f t="shared" si="788"/>
        <v>83.913980484900094</v>
      </c>
      <c r="W888" s="16">
        <f t="shared" si="803"/>
        <v>6.9235021210177816</v>
      </c>
    </row>
    <row r="889" spans="2:23">
      <c r="B889" s="13">
        <v>40</v>
      </c>
      <c r="C889" s="16">
        <f t="shared" si="783"/>
        <v>66.05800516806751</v>
      </c>
      <c r="D889" s="16">
        <f t="shared" si="789"/>
        <v>-166195.16841745222</v>
      </c>
      <c r="E889" s="16">
        <f t="shared" si="790"/>
        <v>0</v>
      </c>
      <c r="F889" s="16">
        <f t="shared" si="784"/>
        <v>-166261.2264226203</v>
      </c>
      <c r="G889" s="16">
        <f t="shared" si="791"/>
        <v>0</v>
      </c>
      <c r="H889" s="16">
        <f t="shared" si="792"/>
        <v>-47571.219486935333</v>
      </c>
      <c r="I889" s="16">
        <f t="shared" si="793"/>
        <v>0</v>
      </c>
      <c r="J889" s="16">
        <f t="shared" si="785"/>
        <v>-47637.2774921034</v>
      </c>
      <c r="K889" s="16">
        <f t="shared" si="794"/>
        <v>0</v>
      </c>
      <c r="L889" s="16">
        <f t="shared" si="795"/>
        <v>-971.20882898150978</v>
      </c>
      <c r="M889" s="16">
        <f t="shared" si="796"/>
        <v>0</v>
      </c>
      <c r="N889" s="16">
        <f t="shared" si="786"/>
        <v>-1037.2668341495773</v>
      </c>
      <c r="O889" s="16">
        <f t="shared" si="797"/>
        <v>0</v>
      </c>
      <c r="P889" s="16">
        <f t="shared" si="798"/>
        <v>-16.581996479623864</v>
      </c>
      <c r="Q889" s="16">
        <f t="shared" si="799"/>
        <v>0</v>
      </c>
      <c r="R889" s="16">
        <f t="shared" si="787"/>
        <v>-82.640001647691378</v>
      </c>
      <c r="S889" s="16">
        <f t="shared" si="800"/>
        <v>0</v>
      </c>
      <c r="T889" s="16">
        <f t="shared" si="801"/>
        <v>86.258537099648208</v>
      </c>
      <c r="U889" s="16">
        <f t="shared" si="802"/>
        <v>86.819181948420692</v>
      </c>
      <c r="V889" s="16">
        <f t="shared" si="788"/>
        <v>-0.42657716286322178</v>
      </c>
      <c r="W889" s="16">
        <f t="shared" si="803"/>
        <v>0</v>
      </c>
    </row>
    <row r="890" spans="2:23">
      <c r="B890" s="13">
        <v>41</v>
      </c>
      <c r="C890" s="16">
        <f t="shared" si="783"/>
        <v>0</v>
      </c>
      <c r="D890" s="16">
        <f t="shared" si="789"/>
        <v>-171249.0632152989</v>
      </c>
      <c r="E890" s="16">
        <f t="shared" si="790"/>
        <v>0</v>
      </c>
      <c r="F890" s="16">
        <f t="shared" si="784"/>
        <v>-171249.0632152989</v>
      </c>
      <c r="G890" s="16">
        <f t="shared" si="791"/>
        <v>0</v>
      </c>
      <c r="H890" s="16">
        <f t="shared" si="792"/>
        <v>-49066.395816866505</v>
      </c>
      <c r="I890" s="16">
        <f t="shared" si="793"/>
        <v>0</v>
      </c>
      <c r="J890" s="16">
        <f t="shared" si="785"/>
        <v>-49066.395816866505</v>
      </c>
      <c r="K890" s="16">
        <f t="shared" si="794"/>
        <v>0</v>
      </c>
      <c r="L890" s="16">
        <f t="shared" si="795"/>
        <v>-1068.3848391740646</v>
      </c>
      <c r="M890" s="16">
        <f t="shared" si="796"/>
        <v>0</v>
      </c>
      <c r="N890" s="16">
        <f t="shared" si="786"/>
        <v>-1068.3848391740646</v>
      </c>
      <c r="O890" s="16">
        <f t="shared" si="797"/>
        <v>0</v>
      </c>
      <c r="P890" s="16">
        <f t="shared" si="798"/>
        <v>-85.119201697122122</v>
      </c>
      <c r="Q890" s="16">
        <f t="shared" si="799"/>
        <v>0</v>
      </c>
      <c r="R890" s="16">
        <f t="shared" si="787"/>
        <v>-85.119201697122122</v>
      </c>
      <c r="S890" s="16">
        <f t="shared" si="800"/>
        <v>0</v>
      </c>
      <c r="T890" s="16">
        <f t="shared" si="801"/>
        <v>-0.43937447774911842</v>
      </c>
      <c r="U890" s="16">
        <f t="shared" si="802"/>
        <v>0</v>
      </c>
      <c r="V890" s="16">
        <f t="shared" si="788"/>
        <v>-0.43937447774911842</v>
      </c>
      <c r="W890" s="16">
        <f t="shared" si="803"/>
        <v>0</v>
      </c>
    </row>
    <row r="891" spans="2:23">
      <c r="B891" s="13">
        <v>42</v>
      </c>
      <c r="C891" s="16">
        <f t="shared" si="783"/>
        <v>0</v>
      </c>
      <c r="D891" s="16">
        <f t="shared" si="789"/>
        <v>-171249.0632152989</v>
      </c>
      <c r="E891" s="16">
        <f t="shared" si="790"/>
        <v>0</v>
      </c>
      <c r="F891" s="16">
        <f t="shared" si="784"/>
        <v>-171249.0632152989</v>
      </c>
      <c r="G891" s="16">
        <f t="shared" si="791"/>
        <v>0</v>
      </c>
      <c r="H891" s="16">
        <f t="shared" si="792"/>
        <v>-49066.395816866505</v>
      </c>
      <c r="I891" s="16">
        <f t="shared" si="793"/>
        <v>0</v>
      </c>
      <c r="J891" s="16">
        <f t="shared" si="785"/>
        <v>-49066.395816866505</v>
      </c>
      <c r="K891" s="16">
        <f t="shared" si="794"/>
        <v>0</v>
      </c>
      <c r="L891" s="16">
        <f t="shared" si="795"/>
        <v>-1068.3848391740646</v>
      </c>
      <c r="M891" s="16">
        <f t="shared" si="796"/>
        <v>0</v>
      </c>
      <c r="N891" s="16">
        <f t="shared" si="786"/>
        <v>-1068.3848391740646</v>
      </c>
      <c r="O891" s="16">
        <f t="shared" si="797"/>
        <v>0</v>
      </c>
      <c r="P891" s="16">
        <f t="shared" si="798"/>
        <v>-85.119201697122122</v>
      </c>
      <c r="Q891" s="16">
        <f t="shared" si="799"/>
        <v>0</v>
      </c>
      <c r="R891" s="16">
        <f t="shared" si="787"/>
        <v>-85.119201697122122</v>
      </c>
      <c r="S891" s="16">
        <f t="shared" si="800"/>
        <v>0</v>
      </c>
      <c r="T891" s="16">
        <f t="shared" si="801"/>
        <v>-0.43937447774911842</v>
      </c>
      <c r="U891" s="16">
        <f t="shared" si="802"/>
        <v>0</v>
      </c>
      <c r="V891" s="16">
        <f t="shared" si="788"/>
        <v>-0.43937447774911842</v>
      </c>
      <c r="W891" s="16">
        <f t="shared" si="803"/>
        <v>0</v>
      </c>
    </row>
    <row r="892" spans="2:23">
      <c r="B892" s="13">
        <v>43</v>
      </c>
      <c r="C892" s="16">
        <f t="shared" si="783"/>
        <v>0</v>
      </c>
      <c r="D892" s="16">
        <f t="shared" si="789"/>
        <v>-171249.0632152989</v>
      </c>
      <c r="E892" s="16">
        <f t="shared" si="790"/>
        <v>0</v>
      </c>
      <c r="F892" s="16">
        <f t="shared" si="784"/>
        <v>-171249.0632152989</v>
      </c>
      <c r="G892" s="16">
        <f t="shared" si="791"/>
        <v>0</v>
      </c>
      <c r="H892" s="16">
        <f t="shared" si="792"/>
        <v>-49066.395816866505</v>
      </c>
      <c r="I892" s="16">
        <f t="shared" si="793"/>
        <v>0</v>
      </c>
      <c r="J892" s="16">
        <f t="shared" si="785"/>
        <v>-49066.395816866505</v>
      </c>
      <c r="K892" s="16">
        <f t="shared" si="794"/>
        <v>0</v>
      </c>
      <c r="L892" s="16">
        <f t="shared" si="795"/>
        <v>-1068.3848391740646</v>
      </c>
      <c r="M892" s="16">
        <f t="shared" si="796"/>
        <v>0</v>
      </c>
      <c r="N892" s="16">
        <f t="shared" si="786"/>
        <v>-1068.3848391740646</v>
      </c>
      <c r="O892" s="16">
        <f t="shared" si="797"/>
        <v>0</v>
      </c>
      <c r="P892" s="16">
        <f t="shared" si="798"/>
        <v>-85.119201697122122</v>
      </c>
      <c r="Q892" s="16">
        <f t="shared" si="799"/>
        <v>0</v>
      </c>
      <c r="R892" s="16">
        <f t="shared" si="787"/>
        <v>-85.119201697122122</v>
      </c>
      <c r="S892" s="16">
        <f t="shared" si="800"/>
        <v>0</v>
      </c>
      <c r="T892" s="16">
        <f t="shared" si="801"/>
        <v>-0.43937447774911842</v>
      </c>
      <c r="U892" s="16">
        <f t="shared" si="802"/>
        <v>0</v>
      </c>
      <c r="V892" s="16">
        <f t="shared" si="788"/>
        <v>-0.43937447774911842</v>
      </c>
      <c r="W892" s="16">
        <f t="shared" si="803"/>
        <v>0</v>
      </c>
    </row>
    <row r="893" spans="2:23">
      <c r="B893" s="13">
        <v>44</v>
      </c>
      <c r="C893" s="16">
        <f t="shared" si="783"/>
        <v>0</v>
      </c>
      <c r="D893" s="16">
        <f t="shared" si="789"/>
        <v>-171249.0632152989</v>
      </c>
      <c r="E893" s="16">
        <f t="shared" si="790"/>
        <v>0</v>
      </c>
      <c r="F893" s="16">
        <f t="shared" si="784"/>
        <v>-171249.0632152989</v>
      </c>
      <c r="G893" s="16">
        <f t="shared" si="791"/>
        <v>0</v>
      </c>
      <c r="H893" s="16">
        <f t="shared" si="792"/>
        <v>-49066.395816866505</v>
      </c>
      <c r="I893" s="16">
        <f t="shared" si="793"/>
        <v>0</v>
      </c>
      <c r="J893" s="16">
        <f t="shared" si="785"/>
        <v>-49066.395816866505</v>
      </c>
      <c r="K893" s="16">
        <f t="shared" si="794"/>
        <v>0</v>
      </c>
      <c r="L893" s="16">
        <f t="shared" si="795"/>
        <v>-1068.3848391740646</v>
      </c>
      <c r="M893" s="16">
        <f t="shared" si="796"/>
        <v>0</v>
      </c>
      <c r="N893" s="16">
        <f t="shared" si="786"/>
        <v>-1068.3848391740646</v>
      </c>
      <c r="O893" s="16">
        <f t="shared" si="797"/>
        <v>0</v>
      </c>
      <c r="P893" s="16">
        <f t="shared" si="798"/>
        <v>-85.119201697122122</v>
      </c>
      <c r="Q893" s="16">
        <f t="shared" si="799"/>
        <v>0</v>
      </c>
      <c r="R893" s="16">
        <f t="shared" si="787"/>
        <v>-85.119201697122122</v>
      </c>
      <c r="S893" s="16">
        <f t="shared" si="800"/>
        <v>0</v>
      </c>
      <c r="T893" s="16">
        <f t="shared" si="801"/>
        <v>-0.43937447774911842</v>
      </c>
      <c r="U893" s="16">
        <f t="shared" si="802"/>
        <v>0</v>
      </c>
      <c r="V893" s="16">
        <f t="shared" si="788"/>
        <v>-0.43937447774911842</v>
      </c>
      <c r="W893" s="16">
        <f t="shared" si="803"/>
        <v>0</v>
      </c>
    </row>
    <row r="894" spans="2:23">
      <c r="B894" s="13">
        <v>45</v>
      </c>
      <c r="C894" s="16">
        <f t="shared" si="783"/>
        <v>0</v>
      </c>
      <c r="D894" s="16">
        <f t="shared" si="789"/>
        <v>-171249.0632152989</v>
      </c>
      <c r="E894" s="16">
        <f t="shared" si="790"/>
        <v>0</v>
      </c>
      <c r="F894" s="16">
        <f t="shared" si="784"/>
        <v>-171249.0632152989</v>
      </c>
      <c r="G894" s="16">
        <f t="shared" si="791"/>
        <v>0</v>
      </c>
      <c r="H894" s="16">
        <f t="shared" si="792"/>
        <v>-49066.395816866505</v>
      </c>
      <c r="I894" s="16">
        <f t="shared" si="793"/>
        <v>0</v>
      </c>
      <c r="J894" s="16">
        <f t="shared" si="785"/>
        <v>-49066.395816866505</v>
      </c>
      <c r="K894" s="16">
        <f t="shared" si="794"/>
        <v>0</v>
      </c>
      <c r="L894" s="16">
        <f t="shared" si="795"/>
        <v>-1068.3848391740646</v>
      </c>
      <c r="M894" s="16">
        <f t="shared" si="796"/>
        <v>0</v>
      </c>
      <c r="N894" s="16">
        <f t="shared" si="786"/>
        <v>-1068.3848391740646</v>
      </c>
      <c r="O894" s="16">
        <f t="shared" si="797"/>
        <v>0</v>
      </c>
      <c r="P894" s="16">
        <f t="shared" si="798"/>
        <v>-85.119201697122122</v>
      </c>
      <c r="Q894" s="16">
        <f t="shared" si="799"/>
        <v>0</v>
      </c>
      <c r="R894" s="16">
        <f t="shared" si="787"/>
        <v>-85.119201697122122</v>
      </c>
      <c r="S894" s="16">
        <f t="shared" si="800"/>
        <v>0</v>
      </c>
      <c r="T894" s="16">
        <f t="shared" si="801"/>
        <v>-0.43937447774911842</v>
      </c>
      <c r="U894" s="16">
        <f t="shared" si="802"/>
        <v>0</v>
      </c>
      <c r="V894" s="16">
        <f t="shared" si="788"/>
        <v>-0.43937447774911842</v>
      </c>
      <c r="W894" s="16">
        <f t="shared" si="803"/>
        <v>0</v>
      </c>
    </row>
    <row r="895" spans="2:23">
      <c r="B895" s="13">
        <v>46</v>
      </c>
      <c r="C895" s="16">
        <f t="shared" si="783"/>
        <v>0</v>
      </c>
      <c r="D895" s="16">
        <f t="shared" si="789"/>
        <v>-171249.0632152989</v>
      </c>
      <c r="E895" s="16">
        <f t="shared" si="790"/>
        <v>0</v>
      </c>
      <c r="F895" s="16">
        <f t="shared" si="784"/>
        <v>-171249.0632152989</v>
      </c>
      <c r="G895" s="16">
        <f t="shared" si="791"/>
        <v>0</v>
      </c>
      <c r="H895" s="16">
        <f t="shared" si="792"/>
        <v>-49066.395816866505</v>
      </c>
      <c r="I895" s="16">
        <f t="shared" si="793"/>
        <v>0</v>
      </c>
      <c r="J895" s="16">
        <f t="shared" si="785"/>
        <v>-49066.395816866505</v>
      </c>
      <c r="K895" s="16">
        <f t="shared" si="794"/>
        <v>0</v>
      </c>
      <c r="L895" s="16">
        <f t="shared" si="795"/>
        <v>-1068.3848391740646</v>
      </c>
      <c r="M895" s="16">
        <f t="shared" si="796"/>
        <v>0</v>
      </c>
      <c r="N895" s="16">
        <f t="shared" si="786"/>
        <v>-1068.3848391740646</v>
      </c>
      <c r="O895" s="16">
        <f t="shared" si="797"/>
        <v>0</v>
      </c>
      <c r="P895" s="16">
        <f t="shared" si="798"/>
        <v>-85.119201697122122</v>
      </c>
      <c r="Q895" s="16">
        <f t="shared" si="799"/>
        <v>0</v>
      </c>
      <c r="R895" s="16">
        <f t="shared" si="787"/>
        <v>-85.119201697122122</v>
      </c>
      <c r="S895" s="16">
        <f t="shared" si="800"/>
        <v>0</v>
      </c>
      <c r="T895" s="16">
        <f t="shared" si="801"/>
        <v>-0.43937447774911842</v>
      </c>
      <c r="U895" s="16">
        <f t="shared" si="802"/>
        <v>0</v>
      </c>
      <c r="V895" s="16">
        <f t="shared" si="788"/>
        <v>-0.43937447774911842</v>
      </c>
      <c r="W895" s="16">
        <f t="shared" si="803"/>
        <v>0</v>
      </c>
    </row>
    <row r="896" spans="2:23">
      <c r="B896" s="13">
        <v>47</v>
      </c>
      <c r="C896" s="16">
        <f t="shared" si="783"/>
        <v>0</v>
      </c>
      <c r="D896" s="16">
        <f t="shared" si="789"/>
        <v>-171249.0632152989</v>
      </c>
      <c r="E896" s="16">
        <f t="shared" si="790"/>
        <v>0</v>
      </c>
      <c r="F896" s="16">
        <f t="shared" si="784"/>
        <v>-171249.0632152989</v>
      </c>
      <c r="G896" s="16">
        <f t="shared" si="791"/>
        <v>0</v>
      </c>
      <c r="H896" s="16">
        <f t="shared" si="792"/>
        <v>-49066.395816866505</v>
      </c>
      <c r="I896" s="16">
        <f t="shared" si="793"/>
        <v>0</v>
      </c>
      <c r="J896" s="16">
        <f t="shared" si="785"/>
        <v>-49066.395816866505</v>
      </c>
      <c r="K896" s="16">
        <f t="shared" si="794"/>
        <v>0</v>
      </c>
      <c r="L896" s="16">
        <f t="shared" si="795"/>
        <v>-1068.3848391740646</v>
      </c>
      <c r="M896" s="16">
        <f t="shared" si="796"/>
        <v>0</v>
      </c>
      <c r="N896" s="16">
        <f t="shared" si="786"/>
        <v>-1068.3848391740646</v>
      </c>
      <c r="O896" s="16">
        <f t="shared" si="797"/>
        <v>0</v>
      </c>
      <c r="P896" s="16">
        <f t="shared" si="798"/>
        <v>-85.119201697122122</v>
      </c>
      <c r="Q896" s="16">
        <f t="shared" si="799"/>
        <v>0</v>
      </c>
      <c r="R896" s="16">
        <f t="shared" si="787"/>
        <v>-85.119201697122122</v>
      </c>
      <c r="S896" s="16">
        <f t="shared" si="800"/>
        <v>0</v>
      </c>
      <c r="T896" s="16">
        <f t="shared" si="801"/>
        <v>-0.43937447774911842</v>
      </c>
      <c r="U896" s="16">
        <f t="shared" si="802"/>
        <v>0</v>
      </c>
      <c r="V896" s="16">
        <f t="shared" si="788"/>
        <v>-0.43937447774911842</v>
      </c>
      <c r="W896" s="16">
        <f t="shared" si="803"/>
        <v>0</v>
      </c>
    </row>
    <row r="897" spans="1:23">
      <c r="B897" s="13">
        <v>48</v>
      </c>
      <c r="C897" s="16">
        <f t="shared" si="783"/>
        <v>0</v>
      </c>
      <c r="D897" s="16">
        <f t="shared" si="789"/>
        <v>-171249.0632152989</v>
      </c>
      <c r="E897" s="16">
        <f t="shared" si="790"/>
        <v>0</v>
      </c>
      <c r="F897" s="16">
        <f t="shared" si="784"/>
        <v>-171249.0632152989</v>
      </c>
      <c r="G897" s="16">
        <f t="shared" si="791"/>
        <v>0</v>
      </c>
      <c r="H897" s="16">
        <f t="shared" si="792"/>
        <v>-49066.395816866505</v>
      </c>
      <c r="I897" s="16">
        <f t="shared" si="793"/>
        <v>0</v>
      </c>
      <c r="J897" s="16">
        <f t="shared" si="785"/>
        <v>-49066.395816866505</v>
      </c>
      <c r="K897" s="16">
        <f t="shared" si="794"/>
        <v>0</v>
      </c>
      <c r="L897" s="16">
        <f t="shared" si="795"/>
        <v>-1068.3848391740646</v>
      </c>
      <c r="M897" s="16">
        <f t="shared" si="796"/>
        <v>0</v>
      </c>
      <c r="N897" s="16">
        <f t="shared" si="786"/>
        <v>-1068.3848391740646</v>
      </c>
      <c r="O897" s="16">
        <f t="shared" si="797"/>
        <v>0</v>
      </c>
      <c r="P897" s="16">
        <f t="shared" si="798"/>
        <v>-85.119201697122122</v>
      </c>
      <c r="Q897" s="16">
        <f t="shared" si="799"/>
        <v>0</v>
      </c>
      <c r="R897" s="16">
        <f t="shared" si="787"/>
        <v>-85.119201697122122</v>
      </c>
      <c r="S897" s="16">
        <f t="shared" si="800"/>
        <v>0</v>
      </c>
      <c r="T897" s="16">
        <f t="shared" si="801"/>
        <v>-0.43937447774911842</v>
      </c>
      <c r="U897" s="16">
        <f t="shared" si="802"/>
        <v>0</v>
      </c>
      <c r="V897" s="16">
        <f t="shared" si="788"/>
        <v>-0.43937447774911842</v>
      </c>
      <c r="W897" s="16">
        <f t="shared" si="803"/>
        <v>0</v>
      </c>
    </row>
    <row r="898" spans="1:23">
      <c r="B898" s="13">
        <v>49</v>
      </c>
      <c r="C898" s="16">
        <f t="shared" si="783"/>
        <v>0</v>
      </c>
      <c r="D898" s="16">
        <f t="shared" si="789"/>
        <v>-171249.0632152989</v>
      </c>
      <c r="E898" s="16">
        <f t="shared" si="790"/>
        <v>0</v>
      </c>
      <c r="F898" s="16">
        <f t="shared" si="784"/>
        <v>-171249.0632152989</v>
      </c>
      <c r="G898" s="16">
        <f t="shared" si="791"/>
        <v>0</v>
      </c>
      <c r="H898" s="16">
        <f t="shared" si="792"/>
        <v>-49066.395816866505</v>
      </c>
      <c r="I898" s="16">
        <f t="shared" si="793"/>
        <v>0</v>
      </c>
      <c r="J898" s="16">
        <f t="shared" si="785"/>
        <v>-49066.395816866505</v>
      </c>
      <c r="K898" s="16">
        <f t="shared" si="794"/>
        <v>0</v>
      </c>
      <c r="L898" s="16">
        <f t="shared" si="795"/>
        <v>-1068.3848391740646</v>
      </c>
      <c r="M898" s="16">
        <f t="shared" si="796"/>
        <v>0</v>
      </c>
      <c r="N898" s="16">
        <f t="shared" si="786"/>
        <v>-1068.3848391740646</v>
      </c>
      <c r="O898" s="16">
        <f t="shared" si="797"/>
        <v>0</v>
      </c>
      <c r="P898" s="16">
        <f t="shared" si="798"/>
        <v>-85.119201697122122</v>
      </c>
      <c r="Q898" s="16">
        <f t="shared" si="799"/>
        <v>0</v>
      </c>
      <c r="R898" s="16">
        <f t="shared" si="787"/>
        <v>-85.119201697122122</v>
      </c>
      <c r="S898" s="16">
        <f t="shared" si="800"/>
        <v>0</v>
      </c>
      <c r="T898" s="16">
        <f t="shared" si="801"/>
        <v>-0.43937447774911842</v>
      </c>
      <c r="U898" s="16">
        <f t="shared" si="802"/>
        <v>0</v>
      </c>
      <c r="V898" s="16">
        <f t="shared" si="788"/>
        <v>-0.43937447774911842</v>
      </c>
      <c r="W898" s="16">
        <f t="shared" si="803"/>
        <v>0</v>
      </c>
    </row>
    <row r="899" spans="1:23">
      <c r="B899" s="13">
        <v>50</v>
      </c>
      <c r="C899" s="16">
        <f t="shared" si="783"/>
        <v>0</v>
      </c>
      <c r="D899" s="16">
        <f t="shared" si="789"/>
        <v>-171249.0632152989</v>
      </c>
      <c r="E899" s="16">
        <f t="shared" si="790"/>
        <v>0</v>
      </c>
      <c r="F899" s="16">
        <f t="shared" si="784"/>
        <v>-171249.0632152989</v>
      </c>
      <c r="G899" s="16">
        <f t="shared" si="791"/>
        <v>0</v>
      </c>
      <c r="H899" s="16">
        <f t="shared" si="792"/>
        <v>-49066.395816866505</v>
      </c>
      <c r="I899" s="16">
        <f t="shared" si="793"/>
        <v>0</v>
      </c>
      <c r="J899" s="16">
        <f t="shared" si="785"/>
        <v>-49066.395816866505</v>
      </c>
      <c r="K899" s="16">
        <f t="shared" si="794"/>
        <v>0</v>
      </c>
      <c r="L899" s="16">
        <f t="shared" si="795"/>
        <v>-1068.3848391740646</v>
      </c>
      <c r="M899" s="16">
        <f t="shared" si="796"/>
        <v>0</v>
      </c>
      <c r="N899" s="16">
        <f t="shared" si="786"/>
        <v>-1068.3848391740646</v>
      </c>
      <c r="O899" s="16">
        <f t="shared" si="797"/>
        <v>0</v>
      </c>
      <c r="P899" s="16">
        <f t="shared" si="798"/>
        <v>-85.119201697122122</v>
      </c>
      <c r="Q899" s="16">
        <f t="shared" si="799"/>
        <v>0</v>
      </c>
      <c r="R899" s="16">
        <f t="shared" si="787"/>
        <v>-85.119201697122122</v>
      </c>
      <c r="S899" s="16">
        <f t="shared" si="800"/>
        <v>0</v>
      </c>
      <c r="T899" s="16">
        <f t="shared" si="801"/>
        <v>-0.43937447774911842</v>
      </c>
      <c r="U899" s="16">
        <f t="shared" si="802"/>
        <v>0</v>
      </c>
      <c r="V899" s="16">
        <f t="shared" si="788"/>
        <v>-0.43937447774911842</v>
      </c>
      <c r="W899" s="16">
        <f t="shared" si="803"/>
        <v>0</v>
      </c>
    </row>
    <row r="900" spans="1:23">
      <c r="B900" s="13">
        <v>51</v>
      </c>
      <c r="C900" s="16">
        <f t="shared" si="783"/>
        <v>0</v>
      </c>
      <c r="D900" s="16">
        <f t="shared" si="789"/>
        <v>-171249.0632152989</v>
      </c>
      <c r="E900" s="16">
        <f t="shared" si="790"/>
        <v>0</v>
      </c>
      <c r="F900" s="16">
        <f t="shared" si="784"/>
        <v>-171249.0632152989</v>
      </c>
      <c r="G900" s="16">
        <f t="shared" si="791"/>
        <v>0</v>
      </c>
      <c r="H900" s="16">
        <f t="shared" si="792"/>
        <v>-49066.395816866505</v>
      </c>
      <c r="I900" s="16">
        <f t="shared" si="793"/>
        <v>0</v>
      </c>
      <c r="J900" s="16">
        <f t="shared" si="785"/>
        <v>-49066.395816866505</v>
      </c>
      <c r="K900" s="16">
        <f t="shared" si="794"/>
        <v>0</v>
      </c>
      <c r="L900" s="16">
        <f t="shared" si="795"/>
        <v>-1068.3848391740646</v>
      </c>
      <c r="M900" s="16">
        <f t="shared" si="796"/>
        <v>0</v>
      </c>
      <c r="N900" s="16">
        <f t="shared" si="786"/>
        <v>-1068.3848391740646</v>
      </c>
      <c r="O900" s="16">
        <f t="shared" si="797"/>
        <v>0</v>
      </c>
      <c r="P900" s="16">
        <f t="shared" si="798"/>
        <v>-85.119201697122122</v>
      </c>
      <c r="Q900" s="16">
        <f t="shared" si="799"/>
        <v>0</v>
      </c>
      <c r="R900" s="16">
        <f t="shared" si="787"/>
        <v>-85.119201697122122</v>
      </c>
      <c r="S900" s="16">
        <f t="shared" si="800"/>
        <v>0</v>
      </c>
      <c r="T900" s="16">
        <f t="shared" si="801"/>
        <v>-0.43937447774911842</v>
      </c>
      <c r="U900" s="16">
        <f t="shared" si="802"/>
        <v>0</v>
      </c>
      <c r="V900" s="16">
        <f t="shared" si="788"/>
        <v>-0.43937447774911842</v>
      </c>
      <c r="W900" s="16">
        <f t="shared" si="803"/>
        <v>0</v>
      </c>
    </row>
    <row r="901" spans="1:23">
      <c r="B901" s="13">
        <v>52</v>
      </c>
      <c r="C901" s="16">
        <f t="shared" si="783"/>
        <v>0</v>
      </c>
      <c r="D901" s="16">
        <f t="shared" si="789"/>
        <v>-171249.0632152989</v>
      </c>
      <c r="E901" s="16">
        <f t="shared" si="790"/>
        <v>0</v>
      </c>
      <c r="F901" s="16">
        <f t="shared" si="784"/>
        <v>-171249.0632152989</v>
      </c>
      <c r="G901" s="16">
        <f t="shared" si="791"/>
        <v>0</v>
      </c>
      <c r="H901" s="16">
        <f t="shared" si="792"/>
        <v>-49066.395816866505</v>
      </c>
      <c r="I901" s="16">
        <f t="shared" si="793"/>
        <v>0</v>
      </c>
      <c r="J901" s="16">
        <f t="shared" si="785"/>
        <v>-49066.395816866505</v>
      </c>
      <c r="K901" s="16">
        <f t="shared" si="794"/>
        <v>0</v>
      </c>
      <c r="L901" s="16">
        <f t="shared" si="795"/>
        <v>-1068.3848391740646</v>
      </c>
      <c r="M901" s="16">
        <f t="shared" si="796"/>
        <v>0</v>
      </c>
      <c r="N901" s="16">
        <f t="shared" si="786"/>
        <v>-1068.3848391740646</v>
      </c>
      <c r="O901" s="16">
        <f t="shared" si="797"/>
        <v>0</v>
      </c>
      <c r="P901" s="16">
        <f t="shared" si="798"/>
        <v>-85.119201697122122</v>
      </c>
      <c r="Q901" s="16">
        <f t="shared" si="799"/>
        <v>0</v>
      </c>
      <c r="R901" s="16">
        <f t="shared" si="787"/>
        <v>-85.119201697122122</v>
      </c>
      <c r="S901" s="16">
        <f t="shared" si="800"/>
        <v>0</v>
      </c>
      <c r="T901" s="16">
        <f t="shared" si="801"/>
        <v>-0.43937447774911842</v>
      </c>
      <c r="U901" s="16">
        <f t="shared" si="802"/>
        <v>0</v>
      </c>
      <c r="V901" s="16">
        <f t="shared" si="788"/>
        <v>-0.43937447774911842</v>
      </c>
      <c r="W901" s="16">
        <f t="shared" si="803"/>
        <v>0</v>
      </c>
    </row>
    <row r="902" spans="1:23">
      <c r="B902" s="13">
        <v>53</v>
      </c>
      <c r="C902" s="16">
        <f t="shared" si="783"/>
        <v>0</v>
      </c>
      <c r="D902" s="16">
        <f t="shared" si="789"/>
        <v>-171249.0632152989</v>
      </c>
      <c r="E902" s="16">
        <f t="shared" si="790"/>
        <v>0</v>
      </c>
      <c r="F902" s="16">
        <f t="shared" si="784"/>
        <v>-171249.0632152989</v>
      </c>
      <c r="G902" s="16">
        <f t="shared" si="791"/>
        <v>0</v>
      </c>
      <c r="H902" s="16">
        <f t="shared" si="792"/>
        <v>-49066.395816866505</v>
      </c>
      <c r="I902" s="16">
        <f t="shared" si="793"/>
        <v>0</v>
      </c>
      <c r="J902" s="16">
        <f t="shared" si="785"/>
        <v>-49066.395816866505</v>
      </c>
      <c r="K902" s="16">
        <f t="shared" si="794"/>
        <v>0</v>
      </c>
      <c r="L902" s="16">
        <f t="shared" si="795"/>
        <v>-1068.3848391740646</v>
      </c>
      <c r="M902" s="16">
        <f t="shared" si="796"/>
        <v>0</v>
      </c>
      <c r="N902" s="16">
        <f t="shared" si="786"/>
        <v>-1068.3848391740646</v>
      </c>
      <c r="O902" s="16">
        <f t="shared" si="797"/>
        <v>0</v>
      </c>
      <c r="P902" s="16">
        <f t="shared" si="798"/>
        <v>-85.119201697122122</v>
      </c>
      <c r="Q902" s="16">
        <f t="shared" si="799"/>
        <v>0</v>
      </c>
      <c r="R902" s="16">
        <f t="shared" si="787"/>
        <v>-85.119201697122122</v>
      </c>
      <c r="S902" s="16">
        <f t="shared" si="800"/>
        <v>0</v>
      </c>
      <c r="T902" s="16">
        <f t="shared" si="801"/>
        <v>-0.43937447774911842</v>
      </c>
      <c r="U902" s="16">
        <f t="shared" si="802"/>
        <v>0</v>
      </c>
      <c r="V902" s="16">
        <f t="shared" si="788"/>
        <v>-0.43937447774911842</v>
      </c>
      <c r="W902" s="16">
        <f t="shared" si="803"/>
        <v>0</v>
      </c>
    </row>
    <row r="904" spans="1:23">
      <c r="A904" s="2" t="s">
        <v>607</v>
      </c>
      <c r="B904" s="5" t="s">
        <v>608</v>
      </c>
      <c r="C904" s="20">
        <f>$X$921</f>
        <v>2.9521156420197234E-2</v>
      </c>
    </row>
    <row r="905" spans="1:23">
      <c r="A905" s="5" t="s">
        <v>602</v>
      </c>
      <c r="B905" s="11">
        <f>'3 - Le tre forze'!$C$2327+0</f>
        <v>24414</v>
      </c>
    </row>
    <row r="906" spans="1:23">
      <c r="A906" s="5" t="s">
        <v>397</v>
      </c>
      <c r="B906" s="11">
        <f>MAX(0,$B$905-$B$78)</f>
        <v>90</v>
      </c>
    </row>
    <row r="907" spans="1:23">
      <c r="A907" s="5" t="s">
        <v>398</v>
      </c>
      <c r="B907" s="11">
        <f>INT($B$905/12)</f>
        <v>2034</v>
      </c>
    </row>
    <row r="908" spans="1:23">
      <c r="A908" s="5" t="s">
        <v>399</v>
      </c>
      <c r="B908" s="18">
        <f>MOD($B$905,12)/12</f>
        <v>0.5</v>
      </c>
    </row>
    <row r="909" spans="1:23">
      <c r="A909" s="5" t="s">
        <v>381</v>
      </c>
      <c r="B909" s="16">
        <f>INDEX('3 - Le tre forze'!$J$242:$J$734,$B$906+1)</f>
        <v>265997.09446162678</v>
      </c>
    </row>
    <row r="910" spans="1:23">
      <c r="A910" s="5" t="s">
        <v>609</v>
      </c>
      <c r="B910" s="21">
        <f>INDEX('3 - Le tre forze'!$D$242:$D$734,$B$906+1)</f>
        <v>1.1601156573049691</v>
      </c>
    </row>
    <row r="911" spans="1:23">
      <c r="A911" s="5" t="s">
        <v>192</v>
      </c>
      <c r="B911" s="16">
        <f>'3 - Le tre forze'!$B$23</f>
        <v>254467.88277408213</v>
      </c>
    </row>
    <row r="912" spans="1:23">
      <c r="A912" s="5" t="s">
        <v>610</v>
      </c>
      <c r="B912" s="34">
        <f>INDEX('3 - Le tre forze'!$AA$163:$AA$239,2027-2008)</f>
        <v>1020.5379810606058</v>
      </c>
    </row>
    <row r="913" spans="1:24">
      <c r="A913" s="5" t="s">
        <v>401</v>
      </c>
      <c r="B913" s="16">
        <f>INDEX('3 - Le tre forze'!$AK$163:$AK$239,($B$907-1)-2008)+INDEX('3 - Le tre forze'!$AG$163:$AG$239,$B$907-2008)*$B$908/INDEX('3 - Le tre forze'!$L$163:$L$239,$B$907-2008)</f>
        <v>300136.86305862851</v>
      </c>
    </row>
    <row r="914" spans="1:24">
      <c r="A914" s="5" t="s">
        <v>402</v>
      </c>
      <c r="B914" s="16">
        <f>$B$913*$B$87</f>
        <v>26193.673008214137</v>
      </c>
    </row>
    <row r="915" spans="1:24">
      <c r="A915" s="5" t="s">
        <v>403</v>
      </c>
      <c r="B915" s="16">
        <f>MAX(0,IF($B$914&lt;=28000,0.23*$B$914,IF($B$914&lt;=50000,6440+0.33*($B$914-28000),13700+0.43*($B$914-50000)))-(IF($B$914&lt;=8500,1955,IF($B$914&lt;=28000,700+1255*(28000-$B$914)/19500,IF($B$914&lt;=50000,700*(50000-$B$914)/22000,0)))+IF(AND($B$914&gt;25000,$B$914&lt;=29000),50,0)))</f>
        <v>5158.2914393409819</v>
      </c>
    </row>
    <row r="916" spans="1:24">
      <c r="A916" s="5" t="s">
        <v>404</v>
      </c>
      <c r="B916" s="16">
        <f>$B$914-$B$915-IF($B$915&gt;0,$B$82*$B$914,0)</f>
        <v>20511.508108708873</v>
      </c>
    </row>
    <row r="917" spans="1:24">
      <c r="A917" s="5" t="s">
        <v>405</v>
      </c>
      <c r="B917" s="11">
        <f>$B$77-$B$905</f>
        <v>500</v>
      </c>
    </row>
    <row r="918" spans="1:24">
      <c r="A918" s="5" t="s">
        <v>406</v>
      </c>
      <c r="B918" s="11">
        <f>$B$79-$B$905</f>
        <v>228</v>
      </c>
    </row>
    <row r="919" spans="1:24">
      <c r="A919" s="5" t="s">
        <v>133</v>
      </c>
      <c r="B919" s="11">
        <f>ROUNDUP($B$917/12,0)</f>
        <v>42</v>
      </c>
    </row>
    <row r="920" spans="1:24">
      <c r="A920" s="5" t="s">
        <v>407</v>
      </c>
      <c r="B920" s="16">
        <f>$B$81</f>
        <v>22000</v>
      </c>
    </row>
    <row r="921" spans="1:24">
      <c r="A921" s="5" t="s">
        <v>611</v>
      </c>
      <c r="D921" s="20">
        <f>0.015</f>
        <v>1.4999999999999999E-2</v>
      </c>
      <c r="H921" s="20">
        <f>0.035</f>
        <v>3.5000000000000003E-2</v>
      </c>
      <c r="L921" s="30">
        <f>MAX(-0.99,MIN(10,IF($H$922=$D$922,$H$921,$H$921-$H$922*($H$921-$D$921)/($H$922-$D$922))))</f>
        <v>2.6871455466792545E-2</v>
      </c>
      <c r="P921" s="30">
        <f>MAX(-0.99,MIN(10,IF($L$922=$H$922,$L$921,$L$921-$L$922*($L$921-$H$921)/($L$922-$H$922))))</f>
        <v>2.9169981563284195E-2</v>
      </c>
      <c r="T921" s="30">
        <f>MAX(-0.99,MIN(10,IF($P$922=$L$922,$P$921,$P$921-$P$922*($P$921-$L$921)/($P$922-$L$922))))</f>
        <v>2.9551734391261131E-2</v>
      </c>
      <c r="X921" s="30">
        <f>MAX(-0.99,MIN(10,IF($T$922=$P$922,$T$921,$T$921-$T$922*($T$921-$P$921)/($T$922-$P$922))))</f>
        <v>2.9521156420197234E-2</v>
      </c>
    </row>
    <row r="922" spans="1:24">
      <c r="A922" s="5" t="s">
        <v>435</v>
      </c>
      <c r="D922" s="16">
        <f>MIN($F$929:$F$982)</f>
        <v>-125852.74348963385</v>
      </c>
      <c r="H922" s="16">
        <f>MIN($J$929:$J$982)</f>
        <v>86173.058808451198</v>
      </c>
      <c r="L922" s="16">
        <f>MIN($N$929:$N$982)</f>
        <v>-33974.339298541425</v>
      </c>
      <c r="P922" s="16">
        <f>MIN($R$929:$R$982)</f>
        <v>-4838.9740289577067</v>
      </c>
      <c r="T922" s="16">
        <f>MIN($V$929:$V$982)</f>
        <v>421.34567701424862</v>
      </c>
    </row>
    <row r="923" spans="1:24">
      <c r="A923" s="5" t="s">
        <v>612</v>
      </c>
      <c r="D923" s="21">
        <f>1+$D$921</f>
        <v>1.0149999999999999</v>
      </c>
      <c r="H923" s="21">
        <f>1+$H$921</f>
        <v>1.0349999999999999</v>
      </c>
      <c r="L923" s="21">
        <f>1+$L$921</f>
        <v>1.0268714554667926</v>
      </c>
      <c r="P923" s="21">
        <f>1+$P$921</f>
        <v>1.0291699815632842</v>
      </c>
      <c r="T923" s="21">
        <f>1+$T$921</f>
        <v>1.0295517343912612</v>
      </c>
    </row>
    <row r="924" spans="1:24">
      <c r="A924" s="5" t="s">
        <v>613</v>
      </c>
      <c r="D924" s="21">
        <f>((1+$D$921)*$B$72)^(1/12)</f>
        <v>1.0010744609719697</v>
      </c>
      <c r="H924" s="21">
        <f>((1+$H$921)*$B$72)^(1/12)</f>
        <v>1.0027036001568403</v>
      </c>
      <c r="L924" s="21">
        <f>((1+$L$921)*$B$72)^(1/12)</f>
        <v>1.0020449844147945</v>
      </c>
      <c r="P924" s="21">
        <f>((1+$P$921)*$B$72)^(1/12)</f>
        <v>1.0022317058535455</v>
      </c>
      <c r="T924" s="21">
        <f>((1+$T$921)*$B$72)^(1/12)</f>
        <v>1.0022626806328421</v>
      </c>
    </row>
    <row r="925" spans="1:24">
      <c r="A925" s="5" t="s">
        <v>614</v>
      </c>
      <c r="D925" s="16">
        <f>IF(ABS($D$924-1)&lt;0.000000000001,$B$911+$B$912*$B$906,$B$911*$D$924^$B$906+$B$912*($D$924^$B$906-1)/($D$924-1))</f>
        <v>376671.55963571719</v>
      </c>
      <c r="H925" s="16">
        <f>IF(ABS($H$924-1)&lt;0.000000000001,$B$911+$B$912*$B$906,$B$911*$H$924^$B$906+$B$912*($H$924^$B$906-1)/($H$924-1))</f>
        <v>428291.70653881057</v>
      </c>
      <c r="L925" s="16">
        <f>IF(ABS($L$924-1)&lt;0.000000000001,$B$911+$B$912*$B$906,$B$911*$L$924^$B$906+$B$912*($L$924^$B$906-1)/($L$924-1))</f>
        <v>406563.09152860672</v>
      </c>
      <c r="P925" s="16">
        <f>IF(ABS($P$924-1)&lt;0.000000000001,$B$911+$B$912*$B$906,$B$911*$P$924^$B$906+$B$912*($P$924^$B$906-1)/($P$924-1))</f>
        <v>412600.79139595549</v>
      </c>
      <c r="T925" s="16">
        <f>IF(ABS($T$924-1)&lt;0.000000000001,$B$911+$B$912*$B$906,$B$911*$T$924^$B$906+$B$912*($T$924^$B$906-1)/($T$924-1))</f>
        <v>413611.62738639535</v>
      </c>
    </row>
    <row r="926" spans="1:24">
      <c r="A926" s="5" t="s">
        <v>195</v>
      </c>
      <c r="D926" s="20">
        <f>MAX(0,1-$B$909/($D$925*$B$910))</f>
        <v>0.39128672333568926</v>
      </c>
      <c r="H926" s="20">
        <f>MAX(0,1-$B$909/($H$925*$B$910))</f>
        <v>0.46465230171031435</v>
      </c>
      <c r="L926" s="20">
        <f>MAX(0,1-$B$909/($L$925*$B$910))</f>
        <v>0.43604084072156679</v>
      </c>
      <c r="P926" s="20">
        <f>MAX(0,1-$B$909/($P$925*$B$910))</f>
        <v>0.4442934088507875</v>
      </c>
      <c r="T926" s="20">
        <f>MAX(0,1-$B$909/($T$925*$B$910))</f>
        <v>0.44565151434218253</v>
      </c>
    </row>
    <row r="928" spans="1:24" ht="32.1" customHeight="1">
      <c r="B928" s="12" t="s">
        <v>136</v>
      </c>
      <c r="C928" s="12" t="s">
        <v>137</v>
      </c>
      <c r="D928" s="12" t="s">
        <v>138</v>
      </c>
      <c r="E928" s="12" t="s">
        <v>139</v>
      </c>
      <c r="F928" s="12" t="s">
        <v>140</v>
      </c>
      <c r="G928" s="12" t="s">
        <v>141</v>
      </c>
      <c r="H928" s="12" t="s">
        <v>142</v>
      </c>
      <c r="I928" s="12" t="s">
        <v>143</v>
      </c>
      <c r="J928" s="12" t="s">
        <v>144</v>
      </c>
      <c r="K928" s="12" t="s">
        <v>145</v>
      </c>
      <c r="L928" s="12" t="s">
        <v>146</v>
      </c>
      <c r="M928" s="12" t="s">
        <v>147</v>
      </c>
      <c r="N928" s="12" t="s">
        <v>148</v>
      </c>
      <c r="O928" s="12" t="s">
        <v>149</v>
      </c>
      <c r="P928" s="12" t="s">
        <v>150</v>
      </c>
      <c r="Q928" s="12" t="s">
        <v>151</v>
      </c>
      <c r="R928" s="12" t="s">
        <v>152</v>
      </c>
      <c r="S928" s="12" t="s">
        <v>153</v>
      </c>
      <c r="T928" s="12" t="s">
        <v>154</v>
      </c>
      <c r="U928" s="12" t="s">
        <v>155</v>
      </c>
      <c r="V928" s="12" t="s">
        <v>156</v>
      </c>
      <c r="W928" s="12" t="s">
        <v>157</v>
      </c>
      <c r="X928" s="12" t="s">
        <v>615</v>
      </c>
    </row>
    <row r="929" spans="2:23">
      <c r="B929" s="13">
        <v>0</v>
      </c>
      <c r="C929" s="16">
        <f t="shared" ref="C929:C960" si="804">IF($B$917-12*$B929&lt;=0,0,($B$920*MIN(12,$B$917-12*$B929)-$B$916*(MIN(12,$B$917-12*$B929)-MAX(0,MIN(12,$B$917-12*$B929,$B$918-12*$B929))))/12)</f>
        <v>22000</v>
      </c>
      <c r="D929" s="16">
        <f>$D$925</f>
        <v>376671.55963571719</v>
      </c>
      <c r="E929" s="16">
        <f>IF(AND(C929&gt;0,D929&gt;0),C929/(1-$B$71*MAX(0,1-$D$925*(1-$D$926)/D929)),0)</f>
        <v>24491.646598079093</v>
      </c>
      <c r="F929" s="16">
        <f t="shared" ref="F929:F960" si="805">IF(E929&gt;0,IF(E929&lt;=D929,D929-E929,C929*(D929/E929-1)),D929-C929)</f>
        <v>352179.91303763812</v>
      </c>
      <c r="G929" s="16">
        <f>IF(E929&gt;0,IF(E929&lt;=D929,$D$925*(1-$D$926)*(1-E929/D929),0),IF(AND(C929&lt;0,F929&gt;0),$D$925*(1-$D$926)-C929,$D$925*(1-$D$926)))/$B$74</f>
        <v>210173.12631420852</v>
      </c>
      <c r="H929" s="16">
        <f>$H$925</f>
        <v>428291.70653881057</v>
      </c>
      <c r="I929" s="16">
        <f>IF(AND(C929&gt;0,H929&gt;0),C929/(1-$B$71*MAX(0,1-$H$925*(1-$H$926)/H929)),0)</f>
        <v>25023.021135218536</v>
      </c>
      <c r="J929" s="16">
        <f t="shared" ref="J929:J960" si="806">IF(I929&gt;0,IF(I929&lt;=H929,H929-I929,C929*(H929/I929-1)),H929-C929)</f>
        <v>403268.68540359201</v>
      </c>
      <c r="K929" s="16">
        <f>IF(I929&gt;0,IF(I929&lt;=H929,$H$925*(1-$H$926)*(1-I929/H929),0),IF(AND(C929&lt;0,J929&gt;0),$H$925*(1-$H$926)-C929,$H$925*(1-$H$926)))/$B$74</f>
        <v>211655.8456109023</v>
      </c>
      <c r="L929" s="16">
        <f>$L$925</f>
        <v>406563.09152860672</v>
      </c>
      <c r="M929" s="16">
        <f>IF(AND(C929&gt;0,L929&gt;0),C929/(1-$B$71*MAX(0,1-$L$925*(1-$L$926)/L929)),0)</f>
        <v>24813.073490700473</v>
      </c>
      <c r="N929" s="16">
        <f t="shared" ref="N929:N960" si="807">IF(M929&gt;0,IF(M929&lt;=L929,L929-M929,C929*(L929/M929-1)),L929-C929)</f>
        <v>381750.01803790627</v>
      </c>
      <c r="O929" s="16">
        <f>IF(M929&gt;0,IF(M929&lt;=L929,$L$925*(1-$L$926)*(1-M929/L929),0),IF(AND(C929&lt;0,N929&gt;0),$L$925*(1-$L$926)-C929,$L$925*(1-$L$926)))/$B$74</f>
        <v>211070.0188501807</v>
      </c>
      <c r="P929" s="16">
        <f>$P$925</f>
        <v>412600.79139595549</v>
      </c>
      <c r="Q929" s="16">
        <f>IF(AND(C929&gt;0,P929&gt;0),C929/(1-$B$71*MAX(0,1-$P$925*(1-$P$926)/P929)),0)</f>
        <v>24873.267488441223</v>
      </c>
      <c r="R929" s="16">
        <f t="shared" ref="R929:R960" si="808">IF(Q929&gt;0,IF(Q929&lt;=P929,P929-Q929,C929*(P929/Q929-1)),P929-C929)</f>
        <v>387727.52390751429</v>
      </c>
      <c r="S929" s="16">
        <f>IF(Q929&gt;0,IF(Q929&lt;=P929,$P$925*(1-$P$926)*(1-Q929/P929),0),IF(AND(C929&lt;0,R929&gt;0),$P$925*(1-$P$926)-C929,$P$925*(1-$P$926)))/$B$74</f>
        <v>211237.98098565641</v>
      </c>
      <c r="T929" s="16">
        <f>$T$925</f>
        <v>413611.62738639535</v>
      </c>
      <c r="U929" s="16">
        <f>IF(AND(C929&gt;0,T929&gt;0),C929/(1-$B$71*MAX(0,1-$T$925*(1-$T$926)/T929)),0)</f>
        <v>24883.201468150331</v>
      </c>
      <c r="V929" s="16">
        <f t="shared" ref="V929:V960" si="809">IF(U929&gt;0,IF(U929&lt;=T929,T929-U929,C929*(T929/U929-1)),T929-C929)</f>
        <v>388728.42591824505</v>
      </c>
      <c r="W929" s="16">
        <f>IF(U929&gt;0,IF(U929&lt;=T929,$T$925*(1-$T$926)*(1-U929/T929),0),IF(AND(C929&lt;0,V929&gt;0),$T$925*(1-$T$926)-C929,$T$925*(1-$T$926)))/$B$74</f>
        <v>211265.70023522177</v>
      </c>
    </row>
    <row r="930" spans="2:23">
      <c r="B930" s="13">
        <v>1</v>
      </c>
      <c r="C930" s="16">
        <f t="shared" si="804"/>
        <v>22000</v>
      </c>
      <c r="D930" s="16">
        <f t="shared" ref="D930:D961" si="810">IF($B930&gt;$B$919,F929,F929*$D$923*IF(F929&gt;0,$B$72,1))</f>
        <v>356747.68650973623</v>
      </c>
      <c r="E930" s="16">
        <f t="shared" ref="E930:E961" si="811">IF(AND(C930&gt;0,D930&gt;0),C930/(1-$B$71*MAX(0,1-G929/D930)),0)</f>
        <v>24631.21690662569</v>
      </c>
      <c r="F930" s="16">
        <f t="shared" si="805"/>
        <v>332116.46960311057</v>
      </c>
      <c r="G930" s="16">
        <f t="shared" ref="G930:G961" si="812">IF(E930&gt;0,IF(E930&lt;=D930,G929*(1-E930/D930),0),IF(AND(C930&lt;0,F930&gt;0),G929-C930,G929))/$B$74</f>
        <v>191825.46513045713</v>
      </c>
      <c r="H930" s="16">
        <f t="shared" ref="H930:H961" si="813">IF($B930&gt;$B$919,J929,J929*$H$923*IF(J929&gt;0,$B$72,1))</f>
        <v>416548.32321393228</v>
      </c>
      <c r="I930" s="16">
        <f t="shared" ref="I930:I961" si="814">IF(AND(C930&gt;0,H930&gt;0),C930/(1-$B$71*MAX(0,1-K929/H930)),0)</f>
        <v>25226.153315035186</v>
      </c>
      <c r="J930" s="16">
        <f t="shared" si="806"/>
        <v>391322.16989889712</v>
      </c>
      <c r="K930" s="16">
        <f t="shared" ref="K930:K961" si="815">IF(I930&gt;0,IF(I930&lt;=H930,K929*(1-I930/H930),0),IF(AND(C930&lt;0,J930&gt;0),K929-C930,K929))/$B$74</f>
        <v>194939.19046742321</v>
      </c>
      <c r="L930" s="16">
        <f t="shared" ref="L930:L961" si="816">IF($B930&gt;$B$919,N929,N929*$L$923*IF(N929&gt;0,$B$72,1))</f>
        <v>391224.18025376502</v>
      </c>
      <c r="M930" s="16">
        <f t="shared" ref="M930:M961" si="817">IF(AND(C930&gt;0,L930&gt;0),C930/(1-$B$71*MAX(0,1-O929/L930)),0)</f>
        <v>24992.245601201492</v>
      </c>
      <c r="N930" s="16">
        <f t="shared" si="807"/>
        <v>366231.93465256353</v>
      </c>
      <c r="O930" s="16">
        <f t="shared" ref="O930:O961" si="818">IF(M930&gt;0,IF(M930&lt;=L930,O929*(1-M930/L930),0),IF(AND(C930&lt;0,N930&gt;0),O929-C930,O929))/$B$74</f>
        <v>193712.16683987965</v>
      </c>
      <c r="P930" s="16">
        <f t="shared" ref="P930:P961" si="819">IF($B930&gt;$B$919,R929,R929*$P$923*IF(R929&gt;0,$B$72,1))</f>
        <v>398239.45357421134</v>
      </c>
      <c r="Q930" s="16">
        <f t="shared" ref="Q930:Q961" si="820">IF(AND(C930&gt;0,P930&gt;0),C930/(1-$B$71*MAX(0,1-S929/P930)),0)</f>
        <v>25059.468183647059</v>
      </c>
      <c r="R930" s="16">
        <f t="shared" si="808"/>
        <v>373179.98539056425</v>
      </c>
      <c r="S930" s="16">
        <f t="shared" ref="S930:S961" si="821">IF(Q930&gt;0,IF(Q930&lt;=P930,S929*(1-Q930/P930),0),IF(AND(C930&lt;0,R930&gt;0),S929-C930,S929))/$B$74</f>
        <v>194064.40992522435</v>
      </c>
      <c r="T930" s="16">
        <f t="shared" ref="T930:T961" si="822">IF($B930&gt;$B$919,V929,V929*$T$923*IF(V929&gt;0,$B$72,1))</f>
        <v>399415.59306109144</v>
      </c>
      <c r="U930" s="16">
        <f t="shared" ref="U930:U961" si="823">IF(AND(C930&gt;0,T930&gt;0),C930/(1-$B$71*MAX(0,1-W929/T930)),0)</f>
        <v>25070.549964560352</v>
      </c>
      <c r="V930" s="16">
        <f t="shared" si="809"/>
        <v>374345.04309653107</v>
      </c>
      <c r="W930" s="16">
        <f t="shared" ref="W930:W961" si="824">IF(U930&gt;0,IF(U930&lt;=T930,W929*(1-U930/T930),0),IF(AND(C930&lt;0,V930&gt;0),W929-C930,W929))/$B$74</f>
        <v>194122.50767319879</v>
      </c>
    </row>
    <row r="931" spans="2:23">
      <c r="B931" s="13">
        <v>2</v>
      </c>
      <c r="C931" s="16">
        <f t="shared" si="804"/>
        <v>22000</v>
      </c>
      <c r="D931" s="16">
        <f t="shared" si="810"/>
        <v>336424.02021386288</v>
      </c>
      <c r="E931" s="16">
        <f t="shared" si="811"/>
        <v>24767.821754715424</v>
      </c>
      <c r="F931" s="16">
        <f t="shared" si="805"/>
        <v>311656.19845914748</v>
      </c>
      <c r="G931" s="16">
        <f t="shared" si="812"/>
        <v>174218.73692461639</v>
      </c>
      <c r="H931" s="16">
        <f t="shared" si="813"/>
        <v>404208.40895366773</v>
      </c>
      <c r="I931" s="16">
        <f t="shared" si="814"/>
        <v>25422.027911428726</v>
      </c>
      <c r="J931" s="16">
        <f t="shared" si="806"/>
        <v>378786.38104223902</v>
      </c>
      <c r="K931" s="16">
        <f t="shared" si="815"/>
        <v>179096.87095017833</v>
      </c>
      <c r="L931" s="16">
        <f t="shared" si="816"/>
        <v>375320.97353554697</v>
      </c>
      <c r="M931" s="16">
        <f t="shared" si="817"/>
        <v>25166.089232446811</v>
      </c>
      <c r="N931" s="16">
        <f t="shared" si="807"/>
        <v>350154.88430310017</v>
      </c>
      <c r="O931" s="16">
        <f t="shared" si="818"/>
        <v>177179.74890791607</v>
      </c>
      <c r="P931" s="16">
        <f t="shared" si="819"/>
        <v>383297.50740682526</v>
      </c>
      <c r="Q931" s="16">
        <f t="shared" si="820"/>
        <v>25239.818480553149</v>
      </c>
      <c r="R931" s="16">
        <f t="shared" si="808"/>
        <v>358057.68892627209</v>
      </c>
      <c r="S931" s="16">
        <f t="shared" si="821"/>
        <v>177730.81544557941</v>
      </c>
      <c r="T931" s="16">
        <f t="shared" si="822"/>
        <v>384636.77320404339</v>
      </c>
      <c r="U931" s="16">
        <f t="shared" si="823"/>
        <v>25251.959517435294</v>
      </c>
      <c r="V931" s="16">
        <f t="shared" si="809"/>
        <v>359384.8136866081</v>
      </c>
      <c r="W931" s="16">
        <f t="shared" si="824"/>
        <v>177821.65172674891</v>
      </c>
    </row>
    <row r="932" spans="2:23">
      <c r="B932" s="13">
        <v>3</v>
      </c>
      <c r="C932" s="16">
        <f t="shared" si="804"/>
        <v>22000</v>
      </c>
      <c r="D932" s="16">
        <f t="shared" si="810"/>
        <v>315698.3793531626</v>
      </c>
      <c r="E932" s="16">
        <f t="shared" si="811"/>
        <v>24901.483989489618</v>
      </c>
      <c r="F932" s="16">
        <f t="shared" si="805"/>
        <v>290796.89536367299</v>
      </c>
      <c r="G932" s="16">
        <f t="shared" si="812"/>
        <v>157330.20268711378</v>
      </c>
      <c r="H932" s="16">
        <f t="shared" si="813"/>
        <v>391259.81656995992</v>
      </c>
      <c r="I932" s="16">
        <f t="shared" si="814"/>
        <v>25610.774334603768</v>
      </c>
      <c r="J932" s="16">
        <f t="shared" si="806"/>
        <v>365649.04223535617</v>
      </c>
      <c r="K932" s="16">
        <f t="shared" si="815"/>
        <v>164091.85314725927</v>
      </c>
      <c r="L932" s="16">
        <f t="shared" si="816"/>
        <v>358844.92757176462</v>
      </c>
      <c r="M932" s="16">
        <f t="shared" si="817"/>
        <v>25334.675445485649</v>
      </c>
      <c r="N932" s="16">
        <f t="shared" si="807"/>
        <v>333510.252126279</v>
      </c>
      <c r="O932" s="16">
        <f t="shared" si="818"/>
        <v>161441.91005172531</v>
      </c>
      <c r="P932" s="16">
        <f t="shared" si="819"/>
        <v>367765.22066062194</v>
      </c>
      <c r="Q932" s="16">
        <f t="shared" si="820"/>
        <v>25414.403553973098</v>
      </c>
      <c r="R932" s="16">
        <f t="shared" si="808"/>
        <v>342350.81710664881</v>
      </c>
      <c r="S932" s="16">
        <f t="shared" si="821"/>
        <v>162204.64044415814</v>
      </c>
      <c r="T932" s="16">
        <f t="shared" si="822"/>
        <v>369265.24772843783</v>
      </c>
      <c r="U932" s="16">
        <f t="shared" si="823"/>
        <v>25427.517819396224</v>
      </c>
      <c r="V932" s="16">
        <f t="shared" si="809"/>
        <v>343837.72990904161</v>
      </c>
      <c r="W932" s="16">
        <f t="shared" si="824"/>
        <v>162330.28897174931</v>
      </c>
    </row>
    <row r="933" spans="2:23">
      <c r="B933" s="13">
        <v>4</v>
      </c>
      <c r="C933" s="16">
        <f t="shared" si="804"/>
        <v>22000</v>
      </c>
      <c r="D933" s="16">
        <f t="shared" si="810"/>
        <v>294568.53109653981</v>
      </c>
      <c r="E933" s="16">
        <f t="shared" si="811"/>
        <v>25032.228560600524</v>
      </c>
      <c r="F933" s="16">
        <f t="shared" si="805"/>
        <v>269536.30253593926</v>
      </c>
      <c r="G933" s="16">
        <f t="shared" si="812"/>
        <v>141137.63888949461</v>
      </c>
      <c r="H933" s="16">
        <f t="shared" si="813"/>
        <v>377689.86519616639</v>
      </c>
      <c r="I933" s="16">
        <f t="shared" si="814"/>
        <v>25792.53145989835</v>
      </c>
      <c r="J933" s="16">
        <f t="shared" si="806"/>
        <v>351897.33373626805</v>
      </c>
      <c r="K933" s="16">
        <f t="shared" si="815"/>
        <v>149888.21681226313</v>
      </c>
      <c r="L933" s="16">
        <f t="shared" si="816"/>
        <v>341787.21369798103</v>
      </c>
      <c r="M933" s="16">
        <f t="shared" si="817"/>
        <v>25498.08107938023</v>
      </c>
      <c r="N933" s="16">
        <f t="shared" si="807"/>
        <v>316289.13261860079</v>
      </c>
      <c r="O933" s="16">
        <f t="shared" si="818"/>
        <v>146468.61467643268</v>
      </c>
      <c r="P933" s="16">
        <f t="shared" si="819"/>
        <v>351632.50976156536</v>
      </c>
      <c r="Q933" s="16">
        <f t="shared" si="820"/>
        <v>25583.315312256491</v>
      </c>
      <c r="R933" s="16">
        <f t="shared" si="808"/>
        <v>326049.19444930885</v>
      </c>
      <c r="S933" s="16">
        <f t="shared" si="821"/>
        <v>147454.22264913621</v>
      </c>
      <c r="T933" s="16">
        <f t="shared" si="822"/>
        <v>353290.73371465382</v>
      </c>
      <c r="U933" s="16">
        <f t="shared" si="823"/>
        <v>25597.31946240622</v>
      </c>
      <c r="V933" s="16">
        <f t="shared" si="809"/>
        <v>327693.4142522476</v>
      </c>
      <c r="W933" s="16">
        <f t="shared" si="824"/>
        <v>147616.48391717731</v>
      </c>
    </row>
    <row r="934" spans="2:23">
      <c r="B934" s="13">
        <v>5</v>
      </c>
      <c r="C934" s="16">
        <f t="shared" si="804"/>
        <v>22000</v>
      </c>
      <c r="D934" s="16">
        <f t="shared" si="810"/>
        <v>273032.18837983039</v>
      </c>
      <c r="E934" s="16">
        <f t="shared" si="811"/>
        <v>25160.082389621421</v>
      </c>
      <c r="F934" s="16">
        <f t="shared" si="805"/>
        <v>247872.10599020898</v>
      </c>
      <c r="G934" s="16">
        <f t="shared" si="812"/>
        <v>125619.33287929279</v>
      </c>
      <c r="H934" s="16">
        <f t="shared" si="813"/>
        <v>363485.31293620332</v>
      </c>
      <c r="I934" s="16">
        <f t="shared" si="814"/>
        <v>25967.446404496975</v>
      </c>
      <c r="J934" s="16">
        <f t="shared" si="806"/>
        <v>337517.86653170636</v>
      </c>
      <c r="K934" s="16">
        <f t="shared" si="815"/>
        <v>136451.15652532491</v>
      </c>
      <c r="L934" s="16">
        <f t="shared" si="816"/>
        <v>324138.7053964712</v>
      </c>
      <c r="M934" s="16">
        <f t="shared" si="817"/>
        <v>25656.388183364026</v>
      </c>
      <c r="N934" s="16">
        <f t="shared" si="807"/>
        <v>298482.31721310719</v>
      </c>
      <c r="O934" s="16">
        <f t="shared" si="818"/>
        <v>132230.64506622124</v>
      </c>
      <c r="P934" s="16">
        <f t="shared" si="819"/>
        <v>334888.92335323861</v>
      </c>
      <c r="Q934" s="16">
        <f t="shared" si="820"/>
        <v>25746.651680581246</v>
      </c>
      <c r="R934" s="16">
        <f t="shared" si="808"/>
        <v>309142.27167265734</v>
      </c>
      <c r="S934" s="16">
        <f t="shared" si="821"/>
        <v>133448.79386276598</v>
      </c>
      <c r="T934" s="16">
        <f t="shared" si="822"/>
        <v>336702.56834601157</v>
      </c>
      <c r="U934" s="16">
        <f t="shared" si="823"/>
        <v>25761.4651937694</v>
      </c>
      <c r="V934" s="16">
        <f t="shared" si="809"/>
        <v>310941.10315224214</v>
      </c>
      <c r="W934" s="16">
        <f t="shared" si="824"/>
        <v>133649.20837803718</v>
      </c>
    </row>
    <row r="935" spans="2:23">
      <c r="B935" s="13">
        <v>6</v>
      </c>
      <c r="C935" s="16">
        <f t="shared" si="804"/>
        <v>22000</v>
      </c>
      <c r="D935" s="16">
        <f t="shared" si="810"/>
        <v>251087.00720490195</v>
      </c>
      <c r="E935" s="16">
        <f t="shared" si="811"/>
        <v>25285.074241115537</v>
      </c>
      <c r="F935" s="16">
        <f t="shared" si="805"/>
        <v>225801.93296378641</v>
      </c>
      <c r="G935" s="16">
        <f t="shared" si="812"/>
        <v>110754.07800543598</v>
      </c>
      <c r="H935" s="16">
        <f t="shared" si="813"/>
        <v>348632.32987659547</v>
      </c>
      <c r="I935" s="16">
        <f t="shared" si="814"/>
        <v>26135.673357463824</v>
      </c>
      <c r="J935" s="16">
        <f t="shared" si="806"/>
        <v>322496.65651913162</v>
      </c>
      <c r="K935" s="16">
        <f t="shared" si="815"/>
        <v>123746.97956677114</v>
      </c>
      <c r="L935" s="16">
        <f t="shared" si="816"/>
        <v>305889.96556470881</v>
      </c>
      <c r="M935" s="16">
        <f t="shared" si="817"/>
        <v>25809.683465805698</v>
      </c>
      <c r="N935" s="16">
        <f t="shared" si="807"/>
        <v>280080.28209890309</v>
      </c>
      <c r="O935" s="16">
        <f t="shared" si="818"/>
        <v>118699.59834809102</v>
      </c>
      <c r="P935" s="16">
        <f t="shared" si="819"/>
        <v>317523.626145705</v>
      </c>
      <c r="Q935" s="16">
        <f t="shared" si="820"/>
        <v>25904.515908161553</v>
      </c>
      <c r="R935" s="16">
        <f t="shared" si="808"/>
        <v>291619.11023754347</v>
      </c>
      <c r="S935" s="16">
        <f t="shared" si="821"/>
        <v>120158.47728642044</v>
      </c>
      <c r="T935" s="16">
        <f t="shared" si="822"/>
        <v>319489.6921398351</v>
      </c>
      <c r="U935" s="16">
        <f t="shared" si="823"/>
        <v>25920.061197433261</v>
      </c>
      <c r="V935" s="16">
        <f t="shared" si="809"/>
        <v>293569.63094240183</v>
      </c>
      <c r="W935" s="16">
        <f t="shared" si="824"/>
        <v>120398.33885516695</v>
      </c>
    </row>
    <row r="936" spans="2:23">
      <c r="B936" s="13">
        <v>7</v>
      </c>
      <c r="C936" s="16">
        <f t="shared" si="804"/>
        <v>22000</v>
      </c>
      <c r="D936" s="16">
        <f t="shared" si="810"/>
        <v>228730.58403432672</v>
      </c>
      <c r="E936" s="16">
        <f t="shared" si="811"/>
        <v>25407.234595712151</v>
      </c>
      <c r="F936" s="16">
        <f t="shared" si="805"/>
        <v>203323.34943861456</v>
      </c>
      <c r="G936" s="16">
        <f t="shared" si="812"/>
        <v>96521.168485069182</v>
      </c>
      <c r="H936" s="16">
        <f t="shared" si="813"/>
        <v>333116.47141830664</v>
      </c>
      <c r="I936" s="16">
        <f t="shared" si="814"/>
        <v>26297.37246749816</v>
      </c>
      <c r="J936" s="16">
        <f t="shared" si="806"/>
        <v>306819.09895080846</v>
      </c>
      <c r="K936" s="16">
        <f t="shared" si="815"/>
        <v>111743.10072891832</v>
      </c>
      <c r="L936" s="16">
        <f t="shared" si="816"/>
        <v>287031.23403259757</v>
      </c>
      <c r="M936" s="16">
        <f t="shared" si="817"/>
        <v>25958.057761963551</v>
      </c>
      <c r="N936" s="16">
        <f t="shared" si="807"/>
        <v>261073.17627063402</v>
      </c>
      <c r="O936" s="16">
        <f t="shared" si="818"/>
        <v>105847.8820300026</v>
      </c>
      <c r="P936" s="16">
        <f t="shared" si="819"/>
        <v>299525.38303806062</v>
      </c>
      <c r="Q936" s="16">
        <f t="shared" si="820"/>
        <v>26057.015901930143</v>
      </c>
      <c r="R936" s="16">
        <f t="shared" si="808"/>
        <v>273468.36713613046</v>
      </c>
      <c r="S936" s="16">
        <f t="shared" si="821"/>
        <v>107554.28303882963</v>
      </c>
      <c r="T936" s="16">
        <f t="shared" si="822"/>
        <v>301640.63245594956</v>
      </c>
      <c r="U936" s="16">
        <f t="shared" si="823"/>
        <v>26073.21840325723</v>
      </c>
      <c r="V936" s="16">
        <f t="shared" si="809"/>
        <v>275567.4140526923</v>
      </c>
      <c r="W936" s="16">
        <f t="shared" si="824"/>
        <v>107834.65203904131</v>
      </c>
    </row>
    <row r="937" spans="2:23">
      <c r="B937" s="13">
        <v>8</v>
      </c>
      <c r="C937" s="16">
        <f t="shared" si="804"/>
        <v>22000</v>
      </c>
      <c r="D937" s="16">
        <f t="shared" si="810"/>
        <v>205960.45328083338</v>
      </c>
      <c r="E937" s="16">
        <f t="shared" si="811"/>
        <v>25526.595525505887</v>
      </c>
      <c r="F937" s="16">
        <f t="shared" si="805"/>
        <v>180433.85775532748</v>
      </c>
      <c r="G937" s="16">
        <f t="shared" si="812"/>
        <v>82900.394023349712</v>
      </c>
      <c r="H937" s="16">
        <f t="shared" si="813"/>
        <v>316922.65187925857</v>
      </c>
      <c r="I937" s="16">
        <f t="shared" si="814"/>
        <v>26452.708791708268</v>
      </c>
      <c r="J937" s="16">
        <f t="shared" si="806"/>
        <v>290469.94308755029</v>
      </c>
      <c r="K937" s="16">
        <f t="shared" si="815"/>
        <v>100408.03429631554</v>
      </c>
      <c r="L937" s="16">
        <f t="shared" si="816"/>
        <v>267552.41531536373</v>
      </c>
      <c r="M937" s="16">
        <f t="shared" si="817"/>
        <v>26101.605522180951</v>
      </c>
      <c r="N937" s="16">
        <f t="shared" si="807"/>
        <v>241450.80979318277</v>
      </c>
      <c r="O937" s="16">
        <f t="shared" si="818"/>
        <v>93648.708198395863</v>
      </c>
      <c r="P937" s="16">
        <f t="shared" si="819"/>
        <v>280882.54349490552</v>
      </c>
      <c r="Q937" s="16">
        <f t="shared" si="820"/>
        <v>26204.263588772123</v>
      </c>
      <c r="R937" s="16">
        <f t="shared" si="808"/>
        <v>254678.27990613339</v>
      </c>
      <c r="S937" s="16">
        <f t="shared" si="821"/>
        <v>95608.101982605862</v>
      </c>
      <c r="T937" s="16">
        <f t="shared" si="822"/>
        <v>283143.48726150481</v>
      </c>
      <c r="U937" s="16">
        <f t="shared" si="823"/>
        <v>26221.051826400035</v>
      </c>
      <c r="V937" s="16">
        <f t="shared" si="809"/>
        <v>256922.43543510477</v>
      </c>
      <c r="W937" s="16">
        <f t="shared" si="824"/>
        <v>95929.818558396553</v>
      </c>
    </row>
    <row r="938" spans="2:23">
      <c r="B938" s="13">
        <v>9</v>
      </c>
      <c r="C938" s="16">
        <f t="shared" si="804"/>
        <v>22000</v>
      </c>
      <c r="D938" s="16">
        <f t="shared" si="810"/>
        <v>182774.08489041406</v>
      </c>
      <c r="E938" s="16">
        <f t="shared" si="811"/>
        <v>25643.190572063351</v>
      </c>
      <c r="F938" s="16">
        <f t="shared" si="805"/>
        <v>157130.89431835071</v>
      </c>
      <c r="G938" s="16">
        <f t="shared" si="812"/>
        <v>69872.034198332607</v>
      </c>
      <c r="H938" s="16">
        <f t="shared" si="813"/>
        <v>300035.1183134233</v>
      </c>
      <c r="I938" s="16">
        <f t="shared" si="814"/>
        <v>26601.851307687048</v>
      </c>
      <c r="J938" s="16">
        <f t="shared" si="806"/>
        <v>273433.26700573624</v>
      </c>
      <c r="K938" s="16">
        <f t="shared" si="815"/>
        <v>89711.383426585438</v>
      </c>
      <c r="L938" s="16">
        <f t="shared" si="816"/>
        <v>247443.06658700938</v>
      </c>
      <c r="M938" s="16">
        <f t="shared" si="817"/>
        <v>26240.424321857266</v>
      </c>
      <c r="N938" s="16">
        <f t="shared" si="807"/>
        <v>221202.64226515213</v>
      </c>
      <c r="O938" s="16">
        <f t="shared" si="818"/>
        <v>82076.0864621316</v>
      </c>
      <c r="P938" s="16">
        <f t="shared" si="819"/>
        <v>261583.0261542931</v>
      </c>
      <c r="Q938" s="16">
        <f t="shared" si="820"/>
        <v>26346.374307936261</v>
      </c>
      <c r="R938" s="16">
        <f t="shared" si="808"/>
        <v>235236.65184635684</v>
      </c>
      <c r="S938" s="16">
        <f t="shared" si="821"/>
        <v>84292.697976434225</v>
      </c>
      <c r="T938" s="16">
        <f t="shared" si="822"/>
        <v>263985.90912822646</v>
      </c>
      <c r="U938" s="16">
        <f t="shared" si="823"/>
        <v>26363.67993850046</v>
      </c>
      <c r="V938" s="16">
        <f t="shared" si="809"/>
        <v>237622.229189726</v>
      </c>
      <c r="W938" s="16">
        <f t="shared" si="824"/>
        <v>84656.395096807857</v>
      </c>
    </row>
    <row r="939" spans="2:23">
      <c r="B939" s="13">
        <v>10</v>
      </c>
      <c r="C939" s="16">
        <f t="shared" si="804"/>
        <v>22000</v>
      </c>
      <c r="D939" s="16">
        <f t="shared" si="810"/>
        <v>159168.88201765969</v>
      </c>
      <c r="E939" s="16">
        <f t="shared" si="811"/>
        <v>25757.054627290367</v>
      </c>
      <c r="F939" s="16">
        <f t="shared" si="805"/>
        <v>133411.82739036932</v>
      </c>
      <c r="G939" s="16">
        <f t="shared" si="812"/>
        <v>57416.852623534505</v>
      </c>
      <c r="H939" s="16">
        <f t="shared" si="813"/>
        <v>282437.42448823515</v>
      </c>
      <c r="I939" s="16">
        <f t="shared" si="814"/>
        <v>26744.971990255293</v>
      </c>
      <c r="J939" s="16">
        <f t="shared" si="806"/>
        <v>255692.45249797986</v>
      </c>
      <c r="K939" s="16">
        <f t="shared" si="815"/>
        <v>79623.827163277252</v>
      </c>
      <c r="L939" s="16">
        <f t="shared" si="816"/>
        <v>226692.38585748518</v>
      </c>
      <c r="M939" s="16">
        <f t="shared" si="817"/>
        <v>26374.614394232518</v>
      </c>
      <c r="N939" s="16">
        <f t="shared" si="807"/>
        <v>200317.77146325266</v>
      </c>
      <c r="O939" s="16">
        <f t="shared" si="818"/>
        <v>71104.815731094568</v>
      </c>
      <c r="P939" s="16">
        <f t="shared" si="819"/>
        <v>241614.30364243631</v>
      </c>
      <c r="Q939" s="16">
        <f t="shared" si="820"/>
        <v>26483.466234830117</v>
      </c>
      <c r="R939" s="16">
        <f t="shared" si="808"/>
        <v>215130.83740760619</v>
      </c>
      <c r="S939" s="16">
        <f t="shared" si="821"/>
        <v>73581.698671369479</v>
      </c>
      <c r="T939" s="16">
        <f t="shared" si="822"/>
        <v>244155.08943581578</v>
      </c>
      <c r="U939" s="16">
        <f t="shared" si="823"/>
        <v>26501.224071882873</v>
      </c>
      <c r="V939" s="16">
        <f t="shared" si="809"/>
        <v>217653.86536393291</v>
      </c>
      <c r="W939" s="16">
        <f t="shared" si="824"/>
        <v>73987.815001370152</v>
      </c>
    </row>
    <row r="940" spans="2:23">
      <c r="B940" s="13">
        <v>11</v>
      </c>
      <c r="C940" s="16">
        <f t="shared" si="804"/>
        <v>22000</v>
      </c>
      <c r="D940" s="16">
        <f t="shared" si="810"/>
        <v>135142.1787916224</v>
      </c>
      <c r="E940" s="16">
        <f t="shared" si="811"/>
        <v>25868.223817382692</v>
      </c>
      <c r="F940" s="16">
        <f t="shared" si="805"/>
        <v>109273.95497423971</v>
      </c>
      <c r="G940" s="16">
        <f t="shared" si="812"/>
        <v>45516.090901139389</v>
      </c>
      <c r="H940" s="16">
        <f t="shared" si="813"/>
        <v>264112.40495873836</v>
      </c>
      <c r="I940" s="16">
        <f t="shared" si="814"/>
        <v>26882.24495342025</v>
      </c>
      <c r="J940" s="16">
        <f t="shared" si="806"/>
        <v>237230.16000531812</v>
      </c>
      <c r="K940" s="16">
        <f t="shared" si="815"/>
        <v>70117.10530913675</v>
      </c>
      <c r="L940" s="16">
        <f t="shared" si="816"/>
        <v>205289.20033525792</v>
      </c>
      <c r="M940" s="16">
        <f t="shared" si="817"/>
        <v>26504.278186749194</v>
      </c>
      <c r="N940" s="16">
        <f t="shared" si="807"/>
        <v>178784.92214850872</v>
      </c>
      <c r="O940" s="16">
        <f t="shared" si="818"/>
        <v>60710.474918095744</v>
      </c>
      <c r="P940" s="16">
        <f t="shared" si="819"/>
        <v>220963.387568543</v>
      </c>
      <c r="Q940" s="16">
        <f t="shared" si="820"/>
        <v>26615.659837020481</v>
      </c>
      <c r="R940" s="16">
        <f t="shared" si="808"/>
        <v>194347.72773152252</v>
      </c>
      <c r="S940" s="16">
        <f t="shared" si="821"/>
        <v>63449.584969650154</v>
      </c>
      <c r="T940" s="16">
        <f t="shared" si="822"/>
        <v>223637.7427532344</v>
      </c>
      <c r="U940" s="16">
        <f t="shared" si="823"/>
        <v>26633.80785761257</v>
      </c>
      <c r="V940" s="16">
        <f t="shared" si="809"/>
        <v>197003.93489562185</v>
      </c>
      <c r="W940" s="16">
        <f t="shared" si="824"/>
        <v>63898.377507502053</v>
      </c>
    </row>
    <row r="941" spans="2:23">
      <c r="B941" s="13">
        <v>12</v>
      </c>
      <c r="C941" s="16">
        <f t="shared" si="804"/>
        <v>22000</v>
      </c>
      <c r="D941" s="16">
        <f t="shared" si="810"/>
        <v>110691.23817025559</v>
      </c>
      <c r="E941" s="16">
        <f t="shared" si="811"/>
        <v>25976.735390054353</v>
      </c>
      <c r="F941" s="16">
        <f t="shared" si="805"/>
        <v>84714.502780201234</v>
      </c>
      <c r="G941" s="16">
        <f t="shared" si="812"/>
        <v>34151.462379096753</v>
      </c>
      <c r="H941" s="16">
        <f t="shared" si="813"/>
        <v>245042.14917429321</v>
      </c>
      <c r="I941" s="16">
        <f t="shared" si="814"/>
        <v>27013.845657375925</v>
      </c>
      <c r="J941" s="16">
        <f t="shared" si="806"/>
        <v>218028.30351691728</v>
      </c>
      <c r="K941" s="16">
        <f t="shared" si="815"/>
        <v>61164.001383234296</v>
      </c>
      <c r="L941" s="16">
        <f t="shared" si="816"/>
        <v>183221.95495571205</v>
      </c>
      <c r="M941" s="16">
        <f t="shared" si="817"/>
        <v>26629.519941501687</v>
      </c>
      <c r="N941" s="16">
        <f t="shared" si="807"/>
        <v>156592.43501421035</v>
      </c>
      <c r="O941" s="16">
        <f t="shared" si="818"/>
        <v>50869.412652398729</v>
      </c>
      <c r="P941" s="16">
        <f t="shared" si="819"/>
        <v>199616.81367158456</v>
      </c>
      <c r="Q941" s="16">
        <f t="shared" si="820"/>
        <v>26743.077362909975</v>
      </c>
      <c r="R941" s="16">
        <f t="shared" si="808"/>
        <v>172873.73630867459</v>
      </c>
      <c r="S941" s="16">
        <f t="shared" si="821"/>
        <v>53871.679263432947</v>
      </c>
      <c r="T941" s="16">
        <f t="shared" si="822"/>
        <v>202420.0913679832</v>
      </c>
      <c r="U941" s="16">
        <f t="shared" si="823"/>
        <v>26761.556697856802</v>
      </c>
      <c r="V941" s="16">
        <f t="shared" si="809"/>
        <v>175658.53467012639</v>
      </c>
      <c r="W941" s="16">
        <f t="shared" si="824"/>
        <v>54363.235702732149</v>
      </c>
    </row>
    <row r="942" spans="2:23">
      <c r="B942" s="13">
        <v>13</v>
      </c>
      <c r="C942" s="16">
        <f t="shared" si="804"/>
        <v>22000</v>
      </c>
      <c r="D942" s="16">
        <f t="shared" si="810"/>
        <v>85813.249881260432</v>
      </c>
      <c r="E942" s="16">
        <f t="shared" si="811"/>
        <v>26082.627605209633</v>
      </c>
      <c r="F942" s="16">
        <f t="shared" si="805"/>
        <v>59730.622276050795</v>
      </c>
      <c r="G942" s="16">
        <f t="shared" si="812"/>
        <v>23305.145725566683</v>
      </c>
      <c r="H942" s="16">
        <f t="shared" si="813"/>
        <v>225207.97555172932</v>
      </c>
      <c r="I942" s="16">
        <f t="shared" si="814"/>
        <v>27139.950179745916</v>
      </c>
      <c r="J942" s="16">
        <f t="shared" si="806"/>
        <v>198068.02537198341</v>
      </c>
      <c r="K942" s="16">
        <f t="shared" si="815"/>
        <v>52738.323878781652</v>
      </c>
      <c r="L942" s="16">
        <f t="shared" si="816"/>
        <v>160478.70105481506</v>
      </c>
      <c r="M942" s="16">
        <f t="shared" si="817"/>
        <v>26750.445300053394</v>
      </c>
      <c r="N942" s="16">
        <f t="shared" si="807"/>
        <v>133728.25575476166</v>
      </c>
      <c r="O942" s="16">
        <f t="shared" si="818"/>
        <v>41558.736092244275</v>
      </c>
      <c r="P942" s="16">
        <f t="shared" si="819"/>
        <v>177560.62708955555</v>
      </c>
      <c r="Q942" s="16">
        <f t="shared" si="820"/>
        <v>26865.842363245527</v>
      </c>
      <c r="R942" s="16">
        <f t="shared" si="808"/>
        <v>150694.78472631003</v>
      </c>
      <c r="S942" s="16">
        <f t="shared" si="821"/>
        <v>44824.132568982866</v>
      </c>
      <c r="T942" s="16">
        <f t="shared" si="822"/>
        <v>180487.84993219559</v>
      </c>
      <c r="U942" s="16">
        <f t="shared" si="823"/>
        <v>26884.597272676245</v>
      </c>
      <c r="V942" s="16">
        <f t="shared" si="809"/>
        <v>153603.25265951935</v>
      </c>
      <c r="W942" s="16">
        <f t="shared" si="824"/>
        <v>45358.383350266886</v>
      </c>
    </row>
    <row r="943" spans="2:23">
      <c r="B943" s="13">
        <v>14</v>
      </c>
      <c r="C943" s="16">
        <f t="shared" si="804"/>
        <v>22000</v>
      </c>
      <c r="D943" s="16">
        <f t="shared" si="810"/>
        <v>60505.328446971165</v>
      </c>
      <c r="E943" s="16">
        <f t="shared" si="811"/>
        <v>26185.939629198368</v>
      </c>
      <c r="F943" s="16">
        <f t="shared" si="805"/>
        <v>34319.388817772793</v>
      </c>
      <c r="G943" s="16">
        <f t="shared" si="812"/>
        <v>12959.77833429159</v>
      </c>
      <c r="H943" s="16">
        <f t="shared" si="813"/>
        <v>204590.4054474828</v>
      </c>
      <c r="I943" s="16">
        <f t="shared" si="814"/>
        <v>27260.734549735567</v>
      </c>
      <c r="J943" s="16">
        <f t="shared" si="806"/>
        <v>177329.67089774724</v>
      </c>
      <c r="K943" s="16">
        <f t="shared" si="815"/>
        <v>44814.886030496033</v>
      </c>
      <c r="L943" s="16">
        <f t="shared" si="816"/>
        <v>137047.08516667975</v>
      </c>
      <c r="M943" s="16">
        <f t="shared" si="817"/>
        <v>26867.160932693823</v>
      </c>
      <c r="N943" s="16">
        <f t="shared" si="807"/>
        <v>110179.92423398593</v>
      </c>
      <c r="O943" s="16">
        <f t="shared" si="818"/>
        <v>32756.298922235823</v>
      </c>
      <c r="P943" s="16">
        <f t="shared" si="819"/>
        <v>154780.36772082263</v>
      </c>
      <c r="Q943" s="16">
        <f t="shared" si="820"/>
        <v>26984.079245333982</v>
      </c>
      <c r="R943" s="16">
        <f t="shared" si="808"/>
        <v>127796.28847548865</v>
      </c>
      <c r="S943" s="16">
        <f t="shared" si="821"/>
        <v>36283.910669240919</v>
      </c>
      <c r="T943" s="16">
        <f t="shared" si="822"/>
        <v>157826.21019337975</v>
      </c>
      <c r="U943" s="16">
        <f t="shared" si="823"/>
        <v>27003.057081077561</v>
      </c>
      <c r="V943" s="16">
        <f t="shared" si="809"/>
        <v>130823.15311230219</v>
      </c>
      <c r="W943" s="16">
        <f t="shared" si="824"/>
        <v>36860.640690297078</v>
      </c>
    </row>
    <row r="944" spans="2:23">
      <c r="B944" s="13">
        <v>15</v>
      </c>
      <c r="C944" s="16">
        <f t="shared" si="804"/>
        <v>22000</v>
      </c>
      <c r="D944" s="16">
        <f t="shared" si="810"/>
        <v>34764.511290739305</v>
      </c>
      <c r="E944" s="16">
        <f t="shared" si="811"/>
        <v>26286.711432768672</v>
      </c>
      <c r="F944" s="16">
        <f t="shared" si="805"/>
        <v>8477.7998579706327</v>
      </c>
      <c r="G944" s="16">
        <f t="shared" si="812"/>
        <v>3098.4495745272607</v>
      </c>
      <c r="H944" s="16">
        <f t="shared" si="813"/>
        <v>183169.13696041005</v>
      </c>
      <c r="I944" s="16">
        <f t="shared" si="814"/>
        <v>27376.374143412388</v>
      </c>
      <c r="J944" s="16">
        <f t="shared" si="806"/>
        <v>155792.76281699765</v>
      </c>
      <c r="K944" s="16">
        <f t="shared" si="815"/>
        <v>37369.484291305183</v>
      </c>
      <c r="L944" s="16">
        <f t="shared" si="816"/>
        <v>112914.33792305132</v>
      </c>
      <c r="M944" s="16">
        <f t="shared" si="817"/>
        <v>26979.774192022378</v>
      </c>
      <c r="N944" s="16">
        <f t="shared" si="807"/>
        <v>85934.563731028946</v>
      </c>
      <c r="O944" s="16">
        <f t="shared" si="818"/>
        <v>24440.688619448993</v>
      </c>
      <c r="P944" s="16">
        <f t="shared" si="819"/>
        <v>131261.05564646647</v>
      </c>
      <c r="Q944" s="16">
        <f t="shared" si="820"/>
        <v>27097.912859593296</v>
      </c>
      <c r="R944" s="16">
        <f t="shared" si="808"/>
        <v>104163.14278687317</v>
      </c>
      <c r="S944" s="16">
        <f t="shared" si="821"/>
        <v>28228.779374440706</v>
      </c>
      <c r="T944" s="16">
        <f t="shared" si="822"/>
        <v>134419.82577693363</v>
      </c>
      <c r="U944" s="16">
        <f t="shared" si="823"/>
        <v>27117.06401589981</v>
      </c>
      <c r="V944" s="16">
        <f t="shared" si="809"/>
        <v>107302.76176103382</v>
      </c>
      <c r="W944" s="16">
        <f t="shared" si="824"/>
        <v>28847.639333495848</v>
      </c>
    </row>
    <row r="945" spans="2:23">
      <c r="B945" s="13">
        <v>16</v>
      </c>
      <c r="C945" s="16">
        <f t="shared" si="804"/>
        <v>22000</v>
      </c>
      <c r="D945" s="16">
        <f t="shared" si="810"/>
        <v>8587.7569221285121</v>
      </c>
      <c r="E945" s="16">
        <f t="shared" si="811"/>
        <v>26384.983692807677</v>
      </c>
      <c r="F945" s="16">
        <f t="shared" si="805"/>
        <v>-14839.462988247813</v>
      </c>
      <c r="G945" s="16">
        <f t="shared" si="812"/>
        <v>0</v>
      </c>
      <c r="H945" s="16">
        <f t="shared" si="813"/>
        <v>160923.01849656139</v>
      </c>
      <c r="I945" s="16">
        <f t="shared" si="814"/>
        <v>27487.043137967212</v>
      </c>
      <c r="J945" s="16">
        <f t="shared" si="806"/>
        <v>133435.97535859418</v>
      </c>
      <c r="K945" s="16">
        <f t="shared" si="815"/>
        <v>30378.875708277094</v>
      </c>
      <c r="L945" s="16">
        <f t="shared" si="816"/>
        <v>88067.263032318762</v>
      </c>
      <c r="M945" s="16">
        <f t="shared" si="817"/>
        <v>27088.392790581485</v>
      </c>
      <c r="N945" s="16">
        <f t="shared" si="807"/>
        <v>60978.870241737277</v>
      </c>
      <c r="O945" s="16">
        <f t="shared" si="818"/>
        <v>16591.2130697098</v>
      </c>
      <c r="P945" s="16">
        <f t="shared" si="819"/>
        <v>106987.17658205693</v>
      </c>
      <c r="Q945" s="16">
        <f t="shared" si="820"/>
        <v>27207.46811785391</v>
      </c>
      <c r="R945" s="16">
        <f t="shared" si="808"/>
        <v>79779.708464203024</v>
      </c>
      <c r="S945" s="16">
        <f t="shared" si="821"/>
        <v>20637.289006660933</v>
      </c>
      <c r="T945" s="16">
        <f t="shared" si="822"/>
        <v>110252.79698709259</v>
      </c>
      <c r="U945" s="16">
        <f t="shared" si="823"/>
        <v>27226.745971884422</v>
      </c>
      <c r="V945" s="16">
        <f t="shared" si="809"/>
        <v>83026.05101520817</v>
      </c>
      <c r="W945" s="16">
        <f t="shared" si="824"/>
        <v>21297.806357101785</v>
      </c>
    </row>
    <row r="946" spans="2:23">
      <c r="B946" s="13">
        <v>17</v>
      </c>
      <c r="C946" s="16">
        <f t="shared" si="804"/>
        <v>22000</v>
      </c>
      <c r="D946" s="16">
        <f t="shared" si="810"/>
        <v>-15062.054933071529</v>
      </c>
      <c r="E946" s="16">
        <f t="shared" si="811"/>
        <v>0</v>
      </c>
      <c r="F946" s="16">
        <f t="shared" si="805"/>
        <v>-37062.054933071529</v>
      </c>
      <c r="G946" s="16">
        <f t="shared" si="812"/>
        <v>0</v>
      </c>
      <c r="H946" s="16">
        <f t="shared" si="813"/>
        <v>137830.02202715268</v>
      </c>
      <c r="I946" s="16">
        <f t="shared" si="814"/>
        <v>27592.914022516037</v>
      </c>
      <c r="J946" s="16">
        <f t="shared" si="806"/>
        <v>110237.10800463664</v>
      </c>
      <c r="K946" s="16">
        <f t="shared" si="815"/>
        <v>23820.754377126359</v>
      </c>
      <c r="L946" s="16">
        <f t="shared" si="816"/>
        <v>62492.226315377739</v>
      </c>
      <c r="M946" s="16">
        <f t="shared" si="817"/>
        <v>27193.124502118804</v>
      </c>
      <c r="N946" s="16">
        <f t="shared" si="807"/>
        <v>35299.101813258938</v>
      </c>
      <c r="O946" s="16">
        <f t="shared" si="818"/>
        <v>9187.8866127166821</v>
      </c>
      <c r="P946" s="16">
        <f t="shared" si="819"/>
        <v>81942.667327049567</v>
      </c>
      <c r="Q946" s="16">
        <f t="shared" si="820"/>
        <v>27312.869642641825</v>
      </c>
      <c r="R946" s="16">
        <f t="shared" si="808"/>
        <v>54629.797684407742</v>
      </c>
      <c r="S946" s="16">
        <f t="shared" si="821"/>
        <v>13488.758209980371</v>
      </c>
      <c r="T946" s="16">
        <f t="shared" si="822"/>
        <v>85308.65559272017</v>
      </c>
      <c r="U946" s="16">
        <f t="shared" si="823"/>
        <v>27332.230486088512</v>
      </c>
      <c r="V946" s="16">
        <f t="shared" si="809"/>
        <v>57976.425106631657</v>
      </c>
      <c r="W946" s="16">
        <f t="shared" si="824"/>
        <v>14190.347709471964</v>
      </c>
    </row>
    <row r="947" spans="2:23">
      <c r="B947" s="13">
        <v>18</v>
      </c>
      <c r="C947" s="16">
        <f t="shared" si="804"/>
        <v>22000</v>
      </c>
      <c r="D947" s="16">
        <f t="shared" si="810"/>
        <v>-37617.985757067596</v>
      </c>
      <c r="E947" s="16">
        <f t="shared" si="811"/>
        <v>0</v>
      </c>
      <c r="F947" s="16">
        <f t="shared" si="805"/>
        <v>-59617.985757067596</v>
      </c>
      <c r="G947" s="16">
        <f t="shared" si="812"/>
        <v>0</v>
      </c>
      <c r="H947" s="16">
        <f t="shared" si="813"/>
        <v>113867.21597122932</v>
      </c>
      <c r="I947" s="16">
        <f t="shared" si="814"/>
        <v>27694.157162778127</v>
      </c>
      <c r="J947" s="16">
        <f t="shared" si="806"/>
        <v>86173.058808451198</v>
      </c>
      <c r="K947" s="16">
        <f t="shared" si="815"/>
        <v>17673.727143697844</v>
      </c>
      <c r="L947" s="16">
        <f t="shared" si="816"/>
        <v>36175.144775540401</v>
      </c>
      <c r="M947" s="16">
        <f t="shared" si="817"/>
        <v>27294.076885934934</v>
      </c>
      <c r="N947" s="16">
        <f t="shared" si="807"/>
        <v>8881.0678896054669</v>
      </c>
      <c r="O947" s="16">
        <f t="shared" si="818"/>
        <v>2211.4155916221257</v>
      </c>
      <c r="P947" s="16">
        <f t="shared" si="819"/>
        <v>56110.901179916524</v>
      </c>
      <c r="Q947" s="16">
        <f t="shared" si="820"/>
        <v>27414.241446521075</v>
      </c>
      <c r="R947" s="16">
        <f t="shared" si="808"/>
        <v>28696.659733395449</v>
      </c>
      <c r="S947" s="16">
        <f t="shared" si="821"/>
        <v>6763.2571833351894</v>
      </c>
      <c r="T947" s="16">
        <f t="shared" si="822"/>
        <v>59570.349564293007</v>
      </c>
      <c r="U947" s="16">
        <f t="shared" si="823"/>
        <v>27433.644409642289</v>
      </c>
      <c r="V947" s="16">
        <f t="shared" si="809"/>
        <v>32136.705154650717</v>
      </c>
      <c r="W947" s="16">
        <f t="shared" si="824"/>
        <v>7505.2310241252062</v>
      </c>
    </row>
    <row r="948" spans="2:23">
      <c r="B948" s="13">
        <v>19</v>
      </c>
      <c r="C948" s="16">
        <f t="shared" si="804"/>
        <v>1488.4918912911282</v>
      </c>
      <c r="D948" s="16">
        <f t="shared" si="810"/>
        <v>-60512.255543423606</v>
      </c>
      <c r="E948" s="16">
        <f t="shared" si="811"/>
        <v>0</v>
      </c>
      <c r="F948" s="16">
        <f t="shared" si="805"/>
        <v>-62000.747434714736</v>
      </c>
      <c r="G948" s="16">
        <f t="shared" si="812"/>
        <v>0</v>
      </c>
      <c r="H948" s="16">
        <f t="shared" si="813"/>
        <v>89010.737635013487</v>
      </c>
      <c r="I948" s="16">
        <f t="shared" si="814"/>
        <v>1880.299520989345</v>
      </c>
      <c r="J948" s="16">
        <f t="shared" si="806"/>
        <v>87130.438114024146</v>
      </c>
      <c r="K948" s="16">
        <f t="shared" si="815"/>
        <v>16961.156906494823</v>
      </c>
      <c r="L948" s="16">
        <f t="shared" si="816"/>
        <v>9101.4756796787642</v>
      </c>
      <c r="M948" s="16">
        <f t="shared" si="817"/>
        <v>1853.2642198216465</v>
      </c>
      <c r="N948" s="16">
        <f t="shared" si="807"/>
        <v>7248.2114598571179</v>
      </c>
      <c r="O948" s="16">
        <f t="shared" si="818"/>
        <v>1726.590064851594</v>
      </c>
      <c r="P948" s="16">
        <f t="shared" si="819"/>
        <v>29474.673287208941</v>
      </c>
      <c r="Q948" s="16">
        <f t="shared" si="820"/>
        <v>1861.4069204493426</v>
      </c>
      <c r="R948" s="16">
        <f t="shared" si="808"/>
        <v>27613.266366759599</v>
      </c>
      <c r="S948" s="16">
        <f t="shared" si="821"/>
        <v>6211.900820167928</v>
      </c>
      <c r="T948" s="16">
        <f t="shared" si="822"/>
        <v>33020.227728532045</v>
      </c>
      <c r="U948" s="16">
        <f t="shared" si="823"/>
        <v>1862.7199711947692</v>
      </c>
      <c r="V948" s="16">
        <f t="shared" si="809"/>
        <v>31157.507757337276</v>
      </c>
      <c r="W948" s="16">
        <f t="shared" si="824"/>
        <v>6942.9900213633282</v>
      </c>
    </row>
    <row r="949" spans="2:23">
      <c r="B949" s="13">
        <v>20</v>
      </c>
      <c r="C949" s="16">
        <f t="shared" si="804"/>
        <v>1488.4918912911282</v>
      </c>
      <c r="D949" s="16">
        <f t="shared" si="810"/>
        <v>-62930.758646235452</v>
      </c>
      <c r="E949" s="16">
        <f t="shared" si="811"/>
        <v>0</v>
      </c>
      <c r="F949" s="16">
        <f t="shared" si="805"/>
        <v>-64419.250537526583</v>
      </c>
      <c r="G949" s="16">
        <f t="shared" si="812"/>
        <v>0</v>
      </c>
      <c r="H949" s="16">
        <f t="shared" si="813"/>
        <v>89999.64344111894</v>
      </c>
      <c r="I949" s="16">
        <f t="shared" si="814"/>
        <v>1886.5571667462339</v>
      </c>
      <c r="J949" s="16">
        <f t="shared" si="806"/>
        <v>88113.086274372705</v>
      </c>
      <c r="K949" s="16">
        <f t="shared" si="815"/>
        <v>16280.019637216208</v>
      </c>
      <c r="L949" s="16">
        <f t="shared" si="816"/>
        <v>7428.0954884119346</v>
      </c>
      <c r="M949" s="16">
        <f t="shared" si="817"/>
        <v>1859.6048099023931</v>
      </c>
      <c r="N949" s="16">
        <f t="shared" si="807"/>
        <v>5568.4906785095418</v>
      </c>
      <c r="O949" s="16">
        <f t="shared" si="818"/>
        <v>1268.9633668855845</v>
      </c>
      <c r="P949" s="16">
        <f t="shared" si="819"/>
        <v>28361.907347904875</v>
      </c>
      <c r="Q949" s="16">
        <f t="shared" si="820"/>
        <v>1867.7452253848535</v>
      </c>
      <c r="R949" s="16">
        <f t="shared" si="808"/>
        <v>26494.162122520022</v>
      </c>
      <c r="S949" s="16">
        <f t="shared" si="821"/>
        <v>5689.0414356611036</v>
      </c>
      <c r="T949" s="16">
        <f t="shared" si="822"/>
        <v>32014.109618574017</v>
      </c>
      <c r="U949" s="16">
        <f t="shared" si="823"/>
        <v>1869.0561490243963</v>
      </c>
      <c r="V949" s="16">
        <f t="shared" si="809"/>
        <v>30145.053469549621</v>
      </c>
      <c r="W949" s="16">
        <f t="shared" si="824"/>
        <v>6409.4534862043374</v>
      </c>
    </row>
    <row r="950" spans="2:23">
      <c r="B950" s="13">
        <v>21</v>
      </c>
      <c r="C950" s="16">
        <f t="shared" si="804"/>
        <v>1488.4918912911282</v>
      </c>
      <c r="D950" s="16">
        <f t="shared" si="810"/>
        <v>-65385.539295589479</v>
      </c>
      <c r="E950" s="16">
        <f t="shared" si="811"/>
        <v>0</v>
      </c>
      <c r="F950" s="16">
        <f t="shared" si="805"/>
        <v>-66874.031186880602</v>
      </c>
      <c r="G950" s="16">
        <f t="shared" si="812"/>
        <v>0</v>
      </c>
      <c r="H950" s="16">
        <f t="shared" si="813"/>
        <v>91014.650205387792</v>
      </c>
      <c r="I950" s="16">
        <f t="shared" si="814"/>
        <v>1892.5351794987018</v>
      </c>
      <c r="J950" s="16">
        <f t="shared" si="806"/>
        <v>89122.115025889085</v>
      </c>
      <c r="K950" s="16">
        <f t="shared" si="815"/>
        <v>15628.918730068344</v>
      </c>
      <c r="L950" s="16">
        <f t="shared" si="816"/>
        <v>5706.687879538772</v>
      </c>
      <c r="M950" s="16">
        <f t="shared" si="817"/>
        <v>1865.7112763832431</v>
      </c>
      <c r="N950" s="16">
        <f t="shared" si="807"/>
        <v>3840.9766031555291</v>
      </c>
      <c r="O950" s="16">
        <f t="shared" si="818"/>
        <v>837.34890129232087</v>
      </c>
      <c r="P950" s="16">
        <f t="shared" si="819"/>
        <v>27212.462350482256</v>
      </c>
      <c r="Q950" s="16">
        <f t="shared" si="820"/>
        <v>1873.8356205491689</v>
      </c>
      <c r="R950" s="16">
        <f t="shared" si="808"/>
        <v>25338.626729933087</v>
      </c>
      <c r="S950" s="16">
        <f t="shared" si="821"/>
        <v>5193.4285112637399</v>
      </c>
      <c r="T950" s="16">
        <f t="shared" si="822"/>
        <v>30973.820298726332</v>
      </c>
      <c r="U950" s="16">
        <f t="shared" si="823"/>
        <v>1875.1421932679539</v>
      </c>
      <c r="V950" s="16">
        <f t="shared" si="809"/>
        <v>29098.678105458377</v>
      </c>
      <c r="W950" s="16">
        <f t="shared" si="824"/>
        <v>5903.3606264716645</v>
      </c>
    </row>
    <row r="951" spans="2:23">
      <c r="B951" s="13">
        <v>22</v>
      </c>
      <c r="C951" s="16">
        <f t="shared" si="804"/>
        <v>1488.4918912911282</v>
      </c>
      <c r="D951" s="16">
        <f t="shared" si="810"/>
        <v>-67877.141654683801</v>
      </c>
      <c r="E951" s="16">
        <f t="shared" si="811"/>
        <v>0</v>
      </c>
      <c r="F951" s="16">
        <f t="shared" si="805"/>
        <v>-69365.633545974924</v>
      </c>
      <c r="G951" s="16">
        <f t="shared" si="812"/>
        <v>0</v>
      </c>
      <c r="H951" s="16">
        <f t="shared" si="813"/>
        <v>92056.906273691609</v>
      </c>
      <c r="I951" s="16">
        <f t="shared" si="814"/>
        <v>1898.2442828498831</v>
      </c>
      <c r="J951" s="16">
        <f t="shared" si="806"/>
        <v>90158.66199084172</v>
      </c>
      <c r="K951" s="16">
        <f t="shared" si="815"/>
        <v>15006.514886257748</v>
      </c>
      <c r="L951" s="16">
        <f t="shared" si="816"/>
        <v>3936.3008564264228</v>
      </c>
      <c r="M951" s="16">
        <f t="shared" si="817"/>
        <v>1871.5906816381989</v>
      </c>
      <c r="N951" s="16">
        <f t="shared" si="807"/>
        <v>2064.7101747882239</v>
      </c>
      <c r="O951" s="16">
        <f t="shared" si="818"/>
        <v>430.60304471018947</v>
      </c>
      <c r="P951" s="16">
        <f t="shared" si="819"/>
        <v>26025.598496475206</v>
      </c>
      <c r="Q951" s="16">
        <f t="shared" si="820"/>
        <v>1879.6861525030067</v>
      </c>
      <c r="R951" s="16">
        <f t="shared" si="808"/>
        <v>24145.912343972199</v>
      </c>
      <c r="S951" s="16">
        <f t="shared" si="821"/>
        <v>4723.858501092267</v>
      </c>
      <c r="T951" s="16">
        <f t="shared" si="822"/>
        <v>29898.677322943757</v>
      </c>
      <c r="U951" s="16">
        <f t="shared" si="823"/>
        <v>1880.9863183945199</v>
      </c>
      <c r="V951" s="16">
        <f t="shared" si="809"/>
        <v>28017.691004549237</v>
      </c>
      <c r="W951" s="16">
        <f t="shared" si="824"/>
        <v>5423.4982926223574</v>
      </c>
    </row>
    <row r="952" spans="2:23">
      <c r="B952" s="13">
        <v>23</v>
      </c>
      <c r="C952" s="16">
        <f t="shared" si="804"/>
        <v>1488.4918912911282</v>
      </c>
      <c r="D952" s="16">
        <f t="shared" si="810"/>
        <v>-70406.118049164535</v>
      </c>
      <c r="E952" s="16">
        <f t="shared" si="811"/>
        <v>0</v>
      </c>
      <c r="F952" s="16">
        <f t="shared" si="805"/>
        <v>-71894.609940455659</v>
      </c>
      <c r="G952" s="16">
        <f t="shared" si="812"/>
        <v>0</v>
      </c>
      <c r="H952" s="16">
        <f t="shared" si="813"/>
        <v>93127.586730200128</v>
      </c>
      <c r="I952" s="16">
        <f t="shared" si="814"/>
        <v>1903.6949572579992</v>
      </c>
      <c r="J952" s="16">
        <f t="shared" si="806"/>
        <v>91223.891772942123</v>
      </c>
      <c r="K952" s="16">
        <f t="shared" si="815"/>
        <v>14411.524311865782</v>
      </c>
      <c r="L952" s="16">
        <f t="shared" si="816"/>
        <v>2115.951558417275</v>
      </c>
      <c r="M952" s="16">
        <f t="shared" si="817"/>
        <v>1877.2500019924371</v>
      </c>
      <c r="N952" s="16">
        <f t="shared" si="807"/>
        <v>238.70155642483792</v>
      </c>
      <c r="O952" s="16">
        <f t="shared" si="818"/>
        <v>47.624064132445383</v>
      </c>
      <c r="P952" s="16">
        <f t="shared" si="819"/>
        <v>24800.547665550796</v>
      </c>
      <c r="Q952" s="16">
        <f t="shared" si="820"/>
        <v>1885.3047458762376</v>
      </c>
      <c r="R952" s="16">
        <f t="shared" si="808"/>
        <v>22915.242919674558</v>
      </c>
      <c r="S952" s="16">
        <f t="shared" si="821"/>
        <v>4279.1735706684649</v>
      </c>
      <c r="T952" s="16">
        <f t="shared" si="822"/>
        <v>28787.97104263736</v>
      </c>
      <c r="U952" s="16">
        <f t="shared" si="823"/>
        <v>1886.596610346573</v>
      </c>
      <c r="V952" s="16">
        <f t="shared" si="809"/>
        <v>26901.374432290788</v>
      </c>
      <c r="W952" s="16">
        <f t="shared" si="824"/>
        <v>4968.6996849439993</v>
      </c>
    </row>
    <row r="953" spans="2:23">
      <c r="B953" s="13">
        <v>24</v>
      </c>
      <c r="C953" s="16">
        <f t="shared" si="804"/>
        <v>1488.4918912911282</v>
      </c>
      <c r="D953" s="16">
        <f t="shared" si="810"/>
        <v>-72973.029089562493</v>
      </c>
      <c r="E953" s="16">
        <f t="shared" si="811"/>
        <v>0</v>
      </c>
      <c r="F953" s="16">
        <f t="shared" si="805"/>
        <v>-74461.520980853616</v>
      </c>
      <c r="G953" s="16">
        <f t="shared" si="812"/>
        <v>0</v>
      </c>
      <c r="H953" s="16">
        <f t="shared" si="813"/>
        <v>94227.894529025099</v>
      </c>
      <c r="I953" s="16">
        <f t="shared" si="814"/>
        <v>1908.8974282821937</v>
      </c>
      <c r="J953" s="16">
        <f t="shared" si="806"/>
        <v>92318.997100742912</v>
      </c>
      <c r="K953" s="16">
        <f t="shared" si="815"/>
        <v>13842.716918260927</v>
      </c>
      <c r="L953" s="16">
        <f t="shared" si="816"/>
        <v>244.62558303882568</v>
      </c>
      <c r="M953" s="16">
        <f t="shared" si="817"/>
        <v>1882.6961173542611</v>
      </c>
      <c r="N953" s="16">
        <f t="shared" si="807"/>
        <v>-1295.0867031679613</v>
      </c>
      <c r="O953" s="16">
        <f t="shared" si="818"/>
        <v>0</v>
      </c>
      <c r="P953" s="16">
        <f t="shared" si="819"/>
        <v>23536.512772893326</v>
      </c>
      <c r="Q953" s="16">
        <f t="shared" si="820"/>
        <v>1890.699192196495</v>
      </c>
      <c r="R953" s="16">
        <f t="shared" si="808"/>
        <v>21645.813580696831</v>
      </c>
      <c r="S953" s="16">
        <f t="shared" si="821"/>
        <v>3858.2603292159843</v>
      </c>
      <c r="T953" s="16">
        <f t="shared" si="822"/>
        <v>27640.963990865166</v>
      </c>
      <c r="U953" s="16">
        <f t="shared" si="823"/>
        <v>1891.9810152603784</v>
      </c>
      <c r="V953" s="16">
        <f t="shared" si="809"/>
        <v>25748.982975604787</v>
      </c>
      <c r="W953" s="16">
        <f t="shared" si="824"/>
        <v>4537.8430546266645</v>
      </c>
    </row>
    <row r="954" spans="2:23">
      <c r="B954" s="13">
        <v>25</v>
      </c>
      <c r="C954" s="16">
        <f t="shared" si="804"/>
        <v>1488.4918912911282</v>
      </c>
      <c r="D954" s="16">
        <f t="shared" si="810"/>
        <v>-75578.443795566418</v>
      </c>
      <c r="E954" s="16">
        <f t="shared" si="811"/>
        <v>0</v>
      </c>
      <c r="F954" s="16">
        <f t="shared" si="805"/>
        <v>-77066.935686857541</v>
      </c>
      <c r="G954" s="16">
        <f t="shared" si="812"/>
        <v>0</v>
      </c>
      <c r="H954" s="16">
        <f t="shared" si="813"/>
        <v>95359.061675270365</v>
      </c>
      <c r="I954" s="16">
        <f t="shared" si="814"/>
        <v>1913.8616570778411</v>
      </c>
      <c r="J954" s="16">
        <f t="shared" si="806"/>
        <v>93445.200018192525</v>
      </c>
      <c r="K954" s="16">
        <f t="shared" si="815"/>
        <v>13298.914531275695</v>
      </c>
      <c r="L954" s="16">
        <f t="shared" si="816"/>
        <v>-1329.8875678377744</v>
      </c>
      <c r="M954" s="16">
        <f t="shared" si="817"/>
        <v>0</v>
      </c>
      <c r="N954" s="16">
        <f t="shared" si="807"/>
        <v>-2818.3794591289025</v>
      </c>
      <c r="O954" s="16">
        <f t="shared" si="818"/>
        <v>0</v>
      </c>
      <c r="P954" s="16">
        <f t="shared" si="819"/>
        <v>22232.667120640508</v>
      </c>
      <c r="Q954" s="16">
        <f t="shared" si="820"/>
        <v>1895.8771401601896</v>
      </c>
      <c r="R954" s="16">
        <f t="shared" si="808"/>
        <v>20336.78998048032</v>
      </c>
      <c r="S954" s="16">
        <f t="shared" si="821"/>
        <v>3460.0485596665458</v>
      </c>
      <c r="T954" s="16">
        <f t="shared" si="822"/>
        <v>26456.890261182278</v>
      </c>
      <c r="U954" s="16">
        <f t="shared" si="823"/>
        <v>1897.1473296772283</v>
      </c>
      <c r="V954" s="16">
        <f t="shared" si="809"/>
        <v>24559.74293150505</v>
      </c>
      <c r="W954" s="16">
        <f t="shared" si="824"/>
        <v>4129.8504029900205</v>
      </c>
    </row>
    <row r="955" spans="2:23">
      <c r="B955" s="13">
        <v>26</v>
      </c>
      <c r="C955" s="16">
        <f t="shared" si="804"/>
        <v>1488.4918912911282</v>
      </c>
      <c r="D955" s="16">
        <f t="shared" si="810"/>
        <v>-78222.939722160401</v>
      </c>
      <c r="E955" s="16">
        <f t="shared" si="811"/>
        <v>0</v>
      </c>
      <c r="F955" s="16">
        <f t="shared" si="805"/>
        <v>-79711.431613451525</v>
      </c>
      <c r="G955" s="16">
        <f t="shared" si="812"/>
        <v>0</v>
      </c>
      <c r="H955" s="16">
        <f t="shared" si="813"/>
        <v>96522.350454791595</v>
      </c>
      <c r="I955" s="16">
        <f t="shared" si="814"/>
        <v>1918.5973329520777</v>
      </c>
      <c r="J955" s="16">
        <f t="shared" si="806"/>
        <v>94603.753121839516</v>
      </c>
      <c r="K955" s="16">
        <f t="shared" si="815"/>
        <v>12778.989114725075</v>
      </c>
      <c r="L955" s="16">
        <f t="shared" si="816"/>
        <v>-2894.1134172534075</v>
      </c>
      <c r="M955" s="16">
        <f t="shared" si="817"/>
        <v>0</v>
      </c>
      <c r="N955" s="16">
        <f t="shared" si="807"/>
        <v>-4382.6053085445355</v>
      </c>
      <c r="O955" s="16">
        <f t="shared" si="818"/>
        <v>0</v>
      </c>
      <c r="P955" s="16">
        <f t="shared" si="819"/>
        <v>20888.153741728776</v>
      </c>
      <c r="Q955" s="16">
        <f t="shared" si="820"/>
        <v>1900.8460872546027</v>
      </c>
      <c r="R955" s="16">
        <f t="shared" si="808"/>
        <v>18987.307654474174</v>
      </c>
      <c r="S955" s="16">
        <f t="shared" si="821"/>
        <v>3083.5099501907225</v>
      </c>
      <c r="T955" s="16">
        <f t="shared" si="822"/>
        <v>25234.954879471876</v>
      </c>
      <c r="U955" s="16">
        <f t="shared" si="823"/>
        <v>1902.1031921492054</v>
      </c>
      <c r="V955" s="16">
        <f t="shared" si="809"/>
        <v>23332.851687322669</v>
      </c>
      <c r="W955" s="16">
        <f t="shared" si="824"/>
        <v>3743.6861827929442</v>
      </c>
    </row>
    <row r="956" spans="2:23">
      <c r="B956" s="13">
        <v>27</v>
      </c>
      <c r="C956" s="16">
        <f t="shared" si="804"/>
        <v>1488.4918912911282</v>
      </c>
      <c r="D956" s="16">
        <f t="shared" si="810"/>
        <v>-80907.10308765329</v>
      </c>
      <c r="E956" s="16">
        <f t="shared" si="811"/>
        <v>0</v>
      </c>
      <c r="F956" s="16">
        <f t="shared" si="805"/>
        <v>-82395.594978944413</v>
      </c>
      <c r="G956" s="16">
        <f t="shared" si="812"/>
        <v>0</v>
      </c>
      <c r="H956" s="16">
        <f t="shared" si="813"/>
        <v>97719.054712141675</v>
      </c>
      <c r="I956" s="16">
        <f t="shared" si="814"/>
        <v>1923.1138677975027</v>
      </c>
      <c r="J956" s="16">
        <f t="shared" si="806"/>
        <v>95795.940844344179</v>
      </c>
      <c r="K956" s="16">
        <f t="shared" si="815"/>
        <v>12281.861013226029</v>
      </c>
      <c r="L956" s="16">
        <f t="shared" si="816"/>
        <v>-4500.3722919216189</v>
      </c>
      <c r="M956" s="16">
        <f t="shared" si="817"/>
        <v>0</v>
      </c>
      <c r="N956" s="16">
        <f t="shared" si="807"/>
        <v>-5988.8641832127469</v>
      </c>
      <c r="O956" s="16">
        <f t="shared" si="818"/>
        <v>0</v>
      </c>
      <c r="P956" s="16">
        <f t="shared" si="819"/>
        <v>19502.084734554206</v>
      </c>
      <c r="Q956" s="16">
        <f t="shared" si="820"/>
        <v>1905.6133726408204</v>
      </c>
      <c r="R956" s="16">
        <f t="shared" si="808"/>
        <v>17596.471361913387</v>
      </c>
      <c r="S956" s="16">
        <f t="shared" si="821"/>
        <v>2727.6568307415796</v>
      </c>
      <c r="T956" s="16">
        <f t="shared" si="822"/>
        <v>23974.333167131168</v>
      </c>
      <c r="U956" s="16">
        <f t="shared" si="823"/>
        <v>1906.8560761444546</v>
      </c>
      <c r="V956" s="16">
        <f t="shared" si="809"/>
        <v>22067.477090986715</v>
      </c>
      <c r="W956" s="16">
        <f t="shared" si="824"/>
        <v>3378.356005210911</v>
      </c>
    </row>
    <row r="957" spans="2:23">
      <c r="B957" s="13">
        <v>28</v>
      </c>
      <c r="C957" s="16">
        <f t="shared" si="804"/>
        <v>1488.4918912911282</v>
      </c>
      <c r="D957" s="16">
        <f t="shared" si="810"/>
        <v>-83631.528903628569</v>
      </c>
      <c r="E957" s="16">
        <f t="shared" si="811"/>
        <v>0</v>
      </c>
      <c r="F957" s="16">
        <f t="shared" si="805"/>
        <v>-85120.020794919692</v>
      </c>
      <c r="G957" s="16">
        <f t="shared" si="812"/>
        <v>0</v>
      </c>
      <c r="H957" s="16">
        <f t="shared" si="813"/>
        <v>98950.501176348422</v>
      </c>
      <c r="I957" s="16">
        <f t="shared" si="814"/>
        <v>1927.420392229991</v>
      </c>
      <c r="J957" s="16">
        <f t="shared" si="806"/>
        <v>97023.080784118429</v>
      </c>
      <c r="K957" s="16">
        <f t="shared" si="815"/>
        <v>11806.497218694694</v>
      </c>
      <c r="L957" s="16">
        <f t="shared" si="816"/>
        <v>-6149.7936804086175</v>
      </c>
      <c r="M957" s="16">
        <f t="shared" si="817"/>
        <v>0</v>
      </c>
      <c r="N957" s="16">
        <f t="shared" si="807"/>
        <v>-7638.2855716997456</v>
      </c>
      <c r="O957" s="16">
        <f t="shared" si="818"/>
        <v>0</v>
      </c>
      <c r="P957" s="16">
        <f t="shared" si="819"/>
        <v>18073.540586905019</v>
      </c>
      <c r="Q957" s="16">
        <f t="shared" si="820"/>
        <v>1910.1861712089828</v>
      </c>
      <c r="R957" s="16">
        <f t="shared" si="808"/>
        <v>16163.354415696036</v>
      </c>
      <c r="S957" s="16">
        <f t="shared" si="821"/>
        <v>2391.5409177840488</v>
      </c>
      <c r="T957" s="16">
        <f t="shared" si="822"/>
        <v>22674.170094039469</v>
      </c>
      <c r="U957" s="16">
        <f t="shared" si="823"/>
        <v>1911.413284158921</v>
      </c>
      <c r="V957" s="16">
        <f t="shared" si="809"/>
        <v>20762.75680988055</v>
      </c>
      <c r="W957" s="16">
        <f t="shared" si="824"/>
        <v>3032.9053557364632</v>
      </c>
    </row>
    <row r="958" spans="2:23">
      <c r="B958" s="13">
        <v>29</v>
      </c>
      <c r="C958" s="16">
        <f t="shared" si="804"/>
        <v>1488.4918912911282</v>
      </c>
      <c r="D958" s="16">
        <f t="shared" si="810"/>
        <v>-86396.821106843476</v>
      </c>
      <c r="E958" s="16">
        <f t="shared" si="811"/>
        <v>0</v>
      </c>
      <c r="F958" s="16">
        <f t="shared" si="805"/>
        <v>-87885.312998134599</v>
      </c>
      <c r="G958" s="16">
        <f t="shared" si="812"/>
        <v>0</v>
      </c>
      <c r="H958" s="16">
        <f t="shared" si="813"/>
        <v>100218.05083433943</v>
      </c>
      <c r="I958" s="16">
        <f t="shared" si="814"/>
        <v>1931.5257532651742</v>
      </c>
      <c r="J958" s="16">
        <f t="shared" si="806"/>
        <v>98286.525081074258</v>
      </c>
      <c r="K958" s="16">
        <f t="shared" si="815"/>
        <v>11351.909664350382</v>
      </c>
      <c r="L958" s="16">
        <f t="shared" si="816"/>
        <v>-7843.5374222823193</v>
      </c>
      <c r="M958" s="16">
        <f t="shared" si="817"/>
        <v>0</v>
      </c>
      <c r="N958" s="16">
        <f t="shared" si="807"/>
        <v>-9332.0293135734482</v>
      </c>
      <c r="O958" s="16">
        <f t="shared" si="818"/>
        <v>0</v>
      </c>
      <c r="P958" s="16">
        <f t="shared" si="819"/>
        <v>16601.569487670713</v>
      </c>
      <c r="Q958" s="16">
        <f t="shared" si="820"/>
        <v>1914.5714887195545</v>
      </c>
      <c r="R958" s="16">
        <f t="shared" si="808"/>
        <v>14686.997998951159</v>
      </c>
      <c r="S958" s="16">
        <f t="shared" si="821"/>
        <v>2074.25207007992</v>
      </c>
      <c r="T958" s="16">
        <f t="shared" si="822"/>
        <v>21333.579619787775</v>
      </c>
      <c r="U958" s="16">
        <f t="shared" si="823"/>
        <v>1915.7819429440176</v>
      </c>
      <c r="V958" s="16">
        <f t="shared" si="809"/>
        <v>19417.797676843758</v>
      </c>
      <c r="W958" s="16">
        <f t="shared" si="824"/>
        <v>2706.4183219416491</v>
      </c>
    </row>
    <row r="959" spans="2:23">
      <c r="B959" s="13">
        <v>30</v>
      </c>
      <c r="C959" s="16">
        <f t="shared" si="804"/>
        <v>1488.4918912911282</v>
      </c>
      <c r="D959" s="16">
        <f t="shared" si="810"/>
        <v>-89203.592693106606</v>
      </c>
      <c r="E959" s="16">
        <f t="shared" si="811"/>
        <v>0</v>
      </c>
      <c r="F959" s="16">
        <f t="shared" si="805"/>
        <v>-90692.084584397729</v>
      </c>
      <c r="G959" s="16">
        <f t="shared" si="812"/>
        <v>0</v>
      </c>
      <c r="H959" s="16">
        <f t="shared" si="813"/>
        <v>101523.10035199403</v>
      </c>
      <c r="I959" s="16">
        <f t="shared" si="814"/>
        <v>1935.4385133771577</v>
      </c>
      <c r="J959" s="16">
        <f t="shared" si="806"/>
        <v>99587.66183861687</v>
      </c>
      <c r="K959" s="16">
        <f t="shared" si="815"/>
        <v>10917.153549543995</v>
      </c>
      <c r="L959" s="16">
        <f t="shared" si="816"/>
        <v>-9582.7945236879405</v>
      </c>
      <c r="M959" s="16">
        <f t="shared" si="817"/>
        <v>0</v>
      </c>
      <c r="N959" s="16">
        <f t="shared" si="807"/>
        <v>-11071.286414979069</v>
      </c>
      <c r="O959" s="16">
        <f t="shared" si="818"/>
        <v>0</v>
      </c>
      <c r="P959" s="16">
        <f t="shared" si="819"/>
        <v>15085.186624880957</v>
      </c>
      <c r="Q959" s="16">
        <f t="shared" si="820"/>
        <v>1918.7761579469991</v>
      </c>
      <c r="R959" s="16">
        <f t="shared" si="808"/>
        <v>13166.410466933958</v>
      </c>
      <c r="S959" s="16">
        <f t="shared" si="821"/>
        <v>1774.9170581087117</v>
      </c>
      <c r="T959" s="16">
        <f t="shared" si="822"/>
        <v>19951.644021700587</v>
      </c>
      <c r="U959" s="16">
        <f t="shared" si="823"/>
        <v>1919.9689997626376</v>
      </c>
      <c r="V959" s="16">
        <f t="shared" si="809"/>
        <v>18031.67502193795</v>
      </c>
      <c r="W959" s="16">
        <f t="shared" si="824"/>
        <v>2398.0163357392621</v>
      </c>
    </row>
    <row r="960" spans="2:23">
      <c r="B960" s="13">
        <v>31</v>
      </c>
      <c r="C960" s="16">
        <f t="shared" si="804"/>
        <v>1488.4918912911282</v>
      </c>
      <c r="D960" s="16">
        <f t="shared" si="810"/>
        <v>-92052.465853163681</v>
      </c>
      <c r="E960" s="16">
        <f t="shared" si="811"/>
        <v>0</v>
      </c>
      <c r="F960" s="16">
        <f t="shared" si="805"/>
        <v>-93540.957744454805</v>
      </c>
      <c r="G960" s="16">
        <f t="shared" si="812"/>
        <v>0</v>
      </c>
      <c r="H960" s="16">
        <f t="shared" si="813"/>
        <v>102867.08354296251</v>
      </c>
      <c r="I960" s="16">
        <f t="shared" si="814"/>
        <v>1939.1669507922759</v>
      </c>
      <c r="J960" s="16">
        <f t="shared" si="806"/>
        <v>100927.91659217024</v>
      </c>
      <c r="K960" s="16">
        <f t="shared" si="815"/>
        <v>10501.325698252618</v>
      </c>
      <c r="L960" s="16">
        <f t="shared" si="816"/>
        <v>-11368.787994839286</v>
      </c>
      <c r="M960" s="16">
        <f t="shared" si="817"/>
        <v>0</v>
      </c>
      <c r="N960" s="16">
        <f t="shared" si="807"/>
        <v>-12857.279886130415</v>
      </c>
      <c r="O960" s="16">
        <f t="shared" si="818"/>
        <v>0</v>
      </c>
      <c r="P960" s="16">
        <f t="shared" si="819"/>
        <v>13523.373468674035</v>
      </c>
      <c r="Q960" s="16">
        <f t="shared" si="820"/>
        <v>1922.8068357452426</v>
      </c>
      <c r="R960" s="16">
        <f t="shared" si="808"/>
        <v>11600.566632928792</v>
      </c>
      <c r="S960" s="16">
        <f t="shared" si="821"/>
        <v>1492.6983494291712</v>
      </c>
      <c r="T960" s="16">
        <f t="shared" si="822"/>
        <v>18527.413208230169</v>
      </c>
      <c r="U960" s="16">
        <f t="shared" si="823"/>
        <v>1923.9812195892052</v>
      </c>
      <c r="V960" s="16">
        <f t="shared" si="809"/>
        <v>16603.431988640965</v>
      </c>
      <c r="W960" s="16">
        <f t="shared" si="824"/>
        <v>2106.8569324928044</v>
      </c>
    </row>
    <row r="961" spans="2:23">
      <c r="B961" s="13">
        <v>32</v>
      </c>
      <c r="C961" s="16">
        <f t="shared" ref="C961:C982" si="825">IF($B$917-12*$B961&lt;=0,0,($B$920*MIN(12,$B$917-12*$B961)-$B$916*(MIN(12,$B$917-12*$B961)-MAX(0,MIN(12,$B$917-12*$B961,$B$918-12*$B961))))/12)</f>
        <v>1488.4918912911282</v>
      </c>
      <c r="D961" s="16">
        <f t="shared" si="810"/>
        <v>-94944.072110621622</v>
      </c>
      <c r="E961" s="16">
        <f t="shared" si="811"/>
        <v>0</v>
      </c>
      <c r="F961" s="16">
        <f t="shared" ref="F961:F992" si="826">IF(E961&gt;0,IF(E961&lt;=D961,D961-E961,C961*(D961/E961-1)),D961-C961)</f>
        <v>-96432.564001912746</v>
      </c>
      <c r="G961" s="16">
        <f t="shared" si="812"/>
        <v>0</v>
      </c>
      <c r="H961" s="16">
        <f t="shared" si="813"/>
        <v>104251.47288555039</v>
      </c>
      <c r="I961" s="16">
        <f t="shared" si="814"/>
        <v>1942.7190608800422</v>
      </c>
      <c r="J961" s="16">
        <f t="shared" ref="J961:J992" si="827">IF(I961&gt;0,IF(I961&lt;=H961,H961-I961,C961*(H961/I961-1)),H961-C961)</f>
        <v>102308.75382467035</v>
      </c>
      <c r="K961" s="16">
        <f t="shared" si="815"/>
        <v>10103.562953641718</v>
      </c>
      <c r="L961" s="16">
        <f t="shared" si="816"/>
        <v>-13202.773710014657</v>
      </c>
      <c r="M961" s="16">
        <f t="shared" si="817"/>
        <v>0</v>
      </c>
      <c r="N961" s="16">
        <f t="shared" ref="N961:N992" si="828">IF(M961&gt;0,IF(M961&lt;=L961,L961-M961,C961*(L961/M961-1)),L961-C961)</f>
        <v>-14691.265601305786</v>
      </c>
      <c r="O961" s="16">
        <f t="shared" si="818"/>
        <v>0</v>
      </c>
      <c r="P961" s="16">
        <f t="shared" si="819"/>
        <v>11915.077037839506</v>
      </c>
      <c r="Q961" s="16">
        <f t="shared" si="820"/>
        <v>1926.6700009575895</v>
      </c>
      <c r="R961" s="16">
        <f t="shared" ref="R961:R992" si="829">IF(Q961&gt;0,IF(Q961&lt;=P961,P961-Q961,C961*(P961/Q961-1)),P961-C961)</f>
        <v>9988.4070368819175</v>
      </c>
      <c r="S961" s="16">
        <f t="shared" si="821"/>
        <v>1226.7929120251604</v>
      </c>
      <c r="T961" s="16">
        <f t="shared" si="822"/>
        <v>17059.904016351149</v>
      </c>
      <c r="U961" s="16">
        <f t="shared" si="823"/>
        <v>1927.825183173034</v>
      </c>
      <c r="V961" s="16">
        <f t="shared" ref="V961:V992" si="830">IF(U961&gt;0,IF(U961&lt;=T961,T961-U961,C961*(T961/U961-1)),T961-C961)</f>
        <v>15132.078833178115</v>
      </c>
      <c r="W961" s="16">
        <f t="shared" si="824"/>
        <v>1832.1325290537181</v>
      </c>
    </row>
    <row r="962" spans="2:23">
      <c r="B962" s="13">
        <v>33</v>
      </c>
      <c r="C962" s="16">
        <f t="shared" si="825"/>
        <v>1488.4918912911282</v>
      </c>
      <c r="D962" s="16">
        <f t="shared" ref="D962:D982" si="831">IF($B962&gt;$B$919,F961,F961*$D$923*IF(F961&gt;0,$B$72,1))</f>
        <v>-97879.052461941421</v>
      </c>
      <c r="E962" s="16">
        <f t="shared" ref="E962:E993" si="832">IF(AND(C962&gt;0,D962&gt;0),C962/(1-$B$71*MAX(0,1-G961/D962)),0)</f>
        <v>0</v>
      </c>
      <c r="F962" s="16">
        <f t="shared" si="826"/>
        <v>-99367.544353232544</v>
      </c>
      <c r="G962" s="16">
        <f t="shared" ref="G962:G993" si="833">IF(E962&gt;0,IF(E962&lt;=D962,G961*(1-E962/D962),0),IF(AND(C962&lt;0,F962&gt;0),G961-C962,G961))/$B$74</f>
        <v>0</v>
      </c>
      <c r="H962" s="16">
        <f t="shared" ref="H962:H982" si="834">IF($B962&gt;$B$919,J961,J961*$H$923*IF(J961&gt;0,$B$72,1))</f>
        <v>105677.78108811674</v>
      </c>
      <c r="I962" s="16">
        <f t="shared" ref="I962:I993" si="835">IF(AND(C962&gt;0,H962&gt;0),C962/(1-$B$71*MAX(0,1-K961/H962)),0)</f>
        <v>1946.1025585127422</v>
      </c>
      <c r="J962" s="16">
        <f t="shared" si="827"/>
        <v>103731.678529604</v>
      </c>
      <c r="K962" s="16">
        <f t="shared" ref="K962:K993" si="836">IF(I962&gt;0,IF(I962&lt;=H962,K961*(1-I962/H962),0),IF(AND(C962&lt;0,J962&gt;0),K961-C962,K961))/$B$74</f>
        <v>9723.0406106906012</v>
      </c>
      <c r="L962" s="16">
        <f t="shared" ref="L962:L982" si="837">IF($B962&gt;$B$919,N961,N961*$L$923*IF(N961&gt;0,$B$72,1))</f>
        <v>-15086.041290662097</v>
      </c>
      <c r="M962" s="16">
        <f t="shared" ref="M962:M993" si="838">IF(AND(C962&gt;0,L962&gt;0),C962/(1-$B$71*MAX(0,1-O961/L962)),0)</f>
        <v>0</v>
      </c>
      <c r="N962" s="16">
        <f t="shared" si="828"/>
        <v>-16574.533181953226</v>
      </c>
      <c r="O962" s="16">
        <f t="shared" ref="O962:O993" si="839">IF(M962&gt;0,IF(M962&lt;=L962,O961*(1-M962/L962),0),IF(AND(C962&lt;0,N962&gt;0),O961-C962,O961))/$B$74</f>
        <v>0</v>
      </c>
      <c r="P962" s="16">
        <f t="shared" ref="P962:P982" si="840">IF($B962&gt;$B$919,R961,R961*$P$923*IF(R961&gt;0,$B$72,1))</f>
        <v>10259.209148622353</v>
      </c>
      <c r="Q962" s="16">
        <f t="shared" ref="Q962:Q993" si="841">IF(AND(C962&gt;0,P962&gt;0),C962/(1-$B$71*MAX(0,1-S961/P962)),0)</f>
        <v>1930.3719530972448</v>
      </c>
      <c r="R962" s="16">
        <f t="shared" si="829"/>
        <v>8328.8371955251077</v>
      </c>
      <c r="S962" s="16">
        <f t="shared" ref="S962:S993" si="842">IF(Q962&gt;0,IF(Q962&lt;=P962,S961*(1-Q962/P962),0),IF(AND(C962&lt;0,R962&gt;0),S961-C962,S961))/$B$74</f>
        <v>976.43103743353879</v>
      </c>
      <c r="T962" s="16">
        <f t="shared" ref="T962:T982" si="843">IF($B962&gt;$B$919,V961,V961*$T$923*IF(V961&gt;0,$B$72,1))</f>
        <v>15548.099491628533</v>
      </c>
      <c r="U962" s="16">
        <f t="shared" ref="U962:U993" si="844">IF(AND(C962&gt;0,T962&gt;0),C962/(1-$B$71*MAX(0,1-W961/T962)),0)</f>
        <v>1931.5072858879983</v>
      </c>
      <c r="V962" s="16">
        <f t="shared" si="830"/>
        <v>13616.592205740535</v>
      </c>
      <c r="W962" s="16">
        <f t="shared" ref="W962:W993" si="845">IF(U962&gt;0,IF(U962&lt;=T962,W961*(1-U962/T962),0),IF(AND(C962&lt;0,V962&gt;0),W961-C962,W961))/$B$74</f>
        <v>1573.0692225488574</v>
      </c>
    </row>
    <row r="963" spans="2:23">
      <c r="B963" s="13">
        <v>34</v>
      </c>
      <c r="C963" s="16">
        <f t="shared" si="825"/>
        <v>1488.4918912911282</v>
      </c>
      <c r="D963" s="16">
        <f t="shared" si="831"/>
        <v>-100858.05751853103</v>
      </c>
      <c r="E963" s="16">
        <f t="shared" si="832"/>
        <v>0</v>
      </c>
      <c r="F963" s="16">
        <f t="shared" si="826"/>
        <v>-102346.54940982215</v>
      </c>
      <c r="G963" s="16">
        <f t="shared" si="833"/>
        <v>0</v>
      </c>
      <c r="H963" s="16">
        <f t="shared" si="834"/>
        <v>107147.56270358386</v>
      </c>
      <c r="I963" s="16">
        <f t="shared" si="835"/>
        <v>1949.3248812743129</v>
      </c>
      <c r="J963" s="16">
        <f t="shared" si="827"/>
        <v>105198.23782230954</v>
      </c>
      <c r="K963" s="16">
        <f t="shared" si="836"/>
        <v>9358.9708885045984</v>
      </c>
      <c r="L963" s="16">
        <f t="shared" si="837"/>
        <v>-17019.915012234957</v>
      </c>
      <c r="M963" s="16">
        <f t="shared" si="838"/>
        <v>0</v>
      </c>
      <c r="N963" s="16">
        <f t="shared" si="828"/>
        <v>-18508.406903526084</v>
      </c>
      <c r="O963" s="16">
        <f t="shared" si="839"/>
        <v>0</v>
      </c>
      <c r="P963" s="16">
        <f t="shared" si="840"/>
        <v>8554.6456445162457</v>
      </c>
      <c r="Q963" s="16">
        <f t="shared" si="841"/>
        <v>1933.9188117281844</v>
      </c>
      <c r="R963" s="16">
        <f t="shared" si="829"/>
        <v>6620.7268327880611</v>
      </c>
      <c r="S963" s="16">
        <f t="shared" si="842"/>
        <v>740.87518522039261</v>
      </c>
      <c r="T963" s="16">
        <f t="shared" si="843"/>
        <v>13990.948149674859</v>
      </c>
      <c r="U963" s="16">
        <f t="shared" si="844"/>
        <v>1935.033737295412</v>
      </c>
      <c r="V963" s="16">
        <f t="shared" si="830"/>
        <v>12055.914412379447</v>
      </c>
      <c r="W963" s="16">
        <f t="shared" si="845"/>
        <v>1328.9256115014307</v>
      </c>
    </row>
    <row r="964" spans="2:23">
      <c r="B964" s="13">
        <v>35</v>
      </c>
      <c r="C964" s="16">
        <f t="shared" si="825"/>
        <v>1488.4918912911282</v>
      </c>
      <c r="D964" s="16">
        <f t="shared" si="831"/>
        <v>-103881.74765096948</v>
      </c>
      <c r="E964" s="16">
        <f t="shared" si="832"/>
        <v>0</v>
      </c>
      <c r="F964" s="16">
        <f t="shared" si="826"/>
        <v>-105370.23954226061</v>
      </c>
      <c r="G964" s="16">
        <f t="shared" si="833"/>
        <v>0</v>
      </c>
      <c r="H964" s="16">
        <f t="shared" si="834"/>
        <v>108662.41579379818</v>
      </c>
      <c r="I964" s="16">
        <f t="shared" si="835"/>
        <v>1952.3931934080977</v>
      </c>
      <c r="J964" s="16">
        <f t="shared" si="827"/>
        <v>106710.02260039008</v>
      </c>
      <c r="K964" s="16">
        <f t="shared" si="836"/>
        <v>9010.6014435975103</v>
      </c>
      <c r="L964" s="16">
        <f t="shared" si="837"/>
        <v>-19005.754735395461</v>
      </c>
      <c r="M964" s="16">
        <f t="shared" si="838"/>
        <v>0</v>
      </c>
      <c r="N964" s="16">
        <f t="shared" si="828"/>
        <v>-20494.246626686589</v>
      </c>
      <c r="O964" s="16">
        <f t="shared" si="839"/>
        <v>0</v>
      </c>
      <c r="P964" s="16">
        <f t="shared" si="840"/>
        <v>6800.2256058111579</v>
      </c>
      <c r="Q964" s="16">
        <f t="shared" si="841"/>
        <v>1937.316516479842</v>
      </c>
      <c r="R964" s="16">
        <f t="shared" si="829"/>
        <v>4862.909089331316</v>
      </c>
      <c r="S964" s="16">
        <f t="shared" si="842"/>
        <v>519.41885015556943</v>
      </c>
      <c r="T964" s="16">
        <f t="shared" si="843"/>
        <v>12387.363217751987</v>
      </c>
      <c r="U964" s="16">
        <f t="shared" si="844"/>
        <v>1938.4105613509696</v>
      </c>
      <c r="V964" s="16">
        <f t="shared" si="830"/>
        <v>10448.952656401018</v>
      </c>
      <c r="W964" s="16">
        <f t="shared" si="845"/>
        <v>1098.9916406446505</v>
      </c>
    </row>
    <row r="965" spans="2:23">
      <c r="B965" s="13">
        <v>36</v>
      </c>
      <c r="C965" s="16">
        <f t="shared" si="825"/>
        <v>1488.4918912911282</v>
      </c>
      <c r="D965" s="16">
        <f t="shared" si="831"/>
        <v>-106950.7931353945</v>
      </c>
      <c r="E965" s="16">
        <f t="shared" si="832"/>
        <v>0</v>
      </c>
      <c r="F965" s="16">
        <f t="shared" si="826"/>
        <v>-108439.28502668563</v>
      </c>
      <c r="G965" s="16">
        <f t="shared" si="833"/>
        <v>0</v>
      </c>
      <c r="H965" s="16">
        <f t="shared" si="834"/>
        <v>110223.98364462091</v>
      </c>
      <c r="I965" s="16">
        <f t="shared" si="835"/>
        <v>1955.3143904017745</v>
      </c>
      <c r="J965" s="16">
        <f t="shared" si="827"/>
        <v>108268.66925421913</v>
      </c>
      <c r="K965" s="16">
        <f t="shared" si="836"/>
        <v>8677.2139251189201</v>
      </c>
      <c r="L965" s="16">
        <f t="shared" si="837"/>
        <v>-21044.956862241062</v>
      </c>
      <c r="M965" s="16">
        <f t="shared" si="838"/>
        <v>0</v>
      </c>
      <c r="N965" s="16">
        <f t="shared" si="828"/>
        <v>-22533.44875353219</v>
      </c>
      <c r="O965" s="16">
        <f t="shared" si="839"/>
        <v>0</v>
      </c>
      <c r="P965" s="16">
        <f t="shared" si="840"/>
        <v>4994.7505376954159</v>
      </c>
      <c r="Q965" s="16">
        <f t="shared" si="841"/>
        <v>1940.570827632798</v>
      </c>
      <c r="R965" s="16">
        <f t="shared" si="829"/>
        <v>3054.1797100626181</v>
      </c>
      <c r="S965" s="16">
        <f t="shared" si="842"/>
        <v>311.38545323374922</v>
      </c>
      <c r="T965" s="16">
        <f t="shared" si="843"/>
        <v>10736.221855309905</v>
      </c>
      <c r="U965" s="16">
        <f t="shared" si="844"/>
        <v>1941.6435971905801</v>
      </c>
      <c r="V965" s="16">
        <f t="shared" si="830"/>
        <v>8794.5782581193253</v>
      </c>
      <c r="W965" s="16">
        <f t="shared" si="845"/>
        <v>882.58747057884682</v>
      </c>
    </row>
    <row r="966" spans="2:23">
      <c r="B966" s="13">
        <v>37</v>
      </c>
      <c r="C966" s="16">
        <f t="shared" si="825"/>
        <v>1488.4918912911282</v>
      </c>
      <c r="D966" s="16">
        <f t="shared" si="831"/>
        <v>-110065.8743020859</v>
      </c>
      <c r="E966" s="16">
        <f t="shared" si="832"/>
        <v>0</v>
      </c>
      <c r="F966" s="16">
        <f t="shared" si="826"/>
        <v>-111554.36619337702</v>
      </c>
      <c r="G966" s="16">
        <f t="shared" si="833"/>
        <v>0</v>
      </c>
      <c r="H966" s="16">
        <f t="shared" si="834"/>
        <v>111833.95653276055</v>
      </c>
      <c r="I966" s="16">
        <f t="shared" si="835"/>
        <v>1958.0951041161027</v>
      </c>
      <c r="J966" s="16">
        <f t="shared" si="827"/>
        <v>109875.86142864445</v>
      </c>
      <c r="K966" s="16">
        <f t="shared" si="836"/>
        <v>8358.1225727213678</v>
      </c>
      <c r="L966" s="16">
        <f t="shared" si="837"/>
        <v>-23138.955318225984</v>
      </c>
      <c r="M966" s="16">
        <f t="shared" si="838"/>
        <v>0</v>
      </c>
      <c r="N966" s="16">
        <f t="shared" si="828"/>
        <v>-24627.447209517111</v>
      </c>
      <c r="O966" s="16">
        <f t="shared" si="839"/>
        <v>0</v>
      </c>
      <c r="P966" s="16">
        <f t="shared" si="840"/>
        <v>3136.9835357443094</v>
      </c>
      <c r="Q966" s="16">
        <f t="shared" si="841"/>
        <v>1943.6873272163919</v>
      </c>
      <c r="R966" s="16">
        <f t="shared" si="829"/>
        <v>1193.2962085279175</v>
      </c>
      <c r="S966" s="16">
        <f t="shared" si="842"/>
        <v>116.12725750292758</v>
      </c>
      <c r="T966" s="16">
        <f t="shared" si="843"/>
        <v>9036.3643522886559</v>
      </c>
      <c r="U966" s="16">
        <f t="shared" si="844"/>
        <v>1944.7385004339008</v>
      </c>
      <c r="V966" s="16">
        <f t="shared" si="830"/>
        <v>7091.6258518547547</v>
      </c>
      <c r="W966" s="16">
        <f t="shared" si="845"/>
        <v>679.06237322948141</v>
      </c>
    </row>
    <row r="967" spans="2:23">
      <c r="B967" s="13">
        <v>38</v>
      </c>
      <c r="C967" s="16">
        <f t="shared" si="825"/>
        <v>1488.4918912911282</v>
      </c>
      <c r="D967" s="16">
        <f t="shared" si="831"/>
        <v>-113227.68168627766</v>
      </c>
      <c r="E967" s="16">
        <f t="shared" si="832"/>
        <v>0</v>
      </c>
      <c r="F967" s="16">
        <f t="shared" si="826"/>
        <v>-114716.17357756878</v>
      </c>
      <c r="G967" s="16">
        <f t="shared" si="833"/>
        <v>0</v>
      </c>
      <c r="H967" s="16">
        <f t="shared" si="834"/>
        <v>113494.07354548971</v>
      </c>
      <c r="I967" s="16">
        <f t="shared" si="835"/>
        <v>1960.7417083721307</v>
      </c>
      <c r="J967" s="16">
        <f t="shared" si="827"/>
        <v>111533.33183711757</v>
      </c>
      <c r="K967" s="16">
        <f t="shared" si="836"/>
        <v>8052.6728575105726</v>
      </c>
      <c r="L967" s="16">
        <f t="shared" si="837"/>
        <v>-25289.222560468435</v>
      </c>
      <c r="M967" s="16">
        <f t="shared" si="838"/>
        <v>0</v>
      </c>
      <c r="N967" s="16">
        <f t="shared" si="828"/>
        <v>-26777.714451759563</v>
      </c>
      <c r="O967" s="16">
        <f t="shared" si="839"/>
        <v>0</v>
      </c>
      <c r="P967" s="16">
        <f t="shared" si="840"/>
        <v>1225.6484276563535</v>
      </c>
      <c r="Q967" s="16">
        <f t="shared" si="841"/>
        <v>1946.6714205628912</v>
      </c>
      <c r="R967" s="16">
        <f t="shared" si="829"/>
        <v>-551.31896787466542</v>
      </c>
      <c r="S967" s="16">
        <f t="shared" si="842"/>
        <v>0</v>
      </c>
      <c r="T967" s="16">
        <f t="shared" si="843"/>
        <v>7286.593304040106</v>
      </c>
      <c r="U967" s="16">
        <f t="shared" si="844"/>
        <v>1947.7007449483008</v>
      </c>
      <c r="V967" s="16">
        <f t="shared" si="830"/>
        <v>5338.8925590918052</v>
      </c>
      <c r="W967" s="16">
        <f t="shared" si="845"/>
        <v>487.79365388491505</v>
      </c>
    </row>
    <row r="968" spans="2:23">
      <c r="B968" s="13">
        <v>39</v>
      </c>
      <c r="C968" s="16">
        <f t="shared" si="825"/>
        <v>1488.4918912911282</v>
      </c>
      <c r="D968" s="16">
        <f t="shared" si="831"/>
        <v>-116436.9161812323</v>
      </c>
      <c r="E968" s="16">
        <f t="shared" si="832"/>
        <v>0</v>
      </c>
      <c r="F968" s="16">
        <f t="shared" si="826"/>
        <v>-117925.40807252342</v>
      </c>
      <c r="G968" s="16">
        <f t="shared" si="833"/>
        <v>0</v>
      </c>
      <c r="H968" s="16">
        <f t="shared" si="834"/>
        <v>115206.12445451383</v>
      </c>
      <c r="I968" s="16">
        <f t="shared" si="835"/>
        <v>1963.2603249191068</v>
      </c>
      <c r="J968" s="16">
        <f t="shared" si="827"/>
        <v>113242.86412959473</v>
      </c>
      <c r="K968" s="16">
        <f t="shared" si="836"/>
        <v>7760.2401662962275</v>
      </c>
      <c r="L968" s="16">
        <f t="shared" si="837"/>
        <v>-27497.270613152508</v>
      </c>
      <c r="M968" s="16">
        <f t="shared" si="838"/>
        <v>0</v>
      </c>
      <c r="N968" s="16">
        <f t="shared" si="828"/>
        <v>-28985.762504443635</v>
      </c>
      <c r="O968" s="16">
        <f t="shared" si="839"/>
        <v>0</v>
      </c>
      <c r="P968" s="16">
        <f t="shared" si="840"/>
        <v>-567.4009320030583</v>
      </c>
      <c r="Q968" s="16">
        <f t="shared" si="841"/>
        <v>0</v>
      </c>
      <c r="R968" s="16">
        <f t="shared" si="829"/>
        <v>-2055.8928232941867</v>
      </c>
      <c r="S968" s="16">
        <f t="shared" si="842"/>
        <v>0</v>
      </c>
      <c r="T968" s="16">
        <f t="shared" si="843"/>
        <v>5485.6727617536835</v>
      </c>
      <c r="U968" s="16">
        <f t="shared" si="844"/>
        <v>1950.5356250198258</v>
      </c>
      <c r="V968" s="16">
        <f t="shared" si="830"/>
        <v>3535.1371367338579</v>
      </c>
      <c r="W968" s="16">
        <f t="shared" si="845"/>
        <v>308.18560042843416</v>
      </c>
    </row>
    <row r="969" spans="2:23">
      <c r="B969" s="13">
        <v>40</v>
      </c>
      <c r="C969" s="16">
        <f t="shared" si="825"/>
        <v>1488.4918912911282</v>
      </c>
      <c r="D969" s="16">
        <f t="shared" si="831"/>
        <v>-119694.28919361126</v>
      </c>
      <c r="E969" s="16">
        <f t="shared" si="832"/>
        <v>0</v>
      </c>
      <c r="F969" s="16">
        <f t="shared" si="826"/>
        <v>-121182.78108490238</v>
      </c>
      <c r="G969" s="16">
        <f t="shared" si="833"/>
        <v>0</v>
      </c>
      <c r="H969" s="16">
        <f t="shared" si="834"/>
        <v>116971.95164538229</v>
      </c>
      <c r="I969" s="16">
        <f t="shared" si="835"/>
        <v>1965.6568297125245</v>
      </c>
      <c r="J969" s="16">
        <f t="shared" si="827"/>
        <v>115006.29481566977</v>
      </c>
      <c r="K969" s="16">
        <f t="shared" si="836"/>
        <v>7480.2285291597245</v>
      </c>
      <c r="L969" s="16">
        <f t="shared" si="837"/>
        <v>-29764.65213075282</v>
      </c>
      <c r="M969" s="16">
        <f t="shared" si="838"/>
        <v>0</v>
      </c>
      <c r="N969" s="16">
        <f t="shared" si="828"/>
        <v>-31253.144022043947</v>
      </c>
      <c r="O969" s="16">
        <f t="shared" si="839"/>
        <v>0</v>
      </c>
      <c r="P969" s="16">
        <f t="shared" si="840"/>
        <v>-2115.8631790457662</v>
      </c>
      <c r="Q969" s="16">
        <f t="shared" si="841"/>
        <v>0</v>
      </c>
      <c r="R969" s="16">
        <f t="shared" si="829"/>
        <v>-3604.3550703368946</v>
      </c>
      <c r="S969" s="16">
        <f t="shared" si="842"/>
        <v>0</v>
      </c>
      <c r="T969" s="16">
        <f t="shared" si="843"/>
        <v>3632.3273572944299</v>
      </c>
      <c r="U969" s="16">
        <f t="shared" si="844"/>
        <v>1953.2482578814797</v>
      </c>
      <c r="V969" s="16">
        <f t="shared" si="830"/>
        <v>1679.0790994129502</v>
      </c>
      <c r="W969" s="16">
        <f t="shared" si="845"/>
        <v>139.66846022835466</v>
      </c>
    </row>
    <row r="970" spans="2:23">
      <c r="B970" s="13">
        <v>41</v>
      </c>
      <c r="C970" s="16">
        <f t="shared" si="825"/>
        <v>992.32792752741807</v>
      </c>
      <c r="D970" s="16">
        <f t="shared" si="831"/>
        <v>-123000.5228011759</v>
      </c>
      <c r="E970" s="16">
        <f t="shared" si="832"/>
        <v>0</v>
      </c>
      <c r="F970" s="16">
        <f t="shared" si="826"/>
        <v>-123992.85072870331</v>
      </c>
      <c r="G970" s="16">
        <f t="shared" si="833"/>
        <v>0</v>
      </c>
      <c r="H970" s="16">
        <f t="shared" si="834"/>
        <v>118793.45210394978</v>
      </c>
      <c r="I970" s="16">
        <f t="shared" si="835"/>
        <v>1311.9579062923319</v>
      </c>
      <c r="J970" s="16">
        <f t="shared" si="827"/>
        <v>117481.49419765745</v>
      </c>
      <c r="K970" s="16">
        <f t="shared" si="836"/>
        <v>7252.5653872942521</v>
      </c>
      <c r="L970" s="16">
        <f t="shared" si="837"/>
        <v>-32092.961489829555</v>
      </c>
      <c r="M970" s="16">
        <f t="shared" si="838"/>
        <v>0</v>
      </c>
      <c r="N970" s="16">
        <f t="shared" si="828"/>
        <v>-33085.289417356973</v>
      </c>
      <c r="O970" s="16">
        <f t="shared" si="839"/>
        <v>0</v>
      </c>
      <c r="P970" s="16">
        <f t="shared" si="840"/>
        <v>-3709.494041286152</v>
      </c>
      <c r="Q970" s="16">
        <f t="shared" si="841"/>
        <v>0</v>
      </c>
      <c r="R970" s="16">
        <f t="shared" si="829"/>
        <v>-4701.8219688135705</v>
      </c>
      <c r="S970" s="16">
        <f t="shared" si="842"/>
        <v>0</v>
      </c>
      <c r="T970" s="16">
        <f t="shared" si="843"/>
        <v>1725.2414013827583</v>
      </c>
      <c r="U970" s="16">
        <f t="shared" si="844"/>
        <v>1303.8957243685097</v>
      </c>
      <c r="V970" s="16">
        <f t="shared" si="830"/>
        <v>421.34567701424862</v>
      </c>
      <c r="W970" s="16">
        <f t="shared" si="845"/>
        <v>33.441584331264885</v>
      </c>
    </row>
    <row r="971" spans="2:23">
      <c r="B971" s="13">
        <v>42</v>
      </c>
      <c r="C971" s="16">
        <f t="shared" si="825"/>
        <v>0</v>
      </c>
      <c r="D971" s="16">
        <f t="shared" si="831"/>
        <v>-125852.74348963385</v>
      </c>
      <c r="E971" s="16">
        <f t="shared" si="832"/>
        <v>0</v>
      </c>
      <c r="F971" s="16">
        <f t="shared" si="826"/>
        <v>-125852.74348963385</v>
      </c>
      <c r="G971" s="16">
        <f t="shared" si="833"/>
        <v>0</v>
      </c>
      <c r="H971" s="16">
        <f t="shared" si="834"/>
        <v>121350.1598015863</v>
      </c>
      <c r="I971" s="16">
        <f t="shared" si="835"/>
        <v>0</v>
      </c>
      <c r="J971" s="16">
        <f t="shared" si="827"/>
        <v>121350.1598015863</v>
      </c>
      <c r="K971" s="16">
        <f t="shared" si="836"/>
        <v>7110.3582228375017</v>
      </c>
      <c r="L971" s="16">
        <f t="shared" si="837"/>
        <v>-33974.339298541425</v>
      </c>
      <c r="M971" s="16">
        <f t="shared" si="838"/>
        <v>0</v>
      </c>
      <c r="N971" s="16">
        <f t="shared" si="828"/>
        <v>-33974.339298541425</v>
      </c>
      <c r="O971" s="16">
        <f t="shared" si="839"/>
        <v>0</v>
      </c>
      <c r="P971" s="16">
        <f t="shared" si="840"/>
        <v>-4838.9740289577067</v>
      </c>
      <c r="Q971" s="16">
        <f t="shared" si="841"/>
        <v>0</v>
      </c>
      <c r="R971" s="16">
        <f t="shared" si="829"/>
        <v>-4838.9740289577067</v>
      </c>
      <c r="S971" s="16">
        <f t="shared" si="842"/>
        <v>0</v>
      </c>
      <c r="T971" s="16">
        <f t="shared" si="843"/>
        <v>432.92957820318327</v>
      </c>
      <c r="U971" s="16">
        <f t="shared" si="844"/>
        <v>0</v>
      </c>
      <c r="V971" s="16">
        <f t="shared" si="830"/>
        <v>432.92957820318327</v>
      </c>
      <c r="W971" s="16">
        <f t="shared" si="845"/>
        <v>32.785866991436158</v>
      </c>
    </row>
    <row r="972" spans="2:23">
      <c r="B972" s="13">
        <v>43</v>
      </c>
      <c r="C972" s="16">
        <f t="shared" si="825"/>
        <v>0</v>
      </c>
      <c r="D972" s="16">
        <f t="shared" si="831"/>
        <v>-125852.74348963385</v>
      </c>
      <c r="E972" s="16">
        <f t="shared" si="832"/>
        <v>0</v>
      </c>
      <c r="F972" s="16">
        <f t="shared" si="826"/>
        <v>-125852.74348963385</v>
      </c>
      <c r="G972" s="16">
        <f t="shared" si="833"/>
        <v>0</v>
      </c>
      <c r="H972" s="16">
        <f t="shared" si="834"/>
        <v>121350.1598015863</v>
      </c>
      <c r="I972" s="16">
        <f t="shared" si="835"/>
        <v>0</v>
      </c>
      <c r="J972" s="16">
        <f t="shared" si="827"/>
        <v>121350.1598015863</v>
      </c>
      <c r="K972" s="16">
        <f t="shared" si="836"/>
        <v>6970.939434154413</v>
      </c>
      <c r="L972" s="16">
        <f t="shared" si="837"/>
        <v>-33974.339298541425</v>
      </c>
      <c r="M972" s="16">
        <f t="shared" si="838"/>
        <v>0</v>
      </c>
      <c r="N972" s="16">
        <f t="shared" si="828"/>
        <v>-33974.339298541425</v>
      </c>
      <c r="O972" s="16">
        <f t="shared" si="839"/>
        <v>0</v>
      </c>
      <c r="P972" s="16">
        <f t="shared" si="840"/>
        <v>-4838.9740289577067</v>
      </c>
      <c r="Q972" s="16">
        <f t="shared" si="841"/>
        <v>0</v>
      </c>
      <c r="R972" s="16">
        <f t="shared" si="829"/>
        <v>-4838.9740289577067</v>
      </c>
      <c r="S972" s="16">
        <f t="shared" si="842"/>
        <v>0</v>
      </c>
      <c r="T972" s="16">
        <f t="shared" si="843"/>
        <v>432.92957820318327</v>
      </c>
      <c r="U972" s="16">
        <f t="shared" si="844"/>
        <v>0</v>
      </c>
      <c r="V972" s="16">
        <f t="shared" si="830"/>
        <v>432.92957820318327</v>
      </c>
      <c r="W972" s="16">
        <f t="shared" si="845"/>
        <v>32.143006854349174</v>
      </c>
    </row>
    <row r="973" spans="2:23">
      <c r="B973" s="13">
        <v>44</v>
      </c>
      <c r="C973" s="16">
        <f t="shared" si="825"/>
        <v>0</v>
      </c>
      <c r="D973" s="16">
        <f t="shared" si="831"/>
        <v>-125852.74348963385</v>
      </c>
      <c r="E973" s="16">
        <f t="shared" si="832"/>
        <v>0</v>
      </c>
      <c r="F973" s="16">
        <f t="shared" si="826"/>
        <v>-125852.74348963385</v>
      </c>
      <c r="G973" s="16">
        <f t="shared" si="833"/>
        <v>0</v>
      </c>
      <c r="H973" s="16">
        <f t="shared" si="834"/>
        <v>121350.1598015863</v>
      </c>
      <c r="I973" s="16">
        <f t="shared" si="835"/>
        <v>0</v>
      </c>
      <c r="J973" s="16">
        <f t="shared" si="827"/>
        <v>121350.1598015863</v>
      </c>
      <c r="K973" s="16">
        <f t="shared" si="836"/>
        <v>6834.2543472102088</v>
      </c>
      <c r="L973" s="16">
        <f t="shared" si="837"/>
        <v>-33974.339298541425</v>
      </c>
      <c r="M973" s="16">
        <f t="shared" si="838"/>
        <v>0</v>
      </c>
      <c r="N973" s="16">
        <f t="shared" si="828"/>
        <v>-33974.339298541425</v>
      </c>
      <c r="O973" s="16">
        <f t="shared" si="839"/>
        <v>0</v>
      </c>
      <c r="P973" s="16">
        <f t="shared" si="840"/>
        <v>-4838.9740289577067</v>
      </c>
      <c r="Q973" s="16">
        <f t="shared" si="841"/>
        <v>0</v>
      </c>
      <c r="R973" s="16">
        <f t="shared" si="829"/>
        <v>-4838.9740289577067</v>
      </c>
      <c r="S973" s="16">
        <f t="shared" si="842"/>
        <v>0</v>
      </c>
      <c r="T973" s="16">
        <f t="shared" si="843"/>
        <v>432.92957820318327</v>
      </c>
      <c r="U973" s="16">
        <f t="shared" si="844"/>
        <v>0</v>
      </c>
      <c r="V973" s="16">
        <f t="shared" si="830"/>
        <v>432.92957820318327</v>
      </c>
      <c r="W973" s="16">
        <f t="shared" si="845"/>
        <v>31.512751817989386</v>
      </c>
    </row>
    <row r="974" spans="2:23">
      <c r="B974" s="13">
        <v>45</v>
      </c>
      <c r="C974" s="16">
        <f t="shared" si="825"/>
        <v>0</v>
      </c>
      <c r="D974" s="16">
        <f t="shared" si="831"/>
        <v>-125852.74348963385</v>
      </c>
      <c r="E974" s="16">
        <f t="shared" si="832"/>
        <v>0</v>
      </c>
      <c r="F974" s="16">
        <f t="shared" si="826"/>
        <v>-125852.74348963385</v>
      </c>
      <c r="G974" s="16">
        <f t="shared" si="833"/>
        <v>0</v>
      </c>
      <c r="H974" s="16">
        <f t="shared" si="834"/>
        <v>121350.1598015863</v>
      </c>
      <c r="I974" s="16">
        <f t="shared" si="835"/>
        <v>0</v>
      </c>
      <c r="J974" s="16">
        <f t="shared" si="827"/>
        <v>121350.1598015863</v>
      </c>
      <c r="K974" s="16">
        <f t="shared" si="836"/>
        <v>6700.2493600100088</v>
      </c>
      <c r="L974" s="16">
        <f t="shared" si="837"/>
        <v>-33974.339298541425</v>
      </c>
      <c r="M974" s="16">
        <f t="shared" si="838"/>
        <v>0</v>
      </c>
      <c r="N974" s="16">
        <f t="shared" si="828"/>
        <v>-33974.339298541425</v>
      </c>
      <c r="O974" s="16">
        <f t="shared" si="839"/>
        <v>0</v>
      </c>
      <c r="P974" s="16">
        <f t="shared" si="840"/>
        <v>-4838.9740289577067</v>
      </c>
      <c r="Q974" s="16">
        <f t="shared" si="841"/>
        <v>0</v>
      </c>
      <c r="R974" s="16">
        <f t="shared" si="829"/>
        <v>-4838.9740289577067</v>
      </c>
      <c r="S974" s="16">
        <f t="shared" si="842"/>
        <v>0</v>
      </c>
      <c r="T974" s="16">
        <f t="shared" si="843"/>
        <v>432.92957820318327</v>
      </c>
      <c r="U974" s="16">
        <f t="shared" si="844"/>
        <v>0</v>
      </c>
      <c r="V974" s="16">
        <f t="shared" si="830"/>
        <v>432.92957820318327</v>
      </c>
      <c r="W974" s="16">
        <f t="shared" si="845"/>
        <v>30.894854723519007</v>
      </c>
    </row>
    <row r="975" spans="2:23">
      <c r="B975" s="13">
        <v>46</v>
      </c>
      <c r="C975" s="16">
        <f t="shared" si="825"/>
        <v>0</v>
      </c>
      <c r="D975" s="16">
        <f t="shared" si="831"/>
        <v>-125852.74348963385</v>
      </c>
      <c r="E975" s="16">
        <f t="shared" si="832"/>
        <v>0</v>
      </c>
      <c r="F975" s="16">
        <f t="shared" si="826"/>
        <v>-125852.74348963385</v>
      </c>
      <c r="G975" s="16">
        <f t="shared" si="833"/>
        <v>0</v>
      </c>
      <c r="H975" s="16">
        <f t="shared" si="834"/>
        <v>121350.1598015863</v>
      </c>
      <c r="I975" s="16">
        <f t="shared" si="835"/>
        <v>0</v>
      </c>
      <c r="J975" s="16">
        <f t="shared" si="827"/>
        <v>121350.1598015863</v>
      </c>
      <c r="K975" s="16">
        <f t="shared" si="836"/>
        <v>6568.8719215784395</v>
      </c>
      <c r="L975" s="16">
        <f t="shared" si="837"/>
        <v>-33974.339298541425</v>
      </c>
      <c r="M975" s="16">
        <f t="shared" si="838"/>
        <v>0</v>
      </c>
      <c r="N975" s="16">
        <f t="shared" si="828"/>
        <v>-33974.339298541425</v>
      </c>
      <c r="O975" s="16">
        <f t="shared" si="839"/>
        <v>0</v>
      </c>
      <c r="P975" s="16">
        <f t="shared" si="840"/>
        <v>-4838.9740289577067</v>
      </c>
      <c r="Q975" s="16">
        <f t="shared" si="841"/>
        <v>0</v>
      </c>
      <c r="R975" s="16">
        <f t="shared" si="829"/>
        <v>-4838.9740289577067</v>
      </c>
      <c r="S975" s="16">
        <f t="shared" si="842"/>
        <v>0</v>
      </c>
      <c r="T975" s="16">
        <f t="shared" si="843"/>
        <v>432.92957820318327</v>
      </c>
      <c r="U975" s="16">
        <f t="shared" si="844"/>
        <v>0</v>
      </c>
      <c r="V975" s="16">
        <f t="shared" si="830"/>
        <v>432.92957820318327</v>
      </c>
      <c r="W975" s="16">
        <f t="shared" si="845"/>
        <v>30.289073258351966</v>
      </c>
    </row>
    <row r="976" spans="2:23">
      <c r="B976" s="13">
        <v>47</v>
      </c>
      <c r="C976" s="16">
        <f t="shared" si="825"/>
        <v>0</v>
      </c>
      <c r="D976" s="16">
        <f t="shared" si="831"/>
        <v>-125852.74348963385</v>
      </c>
      <c r="E976" s="16">
        <f t="shared" si="832"/>
        <v>0</v>
      </c>
      <c r="F976" s="16">
        <f t="shared" si="826"/>
        <v>-125852.74348963385</v>
      </c>
      <c r="G976" s="16">
        <f t="shared" si="833"/>
        <v>0</v>
      </c>
      <c r="H976" s="16">
        <f t="shared" si="834"/>
        <v>121350.1598015863</v>
      </c>
      <c r="I976" s="16">
        <f t="shared" si="835"/>
        <v>0</v>
      </c>
      <c r="J976" s="16">
        <f t="shared" si="827"/>
        <v>121350.1598015863</v>
      </c>
      <c r="K976" s="16">
        <f t="shared" si="836"/>
        <v>6440.0705113514114</v>
      </c>
      <c r="L976" s="16">
        <f t="shared" si="837"/>
        <v>-33974.339298541425</v>
      </c>
      <c r="M976" s="16">
        <f t="shared" si="838"/>
        <v>0</v>
      </c>
      <c r="N976" s="16">
        <f t="shared" si="828"/>
        <v>-33974.339298541425</v>
      </c>
      <c r="O976" s="16">
        <f t="shared" si="839"/>
        <v>0</v>
      </c>
      <c r="P976" s="16">
        <f t="shared" si="840"/>
        <v>-4838.9740289577067</v>
      </c>
      <c r="Q976" s="16">
        <f t="shared" si="841"/>
        <v>0</v>
      </c>
      <c r="R976" s="16">
        <f t="shared" si="829"/>
        <v>-4838.9740289577067</v>
      </c>
      <c r="S976" s="16">
        <f t="shared" si="842"/>
        <v>0</v>
      </c>
      <c r="T976" s="16">
        <f t="shared" si="843"/>
        <v>432.92957820318327</v>
      </c>
      <c r="U976" s="16">
        <f t="shared" si="844"/>
        <v>0</v>
      </c>
      <c r="V976" s="16">
        <f t="shared" si="830"/>
        <v>432.92957820318327</v>
      </c>
      <c r="W976" s="16">
        <f t="shared" si="845"/>
        <v>29.695169861129379</v>
      </c>
    </row>
    <row r="977" spans="1:23">
      <c r="B977" s="13">
        <v>48</v>
      </c>
      <c r="C977" s="16">
        <f t="shared" si="825"/>
        <v>0</v>
      </c>
      <c r="D977" s="16">
        <f t="shared" si="831"/>
        <v>-125852.74348963385</v>
      </c>
      <c r="E977" s="16">
        <f t="shared" si="832"/>
        <v>0</v>
      </c>
      <c r="F977" s="16">
        <f t="shared" si="826"/>
        <v>-125852.74348963385</v>
      </c>
      <c r="G977" s="16">
        <f t="shared" si="833"/>
        <v>0</v>
      </c>
      <c r="H977" s="16">
        <f t="shared" si="834"/>
        <v>121350.1598015863</v>
      </c>
      <c r="I977" s="16">
        <f t="shared" si="835"/>
        <v>0</v>
      </c>
      <c r="J977" s="16">
        <f t="shared" si="827"/>
        <v>121350.1598015863</v>
      </c>
      <c r="K977" s="16">
        <f t="shared" si="836"/>
        <v>6313.7946189719714</v>
      </c>
      <c r="L977" s="16">
        <f t="shared" si="837"/>
        <v>-33974.339298541425</v>
      </c>
      <c r="M977" s="16">
        <f t="shared" si="838"/>
        <v>0</v>
      </c>
      <c r="N977" s="16">
        <f t="shared" si="828"/>
        <v>-33974.339298541425</v>
      </c>
      <c r="O977" s="16">
        <f t="shared" si="839"/>
        <v>0</v>
      </c>
      <c r="P977" s="16">
        <f t="shared" si="840"/>
        <v>-4838.9740289577067</v>
      </c>
      <c r="Q977" s="16">
        <f t="shared" si="841"/>
        <v>0</v>
      </c>
      <c r="R977" s="16">
        <f t="shared" si="829"/>
        <v>-4838.9740289577067</v>
      </c>
      <c r="S977" s="16">
        <f t="shared" si="842"/>
        <v>0</v>
      </c>
      <c r="T977" s="16">
        <f t="shared" si="843"/>
        <v>432.92957820318327</v>
      </c>
      <c r="U977" s="16">
        <f t="shared" si="844"/>
        <v>0</v>
      </c>
      <c r="V977" s="16">
        <f t="shared" si="830"/>
        <v>432.92957820318327</v>
      </c>
      <c r="W977" s="16">
        <f t="shared" si="845"/>
        <v>29.112911628558216</v>
      </c>
    </row>
    <row r="978" spans="1:23">
      <c r="B978" s="13">
        <v>49</v>
      </c>
      <c r="C978" s="16">
        <f t="shared" si="825"/>
        <v>0</v>
      </c>
      <c r="D978" s="16">
        <f t="shared" si="831"/>
        <v>-125852.74348963385</v>
      </c>
      <c r="E978" s="16">
        <f t="shared" si="832"/>
        <v>0</v>
      </c>
      <c r="F978" s="16">
        <f t="shared" si="826"/>
        <v>-125852.74348963385</v>
      </c>
      <c r="G978" s="16">
        <f t="shared" si="833"/>
        <v>0</v>
      </c>
      <c r="H978" s="16">
        <f t="shared" si="834"/>
        <v>121350.1598015863</v>
      </c>
      <c r="I978" s="16">
        <f t="shared" si="835"/>
        <v>0</v>
      </c>
      <c r="J978" s="16">
        <f t="shared" si="827"/>
        <v>121350.1598015863</v>
      </c>
      <c r="K978" s="16">
        <f t="shared" si="836"/>
        <v>6189.9947244823252</v>
      </c>
      <c r="L978" s="16">
        <f t="shared" si="837"/>
        <v>-33974.339298541425</v>
      </c>
      <c r="M978" s="16">
        <f t="shared" si="838"/>
        <v>0</v>
      </c>
      <c r="N978" s="16">
        <f t="shared" si="828"/>
        <v>-33974.339298541425</v>
      </c>
      <c r="O978" s="16">
        <f t="shared" si="839"/>
        <v>0</v>
      </c>
      <c r="P978" s="16">
        <f t="shared" si="840"/>
        <v>-4838.9740289577067</v>
      </c>
      <c r="Q978" s="16">
        <f t="shared" si="841"/>
        <v>0</v>
      </c>
      <c r="R978" s="16">
        <f t="shared" si="829"/>
        <v>-4838.9740289577067</v>
      </c>
      <c r="S978" s="16">
        <f t="shared" si="842"/>
        <v>0</v>
      </c>
      <c r="T978" s="16">
        <f t="shared" si="843"/>
        <v>432.92957820318327</v>
      </c>
      <c r="U978" s="16">
        <f t="shared" si="844"/>
        <v>0</v>
      </c>
      <c r="V978" s="16">
        <f t="shared" si="830"/>
        <v>432.92957820318327</v>
      </c>
      <c r="W978" s="16">
        <f t="shared" si="845"/>
        <v>28.542070224076681</v>
      </c>
    </row>
    <row r="979" spans="1:23">
      <c r="B979" s="13">
        <v>50</v>
      </c>
      <c r="C979" s="16">
        <f t="shared" si="825"/>
        <v>0</v>
      </c>
      <c r="D979" s="16">
        <f t="shared" si="831"/>
        <v>-125852.74348963385</v>
      </c>
      <c r="E979" s="16">
        <f t="shared" si="832"/>
        <v>0</v>
      </c>
      <c r="F979" s="16">
        <f t="shared" si="826"/>
        <v>-125852.74348963385</v>
      </c>
      <c r="G979" s="16">
        <f t="shared" si="833"/>
        <v>0</v>
      </c>
      <c r="H979" s="16">
        <f t="shared" si="834"/>
        <v>121350.1598015863</v>
      </c>
      <c r="I979" s="16">
        <f t="shared" si="835"/>
        <v>0</v>
      </c>
      <c r="J979" s="16">
        <f t="shared" si="827"/>
        <v>121350.1598015863</v>
      </c>
      <c r="K979" s="16">
        <f t="shared" si="836"/>
        <v>6068.6222789042404</v>
      </c>
      <c r="L979" s="16">
        <f t="shared" si="837"/>
        <v>-33974.339298541425</v>
      </c>
      <c r="M979" s="16">
        <f t="shared" si="838"/>
        <v>0</v>
      </c>
      <c r="N979" s="16">
        <f t="shared" si="828"/>
        <v>-33974.339298541425</v>
      </c>
      <c r="O979" s="16">
        <f t="shared" si="839"/>
        <v>0</v>
      </c>
      <c r="P979" s="16">
        <f t="shared" si="840"/>
        <v>-4838.9740289577067</v>
      </c>
      <c r="Q979" s="16">
        <f t="shared" si="841"/>
        <v>0</v>
      </c>
      <c r="R979" s="16">
        <f t="shared" si="829"/>
        <v>-4838.9740289577067</v>
      </c>
      <c r="S979" s="16">
        <f t="shared" si="842"/>
        <v>0</v>
      </c>
      <c r="T979" s="16">
        <f t="shared" si="843"/>
        <v>432.92957820318327</v>
      </c>
      <c r="U979" s="16">
        <f t="shared" si="844"/>
        <v>0</v>
      </c>
      <c r="V979" s="16">
        <f t="shared" si="830"/>
        <v>432.92957820318327</v>
      </c>
      <c r="W979" s="16">
        <f t="shared" si="845"/>
        <v>27.982421788310472</v>
      </c>
    </row>
    <row r="980" spans="1:23">
      <c r="B980" s="13">
        <v>51</v>
      </c>
      <c r="C980" s="16">
        <f t="shared" si="825"/>
        <v>0</v>
      </c>
      <c r="D980" s="16">
        <f t="shared" si="831"/>
        <v>-125852.74348963385</v>
      </c>
      <c r="E980" s="16">
        <f t="shared" si="832"/>
        <v>0</v>
      </c>
      <c r="F980" s="16">
        <f t="shared" si="826"/>
        <v>-125852.74348963385</v>
      </c>
      <c r="G980" s="16">
        <f t="shared" si="833"/>
        <v>0</v>
      </c>
      <c r="H980" s="16">
        <f t="shared" si="834"/>
        <v>121350.1598015863</v>
      </c>
      <c r="I980" s="16">
        <f t="shared" si="835"/>
        <v>0</v>
      </c>
      <c r="J980" s="16">
        <f t="shared" si="827"/>
        <v>121350.1598015863</v>
      </c>
      <c r="K980" s="16">
        <f t="shared" si="836"/>
        <v>5949.6296852002351</v>
      </c>
      <c r="L980" s="16">
        <f t="shared" si="837"/>
        <v>-33974.339298541425</v>
      </c>
      <c r="M980" s="16">
        <f t="shared" si="838"/>
        <v>0</v>
      </c>
      <c r="N980" s="16">
        <f t="shared" si="828"/>
        <v>-33974.339298541425</v>
      </c>
      <c r="O980" s="16">
        <f t="shared" si="839"/>
        <v>0</v>
      </c>
      <c r="P980" s="16">
        <f t="shared" si="840"/>
        <v>-4838.9740289577067</v>
      </c>
      <c r="Q980" s="16">
        <f t="shared" si="841"/>
        <v>0</v>
      </c>
      <c r="R980" s="16">
        <f t="shared" si="829"/>
        <v>-4838.9740289577067</v>
      </c>
      <c r="S980" s="16">
        <f t="shared" si="842"/>
        <v>0</v>
      </c>
      <c r="T980" s="16">
        <f t="shared" si="843"/>
        <v>432.92957820318327</v>
      </c>
      <c r="U980" s="16">
        <f t="shared" si="844"/>
        <v>0</v>
      </c>
      <c r="V980" s="16">
        <f t="shared" si="830"/>
        <v>432.92957820318327</v>
      </c>
      <c r="W980" s="16">
        <f t="shared" si="845"/>
        <v>27.433746851284777</v>
      </c>
    </row>
    <row r="981" spans="1:23">
      <c r="B981" s="13">
        <v>52</v>
      </c>
      <c r="C981" s="16">
        <f t="shared" si="825"/>
        <v>0</v>
      </c>
      <c r="D981" s="16">
        <f t="shared" si="831"/>
        <v>-125852.74348963385</v>
      </c>
      <c r="E981" s="16">
        <f t="shared" si="832"/>
        <v>0</v>
      </c>
      <c r="F981" s="16">
        <f t="shared" si="826"/>
        <v>-125852.74348963385</v>
      </c>
      <c r="G981" s="16">
        <f t="shared" si="833"/>
        <v>0</v>
      </c>
      <c r="H981" s="16">
        <f t="shared" si="834"/>
        <v>121350.1598015863</v>
      </c>
      <c r="I981" s="16">
        <f t="shared" si="835"/>
        <v>0</v>
      </c>
      <c r="J981" s="16">
        <f t="shared" si="827"/>
        <v>121350.1598015863</v>
      </c>
      <c r="K981" s="16">
        <f t="shared" si="836"/>
        <v>5832.9702796080737</v>
      </c>
      <c r="L981" s="16">
        <f t="shared" si="837"/>
        <v>-33974.339298541425</v>
      </c>
      <c r="M981" s="16">
        <f t="shared" si="838"/>
        <v>0</v>
      </c>
      <c r="N981" s="16">
        <f t="shared" si="828"/>
        <v>-33974.339298541425</v>
      </c>
      <c r="O981" s="16">
        <f t="shared" si="839"/>
        <v>0</v>
      </c>
      <c r="P981" s="16">
        <f t="shared" si="840"/>
        <v>-4838.9740289577067</v>
      </c>
      <c r="Q981" s="16">
        <f t="shared" si="841"/>
        <v>0</v>
      </c>
      <c r="R981" s="16">
        <f t="shared" si="829"/>
        <v>-4838.9740289577067</v>
      </c>
      <c r="S981" s="16">
        <f t="shared" si="842"/>
        <v>0</v>
      </c>
      <c r="T981" s="16">
        <f t="shared" si="843"/>
        <v>432.92957820318327</v>
      </c>
      <c r="U981" s="16">
        <f t="shared" si="844"/>
        <v>0</v>
      </c>
      <c r="V981" s="16">
        <f t="shared" si="830"/>
        <v>432.92957820318327</v>
      </c>
      <c r="W981" s="16">
        <f t="shared" si="845"/>
        <v>26.895830246357622</v>
      </c>
    </row>
    <row r="982" spans="1:23">
      <c r="B982" s="13">
        <v>53</v>
      </c>
      <c r="C982" s="16">
        <f t="shared" si="825"/>
        <v>0</v>
      </c>
      <c r="D982" s="16">
        <f t="shared" si="831"/>
        <v>-125852.74348963385</v>
      </c>
      <c r="E982" s="16">
        <f t="shared" si="832"/>
        <v>0</v>
      </c>
      <c r="F982" s="16">
        <f t="shared" si="826"/>
        <v>-125852.74348963385</v>
      </c>
      <c r="G982" s="16">
        <f t="shared" si="833"/>
        <v>0</v>
      </c>
      <c r="H982" s="16">
        <f t="shared" si="834"/>
        <v>121350.1598015863</v>
      </c>
      <c r="I982" s="16">
        <f t="shared" si="835"/>
        <v>0</v>
      </c>
      <c r="J982" s="16">
        <f t="shared" si="827"/>
        <v>121350.1598015863</v>
      </c>
      <c r="K982" s="16">
        <f t="shared" si="836"/>
        <v>5718.5983133412483</v>
      </c>
      <c r="L982" s="16">
        <f t="shared" si="837"/>
        <v>-33974.339298541425</v>
      </c>
      <c r="M982" s="16">
        <f t="shared" si="838"/>
        <v>0</v>
      </c>
      <c r="N982" s="16">
        <f t="shared" si="828"/>
        <v>-33974.339298541425</v>
      </c>
      <c r="O982" s="16">
        <f t="shared" si="839"/>
        <v>0</v>
      </c>
      <c r="P982" s="16">
        <f t="shared" si="840"/>
        <v>-4838.9740289577067</v>
      </c>
      <c r="Q982" s="16">
        <f t="shared" si="841"/>
        <v>0</v>
      </c>
      <c r="R982" s="16">
        <f t="shared" si="829"/>
        <v>-4838.9740289577067</v>
      </c>
      <c r="S982" s="16">
        <f t="shared" si="842"/>
        <v>0</v>
      </c>
      <c r="T982" s="16">
        <f t="shared" si="843"/>
        <v>432.92957820318327</v>
      </c>
      <c r="U982" s="16">
        <f t="shared" si="844"/>
        <v>0</v>
      </c>
      <c r="V982" s="16">
        <f t="shared" si="830"/>
        <v>432.92957820318327</v>
      </c>
      <c r="W982" s="16">
        <f t="shared" si="845"/>
        <v>26.368461025840805</v>
      </c>
    </row>
    <row r="984" spans="1:23">
      <c r="A984" s="2" t="s">
        <v>616</v>
      </c>
      <c r="B984" s="5" t="s">
        <v>608</v>
      </c>
      <c r="C984" s="20">
        <f>$X$1001</f>
        <v>2.0950647709710543E-2</v>
      </c>
    </row>
    <row r="985" spans="1:23">
      <c r="A985" s="5" t="s">
        <v>602</v>
      </c>
      <c r="B985" s="11">
        <f>'3 - Le tre forze'!$C$2327+12</f>
        <v>24426</v>
      </c>
    </row>
    <row r="986" spans="1:23">
      <c r="A986" s="5" t="s">
        <v>397</v>
      </c>
      <c r="B986" s="11">
        <f>MAX(0,$B$985-$B$78)</f>
        <v>102</v>
      </c>
    </row>
    <row r="987" spans="1:23">
      <c r="A987" s="5" t="s">
        <v>398</v>
      </c>
      <c r="B987" s="11">
        <f>INT($B$985/12)</f>
        <v>2035</v>
      </c>
    </row>
    <row r="988" spans="1:23">
      <c r="A988" s="5" t="s">
        <v>399</v>
      </c>
      <c r="B988" s="18">
        <f>MOD($B$985,12)/12</f>
        <v>0.5</v>
      </c>
    </row>
    <row r="989" spans="1:23">
      <c r="A989" s="5" t="s">
        <v>381</v>
      </c>
      <c r="B989" s="16">
        <f>INDEX('3 - Le tre forze'!$J$242:$J$734,$B$986+1)</f>
        <v>280357.84637790988</v>
      </c>
    </row>
    <row r="990" spans="1:23">
      <c r="A990" s="5" t="s">
        <v>609</v>
      </c>
      <c r="B990" s="21">
        <f>INDEX('3 - Le tre forze'!$D$242:$D$734,$B$986+1)</f>
        <v>1.1833179704510695</v>
      </c>
    </row>
    <row r="991" spans="1:23">
      <c r="A991" s="5" t="s">
        <v>192</v>
      </c>
      <c r="B991" s="16">
        <f>'3 - Le tre forze'!$B$23</f>
        <v>254467.88277408213</v>
      </c>
    </row>
    <row r="992" spans="1:23">
      <c r="A992" s="5" t="s">
        <v>610</v>
      </c>
      <c r="B992" s="34">
        <f>INDEX('3 - Le tre forze'!$AA$163:$AA$239,2027-2008)</f>
        <v>1020.5379810606058</v>
      </c>
    </row>
    <row r="993" spans="1:24">
      <c r="A993" s="5" t="s">
        <v>401</v>
      </c>
      <c r="B993" s="16">
        <f>INDEX('3 - Le tre forze'!$AK$163:$AK$239,($B$987-1)-2008)+INDEX('3 - Le tre forze'!$AG$163:$AG$239,$B$987-2008)*$B$988/INDEX('3 - Le tre forze'!$L$163:$L$239,$B$987-2008)</f>
        <v>312314.86084617401</v>
      </c>
    </row>
    <row r="994" spans="1:24">
      <c r="A994" s="5" t="s">
        <v>402</v>
      </c>
      <c r="B994" s="16">
        <f>$B$993*$B$87</f>
        <v>27256.476452919331</v>
      </c>
    </row>
    <row r="995" spans="1:24">
      <c r="A995" s="5" t="s">
        <v>403</v>
      </c>
      <c r="B995" s="16">
        <f>MAX(0,IF($B$994&lt;=28000,0.23*$B$994,IF($B$994&lt;=50000,6440+0.33*($B$994-28000),13700+0.43*($B$994-50000)))-(IF($B$994&lt;=8500,1955,IF($B$994&lt;=28000,700+1255*(28000-$B$994)/19500,IF($B$994&lt;=50000,700*(50000-$B$994)/22000,0)))+IF(AND($B$994&gt;25000,$B$994&lt;=29000),50,0)))</f>
        <v>5471.1371712695873</v>
      </c>
    </row>
    <row r="996" spans="1:24">
      <c r="A996" s="5" t="s">
        <v>404</v>
      </c>
      <c r="B996" s="16">
        <f>$B$994-$B$995-IF($B$995&gt;0,$B$82*$B$994,0)</f>
        <v>21240.209752591356</v>
      </c>
    </row>
    <row r="997" spans="1:24">
      <c r="A997" s="5" t="s">
        <v>405</v>
      </c>
      <c r="B997" s="11">
        <f>$B$77-$B$985</f>
        <v>488</v>
      </c>
    </row>
    <row r="998" spans="1:24">
      <c r="A998" s="5" t="s">
        <v>406</v>
      </c>
      <c r="B998" s="11">
        <f>$B$79-$B$985</f>
        <v>216</v>
      </c>
    </row>
    <row r="999" spans="1:24">
      <c r="A999" s="5" t="s">
        <v>133</v>
      </c>
      <c r="B999" s="11">
        <f>ROUNDUP($B$997/12,0)</f>
        <v>41</v>
      </c>
    </row>
    <row r="1000" spans="1:24">
      <c r="A1000" s="5" t="s">
        <v>407</v>
      </c>
      <c r="B1000" s="16">
        <f>$B$81</f>
        <v>22000</v>
      </c>
    </row>
    <row r="1001" spans="1:24">
      <c r="A1001" s="5" t="s">
        <v>611</v>
      </c>
      <c r="D1001" s="20">
        <f>0.015</f>
        <v>1.4999999999999999E-2</v>
      </c>
      <c r="H1001" s="20">
        <f>0.035</f>
        <v>3.5000000000000003E-2</v>
      </c>
      <c r="L1001" s="30">
        <f>MAX(-0.99,MIN(10,IF($H$1002=$D$1002,$H$1001,$H$1001-$H$1002*($H$1001-$D$1001)/($H$1002-$D$1002))))</f>
        <v>1.9831084206701752E-2</v>
      </c>
      <c r="P1001" s="30">
        <f>MAX(-0.99,MIN(10,IF($L$1002=$H$1002,$L$1001,$L$1001-$L$1002*($L$1001-$H$1001)/($L$1002-$H$1002))))</f>
        <v>2.0795416393901742E-2</v>
      </c>
      <c r="T1001" s="30">
        <f>MAX(-0.99,MIN(10,IF($P$1002=$L$1002,$P$1001,$P$1001-$P$1002*($P$1001-$L$1001)/($P$1002-$L$1002))))</f>
        <v>2.0954286240063461E-2</v>
      </c>
      <c r="X1001" s="30">
        <f>MAX(-0.99,MIN(10,IF($T$1002=$P$1002,$T$1001,$T$1001-$T$1002*($T$1001-$P$1001)/($T$1002-$P$1002))))</f>
        <v>2.0950647709710543E-2</v>
      </c>
    </row>
    <row r="1002" spans="1:24">
      <c r="A1002" s="5" t="s">
        <v>435</v>
      </c>
      <c r="D1002" s="16">
        <f>MIN($F$1009:$F$1062)</f>
        <v>-49145.893646848381</v>
      </c>
      <c r="H1002" s="16">
        <f>MIN($J$1009:$J$1062)</f>
        <v>154311.1008666087</v>
      </c>
      <c r="L1002" s="16">
        <f>MIN($N$1009:$N$1062)</f>
        <v>-10475.996025962313</v>
      </c>
      <c r="P1002" s="16">
        <f>MIN($R$1009:$R$1062)</f>
        <v>-1481.7635898095245</v>
      </c>
      <c r="T1002" s="16">
        <f>MIN($V$1009:$V$1062)</f>
        <v>34.731663319864424</v>
      </c>
    </row>
    <row r="1003" spans="1:24">
      <c r="A1003" s="5" t="s">
        <v>612</v>
      </c>
      <c r="D1003" s="21">
        <f>1+$D$1001</f>
        <v>1.0149999999999999</v>
      </c>
      <c r="H1003" s="21">
        <f>1+$H$1001</f>
        <v>1.0349999999999999</v>
      </c>
      <c r="L1003" s="21">
        <f>1+$L$1001</f>
        <v>1.0198310842067018</v>
      </c>
      <c r="P1003" s="21">
        <f>1+$P$1001</f>
        <v>1.0207954163939017</v>
      </c>
      <c r="T1003" s="21">
        <f>1+$T$1001</f>
        <v>1.0209542862400636</v>
      </c>
    </row>
    <row r="1004" spans="1:24">
      <c r="A1004" s="5" t="s">
        <v>613</v>
      </c>
      <c r="D1004" s="21">
        <f>((1+$D$1001)*$B$72)^(1/12)</f>
        <v>1.0010744609719697</v>
      </c>
      <c r="H1004" s="21">
        <f>((1+$H$1001)*$B$72)^(1/12)</f>
        <v>1.0027036001568403</v>
      </c>
      <c r="L1004" s="21">
        <f>((1+$L$1001)*$B$72)^(1/12)</f>
        <v>1.0014706643003646</v>
      </c>
      <c r="P1004" s="21">
        <f>((1+$P$1001)*$B$72)^(1/12)</f>
        <v>1.0015495443649365</v>
      </c>
      <c r="T1004" s="21">
        <f>((1+$T$1001)*$B$72)^(1/12)</f>
        <v>1.0015625329839546</v>
      </c>
    </row>
    <row r="1005" spans="1:24">
      <c r="A1005" s="5" t="s">
        <v>614</v>
      </c>
      <c r="D1005" s="16">
        <f>IF(ABS($D$1004-1)&lt;0.000000000001,$B$991+$B$992*$B$986,$B$991*$D$1004^$B$986+$B$992*($D$1004^$B$986-1)/($D$1004-1))</f>
        <v>393876.07622676413</v>
      </c>
      <c r="H1005" s="16">
        <f>IF(ABS($H$1004-1)&lt;0.000000000001,$B$991+$B$992*$B$986,$B$991*$H$1004^$B$986+$B$992*($H$1004^$B$986-1)/($H$1004-1))</f>
        <v>454825.56169936107</v>
      </c>
      <c r="L1005" s="16">
        <f>IF(ABS($L$1004-1)&lt;0.000000000001,$B$991+$B$992*$B$986,$B$991*$L$1004^$B$986+$B$992*($L$1004^$B$986-1)/($L$1004-1))</f>
        <v>407838.25561594719</v>
      </c>
      <c r="P1005" s="16">
        <f>IF(ABS($P$1004-1)&lt;0.000000000001,$B$991+$B$992*$B$986,$B$991*$P$1004^$B$986+$B$992*($P$1004^$B$986-1)/($P$1004-1))</f>
        <v>410681.55473186949</v>
      </c>
      <c r="T1005" s="16">
        <f>IF(ABS($T$1004-1)&lt;0.000000000001,$B$991+$B$992*$B$986,$B$991*$T$1004^$B$986+$B$992*($T$1004^$B$986-1)/($T$1004-1))</f>
        <v>411151.7968476048</v>
      </c>
    </row>
    <row r="1006" spans="1:24">
      <c r="A1006" s="5" t="s">
        <v>195</v>
      </c>
      <c r="D1006" s="20">
        <f>MAX(0,1-$B$989/($D$1005*$B$990))</f>
        <v>0.39847781083268508</v>
      </c>
      <c r="H1006" s="20">
        <f>MAX(0,1-$B$989/($H$1005*$B$990))</f>
        <v>0.47908556689880477</v>
      </c>
      <c r="L1006" s="20">
        <f>MAX(0,1-$B$989/($L$1005*$B$990))</f>
        <v>0.41907068213909071</v>
      </c>
      <c r="P1006" s="20">
        <f>MAX(0,1-$B$989/($P$1005*$B$990))</f>
        <v>0.42309266899692677</v>
      </c>
      <c r="T1006" s="20">
        <f>MAX(0,1-$B$989/($T$1005*$B$990))</f>
        <v>0.42375248886392991</v>
      </c>
    </row>
    <row r="1008" spans="1:24" ht="32.1" customHeight="1">
      <c r="B1008" s="12" t="s">
        <v>136</v>
      </c>
      <c r="C1008" s="12" t="s">
        <v>137</v>
      </c>
      <c r="D1008" s="12" t="s">
        <v>138</v>
      </c>
      <c r="E1008" s="12" t="s">
        <v>139</v>
      </c>
      <c r="F1008" s="12" t="s">
        <v>140</v>
      </c>
      <c r="G1008" s="12" t="s">
        <v>141</v>
      </c>
      <c r="H1008" s="12" t="s">
        <v>142</v>
      </c>
      <c r="I1008" s="12" t="s">
        <v>143</v>
      </c>
      <c r="J1008" s="12" t="s">
        <v>144</v>
      </c>
      <c r="K1008" s="12" t="s">
        <v>145</v>
      </c>
      <c r="L1008" s="12" t="s">
        <v>146</v>
      </c>
      <c r="M1008" s="12" t="s">
        <v>147</v>
      </c>
      <c r="N1008" s="12" t="s">
        <v>148</v>
      </c>
      <c r="O1008" s="12" t="s">
        <v>149</v>
      </c>
      <c r="P1008" s="12" t="s">
        <v>150</v>
      </c>
      <c r="Q1008" s="12" t="s">
        <v>151</v>
      </c>
      <c r="R1008" s="12" t="s">
        <v>152</v>
      </c>
      <c r="S1008" s="12" t="s">
        <v>153</v>
      </c>
      <c r="T1008" s="12" t="s">
        <v>154</v>
      </c>
      <c r="U1008" s="12" t="s">
        <v>155</v>
      </c>
      <c r="V1008" s="12" t="s">
        <v>156</v>
      </c>
      <c r="W1008" s="12" t="s">
        <v>157</v>
      </c>
      <c r="X1008" s="12" t="s">
        <v>615</v>
      </c>
    </row>
    <row r="1009" spans="2:23">
      <c r="B1009" s="13">
        <v>0</v>
      </c>
      <c r="C1009" s="16">
        <f t="shared" ref="C1009:C1040" si="846">IF($B$997-12*$B1009&lt;=0,0,($B$1000*MIN(12,$B$997-12*$B1009)-$B$996*(MIN(12,$B$997-12*$B1009)-MAX(0,MIN(12,$B$997-12*$B1009,$B$998-12*$B1009))))/12)</f>
        <v>22000</v>
      </c>
      <c r="D1009" s="16">
        <f>$D$1005</f>
        <v>393876.07622676413</v>
      </c>
      <c r="E1009" s="16">
        <f>IF(AND(C1009&gt;0,D1009&gt;0),C1009/(1-$B$71*MAX(0,1-$D$1005*(1-$D$1006)/D1009)),0)</f>
        <v>24542.730740506613</v>
      </c>
      <c r="F1009" s="16">
        <f t="shared" ref="F1009:F1040" si="847">IF(E1009&gt;0,IF(E1009&lt;=D1009,D1009-E1009,C1009*(D1009/E1009-1)),D1009-C1009)</f>
        <v>369333.34548625752</v>
      </c>
      <c r="G1009" s="16">
        <f>IF(E1009&gt;0,IF(E1009&lt;=D1009,$D$1005*(1-$D$1006)*(1-E1009/D1009),0),IF(AND(C1009&lt;0,F1009&gt;0),$D$1005*(1-$D$1006)-C1009,$D$1005*(1-$D$1006)))/$B$74</f>
        <v>217806.08089155084</v>
      </c>
      <c r="H1009" s="16">
        <f>$H$1005</f>
        <v>454825.56169936107</v>
      </c>
      <c r="I1009" s="16">
        <f>IF(AND(C1009&gt;0,H1009&gt;0),C1009/(1-$B$71*MAX(0,1-$H$1005*(1-$H$1006)/H1009)),0)</f>
        <v>25130.284745548921</v>
      </c>
      <c r="J1009" s="16">
        <f t="shared" ref="J1009:J1040" si="848">IF(I1009&gt;0,IF(I1009&lt;=H1009,H1009-I1009,C1009*(H1009/I1009-1)),H1009-C1009)</f>
        <v>429695.27695381216</v>
      </c>
      <c r="K1009" s="16">
        <f>IF(I1009&gt;0,IF(I1009&lt;=H1009,$H$1005*(1-$H$1006)*(1-I1009/H1009),0),IF(AND(C1009&lt;0,J1009&gt;0),$H$1005*(1-$H$1006)-C1009,$H$1005*(1-$H$1006)))/$B$74</f>
        <v>219445.56039280014</v>
      </c>
      <c r="L1009" s="16">
        <f>$L$1005</f>
        <v>407838.25561594719</v>
      </c>
      <c r="M1009" s="16">
        <f>IF(AND(C1009&gt;0,L1009&gt;0),C1009/(1-$B$71*MAX(0,1-$L$1005*(1-$L$1006)/L1009)),0)</f>
        <v>24690.204633452628</v>
      </c>
      <c r="N1009" s="16">
        <f t="shared" ref="N1009:N1040" si="849">IF(M1009&gt;0,IF(M1009&lt;=L1009,L1009-M1009,C1009*(L1009/M1009-1)),L1009-C1009)</f>
        <v>383148.05098249455</v>
      </c>
      <c r="O1009" s="16">
        <f>IF(M1009&gt;0,IF(M1009&lt;=L1009,$L$1005*(1-$L$1006)*(1-M1009/L1009),0),IF(AND(C1009&lt;0,N1009&gt;0),$L$1005*(1-$L$1006)-C1009,$L$1005*(1-$L$1006)))/$B$74</f>
        <v>218217.58421274263</v>
      </c>
      <c r="P1009" s="16">
        <f>$P$1005</f>
        <v>410681.55473186949</v>
      </c>
      <c r="Q1009" s="16">
        <f>IF(AND(C1009&gt;0,P1009&gt;0),C1009/(1-$B$71*MAX(0,1-$P$1005*(1-$P$1006)/P1009)),0)</f>
        <v>24719.21483029507</v>
      </c>
      <c r="R1009" s="16">
        <f t="shared" ref="R1009:R1040" si="850">IF(Q1009&gt;0,IF(Q1009&lt;=P1009,P1009-Q1009,C1009*(P1009/Q1009-1)),P1009-C1009)</f>
        <v>385962.33990157442</v>
      </c>
      <c r="S1009" s="16">
        <f>IF(Q1009&gt;0,IF(Q1009&lt;=P1009,$P$1005*(1-$P$1006)*(1-Q1009/P1009),0),IF(AND(C1009&lt;0,R1009&gt;0),$P$1005*(1-$P$1006)-C1009,$P$1005*(1-$P$1006)))/$B$74</f>
        <v>218298.53272580219</v>
      </c>
      <c r="T1009" s="16">
        <f>$T$1005</f>
        <v>411151.7968476048</v>
      </c>
      <c r="U1009" s="16">
        <f>IF(AND(C1009&gt;0,T1009&gt;0),C1009/(1-$B$71*MAX(0,1-$T$1005*(1-$T$1006)/T1009)),0)</f>
        <v>24723.980556853414</v>
      </c>
      <c r="V1009" s="16">
        <f t="shared" ref="V1009:V1040" si="851">IF(U1009&gt;0,IF(U1009&lt;=T1009,T1009-U1009,C1009*(T1009/U1009-1)),T1009-C1009)</f>
        <v>386427.81629075139</v>
      </c>
      <c r="W1009" s="16">
        <f>IF(U1009&gt;0,IF(U1009&lt;=T1009,$T$1005*(1-$T$1006)*(1-U1009/T1009),0),IF(AND(C1009&lt;0,V1009&gt;0),$T$1005*(1-$T$1006)-C1009,$T$1005*(1-$T$1006)))/$B$74</f>
        <v>218311.83075616861</v>
      </c>
    </row>
    <row r="1010" spans="2:23">
      <c r="B1010" s="13">
        <v>1</v>
      </c>
      <c r="C1010" s="16">
        <f t="shared" si="846"/>
        <v>22000</v>
      </c>
      <c r="D1010" s="16">
        <f t="shared" ref="D1010:D1041" si="852">IF($B1010&gt;$B$999,F1009,F1009*$D$1003*IF(F1009&gt;0,$B$72,1))</f>
        <v>374123.59897721425</v>
      </c>
      <c r="E1010" s="16">
        <f t="shared" ref="E1010:E1041" si="853">IF(AND(C1010&gt;0,D1010&gt;0),C1010/(1-$B$71*MAX(0,1-G1009/D1010)),0)</f>
        <v>24681.220473547561</v>
      </c>
      <c r="F1010" s="16">
        <f t="shared" si="847"/>
        <v>349442.37850366667</v>
      </c>
      <c r="G1010" s="16">
        <f t="shared" ref="G1010:G1041" si="854">IF(E1010&gt;0,IF(E1010&lt;=D1010,G1009*(1-E1010/D1010),0),IF(AND(C1010&lt;0,F1010&gt;0),G1009-C1010,G1009))/$B$74</f>
        <v>199448.2812301222</v>
      </c>
      <c r="H1010" s="16">
        <f t="shared" ref="H1010:H1041" si="855">IF($B1010&gt;$B$999,J1009,J1009*$H$1003*IF(J1009&gt;0,$B$72,1))</f>
        <v>443845.14242390112</v>
      </c>
      <c r="I1010" s="16">
        <f t="shared" ref="I1010:I1041" si="856">IF(AND(C1010&gt;0,H1010&gt;0),C1010/(1-$B$71*MAX(0,1-K1009/H1010)),0)</f>
        <v>25329.601669434978</v>
      </c>
      <c r="J1010" s="16">
        <f t="shared" si="848"/>
        <v>418515.54075446614</v>
      </c>
      <c r="K1010" s="16">
        <f t="shared" ref="K1010:K1041" si="857">IF(I1010&gt;0,IF(I1010&lt;=H1010,K1009*(1-I1010/H1010),0),IF(AND(C1010&lt;0,J1010&gt;0),K1009-C1010,K1009))/$B$74</f>
        <v>202864.82253963017</v>
      </c>
      <c r="L1010" s="16">
        <f t="shared" ref="L1010:L1041" si="858">IF($B1010&gt;$B$999,N1009,N1009*$L$1003*IF(N1009&gt;0,$B$72,1))</f>
        <v>389964.79966067174</v>
      </c>
      <c r="M1010" s="16">
        <f t="shared" ref="M1010:M1041" si="859">IF(AND(C1010&gt;0,L1010&gt;0),C1010/(1-$B$71*MAX(0,1-O1009/L1010)),0)</f>
        <v>24844.958392795354</v>
      </c>
      <c r="N1010" s="16">
        <f t="shared" si="849"/>
        <v>365119.84126787639</v>
      </c>
      <c r="O1010" s="16">
        <f t="shared" ref="O1010:O1041" si="860">IF(M1010&gt;0,IF(M1010&lt;=L1010,O1009*(1-M1010/L1010),0),IF(AND(C1010&lt;0,N1010&gt;0),O1009-C1010,O1009))/$B$74</f>
        <v>200308.60145543609</v>
      </c>
      <c r="P1010" s="16">
        <f t="shared" ref="P1010:P1041" si="861">IF($B1010&gt;$B$999,R1009,R1009*$P$1003*IF(R1009&gt;0,$B$72,1))</f>
        <v>393200.61029724794</v>
      </c>
      <c r="Q1010" s="16">
        <f t="shared" ref="Q1010:Q1041" si="862">IF(AND(C1010&gt;0,P1010&gt;0),C1010/(1-$B$71*MAX(0,1-S1009/P1010)),0)</f>
        <v>24877.091968797358</v>
      </c>
      <c r="R1010" s="16">
        <f t="shared" si="850"/>
        <v>368323.51832845056</v>
      </c>
      <c r="S1010" s="16">
        <f t="shared" ref="S1010:S1041" si="863">IF(Q1010&gt;0,IF(Q1010&lt;=P1010,S1009*(1-Q1010/P1010),0),IF(AND(C1010&lt;0,R1010&gt;0),S1009-C1010,S1009))/$B$74</f>
        <v>200477.62656718935</v>
      </c>
      <c r="T1010" s="16">
        <f t="shared" ref="T1010:T1041" si="864">IF($B1010&gt;$B$999,V1009,V1009*$T$1003*IF(V1009&gt;0,$B$72,1))</f>
        <v>393736.08509370161</v>
      </c>
      <c r="U1010" s="16">
        <f t="shared" ref="U1010:U1041" si="865">IF(AND(C1010&gt;0,T1010&gt;0),C1010/(1-$B$71*MAX(0,1-W1009/T1010)),0)</f>
        <v>24882.368372118897</v>
      </c>
      <c r="V1010" s="16">
        <f t="shared" si="851"/>
        <v>368853.71672158269</v>
      </c>
      <c r="W1010" s="16">
        <f t="shared" ref="W1010:W1041" si="866">IF(U1010&gt;0,IF(U1010&lt;=T1010,W1009*(1-U1010/T1010),0),IF(AND(C1010&lt;0,V1010&gt;0),W1009-C1010,W1009))/$B$74</f>
        <v>200505.3868475559</v>
      </c>
    </row>
    <row r="1011" spans="2:23">
      <c r="B1011" s="13">
        <v>2</v>
      </c>
      <c r="C1011" s="16">
        <f t="shared" si="846"/>
        <v>22000</v>
      </c>
      <c r="D1011" s="16">
        <f t="shared" si="852"/>
        <v>353974.6461528592</v>
      </c>
      <c r="E1011" s="16">
        <f t="shared" si="853"/>
        <v>24816.752800497663</v>
      </c>
      <c r="F1011" s="16">
        <f t="shared" si="847"/>
        <v>329157.89335236151</v>
      </c>
      <c r="G1011" s="16">
        <f t="shared" si="854"/>
        <v>181828.62063423847</v>
      </c>
      <c r="H1011" s="16">
        <f t="shared" si="855"/>
        <v>432297.25751151069</v>
      </c>
      <c r="I1011" s="16">
        <f t="shared" si="856"/>
        <v>25521.727505771501</v>
      </c>
      <c r="J1011" s="16">
        <f t="shared" si="848"/>
        <v>406775.53000573919</v>
      </c>
      <c r="K1011" s="16">
        <f t="shared" si="857"/>
        <v>187145.29492675248</v>
      </c>
      <c r="L1011" s="16">
        <f t="shared" si="858"/>
        <v>371615.84245842602</v>
      </c>
      <c r="M1011" s="16">
        <f t="shared" si="859"/>
        <v>24995.871109400156</v>
      </c>
      <c r="N1011" s="16">
        <f t="shared" si="849"/>
        <v>346619.97134902584</v>
      </c>
      <c r="O1011" s="16">
        <f t="shared" si="860"/>
        <v>183171.87405493777</v>
      </c>
      <c r="P1011" s="16">
        <f t="shared" si="861"/>
        <v>375230.99334123806</v>
      </c>
      <c r="Q1011" s="16">
        <f t="shared" si="862"/>
        <v>25030.94013055773</v>
      </c>
      <c r="R1011" s="16">
        <f t="shared" si="850"/>
        <v>350200.05321068031</v>
      </c>
      <c r="S1011" s="16">
        <f t="shared" si="863"/>
        <v>183435.43968356692</v>
      </c>
      <c r="T1011" s="16">
        <f t="shared" si="864"/>
        <v>375829.6175163131</v>
      </c>
      <c r="U1011" s="16">
        <f t="shared" si="865"/>
        <v>25036.695892884007</v>
      </c>
      <c r="V1011" s="16">
        <f t="shared" si="851"/>
        <v>350792.92162342911</v>
      </c>
      <c r="W1011" s="16">
        <f t="shared" si="866"/>
        <v>183478.71621832089</v>
      </c>
    </row>
    <row r="1012" spans="2:23">
      <c r="B1012" s="13">
        <v>3</v>
      </c>
      <c r="C1012" s="16">
        <f t="shared" si="846"/>
        <v>22000</v>
      </c>
      <c r="D1012" s="16">
        <f t="shared" si="852"/>
        <v>333427.07122914161</v>
      </c>
      <c r="E1012" s="16">
        <f t="shared" si="853"/>
        <v>24949.351348047108</v>
      </c>
      <c r="F1012" s="16">
        <f t="shared" si="847"/>
        <v>308477.71988109453</v>
      </c>
      <c r="G1012" s="16">
        <f t="shared" si="854"/>
        <v>164924.43952660958</v>
      </c>
      <c r="H1012" s="16">
        <f t="shared" si="855"/>
        <v>420170.64820882818</v>
      </c>
      <c r="I1012" s="16">
        <f t="shared" si="856"/>
        <v>25706.796775927542</v>
      </c>
      <c r="J1012" s="16">
        <f t="shared" si="848"/>
        <v>394463.85143290064</v>
      </c>
      <c r="K1012" s="16">
        <f t="shared" si="857"/>
        <v>172250.40081124444</v>
      </c>
      <c r="L1012" s="16">
        <f t="shared" si="858"/>
        <v>352786.83354619576</v>
      </c>
      <c r="M1012" s="16">
        <f t="shared" si="859"/>
        <v>25142.982192480969</v>
      </c>
      <c r="N1012" s="16">
        <f t="shared" si="849"/>
        <v>327643.85135371477</v>
      </c>
      <c r="O1012" s="16">
        <f t="shared" si="860"/>
        <v>166781.65187300052</v>
      </c>
      <c r="P1012" s="16">
        <f t="shared" si="861"/>
        <v>356767.64392008621</v>
      </c>
      <c r="Q1012" s="16">
        <f t="shared" si="862"/>
        <v>25180.802585851234</v>
      </c>
      <c r="R1012" s="16">
        <f t="shared" si="850"/>
        <v>331586.84133423498</v>
      </c>
      <c r="S1012" s="16">
        <f t="shared" si="863"/>
        <v>167145.58156582699</v>
      </c>
      <c r="T1012" s="16">
        <f t="shared" si="864"/>
        <v>357427.24984028639</v>
      </c>
      <c r="U1012" s="16">
        <f t="shared" si="865"/>
        <v>25187.007049974483</v>
      </c>
      <c r="V1012" s="16">
        <f t="shared" si="851"/>
        <v>332240.24279031192</v>
      </c>
      <c r="W1012" s="16">
        <f t="shared" si="866"/>
        <v>167205.32214835801</v>
      </c>
    </row>
    <row r="1013" spans="2:23">
      <c r="B1013" s="13">
        <v>4</v>
      </c>
      <c r="C1013" s="16">
        <f t="shared" si="846"/>
        <v>22000</v>
      </c>
      <c r="D1013" s="16">
        <f t="shared" si="852"/>
        <v>312478.67590795225</v>
      </c>
      <c r="E1013" s="16">
        <f t="shared" si="853"/>
        <v>25079.041797753503</v>
      </c>
      <c r="F1013" s="16">
        <f t="shared" si="847"/>
        <v>287399.63411019876</v>
      </c>
      <c r="G1013" s="16">
        <f t="shared" si="854"/>
        <v>148713.59429583739</v>
      </c>
      <c r="H1013" s="16">
        <f t="shared" si="855"/>
        <v>407453.54606058606</v>
      </c>
      <c r="I1013" s="16">
        <f t="shared" si="856"/>
        <v>25884.952819611834</v>
      </c>
      <c r="J1013" s="16">
        <f t="shared" si="848"/>
        <v>381568.59324097424</v>
      </c>
      <c r="K1013" s="16">
        <f t="shared" si="857"/>
        <v>158144.6806087342</v>
      </c>
      <c r="L1013" s="16">
        <f t="shared" si="858"/>
        <v>333473.10139139893</v>
      </c>
      <c r="M1013" s="16">
        <f t="shared" si="859"/>
        <v>25286.334283846238</v>
      </c>
      <c r="N1013" s="16">
        <f t="shared" si="849"/>
        <v>308186.76710755267</v>
      </c>
      <c r="O1013" s="16">
        <f t="shared" si="860"/>
        <v>151112.80866148698</v>
      </c>
      <c r="P1013" s="16">
        <f t="shared" si="861"/>
        <v>337805.36311497795</v>
      </c>
      <c r="Q1013" s="16">
        <f t="shared" si="862"/>
        <v>25326.726110689062</v>
      </c>
      <c r="R1013" s="16">
        <f t="shared" si="850"/>
        <v>312478.6370042889</v>
      </c>
      <c r="S1013" s="16">
        <f t="shared" si="863"/>
        <v>151582.30968712262</v>
      </c>
      <c r="T1013" s="16">
        <f t="shared" si="864"/>
        <v>338523.69573833194</v>
      </c>
      <c r="U1013" s="16">
        <f t="shared" si="865"/>
        <v>25333.349326156535</v>
      </c>
      <c r="V1013" s="16">
        <f t="shared" si="851"/>
        <v>313190.34641217539</v>
      </c>
      <c r="W1013" s="16">
        <f t="shared" si="866"/>
        <v>151659.35995448308</v>
      </c>
    </row>
    <row r="1014" spans="2:23">
      <c r="B1014" s="13">
        <v>5</v>
      </c>
      <c r="C1014" s="16">
        <f t="shared" si="846"/>
        <v>22000</v>
      </c>
      <c r="D1014" s="16">
        <f t="shared" si="852"/>
        <v>291127.20736460801</v>
      </c>
      <c r="E1014" s="16">
        <f t="shared" si="853"/>
        <v>25205.851756012664</v>
      </c>
      <c r="F1014" s="16">
        <f t="shared" si="847"/>
        <v>265921.35560859536</v>
      </c>
      <c r="G1014" s="16">
        <f t="shared" si="854"/>
        <v>133174.4525504038</v>
      </c>
      <c r="H1014" s="16">
        <f t="shared" si="855"/>
        <v>394133.64701639948</v>
      </c>
      <c r="I1014" s="16">
        <f t="shared" si="856"/>
        <v>26056.346598881642</v>
      </c>
      <c r="J1014" s="16">
        <f t="shared" si="848"/>
        <v>368077.30041751784</v>
      </c>
      <c r="K1014" s="16">
        <f t="shared" si="857"/>
        <v>144793.79125732768</v>
      </c>
      <c r="L1014" s="16">
        <f t="shared" si="858"/>
        <v>313669.84794777882</v>
      </c>
      <c r="M1014" s="16">
        <f t="shared" si="859"/>
        <v>25425.97300699558</v>
      </c>
      <c r="N1014" s="16">
        <f t="shared" si="849"/>
        <v>288243.87494078325</v>
      </c>
      <c r="O1014" s="16">
        <f t="shared" si="860"/>
        <v>136140.83814918305</v>
      </c>
      <c r="P1014" s="16">
        <f t="shared" si="861"/>
        <v>318338.80685424199</v>
      </c>
      <c r="Q1014" s="16">
        <f t="shared" si="862"/>
        <v>25468.760703979202</v>
      </c>
      <c r="R1014" s="16">
        <f t="shared" si="850"/>
        <v>292870.04615026282</v>
      </c>
      <c r="S1014" s="16">
        <f t="shared" si="863"/>
        <v>136720.52579033366</v>
      </c>
      <c r="T1014" s="16">
        <f t="shared" si="864"/>
        <v>319113.52052536374</v>
      </c>
      <c r="U1014" s="16">
        <f t="shared" si="865"/>
        <v>25475.773467753643</v>
      </c>
      <c r="V1014" s="16">
        <f t="shared" si="851"/>
        <v>293637.74705761007</v>
      </c>
      <c r="W1014" s="16">
        <f t="shared" si="866"/>
        <v>136815.63331185252</v>
      </c>
    </row>
    <row r="1015" spans="2:23">
      <c r="B1015" s="13">
        <v>6</v>
      </c>
      <c r="C1015" s="16">
        <f t="shared" si="846"/>
        <v>22000</v>
      </c>
      <c r="D1015" s="16">
        <f t="shared" si="852"/>
        <v>269370.35559083882</v>
      </c>
      <c r="E1015" s="16">
        <f t="shared" si="853"/>
        <v>25329.810625818594</v>
      </c>
      <c r="F1015" s="16">
        <f t="shared" si="847"/>
        <v>244040.54496502024</v>
      </c>
      <c r="G1015" s="16">
        <f t="shared" si="854"/>
        <v>118285.88810788367</v>
      </c>
      <c r="H1015" s="16">
        <f t="shared" si="855"/>
        <v>380198.08592026663</v>
      </c>
      <c r="I1015" s="16">
        <f t="shared" si="856"/>
        <v>26221.135557919813</v>
      </c>
      <c r="J1015" s="16">
        <f t="shared" si="848"/>
        <v>353976.95036234683</v>
      </c>
      <c r="K1015" s="16">
        <f t="shared" si="857"/>
        <v>132164.50241239011</v>
      </c>
      <c r="L1015" s="16">
        <f t="shared" si="858"/>
        <v>293372.14336980635</v>
      </c>
      <c r="M1015" s="16">
        <f t="shared" si="859"/>
        <v>25561.946721360884</v>
      </c>
      <c r="N1015" s="16">
        <f t="shared" si="849"/>
        <v>267810.19664844545</v>
      </c>
      <c r="O1015" s="16">
        <f t="shared" si="860"/>
        <v>121841.84951958766</v>
      </c>
      <c r="P1015" s="16">
        <f t="shared" si="861"/>
        <v>298362.4799078402</v>
      </c>
      <c r="Q1015" s="16">
        <f t="shared" si="862"/>
        <v>25606.959310895138</v>
      </c>
      <c r="R1015" s="16">
        <f t="shared" si="850"/>
        <v>272755.52059694508</v>
      </c>
      <c r="S1015" s="16">
        <f t="shared" si="863"/>
        <v>122535.77147642968</v>
      </c>
      <c r="T1015" s="16">
        <f t="shared" si="864"/>
        <v>299191.13502742193</v>
      </c>
      <c r="U1015" s="16">
        <f t="shared" si="865"/>
        <v>25614.333202662707</v>
      </c>
      <c r="V1015" s="16">
        <f t="shared" si="851"/>
        <v>273576.80182475923</v>
      </c>
      <c r="W1015" s="16">
        <f t="shared" si="866"/>
        <v>122649.58986067894</v>
      </c>
    </row>
    <row r="1016" spans="2:23">
      <c r="B1016" s="13">
        <v>7</v>
      </c>
      <c r="C1016" s="16">
        <f t="shared" si="846"/>
        <v>22000</v>
      </c>
      <c r="D1016" s="16">
        <f t="shared" si="852"/>
        <v>247205.75083321653</v>
      </c>
      <c r="E1016" s="16">
        <f t="shared" si="853"/>
        <v>25450.949480649349</v>
      </c>
      <c r="F1016" s="16">
        <f t="shared" si="847"/>
        <v>221754.80135256718</v>
      </c>
      <c r="G1016" s="16">
        <f t="shared" si="854"/>
        <v>104027.2757305063</v>
      </c>
      <c r="H1016" s="16">
        <f t="shared" si="855"/>
        <v>365633.4113377789</v>
      </c>
      <c r="I1016" s="16">
        <f t="shared" si="856"/>
        <v>26379.482542392001</v>
      </c>
      <c r="J1016" s="16">
        <f t="shared" si="848"/>
        <v>339253.92879538692</v>
      </c>
      <c r="K1016" s="16">
        <f t="shared" si="857"/>
        <v>120224.6897005713</v>
      </c>
      <c r="L1016" s="16">
        <f t="shared" si="858"/>
        <v>272574.92088317499</v>
      </c>
      <c r="M1016" s="16">
        <f t="shared" si="859"/>
        <v>25694.306282431491</v>
      </c>
      <c r="N1016" s="16">
        <f t="shared" si="849"/>
        <v>246880.61460074349</v>
      </c>
      <c r="O1016" s="16">
        <f t="shared" si="860"/>
        <v>108192.56230803959</v>
      </c>
      <c r="P1016" s="16">
        <f t="shared" si="861"/>
        <v>277870.73005105095</v>
      </c>
      <c r="Q1016" s="16">
        <f t="shared" si="862"/>
        <v>25741.37755330318</v>
      </c>
      <c r="R1016" s="16">
        <f t="shared" si="850"/>
        <v>252129.35249774778</v>
      </c>
      <c r="S1016" s="16">
        <f t="shared" si="863"/>
        <v>109004.22312713449</v>
      </c>
      <c r="T1016" s="16">
        <f t="shared" si="864"/>
        <v>278750.78962195874</v>
      </c>
      <c r="U1016" s="16">
        <f t="shared" si="865"/>
        <v>25749.084965639307</v>
      </c>
      <c r="V1016" s="16">
        <f t="shared" si="851"/>
        <v>253001.70465631943</v>
      </c>
      <c r="W1016" s="16">
        <f t="shared" si="866"/>
        <v>109137.31613254003</v>
      </c>
    </row>
    <row r="1017" spans="2:23">
      <c r="B1017" s="13">
        <v>8</v>
      </c>
      <c r="C1017" s="16">
        <f t="shared" si="846"/>
        <v>22000</v>
      </c>
      <c r="D1017" s="16">
        <f t="shared" si="852"/>
        <v>224630.96112610996</v>
      </c>
      <c r="E1017" s="16">
        <f t="shared" si="853"/>
        <v>25569.300940782945</v>
      </c>
      <c r="F1017" s="16">
        <f t="shared" si="847"/>
        <v>199061.66018532703</v>
      </c>
      <c r="G1017" s="16">
        <f t="shared" si="854"/>
        <v>90378.485618819832</v>
      </c>
      <c r="H1017" s="16">
        <f t="shared" si="855"/>
        <v>350425.56067061896</v>
      </c>
      <c r="I1017" s="16">
        <f t="shared" si="856"/>
        <v>26531.554781138144</v>
      </c>
      <c r="J1017" s="16">
        <f t="shared" si="848"/>
        <v>323894.00588948082</v>
      </c>
      <c r="K1017" s="16">
        <f t="shared" si="857"/>
        <v>108943.32526467106</v>
      </c>
      <c r="L1017" s="16">
        <f t="shared" si="858"/>
        <v>251272.97180817733</v>
      </c>
      <c r="M1017" s="16">
        <f t="shared" si="859"/>
        <v>25823.104808411306</v>
      </c>
      <c r="N1017" s="16">
        <f t="shared" si="849"/>
        <v>225449.86699976603</v>
      </c>
      <c r="O1017" s="16">
        <f t="shared" si="860"/>
        <v>95170.300747792819</v>
      </c>
      <c r="P1017" s="16">
        <f t="shared" si="861"/>
        <v>256857.74239332715</v>
      </c>
      <c r="Q1017" s="16">
        <f t="shared" si="862"/>
        <v>25872.073467987706</v>
      </c>
      <c r="R1017" s="16">
        <f t="shared" si="850"/>
        <v>230985.66892533944</v>
      </c>
      <c r="S1017" s="16">
        <f t="shared" si="863"/>
        <v>96102.686196703886</v>
      </c>
      <c r="T1017" s="16">
        <f t="shared" si="864"/>
        <v>257786.56844532213</v>
      </c>
      <c r="U1017" s="16">
        <f t="shared" si="865"/>
        <v>25880.087631607392</v>
      </c>
      <c r="V1017" s="16">
        <f t="shared" si="851"/>
        <v>231906.48081371473</v>
      </c>
      <c r="W1017" s="16">
        <f t="shared" si="866"/>
        <v>96255.531832013105</v>
      </c>
    </row>
    <row r="1018" spans="2:23">
      <c r="B1018" s="13">
        <v>9</v>
      </c>
      <c r="C1018" s="16">
        <f t="shared" si="846"/>
        <v>22000</v>
      </c>
      <c r="D1018" s="16">
        <f t="shared" si="852"/>
        <v>201643.48991793071</v>
      </c>
      <c r="E1018" s="16">
        <f t="shared" si="853"/>
        <v>25684.89905231629</v>
      </c>
      <c r="F1018" s="16">
        <f t="shared" si="847"/>
        <v>175958.59086561442</v>
      </c>
      <c r="G1018" s="16">
        <f t="shared" si="854"/>
        <v>77319.877675743628</v>
      </c>
      <c r="H1018" s="16">
        <f t="shared" si="855"/>
        <v>334559.83550342143</v>
      </c>
      <c r="I1018" s="16">
        <f t="shared" si="856"/>
        <v>26677.522931988904</v>
      </c>
      <c r="J1018" s="16">
        <f t="shared" si="848"/>
        <v>307882.31257143256</v>
      </c>
      <c r="K1018" s="16">
        <f t="shared" si="857"/>
        <v>98290.46583139617</v>
      </c>
      <c r="L1018" s="16">
        <f t="shared" si="858"/>
        <v>229460.94073203485</v>
      </c>
      <c r="M1018" s="16">
        <f t="shared" si="859"/>
        <v>25948.397453967125</v>
      </c>
      <c r="N1018" s="16">
        <f t="shared" si="849"/>
        <v>203512.54327806772</v>
      </c>
      <c r="O1018" s="16">
        <f t="shared" si="860"/>
        <v>82752.987595632745</v>
      </c>
      <c r="P1018" s="16">
        <f t="shared" si="861"/>
        <v>235317.53386748247</v>
      </c>
      <c r="Q1018" s="16">
        <f t="shared" si="862"/>
        <v>25999.10725330716</v>
      </c>
      <c r="R1018" s="16">
        <f t="shared" si="850"/>
        <v>209318.42661417532</v>
      </c>
      <c r="S1018" s="16">
        <f t="shared" si="863"/>
        <v>83808.58890871155</v>
      </c>
      <c r="T1018" s="16">
        <f t="shared" si="864"/>
        <v>236292.38376242391</v>
      </c>
      <c r="U1018" s="16">
        <f t="shared" si="865"/>
        <v>26007.402257638718</v>
      </c>
      <c r="V1018" s="16">
        <f t="shared" si="851"/>
        <v>210284.98150478519</v>
      </c>
      <c r="W1018" s="16">
        <f t="shared" si="866"/>
        <v>83981.583510467783</v>
      </c>
    </row>
    <row r="1019" spans="2:23">
      <c r="B1019" s="13">
        <v>10</v>
      </c>
      <c r="C1019" s="16">
        <f t="shared" si="846"/>
        <v>22000</v>
      </c>
      <c r="D1019" s="16">
        <f t="shared" si="852"/>
        <v>178240.77378914141</v>
      </c>
      <c r="E1019" s="16">
        <f t="shared" si="853"/>
        <v>25797.779169129106</v>
      </c>
      <c r="F1019" s="16">
        <f t="shared" si="847"/>
        <v>152442.99462001229</v>
      </c>
      <c r="G1019" s="16">
        <f t="shared" si="854"/>
        <v>64832.295553728822</v>
      </c>
      <c r="H1019" s="16">
        <f t="shared" si="855"/>
        <v>318020.87712440983</v>
      </c>
      <c r="I1019" s="16">
        <f t="shared" si="856"/>
        <v>26817.560192632372</v>
      </c>
      <c r="J1019" s="16">
        <f t="shared" si="848"/>
        <v>291203.31693177746</v>
      </c>
      <c r="K1019" s="16">
        <f t="shared" si="857"/>
        <v>88237.238532092611</v>
      </c>
      <c r="L1019" s="16">
        <f t="shared" si="858"/>
        <v>207133.32082561325</v>
      </c>
      <c r="M1019" s="16">
        <f t="shared" si="859"/>
        <v>26070.241191542536</v>
      </c>
      <c r="N1019" s="16">
        <f t="shared" si="849"/>
        <v>181063.07963407072</v>
      </c>
      <c r="O1019" s="16">
        <f t="shared" si="860"/>
        <v>70919.137468348374</v>
      </c>
      <c r="P1019" s="16">
        <f t="shared" si="861"/>
        <v>213243.94787362439</v>
      </c>
      <c r="Q1019" s="16">
        <f t="shared" si="862"/>
        <v>26122.541024811359</v>
      </c>
      <c r="R1019" s="16">
        <f t="shared" si="850"/>
        <v>187121.40684881303</v>
      </c>
      <c r="S1019" s="16">
        <f t="shared" si="863"/>
        <v>72099.975394515117</v>
      </c>
      <c r="T1019" s="16">
        <f t="shared" si="864"/>
        <v>214261.9704928245</v>
      </c>
      <c r="U1019" s="16">
        <f t="shared" si="865"/>
        <v>26131.091834142189</v>
      </c>
      <c r="V1019" s="16">
        <f t="shared" si="851"/>
        <v>188130.87865868231</v>
      </c>
      <c r="W1019" s="16">
        <f t="shared" si="866"/>
        <v>72293.437669633655</v>
      </c>
    </row>
    <row r="1020" spans="2:23">
      <c r="B1020" s="13">
        <v>11</v>
      </c>
      <c r="C1020" s="16">
        <f t="shared" si="846"/>
        <v>22000</v>
      </c>
      <c r="D1020" s="16">
        <f t="shared" si="852"/>
        <v>154420.18026023384</v>
      </c>
      <c r="E1020" s="16">
        <f t="shared" si="853"/>
        <v>25907.977838005289</v>
      </c>
      <c r="F1020" s="16">
        <f t="shared" si="847"/>
        <v>128512.20242222855</v>
      </c>
      <c r="G1020" s="16">
        <f t="shared" si="854"/>
        <v>52897.060498089755</v>
      </c>
      <c r="H1020" s="16">
        <f t="shared" si="855"/>
        <v>300792.6421583409</v>
      </c>
      <c r="I1020" s="16">
        <f t="shared" si="856"/>
        <v>26951.841476689042</v>
      </c>
      <c r="J1020" s="16">
        <f t="shared" si="848"/>
        <v>273840.80068165186</v>
      </c>
      <c r="K1020" s="16">
        <f t="shared" si="857"/>
        <v>78755.82470246595</v>
      </c>
      <c r="L1020" s="16">
        <f t="shared" si="858"/>
        <v>184284.4492993927</v>
      </c>
      <c r="M1020" s="16">
        <f t="shared" si="859"/>
        <v>26188.694600630948</v>
      </c>
      <c r="N1020" s="16">
        <f t="shared" si="849"/>
        <v>158095.75469876174</v>
      </c>
      <c r="O1020" s="16">
        <f t="shared" si="860"/>
        <v>59647.849721860766</v>
      </c>
      <c r="P1020" s="16">
        <f t="shared" si="861"/>
        <v>190630.64907160591</v>
      </c>
      <c r="Q1020" s="16">
        <f t="shared" si="862"/>
        <v>26242.438580254162</v>
      </c>
      <c r="R1020" s="16">
        <f t="shared" si="850"/>
        <v>164388.21049135175</v>
      </c>
      <c r="S1020" s="16">
        <f t="shared" si="863"/>
        <v>60955.49831056565</v>
      </c>
      <c r="T1020" s="16">
        <f t="shared" si="864"/>
        <v>191688.88088680961</v>
      </c>
      <c r="U1020" s="16">
        <f t="shared" si="865"/>
        <v>26251.22104570374</v>
      </c>
      <c r="V1020" s="16">
        <f t="shared" si="851"/>
        <v>165437.65984110587</v>
      </c>
      <c r="W1020" s="16">
        <f t="shared" si="866"/>
        <v>61169.67333305248</v>
      </c>
    </row>
    <row r="1021" spans="2:23">
      <c r="B1021" s="13">
        <v>12</v>
      </c>
      <c r="C1021" s="16">
        <f t="shared" si="846"/>
        <v>22000</v>
      </c>
      <c r="D1021" s="16">
        <f t="shared" si="852"/>
        <v>130179.00568764485</v>
      </c>
      <c r="E1021" s="16">
        <f t="shared" si="853"/>
        <v>26015.532687095332</v>
      </c>
      <c r="F1021" s="16">
        <f t="shared" si="847"/>
        <v>104163.47300054952</v>
      </c>
      <c r="G1021" s="16">
        <f t="shared" si="854"/>
        <v>41495.964999826094</v>
      </c>
      <c r="H1021" s="16">
        <f t="shared" si="855"/>
        <v>282858.37824809866</v>
      </c>
      <c r="I1021" s="16">
        <f t="shared" si="856"/>
        <v>27080.542654482189</v>
      </c>
      <c r="J1021" s="16">
        <f t="shared" si="848"/>
        <v>255777.83559361647</v>
      </c>
      <c r="K1021" s="16">
        <f t="shared" si="857"/>
        <v>69819.441881440303</v>
      </c>
      <c r="L1021" s="16">
        <f t="shared" si="858"/>
        <v>160908.50299306912</v>
      </c>
      <c r="M1021" s="16">
        <f t="shared" si="859"/>
        <v>26303.817665324957</v>
      </c>
      <c r="N1021" s="16">
        <f t="shared" si="849"/>
        <v>134604.68532774417</v>
      </c>
      <c r="O1021" s="16">
        <f t="shared" si="860"/>
        <v>48918.800905068878</v>
      </c>
      <c r="P1021" s="16">
        <f t="shared" si="861"/>
        <v>167471.11831521025</v>
      </c>
      <c r="Q1021" s="16">
        <f t="shared" si="862"/>
        <v>26358.865174344348</v>
      </c>
      <c r="R1021" s="16">
        <f t="shared" si="850"/>
        <v>141112.25314086588</v>
      </c>
      <c r="S1021" s="16">
        <f t="shared" si="863"/>
        <v>50354.410971952813</v>
      </c>
      <c r="T1021" s="16">
        <f t="shared" si="864"/>
        <v>168566.47934446204</v>
      </c>
      <c r="U1021" s="16">
        <f t="shared" si="865"/>
        <v>26367.856041923777</v>
      </c>
      <c r="V1021" s="16">
        <f t="shared" si="851"/>
        <v>142198.62330253827</v>
      </c>
      <c r="W1021" s="16">
        <f t="shared" si="866"/>
        <v>50589.47412374524</v>
      </c>
    </row>
    <row r="1022" spans="2:23">
      <c r="B1022" s="13">
        <v>13</v>
      </c>
      <c r="C1022" s="16">
        <f t="shared" si="846"/>
        <v>22000</v>
      </c>
      <c r="D1022" s="16">
        <f t="shared" si="852"/>
        <v>105514.47324536664</v>
      </c>
      <c r="E1022" s="16">
        <f t="shared" si="853"/>
        <v>26120.482317876238</v>
      </c>
      <c r="F1022" s="16">
        <f t="shared" si="847"/>
        <v>79393.990927490406</v>
      </c>
      <c r="G1022" s="16">
        <f t="shared" si="854"/>
        <v>30611.266271429864</v>
      </c>
      <c r="H1022" s="16">
        <f t="shared" si="855"/>
        <v>264200.5997197142</v>
      </c>
      <c r="I1022" s="16">
        <f t="shared" si="856"/>
        <v>27203.839857413812</v>
      </c>
      <c r="J1022" s="16">
        <f t="shared" si="848"/>
        <v>236996.75986230039</v>
      </c>
      <c r="K1022" s="16">
        <f t="shared" si="857"/>
        <v>61402.324221948336</v>
      </c>
      <c r="L1022" s="16">
        <f t="shared" si="858"/>
        <v>136999.49409274105</v>
      </c>
      <c r="M1022" s="16">
        <f t="shared" si="859"/>
        <v>26415.67158038757</v>
      </c>
      <c r="N1022" s="16">
        <f t="shared" si="849"/>
        <v>110583.82251235348</v>
      </c>
      <c r="O1022" s="16">
        <f t="shared" si="860"/>
        <v>38712.236820530583</v>
      </c>
      <c r="P1022" s="16">
        <f t="shared" si="861"/>
        <v>143758.64772080543</v>
      </c>
      <c r="Q1022" s="16">
        <f t="shared" si="862"/>
        <v>26471.887303492604</v>
      </c>
      <c r="R1022" s="16">
        <f t="shared" si="850"/>
        <v>117286.76041731282</v>
      </c>
      <c r="S1022" s="16">
        <f t="shared" si="863"/>
        <v>40276.559039563566</v>
      </c>
      <c r="T1022" s="16">
        <f t="shared" si="864"/>
        <v>144887.93737024631</v>
      </c>
      <c r="U1022" s="16">
        <f t="shared" si="865"/>
        <v>26481.064218511623</v>
      </c>
      <c r="V1022" s="16">
        <f t="shared" si="851"/>
        <v>118406.87315173468</v>
      </c>
      <c r="W1022" s="16">
        <f t="shared" si="866"/>
        <v>40532.619886396547</v>
      </c>
    </row>
    <row r="1023" spans="2:23">
      <c r="B1023" s="13">
        <v>14</v>
      </c>
      <c r="C1023" s="16">
        <f t="shared" si="846"/>
        <v>22000</v>
      </c>
      <c r="D1023" s="16">
        <f t="shared" si="852"/>
        <v>80423.73098981996</v>
      </c>
      <c r="E1023" s="16">
        <f t="shared" si="853"/>
        <v>26222.866200739019</v>
      </c>
      <c r="F1023" s="16">
        <f t="shared" si="847"/>
        <v>54200.864789080937</v>
      </c>
      <c r="G1023" s="16">
        <f t="shared" si="854"/>
        <v>20225.67955927088</v>
      </c>
      <c r="H1023" s="16">
        <f t="shared" si="855"/>
        <v>244801.06316456592</v>
      </c>
      <c r="I1023" s="16">
        <f t="shared" si="856"/>
        <v>27321.90884436795</v>
      </c>
      <c r="J1023" s="16">
        <f t="shared" si="848"/>
        <v>217479.15432019797</v>
      </c>
      <c r="K1023" s="16">
        <f t="shared" si="857"/>
        <v>53479.701517868962</v>
      </c>
      <c r="L1023" s="16">
        <f t="shared" si="858"/>
        <v>112551.26596927794</v>
      </c>
      <c r="M1023" s="16">
        <f t="shared" si="859"/>
        <v>26524.3185660239</v>
      </c>
      <c r="N1023" s="16">
        <f t="shared" si="849"/>
        <v>86026.947403254046</v>
      </c>
      <c r="O1023" s="16">
        <f t="shared" si="860"/>
        <v>29008.964223965442</v>
      </c>
      <c r="P1023" s="16">
        <f t="shared" si="861"/>
        <v>119486.33586280726</v>
      </c>
      <c r="Q1023" s="16">
        <f t="shared" si="862"/>
        <v>26581.572500733379</v>
      </c>
      <c r="R1023" s="16">
        <f t="shared" si="850"/>
        <v>92904.763362073878</v>
      </c>
      <c r="S1023" s="16">
        <f t="shared" si="863"/>
        <v>30702.3717979986</v>
      </c>
      <c r="T1023" s="16">
        <f t="shared" si="864"/>
        <v>120646.22865521793</v>
      </c>
      <c r="U1023" s="16">
        <f t="shared" si="865"/>
        <v>26590.914008815325</v>
      </c>
      <c r="V1023" s="16">
        <f t="shared" si="851"/>
        <v>94055.314646402607</v>
      </c>
      <c r="W1023" s="16">
        <f t="shared" si="866"/>
        <v>30979.477892105737</v>
      </c>
    </row>
    <row r="1024" spans="2:23">
      <c r="B1024" s="13">
        <v>15</v>
      </c>
      <c r="C1024" s="16">
        <f t="shared" si="846"/>
        <v>22000</v>
      </c>
      <c r="D1024" s="16">
        <f t="shared" si="852"/>
        <v>54903.85000539531</v>
      </c>
      <c r="E1024" s="16">
        <f t="shared" si="853"/>
        <v>26322.724574309308</v>
      </c>
      <c r="F1024" s="16">
        <f t="shared" si="847"/>
        <v>28581.125431086002</v>
      </c>
      <c r="G1024" s="16">
        <f t="shared" si="854"/>
        <v>10322.371306181431</v>
      </c>
      <c r="H1024" s="16">
        <f t="shared" si="855"/>
        <v>224640.74287196208</v>
      </c>
      <c r="I1024" s="16">
        <f t="shared" si="856"/>
        <v>27434.924428158829</v>
      </c>
      <c r="J1024" s="16">
        <f t="shared" si="848"/>
        <v>197205.81844380326</v>
      </c>
      <c r="K1024" s="16">
        <f t="shared" si="857"/>
        <v>46027.777041792855</v>
      </c>
      <c r="L1024" s="16">
        <f t="shared" si="858"/>
        <v>87557.489131170965</v>
      </c>
      <c r="M1024" s="16">
        <f t="shared" si="859"/>
        <v>26629.821691469984</v>
      </c>
      <c r="N1024" s="16">
        <f t="shared" si="849"/>
        <v>60927.667439700977</v>
      </c>
      <c r="O1024" s="16">
        <f t="shared" si="860"/>
        <v>19790.342194263969</v>
      </c>
      <c r="P1024" s="16">
        <f t="shared" si="861"/>
        <v>94647.083087962776</v>
      </c>
      <c r="Q1024" s="16">
        <f t="shared" si="862"/>
        <v>26687.989140927599</v>
      </c>
      <c r="R1024" s="16">
        <f t="shared" si="850"/>
        <v>67959.093947035173</v>
      </c>
      <c r="S1024" s="16">
        <f t="shared" si="863"/>
        <v>21612.853060957994</v>
      </c>
      <c r="T1024" s="16">
        <f t="shared" si="864"/>
        <v>95834.124278638774</v>
      </c>
      <c r="U1024" s="16">
        <f t="shared" si="865"/>
        <v>26697.474685890375</v>
      </c>
      <c r="V1024" s="16">
        <f t="shared" si="851"/>
        <v>69136.649592748407</v>
      </c>
      <c r="W1024" s="16">
        <f t="shared" si="866"/>
        <v>21910.993663297013</v>
      </c>
    </row>
    <row r="1025" spans="2:23">
      <c r="B1025" s="13">
        <v>16</v>
      </c>
      <c r="C1025" s="16">
        <f t="shared" si="846"/>
        <v>22000</v>
      </c>
      <c r="D1025" s="16">
        <f t="shared" si="852"/>
        <v>28951.822627927184</v>
      </c>
      <c r="E1025" s="16">
        <f t="shared" si="853"/>
        <v>26420.098348583138</v>
      </c>
      <c r="F1025" s="16">
        <f t="shared" si="847"/>
        <v>2531.7242793440455</v>
      </c>
      <c r="G1025" s="16">
        <f t="shared" si="854"/>
        <v>884.95217782313114</v>
      </c>
      <c r="H1025" s="16">
        <f t="shared" si="855"/>
        <v>203699.80604515769</v>
      </c>
      <c r="I1025" s="16">
        <f t="shared" si="856"/>
        <v>27543.059959714206</v>
      </c>
      <c r="J1025" s="16">
        <f t="shared" si="848"/>
        <v>176156.74608544348</v>
      </c>
      <c r="K1025" s="16">
        <f t="shared" si="857"/>
        <v>39023.704378034148</v>
      </c>
      <c r="L1025" s="16">
        <f t="shared" si="858"/>
        <v>62011.657284929177</v>
      </c>
      <c r="M1025" s="16">
        <f t="shared" si="859"/>
        <v>26732.244707458511</v>
      </c>
      <c r="N1025" s="16">
        <f t="shared" si="849"/>
        <v>35279.412577470663</v>
      </c>
      <c r="O1025" s="16">
        <f t="shared" si="860"/>
        <v>11038.273205233518</v>
      </c>
      <c r="P1025" s="16">
        <f t="shared" si="861"/>
        <v>69233.586940209221</v>
      </c>
      <c r="Q1025" s="16">
        <f t="shared" si="862"/>
        <v>26791.206256285608</v>
      </c>
      <c r="R1025" s="16">
        <f t="shared" si="850"/>
        <v>42442.380683923613</v>
      </c>
      <c r="S1025" s="16">
        <f t="shared" si="863"/>
        <v>12989.571740197689</v>
      </c>
      <c r="T1025" s="16">
        <f t="shared" si="864"/>
        <v>70444.188020517831</v>
      </c>
      <c r="U1025" s="16">
        <f t="shared" si="865"/>
        <v>26800.816175142612</v>
      </c>
      <c r="V1025" s="16">
        <f t="shared" si="851"/>
        <v>43643.371845375223</v>
      </c>
      <c r="W1025" s="16">
        <f t="shared" si="866"/>
        <v>13308.681455741913</v>
      </c>
    </row>
    <row r="1026" spans="2:23">
      <c r="B1026" s="13">
        <v>17</v>
      </c>
      <c r="C1026" s="16">
        <f t="shared" si="846"/>
        <v>22000</v>
      </c>
      <c r="D1026" s="16">
        <f t="shared" si="852"/>
        <v>2564.5607432471375</v>
      </c>
      <c r="E1026" s="16">
        <f t="shared" si="853"/>
        <v>26515.029011938157</v>
      </c>
      <c r="F1026" s="16">
        <f t="shared" si="847"/>
        <v>-19872.137483763105</v>
      </c>
      <c r="G1026" s="16">
        <f t="shared" si="854"/>
        <v>0</v>
      </c>
      <c r="H1026" s="16">
        <f t="shared" si="855"/>
        <v>181957.58773403711</v>
      </c>
      <c r="I1026" s="16">
        <f t="shared" si="856"/>
        <v>27646.486867428408</v>
      </c>
      <c r="J1026" s="16">
        <f t="shared" si="848"/>
        <v>154311.1008666087</v>
      </c>
      <c r="K1026" s="16">
        <f t="shared" si="857"/>
        <v>32445.563424532047</v>
      </c>
      <c r="L1026" s="16">
        <f t="shared" si="858"/>
        <v>35907.083495899344</v>
      </c>
      <c r="M1026" s="16">
        <f t="shared" si="859"/>
        <v>26831.651887568878</v>
      </c>
      <c r="N1026" s="16">
        <f t="shared" si="849"/>
        <v>9075.4316083304657</v>
      </c>
      <c r="O1026" s="16">
        <f t="shared" si="860"/>
        <v>2735.1939297197755</v>
      </c>
      <c r="P1026" s="16">
        <f t="shared" si="861"/>
        <v>43238.337687668303</v>
      </c>
      <c r="Q1026" s="16">
        <f t="shared" si="862"/>
        <v>26891.293362189117</v>
      </c>
      <c r="R1026" s="16">
        <f t="shared" si="850"/>
        <v>16347.044325479186</v>
      </c>
      <c r="S1026" s="16">
        <f t="shared" si="863"/>
        <v>4814.6521133911956</v>
      </c>
      <c r="T1026" s="16">
        <f t="shared" si="864"/>
        <v>44468.771776401736</v>
      </c>
      <c r="U1026" s="16">
        <f t="shared" si="865"/>
        <v>26901.008877518543</v>
      </c>
      <c r="V1026" s="16">
        <f t="shared" si="851"/>
        <v>17567.762898883193</v>
      </c>
      <c r="W1026" s="16">
        <f t="shared" si="866"/>
        <v>5154.6144338484837</v>
      </c>
    </row>
    <row r="1027" spans="2:23">
      <c r="B1027" s="13">
        <v>18</v>
      </c>
      <c r="C1027" s="16">
        <f t="shared" si="846"/>
        <v>759.79024740864406</v>
      </c>
      <c r="D1027" s="16">
        <f t="shared" si="852"/>
        <v>-20170.219546019551</v>
      </c>
      <c r="E1027" s="16">
        <f t="shared" si="853"/>
        <v>0</v>
      </c>
      <c r="F1027" s="16">
        <f t="shared" si="847"/>
        <v>-20930.009793428195</v>
      </c>
      <c r="G1027" s="16">
        <f t="shared" si="854"/>
        <v>0</v>
      </c>
      <c r="H1027" s="16">
        <f t="shared" si="855"/>
        <v>159392.56541814611</v>
      </c>
      <c r="I1027" s="16">
        <f t="shared" si="856"/>
        <v>958.2120347744717</v>
      </c>
      <c r="J1027" s="16">
        <f t="shared" si="848"/>
        <v>158434.35338337164</v>
      </c>
      <c r="K1027" s="16">
        <f t="shared" si="857"/>
        <v>31618.149127838602</v>
      </c>
      <c r="L1027" s="16">
        <f t="shared" si="858"/>
        <v>9236.8964422538957</v>
      </c>
      <c r="M1027" s="16">
        <f t="shared" si="859"/>
        <v>929.98698850877429</v>
      </c>
      <c r="N1027" s="16">
        <f t="shared" si="849"/>
        <v>8306.9094537451219</v>
      </c>
      <c r="O1027" s="16">
        <f t="shared" si="860"/>
        <v>2411.5782270550167</v>
      </c>
      <c r="P1027" s="16">
        <f t="shared" si="861"/>
        <v>16653.61394319902</v>
      </c>
      <c r="Q1027" s="16">
        <f t="shared" si="862"/>
        <v>932.06647967008655</v>
      </c>
      <c r="R1027" s="16">
        <f t="shared" si="850"/>
        <v>15721.547463528934</v>
      </c>
      <c r="S1027" s="16">
        <f t="shared" si="863"/>
        <v>4456.0652225826952</v>
      </c>
      <c r="T1027" s="16">
        <f t="shared" si="864"/>
        <v>17900.011065601433</v>
      </c>
      <c r="U1027" s="16">
        <f t="shared" si="865"/>
        <v>932.40504254706741</v>
      </c>
      <c r="V1027" s="16">
        <f t="shared" si="851"/>
        <v>16967.606023054366</v>
      </c>
      <c r="W1027" s="16">
        <f t="shared" si="866"/>
        <v>4790.3063230648249</v>
      </c>
    </row>
    <row r="1028" spans="2:23">
      <c r="B1028" s="13">
        <v>19</v>
      </c>
      <c r="C1028" s="16">
        <f t="shared" si="846"/>
        <v>759.79024740864406</v>
      </c>
      <c r="D1028" s="16">
        <f t="shared" si="852"/>
        <v>-21243.959940329616</v>
      </c>
      <c r="E1028" s="16">
        <f t="shared" si="853"/>
        <v>0</v>
      </c>
      <c r="F1028" s="16">
        <f t="shared" si="847"/>
        <v>-22003.75018773826</v>
      </c>
      <c r="G1028" s="16">
        <f t="shared" si="854"/>
        <v>0</v>
      </c>
      <c r="H1028" s="16">
        <f t="shared" si="855"/>
        <v>163651.59664028604</v>
      </c>
      <c r="I1028" s="16">
        <f t="shared" si="856"/>
        <v>961.47617184699004</v>
      </c>
      <c r="J1028" s="16">
        <f t="shared" si="848"/>
        <v>162690.12046843904</v>
      </c>
      <c r="K1028" s="16">
        <f t="shared" si="857"/>
        <v>30816.066715671812</v>
      </c>
      <c r="L1028" s="16">
        <f t="shared" si="858"/>
        <v>8454.7011856705485</v>
      </c>
      <c r="M1028" s="16">
        <f t="shared" si="859"/>
        <v>933.21850353066964</v>
      </c>
      <c r="N1028" s="16">
        <f t="shared" si="849"/>
        <v>7521.4826821398792</v>
      </c>
      <c r="O1028" s="16">
        <f t="shared" si="860"/>
        <v>2103.3249782743428</v>
      </c>
      <c r="P1028" s="16">
        <f t="shared" si="861"/>
        <v>16016.386622210728</v>
      </c>
      <c r="Q1028" s="16">
        <f t="shared" si="862"/>
        <v>935.31412558923341</v>
      </c>
      <c r="R1028" s="16">
        <f t="shared" si="850"/>
        <v>15081.072496621495</v>
      </c>
      <c r="S1028" s="16">
        <f t="shared" si="863"/>
        <v>4113.5715060289949</v>
      </c>
      <c r="T1028" s="16">
        <f t="shared" si="864"/>
        <v>17288.503796277135</v>
      </c>
      <c r="U1028" s="16">
        <f t="shared" si="865"/>
        <v>935.65512863908737</v>
      </c>
      <c r="V1028" s="16">
        <f t="shared" si="851"/>
        <v>16352.848667638047</v>
      </c>
      <c r="W1028" s="16">
        <f t="shared" si="866"/>
        <v>4442.210376248624</v>
      </c>
    </row>
    <row r="1029" spans="2:23">
      <c r="B1029" s="13">
        <v>20</v>
      </c>
      <c r="C1029" s="16">
        <f t="shared" si="846"/>
        <v>759.79024740864406</v>
      </c>
      <c r="D1029" s="16">
        <f t="shared" si="852"/>
        <v>-22333.806440554334</v>
      </c>
      <c r="E1029" s="16">
        <f t="shared" si="853"/>
        <v>0</v>
      </c>
      <c r="F1029" s="16">
        <f t="shared" si="847"/>
        <v>-23093.596687962978</v>
      </c>
      <c r="G1029" s="16">
        <f t="shared" si="854"/>
        <v>0</v>
      </c>
      <c r="H1029" s="16">
        <f t="shared" si="855"/>
        <v>168047.5061354647</v>
      </c>
      <c r="I1029" s="16">
        <f t="shared" si="856"/>
        <v>964.5949226560441</v>
      </c>
      <c r="J1029" s="16">
        <f t="shared" si="848"/>
        <v>167082.91121280866</v>
      </c>
      <c r="K1029" s="16">
        <f t="shared" si="857"/>
        <v>30038.413806302793</v>
      </c>
      <c r="L1029" s="16">
        <f t="shared" si="858"/>
        <v>7655.3005548915062</v>
      </c>
      <c r="M1029" s="16">
        <f t="shared" si="859"/>
        <v>936.35258124097891</v>
      </c>
      <c r="N1029" s="16">
        <f t="shared" si="849"/>
        <v>6718.9479736505273</v>
      </c>
      <c r="O1029" s="16">
        <f t="shared" si="860"/>
        <v>1809.861074890684</v>
      </c>
      <c r="P1029" s="16">
        <f t="shared" si="861"/>
        <v>15363.900299497645</v>
      </c>
      <c r="Q1029" s="16">
        <f t="shared" si="862"/>
        <v>938.46092131971591</v>
      </c>
      <c r="R1029" s="16">
        <f t="shared" si="850"/>
        <v>14425.439378177929</v>
      </c>
      <c r="S1029" s="16">
        <f t="shared" si="863"/>
        <v>3786.5740042816151</v>
      </c>
      <c r="T1029" s="16">
        <f t="shared" si="864"/>
        <v>16662.119917581258</v>
      </c>
      <c r="U1029" s="16">
        <f t="shared" si="865"/>
        <v>938.80380543168872</v>
      </c>
      <c r="V1029" s="16">
        <f t="shared" si="851"/>
        <v>15723.316112149569</v>
      </c>
      <c r="W1029" s="16">
        <f t="shared" si="866"/>
        <v>4109.7257407068164</v>
      </c>
    </row>
    <row r="1030" spans="2:23">
      <c r="B1030" s="13">
        <v>21</v>
      </c>
      <c r="C1030" s="16">
        <f t="shared" si="846"/>
        <v>759.79024740864406</v>
      </c>
      <c r="D1030" s="16">
        <f t="shared" si="852"/>
        <v>-23440.000638282421</v>
      </c>
      <c r="E1030" s="16">
        <f t="shared" si="853"/>
        <v>0</v>
      </c>
      <c r="F1030" s="16">
        <f t="shared" si="847"/>
        <v>-24199.790885691065</v>
      </c>
      <c r="G1030" s="16">
        <f t="shared" si="854"/>
        <v>0</v>
      </c>
      <c r="H1030" s="16">
        <f t="shared" si="855"/>
        <v>172584.95147904643</v>
      </c>
      <c r="I1030" s="16">
        <f t="shared" si="856"/>
        <v>967.57381765326249</v>
      </c>
      <c r="J1030" s="16">
        <f t="shared" si="848"/>
        <v>171617.37766139317</v>
      </c>
      <c r="K1030" s="16">
        <f t="shared" si="857"/>
        <v>29284.321143640635</v>
      </c>
      <c r="L1030" s="16">
        <f t="shared" si="858"/>
        <v>6838.4876127030457</v>
      </c>
      <c r="M1030" s="16">
        <f t="shared" si="859"/>
        <v>939.39146488273832</v>
      </c>
      <c r="N1030" s="16">
        <f t="shared" si="849"/>
        <v>5899.0961478203071</v>
      </c>
      <c r="O1030" s="16">
        <f t="shared" si="860"/>
        <v>1530.6309052645556</v>
      </c>
      <c r="P1030" s="16">
        <f t="shared" si="861"/>
        <v>14695.971551918701</v>
      </c>
      <c r="Q1030" s="16">
        <f t="shared" si="862"/>
        <v>941.50928122059929</v>
      </c>
      <c r="R1030" s="16">
        <f t="shared" si="850"/>
        <v>13754.462270698103</v>
      </c>
      <c r="S1030" s="16">
        <f t="shared" si="863"/>
        <v>3474.4941998786549</v>
      </c>
      <c r="T1030" s="16">
        <f t="shared" si="864"/>
        <v>16020.681404649342</v>
      </c>
      <c r="U1030" s="16">
        <f t="shared" si="865"/>
        <v>941.8535160673116</v>
      </c>
      <c r="V1030" s="16">
        <f t="shared" si="851"/>
        <v>15078.827888582031</v>
      </c>
      <c r="W1030" s="16">
        <f t="shared" si="866"/>
        <v>3792.2701623866469</v>
      </c>
    </row>
    <row r="1031" spans="2:23">
      <c r="B1031" s="13">
        <v>22</v>
      </c>
      <c r="C1031" s="16">
        <f t="shared" si="846"/>
        <v>759.79024740864406</v>
      </c>
      <c r="D1031" s="16">
        <f t="shared" si="852"/>
        <v>-24562.787748976429</v>
      </c>
      <c r="E1031" s="16">
        <f t="shared" si="853"/>
        <v>0</v>
      </c>
      <c r="F1031" s="16">
        <f t="shared" si="847"/>
        <v>-25322.577996385073</v>
      </c>
      <c r="G1031" s="16">
        <f t="shared" si="854"/>
        <v>0</v>
      </c>
      <c r="H1031" s="16">
        <f t="shared" si="855"/>
        <v>177268.73790778284</v>
      </c>
      <c r="I1031" s="16">
        <f t="shared" si="856"/>
        <v>970.41826646995355</v>
      </c>
      <c r="J1031" s="16">
        <f t="shared" si="848"/>
        <v>176298.31964131288</v>
      </c>
      <c r="K1031" s="16">
        <f t="shared" si="857"/>
        <v>28552.951610579512</v>
      </c>
      <c r="L1031" s="16">
        <f t="shared" si="858"/>
        <v>6004.0494570306191</v>
      </c>
      <c r="M1031" s="16">
        <f t="shared" si="859"/>
        <v>942.337392866904</v>
      </c>
      <c r="N1031" s="16">
        <f t="shared" si="849"/>
        <v>5061.7120641637148</v>
      </c>
      <c r="O1031" s="16">
        <f t="shared" si="860"/>
        <v>1265.095998045435</v>
      </c>
      <c r="P1031" s="16">
        <f t="shared" si="861"/>
        <v>14012.411056809697</v>
      </c>
      <c r="Q1031" s="16">
        <f t="shared" si="862"/>
        <v>944.461611449717</v>
      </c>
      <c r="R1031" s="16">
        <f t="shared" si="850"/>
        <v>13067.94944535998</v>
      </c>
      <c r="S1031" s="16">
        <f t="shared" si="863"/>
        <v>3176.7716328529291</v>
      </c>
      <c r="T1031" s="16">
        <f t="shared" si="864"/>
        <v>15364.004376395384</v>
      </c>
      <c r="U1031" s="16">
        <f t="shared" si="865"/>
        <v>944.80669488845683</v>
      </c>
      <c r="V1031" s="16">
        <f t="shared" si="851"/>
        <v>14419.197681506927</v>
      </c>
      <c r="W1031" s="16">
        <f t="shared" si="866"/>
        <v>3489.279596641562</v>
      </c>
    </row>
    <row r="1032" spans="2:23">
      <c r="B1032" s="13">
        <v>23</v>
      </c>
      <c r="C1032" s="16">
        <f t="shared" si="846"/>
        <v>759.79024740864406</v>
      </c>
      <c r="D1032" s="16">
        <f t="shared" si="852"/>
        <v>-25702.416666330846</v>
      </c>
      <c r="E1032" s="16">
        <f t="shared" si="853"/>
        <v>0</v>
      </c>
      <c r="F1032" s="16">
        <f t="shared" si="847"/>
        <v>-26462.20691373949</v>
      </c>
      <c r="G1032" s="16">
        <f t="shared" si="854"/>
        <v>0</v>
      </c>
      <c r="H1032" s="16">
        <f t="shared" si="855"/>
        <v>182103.82330710129</v>
      </c>
      <c r="I1032" s="16">
        <f t="shared" si="856"/>
        <v>973.13355133530376</v>
      </c>
      <c r="J1032" s="16">
        <f t="shared" si="848"/>
        <v>181130.68975576598</v>
      </c>
      <c r="K1032" s="16">
        <f t="shared" si="857"/>
        <v>27843.499243326372</v>
      </c>
      <c r="L1032" s="16">
        <f t="shared" si="858"/>
        <v>5151.7671197335476</v>
      </c>
      <c r="M1032" s="16">
        <f t="shared" si="859"/>
        <v>945.19259505955438</v>
      </c>
      <c r="N1032" s="16">
        <f t="shared" si="849"/>
        <v>4206.5745246739934</v>
      </c>
      <c r="O1032" s="16">
        <f t="shared" si="860"/>
        <v>1012.7346622444921</v>
      </c>
      <c r="P1032" s="16">
        <f t="shared" si="861"/>
        <v>13313.023489699717</v>
      </c>
      <c r="Q1032" s="16">
        <f t="shared" si="862"/>
        <v>947.32030597527694</v>
      </c>
      <c r="R1032" s="16">
        <f t="shared" si="850"/>
        <v>12365.703183724439</v>
      </c>
      <c r="S1032" s="16">
        <f t="shared" si="863"/>
        <v>2892.8635126501604</v>
      </c>
      <c r="T1032" s="16">
        <f t="shared" si="864"/>
        <v>14691.898993723129</v>
      </c>
      <c r="U1032" s="16">
        <f t="shared" si="865"/>
        <v>947.66576340384336</v>
      </c>
      <c r="V1032" s="16">
        <f t="shared" si="851"/>
        <v>13744.233230319285</v>
      </c>
      <c r="W1032" s="16">
        <f t="shared" si="866"/>
        <v>3200.207815373326</v>
      </c>
    </row>
    <row r="1033" spans="2:23">
      <c r="B1033" s="13">
        <v>24</v>
      </c>
      <c r="C1033" s="16">
        <f t="shared" si="846"/>
        <v>759.79024740864406</v>
      </c>
      <c r="D1033" s="16">
        <f t="shared" si="852"/>
        <v>-26859.140017445581</v>
      </c>
      <c r="E1033" s="16">
        <f t="shared" si="853"/>
        <v>0</v>
      </c>
      <c r="F1033" s="16">
        <f t="shared" si="847"/>
        <v>-27618.930264854225</v>
      </c>
      <c r="G1033" s="16">
        <f t="shared" si="854"/>
        <v>0</v>
      </c>
      <c r="H1033" s="16">
        <f t="shared" si="855"/>
        <v>187095.32336942333</v>
      </c>
      <c r="I1033" s="16">
        <f t="shared" si="856"/>
        <v>975.72482168996009</v>
      </c>
      <c r="J1033" s="16">
        <f t="shared" si="848"/>
        <v>186119.59854773339</v>
      </c>
      <c r="K1033" s="16">
        <f t="shared" si="857"/>
        <v>27155.188250025578</v>
      </c>
      <c r="L1033" s="16">
        <f t="shared" si="858"/>
        <v>4281.4154673779813</v>
      </c>
      <c r="M1033" s="16">
        <f t="shared" si="859"/>
        <v>947.95928934085782</v>
      </c>
      <c r="N1033" s="16">
        <f t="shared" si="849"/>
        <v>3333.4561780371232</v>
      </c>
      <c r="O1033" s="16">
        <f t="shared" si="860"/>
        <v>773.04162476304168</v>
      </c>
      <c r="P1033" s="16">
        <f t="shared" si="861"/>
        <v>12597.607424172518</v>
      </c>
      <c r="Q1033" s="16">
        <f t="shared" si="862"/>
        <v>950.08774289603605</v>
      </c>
      <c r="R1033" s="16">
        <f t="shared" si="850"/>
        <v>11647.519681276483</v>
      </c>
      <c r="S1033" s="16">
        <f t="shared" si="863"/>
        <v>2622.2443273886283</v>
      </c>
      <c r="T1033" s="16">
        <f t="shared" si="864"/>
        <v>14004.169359922435</v>
      </c>
      <c r="U1033" s="16">
        <f t="shared" si="865"/>
        <v>950.43312656949854</v>
      </c>
      <c r="V1033" s="16">
        <f t="shared" si="851"/>
        <v>13053.736233352936</v>
      </c>
      <c r="W1033" s="16">
        <f t="shared" si="866"/>
        <v>2924.526011500187</v>
      </c>
    </row>
    <row r="1034" spans="2:23">
      <c r="B1034" s="13">
        <v>25</v>
      </c>
      <c r="C1034" s="16">
        <f t="shared" si="846"/>
        <v>759.79024740864406</v>
      </c>
      <c r="D1034" s="16">
        <f t="shared" si="852"/>
        <v>-28033.214218827037</v>
      </c>
      <c r="E1034" s="16">
        <f t="shared" si="853"/>
        <v>0</v>
      </c>
      <c r="F1034" s="16">
        <f t="shared" si="847"/>
        <v>-28793.004466235681</v>
      </c>
      <c r="G1034" s="16">
        <f t="shared" si="854"/>
        <v>0</v>
      </c>
      <c r="H1034" s="16">
        <f t="shared" si="855"/>
        <v>192248.51692791021</v>
      </c>
      <c r="I1034" s="16">
        <f t="shared" si="856"/>
        <v>978.19708989683909</v>
      </c>
      <c r="J1034" s="16">
        <f t="shared" si="848"/>
        <v>191270.31983801338</v>
      </c>
      <c r="K1034" s="16">
        <f t="shared" si="857"/>
        <v>26487.272036657869</v>
      </c>
      <c r="L1034" s="16">
        <f t="shared" si="858"/>
        <v>3392.7631037467213</v>
      </c>
      <c r="M1034" s="16">
        <f t="shared" si="859"/>
        <v>950.63967842725742</v>
      </c>
      <c r="N1034" s="16">
        <f t="shared" si="849"/>
        <v>2442.1234253194639</v>
      </c>
      <c r="O1034" s="16">
        <f t="shared" si="860"/>
        <v>545.52766616107556</v>
      </c>
      <c r="P1034" s="16">
        <f t="shared" si="861"/>
        <v>11865.955233598781</v>
      </c>
      <c r="Q1034" s="16">
        <f t="shared" si="862"/>
        <v>952.76628105941847</v>
      </c>
      <c r="R1034" s="16">
        <f t="shared" si="850"/>
        <v>10913.188952539362</v>
      </c>
      <c r="S1034" s="16">
        <f t="shared" si="863"/>
        <v>2364.4054513437741</v>
      </c>
      <c r="T1034" s="16">
        <f t="shared" si="864"/>
        <v>13300.613422971124</v>
      </c>
      <c r="U1034" s="16">
        <f t="shared" si="865"/>
        <v>953.11116937377835</v>
      </c>
      <c r="V1034" s="16">
        <f t="shared" si="851"/>
        <v>12347.502253597346</v>
      </c>
      <c r="W1034" s="16">
        <f t="shared" si="866"/>
        <v>2661.7224016515856</v>
      </c>
    </row>
    <row r="1035" spans="2:23">
      <c r="B1035" s="13">
        <v>26</v>
      </c>
      <c r="C1035" s="16">
        <f t="shared" si="846"/>
        <v>759.79024740864406</v>
      </c>
      <c r="D1035" s="16">
        <f t="shared" si="852"/>
        <v>-29224.899533229214</v>
      </c>
      <c r="E1035" s="16">
        <f t="shared" si="853"/>
        <v>0</v>
      </c>
      <c r="F1035" s="16">
        <f t="shared" si="847"/>
        <v>-29984.689780637858</v>
      </c>
      <c r="G1035" s="16">
        <f t="shared" si="854"/>
        <v>0</v>
      </c>
      <c r="H1035" s="16">
        <f t="shared" si="855"/>
        <v>197568.85147027916</v>
      </c>
      <c r="I1035" s="16">
        <f t="shared" si="856"/>
        <v>980.5552279544205</v>
      </c>
      <c r="J1035" s="16">
        <f t="shared" si="848"/>
        <v>196588.29624232475</v>
      </c>
      <c r="K1035" s="16">
        <f t="shared" si="857"/>
        <v>25839.032242868299</v>
      </c>
      <c r="L1035" s="16">
        <f t="shared" si="858"/>
        <v>2485.5722738489126</v>
      </c>
      <c r="M1035" s="16">
        <f t="shared" si="859"/>
        <v>953.23594694782093</v>
      </c>
      <c r="N1035" s="16">
        <f t="shared" si="849"/>
        <v>1532.3363269010915</v>
      </c>
      <c r="O1035" s="16">
        <f t="shared" si="860"/>
        <v>329.71925540958955</v>
      </c>
      <c r="P1035" s="16">
        <f t="shared" si="861"/>
        <v>11117.852994470759</v>
      </c>
      <c r="Q1035" s="16">
        <f t="shared" si="862"/>
        <v>955.35825696642905</v>
      </c>
      <c r="R1035" s="16">
        <f t="shared" si="850"/>
        <v>10162.49473750433</v>
      </c>
      <c r="S1035" s="16">
        <f t="shared" si="863"/>
        <v>2118.8547514928155</v>
      </c>
      <c r="T1035" s="16">
        <f t="shared" si="864"/>
        <v>12581.022879468715</v>
      </c>
      <c r="U1035" s="16">
        <f t="shared" si="865"/>
        <v>955.70225371479046</v>
      </c>
      <c r="V1035" s="16">
        <f t="shared" si="851"/>
        <v>11625.320625753924</v>
      </c>
      <c r="W1035" s="16">
        <f t="shared" si="866"/>
        <v>2411.3018279400949</v>
      </c>
    </row>
    <row r="1036" spans="2:23">
      <c r="B1036" s="13">
        <v>27</v>
      </c>
      <c r="C1036" s="16">
        <f t="shared" si="846"/>
        <v>759.79024740864406</v>
      </c>
      <c r="D1036" s="16">
        <f t="shared" si="852"/>
        <v>-30434.460127347422</v>
      </c>
      <c r="E1036" s="16">
        <f t="shared" si="853"/>
        <v>0</v>
      </c>
      <c r="F1036" s="16">
        <f t="shared" si="847"/>
        <v>-31194.250374756066</v>
      </c>
      <c r="G1036" s="16">
        <f t="shared" si="854"/>
        <v>0</v>
      </c>
      <c r="H1036" s="16">
        <f t="shared" si="855"/>
        <v>203061.9488375845</v>
      </c>
      <c r="I1036" s="16">
        <f t="shared" si="856"/>
        <v>982.80396512169341</v>
      </c>
      <c r="J1036" s="16">
        <f t="shared" si="848"/>
        <v>202079.14487246281</v>
      </c>
      <c r="K1036" s="16">
        <f t="shared" si="857"/>
        <v>25209.777790072276</v>
      </c>
      <c r="L1036" s="16">
        <f t="shared" si="858"/>
        <v>1559.5987691975895</v>
      </c>
      <c r="M1036" s="16">
        <f t="shared" si="859"/>
        <v>955.75025876529958</v>
      </c>
      <c r="N1036" s="16">
        <f t="shared" si="849"/>
        <v>603.84851043228991</v>
      </c>
      <c r="O1036" s="16">
        <f t="shared" si="860"/>
        <v>125.15818432945304</v>
      </c>
      <c r="P1036" s="16">
        <f t="shared" si="861"/>
        <v>10353.080391077225</v>
      </c>
      <c r="Q1036" s="16">
        <f t="shared" si="862"/>
        <v>957.86598195180841</v>
      </c>
      <c r="R1036" s="16">
        <f t="shared" si="850"/>
        <v>9395.2144091254158</v>
      </c>
      <c r="S1036" s="16">
        <f t="shared" si="863"/>
        <v>1885.1161939058302</v>
      </c>
      <c r="T1036" s="16">
        <f t="shared" si="864"/>
        <v>11845.18307993493</v>
      </c>
      <c r="U1036" s="16">
        <f t="shared" si="865"/>
        <v>958.20871555829979</v>
      </c>
      <c r="V1036" s="16">
        <f t="shared" si="851"/>
        <v>10886.974364376631</v>
      </c>
      <c r="W1036" s="16">
        <f t="shared" si="866"/>
        <v>2172.7853596113214</v>
      </c>
    </row>
    <row r="1037" spans="2:23">
      <c r="B1037" s="13">
        <v>28</v>
      </c>
      <c r="C1037" s="16">
        <f t="shared" si="846"/>
        <v>759.79024740864406</v>
      </c>
      <c r="D1037" s="16">
        <f t="shared" si="852"/>
        <v>-31662.164130377405</v>
      </c>
      <c r="E1037" s="16">
        <f t="shared" si="853"/>
        <v>0</v>
      </c>
      <c r="F1037" s="16">
        <f t="shared" si="847"/>
        <v>-32421.954377786049</v>
      </c>
      <c r="G1037" s="16">
        <f t="shared" si="854"/>
        <v>0</v>
      </c>
      <c r="H1037" s="16">
        <f t="shared" si="855"/>
        <v>208733.611113113</v>
      </c>
      <c r="I1037" s="16">
        <f t="shared" si="856"/>
        <v>984.94788636817657</v>
      </c>
      <c r="J1037" s="16">
        <f t="shared" si="848"/>
        <v>207748.66322674483</v>
      </c>
      <c r="K1037" s="16">
        <f t="shared" si="857"/>
        <v>24598.8439439012</v>
      </c>
      <c r="L1037" s="16">
        <f t="shared" si="858"/>
        <v>614.59183412858249</v>
      </c>
      <c r="M1037" s="16">
        <f t="shared" si="859"/>
        <v>958.18475453213398</v>
      </c>
      <c r="N1037" s="16">
        <f t="shared" si="849"/>
        <v>-272.4511622278352</v>
      </c>
      <c r="O1037" s="16">
        <f t="shared" si="860"/>
        <v>0</v>
      </c>
      <c r="P1037" s="16">
        <f t="shared" si="861"/>
        <v>9571.4106212634179</v>
      </c>
      <c r="Q1037" s="16">
        <f t="shared" si="862"/>
        <v>960.29173962759717</v>
      </c>
      <c r="R1037" s="16">
        <f t="shared" si="850"/>
        <v>8611.1188816358208</v>
      </c>
      <c r="S1037" s="16">
        <f t="shared" si="863"/>
        <v>1662.7294507213187</v>
      </c>
      <c r="T1037" s="16">
        <f t="shared" si="864"/>
        <v>11092.872935213021</v>
      </c>
      <c r="U1037" s="16">
        <f t="shared" si="865"/>
        <v>960.63286236390366</v>
      </c>
      <c r="V1037" s="16">
        <f t="shared" si="851"/>
        <v>10132.240072849117</v>
      </c>
      <c r="W1037" s="16">
        <f t="shared" si="866"/>
        <v>1945.7098953227305</v>
      </c>
    </row>
    <row r="1038" spans="2:23">
      <c r="B1038" s="13">
        <v>29</v>
      </c>
      <c r="C1038" s="16">
        <f t="shared" si="846"/>
        <v>759.79024740864406</v>
      </c>
      <c r="D1038" s="16">
        <f t="shared" si="852"/>
        <v>-32908.283693452839</v>
      </c>
      <c r="E1038" s="16">
        <f t="shared" si="853"/>
        <v>0</v>
      </c>
      <c r="F1038" s="16">
        <f t="shared" si="847"/>
        <v>-33668.073940861483</v>
      </c>
      <c r="G1038" s="16">
        <f t="shared" si="854"/>
        <v>0</v>
      </c>
      <c r="H1038" s="16">
        <f t="shared" si="855"/>
        <v>214589.82670680154</v>
      </c>
      <c r="I1038" s="16">
        <f t="shared" si="856"/>
        <v>986.99143156695231</v>
      </c>
      <c r="J1038" s="16">
        <f t="shared" si="848"/>
        <v>213602.8352752346</v>
      </c>
      <c r="K1038" s="16">
        <f t="shared" si="857"/>
        <v>24005.591392779832</v>
      </c>
      <c r="L1038" s="16">
        <f t="shared" si="858"/>
        <v>-277.85416416818919</v>
      </c>
      <c r="M1038" s="16">
        <f t="shared" si="859"/>
        <v>0</v>
      </c>
      <c r="N1038" s="16">
        <f t="shared" si="849"/>
        <v>-1037.6444115768331</v>
      </c>
      <c r="O1038" s="16">
        <f t="shared" si="860"/>
        <v>0</v>
      </c>
      <c r="P1038" s="16">
        <f t="shared" si="861"/>
        <v>8772.6103030280319</v>
      </c>
      <c r="Q1038" s="16">
        <f t="shared" si="862"/>
        <v>962.63778357808485</v>
      </c>
      <c r="R1038" s="16">
        <f t="shared" si="850"/>
        <v>7809.972519449947</v>
      </c>
      <c r="S1038" s="16">
        <f t="shared" si="863"/>
        <v>1451.2495083962353</v>
      </c>
      <c r="T1038" s="16">
        <f t="shared" si="864"/>
        <v>10323.864823725462</v>
      </c>
      <c r="U1038" s="16">
        <f t="shared" si="865"/>
        <v>962.97697076709812</v>
      </c>
      <c r="V1038" s="16">
        <f t="shared" si="851"/>
        <v>9360.8878529583635</v>
      </c>
      <c r="W1038" s="16">
        <f t="shared" si="866"/>
        <v>1729.6277667530865</v>
      </c>
    </row>
    <row r="1039" spans="2:23">
      <c r="B1039" s="13">
        <v>30</v>
      </c>
      <c r="C1039" s="16">
        <f t="shared" si="846"/>
        <v>759.79024740864406</v>
      </c>
      <c r="D1039" s="16">
        <f t="shared" si="852"/>
        <v>-34173.095049974399</v>
      </c>
      <c r="E1039" s="16">
        <f t="shared" si="853"/>
        <v>0</v>
      </c>
      <c r="F1039" s="16">
        <f t="shared" si="847"/>
        <v>-34932.885297383044</v>
      </c>
      <c r="G1039" s="16">
        <f t="shared" si="854"/>
        <v>0</v>
      </c>
      <c r="H1039" s="16">
        <f t="shared" si="855"/>
        <v>220636.77664084805</v>
      </c>
      <c r="I1039" s="16">
        <f t="shared" si="856"/>
        <v>988.93889535332153</v>
      </c>
      <c r="J1039" s="16">
        <f t="shared" si="848"/>
        <v>219647.83774549473</v>
      </c>
      <c r="K1039" s="16">
        <f t="shared" si="857"/>
        <v>23429.405344176357</v>
      </c>
      <c r="L1039" s="16">
        <f t="shared" si="858"/>
        <v>-1058.2220252794268</v>
      </c>
      <c r="M1039" s="16">
        <f t="shared" si="859"/>
        <v>0</v>
      </c>
      <c r="N1039" s="16">
        <f t="shared" si="849"/>
        <v>-1818.0122726880709</v>
      </c>
      <c r="O1039" s="16">
        <f t="shared" si="860"/>
        <v>0</v>
      </c>
      <c r="P1039" s="16">
        <f t="shared" si="861"/>
        <v>7956.4393817168047</v>
      </c>
      <c r="Q1039" s="16">
        <f t="shared" si="862"/>
        <v>964.90633529403033</v>
      </c>
      <c r="R1039" s="16">
        <f t="shared" si="850"/>
        <v>6991.5330464227745</v>
      </c>
      <c r="S1039" s="16">
        <f t="shared" si="863"/>
        <v>1250.2462778731508</v>
      </c>
      <c r="T1039" s="16">
        <f t="shared" si="864"/>
        <v>9537.9244993374068</v>
      </c>
      <c r="U1039" s="16">
        <f t="shared" si="865"/>
        <v>965.24328450476298</v>
      </c>
      <c r="V1039" s="16">
        <f t="shared" si="851"/>
        <v>8572.6812148326444</v>
      </c>
      <c r="W1039" s="16">
        <f t="shared" si="866"/>
        <v>1524.1063441956371</v>
      </c>
    </row>
    <row r="1040" spans="2:23">
      <c r="B1040" s="13">
        <v>31</v>
      </c>
      <c r="C1040" s="16">
        <f t="shared" si="846"/>
        <v>759.79024740864406</v>
      </c>
      <c r="D1040" s="16">
        <f t="shared" si="852"/>
        <v>-35456.878576843788</v>
      </c>
      <c r="E1040" s="16">
        <f t="shared" si="853"/>
        <v>0</v>
      </c>
      <c r="F1040" s="16">
        <f t="shared" si="847"/>
        <v>-36216.668824252432</v>
      </c>
      <c r="G1040" s="16">
        <f t="shared" si="854"/>
        <v>0</v>
      </c>
      <c r="H1040" s="16">
        <f t="shared" si="855"/>
        <v>226880.84104245386</v>
      </c>
      <c r="I1040" s="16">
        <f t="shared" si="856"/>
        <v>990.7944275764437</v>
      </c>
      <c r="J1040" s="16">
        <f t="shared" si="848"/>
        <v>225890.04661487741</v>
      </c>
      <c r="K1040" s="16">
        <f t="shared" si="857"/>
        <v>22869.694639833247</v>
      </c>
      <c r="L1040" s="16">
        <f t="shared" si="858"/>
        <v>-1854.0654271565652</v>
      </c>
      <c r="M1040" s="16">
        <f t="shared" si="859"/>
        <v>0</v>
      </c>
      <c r="N1040" s="16">
        <f t="shared" si="849"/>
        <v>-2613.8556745652095</v>
      </c>
      <c r="O1040" s="16">
        <f t="shared" si="860"/>
        <v>0</v>
      </c>
      <c r="P1040" s="16">
        <f t="shared" si="861"/>
        <v>7122.6510375801508</v>
      </c>
      <c r="Q1040" s="16">
        <f t="shared" si="862"/>
        <v>967.09958233402858</v>
      </c>
      <c r="R1040" s="16">
        <f t="shared" si="850"/>
        <v>6155.5514552461227</v>
      </c>
      <c r="S1040" s="16">
        <f t="shared" si="863"/>
        <v>1059.30420726077</v>
      </c>
      <c r="T1040" s="16">
        <f t="shared" si="864"/>
        <v>8734.8109995913564</v>
      </c>
      <c r="U1040" s="16">
        <f t="shared" si="865"/>
        <v>967.43401257159701</v>
      </c>
      <c r="V1040" s="16">
        <f t="shared" si="851"/>
        <v>7767.3769870197593</v>
      </c>
      <c r="W1040" s="16">
        <f t="shared" si="866"/>
        <v>1328.7276447405857</v>
      </c>
    </row>
    <row r="1041" spans="2:23">
      <c r="B1041" s="13">
        <v>32</v>
      </c>
      <c r="C1041" s="16">
        <f t="shared" ref="C1041:C1062" si="867">IF($B$997-12*$B1041&lt;=0,0,($B$1000*MIN(12,$B$997-12*$B1041)-$B$996*(MIN(12,$B$997-12*$B1041)-MAX(0,MIN(12,$B$997-12*$B1041,$B$998-12*$B1041))))/12)</f>
        <v>759.79024740864406</v>
      </c>
      <c r="D1041" s="16">
        <f t="shared" si="852"/>
        <v>-36759.918856616212</v>
      </c>
      <c r="E1041" s="16">
        <f t="shared" si="853"/>
        <v>0</v>
      </c>
      <c r="F1041" s="16">
        <f t="shared" ref="F1041:F1072" si="868">IF(E1041&gt;0,IF(E1041&lt;=D1041,D1041-E1041,C1041*(D1041/E1041-1)),D1041-C1041)</f>
        <v>-37519.709104024856</v>
      </c>
      <c r="G1041" s="16">
        <f t="shared" si="854"/>
        <v>0</v>
      </c>
      <c r="H1041" s="16">
        <f t="shared" si="855"/>
        <v>233328.60584990529</v>
      </c>
      <c r="I1041" s="16">
        <f t="shared" si="856"/>
        <v>992.56203427608762</v>
      </c>
      <c r="J1041" s="16">
        <f t="shared" ref="J1041:J1072" si="869">IF(I1041&gt;0,IF(I1041&lt;=H1041,H1041-I1041,C1041*(H1041/I1041-1)),H1041-C1041)</f>
        <v>232336.04381562921</v>
      </c>
      <c r="K1041" s="16">
        <f t="shared" si="857"/>
        <v>22325.890891072038</v>
      </c>
      <c r="L1041" s="16">
        <f t="shared" si="858"/>
        <v>-2665.6912665516775</v>
      </c>
      <c r="M1041" s="16">
        <f t="shared" si="859"/>
        <v>0</v>
      </c>
      <c r="N1041" s="16">
        <f t="shared" ref="N1041:N1072" si="870">IF(M1041&gt;0,IF(M1041&lt;=L1041,L1041-M1041,C1041*(L1041/M1041-1)),L1041-C1041)</f>
        <v>-3425.4815139603215</v>
      </c>
      <c r="O1041" s="16">
        <f t="shared" si="860"/>
        <v>0</v>
      </c>
      <c r="P1041" s="16">
        <f t="shared" si="861"/>
        <v>6270.9915934702694</v>
      </c>
      <c r="Q1041" s="16">
        <f t="shared" si="862"/>
        <v>969.21967670096103</v>
      </c>
      <c r="R1041" s="16">
        <f t="shared" ref="R1041:R1072" si="871">IF(Q1041&gt;0,IF(Q1041&lt;=P1041,P1041-Q1041,C1041*(P1041/Q1041-1)),P1041-C1041)</f>
        <v>5301.7719167693085</v>
      </c>
      <c r="S1041" s="16">
        <f t="shared" si="863"/>
        <v>878.02189757868553</v>
      </c>
      <c r="T1041" s="16">
        <f t="shared" si="864"/>
        <v>7914.2765540847731</v>
      </c>
      <c r="U1041" s="16">
        <f t="shared" si="865"/>
        <v>969.551327595114</v>
      </c>
      <c r="V1041" s="16">
        <f t="shared" ref="V1041:V1072" si="872">IF(U1041&gt;0,IF(U1041&lt;=T1041,T1041-U1041,C1041*(T1041/U1041-1)),T1041-C1041)</f>
        <v>6944.7252264896588</v>
      </c>
      <c r="W1041" s="16">
        <f t="shared" si="866"/>
        <v>1143.0879436059297</v>
      </c>
    </row>
    <row r="1042" spans="2:23">
      <c r="B1042" s="13">
        <v>33</v>
      </c>
      <c r="C1042" s="16">
        <f t="shared" si="867"/>
        <v>759.79024740864406</v>
      </c>
      <c r="D1042" s="16">
        <f t="shared" ref="D1042:D1062" si="873">IF($B1042&gt;$B$999,F1041,F1041*$D$1003*IF(F1041&gt;0,$B$72,1))</f>
        <v>-38082.504740585224</v>
      </c>
      <c r="E1042" s="16">
        <f t="shared" ref="E1042:E1073" si="874">IF(AND(C1042&gt;0,D1042&gt;0),C1042/(1-$B$71*MAX(0,1-G1041/D1042)),0)</f>
        <v>0</v>
      </c>
      <c r="F1042" s="16">
        <f t="shared" si="868"/>
        <v>-38842.294987993868</v>
      </c>
      <c r="G1042" s="16">
        <f t="shared" ref="G1042:G1073" si="875">IF(E1042&gt;0,IF(E1042&lt;=D1042,G1041*(1-E1042/D1042),0),IF(AND(C1042&lt;0,F1042&gt;0),G1041-C1042,G1041))/$B$74</f>
        <v>0</v>
      </c>
      <c r="H1042" s="16">
        <f t="shared" ref="H1042:H1062" si="876">IF($B1042&gt;$B$999,J1041,J1041*$H$1003*IF(J1041&gt;0,$B$72,1))</f>
        <v>239986.86973847786</v>
      </c>
      <c r="I1042" s="16">
        <f t="shared" ref="I1042:I1073" si="877">IF(AND(C1042&gt;0,H1042&gt;0),C1042/(1-$B$71*MAX(0,1-K1041/H1042)),0)</f>
        <v>994.24557912134208</v>
      </c>
      <c r="J1042" s="16">
        <f t="shared" si="869"/>
        <v>238992.62415935652</v>
      </c>
      <c r="K1042" s="16">
        <f t="shared" ref="K1042:K1073" si="878">IF(I1042&gt;0,IF(I1042&lt;=H1042,K1041*(1-I1042/H1042),0),IF(AND(C1042&lt;0,J1042&gt;0),K1041-C1042,K1041))/$B$74</f>
        <v>21797.447635067416</v>
      </c>
      <c r="L1042" s="16">
        <f t="shared" ref="L1042:L1062" si="879">IF($B1042&gt;$B$999,N1041,N1041*$L$1003*IF(N1041&gt;0,$B$72,1))</f>
        <v>-3493.4125263121691</v>
      </c>
      <c r="M1042" s="16">
        <f t="shared" ref="M1042:M1073" si="880">IF(AND(C1042&gt;0,L1042&gt;0),C1042/(1-$B$71*MAX(0,1-O1041/L1042)),0)</f>
        <v>0</v>
      </c>
      <c r="N1042" s="16">
        <f t="shared" si="870"/>
        <v>-4253.2027737208136</v>
      </c>
      <c r="O1042" s="16">
        <f t="shared" ref="O1042:O1073" si="881">IF(M1042&gt;0,IF(M1042&lt;=L1042,O1041*(1-M1042/L1042),0),IF(AND(C1042&lt;0,N1042&gt;0),O1041-C1042,O1041))/$B$74</f>
        <v>0</v>
      </c>
      <c r="P1042" s="16">
        <f t="shared" ref="P1042:P1062" si="882">IF($B1042&gt;$B$999,R1041,R1041*$P$1003*IF(R1041&gt;0,$B$72,1))</f>
        <v>5401.2004224612128</v>
      </c>
      <c r="Q1042" s="16">
        <f t="shared" ref="Q1042:Q1073" si="883">IF(AND(C1042&gt;0,P1042&gt;0),C1042/(1-$B$71*MAX(0,1-S1041/P1042)),0)</f>
        <v>971.26873342159945</v>
      </c>
      <c r="R1042" s="16">
        <f t="shared" si="871"/>
        <v>4429.931689039613</v>
      </c>
      <c r="S1042" s="16">
        <f t="shared" ref="S1042:S1073" si="884">IF(Q1042&gt;0,IF(Q1042&lt;=P1042,S1041*(1-Q1042/P1042),0),IF(AND(C1042&lt;0,R1042&gt;0),S1041-C1042,S1041))/$B$74</f>
        <v>706.01172207314369</v>
      </c>
      <c r="T1042" s="16">
        <f t="shared" ref="T1042:T1062" si="885">IF($B1042&gt;$B$999,V1041,V1041*$T$1003*IF(V1041&gt;0,$B$72,1))</f>
        <v>7076.0664927706248</v>
      </c>
      <c r="U1042" s="16">
        <f t="shared" ref="U1042:U1073" si="886">IF(AND(C1042&gt;0,T1042&gt;0),C1042/(1-$B$71*MAX(0,1-W1041/T1042)),0)</f>
        <v>971.59736441694395</v>
      </c>
      <c r="V1042" s="16">
        <f t="shared" si="872"/>
        <v>6104.4691283536813</v>
      </c>
      <c r="W1042" s="16">
        <f t="shared" ref="W1042:W1073" si="887">IF(U1042&gt;0,IF(U1042&lt;=T1042,W1041*(1-U1042/T1042),0),IF(AND(C1042&lt;0,V1042&gt;0),W1041-C1042,W1041))/$B$74</f>
        <v>966.79738913060373</v>
      </c>
    </row>
    <row r="1043" spans="2:23">
      <c r="B1043" s="13">
        <v>34</v>
      </c>
      <c r="C1043" s="16">
        <f t="shared" si="867"/>
        <v>759.79024740864406</v>
      </c>
      <c r="D1043" s="16">
        <f t="shared" si="873"/>
        <v>-39424.92941281377</v>
      </c>
      <c r="E1043" s="16">
        <f t="shared" si="874"/>
        <v>0</v>
      </c>
      <c r="F1043" s="16">
        <f t="shared" si="868"/>
        <v>-40184.719660222414</v>
      </c>
      <c r="G1043" s="16">
        <f t="shared" si="875"/>
        <v>0</v>
      </c>
      <c r="H1043" s="16">
        <f t="shared" si="876"/>
        <v>246862.65127292412</v>
      </c>
      <c r="I1043" s="16">
        <f t="shared" si="877"/>
        <v>995.84878525277099</v>
      </c>
      <c r="J1043" s="16">
        <f t="shared" si="869"/>
        <v>245866.80248767135</v>
      </c>
      <c r="K1043" s="16">
        <f t="shared" si="878"/>
        <v>21283.839512805182</v>
      </c>
      <c r="L1043" s="16">
        <f t="shared" si="879"/>
        <v>-4337.5483960746487</v>
      </c>
      <c r="M1043" s="16">
        <f t="shared" si="880"/>
        <v>0</v>
      </c>
      <c r="N1043" s="16">
        <f t="shared" si="870"/>
        <v>-5097.3386434832928</v>
      </c>
      <c r="O1043" s="16">
        <f t="shared" si="881"/>
        <v>0</v>
      </c>
      <c r="P1043" s="16">
        <f t="shared" si="882"/>
        <v>4513.0098551835126</v>
      </c>
      <c r="Q1043" s="16">
        <f t="shared" si="883"/>
        <v>973.24882931760374</v>
      </c>
      <c r="R1043" s="16">
        <f t="shared" si="871"/>
        <v>3539.7610258659088</v>
      </c>
      <c r="S1043" s="16">
        <f t="shared" si="884"/>
        <v>542.89944956787349</v>
      </c>
      <c r="T1043" s="16">
        <f t="shared" si="885"/>
        <v>6219.9191539692101</v>
      </c>
      <c r="U1043" s="16">
        <f t="shared" si="886"/>
        <v>973.57421886838449</v>
      </c>
      <c r="V1043" s="16">
        <f t="shared" si="872"/>
        <v>5246.3449351008258</v>
      </c>
      <c r="W1043" s="16">
        <f t="shared" si="887"/>
        <v>799.47962190014107</v>
      </c>
    </row>
    <row r="1044" spans="2:23">
      <c r="B1044" s="13">
        <v>35</v>
      </c>
      <c r="C1044" s="16">
        <f t="shared" si="867"/>
        <v>759.79024740864406</v>
      </c>
      <c r="D1044" s="16">
        <f t="shared" si="873"/>
        <v>-40787.49045512575</v>
      </c>
      <c r="E1044" s="16">
        <f t="shared" si="874"/>
        <v>0</v>
      </c>
      <c r="F1044" s="16">
        <f t="shared" si="868"/>
        <v>-41547.280702534394</v>
      </c>
      <c r="G1044" s="16">
        <f t="shared" si="875"/>
        <v>0</v>
      </c>
      <c r="H1044" s="16">
        <f t="shared" si="876"/>
        <v>253963.19629359033</v>
      </c>
      <c r="I1044" s="16">
        <f t="shared" si="877"/>
        <v>997.37523747399962</v>
      </c>
      <c r="J1044" s="16">
        <f t="shared" si="869"/>
        <v>252965.82105611634</v>
      </c>
      <c r="K1044" s="16">
        <f t="shared" si="878"/>
        <v>20784.561469273991</v>
      </c>
      <c r="L1044" s="16">
        <f t="shared" si="879"/>
        <v>-5198.4243953522846</v>
      </c>
      <c r="M1044" s="16">
        <f t="shared" si="880"/>
        <v>0</v>
      </c>
      <c r="N1044" s="16">
        <f t="shared" si="870"/>
        <v>-5958.2146427609287</v>
      </c>
      <c r="O1044" s="16">
        <f t="shared" si="881"/>
        <v>0</v>
      </c>
      <c r="P1044" s="16">
        <f t="shared" si="882"/>
        <v>3606.1450866730274</v>
      </c>
      <c r="Q1044" s="16">
        <f t="shared" si="883"/>
        <v>975.16200195640533</v>
      </c>
      <c r="R1044" s="16">
        <f t="shared" si="871"/>
        <v>2630.9830847166222</v>
      </c>
      <c r="S1044" s="16">
        <f t="shared" si="884"/>
        <v>388.32387227278645</v>
      </c>
      <c r="T1044" s="16">
        <f t="shared" si="885"/>
        <v>5345.565791887866</v>
      </c>
      <c r="U1044" s="16">
        <f t="shared" si="886"/>
        <v>975.48394672839788</v>
      </c>
      <c r="V1044" s="16">
        <f t="shared" si="872"/>
        <v>4370.0818451594678</v>
      </c>
      <c r="W1044" s="16">
        <f t="shared" si="887"/>
        <v>640.77139843290752</v>
      </c>
    </row>
    <row r="1045" spans="2:23">
      <c r="B1045" s="13">
        <v>36</v>
      </c>
      <c r="C1045" s="16">
        <f t="shared" si="867"/>
        <v>759.79024740864406</v>
      </c>
      <c r="D1045" s="16">
        <f t="shared" si="873"/>
        <v>-42170.489913072408</v>
      </c>
      <c r="E1045" s="16">
        <f t="shared" si="874"/>
        <v>0</v>
      </c>
      <c r="F1045" s="16">
        <f t="shared" si="868"/>
        <v>-42930.280160481052</v>
      </c>
      <c r="G1045" s="16">
        <f t="shared" si="875"/>
        <v>0</v>
      </c>
      <c r="H1045" s="16">
        <f t="shared" si="876"/>
        <v>261295.98554349426</v>
      </c>
      <c r="I1045" s="16">
        <f t="shared" si="877"/>
        <v>998.82838474307198</v>
      </c>
      <c r="J1045" s="16">
        <f t="shared" si="869"/>
        <v>260297.15715875119</v>
      </c>
      <c r="K1045" s="16">
        <f t="shared" si="878"/>
        <v>20299.127976291355</v>
      </c>
      <c r="L1045" s="16">
        <f t="shared" si="879"/>
        <v>-6076.3724990631245</v>
      </c>
      <c r="M1045" s="16">
        <f t="shared" si="880"/>
        <v>0</v>
      </c>
      <c r="N1045" s="16">
        <f t="shared" si="870"/>
        <v>-6836.1627464717685</v>
      </c>
      <c r="O1045" s="16">
        <f t="shared" si="881"/>
        <v>0</v>
      </c>
      <c r="P1045" s="16">
        <f t="shared" si="882"/>
        <v>2680.3240825416392</v>
      </c>
      <c r="Q1045" s="16">
        <f t="shared" si="883"/>
        <v>977.01024877072086</v>
      </c>
      <c r="R1045" s="16">
        <f t="shared" si="871"/>
        <v>1703.3138337709183</v>
      </c>
      <c r="S1045" s="16">
        <f t="shared" si="884"/>
        <v>241.93643843368744</v>
      </c>
      <c r="T1045" s="16">
        <f t="shared" si="885"/>
        <v>4452.7304834533734</v>
      </c>
      <c r="U1045" s="16">
        <f t="shared" si="886"/>
        <v>977.32856285252842</v>
      </c>
      <c r="V1045" s="16">
        <f t="shared" si="872"/>
        <v>3475.4019206008452</v>
      </c>
      <c r="W1045" s="16">
        <f t="shared" si="887"/>
        <v>490.32221981441523</v>
      </c>
    </row>
    <row r="1046" spans="2:23">
      <c r="B1046" s="13">
        <v>37</v>
      </c>
      <c r="C1046" s="16">
        <f t="shared" si="867"/>
        <v>759.79024740864406</v>
      </c>
      <c r="D1046" s="16">
        <f t="shared" si="873"/>
        <v>-43574.234362888266</v>
      </c>
      <c r="E1046" s="16">
        <f t="shared" si="874"/>
        <v>0</v>
      </c>
      <c r="F1046" s="16">
        <f t="shared" si="868"/>
        <v>-44334.02461029691</v>
      </c>
      <c r="G1046" s="16">
        <f t="shared" si="875"/>
        <v>0</v>
      </c>
      <c r="H1046" s="16">
        <f t="shared" si="876"/>
        <v>268868.7425439888</v>
      </c>
      <c r="I1046" s="16">
        <f t="shared" si="877"/>
        <v>1000.2115429180878</v>
      </c>
      <c r="J1046" s="16">
        <f t="shared" si="869"/>
        <v>267868.53100107069</v>
      </c>
      <c r="K1046" s="16">
        <f t="shared" si="878"/>
        <v>19827.072278229611</v>
      </c>
      <c r="L1046" s="16">
        <f t="shared" si="879"/>
        <v>-6971.7312655477681</v>
      </c>
      <c r="M1046" s="16">
        <f t="shared" si="880"/>
        <v>0</v>
      </c>
      <c r="N1046" s="16">
        <f t="shared" si="870"/>
        <v>-7731.5215129564122</v>
      </c>
      <c r="O1046" s="16">
        <f t="shared" si="881"/>
        <v>0</v>
      </c>
      <c r="P1046" s="16">
        <f t="shared" si="882"/>
        <v>1735.2574842852903</v>
      </c>
      <c r="Q1046" s="16">
        <f t="shared" si="883"/>
        <v>978.79552633576543</v>
      </c>
      <c r="R1046" s="16">
        <f t="shared" si="871"/>
        <v>756.46195794952484</v>
      </c>
      <c r="S1046" s="16">
        <f t="shared" si="884"/>
        <v>103.40089016810334</v>
      </c>
      <c r="T1046" s="16">
        <f t="shared" si="885"/>
        <v>3541.1300342698933</v>
      </c>
      <c r="U1046" s="16">
        <f t="shared" si="886"/>
        <v>979.11004046154846</v>
      </c>
      <c r="V1046" s="16">
        <f t="shared" si="872"/>
        <v>2562.0199938083447</v>
      </c>
      <c r="W1046" s="16">
        <f t="shared" si="887"/>
        <v>347.79396562839241</v>
      </c>
    </row>
    <row r="1047" spans="2:23">
      <c r="B1047" s="13">
        <v>38</v>
      </c>
      <c r="C1047" s="16">
        <f t="shared" si="867"/>
        <v>759.79024740864406</v>
      </c>
      <c r="D1047" s="16">
        <f t="shared" si="873"/>
        <v>-44999.03497945136</v>
      </c>
      <c r="E1047" s="16">
        <f t="shared" si="874"/>
        <v>0</v>
      </c>
      <c r="F1047" s="16">
        <f t="shared" si="868"/>
        <v>-45758.825226860004</v>
      </c>
      <c r="G1047" s="16">
        <f t="shared" si="875"/>
        <v>0</v>
      </c>
      <c r="H1047" s="16">
        <f t="shared" si="876"/>
        <v>276689.44172693591</v>
      </c>
      <c r="I1047" s="16">
        <f t="shared" si="877"/>
        <v>1001.5278977156088</v>
      </c>
      <c r="J1047" s="16">
        <f t="shared" si="869"/>
        <v>275687.91382922028</v>
      </c>
      <c r="K1047" s="16">
        <f t="shared" si="878"/>
        <v>19367.945660786594</v>
      </c>
      <c r="L1047" s="16">
        <f t="shared" si="879"/>
        <v>-7884.845967125777</v>
      </c>
      <c r="M1047" s="16">
        <f t="shared" si="880"/>
        <v>0</v>
      </c>
      <c r="N1047" s="16">
        <f t="shared" si="870"/>
        <v>-8644.636214534421</v>
      </c>
      <c r="O1047" s="16">
        <f t="shared" si="881"/>
        <v>0</v>
      </c>
      <c r="P1047" s="16">
        <f t="shared" si="882"/>
        <v>770.64851355252893</v>
      </c>
      <c r="Q1047" s="16">
        <f t="shared" si="883"/>
        <v>980.51974979355782</v>
      </c>
      <c r="R1047" s="16">
        <f t="shared" si="871"/>
        <v>-162.62611593606576</v>
      </c>
      <c r="S1047" s="16">
        <f t="shared" si="884"/>
        <v>0</v>
      </c>
      <c r="T1047" s="16">
        <f t="shared" si="885"/>
        <v>2610.4738835231478</v>
      </c>
      <c r="U1047" s="16">
        <f t="shared" si="886"/>
        <v>980.83031057898506</v>
      </c>
      <c r="V1047" s="16">
        <f t="shared" si="872"/>
        <v>1629.6435729441628</v>
      </c>
      <c r="W1047" s="16">
        <f t="shared" si="887"/>
        <v>212.86053349617964</v>
      </c>
    </row>
    <row r="1048" spans="2:23">
      <c r="B1048" s="13">
        <v>39</v>
      </c>
      <c r="C1048" s="16">
        <f t="shared" si="867"/>
        <v>759.79024740864406</v>
      </c>
      <c r="D1048" s="16">
        <f t="shared" si="873"/>
        <v>-46445.207605262898</v>
      </c>
      <c r="E1048" s="16">
        <f t="shared" si="874"/>
        <v>0</v>
      </c>
      <c r="F1048" s="16">
        <f t="shared" si="868"/>
        <v>-47204.997852671542</v>
      </c>
      <c r="G1048" s="16">
        <f t="shared" si="875"/>
        <v>0</v>
      </c>
      <c r="H1048" s="16">
        <f t="shared" si="876"/>
        <v>284766.31683161651</v>
      </c>
      <c r="I1048" s="16">
        <f t="shared" si="877"/>
        <v>1002.780507844087</v>
      </c>
      <c r="J1048" s="16">
        <f t="shared" si="869"/>
        <v>283763.53632377239</v>
      </c>
      <c r="K1048" s="16">
        <f t="shared" si="878"/>
        <v>18921.316742837458</v>
      </c>
      <c r="L1048" s="16">
        <f t="shared" si="879"/>
        <v>-8816.0687232411565</v>
      </c>
      <c r="M1048" s="16">
        <f t="shared" si="880"/>
        <v>0</v>
      </c>
      <c r="N1048" s="16">
        <f t="shared" si="870"/>
        <v>-9575.8589706498005</v>
      </c>
      <c r="O1048" s="16">
        <f t="shared" si="881"/>
        <v>0</v>
      </c>
      <c r="P1048" s="16">
        <f t="shared" si="882"/>
        <v>-166.00799373347917</v>
      </c>
      <c r="Q1048" s="16">
        <f t="shared" si="883"/>
        <v>0</v>
      </c>
      <c r="R1048" s="16">
        <f t="shared" si="871"/>
        <v>-925.79824114212329</v>
      </c>
      <c r="S1048" s="16">
        <f t="shared" si="884"/>
        <v>0</v>
      </c>
      <c r="T1048" s="16">
        <f t="shared" si="885"/>
        <v>1660.4640076592329</v>
      </c>
      <c r="U1048" s="16">
        <f t="shared" si="886"/>
        <v>982.4912616070601</v>
      </c>
      <c r="V1048" s="16">
        <f t="shared" si="872"/>
        <v>677.97274605217285</v>
      </c>
      <c r="W1048" s="16">
        <f t="shared" si="887"/>
        <v>85.207484500705462</v>
      </c>
    </row>
    <row r="1049" spans="2:23">
      <c r="B1049" s="13">
        <v>40</v>
      </c>
      <c r="C1049" s="16">
        <f t="shared" si="867"/>
        <v>506.52683160576271</v>
      </c>
      <c r="D1049" s="16">
        <f t="shared" si="873"/>
        <v>-47913.07282046161</v>
      </c>
      <c r="E1049" s="16">
        <f t="shared" si="874"/>
        <v>0</v>
      </c>
      <c r="F1049" s="16">
        <f t="shared" si="868"/>
        <v>-48419.599652067373</v>
      </c>
      <c r="G1049" s="16">
        <f t="shared" si="875"/>
        <v>0</v>
      </c>
      <c r="H1049" s="16">
        <f t="shared" si="876"/>
        <v>293107.86957491416</v>
      </c>
      <c r="I1049" s="16">
        <f t="shared" si="877"/>
        <v>669.31487218542088</v>
      </c>
      <c r="J1049" s="16">
        <f t="shared" si="869"/>
        <v>292438.55470272875</v>
      </c>
      <c r="K1049" s="16">
        <f t="shared" si="878"/>
        <v>18507.950704936608</v>
      </c>
      <c r="L1049" s="16">
        <f t="shared" si="879"/>
        <v>-9765.758636248258</v>
      </c>
      <c r="M1049" s="16">
        <f t="shared" si="880"/>
        <v>0</v>
      </c>
      <c r="N1049" s="16">
        <f t="shared" si="870"/>
        <v>-10272.285467854021</v>
      </c>
      <c r="O1049" s="16">
        <f t="shared" si="881"/>
        <v>0</v>
      </c>
      <c r="P1049" s="16">
        <f t="shared" si="882"/>
        <v>-945.05060106341557</v>
      </c>
      <c r="Q1049" s="16">
        <f t="shared" si="883"/>
        <v>0</v>
      </c>
      <c r="R1049" s="16">
        <f t="shared" si="871"/>
        <v>-1451.5774326691783</v>
      </c>
      <c r="S1049" s="16">
        <f t="shared" si="884"/>
        <v>0</v>
      </c>
      <c r="T1049" s="16">
        <f t="shared" si="885"/>
        <v>690.79482267384026</v>
      </c>
      <c r="U1049" s="16">
        <f t="shared" si="886"/>
        <v>656.06315935397583</v>
      </c>
      <c r="V1049" s="16">
        <f t="shared" si="872"/>
        <v>34.731663319864424</v>
      </c>
      <c r="W1049" s="16">
        <f t="shared" si="887"/>
        <v>4.200046328668372</v>
      </c>
    </row>
    <row r="1050" spans="2:23">
      <c r="B1050" s="13">
        <v>41</v>
      </c>
      <c r="C1050" s="16">
        <f t="shared" si="867"/>
        <v>0</v>
      </c>
      <c r="D1050" s="16">
        <f t="shared" si="873"/>
        <v>-49145.893646848381</v>
      </c>
      <c r="E1050" s="16">
        <f t="shared" si="874"/>
        <v>0</v>
      </c>
      <c r="F1050" s="16">
        <f t="shared" si="868"/>
        <v>-49145.893646848381</v>
      </c>
      <c r="G1050" s="16">
        <f t="shared" si="875"/>
        <v>0</v>
      </c>
      <c r="H1050" s="16">
        <f t="shared" si="876"/>
        <v>302068.55630908959</v>
      </c>
      <c r="I1050" s="16">
        <f t="shared" si="877"/>
        <v>0</v>
      </c>
      <c r="J1050" s="16">
        <f t="shared" si="869"/>
        <v>302068.55630908959</v>
      </c>
      <c r="K1050" s="16">
        <f t="shared" si="878"/>
        <v>18145.049710722164</v>
      </c>
      <c r="L1050" s="16">
        <f t="shared" si="879"/>
        <v>-10475.996025962313</v>
      </c>
      <c r="M1050" s="16">
        <f t="shared" si="880"/>
        <v>0</v>
      </c>
      <c r="N1050" s="16">
        <f t="shared" si="870"/>
        <v>-10475.996025962313</v>
      </c>
      <c r="O1050" s="16">
        <f t="shared" si="881"/>
        <v>0</v>
      </c>
      <c r="P1050" s="16">
        <f t="shared" si="882"/>
        <v>-1481.7635898095245</v>
      </c>
      <c r="Q1050" s="16">
        <f t="shared" si="883"/>
        <v>0</v>
      </c>
      <c r="R1050" s="16">
        <f t="shared" si="871"/>
        <v>-1481.7635898095245</v>
      </c>
      <c r="S1050" s="16">
        <f t="shared" si="884"/>
        <v>0</v>
      </c>
      <c r="T1050" s="16">
        <f t="shared" si="885"/>
        <v>35.388521653593052</v>
      </c>
      <c r="U1050" s="16">
        <f t="shared" si="886"/>
        <v>0</v>
      </c>
      <c r="V1050" s="16">
        <f t="shared" si="872"/>
        <v>35.388521653593052</v>
      </c>
      <c r="W1050" s="16">
        <f t="shared" si="887"/>
        <v>4.1176924790866396</v>
      </c>
    </row>
    <row r="1051" spans="2:23">
      <c r="B1051" s="13">
        <v>42</v>
      </c>
      <c r="C1051" s="16">
        <f t="shared" si="867"/>
        <v>0</v>
      </c>
      <c r="D1051" s="16">
        <f t="shared" si="873"/>
        <v>-49145.893646848381</v>
      </c>
      <c r="E1051" s="16">
        <f t="shared" si="874"/>
        <v>0</v>
      </c>
      <c r="F1051" s="16">
        <f t="shared" si="868"/>
        <v>-49145.893646848381</v>
      </c>
      <c r="G1051" s="16">
        <f t="shared" si="875"/>
        <v>0</v>
      </c>
      <c r="H1051" s="16">
        <f t="shared" si="876"/>
        <v>302068.55630908959</v>
      </c>
      <c r="I1051" s="16">
        <f t="shared" si="877"/>
        <v>0</v>
      </c>
      <c r="J1051" s="16">
        <f t="shared" si="869"/>
        <v>302068.55630908959</v>
      </c>
      <c r="K1051" s="16">
        <f t="shared" si="878"/>
        <v>17789.264422276632</v>
      </c>
      <c r="L1051" s="16">
        <f t="shared" si="879"/>
        <v>-10475.996025962313</v>
      </c>
      <c r="M1051" s="16">
        <f t="shared" si="880"/>
        <v>0</v>
      </c>
      <c r="N1051" s="16">
        <f t="shared" si="870"/>
        <v>-10475.996025962313</v>
      </c>
      <c r="O1051" s="16">
        <f t="shared" si="881"/>
        <v>0</v>
      </c>
      <c r="P1051" s="16">
        <f t="shared" si="882"/>
        <v>-1481.7635898095245</v>
      </c>
      <c r="Q1051" s="16">
        <f t="shared" si="883"/>
        <v>0</v>
      </c>
      <c r="R1051" s="16">
        <f t="shared" si="871"/>
        <v>-1481.7635898095245</v>
      </c>
      <c r="S1051" s="16">
        <f t="shared" si="884"/>
        <v>0</v>
      </c>
      <c r="T1051" s="16">
        <f t="shared" si="885"/>
        <v>35.388521653593052</v>
      </c>
      <c r="U1051" s="16">
        <f t="shared" si="886"/>
        <v>0</v>
      </c>
      <c r="V1051" s="16">
        <f t="shared" si="872"/>
        <v>35.388521653593052</v>
      </c>
      <c r="W1051" s="16">
        <f t="shared" si="887"/>
        <v>4.0369534108692546</v>
      </c>
    </row>
    <row r="1052" spans="2:23">
      <c r="B1052" s="13">
        <v>43</v>
      </c>
      <c r="C1052" s="16">
        <f t="shared" si="867"/>
        <v>0</v>
      </c>
      <c r="D1052" s="16">
        <f t="shared" si="873"/>
        <v>-49145.893646848381</v>
      </c>
      <c r="E1052" s="16">
        <f t="shared" si="874"/>
        <v>0</v>
      </c>
      <c r="F1052" s="16">
        <f t="shared" si="868"/>
        <v>-49145.893646848381</v>
      </c>
      <c r="G1052" s="16">
        <f t="shared" si="875"/>
        <v>0</v>
      </c>
      <c r="H1052" s="16">
        <f t="shared" si="876"/>
        <v>302068.55630908959</v>
      </c>
      <c r="I1052" s="16">
        <f t="shared" si="877"/>
        <v>0</v>
      </c>
      <c r="J1052" s="16">
        <f t="shared" si="869"/>
        <v>302068.55630908959</v>
      </c>
      <c r="K1052" s="16">
        <f t="shared" si="878"/>
        <v>17440.455315957483</v>
      </c>
      <c r="L1052" s="16">
        <f t="shared" si="879"/>
        <v>-10475.996025962313</v>
      </c>
      <c r="M1052" s="16">
        <f t="shared" si="880"/>
        <v>0</v>
      </c>
      <c r="N1052" s="16">
        <f t="shared" si="870"/>
        <v>-10475.996025962313</v>
      </c>
      <c r="O1052" s="16">
        <f t="shared" si="881"/>
        <v>0</v>
      </c>
      <c r="P1052" s="16">
        <f t="shared" si="882"/>
        <v>-1481.7635898095245</v>
      </c>
      <c r="Q1052" s="16">
        <f t="shared" si="883"/>
        <v>0</v>
      </c>
      <c r="R1052" s="16">
        <f t="shared" si="871"/>
        <v>-1481.7635898095245</v>
      </c>
      <c r="S1052" s="16">
        <f t="shared" si="884"/>
        <v>0</v>
      </c>
      <c r="T1052" s="16">
        <f t="shared" si="885"/>
        <v>35.388521653593052</v>
      </c>
      <c r="U1052" s="16">
        <f t="shared" si="886"/>
        <v>0</v>
      </c>
      <c r="V1052" s="16">
        <f t="shared" si="872"/>
        <v>35.388521653593052</v>
      </c>
      <c r="W1052" s="16">
        <f t="shared" si="887"/>
        <v>3.9577974616365239</v>
      </c>
    </row>
    <row r="1053" spans="2:23">
      <c r="B1053" s="13">
        <v>44</v>
      </c>
      <c r="C1053" s="16">
        <f t="shared" si="867"/>
        <v>0</v>
      </c>
      <c r="D1053" s="16">
        <f t="shared" si="873"/>
        <v>-49145.893646848381</v>
      </c>
      <c r="E1053" s="16">
        <f t="shared" si="874"/>
        <v>0</v>
      </c>
      <c r="F1053" s="16">
        <f t="shared" si="868"/>
        <v>-49145.893646848381</v>
      </c>
      <c r="G1053" s="16">
        <f t="shared" si="875"/>
        <v>0</v>
      </c>
      <c r="H1053" s="16">
        <f t="shared" si="876"/>
        <v>302068.55630908959</v>
      </c>
      <c r="I1053" s="16">
        <f t="shared" si="877"/>
        <v>0</v>
      </c>
      <c r="J1053" s="16">
        <f t="shared" si="869"/>
        <v>302068.55630908959</v>
      </c>
      <c r="K1053" s="16">
        <f t="shared" si="878"/>
        <v>17098.485603879886</v>
      </c>
      <c r="L1053" s="16">
        <f t="shared" si="879"/>
        <v>-10475.996025962313</v>
      </c>
      <c r="M1053" s="16">
        <f t="shared" si="880"/>
        <v>0</v>
      </c>
      <c r="N1053" s="16">
        <f t="shared" si="870"/>
        <v>-10475.996025962313</v>
      </c>
      <c r="O1053" s="16">
        <f t="shared" si="881"/>
        <v>0</v>
      </c>
      <c r="P1053" s="16">
        <f t="shared" si="882"/>
        <v>-1481.7635898095245</v>
      </c>
      <c r="Q1053" s="16">
        <f t="shared" si="883"/>
        <v>0</v>
      </c>
      <c r="R1053" s="16">
        <f t="shared" si="871"/>
        <v>-1481.7635898095245</v>
      </c>
      <c r="S1053" s="16">
        <f t="shared" si="884"/>
        <v>0</v>
      </c>
      <c r="T1053" s="16">
        <f t="shared" si="885"/>
        <v>35.388521653593052</v>
      </c>
      <c r="U1053" s="16">
        <f t="shared" si="886"/>
        <v>0</v>
      </c>
      <c r="V1053" s="16">
        <f t="shared" si="872"/>
        <v>35.388521653593052</v>
      </c>
      <c r="W1053" s="16">
        <f t="shared" si="887"/>
        <v>3.8801935898397293</v>
      </c>
    </row>
    <row r="1054" spans="2:23">
      <c r="B1054" s="13">
        <v>45</v>
      </c>
      <c r="C1054" s="16">
        <f t="shared" si="867"/>
        <v>0</v>
      </c>
      <c r="D1054" s="16">
        <f t="shared" si="873"/>
        <v>-49145.893646848381</v>
      </c>
      <c r="E1054" s="16">
        <f t="shared" si="874"/>
        <v>0</v>
      </c>
      <c r="F1054" s="16">
        <f t="shared" si="868"/>
        <v>-49145.893646848381</v>
      </c>
      <c r="G1054" s="16">
        <f t="shared" si="875"/>
        <v>0</v>
      </c>
      <c r="H1054" s="16">
        <f t="shared" si="876"/>
        <v>302068.55630908959</v>
      </c>
      <c r="I1054" s="16">
        <f t="shared" si="877"/>
        <v>0</v>
      </c>
      <c r="J1054" s="16">
        <f t="shared" si="869"/>
        <v>302068.55630908959</v>
      </c>
      <c r="K1054" s="16">
        <f t="shared" si="878"/>
        <v>16763.221180274399</v>
      </c>
      <c r="L1054" s="16">
        <f t="shared" si="879"/>
        <v>-10475.996025962313</v>
      </c>
      <c r="M1054" s="16">
        <f t="shared" si="880"/>
        <v>0</v>
      </c>
      <c r="N1054" s="16">
        <f t="shared" si="870"/>
        <v>-10475.996025962313</v>
      </c>
      <c r="O1054" s="16">
        <f t="shared" si="881"/>
        <v>0</v>
      </c>
      <c r="P1054" s="16">
        <f t="shared" si="882"/>
        <v>-1481.7635898095245</v>
      </c>
      <c r="Q1054" s="16">
        <f t="shared" si="883"/>
        <v>0</v>
      </c>
      <c r="R1054" s="16">
        <f t="shared" si="871"/>
        <v>-1481.7635898095245</v>
      </c>
      <c r="S1054" s="16">
        <f t="shared" si="884"/>
        <v>0</v>
      </c>
      <c r="T1054" s="16">
        <f t="shared" si="885"/>
        <v>35.388521653593052</v>
      </c>
      <c r="U1054" s="16">
        <f t="shared" si="886"/>
        <v>0</v>
      </c>
      <c r="V1054" s="16">
        <f t="shared" si="872"/>
        <v>35.388521653593052</v>
      </c>
      <c r="W1054" s="16">
        <f t="shared" si="887"/>
        <v>3.8041113625879697</v>
      </c>
    </row>
    <row r="1055" spans="2:23">
      <c r="B1055" s="13">
        <v>46</v>
      </c>
      <c r="C1055" s="16">
        <f t="shared" si="867"/>
        <v>0</v>
      </c>
      <c r="D1055" s="16">
        <f t="shared" si="873"/>
        <v>-49145.893646848381</v>
      </c>
      <c r="E1055" s="16">
        <f t="shared" si="874"/>
        <v>0</v>
      </c>
      <c r="F1055" s="16">
        <f t="shared" si="868"/>
        <v>-49145.893646848381</v>
      </c>
      <c r="G1055" s="16">
        <f t="shared" si="875"/>
        <v>0</v>
      </c>
      <c r="H1055" s="16">
        <f t="shared" si="876"/>
        <v>302068.55630908959</v>
      </c>
      <c r="I1055" s="16">
        <f t="shared" si="877"/>
        <v>0</v>
      </c>
      <c r="J1055" s="16">
        <f t="shared" si="869"/>
        <v>302068.55630908959</v>
      </c>
      <c r="K1055" s="16">
        <f t="shared" si="878"/>
        <v>16434.530568896469</v>
      </c>
      <c r="L1055" s="16">
        <f t="shared" si="879"/>
        <v>-10475.996025962313</v>
      </c>
      <c r="M1055" s="16">
        <f t="shared" si="880"/>
        <v>0</v>
      </c>
      <c r="N1055" s="16">
        <f t="shared" si="870"/>
        <v>-10475.996025962313</v>
      </c>
      <c r="O1055" s="16">
        <f t="shared" si="881"/>
        <v>0</v>
      </c>
      <c r="P1055" s="16">
        <f t="shared" si="882"/>
        <v>-1481.7635898095245</v>
      </c>
      <c r="Q1055" s="16">
        <f t="shared" si="883"/>
        <v>0</v>
      </c>
      <c r="R1055" s="16">
        <f t="shared" si="871"/>
        <v>-1481.7635898095245</v>
      </c>
      <c r="S1055" s="16">
        <f t="shared" si="884"/>
        <v>0</v>
      </c>
      <c r="T1055" s="16">
        <f t="shared" si="885"/>
        <v>35.388521653593052</v>
      </c>
      <c r="U1055" s="16">
        <f t="shared" si="886"/>
        <v>0</v>
      </c>
      <c r="V1055" s="16">
        <f t="shared" si="872"/>
        <v>35.388521653593052</v>
      </c>
      <c r="W1055" s="16">
        <f t="shared" si="887"/>
        <v>3.7295209437136956</v>
      </c>
    </row>
    <row r="1056" spans="2:23">
      <c r="B1056" s="13">
        <v>47</v>
      </c>
      <c r="C1056" s="16">
        <f t="shared" si="867"/>
        <v>0</v>
      </c>
      <c r="D1056" s="16">
        <f t="shared" si="873"/>
        <v>-49145.893646848381</v>
      </c>
      <c r="E1056" s="16">
        <f t="shared" si="874"/>
        <v>0</v>
      </c>
      <c r="F1056" s="16">
        <f t="shared" si="868"/>
        <v>-49145.893646848381</v>
      </c>
      <c r="G1056" s="16">
        <f t="shared" si="875"/>
        <v>0</v>
      </c>
      <c r="H1056" s="16">
        <f t="shared" si="876"/>
        <v>302068.55630908959</v>
      </c>
      <c r="I1056" s="16">
        <f t="shared" si="877"/>
        <v>0</v>
      </c>
      <c r="J1056" s="16">
        <f t="shared" si="869"/>
        <v>302068.55630908959</v>
      </c>
      <c r="K1056" s="16">
        <f t="shared" si="878"/>
        <v>16112.284871467125</v>
      </c>
      <c r="L1056" s="16">
        <f t="shared" si="879"/>
        <v>-10475.996025962313</v>
      </c>
      <c r="M1056" s="16">
        <f t="shared" si="880"/>
        <v>0</v>
      </c>
      <c r="N1056" s="16">
        <f t="shared" si="870"/>
        <v>-10475.996025962313</v>
      </c>
      <c r="O1056" s="16">
        <f t="shared" si="881"/>
        <v>0</v>
      </c>
      <c r="P1056" s="16">
        <f t="shared" si="882"/>
        <v>-1481.7635898095245</v>
      </c>
      <c r="Q1056" s="16">
        <f t="shared" si="883"/>
        <v>0</v>
      </c>
      <c r="R1056" s="16">
        <f t="shared" si="871"/>
        <v>-1481.7635898095245</v>
      </c>
      <c r="S1056" s="16">
        <f t="shared" si="884"/>
        <v>0</v>
      </c>
      <c r="T1056" s="16">
        <f t="shared" si="885"/>
        <v>35.388521653593052</v>
      </c>
      <c r="U1056" s="16">
        <f t="shared" si="886"/>
        <v>0</v>
      </c>
      <c r="V1056" s="16">
        <f t="shared" si="872"/>
        <v>35.388521653593052</v>
      </c>
      <c r="W1056" s="16">
        <f t="shared" si="887"/>
        <v>3.6563930820722503</v>
      </c>
    </row>
    <row r="1057" spans="1:23">
      <c r="B1057" s="13">
        <v>48</v>
      </c>
      <c r="C1057" s="16">
        <f t="shared" si="867"/>
        <v>0</v>
      </c>
      <c r="D1057" s="16">
        <f t="shared" si="873"/>
        <v>-49145.893646848381</v>
      </c>
      <c r="E1057" s="16">
        <f t="shared" si="874"/>
        <v>0</v>
      </c>
      <c r="F1057" s="16">
        <f t="shared" si="868"/>
        <v>-49145.893646848381</v>
      </c>
      <c r="G1057" s="16">
        <f t="shared" si="875"/>
        <v>0</v>
      </c>
      <c r="H1057" s="16">
        <f t="shared" si="876"/>
        <v>302068.55630908959</v>
      </c>
      <c r="I1057" s="16">
        <f t="shared" si="877"/>
        <v>0</v>
      </c>
      <c r="J1057" s="16">
        <f t="shared" si="869"/>
        <v>302068.55630908959</v>
      </c>
      <c r="K1057" s="16">
        <f t="shared" si="878"/>
        <v>15796.357717124632</v>
      </c>
      <c r="L1057" s="16">
        <f t="shared" si="879"/>
        <v>-10475.996025962313</v>
      </c>
      <c r="M1057" s="16">
        <f t="shared" si="880"/>
        <v>0</v>
      </c>
      <c r="N1057" s="16">
        <f t="shared" si="870"/>
        <v>-10475.996025962313</v>
      </c>
      <c r="O1057" s="16">
        <f t="shared" si="881"/>
        <v>0</v>
      </c>
      <c r="P1057" s="16">
        <f t="shared" si="882"/>
        <v>-1481.7635898095245</v>
      </c>
      <c r="Q1057" s="16">
        <f t="shared" si="883"/>
        <v>0</v>
      </c>
      <c r="R1057" s="16">
        <f t="shared" si="871"/>
        <v>-1481.7635898095245</v>
      </c>
      <c r="S1057" s="16">
        <f t="shared" si="884"/>
        <v>0</v>
      </c>
      <c r="T1057" s="16">
        <f t="shared" si="885"/>
        <v>35.388521653593052</v>
      </c>
      <c r="U1057" s="16">
        <f t="shared" si="886"/>
        <v>0</v>
      </c>
      <c r="V1057" s="16">
        <f t="shared" si="872"/>
        <v>35.388521653593052</v>
      </c>
      <c r="W1057" s="16">
        <f t="shared" si="887"/>
        <v>3.5846991000708335</v>
      </c>
    </row>
    <row r="1058" spans="1:23">
      <c r="B1058" s="13">
        <v>49</v>
      </c>
      <c r="C1058" s="16">
        <f t="shared" si="867"/>
        <v>0</v>
      </c>
      <c r="D1058" s="16">
        <f t="shared" si="873"/>
        <v>-49145.893646848381</v>
      </c>
      <c r="E1058" s="16">
        <f t="shared" si="874"/>
        <v>0</v>
      </c>
      <c r="F1058" s="16">
        <f t="shared" si="868"/>
        <v>-49145.893646848381</v>
      </c>
      <c r="G1058" s="16">
        <f t="shared" si="875"/>
        <v>0</v>
      </c>
      <c r="H1058" s="16">
        <f t="shared" si="876"/>
        <v>302068.55630908959</v>
      </c>
      <c r="I1058" s="16">
        <f t="shared" si="877"/>
        <v>0</v>
      </c>
      <c r="J1058" s="16">
        <f t="shared" si="869"/>
        <v>302068.55630908959</v>
      </c>
      <c r="K1058" s="16">
        <f t="shared" si="878"/>
        <v>15486.625212867286</v>
      </c>
      <c r="L1058" s="16">
        <f t="shared" si="879"/>
        <v>-10475.996025962313</v>
      </c>
      <c r="M1058" s="16">
        <f t="shared" si="880"/>
        <v>0</v>
      </c>
      <c r="N1058" s="16">
        <f t="shared" si="870"/>
        <v>-10475.996025962313</v>
      </c>
      <c r="O1058" s="16">
        <f t="shared" si="881"/>
        <v>0</v>
      </c>
      <c r="P1058" s="16">
        <f t="shared" si="882"/>
        <v>-1481.7635898095245</v>
      </c>
      <c r="Q1058" s="16">
        <f t="shared" si="883"/>
        <v>0</v>
      </c>
      <c r="R1058" s="16">
        <f t="shared" si="871"/>
        <v>-1481.7635898095245</v>
      </c>
      <c r="S1058" s="16">
        <f t="shared" si="884"/>
        <v>0</v>
      </c>
      <c r="T1058" s="16">
        <f t="shared" si="885"/>
        <v>35.388521653593052</v>
      </c>
      <c r="U1058" s="16">
        <f t="shared" si="886"/>
        <v>0</v>
      </c>
      <c r="V1058" s="16">
        <f t="shared" si="872"/>
        <v>35.388521653593052</v>
      </c>
      <c r="W1058" s="16">
        <f t="shared" si="887"/>
        <v>3.5144108824223856</v>
      </c>
    </row>
    <row r="1059" spans="1:23">
      <c r="B1059" s="13">
        <v>50</v>
      </c>
      <c r="C1059" s="16">
        <f t="shared" si="867"/>
        <v>0</v>
      </c>
      <c r="D1059" s="16">
        <f t="shared" si="873"/>
        <v>-49145.893646848381</v>
      </c>
      <c r="E1059" s="16">
        <f t="shared" si="874"/>
        <v>0</v>
      </c>
      <c r="F1059" s="16">
        <f t="shared" si="868"/>
        <v>-49145.893646848381</v>
      </c>
      <c r="G1059" s="16">
        <f t="shared" si="875"/>
        <v>0</v>
      </c>
      <c r="H1059" s="16">
        <f t="shared" si="876"/>
        <v>302068.55630908959</v>
      </c>
      <c r="I1059" s="16">
        <f t="shared" si="877"/>
        <v>0</v>
      </c>
      <c r="J1059" s="16">
        <f t="shared" si="869"/>
        <v>302068.55630908959</v>
      </c>
      <c r="K1059" s="16">
        <f t="shared" si="878"/>
        <v>15182.965894967927</v>
      </c>
      <c r="L1059" s="16">
        <f t="shared" si="879"/>
        <v>-10475.996025962313</v>
      </c>
      <c r="M1059" s="16">
        <f t="shared" si="880"/>
        <v>0</v>
      </c>
      <c r="N1059" s="16">
        <f t="shared" si="870"/>
        <v>-10475.996025962313</v>
      </c>
      <c r="O1059" s="16">
        <f t="shared" si="881"/>
        <v>0</v>
      </c>
      <c r="P1059" s="16">
        <f t="shared" si="882"/>
        <v>-1481.7635898095245</v>
      </c>
      <c r="Q1059" s="16">
        <f t="shared" si="883"/>
        <v>0</v>
      </c>
      <c r="R1059" s="16">
        <f t="shared" si="871"/>
        <v>-1481.7635898095245</v>
      </c>
      <c r="S1059" s="16">
        <f t="shared" si="884"/>
        <v>0</v>
      </c>
      <c r="T1059" s="16">
        <f t="shared" si="885"/>
        <v>35.388521653593052</v>
      </c>
      <c r="U1059" s="16">
        <f t="shared" si="886"/>
        <v>0</v>
      </c>
      <c r="V1059" s="16">
        <f t="shared" si="872"/>
        <v>35.388521653593052</v>
      </c>
      <c r="W1059" s="16">
        <f t="shared" si="887"/>
        <v>3.4455008651199859</v>
      </c>
    </row>
    <row r="1060" spans="1:23">
      <c r="B1060" s="13">
        <v>51</v>
      </c>
      <c r="C1060" s="16">
        <f t="shared" si="867"/>
        <v>0</v>
      </c>
      <c r="D1060" s="16">
        <f t="shared" si="873"/>
        <v>-49145.893646848381</v>
      </c>
      <c r="E1060" s="16">
        <f t="shared" si="874"/>
        <v>0</v>
      </c>
      <c r="F1060" s="16">
        <f t="shared" si="868"/>
        <v>-49145.893646848381</v>
      </c>
      <c r="G1060" s="16">
        <f t="shared" si="875"/>
        <v>0</v>
      </c>
      <c r="H1060" s="16">
        <f t="shared" si="876"/>
        <v>302068.55630908959</v>
      </c>
      <c r="I1060" s="16">
        <f t="shared" si="877"/>
        <v>0</v>
      </c>
      <c r="J1060" s="16">
        <f t="shared" si="869"/>
        <v>302068.55630908959</v>
      </c>
      <c r="K1060" s="16">
        <f t="shared" si="878"/>
        <v>14885.260681341104</v>
      </c>
      <c r="L1060" s="16">
        <f t="shared" si="879"/>
        <v>-10475.996025962313</v>
      </c>
      <c r="M1060" s="16">
        <f t="shared" si="880"/>
        <v>0</v>
      </c>
      <c r="N1060" s="16">
        <f t="shared" si="870"/>
        <v>-10475.996025962313</v>
      </c>
      <c r="O1060" s="16">
        <f t="shared" si="881"/>
        <v>0</v>
      </c>
      <c r="P1060" s="16">
        <f t="shared" si="882"/>
        <v>-1481.7635898095245</v>
      </c>
      <c r="Q1060" s="16">
        <f t="shared" si="883"/>
        <v>0</v>
      </c>
      <c r="R1060" s="16">
        <f t="shared" si="871"/>
        <v>-1481.7635898095245</v>
      </c>
      <c r="S1060" s="16">
        <f t="shared" si="884"/>
        <v>0</v>
      </c>
      <c r="T1060" s="16">
        <f t="shared" si="885"/>
        <v>35.388521653593052</v>
      </c>
      <c r="U1060" s="16">
        <f t="shared" si="886"/>
        <v>0</v>
      </c>
      <c r="V1060" s="16">
        <f t="shared" si="872"/>
        <v>35.388521653593052</v>
      </c>
      <c r="W1060" s="16">
        <f t="shared" si="887"/>
        <v>3.377942024627437</v>
      </c>
    </row>
    <row r="1061" spans="1:23">
      <c r="B1061" s="13">
        <v>52</v>
      </c>
      <c r="C1061" s="16">
        <f t="shared" si="867"/>
        <v>0</v>
      </c>
      <c r="D1061" s="16">
        <f t="shared" si="873"/>
        <v>-49145.893646848381</v>
      </c>
      <c r="E1061" s="16">
        <f t="shared" si="874"/>
        <v>0</v>
      </c>
      <c r="F1061" s="16">
        <f t="shared" si="868"/>
        <v>-49145.893646848381</v>
      </c>
      <c r="G1061" s="16">
        <f t="shared" si="875"/>
        <v>0</v>
      </c>
      <c r="H1061" s="16">
        <f t="shared" si="876"/>
        <v>302068.55630908959</v>
      </c>
      <c r="I1061" s="16">
        <f t="shared" si="877"/>
        <v>0</v>
      </c>
      <c r="J1061" s="16">
        <f t="shared" si="869"/>
        <v>302068.55630908959</v>
      </c>
      <c r="K1061" s="16">
        <f t="shared" si="878"/>
        <v>14593.392824844219</v>
      </c>
      <c r="L1061" s="16">
        <f t="shared" si="879"/>
        <v>-10475.996025962313</v>
      </c>
      <c r="M1061" s="16">
        <f t="shared" si="880"/>
        <v>0</v>
      </c>
      <c r="N1061" s="16">
        <f t="shared" si="870"/>
        <v>-10475.996025962313</v>
      </c>
      <c r="O1061" s="16">
        <f t="shared" si="881"/>
        <v>0</v>
      </c>
      <c r="P1061" s="16">
        <f t="shared" si="882"/>
        <v>-1481.7635898095245</v>
      </c>
      <c r="Q1061" s="16">
        <f t="shared" si="883"/>
        <v>0</v>
      </c>
      <c r="R1061" s="16">
        <f t="shared" si="871"/>
        <v>-1481.7635898095245</v>
      </c>
      <c r="S1061" s="16">
        <f t="shared" si="884"/>
        <v>0</v>
      </c>
      <c r="T1061" s="16">
        <f t="shared" si="885"/>
        <v>35.388521653593052</v>
      </c>
      <c r="U1061" s="16">
        <f t="shared" si="886"/>
        <v>0</v>
      </c>
      <c r="V1061" s="16">
        <f t="shared" si="872"/>
        <v>35.388521653593052</v>
      </c>
      <c r="W1061" s="16">
        <f t="shared" si="887"/>
        <v>3.3117078672818008</v>
      </c>
    </row>
    <row r="1062" spans="1:23">
      <c r="B1062" s="13">
        <v>53</v>
      </c>
      <c r="C1062" s="16">
        <f t="shared" si="867"/>
        <v>0</v>
      </c>
      <c r="D1062" s="16">
        <f t="shared" si="873"/>
        <v>-49145.893646848381</v>
      </c>
      <c r="E1062" s="16">
        <f t="shared" si="874"/>
        <v>0</v>
      </c>
      <c r="F1062" s="16">
        <f t="shared" si="868"/>
        <v>-49145.893646848381</v>
      </c>
      <c r="G1062" s="16">
        <f t="shared" si="875"/>
        <v>0</v>
      </c>
      <c r="H1062" s="16">
        <f t="shared" si="876"/>
        <v>302068.55630908959</v>
      </c>
      <c r="I1062" s="16">
        <f t="shared" si="877"/>
        <v>0</v>
      </c>
      <c r="J1062" s="16">
        <f t="shared" si="869"/>
        <v>302068.55630908959</v>
      </c>
      <c r="K1062" s="16">
        <f t="shared" si="878"/>
        <v>14307.247867494332</v>
      </c>
      <c r="L1062" s="16">
        <f t="shared" si="879"/>
        <v>-10475.996025962313</v>
      </c>
      <c r="M1062" s="16">
        <f t="shared" si="880"/>
        <v>0</v>
      </c>
      <c r="N1062" s="16">
        <f t="shared" si="870"/>
        <v>-10475.996025962313</v>
      </c>
      <c r="O1062" s="16">
        <f t="shared" si="881"/>
        <v>0</v>
      </c>
      <c r="P1062" s="16">
        <f t="shared" si="882"/>
        <v>-1481.7635898095245</v>
      </c>
      <c r="Q1062" s="16">
        <f t="shared" si="883"/>
        <v>0</v>
      </c>
      <c r="R1062" s="16">
        <f t="shared" si="871"/>
        <v>-1481.7635898095245</v>
      </c>
      <c r="S1062" s="16">
        <f t="shared" si="884"/>
        <v>0</v>
      </c>
      <c r="T1062" s="16">
        <f t="shared" si="885"/>
        <v>35.388521653593052</v>
      </c>
      <c r="U1062" s="16">
        <f t="shared" si="886"/>
        <v>0</v>
      </c>
      <c r="V1062" s="16">
        <f t="shared" si="872"/>
        <v>35.388521653593052</v>
      </c>
      <c r="W1062" s="16">
        <f t="shared" si="887"/>
        <v>3.2467724189037264</v>
      </c>
    </row>
    <row r="1064" spans="1:23">
      <c r="A1064" s="2" t="s">
        <v>617</v>
      </c>
      <c r="B1064" s="5" t="s">
        <v>608</v>
      </c>
      <c r="C1064" s="20">
        <f>$X$1081</f>
        <v>1.1763003696431951E-2</v>
      </c>
    </row>
    <row r="1065" spans="1:23">
      <c r="A1065" s="5" t="s">
        <v>602</v>
      </c>
      <c r="B1065" s="11">
        <f>'3 - Le tre forze'!$C$2327+24</f>
        <v>24438</v>
      </c>
    </row>
    <row r="1066" spans="1:23">
      <c r="A1066" s="5" t="s">
        <v>397</v>
      </c>
      <c r="B1066" s="11">
        <f>MAX(0,$B$1065-$B$78)</f>
        <v>114</v>
      </c>
    </row>
    <row r="1067" spans="1:23">
      <c r="A1067" s="5" t="s">
        <v>398</v>
      </c>
      <c r="B1067" s="11">
        <f>INT($B$1065/12)</f>
        <v>2036</v>
      </c>
    </row>
    <row r="1068" spans="1:23">
      <c r="A1068" s="5" t="s">
        <v>399</v>
      </c>
      <c r="B1068" s="18">
        <f>MOD($B$1065,12)/12</f>
        <v>0.5</v>
      </c>
    </row>
    <row r="1069" spans="1:23">
      <c r="A1069" s="5" t="s">
        <v>381</v>
      </c>
      <c r="B1069" s="16">
        <f>INDEX('3 - Le tre forze'!$J$242:$J$734,$B$1066+1)</f>
        <v>295005.81333251868</v>
      </c>
    </row>
    <row r="1070" spans="1:23">
      <c r="A1070" s="5" t="s">
        <v>609</v>
      </c>
      <c r="B1070" s="21">
        <f>INDEX('3 - Le tre forze'!$D$242:$D$734,$B$1066+1)</f>
        <v>1.2069843298600913</v>
      </c>
    </row>
    <row r="1071" spans="1:23">
      <c r="A1071" s="5" t="s">
        <v>192</v>
      </c>
      <c r="B1071" s="16">
        <f>'3 - Le tre forze'!$B$23</f>
        <v>254467.88277408213</v>
      </c>
    </row>
    <row r="1072" spans="1:23">
      <c r="A1072" s="5" t="s">
        <v>610</v>
      </c>
      <c r="B1072" s="34">
        <f>INDEX('3 - Le tre forze'!$AA$163:$AA$239,2027-2008)</f>
        <v>1020.5379810606058</v>
      </c>
    </row>
    <row r="1073" spans="1:24">
      <c r="A1073" s="5" t="s">
        <v>401</v>
      </c>
      <c r="B1073" s="16">
        <f>INDEX('3 - Le tre forze'!$AK$163:$AK$239,($B$1067-1)-2008)+INDEX('3 - Le tre forze'!$AG$163:$AG$239,$B$1067-2008)*$B$1068/INDEX('3 - Le tre forze'!$L$163:$L$239,$B$1067-2008)</f>
        <v>324432.27158005012</v>
      </c>
    </row>
    <row r="1074" spans="1:24">
      <c r="A1074" s="5" t="s">
        <v>402</v>
      </c>
      <c r="B1074" s="16">
        <f>$B$1073*$B$87</f>
        <v>28313.992318297634</v>
      </c>
    </row>
    <row r="1075" spans="1:24">
      <c r="A1075" s="5" t="s">
        <v>403</v>
      </c>
      <c r="B1075" s="16">
        <f>MAX(0,IF($B$1074&lt;=28000,0.23*$B$1074,IF($B$1074&lt;=50000,6440+0.33*($B$1074-28000),13700+0.43*($B$1074-50000)))-(IF($B$1074&lt;=8500,1955,IF($B$1074&lt;=28000,700+1255*(28000-$B$1074)/19500,IF($B$1074&lt;=50000,700*(50000-$B$1074)/22000,0)))+IF(AND($B$1074&gt;25000,$B$1074&lt;=29000),50,0)))</f>
        <v>5803.608129711326</v>
      </c>
    </row>
    <row r="1076" spans="1:24">
      <c r="A1076" s="5" t="s">
        <v>404</v>
      </c>
      <c r="B1076" s="16">
        <f>$B$1074-$B$1075-IF($B$1075&gt;0,$B$82*$B$1074,0)</f>
        <v>21944.104342220355</v>
      </c>
    </row>
    <row r="1077" spans="1:24">
      <c r="A1077" s="5" t="s">
        <v>405</v>
      </c>
      <c r="B1077" s="11">
        <f>$B$77-$B$1065</f>
        <v>476</v>
      </c>
    </row>
    <row r="1078" spans="1:24">
      <c r="A1078" s="5" t="s">
        <v>406</v>
      </c>
      <c r="B1078" s="11">
        <f>$B$79-$B$1065</f>
        <v>204</v>
      </c>
    </row>
    <row r="1079" spans="1:24">
      <c r="A1079" s="5" t="s">
        <v>133</v>
      </c>
      <c r="B1079" s="11">
        <f>ROUNDUP($B$1077/12,0)</f>
        <v>40</v>
      </c>
    </row>
    <row r="1080" spans="1:24">
      <c r="A1080" s="5" t="s">
        <v>407</v>
      </c>
      <c r="B1080" s="16">
        <f>$B$81</f>
        <v>22000</v>
      </c>
    </row>
    <row r="1081" spans="1:24">
      <c r="A1081" s="5" t="s">
        <v>611</v>
      </c>
      <c r="D1081" s="20">
        <f>0.015</f>
        <v>1.4999999999999999E-2</v>
      </c>
      <c r="H1081" s="20">
        <f>0.035</f>
        <v>3.5000000000000003E-2</v>
      </c>
      <c r="L1081" s="30">
        <f>MAX(-0.99,MIN(10,IF($H$1082=$D$1082,$H$1081,$H$1081-$H$1082*($H$1081-$D$1081)/($H$1082-$D$1082))))</f>
        <v>1.2655601882133848E-2</v>
      </c>
      <c r="P1081" s="30">
        <f>MAX(-0.99,MIN(10,IF($L$1082=$H$1082,$L$1081,$L$1081-$L$1082*($L$1081-$H$1081)/($L$1082-$H$1082))))</f>
        <v>1.1906336036064119E-2</v>
      </c>
      <c r="T1081" s="30">
        <f>MAX(-0.99,MIN(10,IF($P$1082=$L$1082,$P$1081,$P$1081-$P$1082*($P$1081-$L$1081)/($P$1082-$L$1082))))</f>
        <v>1.1763306658920669E-2</v>
      </c>
      <c r="X1081" s="30">
        <f>MAX(-0.99,MIN(10,IF($T$1082=$P$1082,$T$1081,$T$1081-$T$1082*($T$1081-$P$1081)/($T$1082-$P$1082))))</f>
        <v>1.1763003696431951E-2</v>
      </c>
    </row>
    <row r="1082" spans="1:24">
      <c r="A1082" s="5" t="s">
        <v>435</v>
      </c>
      <c r="D1082" s="16">
        <f>MIN($F$1089:$F$1142)</f>
        <v>23122.400101537212</v>
      </c>
      <c r="H1082" s="16">
        <f>MIN($J$1089:$J$1142)</f>
        <v>220379.00020990934</v>
      </c>
      <c r="L1082" s="16">
        <f>MIN($N$1089:$N$1142)</f>
        <v>7150.1195438775467</v>
      </c>
      <c r="P1082" s="16">
        <f>MIN($R$1089:$R$1142)</f>
        <v>1146.1197126880554</v>
      </c>
      <c r="T1082" s="16">
        <f>MIN($V$1089:$V$1142)</f>
        <v>2.4225606127395523</v>
      </c>
    </row>
    <row r="1083" spans="1:24">
      <c r="A1083" s="5" t="s">
        <v>612</v>
      </c>
      <c r="D1083" s="21">
        <f>1+$D$1081</f>
        <v>1.0149999999999999</v>
      </c>
      <c r="H1083" s="21">
        <f>1+$H$1081</f>
        <v>1.0349999999999999</v>
      </c>
      <c r="L1083" s="21">
        <f>1+$L$1081</f>
        <v>1.0126556018821338</v>
      </c>
      <c r="P1083" s="21">
        <f>1+$P$1081</f>
        <v>1.0119063360360641</v>
      </c>
      <c r="T1083" s="21">
        <f>1+$T$1081</f>
        <v>1.0117633066589207</v>
      </c>
    </row>
    <row r="1084" spans="1:24">
      <c r="A1084" s="5" t="s">
        <v>613</v>
      </c>
      <c r="D1084" s="21">
        <f>((1+$D$1081)*$B$72)^(1/12)</f>
        <v>1.0010744609719697</v>
      </c>
      <c r="H1084" s="21">
        <f>((1+$H$1081)*$B$72)^(1/12)</f>
        <v>1.0027036001568403</v>
      </c>
      <c r="L1084" s="21">
        <f>((1+$L$1081)*$B$72)^(1/12)</f>
        <v>1.0008815705543823</v>
      </c>
      <c r="P1084" s="21">
        <f>((1+$P$1081)*$B$72)^(1/12)</f>
        <v>1.0008198367648629</v>
      </c>
      <c r="T1084" s="21">
        <f>((1+$T$1081)*$B$72)^(1/12)</f>
        <v>1.0008080474727774</v>
      </c>
    </row>
    <row r="1085" spans="1:24">
      <c r="A1085" s="5" t="s">
        <v>614</v>
      </c>
      <c r="D1085" s="16">
        <f>IF(ABS($D$1084-1)&lt;0.000000000001,$B$1071+$B$1072*$B$1066,$B$1071*$D$1084^$B$1066+$B$1072*($D$1084^$B$1066-1)/($D$1084-1))</f>
        <v>411303.73539799685</v>
      </c>
      <c r="H1085" s="16">
        <f>IF(ABS($H$1084-1)&lt;0.000000000001,$B$1071+$B$1072*$B$1066,$B$1071*$H$1084^$B$1066+$B$1072*($H$1084^$B$1066-1)/($H$1084-1))</f>
        <v>482233.17671034846</v>
      </c>
      <c r="L1085" s="16">
        <f>IF(ABS($L$1084-1)&lt;0.000000000001,$B$1071+$B$1072*$B$1066,$B$1071*$L$1084^$B$1066+$B$1072*($L$1084^$B$1066-1)/($L$1084-1))</f>
        <v>403690.04894399754</v>
      </c>
      <c r="P1085" s="16">
        <f>IF(ABS($P$1084-1)&lt;0.000000000001,$B$1071+$B$1072*$B$1066,$B$1071*$P$1084^$B$1066+$B$1072*($P$1084^$B$1066-1)/($P$1084-1))</f>
        <v>401286.06292084209</v>
      </c>
      <c r="T1085" s="16">
        <f>IF(ABS($T$1084-1)&lt;0.000000000001,$B$1071+$B$1072*$B$1066,$B$1071*$T$1084^$B$1066+$B$1072*($T$1084^$B$1066-1)/($T$1084-1))</f>
        <v>400828.76233013195</v>
      </c>
    </row>
    <row r="1086" spans="1:24">
      <c r="A1086" s="5" t="s">
        <v>195</v>
      </c>
      <c r="D1086" s="20">
        <f>MAX(0,1-$B$1069/($D$1085*$B$1070))</f>
        <v>0.40575397037296634</v>
      </c>
      <c r="H1086" s="20">
        <f>MAX(0,1-$B$1069/($H$1085*$B$1070))</f>
        <v>0.49315886269302667</v>
      </c>
      <c r="L1086" s="20">
        <f>MAX(0,1-$B$1069/($L$1085*$B$1070))</f>
        <v>0.39454635463423438</v>
      </c>
      <c r="P1086" s="20">
        <f>MAX(0,1-$B$1069/($P$1085*$B$1070))</f>
        <v>0.39091926105781249</v>
      </c>
      <c r="T1086" s="20">
        <f>MAX(0,1-$B$1069/($T$1085*$B$1070))</f>
        <v>0.39022436835577878</v>
      </c>
    </row>
    <row r="1088" spans="1:24" ht="32.1" customHeight="1">
      <c r="B1088" s="12" t="s">
        <v>136</v>
      </c>
      <c r="C1088" s="12" t="s">
        <v>137</v>
      </c>
      <c r="D1088" s="12" t="s">
        <v>138</v>
      </c>
      <c r="E1088" s="12" t="s">
        <v>139</v>
      </c>
      <c r="F1088" s="12" t="s">
        <v>140</v>
      </c>
      <c r="G1088" s="12" t="s">
        <v>141</v>
      </c>
      <c r="H1088" s="12" t="s">
        <v>142</v>
      </c>
      <c r="I1088" s="12" t="s">
        <v>143</v>
      </c>
      <c r="J1088" s="12" t="s">
        <v>144</v>
      </c>
      <c r="K1088" s="12" t="s">
        <v>145</v>
      </c>
      <c r="L1088" s="12" t="s">
        <v>146</v>
      </c>
      <c r="M1088" s="12" t="s">
        <v>147</v>
      </c>
      <c r="N1088" s="12" t="s">
        <v>148</v>
      </c>
      <c r="O1088" s="12" t="s">
        <v>149</v>
      </c>
      <c r="P1088" s="12" t="s">
        <v>150</v>
      </c>
      <c r="Q1088" s="12" t="s">
        <v>151</v>
      </c>
      <c r="R1088" s="12" t="s">
        <v>152</v>
      </c>
      <c r="S1088" s="12" t="s">
        <v>153</v>
      </c>
      <c r="T1088" s="12" t="s">
        <v>154</v>
      </c>
      <c r="U1088" s="12" t="s">
        <v>155</v>
      </c>
      <c r="V1088" s="12" t="s">
        <v>156</v>
      </c>
      <c r="W1088" s="12" t="s">
        <v>157</v>
      </c>
      <c r="X1088" s="12" t="s">
        <v>615</v>
      </c>
    </row>
    <row r="1089" spans="2:23">
      <c r="B1089" s="13">
        <v>0</v>
      </c>
      <c r="C1089" s="16">
        <f t="shared" ref="C1089:C1120" si="888">IF($B$1077-12*$B1089&lt;=0,0,($B$1080*MIN(12,$B$1077-12*$B1089)-$B$1076*(MIN(12,$B$1077-12*$B1089)-MAX(0,MIN(12,$B$1077-12*$B1089,$B$1078-12*$B1089))))/12)</f>
        <v>22000</v>
      </c>
      <c r="D1089" s="16">
        <f>$D$1085</f>
        <v>411303.73539799685</v>
      </c>
      <c r="E1089" s="16">
        <f>IF(AND(C1089&gt;0,D1089&gt;0),C1089/(1-$B$71*MAX(0,1-$D$1085*(1-$D$1086)/D1089)),0)</f>
        <v>24594.636574383425</v>
      </c>
      <c r="F1089" s="16">
        <f t="shared" ref="F1089:F1120" si="889">IF(E1089&gt;0,IF(E1089&lt;=D1089,D1089-E1089,C1089*(D1089/E1089-1)),D1089-C1089)</f>
        <v>386709.09882361343</v>
      </c>
      <c r="G1089" s="16">
        <f>IF(E1089&gt;0,IF(E1089&lt;=D1089,$D$1085*(1-$D$1086)*(1-E1089/D1089),0),IF(AND(C1089&lt;0,F1089&gt;0),$D$1085*(1-$D$1086)-C1089,$D$1085*(1-$D$1086)))/$B$74</f>
        <v>225294.45744762791</v>
      </c>
      <c r="H1089" s="16">
        <f>$H$1085</f>
        <v>482233.17671034846</v>
      </c>
      <c r="I1089" s="16">
        <f>IF(AND(C1089&gt;0,H1089&gt;0),C1089/(1-$B$71*MAX(0,1-$H$1085*(1-$H$1086)/H1089)),0)</f>
        <v>25235.762365516039</v>
      </c>
      <c r="J1089" s="16">
        <f t="shared" ref="J1089:J1120" si="890">IF(I1089&gt;0,IF(I1089&lt;=H1089,H1089-I1089,C1089*(H1089/I1089-1)),H1089-C1089)</f>
        <v>456997.41434483242</v>
      </c>
      <c r="K1089" s="16">
        <f>IF(I1089&gt;0,IF(I1089&lt;=H1089,$H$1085*(1-$H$1086)*(1-I1089/H1089),0),IF(AND(C1089&lt;0,J1089&gt;0),$H$1085*(1-$H$1086)-C1089,$H$1085*(1-$H$1086)))/$B$74</f>
        <v>227083.42081655</v>
      </c>
      <c r="L1089" s="16">
        <f>$L$1085</f>
        <v>403690.04894399754</v>
      </c>
      <c r="M1089" s="16">
        <f>IF(AND(C1089&gt;0,L1089&gt;0),C1089/(1-$B$71*MAX(0,1-$L$1085*(1-$L$1086)/L1089)),0)</f>
        <v>24514.776035015402</v>
      </c>
      <c r="N1089" s="16">
        <f t="shared" ref="N1089:N1120" si="891">IF(M1089&gt;0,IF(M1089&lt;=L1089,L1089-M1089,C1089*(L1089/M1089-1)),L1089-C1089)</f>
        <v>379175.27290898212</v>
      </c>
      <c r="O1089" s="16">
        <f>IF(M1089&gt;0,IF(M1089&lt;=L1089,$L$1085*(1-$L$1086)*(1-M1089/L1089),0),IF(AND(C1089&lt;0,N1089&gt;0),$L$1085*(1-$L$1086)-C1089,$L$1085*(1-$L$1086)))/$B$74</f>
        <v>225071.61883853163</v>
      </c>
      <c r="P1089" s="16">
        <f>$P$1085</f>
        <v>401286.06292084209</v>
      </c>
      <c r="Q1089" s="16">
        <f>IF(AND(C1089&gt;0,P1089&gt;0),C1089/(1-$B$71*MAX(0,1-$P$1085*(1-$P$1086)/P1089)),0)</f>
        <v>24489.041925074631</v>
      </c>
      <c r="R1089" s="16">
        <f t="shared" ref="R1089:R1120" si="892">IF(Q1089&gt;0,IF(Q1089&lt;=P1089,P1089-Q1089,C1089*(P1089/Q1089-1)),P1089-C1089)</f>
        <v>376797.02099576744</v>
      </c>
      <c r="S1089" s="16">
        <f>IF(Q1089&gt;0,IF(Q1089&lt;=P1089,$P$1085*(1-$P$1086)*(1-Q1089/P1089),0),IF(AND(C1089&lt;0,R1089&gt;0),$P$1085*(1-$P$1086)-C1089,$P$1085*(1-$P$1086)))/$B$74</f>
        <v>224999.81174442844</v>
      </c>
      <c r="T1089" s="16">
        <f>$T$1085</f>
        <v>400828.76233013195</v>
      </c>
      <c r="U1089" s="16">
        <f>IF(AND(C1089&gt;0,T1089&gt;0),C1089/(1-$B$71*MAX(0,1-$T$1085*(1-$T$1086)/T1089)),0)</f>
        <v>24484.117849909657</v>
      </c>
      <c r="V1089" s="16">
        <f t="shared" ref="V1089:V1120" si="893">IF(U1089&gt;0,IF(U1089&lt;=T1089,T1089-U1089,C1089*(T1089/U1089-1)),T1089-C1089)</f>
        <v>376344.64448022231</v>
      </c>
      <c r="W1089" s="16">
        <f>IF(U1089&gt;0,IF(U1089&lt;=T1089,$T$1085*(1-$T$1086)*(1-U1089/T1089),0),IF(AND(C1089&lt;0,V1089&gt;0),$T$1085*(1-$T$1086)-C1089,$T$1085*(1-$T$1086)))/$B$74</f>
        <v>224986.07186651707</v>
      </c>
    </row>
    <row r="1090" spans="2:23">
      <c r="B1090" s="13">
        <v>1</v>
      </c>
      <c r="C1090" s="16">
        <f t="shared" si="888"/>
        <v>22000</v>
      </c>
      <c r="D1090" s="16">
        <f t="shared" ref="D1090:D1121" si="894">IF($B1090&gt;$B$1079,F1089,F1089*$D$1083*IF(F1089&gt;0,$B$72,1))</f>
        <v>391724.71583535563</v>
      </c>
      <c r="E1090" s="16">
        <f t="shared" ref="E1090:E1121" si="895">IF(AND(C1090&gt;0,D1090&gt;0),C1090/(1-$B$71*MAX(0,1-G1089/D1090)),0)</f>
        <v>24732.02265859961</v>
      </c>
      <c r="F1090" s="16">
        <f t="shared" si="889"/>
        <v>366992.69317675603</v>
      </c>
      <c r="G1090" s="16">
        <f t="shared" ref="G1090:G1121" si="896">IF(E1090&gt;0,IF(E1090&lt;=D1090,G1089*(1-E1090/D1090),0),IF(AND(C1090&lt;0,F1090&gt;0),G1089-C1090,G1089))/$B$74</f>
        <v>206931.58259331438</v>
      </c>
      <c r="H1090" s="16">
        <f t="shared" ref="H1090:H1121" si="897">IF($B1090&gt;$B$1079,J1089,J1089*$H$1083*IF(J1089&gt;0,$B$72,1))</f>
        <v>472046.33919920772</v>
      </c>
      <c r="I1090" s="16">
        <f t="shared" ref="I1090:I1121" si="898">IF(AND(C1090&gt;0,H1090&gt;0),C1090/(1-$B$71*MAX(0,1-K1089/H1090)),0)</f>
        <v>25431.290247564473</v>
      </c>
      <c r="J1090" s="16">
        <f t="shared" si="890"/>
        <v>446615.04895164323</v>
      </c>
      <c r="K1090" s="16">
        <f t="shared" ref="K1090:K1121" si="899">IF(I1090&gt;0,IF(I1090&lt;=H1090,K1089*(1-I1090/H1090),0),IF(AND(C1090&lt;0,J1090&gt;0),K1089-C1090,K1089))/$B$74</f>
        <v>210636.66740384881</v>
      </c>
      <c r="L1090" s="16">
        <f t="shared" ref="L1090:L1121" si="900">IF($B1090&gt;$B$1079,N1089,N1089*$L$1083*IF(N1089&gt;0,$B$72,1))</f>
        <v>383206.01627805468</v>
      </c>
      <c r="M1090" s="16">
        <f t="shared" ref="M1090:M1121" si="901">IF(AND(C1090&gt;0,L1090&gt;0),C1090/(1-$B$71*MAX(0,1-O1089/L1090)),0)</f>
        <v>24644.11680074074</v>
      </c>
      <c r="N1090" s="16">
        <f t="shared" si="891"/>
        <v>358561.89947731397</v>
      </c>
      <c r="O1090" s="16">
        <f t="shared" ref="O1090:O1121" si="902">IF(M1090&gt;0,IF(M1090&lt;=L1090,O1089*(1-M1090/L1090),0),IF(AND(C1090&lt;0,N1090&gt;0),O1089-C1090,O1089))/$B$74</f>
        <v>206467.82553003915</v>
      </c>
      <c r="P1090" s="16">
        <f t="shared" ref="P1090:P1121" si="903">IF($B1090&gt;$B$1079,R1089,R1089*$P$1083*IF(R1089&gt;0,$B$72,1))</f>
        <v>380520.72635924065</v>
      </c>
      <c r="Q1090" s="16">
        <f t="shared" ref="Q1090:Q1121" si="904">IF(AND(C1090&gt;0,P1090&gt;0),C1090/(1-$B$71*MAX(0,1-S1089/P1090)),0)</f>
        <v>24615.754522534655</v>
      </c>
      <c r="R1090" s="16">
        <f t="shared" si="892"/>
        <v>355904.97183670598</v>
      </c>
      <c r="S1090" s="16">
        <f t="shared" ref="S1090:S1121" si="905">IF(Q1090&gt;0,IF(Q1090&lt;=P1090,S1089*(1-Q1090/P1090),0),IF(AND(C1090&lt;0,R1090&gt;0),S1089-C1090,S1089))/$B$74</f>
        <v>206318.28582287722</v>
      </c>
      <c r="T1090" s="16">
        <f t="shared" ref="T1090:T1121" si="906">IF($B1090&gt;$B$1079,V1089,V1089*$T$1083*IF(V1089&gt;0,$B$72,1))</f>
        <v>380010.15853880026</v>
      </c>
      <c r="U1090" s="16">
        <f t="shared" ref="U1090:U1121" si="907">IF(AND(C1090&gt;0,T1090&gt;0),C1090/(1-$B$71*MAX(0,1-W1089/T1090)),0)</f>
        <v>24610.325598841533</v>
      </c>
      <c r="V1090" s="16">
        <f t="shared" si="893"/>
        <v>355399.83293995872</v>
      </c>
      <c r="W1090" s="16">
        <f t="shared" ref="W1090:W1121" si="908">IF(U1090&gt;0,IF(U1090&lt;=T1090,W1089*(1-U1090/T1090),0),IF(AND(C1090&lt;0,V1090&gt;0),W1089-C1090,W1089))/$B$74</f>
        <v>206289.66677389582</v>
      </c>
    </row>
    <row r="1091" spans="2:23">
      <c r="B1091" s="13">
        <v>2</v>
      </c>
      <c r="C1091" s="16">
        <f t="shared" si="888"/>
        <v>22000</v>
      </c>
      <c r="D1091" s="16">
        <f t="shared" si="894"/>
        <v>371752.5884072585</v>
      </c>
      <c r="E1091" s="16">
        <f t="shared" si="895"/>
        <v>24866.459884385538</v>
      </c>
      <c r="F1091" s="16">
        <f t="shared" si="889"/>
        <v>346886.12852287298</v>
      </c>
      <c r="G1091" s="16">
        <f t="shared" si="896"/>
        <v>189303.89060598431</v>
      </c>
      <c r="H1091" s="16">
        <f t="shared" si="897"/>
        <v>461322.08251362079</v>
      </c>
      <c r="I1091" s="16">
        <f t="shared" si="898"/>
        <v>25619.696444706558</v>
      </c>
      <c r="J1091" s="16">
        <f t="shared" si="890"/>
        <v>435702.3860689142</v>
      </c>
      <c r="K1091" s="16">
        <f t="shared" si="899"/>
        <v>195038.11800182331</v>
      </c>
      <c r="L1091" s="16">
        <f t="shared" si="900"/>
        <v>362373.5166949461</v>
      </c>
      <c r="M1091" s="16">
        <f t="shared" si="901"/>
        <v>24770.898560648508</v>
      </c>
      <c r="N1091" s="16">
        <f t="shared" si="891"/>
        <v>337602.61813429761</v>
      </c>
      <c r="O1091" s="16">
        <f t="shared" si="902"/>
        <v>188582.57757424613</v>
      </c>
      <c r="P1091" s="16">
        <f t="shared" si="903"/>
        <v>359422.21103624313</v>
      </c>
      <c r="Q1091" s="16">
        <f t="shared" si="904"/>
        <v>24740.027627920736</v>
      </c>
      <c r="R1091" s="16">
        <f t="shared" si="892"/>
        <v>334682.18340832239</v>
      </c>
      <c r="S1091" s="16">
        <f t="shared" si="905"/>
        <v>188349.8294065212</v>
      </c>
      <c r="T1091" s="16">
        <f t="shared" si="906"/>
        <v>358861.34914103791</v>
      </c>
      <c r="U1091" s="16">
        <f t="shared" si="907"/>
        <v>24734.116385120804</v>
      </c>
      <c r="V1091" s="16">
        <f t="shared" si="893"/>
        <v>334127.23275591712</v>
      </c>
      <c r="W1091" s="16">
        <f t="shared" si="908"/>
        <v>188305.27709729379</v>
      </c>
    </row>
    <row r="1092" spans="2:23">
      <c r="B1092" s="13">
        <v>3</v>
      </c>
      <c r="C1092" s="16">
        <f t="shared" si="888"/>
        <v>22000</v>
      </c>
      <c r="D1092" s="16">
        <f t="shared" si="894"/>
        <v>351385.24160981464</v>
      </c>
      <c r="E1092" s="16">
        <f t="shared" si="895"/>
        <v>24997.972658737504</v>
      </c>
      <c r="F1092" s="16">
        <f t="shared" si="889"/>
        <v>326387.26895107713</v>
      </c>
      <c r="G1092" s="16">
        <f t="shared" si="896"/>
        <v>172388.80590128838</v>
      </c>
      <c r="H1092" s="16">
        <f t="shared" si="897"/>
        <v>450050.06564216351</v>
      </c>
      <c r="I1092" s="16">
        <f t="shared" si="898"/>
        <v>25801.120257296669</v>
      </c>
      <c r="J1092" s="16">
        <f t="shared" si="890"/>
        <v>424248.94538486685</v>
      </c>
      <c r="K1092" s="16">
        <f t="shared" si="899"/>
        <v>180251.65788413875</v>
      </c>
      <c r="L1092" s="16">
        <f t="shared" si="900"/>
        <v>341191.4320988438</v>
      </c>
      <c r="M1092" s="16">
        <f t="shared" si="901"/>
        <v>24895.139750979408</v>
      </c>
      <c r="N1092" s="16">
        <f t="shared" si="891"/>
        <v>316296.29234786436</v>
      </c>
      <c r="O1092" s="16">
        <f t="shared" si="902"/>
        <v>171394.69677612651</v>
      </c>
      <c r="P1092" s="16">
        <f t="shared" si="903"/>
        <v>337989.687905367</v>
      </c>
      <c r="Q1092" s="16">
        <f t="shared" si="904"/>
        <v>24861.878011702465</v>
      </c>
      <c r="R1092" s="16">
        <f t="shared" si="892"/>
        <v>313127.80989366455</v>
      </c>
      <c r="S1092" s="16">
        <f t="shared" si="905"/>
        <v>171073.70050661892</v>
      </c>
      <c r="T1092" s="16">
        <f t="shared" si="906"/>
        <v>337381.55851020571</v>
      </c>
      <c r="U1092" s="16">
        <f t="shared" si="907"/>
        <v>24855.506673879303</v>
      </c>
      <c r="V1092" s="16">
        <f t="shared" si="893"/>
        <v>312526.05183632643</v>
      </c>
      <c r="W1092" s="16">
        <f t="shared" si="908"/>
        <v>171012.24352928757</v>
      </c>
    </row>
    <row r="1093" spans="2:23">
      <c r="B1093" s="13">
        <v>4</v>
      </c>
      <c r="C1093" s="16">
        <f t="shared" si="888"/>
        <v>22000</v>
      </c>
      <c r="D1093" s="16">
        <f t="shared" si="894"/>
        <v>330620.51182937255</v>
      </c>
      <c r="E1093" s="16">
        <f t="shared" si="895"/>
        <v>25126.587394923801</v>
      </c>
      <c r="F1093" s="16">
        <f t="shared" si="889"/>
        <v>305493.92443444877</v>
      </c>
      <c r="G1093" s="16">
        <f t="shared" si="896"/>
        <v>156164.26925557535</v>
      </c>
      <c r="H1093" s="16">
        <f t="shared" si="897"/>
        <v>438219.46315639047</v>
      </c>
      <c r="I1093" s="16">
        <f t="shared" si="898"/>
        <v>25975.709169865862</v>
      </c>
      <c r="J1093" s="16">
        <f t="shared" si="890"/>
        <v>412243.75398652459</v>
      </c>
      <c r="K1093" s="16">
        <f t="shared" si="899"/>
        <v>166242.2919893545</v>
      </c>
      <c r="L1093" s="16">
        <f t="shared" si="900"/>
        <v>319658.61387601268</v>
      </c>
      <c r="M1093" s="16">
        <f t="shared" si="901"/>
        <v>25016.860373513122</v>
      </c>
      <c r="N1093" s="16">
        <f t="shared" si="891"/>
        <v>294641.75350249954</v>
      </c>
      <c r="O1093" s="16">
        <f t="shared" si="902"/>
        <v>154883.47601128431</v>
      </c>
      <c r="P1093" s="16">
        <f t="shared" si="903"/>
        <v>316222.30279085436</v>
      </c>
      <c r="Q1093" s="16">
        <f t="shared" si="904"/>
        <v>24981.323883026755</v>
      </c>
      <c r="R1093" s="16">
        <f t="shared" si="892"/>
        <v>291240.97890782758</v>
      </c>
      <c r="S1093" s="16">
        <f t="shared" si="905"/>
        <v>154469.61464992727</v>
      </c>
      <c r="T1093" s="16">
        <f t="shared" si="906"/>
        <v>315569.98683973291</v>
      </c>
      <c r="U1093" s="16">
        <f t="shared" si="907"/>
        <v>24974.514345469506</v>
      </c>
      <c r="V1093" s="16">
        <f t="shared" si="893"/>
        <v>290595.47249426343</v>
      </c>
      <c r="W1093" s="16">
        <f t="shared" si="908"/>
        <v>154390.36173929941</v>
      </c>
    </row>
    <row r="1094" spans="2:23">
      <c r="B1094" s="13">
        <v>5</v>
      </c>
      <c r="C1094" s="16">
        <f t="shared" si="888"/>
        <v>22000</v>
      </c>
      <c r="D1094" s="16">
        <f t="shared" si="894"/>
        <v>309456.18063436355</v>
      </c>
      <c r="E1094" s="16">
        <f t="shared" si="895"/>
        <v>25252.3323830802</v>
      </c>
      <c r="F1094" s="16">
        <f t="shared" si="889"/>
        <v>284203.84825128334</v>
      </c>
      <c r="G1094" s="16">
        <f t="shared" si="896"/>
        <v>140608.73291828408</v>
      </c>
      <c r="H1094" s="16">
        <f t="shared" si="897"/>
        <v>425818.94080530078</v>
      </c>
      <c r="I1094" s="16">
        <f t="shared" si="898"/>
        <v>26143.617683846216</v>
      </c>
      <c r="J1094" s="16">
        <f t="shared" si="890"/>
        <v>399675.32312145457</v>
      </c>
      <c r="K1094" s="16">
        <f t="shared" si="899"/>
        <v>152976.14254629851</v>
      </c>
      <c r="L1094" s="16">
        <f t="shared" si="900"/>
        <v>297773.88098821562</v>
      </c>
      <c r="M1094" s="16">
        <f t="shared" si="901"/>
        <v>25136.081905058752</v>
      </c>
      <c r="N1094" s="16">
        <f t="shared" si="891"/>
        <v>272637.79908315686</v>
      </c>
      <c r="O1094" s="16">
        <f t="shared" si="902"/>
        <v>139028.67410511838</v>
      </c>
      <c r="P1094" s="16">
        <f t="shared" si="903"/>
        <v>294119.17468643608</v>
      </c>
      <c r="Q1094" s="16">
        <f t="shared" si="904"/>
        <v>25098.384809500094</v>
      </c>
      <c r="R1094" s="16">
        <f t="shared" si="892"/>
        <v>269020.789876936</v>
      </c>
      <c r="S1094" s="16">
        <f t="shared" si="905"/>
        <v>138517.73969838297</v>
      </c>
      <c r="T1094" s="16">
        <f t="shared" si="906"/>
        <v>293425.80847860558</v>
      </c>
      <c r="U1094" s="16">
        <f t="shared" si="907"/>
        <v>25091.158617103883</v>
      </c>
      <c r="V1094" s="16">
        <f t="shared" si="893"/>
        <v>268334.6498615017</v>
      </c>
      <c r="W1094" s="16">
        <f t="shared" si="908"/>
        <v>138419.87718278554</v>
      </c>
    </row>
    <row r="1095" spans="2:23">
      <c r="B1095" s="13">
        <v>6</v>
      </c>
      <c r="C1095" s="16">
        <f t="shared" si="888"/>
        <v>22000</v>
      </c>
      <c r="D1095" s="16">
        <f t="shared" si="894"/>
        <v>287889.97216310247</v>
      </c>
      <c r="E1095" s="16">
        <f t="shared" si="895"/>
        <v>25375.237662723819</v>
      </c>
      <c r="F1095" s="16">
        <f t="shared" si="889"/>
        <v>262514.73450037866</v>
      </c>
      <c r="G1095" s="16">
        <f t="shared" si="896"/>
        <v>125701.15546444</v>
      </c>
      <c r="H1095" s="16">
        <f t="shared" si="897"/>
        <v>412836.63151184405</v>
      </c>
      <c r="I1095" s="16">
        <f t="shared" si="898"/>
        <v>26305.006208200932</v>
      </c>
      <c r="J1095" s="16">
        <f t="shared" si="890"/>
        <v>386531.62530364312</v>
      </c>
      <c r="K1095" s="16">
        <f t="shared" si="899"/>
        <v>140420.44365047626</v>
      </c>
      <c r="L1095" s="16">
        <f t="shared" si="900"/>
        <v>275536.01813732169</v>
      </c>
      <c r="M1095" s="16">
        <f t="shared" si="901"/>
        <v>25252.827208002836</v>
      </c>
      <c r="N1095" s="16">
        <f t="shared" si="891"/>
        <v>250283.19092931887</v>
      </c>
      <c r="O1095" s="16">
        <f t="shared" si="902"/>
        <v>123810.51056279364</v>
      </c>
      <c r="P1095" s="16">
        <f t="shared" si="903"/>
        <v>271679.39411829441</v>
      </c>
      <c r="Q1095" s="16">
        <f t="shared" si="904"/>
        <v>25213.08163783143</v>
      </c>
      <c r="R1095" s="16">
        <f t="shared" si="892"/>
        <v>246466.31248046298</v>
      </c>
      <c r="S1095" s="16">
        <f t="shared" si="905"/>
        <v>123198.6905489247</v>
      </c>
      <c r="T1095" s="16">
        <f t="shared" si="906"/>
        <v>270948.17032976658</v>
      </c>
      <c r="U1095" s="16">
        <f t="shared" si="907"/>
        <v>25205.459965320926</v>
      </c>
      <c r="V1095" s="16">
        <f t="shared" si="893"/>
        <v>245742.71036444567</v>
      </c>
      <c r="W1095" s="16">
        <f t="shared" si="908"/>
        <v>123081.4797958587</v>
      </c>
    </row>
    <row r="1096" spans="2:23">
      <c r="B1096" s="13">
        <v>7</v>
      </c>
      <c r="C1096" s="16">
        <f t="shared" si="888"/>
        <v>22000</v>
      </c>
      <c r="D1096" s="16">
        <f t="shared" si="894"/>
        <v>265919.55060684856</v>
      </c>
      <c r="E1096" s="16">
        <f t="shared" si="895"/>
        <v>25495.334897509783</v>
      </c>
      <c r="F1096" s="16">
        <f t="shared" si="889"/>
        <v>240424.21570933878</v>
      </c>
      <c r="G1096" s="16">
        <f t="shared" si="896"/>
        <v>111420.99639861101</v>
      </c>
      <c r="H1096" s="16">
        <f t="shared" si="897"/>
        <v>399260.11172489205</v>
      </c>
      <c r="I1096" s="16">
        <f t="shared" si="898"/>
        <v>26460.040011205539</v>
      </c>
      <c r="J1096" s="16">
        <f t="shared" si="890"/>
        <v>372800.07171368651</v>
      </c>
      <c r="K1096" s="16">
        <f t="shared" si="899"/>
        <v>128543.53302193034</v>
      </c>
      <c r="L1096" s="16">
        <f t="shared" si="900"/>
        <v>252943.77400080737</v>
      </c>
      <c r="M1096" s="16">
        <f t="shared" si="901"/>
        <v>25367.120442124957</v>
      </c>
      <c r="N1096" s="16">
        <f t="shared" si="891"/>
        <v>227576.65355868242</v>
      </c>
      <c r="O1096" s="16">
        <f t="shared" si="902"/>
        <v>109209.66015648119</v>
      </c>
      <c r="P1096" s="16">
        <f t="shared" si="903"/>
        <v>248902.02157198809</v>
      </c>
      <c r="Q1096" s="16">
        <f t="shared" si="904"/>
        <v>25325.436415516837</v>
      </c>
      <c r="R1096" s="16">
        <f t="shared" si="892"/>
        <v>223576.58515647126</v>
      </c>
      <c r="S1096" s="16">
        <f t="shared" si="905"/>
        <v>108493.52371871374</v>
      </c>
      <c r="T1096" s="16">
        <f t="shared" si="906"/>
        <v>248136.19031120563</v>
      </c>
      <c r="U1096" s="16">
        <f t="shared" si="907"/>
        <v>25317.440049453715</v>
      </c>
      <c r="V1096" s="16">
        <f t="shared" si="893"/>
        <v>222818.75026175191</v>
      </c>
      <c r="W1096" s="16">
        <f t="shared" si="908"/>
        <v>108356.29858038842</v>
      </c>
    </row>
    <row r="1097" spans="2:23">
      <c r="B1097" s="13">
        <v>8</v>
      </c>
      <c r="C1097" s="16">
        <f t="shared" si="888"/>
        <v>22000</v>
      </c>
      <c r="D1097" s="16">
        <f t="shared" si="894"/>
        <v>243542.51778708887</v>
      </c>
      <c r="E1097" s="16">
        <f t="shared" si="895"/>
        <v>25612.657252523259</v>
      </c>
      <c r="F1097" s="16">
        <f t="shared" si="889"/>
        <v>217929.86053456561</v>
      </c>
      <c r="G1097" s="16">
        <f t="shared" si="896"/>
        <v>97748.210522270252</v>
      </c>
      <c r="H1097" s="16">
        <f t="shared" si="897"/>
        <v>385076.37807521818</v>
      </c>
      <c r="I1097" s="16">
        <f t="shared" si="898"/>
        <v>26608.888235616836</v>
      </c>
      <c r="J1097" s="16">
        <f t="shared" si="890"/>
        <v>358467.48983960133</v>
      </c>
      <c r="K1097" s="16">
        <f t="shared" si="899"/>
        <v>117314.84117669061</v>
      </c>
      <c r="L1097" s="16">
        <f t="shared" si="900"/>
        <v>229995.85953762181</v>
      </c>
      <c r="M1097" s="16">
        <f t="shared" si="901"/>
        <v>25478.986977873039</v>
      </c>
      <c r="N1097" s="16">
        <f t="shared" si="891"/>
        <v>204516.87255974876</v>
      </c>
      <c r="O1097" s="16">
        <f t="shared" si="902"/>
        <v>95207.247376738917</v>
      </c>
      <c r="P1097" s="16">
        <f t="shared" si="903"/>
        <v>225786.08598292162</v>
      </c>
      <c r="Q1097" s="16">
        <f t="shared" si="904"/>
        <v>25435.472313732134</v>
      </c>
      <c r="R1097" s="16">
        <f t="shared" si="892"/>
        <v>200350.61366918948</v>
      </c>
      <c r="S1097" s="16">
        <f t="shared" si="905"/>
        <v>94383.731821370107</v>
      </c>
      <c r="T1097" s="16">
        <f t="shared" si="906"/>
        <v>224988.95587933747</v>
      </c>
      <c r="U1097" s="16">
        <f t="shared" si="907"/>
        <v>25427.121636262738</v>
      </c>
      <c r="V1097" s="16">
        <f t="shared" si="893"/>
        <v>199561.83424307473</v>
      </c>
      <c r="W1097" s="16">
        <f t="shared" si="908"/>
        <v>94225.896084975189</v>
      </c>
    </row>
    <row r="1098" spans="2:23">
      <c r="B1098" s="13">
        <v>9</v>
      </c>
      <c r="C1098" s="16">
        <f t="shared" si="888"/>
        <v>22000</v>
      </c>
      <c r="D1098" s="16">
        <f t="shared" si="894"/>
        <v>220756.4108256989</v>
      </c>
      <c r="E1098" s="16">
        <f t="shared" si="895"/>
        <v>25727.239274368101</v>
      </c>
      <c r="F1098" s="16">
        <f t="shared" si="889"/>
        <v>195029.1715513308</v>
      </c>
      <c r="G1098" s="16">
        <f t="shared" si="896"/>
        <v>84663.242077008515</v>
      </c>
      <c r="H1098" s="16">
        <f t="shared" si="897"/>
        <v>370271.82428001938</v>
      </c>
      <c r="I1098" s="16">
        <f t="shared" si="898"/>
        <v>26751.722978553957</v>
      </c>
      <c r="J1098" s="16">
        <f t="shared" si="890"/>
        <v>343520.10130146542</v>
      </c>
      <c r="K1098" s="16">
        <f t="shared" si="899"/>
        <v>106704.87824309761</v>
      </c>
      <c r="L1098" s="16">
        <f t="shared" si="900"/>
        <v>206690.94636368993</v>
      </c>
      <c r="M1098" s="16">
        <f t="shared" si="901"/>
        <v>25588.45331127258</v>
      </c>
      <c r="N1098" s="16">
        <f t="shared" si="891"/>
        <v>181102.49305241735</v>
      </c>
      <c r="O1098" s="16">
        <f t="shared" si="902"/>
        <v>81784.840755255762</v>
      </c>
      <c r="P1098" s="16">
        <f t="shared" si="903"/>
        <v>202330.58328976535</v>
      </c>
      <c r="Q1098" s="16">
        <f t="shared" si="904"/>
        <v>25543.21355158501</v>
      </c>
      <c r="R1098" s="16">
        <f t="shared" si="892"/>
        <v>176787.36973818034</v>
      </c>
      <c r="S1098" s="16">
        <f t="shared" si="905"/>
        <v>80851.237940155115</v>
      </c>
      <c r="T1098" s="16">
        <f t="shared" si="906"/>
        <v>201505.52261409932</v>
      </c>
      <c r="U1098" s="16">
        <f t="shared" si="907"/>
        <v>25534.528525880363</v>
      </c>
      <c r="V1098" s="16">
        <f t="shared" si="893"/>
        <v>175970.99408821895</v>
      </c>
      <c r="W1098" s="16">
        <f t="shared" si="908"/>
        <v>80672.262787500076</v>
      </c>
    </row>
    <row r="1099" spans="2:23">
      <c r="B1099" s="13">
        <v>10</v>
      </c>
      <c r="C1099" s="16">
        <f t="shared" si="888"/>
        <v>22000</v>
      </c>
      <c r="D1099" s="16">
        <f t="shared" si="894"/>
        <v>197558.69990635154</v>
      </c>
      <c r="E1099" s="16">
        <f t="shared" si="895"/>
        <v>25839.116774283026</v>
      </c>
      <c r="F1099" s="16">
        <f t="shared" si="889"/>
        <v>171719.58313206851</v>
      </c>
      <c r="G1099" s="16">
        <f t="shared" si="896"/>
        <v>72147.018676439111</v>
      </c>
      <c r="H1099" s="16">
        <f t="shared" si="897"/>
        <v>354832.21823732264</v>
      </c>
      <c r="I1099" s="16">
        <f t="shared" si="898"/>
        <v>26888.718436602092</v>
      </c>
      <c r="J1099" s="16">
        <f t="shared" si="890"/>
        <v>327943.49980072054</v>
      </c>
      <c r="K1099" s="16">
        <f t="shared" si="899"/>
        <v>96685.218651172429</v>
      </c>
      <c r="L1099" s="16">
        <f t="shared" si="900"/>
        <v>183027.66519614196</v>
      </c>
      <c r="M1099" s="16">
        <f t="shared" si="901"/>
        <v>25695.546980626685</v>
      </c>
      <c r="N1099" s="16">
        <f t="shared" si="891"/>
        <v>157332.11821551528</v>
      </c>
      <c r="O1099" s="16">
        <f t="shared" si="902"/>
        <v>68924.447066479057</v>
      </c>
      <c r="P1099" s="16">
        <f t="shared" si="903"/>
        <v>178534.47505007658</v>
      </c>
      <c r="Q1099" s="16">
        <f t="shared" si="904"/>
        <v>25648.685321863843</v>
      </c>
      <c r="R1099" s="16">
        <f t="shared" si="892"/>
        <v>152885.78972821275</v>
      </c>
      <c r="S1099" s="16">
        <f t="shared" si="905"/>
        <v>67878.38990429703</v>
      </c>
      <c r="T1099" s="16">
        <f t="shared" si="906"/>
        <v>177684.91286504426</v>
      </c>
      <c r="U1099" s="16">
        <f t="shared" si="907"/>
        <v>25639.685479200529</v>
      </c>
      <c r="V1099" s="16">
        <f t="shared" si="893"/>
        <v>152045.22738584373</v>
      </c>
      <c r="W1099" s="16">
        <f t="shared" si="908"/>
        <v>67677.811385212714</v>
      </c>
    </row>
    <row r="1100" spans="2:23">
      <c r="B1100" s="13">
        <v>11</v>
      </c>
      <c r="C1100" s="16">
        <f t="shared" si="888"/>
        <v>22000</v>
      </c>
      <c r="D1100" s="16">
        <f t="shared" si="894"/>
        <v>173946.78612529143</v>
      </c>
      <c r="E1100" s="16">
        <f t="shared" si="895"/>
        <v>25948.326714486837</v>
      </c>
      <c r="F1100" s="16">
        <f t="shared" si="889"/>
        <v>147998.45941080459</v>
      </c>
      <c r="G1100" s="16">
        <f t="shared" si="896"/>
        <v>60180.945039948827</v>
      </c>
      <c r="H1100" s="16">
        <f t="shared" si="897"/>
        <v>338742.67924915825</v>
      </c>
      <c r="I1100" s="16">
        <f t="shared" si="898"/>
        <v>27020.050115933009</v>
      </c>
      <c r="J1100" s="16">
        <f t="shared" si="890"/>
        <v>311722.62913322524</v>
      </c>
      <c r="K1100" s="16">
        <f t="shared" si="899"/>
        <v>87228.483918157071</v>
      </c>
      <c r="L1100" s="16">
        <f t="shared" si="900"/>
        <v>159004.60436518982</v>
      </c>
      <c r="M1100" s="16">
        <f t="shared" si="901"/>
        <v>25800.296485146911</v>
      </c>
      <c r="N1100" s="16">
        <f t="shared" si="891"/>
        <v>133204.30788004291</v>
      </c>
      <c r="O1100" s="16">
        <f t="shared" si="902"/>
        <v>56608.505415887135</v>
      </c>
      <c r="P1100" s="16">
        <f t="shared" si="903"/>
        <v>154396.68711722418</v>
      </c>
      <c r="Q1100" s="16">
        <f t="shared" si="904"/>
        <v>25751.913718406238</v>
      </c>
      <c r="R1100" s="16">
        <f t="shared" si="892"/>
        <v>128644.77339881794</v>
      </c>
      <c r="S1100" s="16">
        <f t="shared" si="905"/>
        <v>55447.954474878745</v>
      </c>
      <c r="T1100" s="16">
        <f t="shared" si="906"/>
        <v>153526.11445756551</v>
      </c>
      <c r="U1100" s="16">
        <f t="shared" si="907"/>
        <v>25742.618146833753</v>
      </c>
      <c r="V1100" s="16">
        <f t="shared" si="893"/>
        <v>127783.49631073175</v>
      </c>
      <c r="W1100" s="16">
        <f t="shared" si="908"/>
        <v>55225.370998538019</v>
      </c>
    </row>
    <row r="1101" spans="2:23">
      <c r="B1101" s="13">
        <v>12</v>
      </c>
      <c r="C1101" s="16">
        <f t="shared" si="888"/>
        <v>22000</v>
      </c>
      <c r="D1101" s="16">
        <f t="shared" si="894"/>
        <v>149917.99942936271</v>
      </c>
      <c r="E1101" s="16">
        <f t="shared" si="895"/>
        <v>26054.907097926131</v>
      </c>
      <c r="F1101" s="16">
        <f t="shared" si="889"/>
        <v>123863.09233143658</v>
      </c>
      <c r="G1101" s="16">
        <f t="shared" si="896"/>
        <v>48746.896541674316</v>
      </c>
      <c r="H1101" s="16">
        <f t="shared" si="897"/>
        <v>321987.65531058231</v>
      </c>
      <c r="I1101" s="16">
        <f t="shared" si="898"/>
        <v>27145.894106615429</v>
      </c>
      <c r="J1101" s="16">
        <f t="shared" si="890"/>
        <v>294841.76120396686</v>
      </c>
      <c r="K1101" s="16">
        <f t="shared" si="899"/>
        <v>78308.323746667622</v>
      </c>
      <c r="L1101" s="16">
        <f t="shared" si="900"/>
        <v>134620.30839241878</v>
      </c>
      <c r="M1101" s="16">
        <f t="shared" si="901"/>
        <v>25902.731205638451</v>
      </c>
      <c r="N1101" s="16">
        <f t="shared" si="891"/>
        <v>108717.57718678033</v>
      </c>
      <c r="O1101" s="16">
        <f t="shared" si="902"/>
        <v>44819.881222862394</v>
      </c>
      <c r="P1101" s="16">
        <f t="shared" si="903"/>
        <v>129916.10837758721</v>
      </c>
      <c r="Q1101" s="16">
        <f t="shared" si="904"/>
        <v>25852.925665196857</v>
      </c>
      <c r="R1101" s="16">
        <f t="shared" si="892"/>
        <v>104063.18271239035</v>
      </c>
      <c r="S1101" s="16">
        <f t="shared" si="905"/>
        <v>43543.111446885916</v>
      </c>
      <c r="T1101" s="16">
        <f t="shared" si="906"/>
        <v>129028.07945825638</v>
      </c>
      <c r="U1101" s="16">
        <f t="shared" si="907"/>
        <v>25843.352999734383</v>
      </c>
      <c r="V1101" s="16">
        <f t="shared" si="893"/>
        <v>103184.726458522</v>
      </c>
      <c r="W1101" s="16">
        <f t="shared" si="908"/>
        <v>43298.181294959759</v>
      </c>
    </row>
    <row r="1102" spans="2:23">
      <c r="B1102" s="13">
        <v>13</v>
      </c>
      <c r="C1102" s="16">
        <f t="shared" si="888"/>
        <v>22000</v>
      </c>
      <c r="D1102" s="16">
        <f t="shared" si="894"/>
        <v>125469.5966389753</v>
      </c>
      <c r="E1102" s="16">
        <f t="shared" si="895"/>
        <v>26158.896861571822</v>
      </c>
      <c r="F1102" s="16">
        <f t="shared" si="889"/>
        <v>99310.699777403483</v>
      </c>
      <c r="G1102" s="16">
        <f t="shared" si="896"/>
        <v>37827.212588229522</v>
      </c>
      <c r="H1102" s="16">
        <f t="shared" si="897"/>
        <v>304550.90040041349</v>
      </c>
      <c r="I1102" s="16">
        <f t="shared" si="898"/>
        <v>27266.426419758362</v>
      </c>
      <c r="J1102" s="16">
        <f t="shared" si="890"/>
        <v>277284.47398065514</v>
      </c>
      <c r="K1102" s="16">
        <f t="shared" si="899"/>
        <v>69899.395643871685</v>
      </c>
      <c r="L1102" s="16">
        <f t="shared" si="900"/>
        <v>109873.27663412387</v>
      </c>
      <c r="M1102" s="16">
        <f t="shared" si="901"/>
        <v>26002.881327347401</v>
      </c>
      <c r="N1102" s="16">
        <f t="shared" si="891"/>
        <v>83870.395306776481</v>
      </c>
      <c r="O1102" s="16">
        <f t="shared" si="902"/>
        <v>33541.860106264321</v>
      </c>
      <c r="P1102" s="16">
        <f t="shared" si="903"/>
        <v>105091.58954687692</v>
      </c>
      <c r="Q1102" s="16">
        <f t="shared" si="904"/>
        <v>25951.748847290764</v>
      </c>
      <c r="R1102" s="16">
        <f t="shared" si="892"/>
        <v>79139.840699586144</v>
      </c>
      <c r="S1102" s="16">
        <f t="shared" si="905"/>
        <v>32147.447674153482</v>
      </c>
      <c r="T1102" s="16">
        <f t="shared" si="906"/>
        <v>104189.7229982937</v>
      </c>
      <c r="U1102" s="16">
        <f t="shared" si="907"/>
        <v>25941.917261594157</v>
      </c>
      <c r="V1102" s="16">
        <f t="shared" si="893"/>
        <v>78247.805736699549</v>
      </c>
      <c r="W1102" s="16">
        <f t="shared" si="908"/>
        <v>31879.88653947668</v>
      </c>
    </row>
    <row r="1103" spans="2:23">
      <c r="B1103" s="13">
        <v>14</v>
      </c>
      <c r="C1103" s="16">
        <f t="shared" si="888"/>
        <v>22000</v>
      </c>
      <c r="D1103" s="16">
        <f t="shared" si="894"/>
        <v>100598.7595535164</v>
      </c>
      <c r="E1103" s="16">
        <f t="shared" si="895"/>
        <v>26260.335773385479</v>
      </c>
      <c r="F1103" s="16">
        <f t="shared" si="889"/>
        <v>74338.423780130921</v>
      </c>
      <c r="G1103" s="16">
        <f t="shared" si="896"/>
        <v>27404.689838781789</v>
      </c>
      <c r="H1103" s="16">
        <f t="shared" si="897"/>
        <v>286415.45170883805</v>
      </c>
      <c r="I1103" s="16">
        <f t="shared" si="898"/>
        <v>27381.822385687065</v>
      </c>
      <c r="J1103" s="16">
        <f t="shared" si="890"/>
        <v>259033.62932315099</v>
      </c>
      <c r="K1103" s="16">
        <f t="shared" si="899"/>
        <v>61977.343260991947</v>
      </c>
      <c r="L1103" s="16">
        <f t="shared" si="900"/>
        <v>84761.961988197276</v>
      </c>
      <c r="M1103" s="16">
        <f t="shared" si="901"/>
        <v>26100.777765062747</v>
      </c>
      <c r="N1103" s="16">
        <f t="shared" si="891"/>
        <v>58661.184223134529</v>
      </c>
      <c r="O1103" s="16">
        <f t="shared" si="902"/>
        <v>22758.141680901794</v>
      </c>
      <c r="P1103" s="16">
        <f t="shared" si="903"/>
        <v>79921.942024322401</v>
      </c>
      <c r="Q1103" s="16">
        <f t="shared" si="904"/>
        <v>26048.411643645926</v>
      </c>
      <c r="R1103" s="16">
        <f t="shared" si="892"/>
        <v>53873.530380676471</v>
      </c>
      <c r="S1103" s="16">
        <f t="shared" si="905"/>
        <v>21244.951024049362</v>
      </c>
      <c r="T1103" s="16">
        <f t="shared" si="906"/>
        <v>79009.922153626074</v>
      </c>
      <c r="U1103" s="16">
        <f t="shared" si="907"/>
        <v>26038.338843084104</v>
      </c>
      <c r="V1103" s="16">
        <f t="shared" si="893"/>
        <v>52971.583310541973</v>
      </c>
      <c r="W1103" s="16">
        <f t="shared" si="908"/>
        <v>20954.529578228397</v>
      </c>
    </row>
    <row r="1104" spans="2:23">
      <c r="B1104" s="13">
        <v>15</v>
      </c>
      <c r="C1104" s="16">
        <f t="shared" si="888"/>
        <v>22000</v>
      </c>
      <c r="D1104" s="16">
        <f t="shared" si="894"/>
        <v>75302.593136559211</v>
      </c>
      <c r="E1104" s="16">
        <f t="shared" si="895"/>
        <v>26359.264333051866</v>
      </c>
      <c r="F1104" s="16">
        <f t="shared" si="889"/>
        <v>48943.328803507349</v>
      </c>
      <c r="G1104" s="16">
        <f t="shared" si="896"/>
        <v>17462.57528107709</v>
      </c>
      <c r="H1104" s="16">
        <f t="shared" si="897"/>
        <v>267563.60673676233</v>
      </c>
      <c r="I1104" s="16">
        <f t="shared" si="898"/>
        <v>27492.256110988143</v>
      </c>
      <c r="J1104" s="16">
        <f t="shared" si="890"/>
        <v>240071.35062577418</v>
      </c>
      <c r="K1104" s="16">
        <f t="shared" si="899"/>
        <v>54518.773642492961</v>
      </c>
      <c r="L1104" s="16">
        <f t="shared" si="900"/>
        <v>59284.769662963838</v>
      </c>
      <c r="M1104" s="16">
        <f t="shared" si="901"/>
        <v>26196.452090551051</v>
      </c>
      <c r="N1104" s="16">
        <f t="shared" si="891"/>
        <v>33088.317572412787</v>
      </c>
      <c r="O1104" s="16">
        <f t="shared" si="902"/>
        <v>12452.833273160799</v>
      </c>
      <c r="P1104" s="16">
        <f t="shared" si="903"/>
        <v>54405.936803364231</v>
      </c>
      <c r="Q1104" s="16">
        <f t="shared" si="904"/>
        <v>26142.943061936243</v>
      </c>
      <c r="R1104" s="16">
        <f t="shared" si="892"/>
        <v>28262.993741427988</v>
      </c>
      <c r="S1104" s="16">
        <f t="shared" si="905"/>
        <v>10820.004268799605</v>
      </c>
      <c r="T1104" s="16">
        <f t="shared" si="906"/>
        <v>53487.51488065398</v>
      </c>
      <c r="U1104" s="16">
        <f t="shared" si="907"/>
        <v>26132.646278014821</v>
      </c>
      <c r="V1104" s="16">
        <f t="shared" si="893"/>
        <v>27354.868602639159</v>
      </c>
      <c r="W1104" s="16">
        <f t="shared" si="908"/>
        <v>10506.545761954572</v>
      </c>
    </row>
    <row r="1105" spans="2:23">
      <c r="B1105" s="13">
        <v>16</v>
      </c>
      <c r="C1105" s="16">
        <f t="shared" si="888"/>
        <v>22000</v>
      </c>
      <c r="D1105" s="16">
        <f t="shared" si="894"/>
        <v>49578.123778088833</v>
      </c>
      <c r="E1105" s="16">
        <f t="shared" si="895"/>
        <v>26455.723676551621</v>
      </c>
      <c r="F1105" s="16">
        <f t="shared" si="889"/>
        <v>23122.400101537212</v>
      </c>
      <c r="G1105" s="16">
        <f t="shared" si="896"/>
        <v>7984.5591769541497</v>
      </c>
      <c r="H1105" s="16">
        <f t="shared" si="897"/>
        <v>247976.9002018809</v>
      </c>
      <c r="I1105" s="16">
        <f t="shared" si="898"/>
        <v>27597.899991971568</v>
      </c>
      <c r="J1105" s="16">
        <f t="shared" si="890"/>
        <v>220379.00020990934</v>
      </c>
      <c r="K1105" s="16">
        <f t="shared" si="899"/>
        <v>47501.233563752379</v>
      </c>
      <c r="L1105" s="16">
        <f t="shared" si="900"/>
        <v>33440.056006265739</v>
      </c>
      <c r="M1105" s="16">
        <f t="shared" si="901"/>
        <v>26289.936462388192</v>
      </c>
      <c r="N1105" s="16">
        <f t="shared" si="891"/>
        <v>7150.1195438775467</v>
      </c>
      <c r="O1105" s="16">
        <f t="shared" si="902"/>
        <v>2610.4435640613506</v>
      </c>
      <c r="P1105" s="16">
        <f t="shared" si="903"/>
        <v>28542.303437414008</v>
      </c>
      <c r="Q1105" s="16">
        <f t="shared" si="904"/>
        <v>26235.372675404979</v>
      </c>
      <c r="R1105" s="16">
        <f t="shared" si="892"/>
        <v>2306.9307620090294</v>
      </c>
      <c r="S1105" s="16">
        <f t="shared" si="905"/>
        <v>857.37892039057522</v>
      </c>
      <c r="T1105" s="16">
        <f t="shared" si="906"/>
        <v>27621.299006005229</v>
      </c>
      <c r="U1105" s="16">
        <f t="shared" si="907"/>
        <v>26224.868661474189</v>
      </c>
      <c r="V1105" s="16">
        <f t="shared" si="893"/>
        <v>1396.4303445310397</v>
      </c>
      <c r="W1105" s="16">
        <f t="shared" si="908"/>
        <v>520.75681598449171</v>
      </c>
    </row>
    <row r="1106" spans="2:23">
      <c r="B1106" s="13">
        <v>17</v>
      </c>
      <c r="C1106" s="16">
        <f t="shared" si="888"/>
        <v>55.895657779644047</v>
      </c>
      <c r="D1106" s="16">
        <f t="shared" si="894"/>
        <v>23422.297630854147</v>
      </c>
      <c r="E1106" s="16">
        <f t="shared" si="895"/>
        <v>67.455274850086695</v>
      </c>
      <c r="F1106" s="16">
        <f t="shared" si="889"/>
        <v>23354.842356004061</v>
      </c>
      <c r="G1106" s="16">
        <f t="shared" si="896"/>
        <v>7805.4548703525606</v>
      </c>
      <c r="H1106" s="16">
        <f t="shared" si="897"/>
        <v>227636.08068682163</v>
      </c>
      <c r="I1106" s="16">
        <f t="shared" si="898"/>
        <v>70.374981478363978</v>
      </c>
      <c r="J1106" s="16">
        <f t="shared" si="890"/>
        <v>227565.70570534328</v>
      </c>
      <c r="K1106" s="16">
        <f t="shared" si="899"/>
        <v>46555.439498830929</v>
      </c>
      <c r="L1106" s="16">
        <f t="shared" si="900"/>
        <v>7226.127393014056</v>
      </c>
      <c r="M1106" s="16">
        <f t="shared" si="901"/>
        <v>67.02718543845171</v>
      </c>
      <c r="N1106" s="16">
        <f t="shared" si="891"/>
        <v>7159.1002075756041</v>
      </c>
      <c r="O1106" s="16">
        <f t="shared" si="902"/>
        <v>2535.5195554327352</v>
      </c>
      <c r="P1106" s="16">
        <f t="shared" si="903"/>
        <v>2329.7290591636952</v>
      </c>
      <c r="Q1106" s="16">
        <f t="shared" si="904"/>
        <v>66.886092103722646</v>
      </c>
      <c r="R1106" s="16">
        <f t="shared" si="892"/>
        <v>2262.8429670599726</v>
      </c>
      <c r="S1106" s="16">
        <f t="shared" si="905"/>
        <v>816.43502895422421</v>
      </c>
      <c r="T1106" s="16">
        <f t="shared" si="906"/>
        <v>1410.0312689357775</v>
      </c>
      <c r="U1106" s="16">
        <f t="shared" si="907"/>
        <v>66.858919263512107</v>
      </c>
      <c r="V1106" s="16">
        <f t="shared" si="893"/>
        <v>1343.1723496722655</v>
      </c>
      <c r="W1106" s="16">
        <f t="shared" si="908"/>
        <v>486.33753631720492</v>
      </c>
    </row>
    <row r="1107" spans="2:23">
      <c r="B1107" s="13">
        <v>18</v>
      </c>
      <c r="C1107" s="16">
        <f t="shared" si="888"/>
        <v>55.895657779644047</v>
      </c>
      <c r="D1107" s="16">
        <f t="shared" si="894"/>
        <v>23657.754661361429</v>
      </c>
      <c r="E1107" s="16">
        <f t="shared" si="895"/>
        <v>67.688121959197488</v>
      </c>
      <c r="F1107" s="16">
        <f t="shared" si="889"/>
        <v>23590.066539402233</v>
      </c>
      <c r="G1107" s="16">
        <f t="shared" si="896"/>
        <v>7630.5121371109653</v>
      </c>
      <c r="H1107" s="16">
        <f t="shared" si="897"/>
        <v>235059.44439422022</v>
      </c>
      <c r="I1107" s="16">
        <f t="shared" si="898"/>
        <v>70.620344175477555</v>
      </c>
      <c r="J1107" s="16">
        <f t="shared" si="890"/>
        <v>234988.82405004473</v>
      </c>
      <c r="K1107" s="16">
        <f t="shared" si="899"/>
        <v>45628.875062617837</v>
      </c>
      <c r="L1107" s="16">
        <f t="shared" si="900"/>
        <v>7235.2035237777081</v>
      </c>
      <c r="M1107" s="16">
        <f t="shared" si="901"/>
        <v>67.253824422253047</v>
      </c>
      <c r="N1107" s="16">
        <f t="shared" si="891"/>
        <v>7167.9496993554549</v>
      </c>
      <c r="O1107" s="16">
        <f t="shared" si="902"/>
        <v>2462.6970464002047</v>
      </c>
      <c r="P1107" s="16">
        <f t="shared" si="903"/>
        <v>2285.2055655509876</v>
      </c>
      <c r="Q1107" s="16">
        <f t="shared" si="904"/>
        <v>67.110479334219377</v>
      </c>
      <c r="R1107" s="16">
        <f t="shared" si="892"/>
        <v>2218.0950862167683</v>
      </c>
      <c r="S1107" s="16">
        <f t="shared" si="905"/>
        <v>776.92007713339592</v>
      </c>
      <c r="T1107" s="16">
        <f t="shared" si="906"/>
        <v>1356.254552921409</v>
      </c>
      <c r="U1107" s="16">
        <f t="shared" si="907"/>
        <v>67.082861440322333</v>
      </c>
      <c r="V1107" s="16">
        <f t="shared" si="893"/>
        <v>1289.1716914810866</v>
      </c>
      <c r="W1107" s="16">
        <f t="shared" si="908"/>
        <v>453.21802084716353</v>
      </c>
    </row>
    <row r="1108" spans="2:23">
      <c r="B1108" s="13">
        <v>19</v>
      </c>
      <c r="C1108" s="16">
        <f t="shared" si="888"/>
        <v>55.895657779644047</v>
      </c>
      <c r="D1108" s="16">
        <f t="shared" si="894"/>
        <v>23896.029702418276</v>
      </c>
      <c r="E1108" s="16">
        <f t="shared" si="895"/>
        <v>67.915016469993603</v>
      </c>
      <c r="F1108" s="16">
        <f t="shared" si="889"/>
        <v>23828.114685948283</v>
      </c>
      <c r="G1108" s="16">
        <f t="shared" si="896"/>
        <v>7459.6327679374135</v>
      </c>
      <c r="H1108" s="16">
        <f t="shared" si="897"/>
        <v>242727.00602601268</v>
      </c>
      <c r="I1108" s="16">
        <f t="shared" si="898"/>
        <v>70.854814858249682</v>
      </c>
      <c r="J1108" s="16">
        <f t="shared" si="890"/>
        <v>242656.15121115441</v>
      </c>
      <c r="K1108" s="16">
        <f t="shared" si="899"/>
        <v>44721.132811071264</v>
      </c>
      <c r="L1108" s="16">
        <f t="shared" si="900"/>
        <v>7244.1470882275353</v>
      </c>
      <c r="M1108" s="16">
        <f t="shared" si="901"/>
        <v>67.475151738736287</v>
      </c>
      <c r="N1108" s="16">
        <f t="shared" si="891"/>
        <v>7176.6719364887986</v>
      </c>
      <c r="O1108" s="16">
        <f t="shared" si="902"/>
        <v>2391.9200096948493</v>
      </c>
      <c r="P1108" s="16">
        <f t="shared" si="903"/>
        <v>2240.0154627298612</v>
      </c>
      <c r="Q1108" s="16">
        <f t="shared" si="904"/>
        <v>67.32975899333303</v>
      </c>
      <c r="R1108" s="16">
        <f t="shared" si="892"/>
        <v>2172.685703736528</v>
      </c>
      <c r="S1108" s="16">
        <f t="shared" si="905"/>
        <v>738.79179460824037</v>
      </c>
      <c r="T1108" s="16">
        <f t="shared" si="906"/>
        <v>1301.72794019713</v>
      </c>
      <c r="U1108" s="16">
        <f t="shared" si="907"/>
        <v>67.301734931392119</v>
      </c>
      <c r="V1108" s="16">
        <f t="shared" si="893"/>
        <v>1234.426205265738</v>
      </c>
      <c r="W1108" s="16">
        <f t="shared" si="908"/>
        <v>421.35864061028894</v>
      </c>
    </row>
    <row r="1109" spans="2:23">
      <c r="B1109" s="13">
        <v>20</v>
      </c>
      <c r="C1109" s="16">
        <f t="shared" si="888"/>
        <v>55.895657779644047</v>
      </c>
      <c r="D1109" s="16">
        <f t="shared" si="894"/>
        <v>24137.16533342503</v>
      </c>
      <c r="E1109" s="16">
        <f t="shared" si="895"/>
        <v>68.136067137944607</v>
      </c>
      <c r="F1109" s="16">
        <f t="shared" si="889"/>
        <v>24069.029266287085</v>
      </c>
      <c r="G1109" s="16">
        <f t="shared" si="896"/>
        <v>7292.7207826778376</v>
      </c>
      <c r="H1109" s="16">
        <f t="shared" si="897"/>
        <v>250646.81827053771</v>
      </c>
      <c r="I1109" s="16">
        <f t="shared" si="898"/>
        <v>71.078804414596902</v>
      </c>
      <c r="J1109" s="16">
        <f t="shared" si="890"/>
        <v>250575.73946612311</v>
      </c>
      <c r="K1109" s="16">
        <f t="shared" si="899"/>
        <v>43831.81443576805</v>
      </c>
      <c r="L1109" s="16">
        <f t="shared" si="900"/>
        <v>7252.9620452769723</v>
      </c>
      <c r="M1109" s="16">
        <f t="shared" si="901"/>
        <v>67.691253400161926</v>
      </c>
      <c r="N1109" s="16">
        <f t="shared" si="891"/>
        <v>7185.2707918768101</v>
      </c>
      <c r="O1109" s="16">
        <f t="shared" si="902"/>
        <v>2323.1337566257034</v>
      </c>
      <c r="P1109" s="16">
        <f t="shared" si="903"/>
        <v>2194.1573209663156</v>
      </c>
      <c r="Q1109" s="16">
        <f t="shared" si="904"/>
        <v>67.544010469041496</v>
      </c>
      <c r="R1109" s="16">
        <f t="shared" si="892"/>
        <v>2126.6133104972741</v>
      </c>
      <c r="S1109" s="16">
        <f t="shared" si="905"/>
        <v>702.00896140870725</v>
      </c>
      <c r="T1109" s="16">
        <f t="shared" si="906"/>
        <v>1246.4492449875545</v>
      </c>
      <c r="U1109" s="16">
        <f t="shared" si="907"/>
        <v>67.515617895620679</v>
      </c>
      <c r="V1109" s="16">
        <f t="shared" si="893"/>
        <v>1178.9336270919339</v>
      </c>
      <c r="W1109" s="16">
        <f t="shared" si="908"/>
        <v>390.72076177145692</v>
      </c>
    </row>
    <row r="1110" spans="2:23">
      <c r="B1110" s="13">
        <v>21</v>
      </c>
      <c r="C1110" s="16">
        <f t="shared" si="888"/>
        <v>55.895657779644047</v>
      </c>
      <c r="D1110" s="16">
        <f t="shared" si="894"/>
        <v>24381.204575870826</v>
      </c>
      <c r="E1110" s="16">
        <f t="shared" si="895"/>
        <v>68.35138327221631</v>
      </c>
      <c r="F1110" s="16">
        <f t="shared" si="889"/>
        <v>24312.85319259861</v>
      </c>
      <c r="G1110" s="16">
        <f t="shared" si="896"/>
        <v>7129.6823881524651</v>
      </c>
      <c r="H1110" s="16">
        <f t="shared" si="897"/>
        <v>258827.19856674253</v>
      </c>
      <c r="I1110" s="16">
        <f t="shared" si="898"/>
        <v>71.292715107162692</v>
      </c>
      <c r="J1110" s="16">
        <f t="shared" si="890"/>
        <v>258755.90585163538</v>
      </c>
      <c r="K1110" s="16">
        <f t="shared" si="899"/>
        <v>42960.530560706451</v>
      </c>
      <c r="L1110" s="16">
        <f t="shared" si="900"/>
        <v>7261.6523089972588</v>
      </c>
      <c r="M1110" s="16">
        <f t="shared" si="901"/>
        <v>67.902216113164897</v>
      </c>
      <c r="N1110" s="16">
        <f t="shared" si="891"/>
        <v>7193.7500928840936</v>
      </c>
      <c r="O1110" s="16">
        <f t="shared" si="902"/>
        <v>2256.2849127706672</v>
      </c>
      <c r="P1110" s="16">
        <f t="shared" si="903"/>
        <v>2147.6296162244398</v>
      </c>
      <c r="Q1110" s="16">
        <f t="shared" si="904"/>
        <v>67.753313865284724</v>
      </c>
      <c r="R1110" s="16">
        <f t="shared" si="892"/>
        <v>2079.876302359155</v>
      </c>
      <c r="S1110" s="16">
        <f t="shared" si="905"/>
        <v>666.53138931723424</v>
      </c>
      <c r="T1110" s="16">
        <f t="shared" si="906"/>
        <v>1190.4161813081741</v>
      </c>
      <c r="U1110" s="16">
        <f t="shared" si="907"/>
        <v>67.724589210857559</v>
      </c>
      <c r="V1110" s="16">
        <f t="shared" si="893"/>
        <v>1122.6915920973165</v>
      </c>
      <c r="W1110" s="16">
        <f t="shared" si="908"/>
        <v>361.26672811828564</v>
      </c>
    </row>
    <row r="1111" spans="2:23">
      <c r="B1111" s="13">
        <v>22</v>
      </c>
      <c r="C1111" s="16">
        <f t="shared" si="888"/>
        <v>55.895657779644047</v>
      </c>
      <c r="D1111" s="16">
        <f t="shared" si="894"/>
        <v>24628.190898506611</v>
      </c>
      <c r="E1111" s="16">
        <f t="shared" si="895"/>
        <v>68.561074552913482</v>
      </c>
      <c r="F1111" s="16">
        <f t="shared" si="889"/>
        <v>24559.629823953699</v>
      </c>
      <c r="G1111" s="16">
        <f t="shared" si="896"/>
        <v>6970.4259363090232</v>
      </c>
      <c r="H1111" s="16">
        <f t="shared" si="897"/>
        <v>267276.73783132975</v>
      </c>
      <c r="I1111" s="16">
        <f t="shared" si="898"/>
        <v>71.496940044716524</v>
      </c>
      <c r="J1111" s="16">
        <f t="shared" si="890"/>
        <v>267205.24089128501</v>
      </c>
      <c r="K1111" s="16">
        <f t="shared" si="899"/>
        <v>42106.90054161811</v>
      </c>
      <c r="L1111" s="16">
        <f t="shared" si="900"/>
        <v>7270.221747438999</v>
      </c>
      <c r="M1111" s="16">
        <f t="shared" si="901"/>
        <v>68.108127138720022</v>
      </c>
      <c r="N1111" s="16">
        <f t="shared" si="891"/>
        <v>7202.1136203002789</v>
      </c>
      <c r="O1111" s="16">
        <f t="shared" si="902"/>
        <v>2191.3213937533269</v>
      </c>
      <c r="P1111" s="16">
        <f t="shared" si="903"/>
        <v>2100.4307285114323</v>
      </c>
      <c r="Q1111" s="16">
        <f t="shared" si="904"/>
        <v>67.957749874357575</v>
      </c>
      <c r="R1111" s="16">
        <f t="shared" si="892"/>
        <v>2032.4729786370747</v>
      </c>
      <c r="S1111" s="16">
        <f t="shared" si="905"/>
        <v>632.31990328002064</v>
      </c>
      <c r="T1111" s="16">
        <f t="shared" si="906"/>
        <v>1133.626361263392</v>
      </c>
      <c r="U1111" s="16">
        <f t="shared" si="907"/>
        <v>67.928728348596565</v>
      </c>
      <c r="V1111" s="16">
        <f t="shared" si="893"/>
        <v>1065.6976329147956</v>
      </c>
      <c r="W1111" s="16">
        <f t="shared" si="908"/>
        <v>332.95984354853573</v>
      </c>
    </row>
    <row r="1112" spans="2:23">
      <c r="B1112" s="13">
        <v>23</v>
      </c>
      <c r="C1112" s="16">
        <f t="shared" si="888"/>
        <v>55.895657779644047</v>
      </c>
      <c r="D1112" s="16">
        <f t="shared" si="894"/>
        <v>24878.168222770375</v>
      </c>
      <c r="E1112" s="16">
        <f t="shared" si="895"/>
        <v>68.76525085807819</v>
      </c>
      <c r="F1112" s="16">
        <f t="shared" si="889"/>
        <v>24809.402971912295</v>
      </c>
      <c r="G1112" s="16">
        <f t="shared" si="896"/>
        <v>6814.8618827137243</v>
      </c>
      <c r="H1112" s="16">
        <f t="shared" si="897"/>
        <v>276004.30947383505</v>
      </c>
      <c r="I1112" s="16">
        <f t="shared" si="898"/>
        <v>71.691862745002183</v>
      </c>
      <c r="J1112" s="16">
        <f t="shared" si="890"/>
        <v>275932.61761109007</v>
      </c>
      <c r="K1112" s="16">
        <f t="shared" si="899"/>
        <v>41270.55226799535</v>
      </c>
      <c r="L1112" s="16">
        <f t="shared" si="900"/>
        <v>7278.6741815827145</v>
      </c>
      <c r="M1112" s="16">
        <f t="shared" si="901"/>
        <v>68.309074158516864</v>
      </c>
      <c r="N1112" s="16">
        <f t="shared" si="891"/>
        <v>7210.365107424198</v>
      </c>
      <c r="O1112" s="16">
        <f t="shared" si="902"/>
        <v>2128.1923811218835</v>
      </c>
      <c r="P1112" s="16">
        <f t="shared" si="903"/>
        <v>2052.5589403351378</v>
      </c>
      <c r="Q1112" s="16">
        <f t="shared" si="904"/>
        <v>68.157399654850209</v>
      </c>
      <c r="R1112" s="16">
        <f t="shared" si="892"/>
        <v>1984.4015406802876</v>
      </c>
      <c r="S1112" s="16">
        <f t="shared" si="905"/>
        <v>599.33632284219641</v>
      </c>
      <c r="T1112" s="16">
        <f t="shared" si="906"/>
        <v>1076.0772934545053</v>
      </c>
      <c r="U1112" s="16">
        <f t="shared" si="907"/>
        <v>68.128115254062706</v>
      </c>
      <c r="V1112" s="16">
        <f t="shared" si="893"/>
        <v>1007.9491782004426</v>
      </c>
      <c r="W1112" s="16">
        <f t="shared" si="908"/>
        <v>305.76435456629576</v>
      </c>
    </row>
    <row r="1113" spans="2:23">
      <c r="B1113" s="13">
        <v>24</v>
      </c>
      <c r="C1113" s="16">
        <f t="shared" si="888"/>
        <v>55.895657779644047</v>
      </c>
      <c r="D1113" s="16">
        <f t="shared" si="894"/>
        <v>25131.180928457994</v>
      </c>
      <c r="E1113" s="16">
        <f t="shared" si="895"/>
        <v>68.964022100298635</v>
      </c>
      <c r="F1113" s="16">
        <f t="shared" si="889"/>
        <v>25062.216906357695</v>
      </c>
      <c r="G1113" s="16">
        <f t="shared" si="896"/>
        <v>6662.9027454002462</v>
      </c>
      <c r="H1113" s="16">
        <f t="shared" si="897"/>
        <v>285019.07870902325</v>
      </c>
      <c r="I1113" s="16">
        <f t="shared" si="898"/>
        <v>71.877856781709852</v>
      </c>
      <c r="J1113" s="16">
        <f t="shared" si="890"/>
        <v>284947.20085224154</v>
      </c>
      <c r="K1113" s="16">
        <f t="shared" si="899"/>
        <v>40451.121968015126</v>
      </c>
      <c r="L1113" s="16">
        <f t="shared" si="900"/>
        <v>7287.0133844132906</v>
      </c>
      <c r="M1113" s="16">
        <f t="shared" si="901"/>
        <v>68.505145147695131</v>
      </c>
      <c r="N1113" s="16">
        <f t="shared" si="891"/>
        <v>7218.5082392655959</v>
      </c>
      <c r="O1113" s="16">
        <f t="shared" si="902"/>
        <v>2066.8482983459276</v>
      </c>
      <c r="P1113" s="16">
        <f t="shared" si="903"/>
        <v>2004.0124352696021</v>
      </c>
      <c r="Q1113" s="16">
        <f t="shared" si="904"/>
        <v>68.352344715105545</v>
      </c>
      <c r="R1113" s="16">
        <f t="shared" si="892"/>
        <v>1935.6600905544965</v>
      </c>
      <c r="S1113" s="16">
        <f t="shared" si="905"/>
        <v>567.54344362181416</v>
      </c>
      <c r="T1113" s="16">
        <f t="shared" si="906"/>
        <v>1017.766381493261</v>
      </c>
      <c r="U1113" s="16">
        <f t="shared" si="907"/>
        <v>68.322830231665392</v>
      </c>
      <c r="V1113" s="16">
        <f t="shared" si="893"/>
        <v>949.44355126159553</v>
      </c>
      <c r="W1113" s="16">
        <f t="shared" si="908"/>
        <v>279.64543280175428</v>
      </c>
    </row>
    <row r="1114" spans="2:23">
      <c r="B1114" s="13">
        <v>25</v>
      </c>
      <c r="C1114" s="16">
        <f t="shared" si="888"/>
        <v>55.895657779644047</v>
      </c>
      <c r="D1114" s="16">
        <f t="shared" si="894"/>
        <v>25387.273859633151</v>
      </c>
      <c r="E1114" s="16">
        <f t="shared" si="895"/>
        <v>69.157498072758102</v>
      </c>
      <c r="F1114" s="16">
        <f t="shared" si="889"/>
        <v>25318.116361560395</v>
      </c>
      <c r="G1114" s="16">
        <f t="shared" si="896"/>
        <v>6514.4630640960058</v>
      </c>
      <c r="H1114" s="16">
        <f t="shared" si="897"/>
        <v>294330.51217630587</v>
      </c>
      <c r="I1114" s="16">
        <f t="shared" si="898"/>
        <v>72.055285508477155</v>
      </c>
      <c r="J1114" s="16">
        <f t="shared" si="890"/>
        <v>294258.45689079742</v>
      </c>
      <c r="K1114" s="16">
        <f t="shared" si="899"/>
        <v>39648.254016517953</v>
      </c>
      <c r="L1114" s="16">
        <f t="shared" si="900"/>
        <v>7295.2430801131941</v>
      </c>
      <c r="M1114" s="16">
        <f t="shared" si="901"/>
        <v>68.696428253872952</v>
      </c>
      <c r="N1114" s="16">
        <f t="shared" si="891"/>
        <v>7226.5466518593212</v>
      </c>
      <c r="O1114" s="16">
        <f t="shared" si="902"/>
        <v>2007.2407869463163</v>
      </c>
      <c r="P1114" s="16">
        <f t="shared" si="903"/>
        <v>1954.7892966241482</v>
      </c>
      <c r="Q1114" s="16">
        <f t="shared" si="904"/>
        <v>68.542666802148247</v>
      </c>
      <c r="R1114" s="16">
        <f t="shared" si="892"/>
        <v>1886.2466298219999</v>
      </c>
      <c r="S1114" s="16">
        <f t="shared" si="905"/>
        <v>536.90501883716934</v>
      </c>
      <c r="T1114" s="16">
        <f t="shared" si="906"/>
        <v>958.69092261659955</v>
      </c>
      <c r="U1114" s="16">
        <f t="shared" si="907"/>
        <v>68.512953835775917</v>
      </c>
      <c r="V1114" s="16">
        <f t="shared" si="893"/>
        <v>890.17796878082368</v>
      </c>
      <c r="W1114" s="16">
        <f t="shared" si="908"/>
        <v>254.56915756895265</v>
      </c>
    </row>
    <row r="1115" spans="2:23">
      <c r="B1115" s="13">
        <v>26</v>
      </c>
      <c r="C1115" s="16">
        <f t="shared" si="888"/>
        <v>55.895657779644047</v>
      </c>
      <c r="D1115" s="16">
        <f t="shared" si="894"/>
        <v>25646.49233076983</v>
      </c>
      <c r="E1115" s="16">
        <f t="shared" si="895"/>
        <v>69.345788304529819</v>
      </c>
      <c r="F1115" s="16">
        <f t="shared" si="889"/>
        <v>25577.1465424653</v>
      </c>
      <c r="G1115" s="16">
        <f t="shared" si="896"/>
        <v>6369.4593598441534</v>
      </c>
      <c r="H1115" s="16">
        <f t="shared" si="897"/>
        <v>303948.38787621137</v>
      </c>
      <c r="I1115" s="16">
        <f t="shared" si="898"/>
        <v>72.224501853096925</v>
      </c>
      <c r="J1115" s="16">
        <f t="shared" si="890"/>
        <v>303876.16337435826</v>
      </c>
      <c r="K1115" s="16">
        <f t="shared" si="899"/>
        <v>38861.600746177661</v>
      </c>
      <c r="L1115" s="16">
        <f t="shared" si="900"/>
        <v>7303.366943369384</v>
      </c>
      <c r="M1115" s="16">
        <f t="shared" si="901"/>
        <v>68.883011682383966</v>
      </c>
      <c r="N1115" s="16">
        <f t="shared" si="891"/>
        <v>7234.4839316870002</v>
      </c>
      <c r="O1115" s="16">
        <f t="shared" si="902"/>
        <v>1949.3226827728597</v>
      </c>
      <c r="P1115" s="16">
        <f t="shared" si="903"/>
        <v>1904.8875062114669</v>
      </c>
      <c r="Q1115" s="16">
        <f t="shared" si="904"/>
        <v>68.728447796024795</v>
      </c>
      <c r="R1115" s="16">
        <f t="shared" si="892"/>
        <v>1836.1590584154421</v>
      </c>
      <c r="S1115" s="16">
        <f t="shared" si="905"/>
        <v>507.385740901502</v>
      </c>
      <c r="T1115" s="16">
        <f t="shared" si="906"/>
        <v>898.84810639819045</v>
      </c>
      <c r="U1115" s="16">
        <f t="shared" si="907"/>
        <v>68.698566766772188</v>
      </c>
      <c r="V1115" s="16">
        <f t="shared" si="893"/>
        <v>830.14953963141829</v>
      </c>
      <c r="W1115" s="16">
        <f t="shared" si="908"/>
        <v>230.50249847547161</v>
      </c>
    </row>
    <row r="1116" spans="2:23">
      <c r="B1116" s="13">
        <v>27</v>
      </c>
      <c r="C1116" s="16">
        <f t="shared" si="888"/>
        <v>55.895657779644047</v>
      </c>
      <c r="D1116" s="16">
        <f t="shared" si="894"/>
        <v>25908.882133121075</v>
      </c>
      <c r="E1116" s="16">
        <f t="shared" si="895"/>
        <v>69.529001924904065</v>
      </c>
      <c r="F1116" s="16">
        <f t="shared" si="889"/>
        <v>25839.353131196171</v>
      </c>
      <c r="G1116" s="16">
        <f t="shared" si="896"/>
        <v>6227.8100950387061</v>
      </c>
      <c r="H1116" s="16">
        <f t="shared" si="897"/>
        <v>313882.80543427588</v>
      </c>
      <c r="I1116" s="16">
        <f t="shared" si="898"/>
        <v>72.385848175410416</v>
      </c>
      <c r="J1116" s="16">
        <f t="shared" si="890"/>
        <v>313810.4195861005</v>
      </c>
      <c r="K1116" s="16">
        <f t="shared" si="899"/>
        <v>38090.822261977191</v>
      </c>
      <c r="L1116" s="16">
        <f t="shared" si="900"/>
        <v>7311.3885987888261</v>
      </c>
      <c r="M1116" s="16">
        <f t="shared" si="901"/>
        <v>69.064983587624695</v>
      </c>
      <c r="N1116" s="16">
        <f t="shared" si="891"/>
        <v>7242.3236152012014</v>
      </c>
      <c r="O1116" s="16">
        <f t="shared" si="902"/>
        <v>1893.0479924439733</v>
      </c>
      <c r="P1116" s="16">
        <f t="shared" si="903"/>
        <v>1854.3049432102382</v>
      </c>
      <c r="Q1116" s="16">
        <f t="shared" si="904"/>
        <v>68.909769609480705</v>
      </c>
      <c r="R1116" s="16">
        <f t="shared" si="892"/>
        <v>1785.3951736007575</v>
      </c>
      <c r="S1116" s="16">
        <f t="shared" si="905"/>
        <v>478.95122309865081</v>
      </c>
      <c r="T1116" s="16">
        <f t="shared" si="906"/>
        <v>838.2350135523867</v>
      </c>
      <c r="U1116" s="16">
        <f t="shared" si="907"/>
        <v>68.87974977228177</v>
      </c>
      <c r="V1116" s="16">
        <f t="shared" si="893"/>
        <v>769.35526378010491</v>
      </c>
      <c r="W1116" s="16">
        <f t="shared" si="908"/>
        <v>207.41329809753799</v>
      </c>
    </row>
    <row r="1117" spans="2:23">
      <c r="B1117" s="13">
        <v>28</v>
      </c>
      <c r="C1117" s="16">
        <f t="shared" si="888"/>
        <v>55.895657779644047</v>
      </c>
      <c r="D1117" s="16">
        <f t="shared" si="894"/>
        <v>26174.489541307783</v>
      </c>
      <c r="E1117" s="16">
        <f t="shared" si="895"/>
        <v>69.70724753651605</v>
      </c>
      <c r="F1117" s="16">
        <f t="shared" si="889"/>
        <v>26104.782293771266</v>
      </c>
      <c r="G1117" s="16">
        <f t="shared" si="896"/>
        <v>6089.4356338892967</v>
      </c>
      <c r="H1117" s="16">
        <f t="shared" si="897"/>
        <v>324144.19670307077</v>
      </c>
      <c r="I1117" s="16">
        <f t="shared" si="898"/>
        <v>72.539656182689328</v>
      </c>
      <c r="J1117" s="16">
        <f t="shared" si="890"/>
        <v>324071.65704688808</v>
      </c>
      <c r="K1117" s="16">
        <f t="shared" si="899"/>
        <v>37335.586259086034</v>
      </c>
      <c r="L1117" s="16">
        <f t="shared" si="900"/>
        <v>7319.3116204176094</v>
      </c>
      <c r="M1117" s="16">
        <f t="shared" si="901"/>
        <v>69.242431970399906</v>
      </c>
      <c r="N1117" s="16">
        <f t="shared" si="891"/>
        <v>7250.0691884472099</v>
      </c>
      <c r="O1117" s="16">
        <f t="shared" si="902"/>
        <v>1838.3718699618585</v>
      </c>
      <c r="P1117" s="16">
        <f t="shared" si="903"/>
        <v>1803.0393831178253</v>
      </c>
      <c r="Q1117" s="16">
        <f t="shared" si="904"/>
        <v>69.086714092889409</v>
      </c>
      <c r="R1117" s="16">
        <f t="shared" si="892"/>
        <v>1733.9526690249359</v>
      </c>
      <c r="S1117" s="16">
        <f t="shared" si="905"/>
        <v>451.56798135272754</v>
      </c>
      <c r="T1117" s="16">
        <f t="shared" si="906"/>
        <v>776.8486148262499</v>
      </c>
      <c r="U1117" s="16">
        <f t="shared" si="907"/>
        <v>69.056583553541856</v>
      </c>
      <c r="V1117" s="16">
        <f t="shared" si="893"/>
        <v>707.79203127270807</v>
      </c>
      <c r="W1117" s="16">
        <f t="shared" si="908"/>
        <v>185.27025473354752</v>
      </c>
    </row>
    <row r="1118" spans="2:23">
      <c r="B1118" s="13">
        <v>29</v>
      </c>
      <c r="C1118" s="16">
        <f t="shared" si="888"/>
        <v>55.895657779644047</v>
      </c>
      <c r="D1118" s="16">
        <f t="shared" si="894"/>
        <v>26443.361320121476</v>
      </c>
      <c r="E1118" s="16">
        <f t="shared" si="895"/>
        <v>69.880633097028692</v>
      </c>
      <c r="F1118" s="16">
        <f t="shared" si="889"/>
        <v>26373.480687024447</v>
      </c>
      <c r="G1118" s="16">
        <f t="shared" si="896"/>
        <v>5954.2582033309745</v>
      </c>
      <c r="H1118" s="16">
        <f t="shared" si="897"/>
        <v>334743.33671344206</v>
      </c>
      <c r="I1118" s="16">
        <f t="shared" si="898"/>
        <v>72.686246896648811</v>
      </c>
      <c r="J1118" s="16">
        <f t="shared" si="890"/>
        <v>334670.65046654543</v>
      </c>
      <c r="K1118" s="16">
        <f t="shared" si="899"/>
        <v>36595.56784421661</v>
      </c>
      <c r="L1118" s="16">
        <f t="shared" si="900"/>
        <v>7327.1395313586945</v>
      </c>
      <c r="M1118" s="16">
        <f t="shared" si="901"/>
        <v>69.415444581142253</v>
      </c>
      <c r="N1118" s="16">
        <f t="shared" si="891"/>
        <v>7257.7240867775527</v>
      </c>
      <c r="O1118" s="16">
        <f t="shared" si="902"/>
        <v>1785.2505935161553</v>
      </c>
      <c r="P1118" s="16">
        <f t="shared" si="903"/>
        <v>1751.0884967886309</v>
      </c>
      <c r="Q1118" s="16">
        <f t="shared" si="904"/>
        <v>69.259362944336999</v>
      </c>
      <c r="R1118" s="16">
        <f t="shared" si="892"/>
        <v>1681.8291338442939</v>
      </c>
      <c r="S1118" s="16">
        <f t="shared" si="905"/>
        <v>425.20341610435332</v>
      </c>
      <c r="T1118" s="16">
        <f t="shared" si="906"/>
        <v>714.68576997533467</v>
      </c>
      <c r="U1118" s="16">
        <f t="shared" si="907"/>
        <v>69.229148676785016</v>
      </c>
      <c r="V1118" s="16">
        <f t="shared" si="893"/>
        <v>645.45662129854963</v>
      </c>
      <c r="W1118" s="16">
        <f t="shared" si="908"/>
        <v>164.04290524848878</v>
      </c>
    </row>
    <row r="1119" spans="2:23">
      <c r="B1119" s="13">
        <v>30</v>
      </c>
      <c r="C1119" s="16">
        <f t="shared" si="888"/>
        <v>55.895657779644047</v>
      </c>
      <c r="D1119" s="16">
        <f t="shared" si="894"/>
        <v>26715.544731535152</v>
      </c>
      <c r="E1119" s="16">
        <f t="shared" si="895"/>
        <v>70.049265809111745</v>
      </c>
      <c r="F1119" s="16">
        <f t="shared" si="889"/>
        <v>26645.495465726039</v>
      </c>
      <c r="G1119" s="16">
        <f t="shared" si="896"/>
        <v>5822.2018543934837</v>
      </c>
      <c r="H1119" s="16">
        <f t="shared" si="897"/>
        <v>345691.35498640873</v>
      </c>
      <c r="I1119" s="16">
        <f t="shared" si="898"/>
        <v>72.825930666580973</v>
      </c>
      <c r="J1119" s="16">
        <f t="shared" si="890"/>
        <v>345618.52905574214</v>
      </c>
      <c r="K1119" s="16">
        <f t="shared" si="899"/>
        <v>35870.44936052015</v>
      </c>
      <c r="L1119" s="16">
        <f t="shared" si="900"/>
        <v>7334.8758034834018</v>
      </c>
      <c r="M1119" s="16">
        <f t="shared" si="901"/>
        <v>69.58410882887236</v>
      </c>
      <c r="N1119" s="16">
        <f t="shared" si="891"/>
        <v>7265.2916946545292</v>
      </c>
      <c r="O1119" s="16">
        <f t="shared" si="902"/>
        <v>1733.641542488393</v>
      </c>
      <c r="P1119" s="16">
        <f t="shared" si="903"/>
        <v>1698.4498495537525</v>
      </c>
      <c r="Q1119" s="16">
        <f t="shared" si="904"/>
        <v>69.42779762475655</v>
      </c>
      <c r="R1119" s="16">
        <f t="shared" si="892"/>
        <v>1629.022051928996</v>
      </c>
      <c r="S1119" s="16">
        <f t="shared" si="905"/>
        <v>399.82579430545871</v>
      </c>
      <c r="T1119" s="16">
        <f t="shared" si="906"/>
        <v>651.74322681897547</v>
      </c>
      <c r="U1119" s="16">
        <f t="shared" si="907"/>
        <v>69.397525489549722</v>
      </c>
      <c r="V1119" s="16">
        <f t="shared" si="893"/>
        <v>582.34570132942576</v>
      </c>
      <c r="W1119" s="16">
        <f t="shared" si="908"/>
        <v>143.70160802122862</v>
      </c>
    </row>
    <row r="1120" spans="2:23">
      <c r="B1120" s="13">
        <v>31</v>
      </c>
      <c r="C1120" s="16">
        <f t="shared" si="888"/>
        <v>55.895657779644047</v>
      </c>
      <c r="D1120" s="16">
        <f t="shared" si="894"/>
        <v>26991.087541916506</v>
      </c>
      <c r="E1120" s="16">
        <f t="shared" si="895"/>
        <v>70.213252018449097</v>
      </c>
      <c r="F1120" s="16">
        <f t="shared" si="889"/>
        <v>26920.874289898056</v>
      </c>
      <c r="G1120" s="16">
        <f t="shared" si="896"/>
        <v>5693.1924240434164</v>
      </c>
      <c r="H1120" s="16">
        <f t="shared" si="897"/>
        <v>356999.74721754773</v>
      </c>
      <c r="I1120" s="16">
        <f t="shared" si="898"/>
        <v>72.959007223449234</v>
      </c>
      <c r="J1120" s="16">
        <f t="shared" si="890"/>
        <v>356926.7882103243</v>
      </c>
      <c r="K1120" s="16">
        <f t="shared" si="899"/>
        <v>35159.920216066923</v>
      </c>
      <c r="L1120" s="16">
        <f t="shared" si="900"/>
        <v>7342.5238572318503</v>
      </c>
      <c r="M1120" s="16">
        <f t="shared" si="901"/>
        <v>69.748511695756193</v>
      </c>
      <c r="N1120" s="16">
        <f t="shared" si="891"/>
        <v>7272.7753455360944</v>
      </c>
      <c r="O1120" s="16">
        <f t="shared" si="902"/>
        <v>1683.5031746689206</v>
      </c>
      <c r="P1120" s="16">
        <f t="shared" si="903"/>
        <v>1645.1209004176424</v>
      </c>
      <c r="Q1120" s="16">
        <f t="shared" si="904"/>
        <v>69.592099277998798</v>
      </c>
      <c r="R1120" s="16">
        <f t="shared" si="892"/>
        <v>1575.5288011396435</v>
      </c>
      <c r="S1120" s="16">
        <f t="shared" si="905"/>
        <v>375.40423154409632</v>
      </c>
      <c r="T1120" s="16">
        <f t="shared" si="906"/>
        <v>588.01762037087667</v>
      </c>
      <c r="U1120" s="16">
        <f t="shared" si="907"/>
        <v>69.561794041807048</v>
      </c>
      <c r="V1120" s="16">
        <f t="shared" si="893"/>
        <v>518.45582632906962</v>
      </c>
      <c r="W1120" s="16">
        <f t="shared" si="908"/>
        <v>124.21752600608072</v>
      </c>
    </row>
    <row r="1121" spans="2:23">
      <c r="B1121" s="13">
        <v>32</v>
      </c>
      <c r="C1121" s="16">
        <f t="shared" ref="C1121:C1142" si="909">IF($B$1077-12*$B1121&lt;=0,0,($B$1080*MIN(12,$B$1077-12*$B1121)-$B$1076*(MIN(12,$B$1077-12*$B1121)-MAX(0,MIN(12,$B$1077-12*$B1121,$B$1078-12*$B1121))))/12)</f>
        <v>55.895657779644047</v>
      </c>
      <c r="D1121" s="16">
        <f t="shared" si="894"/>
        <v>27270.03802943803</v>
      </c>
      <c r="E1121" s="16">
        <f t="shared" si="895"/>
        <v>70.372697119497531</v>
      </c>
      <c r="F1121" s="16">
        <f t="shared" ref="F1121:F1152" si="910">IF(E1121&gt;0,IF(E1121&lt;=D1121,D1121-E1121,C1121*(D1121/E1121-1)),D1121-C1121)</f>
        <v>27199.665332318531</v>
      </c>
      <c r="G1121" s="16">
        <f t="shared" si="896"/>
        <v>5567.1574975115846</v>
      </c>
      <c r="H1121" s="16">
        <f t="shared" si="897"/>
        <v>368680.38734609023</v>
      </c>
      <c r="I1121" s="16">
        <f t="shared" si="898"/>
        <v>73.08576577013325</v>
      </c>
      <c r="J1121" s="16">
        <f t="shared" ref="J1121:J1152" si="911">IF(I1121&gt;0,IF(I1121&lt;=H1121,H1121-I1121,C1121*(H1121/I1121-1)),H1121-C1121)</f>
        <v>368607.30158032011</v>
      </c>
      <c r="K1121" s="16">
        <f t="shared" si="899"/>
        <v>34463.676715941387</v>
      </c>
      <c r="L1121" s="16">
        <f t="shared" si="900"/>
        <v>7350.087061497622</v>
      </c>
      <c r="M1121" s="16">
        <f t="shared" si="901"/>
        <v>69.908739657109336</v>
      </c>
      <c r="N1121" s="16">
        <f t="shared" ref="N1121:N1152" si="912">IF(M1121&gt;0,IF(M1121&lt;=L1121,L1121-M1121,C1121*(L1121/M1121-1)),L1121-C1121)</f>
        <v>7280.1783218405126</v>
      </c>
      <c r="O1121" s="16">
        <f t="shared" si="902"/>
        <v>1634.7950036973464</v>
      </c>
      <c r="P1121" s="16">
        <f t="shared" si="903"/>
        <v>1591.0990013275482</v>
      </c>
      <c r="Q1121" s="16">
        <f t="shared" si="904"/>
        <v>69.752348655717924</v>
      </c>
      <c r="R1121" s="16">
        <f t="shared" ref="R1121:R1152" si="913">IF(Q1121&gt;0,IF(Q1121&lt;=P1121,P1121-Q1121,C1121*(P1121/Q1121-1)),P1121-C1121)</f>
        <v>1521.3466526718303</v>
      </c>
      <c r="S1121" s="16">
        <f t="shared" si="905"/>
        <v>351.90867431015181</v>
      </c>
      <c r="T1121" s="16">
        <f t="shared" si="906"/>
        <v>523.50547204087604</v>
      </c>
      <c r="U1121" s="16">
        <f t="shared" si="907"/>
        <v>69.722034011787585</v>
      </c>
      <c r="V1121" s="16">
        <f t="shared" ref="V1121:V1152" si="914">IF(U1121&gt;0,IF(U1121&lt;=T1121,T1121-U1121,C1121*(T1121/U1121-1)),T1121-C1121)</f>
        <v>453.78343802908847</v>
      </c>
      <c r="W1121" s="16">
        <f t="shared" si="908"/>
        <v>105.56260991953148</v>
      </c>
    </row>
    <row r="1122" spans="2:23">
      <c r="B1122" s="13">
        <v>33</v>
      </c>
      <c r="C1122" s="16">
        <f t="shared" si="909"/>
        <v>55.895657779644047</v>
      </c>
      <c r="D1122" s="16">
        <f t="shared" ref="D1122:D1142" si="915">IF($B1122&gt;$B$1079,F1121,F1121*$D$1083*IF(F1121&gt;0,$B$72,1))</f>
        <v>27552.444991678698</v>
      </c>
      <c r="E1122" s="16">
        <f t="shared" ref="E1122:E1153" si="916">IF(AND(C1122&gt;0,D1122&gt;0),C1122/(1-$B$71*MAX(0,1-G1121/D1122)),0)</f>
        <v>70.527705468714998</v>
      </c>
      <c r="F1122" s="16">
        <f t="shared" si="910"/>
        <v>27481.917286209984</v>
      </c>
      <c r="G1122" s="16">
        <f t="shared" ref="G1122:G1153" si="917">IF(E1122&gt;0,IF(E1122&lt;=D1122,G1121*(1-E1122/D1122),0),IF(AND(C1122&lt;0,F1122&gt;0),G1121-C1122,G1121))/$B$74</f>
        <v>5444.0263711169564</v>
      </c>
      <c r="H1122" s="16">
        <f t="shared" ref="H1122:H1142" si="918">IF($B1122&gt;$B$1079,J1121,J1121*$H$1083*IF(J1121&gt;0,$B$72,1))</f>
        <v>380745.54002136004</v>
      </c>
      <c r="I1122" s="16">
        <f t="shared" ref="I1122:I1153" si="919">IF(AND(C1122&gt;0,H1122&gt;0),C1122/(1-$B$71*MAX(0,1-K1121/H1122)),0)</f>
        <v>73.206485103358432</v>
      </c>
      <c r="J1122" s="16">
        <f t="shared" si="911"/>
        <v>380672.33353625669</v>
      </c>
      <c r="K1122" s="16">
        <f t="shared" ref="K1122:K1153" si="920">IF(I1122&gt;0,IF(I1122&lt;=H1122,K1121*(1-I1122/H1122),0),IF(AND(C1122&lt;0,J1122&gt;0),K1121-C1122,K1121))/$B$74</f>
        <v>33781.421897969834</v>
      </c>
      <c r="L1122" s="16">
        <f t="shared" ref="L1122:L1142" si="921">IF($B1122&gt;$B$1079,N1121,N1121*$L$1083*IF(N1121&gt;0,$B$72,1))</f>
        <v>7357.568733592042</v>
      </c>
      <c r="M1122" s="16">
        <f t="shared" ref="M1122:M1153" si="922">IF(AND(C1122&gt;0,L1122&gt;0),C1122/(1-$B$71*MAX(0,1-O1121/L1122)),0)</f>
        <v>70.064878606691437</v>
      </c>
      <c r="N1122" s="16">
        <f t="shared" si="912"/>
        <v>7287.5038549853507</v>
      </c>
      <c r="O1122" s="16">
        <f t="shared" ref="O1122:O1153" si="923">IF(M1122&gt;0,IF(M1122&lt;=L1122,O1121*(1-M1122/L1122),0),IF(AND(C1122&lt;0,N1122&gt;0),O1121-C1122,O1121))/$B$74</f>
        <v>1587.477576736869</v>
      </c>
      <c r="P1122" s="16">
        <f t="shared" ref="P1122:P1142" si="924">IF($B1122&gt;$B$1079,R1121,R1121*$P$1083*IF(R1121&gt;0,$B$72,1))</f>
        <v>1536.3813965115905</v>
      </c>
      <c r="Q1122" s="16">
        <f t="shared" ref="Q1122:Q1153" si="925">IF(AND(C1122&gt;0,P1122&gt;0),C1122/(1-$B$71*MAX(0,1-S1121/P1122)),0)</f>
        <v>69.908626046945216</v>
      </c>
      <c r="R1122" s="16">
        <f t="shared" si="913"/>
        <v>1466.4727704646452</v>
      </c>
      <c r="S1122" s="16">
        <f t="shared" ref="S1122:S1153" si="926">IF(Q1122&gt;0,IF(Q1122&lt;=P1122,S1121*(1-Q1122/P1122),0),IF(AND(C1122&lt;0,R1122&gt;0),S1121-C1122,S1121))/$B$74</f>
        <v>329.30988241227334</v>
      </c>
      <c r="T1122" s="16">
        <f t="shared" ref="T1122:T1142" si="927">IF($B1122&gt;$B$1079,V1121,V1121*$T$1083*IF(V1121&gt;0,$B$72,1))</f>
        <v>458.20318890382924</v>
      </c>
      <c r="U1122" s="16">
        <f t="shared" ref="U1122:U1153" si="928">IF(AND(C1122&gt;0,T1122&gt;0),C1122/(1-$B$71*MAX(0,1-W1121/T1122)),0)</f>
        <v>69.878324636386552</v>
      </c>
      <c r="V1122" s="16">
        <f t="shared" si="914"/>
        <v>388.32486426744271</v>
      </c>
      <c r="W1122" s="16">
        <f t="shared" ref="W1122:W1153" si="929">IF(U1122&gt;0,IF(U1122&lt;=T1122,W1121*(1-U1122/T1122),0),IF(AND(C1122&lt;0,V1122&gt;0),W1121-C1122,W1121))/$B$74</f>
        <v>87.709581562444143</v>
      </c>
    </row>
    <row r="1123" spans="2:23">
      <c r="B1123" s="13">
        <v>34</v>
      </c>
      <c r="C1123" s="16">
        <f t="shared" si="909"/>
        <v>55.895657779644047</v>
      </c>
      <c r="D1123" s="16">
        <f t="shared" si="915"/>
        <v>27838.357753412125</v>
      </c>
      <c r="E1123" s="16">
        <f t="shared" si="916"/>
        <v>70.678380304971441</v>
      </c>
      <c r="F1123" s="16">
        <f t="shared" si="910"/>
        <v>27767.679373107152</v>
      </c>
      <c r="G1123" s="16">
        <f t="shared" si="917"/>
        <v>5323.730015597449</v>
      </c>
      <c r="H1123" s="16">
        <f t="shared" si="918"/>
        <v>393207.87347960559</v>
      </c>
      <c r="I1123" s="16">
        <f t="shared" si="919"/>
        <v>73.321433763180181</v>
      </c>
      <c r="J1123" s="16">
        <f t="shared" si="911"/>
        <v>393134.5520458424</v>
      </c>
      <c r="K1123" s="16">
        <f t="shared" si="920"/>
        <v>33112.86537208622</v>
      </c>
      <c r="L1123" s="16">
        <f t="shared" si="921"/>
        <v>7364.9721392835836</v>
      </c>
      <c r="M1123" s="16">
        <f t="shared" si="922"/>
        <v>70.217013787128522</v>
      </c>
      <c r="N1123" s="16">
        <f t="shared" si="912"/>
        <v>7294.7551254964546</v>
      </c>
      <c r="O1123" s="16">
        <f t="shared" si="923"/>
        <v>1541.5124523922209</v>
      </c>
      <c r="P1123" s="16">
        <f t="shared" si="924"/>
        <v>1480.9652218814201</v>
      </c>
      <c r="Q1123" s="16">
        <f t="shared" si="925"/>
        <v>70.061011212218517</v>
      </c>
      <c r="R1123" s="16">
        <f t="shared" si="913"/>
        <v>1410.9042106692016</v>
      </c>
      <c r="S1123" s="16">
        <f t="shared" si="926"/>
        <v>307.57941155576441</v>
      </c>
      <c r="T1123" s="16">
        <f t="shared" si="927"/>
        <v>392.10706303164619</v>
      </c>
      <c r="U1123" s="16">
        <f t="shared" si="928"/>
        <v>70.030744646020224</v>
      </c>
      <c r="V1123" s="16">
        <f t="shared" si="914"/>
        <v>322.076318385626</v>
      </c>
      <c r="W1123" s="16">
        <f t="shared" si="929"/>
        <v>70.631917287505217</v>
      </c>
    </row>
    <row r="1124" spans="2:23">
      <c r="B1124" s="13">
        <v>35</v>
      </c>
      <c r="C1124" s="16">
        <f t="shared" si="909"/>
        <v>55.895657779644047</v>
      </c>
      <c r="D1124" s="16">
        <f t="shared" si="915"/>
        <v>28127.826174576348</v>
      </c>
      <c r="E1124" s="16">
        <f t="shared" si="916"/>
        <v>70.824823676853484</v>
      </c>
      <c r="F1124" s="16">
        <f t="shared" si="910"/>
        <v>28057.001350899496</v>
      </c>
      <c r="G1124" s="16">
        <f t="shared" si="917"/>
        <v>5206.201039956879</v>
      </c>
      <c r="H1124" s="16">
        <f t="shared" si="918"/>
        <v>406080.47284471197</v>
      </c>
      <c r="I1124" s="16">
        <f t="shared" si="919"/>
        <v>73.43087020621914</v>
      </c>
      <c r="J1124" s="16">
        <f t="shared" si="911"/>
        <v>406007.04197450576</v>
      </c>
      <c r="K1124" s="16">
        <f t="shared" si="920"/>
        <v>32457.723163330978</v>
      </c>
      <c r="L1124" s="16">
        <f t="shared" si="921"/>
        <v>7372.3004929080071</v>
      </c>
      <c r="M1124" s="16">
        <f t="shared" si="922"/>
        <v>70.365229725297141</v>
      </c>
      <c r="N1124" s="16">
        <f t="shared" si="912"/>
        <v>7301.9352631827096</v>
      </c>
      <c r="O1124" s="16">
        <f t="shared" si="923"/>
        <v>1496.8621788802914</v>
      </c>
      <c r="P1124" s="16">
        <f t="shared" si="924"/>
        <v>1424.8475044954946</v>
      </c>
      <c r="Q1124" s="16">
        <f t="shared" si="925"/>
        <v>70.209583322130868</v>
      </c>
      <c r="R1124" s="16">
        <f t="shared" si="913"/>
        <v>1354.6379211733638</v>
      </c>
      <c r="S1124" s="16">
        <f t="shared" si="926"/>
        <v>286.6895960906167</v>
      </c>
      <c r="T1124" s="16">
        <f t="shared" si="927"/>
        <v>325.21327088459952</v>
      </c>
      <c r="U1124" s="16">
        <f t="shared" si="928"/>
        <v>70.179372203801961</v>
      </c>
      <c r="V1124" s="16">
        <f t="shared" si="914"/>
        <v>255.03389868079756</v>
      </c>
      <c r="W1124" s="16">
        <f t="shared" si="929"/>
        <v>54.303831621119031</v>
      </c>
    </row>
    <row r="1125" spans="2:23">
      <c r="B1125" s="13">
        <v>36</v>
      </c>
      <c r="C1125" s="16">
        <f t="shared" si="909"/>
        <v>55.895657779644047</v>
      </c>
      <c r="D1125" s="16">
        <f t="shared" si="915"/>
        <v>28420.900658420662</v>
      </c>
      <c r="E1125" s="16">
        <f t="shared" si="916"/>
        <v>70.967136376572569</v>
      </c>
      <c r="F1125" s="16">
        <f t="shared" si="910"/>
        <v>28349.933522044088</v>
      </c>
      <c r="G1125" s="16">
        <f t="shared" si="917"/>
        <v>5091.3736558363807</v>
      </c>
      <c r="H1125" s="16">
        <f t="shared" si="918"/>
        <v>419376.85386672622</v>
      </c>
      <c r="I1125" s="16">
        <f t="shared" si="919"/>
        <v>73.535042999156332</v>
      </c>
      <c r="J1125" s="16">
        <f t="shared" si="911"/>
        <v>419303.31882372708</v>
      </c>
      <c r="K1125" s="16">
        <f t="shared" si="920"/>
        <v>31815.717558468274</v>
      </c>
      <c r="L1125" s="16">
        <f t="shared" si="921"/>
        <v>7379.5569575449781</v>
      </c>
      <c r="M1125" s="16">
        <f t="shared" si="922"/>
        <v>70.509610172500899</v>
      </c>
      <c r="N1125" s="16">
        <f t="shared" si="912"/>
        <v>7309.0473473724769</v>
      </c>
      <c r="O1125" s="16">
        <f t="shared" si="923"/>
        <v>1453.4902724618491</v>
      </c>
      <c r="P1125" s="16">
        <f t="shared" si="924"/>
        <v>1368.0251620791091</v>
      </c>
      <c r="Q1125" s="16">
        <f t="shared" si="925"/>
        <v>70.354420900158317</v>
      </c>
      <c r="R1125" s="16">
        <f t="shared" si="913"/>
        <v>1297.6707411789507</v>
      </c>
      <c r="S1125" s="16">
        <f t="shared" si="926"/>
        <v>266.61353193828597</v>
      </c>
      <c r="T1125" s="16">
        <f t="shared" si="927"/>
        <v>257.51787275812109</v>
      </c>
      <c r="U1125" s="16">
        <f t="shared" si="928"/>
        <v>70.32428484890373</v>
      </c>
      <c r="V1125" s="16">
        <f t="shared" si="914"/>
        <v>187.19358790921734</v>
      </c>
      <c r="W1125" s="16">
        <f t="shared" si="929"/>
        <v>38.700261048399931</v>
      </c>
    </row>
    <row r="1126" spans="2:23">
      <c r="B1126" s="13">
        <v>37</v>
      </c>
      <c r="C1126" s="16">
        <f t="shared" si="909"/>
        <v>55.895657779644047</v>
      </c>
      <c r="D1126" s="16">
        <f t="shared" si="915"/>
        <v>28717.632159825</v>
      </c>
      <c r="E1126" s="16">
        <f t="shared" si="916"/>
        <v>71.105417880186863</v>
      </c>
      <c r="F1126" s="16">
        <f t="shared" si="910"/>
        <v>28646.526741944814</v>
      </c>
      <c r="G1126" s="16">
        <f t="shared" si="917"/>
        <v>4979.1836424176217</v>
      </c>
      <c r="H1126" s="16">
        <f t="shared" si="918"/>
        <v>433110.97711259237</v>
      </c>
      <c r="I1126" s="16">
        <f t="shared" si="919"/>
        <v>73.634191029297369</v>
      </c>
      <c r="J1126" s="16">
        <f t="shared" si="911"/>
        <v>433037.34292156307</v>
      </c>
      <c r="K1126" s="16">
        <f t="shared" si="920"/>
        <v>31186.576956198289</v>
      </c>
      <c r="L1126" s="16">
        <f t="shared" si="921"/>
        <v>7386.7446452570121</v>
      </c>
      <c r="M1126" s="16">
        <f t="shared" si="922"/>
        <v>70.650238049267756</v>
      </c>
      <c r="N1126" s="16">
        <f t="shared" si="912"/>
        <v>7316.0944072077446</v>
      </c>
      <c r="O1126" s="16">
        <f t="shared" si="923"/>
        <v>1411.3611961421375</v>
      </c>
      <c r="P1126" s="16">
        <f t="shared" si="924"/>
        <v>1310.4950025974204</v>
      </c>
      <c r="Q1126" s="16">
        <f t="shared" si="925"/>
        <v>70.495601769624699</v>
      </c>
      <c r="R1126" s="16">
        <f t="shared" si="913"/>
        <v>1239.9994008277956</v>
      </c>
      <c r="S1126" s="16">
        <f t="shared" si="926"/>
        <v>247.32505970525108</v>
      </c>
      <c r="T1126" s="16">
        <f t="shared" si="927"/>
        <v>189.01681228140032</v>
      </c>
      <c r="U1126" s="16">
        <f t="shared" si="928"/>
        <v>70.465559443964949</v>
      </c>
      <c r="V1126" s="16">
        <f t="shared" si="914"/>
        <v>118.55125283743537</v>
      </c>
      <c r="W1126" s="16">
        <f t="shared" si="929"/>
        <v>23.796847969358961</v>
      </c>
    </row>
    <row r="1127" spans="2:23">
      <c r="B1127" s="13">
        <v>38</v>
      </c>
      <c r="C1127" s="16">
        <f t="shared" si="909"/>
        <v>55.895657779644047</v>
      </c>
      <c r="D1127" s="16">
        <f t="shared" si="915"/>
        <v>29018.072193787837</v>
      </c>
      <c r="E1127" s="16">
        <f t="shared" si="916"/>
        <v>71.239766293848788</v>
      </c>
      <c r="F1127" s="16">
        <f t="shared" si="910"/>
        <v>28946.832427493988</v>
      </c>
      <c r="G1127" s="16">
        <f t="shared" si="917"/>
        <v>4869.5683118641991</v>
      </c>
      <c r="H1127" s="16">
        <f t="shared" si="918"/>
        <v>447297.26262397011</v>
      </c>
      <c r="I1127" s="16">
        <f t="shared" si="919"/>
        <v>73.728543729298877</v>
      </c>
      <c r="J1127" s="16">
        <f t="shared" si="911"/>
        <v>447223.53408024082</v>
      </c>
      <c r="K1127" s="16">
        <f t="shared" si="920"/>
        <v>30570.035720933607</v>
      </c>
      <c r="L1127" s="16">
        <f t="shared" si="921"/>
        <v>7393.8666173867559</v>
      </c>
      <c r="M1127" s="16">
        <f t="shared" si="922"/>
        <v>70.787195394595045</v>
      </c>
      <c r="N1127" s="16">
        <f t="shared" si="912"/>
        <v>7323.0794219921609</v>
      </c>
      <c r="O1127" s="16">
        <f t="shared" si="923"/>
        <v>1370.4403386474812</v>
      </c>
      <c r="P1127" s="16">
        <f t="shared" si="924"/>
        <v>1252.2537238778123</v>
      </c>
      <c r="Q1127" s="16">
        <f t="shared" si="925"/>
        <v>70.633203004658696</v>
      </c>
      <c r="R1127" s="16">
        <f t="shared" si="913"/>
        <v>1181.6205208731535</v>
      </c>
      <c r="S1127" s="16">
        <f t="shared" si="926"/>
        <v>228.79874799083206</v>
      </c>
      <c r="T1127" s="16">
        <f t="shared" si="927"/>
        <v>119.70591596420263</v>
      </c>
      <c r="U1127" s="16">
        <f t="shared" si="928"/>
        <v>70.603272126410147</v>
      </c>
      <c r="V1127" s="16">
        <f t="shared" si="914"/>
        <v>49.102643837792485</v>
      </c>
      <c r="W1127" s="16">
        <f t="shared" si="929"/>
        <v>9.569924833834051</v>
      </c>
    </row>
    <row r="1128" spans="2:23">
      <c r="B1128" s="13">
        <v>39</v>
      </c>
      <c r="C1128" s="16">
        <f t="shared" si="909"/>
        <v>37.263771853096841</v>
      </c>
      <c r="D1128" s="16">
        <f t="shared" si="915"/>
        <v>29322.272844078583</v>
      </c>
      <c r="E1128" s="16">
        <f t="shared" si="916"/>
        <v>47.580185537195867</v>
      </c>
      <c r="F1128" s="16">
        <f t="shared" si="910"/>
        <v>29274.692658541386</v>
      </c>
      <c r="G1128" s="16">
        <f t="shared" si="917"/>
        <v>4766.3398436241323</v>
      </c>
      <c r="H1128" s="16">
        <f t="shared" si="918"/>
        <v>461950.6050575031</v>
      </c>
      <c r="I1128" s="16">
        <f t="shared" si="919"/>
        <v>49.212214208947579</v>
      </c>
      <c r="J1128" s="16">
        <f t="shared" si="911"/>
        <v>461901.39284329413</v>
      </c>
      <c r="K1128" s="16">
        <f t="shared" si="920"/>
        <v>29967.430445340353</v>
      </c>
      <c r="L1128" s="16">
        <f t="shared" si="921"/>
        <v>7400.9258849087237</v>
      </c>
      <c r="M1128" s="16">
        <f t="shared" si="922"/>
        <v>47.280375546313628</v>
      </c>
      <c r="N1128" s="16">
        <f t="shared" si="912"/>
        <v>7353.6455093624099</v>
      </c>
      <c r="O1128" s="16">
        <f t="shared" si="923"/>
        <v>1334.9856489423846</v>
      </c>
      <c r="P1128" s="16">
        <f t="shared" si="924"/>
        <v>1193.2979132780549</v>
      </c>
      <c r="Q1128" s="16">
        <f t="shared" si="925"/>
        <v>47.178200589999577</v>
      </c>
      <c r="R1128" s="16">
        <f t="shared" si="913"/>
        <v>1146.1197126880554</v>
      </c>
      <c r="S1128" s="16">
        <f t="shared" si="926"/>
        <v>215.44408394087171</v>
      </c>
      <c r="T1128" s="16">
        <f t="shared" si="927"/>
        <v>49.580892788430162</v>
      </c>
      <c r="U1128" s="16">
        <f t="shared" si="928"/>
        <v>47.15833217569061</v>
      </c>
      <c r="V1128" s="16">
        <f t="shared" si="914"/>
        <v>2.4225606127395523</v>
      </c>
      <c r="W1128" s="16">
        <f t="shared" si="929"/>
        <v>0.45842539106734864</v>
      </c>
    </row>
    <row r="1129" spans="2:23">
      <c r="B1129" s="13">
        <v>40</v>
      </c>
      <c r="C1129" s="16">
        <f t="shared" si="909"/>
        <v>0</v>
      </c>
      <c r="D1129" s="16">
        <f t="shared" si="915"/>
        <v>29654.385422322663</v>
      </c>
      <c r="E1129" s="16">
        <f t="shared" si="916"/>
        <v>0</v>
      </c>
      <c r="F1129" s="16">
        <f t="shared" si="910"/>
        <v>29654.385422322663</v>
      </c>
      <c r="G1129" s="16">
        <f t="shared" si="917"/>
        <v>4672.8821996315019</v>
      </c>
      <c r="H1129" s="16">
        <f t="shared" si="918"/>
        <v>477111.80570962379</v>
      </c>
      <c r="I1129" s="16">
        <f t="shared" si="919"/>
        <v>0</v>
      </c>
      <c r="J1129" s="16">
        <f t="shared" si="911"/>
        <v>477111.80570962379</v>
      </c>
      <c r="K1129" s="16">
        <f t="shared" si="920"/>
        <v>29379.833769941521</v>
      </c>
      <c r="L1129" s="16">
        <f t="shared" si="921"/>
        <v>7431.8168986726196</v>
      </c>
      <c r="M1129" s="16">
        <f t="shared" si="922"/>
        <v>0</v>
      </c>
      <c r="N1129" s="16">
        <f t="shared" si="912"/>
        <v>7431.8168986726196</v>
      </c>
      <c r="O1129" s="16">
        <f t="shared" si="923"/>
        <v>1308.8094597474358</v>
      </c>
      <c r="P1129" s="16">
        <f t="shared" si="924"/>
        <v>1157.4462675266268</v>
      </c>
      <c r="Q1129" s="16">
        <f t="shared" si="925"/>
        <v>0</v>
      </c>
      <c r="R1129" s="16">
        <f t="shared" si="913"/>
        <v>1157.4462675266268</v>
      </c>
      <c r="S1129" s="16">
        <f t="shared" si="926"/>
        <v>211.21969013810951</v>
      </c>
      <c r="T1129" s="16">
        <f t="shared" si="927"/>
        <v>2.4461558202547762</v>
      </c>
      <c r="U1129" s="16">
        <f t="shared" si="928"/>
        <v>0</v>
      </c>
      <c r="V1129" s="16">
        <f t="shared" si="914"/>
        <v>2.4461558202547762</v>
      </c>
      <c r="W1129" s="16">
        <f t="shared" si="929"/>
        <v>0.44943665790916532</v>
      </c>
    </row>
    <row r="1130" spans="2:23">
      <c r="B1130" s="13">
        <v>41</v>
      </c>
      <c r="C1130" s="16">
        <f t="shared" si="909"/>
        <v>0</v>
      </c>
      <c r="D1130" s="16">
        <f t="shared" si="915"/>
        <v>29654.385422322663</v>
      </c>
      <c r="E1130" s="16">
        <f t="shared" si="916"/>
        <v>0</v>
      </c>
      <c r="F1130" s="16">
        <f t="shared" si="910"/>
        <v>29654.385422322663</v>
      </c>
      <c r="G1130" s="16">
        <f t="shared" si="917"/>
        <v>4581.2570584622563</v>
      </c>
      <c r="H1130" s="16">
        <f t="shared" si="918"/>
        <v>477111.80570962379</v>
      </c>
      <c r="I1130" s="16">
        <f t="shared" si="919"/>
        <v>0</v>
      </c>
      <c r="J1130" s="16">
        <f t="shared" si="911"/>
        <v>477111.80570962379</v>
      </c>
      <c r="K1130" s="16">
        <f t="shared" si="920"/>
        <v>28803.758597981883</v>
      </c>
      <c r="L1130" s="16">
        <f t="shared" si="921"/>
        <v>7431.8168986726196</v>
      </c>
      <c r="M1130" s="16">
        <f t="shared" si="922"/>
        <v>0</v>
      </c>
      <c r="N1130" s="16">
        <f t="shared" si="912"/>
        <v>7431.8168986726196</v>
      </c>
      <c r="O1130" s="16">
        <f t="shared" si="923"/>
        <v>1283.1465291641528</v>
      </c>
      <c r="P1130" s="16">
        <f t="shared" si="924"/>
        <v>1157.4462675266268</v>
      </c>
      <c r="Q1130" s="16">
        <f t="shared" si="925"/>
        <v>0</v>
      </c>
      <c r="R1130" s="16">
        <f t="shared" si="913"/>
        <v>1157.4462675266268</v>
      </c>
      <c r="S1130" s="16">
        <f t="shared" si="926"/>
        <v>207.07812758638187</v>
      </c>
      <c r="T1130" s="16">
        <f t="shared" si="927"/>
        <v>2.4461558202547762</v>
      </c>
      <c r="U1130" s="16">
        <f t="shared" si="928"/>
        <v>0</v>
      </c>
      <c r="V1130" s="16">
        <f t="shared" si="914"/>
        <v>2.4461558202547762</v>
      </c>
      <c r="W1130" s="16">
        <f t="shared" si="929"/>
        <v>0.4406241744207503</v>
      </c>
    </row>
    <row r="1131" spans="2:23">
      <c r="B1131" s="13">
        <v>42</v>
      </c>
      <c r="C1131" s="16">
        <f t="shared" si="909"/>
        <v>0</v>
      </c>
      <c r="D1131" s="16">
        <f t="shared" si="915"/>
        <v>29654.385422322663</v>
      </c>
      <c r="E1131" s="16">
        <f t="shared" si="916"/>
        <v>0</v>
      </c>
      <c r="F1131" s="16">
        <f t="shared" si="910"/>
        <v>29654.385422322663</v>
      </c>
      <c r="G1131" s="16">
        <f t="shared" si="917"/>
        <v>4491.4284886884861</v>
      </c>
      <c r="H1131" s="16">
        <f t="shared" si="918"/>
        <v>477111.80570962379</v>
      </c>
      <c r="I1131" s="16">
        <f t="shared" si="919"/>
        <v>0</v>
      </c>
      <c r="J1131" s="16">
        <f t="shared" si="911"/>
        <v>477111.80570962379</v>
      </c>
      <c r="K1131" s="16">
        <f t="shared" si="920"/>
        <v>28238.979017629295</v>
      </c>
      <c r="L1131" s="16">
        <f t="shared" si="921"/>
        <v>7431.8168986726196</v>
      </c>
      <c r="M1131" s="16">
        <f t="shared" si="922"/>
        <v>0</v>
      </c>
      <c r="N1131" s="16">
        <f t="shared" si="912"/>
        <v>7431.8168986726196</v>
      </c>
      <c r="O1131" s="16">
        <f t="shared" si="923"/>
        <v>1257.986793298189</v>
      </c>
      <c r="P1131" s="16">
        <f t="shared" si="924"/>
        <v>1157.4462675266268</v>
      </c>
      <c r="Q1131" s="16">
        <f t="shared" si="925"/>
        <v>0</v>
      </c>
      <c r="R1131" s="16">
        <f t="shared" si="913"/>
        <v>1157.4462675266268</v>
      </c>
      <c r="S1131" s="16">
        <f t="shared" si="926"/>
        <v>203.01777214351162</v>
      </c>
      <c r="T1131" s="16">
        <f t="shared" si="927"/>
        <v>2.4461558202547762</v>
      </c>
      <c r="U1131" s="16">
        <f t="shared" si="928"/>
        <v>0</v>
      </c>
      <c r="V1131" s="16">
        <f t="shared" si="914"/>
        <v>2.4461558202547762</v>
      </c>
      <c r="W1131" s="16">
        <f t="shared" si="929"/>
        <v>0.4319844847262258</v>
      </c>
    </row>
    <row r="1132" spans="2:23">
      <c r="B1132" s="13">
        <v>43</v>
      </c>
      <c r="C1132" s="16">
        <f t="shared" si="909"/>
        <v>0</v>
      </c>
      <c r="D1132" s="16">
        <f t="shared" si="915"/>
        <v>29654.385422322663</v>
      </c>
      <c r="E1132" s="16">
        <f t="shared" si="916"/>
        <v>0</v>
      </c>
      <c r="F1132" s="16">
        <f t="shared" si="910"/>
        <v>29654.385422322663</v>
      </c>
      <c r="G1132" s="16">
        <f t="shared" si="917"/>
        <v>4403.3612634200845</v>
      </c>
      <c r="H1132" s="16">
        <f t="shared" si="918"/>
        <v>477111.80570962379</v>
      </c>
      <c r="I1132" s="16">
        <f t="shared" si="919"/>
        <v>0</v>
      </c>
      <c r="J1132" s="16">
        <f t="shared" si="911"/>
        <v>477111.80570962379</v>
      </c>
      <c r="K1132" s="16">
        <f t="shared" si="920"/>
        <v>27685.273546695385</v>
      </c>
      <c r="L1132" s="16">
        <f t="shared" si="921"/>
        <v>7431.8168986726196</v>
      </c>
      <c r="M1132" s="16">
        <f t="shared" si="922"/>
        <v>0</v>
      </c>
      <c r="N1132" s="16">
        <f t="shared" si="912"/>
        <v>7431.8168986726196</v>
      </c>
      <c r="O1132" s="16">
        <f t="shared" si="923"/>
        <v>1233.3203855864599</v>
      </c>
      <c r="P1132" s="16">
        <f t="shared" si="924"/>
        <v>1157.4462675266268</v>
      </c>
      <c r="Q1132" s="16">
        <f t="shared" si="925"/>
        <v>0</v>
      </c>
      <c r="R1132" s="16">
        <f t="shared" si="913"/>
        <v>1157.4462675266268</v>
      </c>
      <c r="S1132" s="16">
        <f t="shared" si="926"/>
        <v>199.03703151324669</v>
      </c>
      <c r="T1132" s="16">
        <f t="shared" si="927"/>
        <v>2.4461558202547762</v>
      </c>
      <c r="U1132" s="16">
        <f t="shared" si="928"/>
        <v>0</v>
      </c>
      <c r="V1132" s="16">
        <f t="shared" si="914"/>
        <v>2.4461558202547762</v>
      </c>
      <c r="W1132" s="16">
        <f t="shared" si="929"/>
        <v>0.42351420071198609</v>
      </c>
    </row>
    <row r="1133" spans="2:23">
      <c r="B1133" s="13">
        <v>44</v>
      </c>
      <c r="C1133" s="16">
        <f t="shared" si="909"/>
        <v>0</v>
      </c>
      <c r="D1133" s="16">
        <f t="shared" si="915"/>
        <v>29654.385422322663</v>
      </c>
      <c r="E1133" s="16">
        <f t="shared" si="916"/>
        <v>0</v>
      </c>
      <c r="F1133" s="16">
        <f t="shared" si="910"/>
        <v>29654.385422322663</v>
      </c>
      <c r="G1133" s="16">
        <f t="shared" si="917"/>
        <v>4317.0208464902789</v>
      </c>
      <c r="H1133" s="16">
        <f t="shared" si="918"/>
        <v>477111.80570962379</v>
      </c>
      <c r="I1133" s="16">
        <f t="shared" si="919"/>
        <v>0</v>
      </c>
      <c r="J1133" s="16">
        <f t="shared" si="911"/>
        <v>477111.80570962379</v>
      </c>
      <c r="K1133" s="16">
        <f t="shared" si="920"/>
        <v>27142.42504577979</v>
      </c>
      <c r="L1133" s="16">
        <f t="shared" si="921"/>
        <v>7431.8168986726196</v>
      </c>
      <c r="M1133" s="16">
        <f t="shared" si="922"/>
        <v>0</v>
      </c>
      <c r="N1133" s="16">
        <f t="shared" si="912"/>
        <v>7431.8168986726196</v>
      </c>
      <c r="O1133" s="16">
        <f t="shared" si="923"/>
        <v>1209.1376329279019</v>
      </c>
      <c r="P1133" s="16">
        <f t="shared" si="924"/>
        <v>1157.4462675266268</v>
      </c>
      <c r="Q1133" s="16">
        <f t="shared" si="925"/>
        <v>0</v>
      </c>
      <c r="R1133" s="16">
        <f t="shared" si="913"/>
        <v>1157.4462675266268</v>
      </c>
      <c r="S1133" s="16">
        <f t="shared" si="926"/>
        <v>195.13434462083009</v>
      </c>
      <c r="T1133" s="16">
        <f t="shared" si="927"/>
        <v>2.4461558202547762</v>
      </c>
      <c r="U1133" s="16">
        <f t="shared" si="928"/>
        <v>0</v>
      </c>
      <c r="V1133" s="16">
        <f t="shared" si="914"/>
        <v>2.4461558202547762</v>
      </c>
      <c r="W1133" s="16">
        <f t="shared" si="929"/>
        <v>0.41521000069802555</v>
      </c>
    </row>
    <row r="1134" spans="2:23">
      <c r="B1134" s="13">
        <v>45</v>
      </c>
      <c r="C1134" s="16">
        <f t="shared" si="909"/>
        <v>0</v>
      </c>
      <c r="D1134" s="16">
        <f t="shared" si="915"/>
        <v>29654.385422322663</v>
      </c>
      <c r="E1134" s="16">
        <f t="shared" si="916"/>
        <v>0</v>
      </c>
      <c r="F1134" s="16">
        <f t="shared" si="910"/>
        <v>29654.385422322663</v>
      </c>
      <c r="G1134" s="16">
        <f t="shared" si="917"/>
        <v>4232.3733789120379</v>
      </c>
      <c r="H1134" s="16">
        <f t="shared" si="918"/>
        <v>477111.80570962379</v>
      </c>
      <c r="I1134" s="16">
        <f t="shared" si="919"/>
        <v>0</v>
      </c>
      <c r="J1134" s="16">
        <f t="shared" si="911"/>
        <v>477111.80570962379</v>
      </c>
      <c r="K1134" s="16">
        <f t="shared" si="920"/>
        <v>26610.220633117442</v>
      </c>
      <c r="L1134" s="16">
        <f t="shared" si="921"/>
        <v>7431.8168986726196</v>
      </c>
      <c r="M1134" s="16">
        <f t="shared" si="922"/>
        <v>0</v>
      </c>
      <c r="N1134" s="16">
        <f t="shared" si="912"/>
        <v>7431.8168986726196</v>
      </c>
      <c r="O1134" s="16">
        <f t="shared" si="923"/>
        <v>1185.4290518900998</v>
      </c>
      <c r="P1134" s="16">
        <f t="shared" si="924"/>
        <v>1157.4462675266268</v>
      </c>
      <c r="Q1134" s="16">
        <f t="shared" si="925"/>
        <v>0</v>
      </c>
      <c r="R1134" s="16">
        <f t="shared" si="913"/>
        <v>1157.4462675266268</v>
      </c>
      <c r="S1134" s="16">
        <f t="shared" si="926"/>
        <v>191.30818100081382</v>
      </c>
      <c r="T1134" s="16">
        <f t="shared" si="927"/>
        <v>2.4461558202547762</v>
      </c>
      <c r="U1134" s="16">
        <f t="shared" si="928"/>
        <v>0</v>
      </c>
      <c r="V1134" s="16">
        <f t="shared" si="914"/>
        <v>2.4461558202547762</v>
      </c>
      <c r="W1134" s="16">
        <f t="shared" si="929"/>
        <v>0.40706862813531913</v>
      </c>
    </row>
    <row r="1135" spans="2:23">
      <c r="B1135" s="13">
        <v>46</v>
      </c>
      <c r="C1135" s="16">
        <f t="shared" si="909"/>
        <v>0</v>
      </c>
      <c r="D1135" s="16">
        <f t="shared" si="915"/>
        <v>29654.385422322663</v>
      </c>
      <c r="E1135" s="16">
        <f t="shared" si="916"/>
        <v>0</v>
      </c>
      <c r="F1135" s="16">
        <f t="shared" si="910"/>
        <v>29654.385422322663</v>
      </c>
      <c r="G1135" s="16">
        <f t="shared" si="917"/>
        <v>4149.3856656000371</v>
      </c>
      <c r="H1135" s="16">
        <f t="shared" si="918"/>
        <v>477111.80570962379</v>
      </c>
      <c r="I1135" s="16">
        <f t="shared" si="919"/>
        <v>0</v>
      </c>
      <c r="J1135" s="16">
        <f t="shared" si="911"/>
        <v>477111.80570962379</v>
      </c>
      <c r="K1135" s="16">
        <f t="shared" si="920"/>
        <v>26088.45160109553</v>
      </c>
      <c r="L1135" s="16">
        <f t="shared" si="921"/>
        <v>7431.8168986726196</v>
      </c>
      <c r="M1135" s="16">
        <f t="shared" si="922"/>
        <v>0</v>
      </c>
      <c r="N1135" s="16">
        <f t="shared" si="912"/>
        <v>7431.8168986726196</v>
      </c>
      <c r="O1135" s="16">
        <f t="shared" si="923"/>
        <v>1162.185344990294</v>
      </c>
      <c r="P1135" s="16">
        <f t="shared" si="924"/>
        <v>1157.4462675266268</v>
      </c>
      <c r="Q1135" s="16">
        <f t="shared" si="925"/>
        <v>0</v>
      </c>
      <c r="R1135" s="16">
        <f t="shared" si="913"/>
        <v>1157.4462675266268</v>
      </c>
      <c r="S1135" s="16">
        <f t="shared" si="926"/>
        <v>187.5570401968763</v>
      </c>
      <c r="T1135" s="16">
        <f t="shared" si="927"/>
        <v>2.4461558202547762</v>
      </c>
      <c r="U1135" s="16">
        <f t="shared" si="928"/>
        <v>0</v>
      </c>
      <c r="V1135" s="16">
        <f t="shared" si="914"/>
        <v>2.4461558202547762</v>
      </c>
      <c r="W1135" s="16">
        <f t="shared" si="929"/>
        <v>0.39908689032874423</v>
      </c>
    </row>
    <row r="1136" spans="2:23">
      <c r="B1136" s="13">
        <v>47</v>
      </c>
      <c r="C1136" s="16">
        <f t="shared" si="909"/>
        <v>0</v>
      </c>
      <c r="D1136" s="16">
        <f t="shared" si="915"/>
        <v>29654.385422322663</v>
      </c>
      <c r="E1136" s="16">
        <f t="shared" si="916"/>
        <v>0</v>
      </c>
      <c r="F1136" s="16">
        <f t="shared" si="910"/>
        <v>29654.385422322663</v>
      </c>
      <c r="G1136" s="16">
        <f t="shared" si="917"/>
        <v>4068.0251623529775</v>
      </c>
      <c r="H1136" s="16">
        <f t="shared" si="918"/>
        <v>477111.80570962379</v>
      </c>
      <c r="I1136" s="16">
        <f t="shared" si="919"/>
        <v>0</v>
      </c>
      <c r="J1136" s="16">
        <f t="shared" si="911"/>
        <v>477111.80570962379</v>
      </c>
      <c r="K1136" s="16">
        <f t="shared" si="920"/>
        <v>25576.913334407382</v>
      </c>
      <c r="L1136" s="16">
        <f t="shared" si="921"/>
        <v>7431.8168986726196</v>
      </c>
      <c r="M1136" s="16">
        <f t="shared" si="922"/>
        <v>0</v>
      </c>
      <c r="N1136" s="16">
        <f t="shared" si="912"/>
        <v>7431.8168986726196</v>
      </c>
      <c r="O1136" s="16">
        <f t="shared" si="923"/>
        <v>1139.3973970493078</v>
      </c>
      <c r="P1136" s="16">
        <f t="shared" si="924"/>
        <v>1157.4462675266268</v>
      </c>
      <c r="Q1136" s="16">
        <f t="shared" si="925"/>
        <v>0</v>
      </c>
      <c r="R1136" s="16">
        <f t="shared" si="913"/>
        <v>1157.4462675266268</v>
      </c>
      <c r="S1136" s="16">
        <f t="shared" si="926"/>
        <v>183.87945117340814</v>
      </c>
      <c r="T1136" s="16">
        <f t="shared" si="927"/>
        <v>2.4461558202547762</v>
      </c>
      <c r="U1136" s="16">
        <f t="shared" si="928"/>
        <v>0</v>
      </c>
      <c r="V1136" s="16">
        <f t="shared" si="914"/>
        <v>2.4461558202547762</v>
      </c>
      <c r="W1136" s="16">
        <f t="shared" si="929"/>
        <v>0.39126165718504335</v>
      </c>
    </row>
    <row r="1137" spans="1:23">
      <c r="B1137" s="13">
        <v>48</v>
      </c>
      <c r="C1137" s="16">
        <f t="shared" si="909"/>
        <v>0</v>
      </c>
      <c r="D1137" s="16">
        <f t="shared" si="915"/>
        <v>29654.385422322663</v>
      </c>
      <c r="E1137" s="16">
        <f t="shared" si="916"/>
        <v>0</v>
      </c>
      <c r="F1137" s="16">
        <f t="shared" si="910"/>
        <v>29654.385422322663</v>
      </c>
      <c r="G1137" s="16">
        <f t="shared" si="917"/>
        <v>3988.2599630911545</v>
      </c>
      <c r="H1137" s="16">
        <f t="shared" si="918"/>
        <v>477111.80570962379</v>
      </c>
      <c r="I1137" s="16">
        <f t="shared" si="919"/>
        <v>0</v>
      </c>
      <c r="J1137" s="16">
        <f t="shared" si="911"/>
        <v>477111.80570962379</v>
      </c>
      <c r="K1137" s="16">
        <f t="shared" si="920"/>
        <v>25075.405229811156</v>
      </c>
      <c r="L1137" s="16">
        <f t="shared" si="921"/>
        <v>7431.8168986726196</v>
      </c>
      <c r="M1137" s="16">
        <f t="shared" si="922"/>
        <v>0</v>
      </c>
      <c r="N1137" s="16">
        <f t="shared" si="912"/>
        <v>7431.8168986726196</v>
      </c>
      <c r="O1137" s="16">
        <f t="shared" si="923"/>
        <v>1117.0562716169684</v>
      </c>
      <c r="P1137" s="16">
        <f t="shared" si="924"/>
        <v>1157.4462675266268</v>
      </c>
      <c r="Q1137" s="16">
        <f t="shared" si="925"/>
        <v>0</v>
      </c>
      <c r="R1137" s="16">
        <f t="shared" si="913"/>
        <v>1157.4462675266268</v>
      </c>
      <c r="S1137" s="16">
        <f t="shared" si="926"/>
        <v>180.27397173863542</v>
      </c>
      <c r="T1137" s="16">
        <f t="shared" si="927"/>
        <v>2.4461558202547762</v>
      </c>
      <c r="U1137" s="16">
        <f t="shared" si="928"/>
        <v>0</v>
      </c>
      <c r="V1137" s="16">
        <f t="shared" si="914"/>
        <v>2.4461558202547762</v>
      </c>
      <c r="W1137" s="16">
        <f t="shared" si="929"/>
        <v>0.38358985998533662</v>
      </c>
    </row>
    <row r="1138" spans="1:23">
      <c r="B1138" s="13">
        <v>49</v>
      </c>
      <c r="C1138" s="16">
        <f t="shared" si="909"/>
        <v>0</v>
      </c>
      <c r="D1138" s="16">
        <f t="shared" si="915"/>
        <v>29654.385422322663</v>
      </c>
      <c r="E1138" s="16">
        <f t="shared" si="916"/>
        <v>0</v>
      </c>
      <c r="F1138" s="16">
        <f t="shared" si="910"/>
        <v>29654.385422322663</v>
      </c>
      <c r="G1138" s="16">
        <f t="shared" si="917"/>
        <v>3910.0587873442691</v>
      </c>
      <c r="H1138" s="16">
        <f t="shared" si="918"/>
        <v>477111.80570962379</v>
      </c>
      <c r="I1138" s="16">
        <f t="shared" si="919"/>
        <v>0</v>
      </c>
      <c r="J1138" s="16">
        <f t="shared" si="911"/>
        <v>477111.80570962379</v>
      </c>
      <c r="K1138" s="16">
        <f t="shared" si="920"/>
        <v>24583.730617461919</v>
      </c>
      <c r="L1138" s="16">
        <f t="shared" si="921"/>
        <v>7431.8168986726196</v>
      </c>
      <c r="M1138" s="16">
        <f t="shared" si="922"/>
        <v>0</v>
      </c>
      <c r="N1138" s="16">
        <f t="shared" si="912"/>
        <v>7431.8168986726196</v>
      </c>
      <c r="O1138" s="16">
        <f t="shared" si="923"/>
        <v>1095.1532074676161</v>
      </c>
      <c r="P1138" s="16">
        <f t="shared" si="924"/>
        <v>1157.4462675266268</v>
      </c>
      <c r="Q1138" s="16">
        <f t="shared" si="925"/>
        <v>0</v>
      </c>
      <c r="R1138" s="16">
        <f t="shared" si="913"/>
        <v>1157.4462675266268</v>
      </c>
      <c r="S1138" s="16">
        <f t="shared" si="926"/>
        <v>176.73918797905432</v>
      </c>
      <c r="T1138" s="16">
        <f t="shared" si="927"/>
        <v>2.4461558202547762</v>
      </c>
      <c r="U1138" s="16">
        <f t="shared" si="928"/>
        <v>0</v>
      </c>
      <c r="V1138" s="16">
        <f t="shared" si="914"/>
        <v>2.4461558202547762</v>
      </c>
      <c r="W1138" s="16">
        <f t="shared" si="929"/>
        <v>0.37606849018170257</v>
      </c>
    </row>
    <row r="1139" spans="1:23">
      <c r="B1139" s="13">
        <v>50</v>
      </c>
      <c r="C1139" s="16">
        <f t="shared" si="909"/>
        <v>0</v>
      </c>
      <c r="D1139" s="16">
        <f t="shared" si="915"/>
        <v>29654.385422322663</v>
      </c>
      <c r="E1139" s="16">
        <f t="shared" si="916"/>
        <v>0</v>
      </c>
      <c r="F1139" s="16">
        <f t="shared" si="910"/>
        <v>29654.385422322663</v>
      </c>
      <c r="G1139" s="16">
        <f t="shared" si="917"/>
        <v>3833.3909679845774</v>
      </c>
      <c r="H1139" s="16">
        <f t="shared" si="918"/>
        <v>477111.80570962379</v>
      </c>
      <c r="I1139" s="16">
        <f t="shared" si="919"/>
        <v>0</v>
      </c>
      <c r="J1139" s="16">
        <f t="shared" si="911"/>
        <v>477111.80570962379</v>
      </c>
      <c r="K1139" s="16">
        <f t="shared" si="920"/>
        <v>24101.696683786195</v>
      </c>
      <c r="L1139" s="16">
        <f t="shared" si="921"/>
        <v>7431.8168986726196</v>
      </c>
      <c r="M1139" s="16">
        <f t="shared" si="922"/>
        <v>0</v>
      </c>
      <c r="N1139" s="16">
        <f t="shared" si="912"/>
        <v>7431.8168986726196</v>
      </c>
      <c r="O1139" s="16">
        <f t="shared" si="923"/>
        <v>1073.6796151643296</v>
      </c>
      <c r="P1139" s="16">
        <f t="shared" si="924"/>
        <v>1157.4462675266268</v>
      </c>
      <c r="Q1139" s="16">
        <f t="shared" si="925"/>
        <v>0</v>
      </c>
      <c r="R1139" s="16">
        <f t="shared" si="913"/>
        <v>1157.4462675266268</v>
      </c>
      <c r="S1139" s="16">
        <f t="shared" si="926"/>
        <v>173.27371370495521</v>
      </c>
      <c r="T1139" s="16">
        <f t="shared" si="927"/>
        <v>2.4461558202547762</v>
      </c>
      <c r="U1139" s="16">
        <f t="shared" si="928"/>
        <v>0</v>
      </c>
      <c r="V1139" s="16">
        <f t="shared" si="914"/>
        <v>2.4461558202547762</v>
      </c>
      <c r="W1139" s="16">
        <f t="shared" si="929"/>
        <v>0.36869459821735545</v>
      </c>
    </row>
    <row r="1140" spans="1:23">
      <c r="B1140" s="13">
        <v>51</v>
      </c>
      <c r="C1140" s="16">
        <f t="shared" si="909"/>
        <v>0</v>
      </c>
      <c r="D1140" s="16">
        <f t="shared" si="915"/>
        <v>29654.385422322663</v>
      </c>
      <c r="E1140" s="16">
        <f t="shared" si="916"/>
        <v>0</v>
      </c>
      <c r="F1140" s="16">
        <f t="shared" si="910"/>
        <v>29654.385422322663</v>
      </c>
      <c r="G1140" s="16">
        <f t="shared" si="917"/>
        <v>3758.2264392005659</v>
      </c>
      <c r="H1140" s="16">
        <f t="shared" si="918"/>
        <v>477111.80570962379</v>
      </c>
      <c r="I1140" s="16">
        <f t="shared" si="919"/>
        <v>0</v>
      </c>
      <c r="J1140" s="16">
        <f t="shared" si="911"/>
        <v>477111.80570962379</v>
      </c>
      <c r="K1140" s="16">
        <f t="shared" si="920"/>
        <v>23629.114395868819</v>
      </c>
      <c r="L1140" s="16">
        <f t="shared" si="921"/>
        <v>7431.8168986726196</v>
      </c>
      <c r="M1140" s="16">
        <f t="shared" si="922"/>
        <v>0</v>
      </c>
      <c r="N1140" s="16">
        <f t="shared" si="912"/>
        <v>7431.8168986726196</v>
      </c>
      <c r="O1140" s="16">
        <f t="shared" si="923"/>
        <v>1052.6270736905192</v>
      </c>
      <c r="P1140" s="16">
        <f t="shared" si="924"/>
        <v>1157.4462675266268</v>
      </c>
      <c r="Q1140" s="16">
        <f t="shared" si="925"/>
        <v>0</v>
      </c>
      <c r="R1140" s="16">
        <f t="shared" si="913"/>
        <v>1157.4462675266268</v>
      </c>
      <c r="S1140" s="16">
        <f t="shared" si="926"/>
        <v>169.87618990681884</v>
      </c>
      <c r="T1140" s="16">
        <f t="shared" si="927"/>
        <v>2.4461558202547762</v>
      </c>
      <c r="U1140" s="16">
        <f t="shared" si="928"/>
        <v>0</v>
      </c>
      <c r="V1140" s="16">
        <f t="shared" si="914"/>
        <v>2.4461558202547762</v>
      </c>
      <c r="W1140" s="16">
        <f t="shared" si="929"/>
        <v>0.36146529236995634</v>
      </c>
    </row>
    <row r="1141" spans="1:23">
      <c r="B1141" s="13">
        <v>52</v>
      </c>
      <c r="C1141" s="16">
        <f t="shared" si="909"/>
        <v>0</v>
      </c>
      <c r="D1141" s="16">
        <f t="shared" si="915"/>
        <v>29654.385422322663</v>
      </c>
      <c r="E1141" s="16">
        <f t="shared" si="916"/>
        <v>0</v>
      </c>
      <c r="F1141" s="16">
        <f t="shared" si="910"/>
        <v>29654.385422322663</v>
      </c>
      <c r="G1141" s="16">
        <f t="shared" si="917"/>
        <v>3684.5357247064371</v>
      </c>
      <c r="H1141" s="16">
        <f t="shared" si="918"/>
        <v>477111.80570962379</v>
      </c>
      <c r="I1141" s="16">
        <f t="shared" si="919"/>
        <v>0</v>
      </c>
      <c r="J1141" s="16">
        <f t="shared" si="911"/>
        <v>477111.80570962379</v>
      </c>
      <c r="K1141" s="16">
        <f t="shared" si="920"/>
        <v>23165.79842732237</v>
      </c>
      <c r="L1141" s="16">
        <f t="shared" si="921"/>
        <v>7431.8168986726196</v>
      </c>
      <c r="M1141" s="16">
        <f t="shared" si="922"/>
        <v>0</v>
      </c>
      <c r="N1141" s="16">
        <f t="shared" si="912"/>
        <v>7431.8168986726196</v>
      </c>
      <c r="O1141" s="16">
        <f t="shared" si="923"/>
        <v>1031.9873271475678</v>
      </c>
      <c r="P1141" s="16">
        <f t="shared" si="924"/>
        <v>1157.4462675266268</v>
      </c>
      <c r="Q1141" s="16">
        <f t="shared" si="925"/>
        <v>0</v>
      </c>
      <c r="R1141" s="16">
        <f t="shared" si="913"/>
        <v>1157.4462675266268</v>
      </c>
      <c r="S1141" s="16">
        <f t="shared" si="926"/>
        <v>166.54528422237141</v>
      </c>
      <c r="T1141" s="16">
        <f t="shared" si="927"/>
        <v>2.4461558202547762</v>
      </c>
      <c r="U1141" s="16">
        <f t="shared" si="928"/>
        <v>0</v>
      </c>
      <c r="V1141" s="16">
        <f t="shared" si="914"/>
        <v>2.4461558202547762</v>
      </c>
      <c r="W1141" s="16">
        <f t="shared" si="929"/>
        <v>0.35437773761760427</v>
      </c>
    </row>
    <row r="1142" spans="1:23">
      <c r="B1142" s="13">
        <v>53</v>
      </c>
      <c r="C1142" s="16">
        <f t="shared" si="909"/>
        <v>0</v>
      </c>
      <c r="D1142" s="16">
        <f t="shared" si="915"/>
        <v>29654.385422322663</v>
      </c>
      <c r="E1142" s="16">
        <f t="shared" si="916"/>
        <v>0</v>
      </c>
      <c r="F1142" s="16">
        <f t="shared" si="910"/>
        <v>29654.385422322663</v>
      </c>
      <c r="G1142" s="16">
        <f t="shared" si="917"/>
        <v>3612.2899261827815</v>
      </c>
      <c r="H1142" s="16">
        <f t="shared" si="918"/>
        <v>477111.80570962379</v>
      </c>
      <c r="I1142" s="16">
        <f t="shared" si="919"/>
        <v>0</v>
      </c>
      <c r="J1142" s="16">
        <f t="shared" si="911"/>
        <v>477111.80570962379</v>
      </c>
      <c r="K1142" s="16">
        <f t="shared" si="920"/>
        <v>22711.567085610168</v>
      </c>
      <c r="L1142" s="16">
        <f t="shared" si="921"/>
        <v>7431.8168986726196</v>
      </c>
      <c r="M1142" s="16">
        <f t="shared" si="922"/>
        <v>0</v>
      </c>
      <c r="N1142" s="16">
        <f t="shared" si="912"/>
        <v>7431.8168986726196</v>
      </c>
      <c r="O1142" s="16">
        <f t="shared" si="923"/>
        <v>1011.7522815172233</v>
      </c>
      <c r="P1142" s="16">
        <f t="shared" si="924"/>
        <v>1157.4462675266268</v>
      </c>
      <c r="Q1142" s="16">
        <f t="shared" si="925"/>
        <v>0</v>
      </c>
      <c r="R1142" s="16">
        <f t="shared" si="913"/>
        <v>1157.4462675266268</v>
      </c>
      <c r="S1142" s="16">
        <f t="shared" si="926"/>
        <v>163.2796904140896</v>
      </c>
      <c r="T1142" s="16">
        <f t="shared" si="927"/>
        <v>2.4461558202547762</v>
      </c>
      <c r="U1142" s="16">
        <f t="shared" si="928"/>
        <v>0</v>
      </c>
      <c r="V1142" s="16">
        <f t="shared" si="914"/>
        <v>2.4461558202547762</v>
      </c>
      <c r="W1142" s="16">
        <f t="shared" si="929"/>
        <v>0.34742915452706302</v>
      </c>
    </row>
    <row r="1145" spans="1:23">
      <c r="A1145" s="2" t="s">
        <v>618</v>
      </c>
    </row>
    <row r="1146" spans="1:23">
      <c r="B1146" s="18">
        <f>IF(ISNUMBER($D$23),$D$23,-1000)+(10-0)/1000</f>
        <v>22.01</v>
      </c>
    </row>
    <row r="1147" spans="1:23">
      <c r="B1147" s="18">
        <f>IF(ISNUMBER($D$24),$D$24,-1000)+(10-1)/1000</f>
        <v>18.009</v>
      </c>
    </row>
    <row r="1148" spans="1:23">
      <c r="B1148" s="18">
        <f>IF(ISNUMBER($D$25),$D$25,-1000)+(10-2)/1000</f>
        <v>17.007999999999999</v>
      </c>
    </row>
    <row r="1149" spans="1:23">
      <c r="B1149" s="18">
        <f>IF(ISNUMBER($D$26),$D$26,-1000)+(10-3)/1000</f>
        <v>12.007</v>
      </c>
    </row>
    <row r="1150" spans="1:23">
      <c r="B1150" s="18">
        <f>IF(ISNUMBER($D$27),$D$27,-1000)+(10-4)/1000</f>
        <v>2.0059999999999998</v>
      </c>
    </row>
    <row r="1151" spans="1:23">
      <c r="B1151" s="18">
        <f>IF(ISNUMBER($D$28),$D$28,-1000)+(10-5)/1000</f>
        <v>-1.9950000000000001</v>
      </c>
    </row>
    <row r="1152" spans="1:23">
      <c r="B1152" s="18">
        <f>IF(ISNUMBER($D$29),$D$29,-1000)+(10-6)/1000</f>
        <v>-10.996</v>
      </c>
    </row>
    <row r="1153" spans="2:2">
      <c r="B1153" s="18">
        <f>IF(ISNUMBER($D$30),$D$30,-1000)+(10-7)/1000</f>
        <v>-17.997</v>
      </c>
    </row>
  </sheetData>
  <mergeCells count="20">
    <mergeCell ref="A67:J67"/>
    <mergeCell ref="C8:E8"/>
    <mergeCell ref="C7:E7"/>
    <mergeCell ref="C32:E32"/>
    <mergeCell ref="A2:E2"/>
    <mergeCell ref="C18:E18"/>
    <mergeCell ref="A47:E47"/>
    <mergeCell ref="C6:E6"/>
    <mergeCell ref="A66:J66"/>
    <mergeCell ref="A35:E35"/>
    <mergeCell ref="A4:E4"/>
    <mergeCell ref="C14:E14"/>
    <mergeCell ref="A20:E20"/>
    <mergeCell ref="C5:E5"/>
    <mergeCell ref="C10:E10"/>
    <mergeCell ref="A59:E59"/>
    <mergeCell ref="C9:E9"/>
    <mergeCell ref="A51:E51"/>
    <mergeCell ref="A1:E1"/>
    <mergeCell ref="C12:E12"/>
  </mergeCells>
  <dataValidations count="2">
    <dataValidation type="list" allowBlank="1" sqref="B8">
      <formula1>"Sì,No"</formula1>
    </dataValidation>
    <dataValidation type="list" allowBlank="1" sqref="B18">
      <formula1>"proiezione RGS,pavimento"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40"/>
  <sheetViews>
    <sheetView workbookViewId="0"/>
  </sheetViews>
  <sheetFormatPr defaultRowHeight="15"/>
  <cols>
    <col min="1" max="1" width="66" customWidth="1"/>
    <col min="2" max="5" width="70" customWidth="1"/>
    <col min="6" max="6" width="31.140625" customWidth="1"/>
    <col min="7" max="9" width="25.5703125" customWidth="1"/>
    <col min="10" max="10" width="17.7109375" customWidth="1"/>
    <col min="11" max="11" width="24.42578125" customWidth="1"/>
    <col min="12" max="14" width="25.5703125" customWidth="1"/>
    <col min="15" max="15" width="17.7109375" customWidth="1"/>
    <col min="16" max="16" width="24.42578125" customWidth="1"/>
    <col min="17" max="19" width="25.5703125" customWidth="1"/>
    <col min="20" max="20" width="17.7109375" customWidth="1"/>
    <col min="21" max="21" width="24.42578125" customWidth="1"/>
    <col min="22" max="24" width="25.5703125" customWidth="1"/>
    <col min="25" max="25" width="17.7109375" customWidth="1"/>
    <col min="26" max="26" width="24.42578125" customWidth="1"/>
    <col min="27" max="29" width="25.5703125" customWidth="1"/>
    <col min="30" max="30" width="17.7109375" customWidth="1"/>
    <col min="31" max="31" width="24.42578125" customWidth="1"/>
    <col min="32" max="34" width="25.5703125" customWidth="1"/>
    <col min="35" max="35" width="17.7109375" customWidth="1"/>
    <col min="36" max="36" width="24.42578125" customWidth="1"/>
    <col min="37" max="39" width="25.5703125" customWidth="1"/>
    <col min="40" max="40" width="17.7109375" customWidth="1"/>
    <col min="41" max="41" width="24.42578125" customWidth="1"/>
    <col min="42" max="44" width="25.5703125" customWidth="1"/>
    <col min="45" max="45" width="17.7109375" customWidth="1"/>
    <col min="46" max="46" width="24.42578125" customWidth="1"/>
    <col min="47" max="47" width="25.5703125" customWidth="1"/>
  </cols>
  <sheetData>
    <row r="1" spans="1:7" ht="24.95" customHeight="1">
      <c r="A1" s="41" t="s">
        <v>619</v>
      </c>
      <c r="B1" s="40"/>
      <c r="C1" s="40"/>
      <c r="D1" s="40"/>
      <c r="E1" s="40"/>
      <c r="F1" s="40"/>
      <c r="G1" s="40"/>
    </row>
    <row r="2" spans="1:7" ht="32.1" customHeight="1">
      <c r="A2" s="39" t="s">
        <v>1</v>
      </c>
      <c r="B2" s="40"/>
      <c r="C2" s="40"/>
      <c r="D2" s="40"/>
      <c r="E2" s="40"/>
      <c r="F2" s="40"/>
      <c r="G2" s="40"/>
    </row>
    <row r="4" spans="1:7">
      <c r="A4" s="43" t="s">
        <v>620</v>
      </c>
      <c r="B4" s="40"/>
      <c r="C4" s="40"/>
      <c r="D4" s="40"/>
      <c r="E4" s="40"/>
      <c r="F4" s="40"/>
      <c r="G4" s="40"/>
    </row>
    <row r="5" spans="1:7" ht="32.1" customHeight="1">
      <c r="A5" s="12" t="s">
        <v>621</v>
      </c>
      <c r="B5" s="12" t="s">
        <v>622</v>
      </c>
      <c r="C5" s="12" t="s">
        <v>623</v>
      </c>
      <c r="D5" s="12" t="s">
        <v>624</v>
      </c>
      <c r="E5" s="12" t="s">
        <v>625</v>
      </c>
    </row>
    <row r="6" spans="1:7" ht="30">
      <c r="A6" s="5" t="s">
        <v>626</v>
      </c>
      <c r="B6" s="38" t="s">
        <v>627</v>
      </c>
      <c r="C6" s="38" t="s">
        <v>628</v>
      </c>
      <c r="D6" s="10">
        <f>IFERROR($B$79-$B$183,"fuori dal campo del simulatore (foglio 1, riga 8)")</f>
        <v>0</v>
      </c>
      <c r="E6" s="38" t="s">
        <v>629</v>
      </c>
    </row>
    <row r="7" spans="1:7" ht="30">
      <c r="A7" s="5" t="s">
        <v>630</v>
      </c>
      <c r="B7" s="38" t="s">
        <v>631</v>
      </c>
      <c r="C7" s="38" t="s">
        <v>632</v>
      </c>
      <c r="D7" s="10">
        <f>IFERROR(IF($B$83&gt;=1996,0,"non calcolato: sistema misto"),"fuori dal campo del simulatore (foglio 1, riga 8)")</f>
        <v>0</v>
      </c>
      <c r="E7" s="38" t="s">
        <v>633</v>
      </c>
    </row>
    <row r="8" spans="1:7" ht="30">
      <c r="A8" s="5" t="s">
        <v>634</v>
      </c>
      <c r="B8" s="38" t="s">
        <v>635</v>
      </c>
      <c r="C8" s="38" t="s">
        <v>636</v>
      </c>
      <c r="D8" s="10">
        <f>IFERROR($B$46,"fuori dal campo del simulatore (foglio 1, riga 8)")</f>
        <v>0</v>
      </c>
      <c r="E8" s="38" t="s">
        <v>637</v>
      </c>
    </row>
    <row r="9" spans="1:7">
      <c r="A9" s="5" t="s">
        <v>638</v>
      </c>
      <c r="B9" s="38" t="s">
        <v>639</v>
      </c>
      <c r="C9" s="38" t="s">
        <v>636</v>
      </c>
      <c r="D9" s="10">
        <f>IFERROR(IF(OR('3 - Le tre forze'!$E$2327&lt;&gt;0,$E$273&lt;&gt;0),"non calcolabile: stop fuori scala",$B$89-$C$273),"fuori dal campo del simulatore (foglio 1, riga 8)")</f>
        <v>5</v>
      </c>
      <c r="E9" s="38" t="s">
        <v>640</v>
      </c>
    </row>
    <row r="10" spans="1:7">
      <c r="A10" s="5" t="s">
        <v>641</v>
      </c>
      <c r="B10" s="38" t="s">
        <v>642</v>
      </c>
      <c r="C10" s="38" t="s">
        <v>643</v>
      </c>
      <c r="D10" s="10">
        <f>IFERROR(IF('3 - Le tre forze'!$E$2327&lt;&gt;0,"non calcolabile: stop fuori scala",IF(($B$89-12*$B$83)/12&lt;41,0,"non calcolato: 41 anni di contributi raggiunti")),"fuori dal campo del simulatore (foglio 1, riga 8)")</f>
        <v>0</v>
      </c>
      <c r="E10" s="38" t="s">
        <v>644</v>
      </c>
    </row>
    <row r="11" spans="1:7">
      <c r="A11" s="5" t="s">
        <v>645</v>
      </c>
      <c r="B11" s="38" t="s">
        <v>646</v>
      </c>
      <c r="C11" s="38" t="s">
        <v>628</v>
      </c>
      <c r="D11" s="10">
        <f>IFERROR(IF($B$83&gt;=1996,0,"non calcolato: sistema misto"),"fuori dal campo del simulatore (foglio 1, riga 8)")</f>
        <v>0</v>
      </c>
      <c r="E11" s="38" t="s">
        <v>647</v>
      </c>
    </row>
    <row r="12" spans="1:7" ht="30">
      <c r="A12" s="5" t="s">
        <v>648</v>
      </c>
      <c r="B12" s="38" t="s">
        <v>649</v>
      </c>
      <c r="C12" s="38" t="s">
        <v>650</v>
      </c>
      <c r="D12" s="10">
        <f>IFERROR(IF(OR('3 - Le tre forze'!$E$2327&lt;&gt;0,'3 - Le tre forze'!$E$2175&lt;&gt;0),"non calcolabile: stop fuori scala",$B$89-$B$90),"fuori dal campo del simulatore (foglio 1, riga 8)")</f>
        <v>4</v>
      </c>
      <c r="E12" s="38" t="s">
        <v>651</v>
      </c>
    </row>
    <row r="13" spans="1:7">
      <c r="A13" s="5" t="s">
        <v>652</v>
      </c>
      <c r="D13" s="10">
        <f>IFERROR(IF(SUMPRODUCT(--ISTEXT($D$6:$D$12))&gt;0,"non calcolabile: una riga non ha un numero",MAX($D$6:$D$12)),"fuori dal campo del simulatore (foglio 1, riga 8)")</f>
        <v>5</v>
      </c>
    </row>
    <row r="14" spans="1:7" ht="75" customHeight="1">
      <c r="A14" s="42" t="s">
        <v>653</v>
      </c>
      <c r="B14" s="40"/>
      <c r="C14" s="40"/>
      <c r="D14" s="40"/>
      <c r="E14" s="40"/>
      <c r="F14" s="40"/>
      <c r="G14" s="40"/>
    </row>
    <row r="16" spans="1:7">
      <c r="A16" s="43" t="s">
        <v>654</v>
      </c>
      <c r="B16" s="40"/>
      <c r="C16" s="40"/>
      <c r="D16" s="40"/>
      <c r="E16" s="40"/>
      <c r="F16" s="40"/>
      <c r="G16" s="40"/>
    </row>
    <row r="17" spans="1:7">
      <c r="A17" s="5" t="s">
        <v>655</v>
      </c>
      <c r="B17" s="23" t="s">
        <v>656</v>
      </c>
    </row>
    <row r="18" spans="1:7">
      <c r="A18" s="5" t="s">
        <v>657</v>
      </c>
      <c r="B18" s="8"/>
    </row>
    <row r="19" spans="1:7" ht="60" customHeight="1">
      <c r="A19" s="5" t="s">
        <v>658</v>
      </c>
      <c r="B19" s="23" t="s">
        <v>532</v>
      </c>
      <c r="C19" s="42" t="s">
        <v>659</v>
      </c>
      <c r="D19" s="40"/>
      <c r="E19" s="40"/>
      <c r="F19" s="40"/>
      <c r="G19" s="40"/>
    </row>
    <row r="20" spans="1:7">
      <c r="A20" s="5" t="s">
        <v>660</v>
      </c>
      <c r="B20" s="23" t="s">
        <v>661</v>
      </c>
    </row>
    <row r="21" spans="1:7" ht="105" customHeight="1">
      <c r="A21" s="5" t="s">
        <v>662</v>
      </c>
      <c r="B21" s="23" t="s">
        <v>661</v>
      </c>
      <c r="C21" s="42" t="s">
        <v>663</v>
      </c>
      <c r="D21" s="40"/>
      <c r="E21" s="40"/>
      <c r="F21" s="40"/>
      <c r="G21" s="40"/>
    </row>
    <row r="22" spans="1:7">
      <c r="A22" s="5" t="s">
        <v>664</v>
      </c>
      <c r="B22" s="9" t="str">
        <f>IFERROR("1° "&amp;CHOOSE(MOD($B$181,12)+1,"gennaio","febbraio","marzo","aprile","maggio","giugno","luglio","agosto","settembre","ottobre","novembre","dicembre")&amp;" "&amp;INT($B$181/12)&amp;", a "&amp;INT(($B$180-$B$76)/12)&amp;" anni"&amp;IF(MOD(($B$180-$B$76),12)&gt;0," e "&amp;MOD(($B$180-$B$76),12)&amp;IF(MOD(($B$180-$B$76),12)=1," mese"," mesi"),""),"fuori dal campo del simulatore (foglio 1, riga 8)")</f>
        <v>1° luglio 2053, a 69 anni e 3 mesi</v>
      </c>
    </row>
    <row r="23" spans="1:7">
      <c r="A23" s="5" t="s">
        <v>665</v>
      </c>
      <c r="B23" s="9" t="str">
        <f>IFERROR(IF($E$188=0,INT(($C$188-$B$76)/12)&amp;" anni"&amp;IF(MOD(($C$188-$B$76),12)&gt;0," e "&amp;MOD(($C$188-$B$76),12)&amp;IF(MOD(($C$188-$B$76),12)=1," mese"," mesi"),"")&amp;", "&amp;CHOOSE(MOD($C$188,12)+1,"gennaio","febbraio","marzo","aprile","maggio","giugno","luglio","agosto","settembre","ottobre","novembre","dicembre")&amp;" "&amp;INT($C$188/12),$G$188),"fuori dal campo del simulatore (foglio 1, riga 8)")</f>
        <v>50 anni e 4 mesi, luglio 2034</v>
      </c>
    </row>
    <row r="24" spans="1:7">
      <c r="A24" s="5" t="s">
        <v>666</v>
      </c>
      <c r="B24" s="9" t="str">
        <f>IFERROR(IF($E$188&lt;&gt;0,"n.d. (fuori scala)",IF($B$440,IF(AND($B$103,$B$439&lt;$B$102),"anticipata contributiva, con capitale proprio convertito (teorico)","anticipata contributiva"),"vecchiaia")),"fuori dal campo del simulatore (foglio 1, riga 8)")</f>
        <v>vecchiaia</v>
      </c>
    </row>
    <row r="25" spans="1:7">
      <c r="A25" s="5" t="s">
        <v>667</v>
      </c>
      <c r="B25" s="10">
        <f>IFERROR(IF(OR('3 - Le tre forze'!$E$2327&lt;&gt;0,$E$188&lt;&gt;0),"non calcolabile: stop fuori scala",$B$89-$C$188),"fuori dal campo del simulatore (foglio 1, riga 8)")</f>
        <v>0</v>
      </c>
    </row>
    <row r="27" spans="1:7">
      <c r="A27" s="43" t="s">
        <v>668</v>
      </c>
      <c r="B27" s="40"/>
      <c r="C27" s="40"/>
      <c r="D27" s="40"/>
      <c r="E27" s="40"/>
      <c r="F27" s="40"/>
      <c r="G27" s="40"/>
    </row>
    <row r="28" spans="1:7">
      <c r="A28" s="5" t="s">
        <v>669</v>
      </c>
      <c r="B28" s="9" t="str">
        <f>IFERROR("1° "&amp;CHOOSE(MOD($B$80,12)+1,"gennaio","febbraio","marzo","aprile","maggio","giugno","luglio","agosto","settembre","ottobre","novembre","dicembre")&amp;" "&amp;INT($B$80/12)&amp;", a "&amp;INT(($B$80-$B$76-1)/12)&amp;" anni"&amp;IF(MOD(($B$80-$B$76-1),12)&gt;0," e "&amp;MOD(($B$80-$B$76-1),12)&amp;IF(MOD(($B$80-$B$76-1),12)=1," mese"," mesi"),""),"fuori dal campo del simulatore (foglio 1, riga 8)")</f>
        <v>1° luglio 2050, a 66 anni e 3 mesi</v>
      </c>
    </row>
    <row r="29" spans="1:7" ht="30" customHeight="1">
      <c r="A29" s="5" t="s">
        <v>670</v>
      </c>
      <c r="B29" s="34">
        <f>IFERROR($B$84,"fuori dal campo del simulatore (foglio 1, riga 8)")</f>
        <v>546.24</v>
      </c>
      <c r="C29" s="42" t="s">
        <v>671</v>
      </c>
      <c r="D29" s="40"/>
      <c r="E29" s="40"/>
      <c r="F29" s="40"/>
      <c r="G29" s="40"/>
    </row>
    <row r="30" spans="1:7" ht="45" customHeight="1">
      <c r="A30" s="5" t="s">
        <v>672</v>
      </c>
      <c r="B30" s="16">
        <f>IFERROR($B$93,"fuori dal campo del simulatore (foglio 1, riga 8)")</f>
        <v>1747.9680000000001</v>
      </c>
      <c r="C30" s="42" t="s">
        <v>673</v>
      </c>
      <c r="D30" s="40"/>
      <c r="E30" s="40"/>
      <c r="F30" s="40"/>
      <c r="G30" s="40"/>
    </row>
    <row r="31" spans="1:7" ht="45" customHeight="1">
      <c r="A31" s="5" t="s">
        <v>674</v>
      </c>
      <c r="B31" s="16">
        <f>IFERROR($B$92,"fuori dal campo del simulatore (foglio 1, riga 8)")</f>
        <v>1919.7375066113439</v>
      </c>
      <c r="C31" s="42" t="s">
        <v>675</v>
      </c>
      <c r="D31" s="40"/>
      <c r="E31" s="40"/>
      <c r="F31" s="40"/>
      <c r="G31" s="40"/>
    </row>
    <row r="32" spans="1:7">
      <c r="A32" s="5" t="s">
        <v>676</v>
      </c>
      <c r="B32" s="16">
        <f>IFERROR(MAX($B$30,$B$31),"fuori dal campo del simulatore (foglio 1, riga 8)")</f>
        <v>1919.7375066113439</v>
      </c>
    </row>
    <row r="33" spans="1:7">
      <c r="A33" s="5" t="s">
        <v>677</v>
      </c>
      <c r="B33" s="16">
        <f>IFERROR(IF('3 - Le tre forze'!$E$2327&lt;&gt;0,"non calcolabile: stop fuori scala",$B$97),"fuori dal campo del simulatore (foglio 1, riga 8)")</f>
        <v>1813.4258980617715</v>
      </c>
    </row>
    <row r="34" spans="1:7">
      <c r="A34" s="5" t="s">
        <v>678</v>
      </c>
      <c r="B34" s="36">
        <f>IFERROR(IF('3 - Le tre forze'!$E$2327&lt;&gt;0,"non calcolabile: stop fuori scala",$B$33/$B$32),"fuori dal campo del simulatore (foglio 1, riga 8)")</f>
        <v>0.94462179949943781</v>
      </c>
    </row>
    <row r="35" spans="1:7">
      <c r="A35" s="5" t="s">
        <v>679</v>
      </c>
      <c r="B35" s="36">
        <f>IFERROR(IF('3 - Le tre forze'!$E$2327&lt;&gt;0,"non calcolabile: stop fuori scala",$B$33/$B$30),"fuori dal campo del simulatore (foglio 1, riga 8)")</f>
        <v>1.0374479956508194</v>
      </c>
    </row>
    <row r="36" spans="1:7">
      <c r="A36" s="5" t="s">
        <v>680</v>
      </c>
      <c r="B36" s="9" t="str">
        <f>IFERROR('4 - Le leve'!$B$52,"fuori dal campo del simulatore (foglio 1, riga 8)")</f>
        <v>51 anni e 10 mesi</v>
      </c>
    </row>
    <row r="37" spans="1:7">
      <c r="A37" s="5" t="s">
        <v>681</v>
      </c>
      <c r="B37" s="8">
        <v>51</v>
      </c>
    </row>
    <row r="38" spans="1:7">
      <c r="A38" s="5" t="s">
        <v>41</v>
      </c>
      <c r="B38" s="8">
        <v>0</v>
      </c>
    </row>
    <row r="39" spans="1:7">
      <c r="A39" s="5" t="s">
        <v>682</v>
      </c>
      <c r="B39" s="16">
        <f>IFERROR($B$101,"fuori dal campo del simulatore (foglio 1, riga 8)")</f>
        <v>1862.5400086040588</v>
      </c>
    </row>
    <row r="40" spans="1:7">
      <c r="A40" s="5" t="s">
        <v>678</v>
      </c>
      <c r="B40" s="36">
        <f>IFERROR($B$39/$B$32,"fuori dal campo del simulatore (foglio 1, riga 8)")</f>
        <v>0.97020556309896333</v>
      </c>
    </row>
    <row r="41" spans="1:7">
      <c r="A41" s="5" t="s">
        <v>679</v>
      </c>
      <c r="B41" s="36">
        <f>IFERROR($B$39/$B$30,"fuori dal campo del simulatore (foglio 1, riga 8)")</f>
        <v>1.0655458272714711</v>
      </c>
    </row>
    <row r="43" spans="1:7">
      <c r="A43" s="43" t="s">
        <v>683</v>
      </c>
      <c r="B43" s="40"/>
      <c r="C43" s="40"/>
      <c r="D43" s="40"/>
      <c r="E43" s="40"/>
      <c r="F43" s="40"/>
      <c r="G43" s="40"/>
    </row>
    <row r="44" spans="1:7">
      <c r="A44" s="5" t="s">
        <v>684</v>
      </c>
      <c r="B44" s="16">
        <f>IFERROR(IF('3 - Le tre forze'!$E$2327&lt;&gt;0,"non calcolabile: stop fuori scala",MAX(0,$B$32-$B$33)),"fuori dal campo del simulatore (foglio 1, riga 8)")</f>
        <v>106.31160854957238</v>
      </c>
    </row>
    <row r="45" spans="1:7">
      <c r="A45" s="5" t="s">
        <v>685</v>
      </c>
      <c r="B45" s="16">
        <f>IFERROR(IF('3 - Le tre forze'!$E$2327&lt;&gt;0,"non calcolabile: stop fuori scala",$B$44*13/$B$88),"fuori dal campo del simulatore (foglio 1, riga 8)")</f>
        <v>26633.191234762555</v>
      </c>
    </row>
    <row r="46" spans="1:7" ht="30">
      <c r="A46" s="5" t="s">
        <v>686</v>
      </c>
      <c r="B46" s="10">
        <f>IFERROR(IF(NOT($B$103),0,IF(OR('3 - Le tre forze'!$E$2327&lt;&gt;0,$E$352&lt;&gt;0),"non calcolabile: stop fuori scala",$B$89-$C$352)),"fuori dal campo del simulatore (foglio 1, riga 8)")</f>
        <v>0</v>
      </c>
    </row>
    <row r="47" spans="1:7" ht="30">
      <c r="A47" s="5" t="s">
        <v>687</v>
      </c>
      <c r="B47" s="9" t="str">
        <f>IFERROR(IF($E$352&lt;&gt;0,$G$352,INT(($C$352-$B$76)/12)&amp;" anni"&amp;IF(MOD(($C$352-$B$76),12)&gt;0," e "&amp;MOD(($C$352-$B$76),12)&amp;IF(MOD(($C$352-$B$76),12)=1," mese"," mesi"),"")&amp;IF('3 - Le tre forze'!$E$2327=0," ("&amp;TEXT($B$89-$C$352,"+0;-0;0")&amp;IF(ABS($B$89-$C$352)=1," mese"," mesi")&amp;" sulle regole di oggi)"," (confronto non calcolabile: stop centrale fuori scala)")),"fuori dal campo del simulatore (foglio 1, riga 8)")</f>
        <v>50 anni e 1 mese (+3 mesi sulle regole di oggi)</v>
      </c>
    </row>
    <row r="48" spans="1:7" ht="45" customHeight="1">
      <c r="A48" s="42" t="s">
        <v>688</v>
      </c>
      <c r="B48" s="40"/>
      <c r="C48" s="40"/>
      <c r="D48" s="40"/>
      <c r="E48" s="40"/>
      <c r="F48" s="40"/>
      <c r="G48" s="40"/>
    </row>
    <row r="49" spans="1:7">
      <c r="A49" s="43" t="s">
        <v>689</v>
      </c>
      <c r="B49" s="40"/>
      <c r="C49" s="40"/>
      <c r="D49" s="40"/>
      <c r="E49" s="40"/>
      <c r="F49" s="40"/>
      <c r="G49" s="40"/>
    </row>
    <row r="50" spans="1:7">
      <c r="A50" s="5" t="s">
        <v>690</v>
      </c>
      <c r="B50" s="16">
        <f>IFERROR(MAX($B$95,$B$84),"fuori dal campo del simulatore (foglio 1, riga 8)")</f>
        <v>649.5592631635659</v>
      </c>
    </row>
    <row r="51" spans="1:7">
      <c r="A51" s="5" t="s">
        <v>691</v>
      </c>
      <c r="B51" s="16">
        <f>IFERROR(IF('3 - Le tre forze'!$E$2327&lt;&gt;0,"non calcolabile: stop fuori scala",'3 - Le tre forze'!$I$2711),"fuori dal campo del simulatore (foglio 1, riga 8)")</f>
        <v>2014.8979237087794</v>
      </c>
    </row>
    <row r="52" spans="1:7">
      <c r="A52" s="5" t="s">
        <v>692</v>
      </c>
      <c r="B52" s="17">
        <f>IFERROR(IF('3 - Le tre forze'!$E$2327&lt;&gt;0,"non calcolabile: stop fuori scala",$B$51/$B$50),"fuori dal campo del simulatore (foglio 1, riga 8)")</f>
        <v>3.1019462549045458</v>
      </c>
    </row>
    <row r="54" spans="1:7">
      <c r="A54" s="43" t="s">
        <v>693</v>
      </c>
      <c r="B54" s="40"/>
      <c r="C54" s="40"/>
      <c r="D54" s="40"/>
      <c r="E54" s="40"/>
      <c r="F54" s="40"/>
      <c r="G54" s="40"/>
    </row>
    <row r="55" spans="1:7" ht="32.1" customHeight="1">
      <c r="A55" s="12" t="s">
        <v>694</v>
      </c>
      <c r="B55" s="12" t="s">
        <v>695</v>
      </c>
      <c r="C55" s="12" t="s">
        <v>696</v>
      </c>
      <c r="D55" s="12" t="s">
        <v>697</v>
      </c>
      <c r="E55" s="12" t="s">
        <v>698</v>
      </c>
      <c r="F55" s="12" t="s">
        <v>699</v>
      </c>
      <c r="G55" s="12" t="s">
        <v>700</v>
      </c>
    </row>
    <row r="56" spans="1:7" ht="30">
      <c r="A56" s="38" t="s">
        <v>701</v>
      </c>
      <c r="B56" s="38" t="s">
        <v>702</v>
      </c>
      <c r="C56" s="38" t="s">
        <v>703</v>
      </c>
      <c r="D56" s="38" t="s">
        <v>704</v>
      </c>
      <c r="E56" s="38" t="s">
        <v>705</v>
      </c>
      <c r="F56" s="38" t="s">
        <v>706</v>
      </c>
      <c r="G56" s="23"/>
    </row>
    <row r="57" spans="1:7" ht="30">
      <c r="A57" s="38" t="s">
        <v>707</v>
      </c>
      <c r="B57" s="38" t="s">
        <v>708</v>
      </c>
      <c r="C57" s="38" t="s">
        <v>709</v>
      </c>
      <c r="D57" s="38" t="s">
        <v>710</v>
      </c>
      <c r="E57" s="38" t="s">
        <v>711</v>
      </c>
      <c r="F57" s="38" t="s">
        <v>712</v>
      </c>
      <c r="G57" s="23"/>
    </row>
    <row r="58" spans="1:7" ht="30">
      <c r="A58" s="38" t="s">
        <v>713</v>
      </c>
      <c r="B58" s="38" t="s">
        <v>714</v>
      </c>
      <c r="C58" s="38" t="s">
        <v>715</v>
      </c>
      <c r="D58" s="38" t="s">
        <v>716</v>
      </c>
      <c r="E58" s="38" t="s">
        <v>711</v>
      </c>
      <c r="F58" s="38" t="s">
        <v>717</v>
      </c>
      <c r="G58" s="23"/>
    </row>
    <row r="59" spans="1:7">
      <c r="A59" s="38" t="s">
        <v>718</v>
      </c>
      <c r="B59" s="38" t="s">
        <v>719</v>
      </c>
      <c r="C59" s="38" t="s">
        <v>720</v>
      </c>
      <c r="D59" s="38" t="s">
        <v>721</v>
      </c>
      <c r="E59" s="38" t="s">
        <v>711</v>
      </c>
      <c r="F59" s="38" t="s">
        <v>717</v>
      </c>
      <c r="G59" s="23"/>
    </row>
    <row r="60" spans="1:7" ht="30">
      <c r="A60" s="38" t="s">
        <v>722</v>
      </c>
      <c r="B60" s="38" t="s">
        <v>723</v>
      </c>
      <c r="C60" s="38" t="s">
        <v>724</v>
      </c>
      <c r="D60" s="38" t="s">
        <v>725</v>
      </c>
      <c r="E60" s="38" t="s">
        <v>726</v>
      </c>
      <c r="F60" s="38" t="s">
        <v>727</v>
      </c>
      <c r="G60" s="23"/>
    </row>
    <row r="61" spans="1:7" ht="30">
      <c r="A61" s="38" t="s">
        <v>728</v>
      </c>
      <c r="B61" s="38" t="s">
        <v>729</v>
      </c>
      <c r="C61" s="38" t="s">
        <v>730</v>
      </c>
      <c r="D61" s="38" t="s">
        <v>731</v>
      </c>
      <c r="E61" s="38" t="s">
        <v>732</v>
      </c>
      <c r="F61" s="38" t="s">
        <v>733</v>
      </c>
      <c r="G61" s="23"/>
    </row>
    <row r="62" spans="1:7" ht="75" customHeight="1">
      <c r="A62" s="42" t="s">
        <v>734</v>
      </c>
      <c r="B62" s="40"/>
      <c r="C62" s="40"/>
      <c r="D62" s="40"/>
      <c r="E62" s="40"/>
      <c r="F62" s="40"/>
      <c r="G62" s="40"/>
    </row>
    <row r="66" spans="1:10">
      <c r="A66" s="43" t="s">
        <v>69</v>
      </c>
      <c r="B66" s="40"/>
      <c r="C66" s="40"/>
      <c r="D66" s="40"/>
      <c r="E66" s="40"/>
      <c r="F66" s="40"/>
      <c r="G66" s="40"/>
      <c r="H66" s="40"/>
      <c r="I66" s="40"/>
      <c r="J66" s="40"/>
    </row>
    <row r="67" spans="1:10" ht="45" customHeight="1">
      <c r="A67" s="42" t="s">
        <v>735</v>
      </c>
      <c r="B67" s="40"/>
      <c r="C67" s="40"/>
      <c r="D67" s="40"/>
      <c r="E67" s="40"/>
      <c r="F67" s="40"/>
      <c r="G67" s="40"/>
      <c r="H67" s="40"/>
      <c r="I67" s="40"/>
      <c r="J67" s="40"/>
    </row>
    <row r="69" spans="1:10">
      <c r="A69" s="5" t="s">
        <v>122</v>
      </c>
      <c r="B69" s="20">
        <f>'2 - Il costo del ponte'!$B$6</f>
        <v>0.03</v>
      </c>
    </row>
    <row r="70" spans="1:10">
      <c r="A70" s="5" t="s">
        <v>123</v>
      </c>
      <c r="B70" s="20">
        <f>'2 - Il costo del ponte'!$B$7</f>
        <v>0.02</v>
      </c>
    </row>
    <row r="71" spans="1:10">
      <c r="A71" s="5" t="s">
        <v>124</v>
      </c>
      <c r="B71" s="20">
        <f>'2 - Il costo del ponte'!$B$9</f>
        <v>0.26</v>
      </c>
    </row>
    <row r="72" spans="1:10">
      <c r="A72" s="5" t="s">
        <v>125</v>
      </c>
      <c r="B72" s="21">
        <f>1-'2 - Il costo del ponte'!$B$10</f>
        <v>0.998</v>
      </c>
    </row>
    <row r="73" spans="1:10">
      <c r="A73" s="5" t="s">
        <v>126</v>
      </c>
      <c r="B73" s="21">
        <f>1+$B$69</f>
        <v>1.03</v>
      </c>
    </row>
    <row r="74" spans="1:10" ht="30">
      <c r="A74" s="5" t="s">
        <v>127</v>
      </c>
      <c r="B74" s="21">
        <f>1+$B$70</f>
        <v>1.02</v>
      </c>
    </row>
    <row r="76" spans="1:10">
      <c r="A76" s="5" t="s">
        <v>564</v>
      </c>
      <c r="B76" s="11">
        <f>'3 - Le tre forze'!$B$129</f>
        <v>23810</v>
      </c>
    </row>
    <row r="77" spans="1:10">
      <c r="A77" s="5" t="s">
        <v>299</v>
      </c>
      <c r="B77" s="11">
        <f>'3 - Le tre forze'!$B$132</f>
        <v>24914</v>
      </c>
    </row>
    <row r="78" spans="1:10">
      <c r="A78" s="5" t="s">
        <v>565</v>
      </c>
      <c r="B78" s="11">
        <f>'3 - Le tre forze'!$B$133</f>
        <v>24324</v>
      </c>
    </row>
    <row r="79" spans="1:10">
      <c r="A79" s="5" t="s">
        <v>566</v>
      </c>
      <c r="B79" s="11">
        <f>'3 - Le tre forze'!$B$134</f>
        <v>24642</v>
      </c>
    </row>
    <row r="80" spans="1:10">
      <c r="A80" s="5" t="s">
        <v>567</v>
      </c>
      <c r="B80" s="11">
        <f>'3 - Le tre forze'!$B$136</f>
        <v>24606</v>
      </c>
    </row>
    <row r="81" spans="1:2">
      <c r="A81" s="5" t="s">
        <v>131</v>
      </c>
      <c r="B81" s="16">
        <f>'3 - Le tre forze'!$B$8</f>
        <v>22000</v>
      </c>
    </row>
    <row r="82" spans="1:2">
      <c r="A82" s="5" t="s">
        <v>568</v>
      </c>
      <c r="B82" s="20">
        <f>'3 - Le tre forze'!$B$111</f>
        <v>0.02</v>
      </c>
    </row>
    <row r="83" spans="1:2">
      <c r="A83" s="5" t="s">
        <v>571</v>
      </c>
      <c r="B83" s="11">
        <f>'3 - Le tre forze'!$B$7</f>
        <v>2009</v>
      </c>
    </row>
    <row r="84" spans="1:2">
      <c r="A84" s="5" t="s">
        <v>736</v>
      </c>
      <c r="B84" s="34">
        <f>'3 - Le tre forze'!$B$117</f>
        <v>546.24</v>
      </c>
    </row>
    <row r="85" spans="1:2">
      <c r="A85" s="5" t="s">
        <v>737</v>
      </c>
      <c r="B85" s="24">
        <f>'3 - Le tre forze'!$B$118</f>
        <v>3</v>
      </c>
    </row>
    <row r="86" spans="1:2">
      <c r="A86" s="5" t="s">
        <v>738</v>
      </c>
      <c r="B86" s="24">
        <f>'3 - Le tre forze'!$B$119</f>
        <v>3.2</v>
      </c>
    </row>
    <row r="87" spans="1:2">
      <c r="A87" s="5" t="s">
        <v>573</v>
      </c>
      <c r="B87" s="21">
        <f>'3 - Le tre forze'!$C$739*'3 - Le tre forze'!$J$158</f>
        <v>7.8545955450323987E-2</v>
      </c>
    </row>
    <row r="88" spans="1:2">
      <c r="A88" s="5" t="s">
        <v>574</v>
      </c>
      <c r="B88" s="30">
        <f>'3 - Le tre forze'!$J$158</f>
        <v>5.1892050748336187E-2</v>
      </c>
    </row>
    <row r="89" spans="1:2">
      <c r="A89" s="5" t="s">
        <v>739</v>
      </c>
      <c r="B89" s="11">
        <f>'3 - Le tre forze'!$C$2327</f>
        <v>24414</v>
      </c>
    </row>
    <row r="90" spans="1:2" ht="30">
      <c r="A90" s="5" t="s">
        <v>740</v>
      </c>
      <c r="B90" s="11">
        <f>'3 - Le tre forze'!$C$2175</f>
        <v>24410</v>
      </c>
    </row>
    <row r="91" spans="1:2">
      <c r="A91" s="5" t="s">
        <v>741</v>
      </c>
      <c r="B91" s="11">
        <f>INT($B$80/12)</f>
        <v>2050</v>
      </c>
    </row>
    <row r="92" spans="1:2">
      <c r="A92" s="5" t="s">
        <v>742</v>
      </c>
      <c r="B92" s="34">
        <f>$B$85*$B$84*INDEX('3 - Le tre forze'!$L$163:$L$239,$B$91-2008)/INDEX('3 - Le tre forze'!$L$163:$L$239,2026-2008)/INDEX('3 - Le tre forze'!$E$163:$E$239,$B$91-2008)</f>
        <v>1919.7375066113439</v>
      </c>
    </row>
    <row r="93" spans="1:2">
      <c r="A93" s="5" t="s">
        <v>743</v>
      </c>
      <c r="B93" s="34">
        <f>IF($B$91&gt;=2030,$B$86,$B$85)*$B$84</f>
        <v>1747.9680000000001</v>
      </c>
    </row>
    <row r="94" spans="1:2">
      <c r="A94" s="5" t="s">
        <v>744</v>
      </c>
      <c r="B94" s="11">
        <f>INT($B$79/12)</f>
        <v>2053</v>
      </c>
    </row>
    <row r="95" spans="1:2">
      <c r="A95" s="5" t="s">
        <v>745</v>
      </c>
      <c r="B95" s="34">
        <f>$B$84*INDEX('3 - Le tre forze'!$L$163:$L$239,$B$94-2008)/INDEX('3 - Le tre forze'!$L$163:$L$239,2026-2008)/INDEX('3 - Le tre forze'!$E$163:$E$239,$B$94-2008)</f>
        <v>649.5592631635659</v>
      </c>
    </row>
    <row r="96" spans="1:2">
      <c r="A96" s="5" t="s">
        <v>746</v>
      </c>
      <c r="B96" s="16">
        <f>'3 - Le tre forze'!$E$2711</f>
        <v>300136.86305862851</v>
      </c>
    </row>
    <row r="97" spans="1:6">
      <c r="A97" s="5" t="s">
        <v>747</v>
      </c>
      <c r="B97" s="34">
        <f>$B$96*$B$87/13</f>
        <v>1813.4258980617715</v>
      </c>
    </row>
    <row r="98" spans="1:6">
      <c r="A98" s="5" t="s">
        <v>748</v>
      </c>
      <c r="B98" s="11">
        <f>$B$76+12*$B$37+$B$38</f>
        <v>24422</v>
      </c>
    </row>
    <row r="99" spans="1:6">
      <c r="A99" s="5" t="s">
        <v>84</v>
      </c>
      <c r="B99" s="11">
        <f>INT($B$98/12)</f>
        <v>2035</v>
      </c>
    </row>
    <row r="100" spans="1:6">
      <c r="A100" s="5" t="s">
        <v>491</v>
      </c>
      <c r="B100" s="18">
        <f>MOD($B$98,12)/12</f>
        <v>0.16666666666666666</v>
      </c>
    </row>
    <row r="101" spans="1:6">
      <c r="A101" s="5" t="s">
        <v>749</v>
      </c>
      <c r="B101" s="34">
        <f>(INDEX('3 - Le tre forze'!$AK$163:$AK$239,($B$99-1)-2008)+INDEX('3 - Le tre forze'!$AG$163:$AG$239,$B$99-2008)*$B$100/INDEX('3 - Le tre forze'!$L$163:$L$239,$B$99-2008))*$B$87/13</f>
        <v>1862.5400086040588</v>
      </c>
    </row>
    <row r="102" spans="1:6">
      <c r="A102" s="5" t="s">
        <v>750</v>
      </c>
      <c r="B102" s="34">
        <f>IF($B$19="nessuna soglia",0,IF($B$19="pavimento",$B$93,MAX($B$92,$B$93)))</f>
        <v>1919.7375066113439</v>
      </c>
    </row>
    <row r="103" spans="1:6">
      <c r="A103" s="5" t="s">
        <v>751</v>
      </c>
      <c r="B103" s="31" t="b">
        <f>AND($B$20="Sì",$B$21="Sì")</f>
        <v>0</v>
      </c>
    </row>
    <row r="105" spans="1:6" ht="32.1" customHeight="1">
      <c r="A105" s="12" t="s">
        <v>84</v>
      </c>
      <c r="B105" s="12" t="s">
        <v>752</v>
      </c>
      <c r="C105" s="12" t="s">
        <v>753</v>
      </c>
      <c r="D105" s="12" t="s">
        <v>754</v>
      </c>
      <c r="E105" s="12" t="s">
        <v>755</v>
      </c>
      <c r="F105" s="12" t="s">
        <v>756</v>
      </c>
    </row>
    <row r="106" spans="1:6">
      <c r="A106" s="11">
        <f>'1 - Il tuo traguardo'!$A$65</f>
        <v>2012</v>
      </c>
      <c r="B106" s="11">
        <f>'1 - Il tuo traguardo'!$B$65</f>
        <v>792</v>
      </c>
      <c r="C106" s="11">
        <f t="shared" ref="C106:C137" si="0">IF(AND(NOT(ISBLANK($B$18)),$A106&gt;=$B$18),MIN($B106,804),IF(AND($A106=2027,$B$17="67 anni"),804,$B106))</f>
        <v>792</v>
      </c>
      <c r="D106" s="11">
        <f t="shared" ref="D106:D137" si="1">12*$A106+11-$C106</f>
        <v>23363</v>
      </c>
      <c r="E106" s="11">
        <f t="shared" ref="E106:E137" si="2">IF($A106=2027,804,$B106)</f>
        <v>792</v>
      </c>
      <c r="F106" s="11">
        <f t="shared" ref="F106:F137" si="3">12*$A106+11-$E106</f>
        <v>23363</v>
      </c>
    </row>
    <row r="107" spans="1:6">
      <c r="A107" s="11">
        <f>'1 - Il tuo traguardo'!$A$66</f>
        <v>2013</v>
      </c>
      <c r="B107" s="11">
        <f>'1 - Il tuo traguardo'!$B$66</f>
        <v>795</v>
      </c>
      <c r="C107" s="11">
        <f t="shared" si="0"/>
        <v>795</v>
      </c>
      <c r="D107" s="11">
        <f t="shared" si="1"/>
        <v>23372</v>
      </c>
      <c r="E107" s="11">
        <f t="shared" si="2"/>
        <v>795</v>
      </c>
      <c r="F107" s="11">
        <f t="shared" si="3"/>
        <v>23372</v>
      </c>
    </row>
    <row r="108" spans="1:6">
      <c r="A108" s="11">
        <f>'1 - Il tuo traguardo'!$A$67</f>
        <v>2014</v>
      </c>
      <c r="B108" s="11">
        <f>'1 - Il tuo traguardo'!$B$67</f>
        <v>795</v>
      </c>
      <c r="C108" s="11">
        <f t="shared" si="0"/>
        <v>795</v>
      </c>
      <c r="D108" s="11">
        <f t="shared" si="1"/>
        <v>23384</v>
      </c>
      <c r="E108" s="11">
        <f t="shared" si="2"/>
        <v>795</v>
      </c>
      <c r="F108" s="11">
        <f t="shared" si="3"/>
        <v>23384</v>
      </c>
    </row>
    <row r="109" spans="1:6">
      <c r="A109" s="11">
        <f>'1 - Il tuo traguardo'!$A$68</f>
        <v>2015</v>
      </c>
      <c r="B109" s="11">
        <f>'1 - Il tuo traguardo'!$B$68</f>
        <v>795</v>
      </c>
      <c r="C109" s="11">
        <f t="shared" si="0"/>
        <v>795</v>
      </c>
      <c r="D109" s="11">
        <f t="shared" si="1"/>
        <v>23396</v>
      </c>
      <c r="E109" s="11">
        <f t="shared" si="2"/>
        <v>795</v>
      </c>
      <c r="F109" s="11">
        <f t="shared" si="3"/>
        <v>23396</v>
      </c>
    </row>
    <row r="110" spans="1:6">
      <c r="A110" s="11">
        <f>'1 - Il tuo traguardo'!$A$69</f>
        <v>2016</v>
      </c>
      <c r="B110" s="11">
        <f>'1 - Il tuo traguardo'!$B$69</f>
        <v>799</v>
      </c>
      <c r="C110" s="11">
        <f t="shared" si="0"/>
        <v>799</v>
      </c>
      <c r="D110" s="11">
        <f t="shared" si="1"/>
        <v>23404</v>
      </c>
      <c r="E110" s="11">
        <f t="shared" si="2"/>
        <v>799</v>
      </c>
      <c r="F110" s="11">
        <f t="shared" si="3"/>
        <v>23404</v>
      </c>
    </row>
    <row r="111" spans="1:6">
      <c r="A111" s="11">
        <f>'1 - Il tuo traguardo'!$A$70</f>
        <v>2017</v>
      </c>
      <c r="B111" s="11">
        <f>'1 - Il tuo traguardo'!$B$70</f>
        <v>799</v>
      </c>
      <c r="C111" s="11">
        <f t="shared" si="0"/>
        <v>799</v>
      </c>
      <c r="D111" s="11">
        <f t="shared" si="1"/>
        <v>23416</v>
      </c>
      <c r="E111" s="11">
        <f t="shared" si="2"/>
        <v>799</v>
      </c>
      <c r="F111" s="11">
        <f t="shared" si="3"/>
        <v>23416</v>
      </c>
    </row>
    <row r="112" spans="1:6">
      <c r="A112" s="11">
        <f>'1 - Il tuo traguardo'!$A$71</f>
        <v>2018</v>
      </c>
      <c r="B112" s="11">
        <f>'1 - Il tuo traguardo'!$B$71</f>
        <v>799</v>
      </c>
      <c r="C112" s="11">
        <f t="shared" si="0"/>
        <v>799</v>
      </c>
      <c r="D112" s="11">
        <f t="shared" si="1"/>
        <v>23428</v>
      </c>
      <c r="E112" s="11">
        <f t="shared" si="2"/>
        <v>799</v>
      </c>
      <c r="F112" s="11">
        <f t="shared" si="3"/>
        <v>23428</v>
      </c>
    </row>
    <row r="113" spans="1:6">
      <c r="A113" s="11">
        <f>'1 - Il tuo traguardo'!$A$72</f>
        <v>2019</v>
      </c>
      <c r="B113" s="11">
        <f>'1 - Il tuo traguardo'!$B$72</f>
        <v>804</v>
      </c>
      <c r="C113" s="11">
        <f t="shared" si="0"/>
        <v>804</v>
      </c>
      <c r="D113" s="11">
        <f t="shared" si="1"/>
        <v>23435</v>
      </c>
      <c r="E113" s="11">
        <f t="shared" si="2"/>
        <v>804</v>
      </c>
      <c r="F113" s="11">
        <f t="shared" si="3"/>
        <v>23435</v>
      </c>
    </row>
    <row r="114" spans="1:6">
      <c r="A114" s="11">
        <f>'1 - Il tuo traguardo'!$A$73</f>
        <v>2020</v>
      </c>
      <c r="B114" s="11">
        <f>'1 - Il tuo traguardo'!$B$73</f>
        <v>804</v>
      </c>
      <c r="C114" s="11">
        <f t="shared" si="0"/>
        <v>804</v>
      </c>
      <c r="D114" s="11">
        <f t="shared" si="1"/>
        <v>23447</v>
      </c>
      <c r="E114" s="11">
        <f t="shared" si="2"/>
        <v>804</v>
      </c>
      <c r="F114" s="11">
        <f t="shared" si="3"/>
        <v>23447</v>
      </c>
    </row>
    <row r="115" spans="1:6">
      <c r="A115" s="11">
        <f>'1 - Il tuo traguardo'!$A$74</f>
        <v>2021</v>
      </c>
      <c r="B115" s="11">
        <f>'1 - Il tuo traguardo'!$B$74</f>
        <v>804</v>
      </c>
      <c r="C115" s="11">
        <f t="shared" si="0"/>
        <v>804</v>
      </c>
      <c r="D115" s="11">
        <f t="shared" si="1"/>
        <v>23459</v>
      </c>
      <c r="E115" s="11">
        <f t="shared" si="2"/>
        <v>804</v>
      </c>
      <c r="F115" s="11">
        <f t="shared" si="3"/>
        <v>23459</v>
      </c>
    </row>
    <row r="116" spans="1:6">
      <c r="A116" s="11">
        <f>'1 - Il tuo traguardo'!$A$75</f>
        <v>2022</v>
      </c>
      <c r="B116" s="11">
        <f>'1 - Il tuo traguardo'!$B$75</f>
        <v>804</v>
      </c>
      <c r="C116" s="11">
        <f t="shared" si="0"/>
        <v>804</v>
      </c>
      <c r="D116" s="11">
        <f t="shared" si="1"/>
        <v>23471</v>
      </c>
      <c r="E116" s="11">
        <f t="shared" si="2"/>
        <v>804</v>
      </c>
      <c r="F116" s="11">
        <f t="shared" si="3"/>
        <v>23471</v>
      </c>
    </row>
    <row r="117" spans="1:6">
      <c r="A117" s="11">
        <f>'1 - Il tuo traguardo'!$A$76</f>
        <v>2023</v>
      </c>
      <c r="B117" s="11">
        <f>'1 - Il tuo traguardo'!$B$76</f>
        <v>804</v>
      </c>
      <c r="C117" s="11">
        <f t="shared" si="0"/>
        <v>804</v>
      </c>
      <c r="D117" s="11">
        <f t="shared" si="1"/>
        <v>23483</v>
      </c>
      <c r="E117" s="11">
        <f t="shared" si="2"/>
        <v>804</v>
      </c>
      <c r="F117" s="11">
        <f t="shared" si="3"/>
        <v>23483</v>
      </c>
    </row>
    <row r="118" spans="1:6">
      <c r="A118" s="11">
        <f>'1 - Il tuo traguardo'!$A$77</f>
        <v>2024</v>
      </c>
      <c r="B118" s="11">
        <f>'1 - Il tuo traguardo'!$B$77</f>
        <v>804</v>
      </c>
      <c r="C118" s="11">
        <f t="shared" si="0"/>
        <v>804</v>
      </c>
      <c r="D118" s="11">
        <f t="shared" si="1"/>
        <v>23495</v>
      </c>
      <c r="E118" s="11">
        <f t="shared" si="2"/>
        <v>804</v>
      </c>
      <c r="F118" s="11">
        <f t="shared" si="3"/>
        <v>23495</v>
      </c>
    </row>
    <row r="119" spans="1:6">
      <c r="A119" s="11">
        <f>'1 - Il tuo traguardo'!$A$78</f>
        <v>2025</v>
      </c>
      <c r="B119" s="11">
        <f>'1 - Il tuo traguardo'!$B$78</f>
        <v>804</v>
      </c>
      <c r="C119" s="11">
        <f t="shared" si="0"/>
        <v>804</v>
      </c>
      <c r="D119" s="11">
        <f t="shared" si="1"/>
        <v>23507</v>
      </c>
      <c r="E119" s="11">
        <f t="shared" si="2"/>
        <v>804</v>
      </c>
      <c r="F119" s="11">
        <f t="shared" si="3"/>
        <v>23507</v>
      </c>
    </row>
    <row r="120" spans="1:6">
      <c r="A120" s="11">
        <f>'1 - Il tuo traguardo'!$A$79</f>
        <v>2026</v>
      </c>
      <c r="B120" s="11">
        <f>'1 - Il tuo traguardo'!$B$79</f>
        <v>804</v>
      </c>
      <c r="C120" s="11">
        <f t="shared" si="0"/>
        <v>804</v>
      </c>
      <c r="D120" s="11">
        <f t="shared" si="1"/>
        <v>23519</v>
      </c>
      <c r="E120" s="11">
        <f t="shared" si="2"/>
        <v>804</v>
      </c>
      <c r="F120" s="11">
        <f t="shared" si="3"/>
        <v>23519</v>
      </c>
    </row>
    <row r="121" spans="1:6">
      <c r="A121" s="11">
        <f>'1 - Il tuo traguardo'!$A$80</f>
        <v>2027</v>
      </c>
      <c r="B121" s="11">
        <f>'1 - Il tuo traguardo'!$B$80</f>
        <v>805</v>
      </c>
      <c r="C121" s="11">
        <f t="shared" si="0"/>
        <v>805</v>
      </c>
      <c r="D121" s="11">
        <f t="shared" si="1"/>
        <v>23530</v>
      </c>
      <c r="E121" s="11">
        <f t="shared" si="2"/>
        <v>804</v>
      </c>
      <c r="F121" s="11">
        <f t="shared" si="3"/>
        <v>23531</v>
      </c>
    </row>
    <row r="122" spans="1:6">
      <c r="A122" s="11">
        <f>'1 - Il tuo traguardo'!$A$81</f>
        <v>2028</v>
      </c>
      <c r="B122" s="11">
        <f>'1 - Il tuo traguardo'!$B$81</f>
        <v>807</v>
      </c>
      <c r="C122" s="11">
        <f t="shared" si="0"/>
        <v>807</v>
      </c>
      <c r="D122" s="11">
        <f t="shared" si="1"/>
        <v>23540</v>
      </c>
      <c r="E122" s="11">
        <f t="shared" si="2"/>
        <v>807</v>
      </c>
      <c r="F122" s="11">
        <f t="shared" si="3"/>
        <v>23540</v>
      </c>
    </row>
    <row r="123" spans="1:6">
      <c r="A123" s="11">
        <f>'1 - Il tuo traguardo'!$A$82</f>
        <v>2029</v>
      </c>
      <c r="B123" s="11">
        <f>'1 - Il tuo traguardo'!$B$82</f>
        <v>810</v>
      </c>
      <c r="C123" s="11">
        <f t="shared" si="0"/>
        <v>810</v>
      </c>
      <c r="D123" s="11">
        <f t="shared" si="1"/>
        <v>23549</v>
      </c>
      <c r="E123" s="11">
        <f t="shared" si="2"/>
        <v>810</v>
      </c>
      <c r="F123" s="11">
        <f t="shared" si="3"/>
        <v>23549</v>
      </c>
    </row>
    <row r="124" spans="1:6">
      <c r="A124" s="11">
        <f>'1 - Il tuo traguardo'!$A$83</f>
        <v>2030</v>
      </c>
      <c r="B124" s="11">
        <f>'1 - Il tuo traguardo'!$B$83</f>
        <v>810</v>
      </c>
      <c r="C124" s="11">
        <f t="shared" si="0"/>
        <v>810</v>
      </c>
      <c r="D124" s="11">
        <f t="shared" si="1"/>
        <v>23561</v>
      </c>
      <c r="E124" s="11">
        <f t="shared" si="2"/>
        <v>810</v>
      </c>
      <c r="F124" s="11">
        <f t="shared" si="3"/>
        <v>23561</v>
      </c>
    </row>
    <row r="125" spans="1:6">
      <c r="A125" s="11">
        <f>'1 - Il tuo traguardo'!$A$84</f>
        <v>2031</v>
      </c>
      <c r="B125" s="11">
        <f>'1 - Il tuo traguardo'!$B$84</f>
        <v>812</v>
      </c>
      <c r="C125" s="11">
        <f t="shared" si="0"/>
        <v>812</v>
      </c>
      <c r="D125" s="11">
        <f t="shared" si="1"/>
        <v>23571</v>
      </c>
      <c r="E125" s="11">
        <f t="shared" si="2"/>
        <v>812</v>
      </c>
      <c r="F125" s="11">
        <f t="shared" si="3"/>
        <v>23571</v>
      </c>
    </row>
    <row r="126" spans="1:6">
      <c r="A126" s="11">
        <f>'1 - Il tuo traguardo'!$A$85</f>
        <v>2032</v>
      </c>
      <c r="B126" s="11">
        <f>'1 - Il tuo traguardo'!$B$85</f>
        <v>812</v>
      </c>
      <c r="C126" s="11">
        <f t="shared" si="0"/>
        <v>812</v>
      </c>
      <c r="D126" s="11">
        <f t="shared" si="1"/>
        <v>23583</v>
      </c>
      <c r="E126" s="11">
        <f t="shared" si="2"/>
        <v>812</v>
      </c>
      <c r="F126" s="11">
        <f t="shared" si="3"/>
        <v>23583</v>
      </c>
    </row>
    <row r="127" spans="1:6">
      <c r="A127" s="11">
        <f>'1 - Il tuo traguardo'!$A$86</f>
        <v>2033</v>
      </c>
      <c r="B127" s="11">
        <f>'1 - Il tuo traguardo'!$B$86</f>
        <v>813</v>
      </c>
      <c r="C127" s="11">
        <f t="shared" si="0"/>
        <v>813</v>
      </c>
      <c r="D127" s="11">
        <f t="shared" si="1"/>
        <v>23594</v>
      </c>
      <c r="E127" s="11">
        <f t="shared" si="2"/>
        <v>813</v>
      </c>
      <c r="F127" s="11">
        <f t="shared" si="3"/>
        <v>23594</v>
      </c>
    </row>
    <row r="128" spans="1:6">
      <c r="A128" s="11">
        <f>'1 - Il tuo traguardo'!$A$87</f>
        <v>2034</v>
      </c>
      <c r="B128" s="11">
        <f>'1 - Il tuo traguardo'!$B$87</f>
        <v>813</v>
      </c>
      <c r="C128" s="11">
        <f t="shared" si="0"/>
        <v>813</v>
      </c>
      <c r="D128" s="11">
        <f t="shared" si="1"/>
        <v>23606</v>
      </c>
      <c r="E128" s="11">
        <f t="shared" si="2"/>
        <v>813</v>
      </c>
      <c r="F128" s="11">
        <f t="shared" si="3"/>
        <v>23606</v>
      </c>
    </row>
    <row r="129" spans="1:6">
      <c r="A129" s="11">
        <f>'1 - Il tuo traguardo'!$A$88</f>
        <v>2035</v>
      </c>
      <c r="B129" s="11">
        <f>'1 - Il tuo traguardo'!$B$88</f>
        <v>814</v>
      </c>
      <c r="C129" s="11">
        <f t="shared" si="0"/>
        <v>814</v>
      </c>
      <c r="D129" s="11">
        <f t="shared" si="1"/>
        <v>23617</v>
      </c>
      <c r="E129" s="11">
        <f t="shared" si="2"/>
        <v>814</v>
      </c>
      <c r="F129" s="11">
        <f t="shared" si="3"/>
        <v>23617</v>
      </c>
    </row>
    <row r="130" spans="1:6">
      <c r="A130" s="11">
        <f>'1 - Il tuo traguardo'!$A$89</f>
        <v>2036</v>
      </c>
      <c r="B130" s="11">
        <f>'1 - Il tuo traguardo'!$B$89</f>
        <v>814</v>
      </c>
      <c r="C130" s="11">
        <f t="shared" si="0"/>
        <v>814</v>
      </c>
      <c r="D130" s="11">
        <f t="shared" si="1"/>
        <v>23629</v>
      </c>
      <c r="E130" s="11">
        <f t="shared" si="2"/>
        <v>814</v>
      </c>
      <c r="F130" s="11">
        <f t="shared" si="3"/>
        <v>23629</v>
      </c>
    </row>
    <row r="131" spans="1:6">
      <c r="A131" s="11">
        <f>'1 - Il tuo traguardo'!$A$90</f>
        <v>2037</v>
      </c>
      <c r="B131" s="11">
        <f>'1 - Il tuo traguardo'!$B$90</f>
        <v>816</v>
      </c>
      <c r="C131" s="11">
        <f t="shared" si="0"/>
        <v>816</v>
      </c>
      <c r="D131" s="11">
        <f t="shared" si="1"/>
        <v>23639</v>
      </c>
      <c r="E131" s="11">
        <f t="shared" si="2"/>
        <v>816</v>
      </c>
      <c r="F131" s="11">
        <f t="shared" si="3"/>
        <v>23639</v>
      </c>
    </row>
    <row r="132" spans="1:6">
      <c r="A132" s="11">
        <f>'1 - Il tuo traguardo'!$A$91</f>
        <v>2038</v>
      </c>
      <c r="B132" s="11">
        <f>'1 - Il tuo traguardo'!$B$91</f>
        <v>816</v>
      </c>
      <c r="C132" s="11">
        <f t="shared" si="0"/>
        <v>816</v>
      </c>
      <c r="D132" s="11">
        <f t="shared" si="1"/>
        <v>23651</v>
      </c>
      <c r="E132" s="11">
        <f t="shared" si="2"/>
        <v>816</v>
      </c>
      <c r="F132" s="11">
        <f t="shared" si="3"/>
        <v>23651</v>
      </c>
    </row>
    <row r="133" spans="1:6">
      <c r="A133" s="11">
        <f>'1 - Il tuo traguardo'!$A$92</f>
        <v>2039</v>
      </c>
      <c r="B133" s="11">
        <f>'1 - Il tuo traguardo'!$B$92</f>
        <v>818</v>
      </c>
      <c r="C133" s="11">
        <f t="shared" si="0"/>
        <v>818</v>
      </c>
      <c r="D133" s="11">
        <f t="shared" si="1"/>
        <v>23661</v>
      </c>
      <c r="E133" s="11">
        <f t="shared" si="2"/>
        <v>818</v>
      </c>
      <c r="F133" s="11">
        <f t="shared" si="3"/>
        <v>23661</v>
      </c>
    </row>
    <row r="134" spans="1:6">
      <c r="A134" s="11">
        <f>'1 - Il tuo traguardo'!$A$93</f>
        <v>2040</v>
      </c>
      <c r="B134" s="11">
        <f>'1 - Il tuo traguardo'!$B$93</f>
        <v>818</v>
      </c>
      <c r="C134" s="11">
        <f t="shared" si="0"/>
        <v>818</v>
      </c>
      <c r="D134" s="11">
        <f t="shared" si="1"/>
        <v>23673</v>
      </c>
      <c r="E134" s="11">
        <f t="shared" si="2"/>
        <v>818</v>
      </c>
      <c r="F134" s="11">
        <f t="shared" si="3"/>
        <v>23673</v>
      </c>
    </row>
    <row r="135" spans="1:6">
      <c r="A135" s="11">
        <f>'1 - Il tuo traguardo'!$A$94</f>
        <v>2041</v>
      </c>
      <c r="B135" s="11">
        <f>'1 - Il tuo traguardo'!$B$94</f>
        <v>820</v>
      </c>
      <c r="C135" s="11">
        <f t="shared" si="0"/>
        <v>820</v>
      </c>
      <c r="D135" s="11">
        <f t="shared" si="1"/>
        <v>23683</v>
      </c>
      <c r="E135" s="11">
        <f t="shared" si="2"/>
        <v>820</v>
      </c>
      <c r="F135" s="11">
        <f t="shared" si="3"/>
        <v>23683</v>
      </c>
    </row>
    <row r="136" spans="1:6">
      <c r="A136" s="11">
        <f>'1 - Il tuo traguardo'!$A$95</f>
        <v>2042</v>
      </c>
      <c r="B136" s="11">
        <f>'1 - Il tuo traguardo'!$B$95</f>
        <v>820</v>
      </c>
      <c r="C136" s="11">
        <f t="shared" si="0"/>
        <v>820</v>
      </c>
      <c r="D136" s="11">
        <f t="shared" si="1"/>
        <v>23695</v>
      </c>
      <c r="E136" s="11">
        <f t="shared" si="2"/>
        <v>820</v>
      </c>
      <c r="F136" s="11">
        <f t="shared" si="3"/>
        <v>23695</v>
      </c>
    </row>
    <row r="137" spans="1:6">
      <c r="A137" s="11">
        <f>'1 - Il tuo traguardo'!$A$96</f>
        <v>2043</v>
      </c>
      <c r="B137" s="11">
        <f>'1 - Il tuo traguardo'!$B$96</f>
        <v>822</v>
      </c>
      <c r="C137" s="11">
        <f t="shared" si="0"/>
        <v>822</v>
      </c>
      <c r="D137" s="11">
        <f t="shared" si="1"/>
        <v>23705</v>
      </c>
      <c r="E137" s="11">
        <f t="shared" si="2"/>
        <v>822</v>
      </c>
      <c r="F137" s="11">
        <f t="shared" si="3"/>
        <v>23705</v>
      </c>
    </row>
    <row r="138" spans="1:6">
      <c r="A138" s="11">
        <f>'1 - Il tuo traguardo'!$A$97</f>
        <v>2044</v>
      </c>
      <c r="B138" s="11">
        <f>'1 - Il tuo traguardo'!$B$97</f>
        <v>822</v>
      </c>
      <c r="C138" s="11">
        <f t="shared" ref="C138:C169" si="4">IF(AND(NOT(ISBLANK($B$18)),$A138&gt;=$B$18),MIN($B138,804),IF(AND($A138=2027,$B$17="67 anni"),804,$B138))</f>
        <v>822</v>
      </c>
      <c r="D138" s="11">
        <f t="shared" ref="D138:D169" si="5">12*$A138+11-$C138</f>
        <v>23717</v>
      </c>
      <c r="E138" s="11">
        <f t="shared" ref="E138:E169" si="6">IF($A138=2027,804,$B138)</f>
        <v>822</v>
      </c>
      <c r="F138" s="11">
        <f t="shared" ref="F138:F169" si="7">12*$A138+11-$E138</f>
        <v>23717</v>
      </c>
    </row>
    <row r="139" spans="1:6">
      <c r="A139" s="11">
        <f>'1 - Il tuo traguardo'!$A$98</f>
        <v>2045</v>
      </c>
      <c r="B139" s="11">
        <f>'1 - Il tuo traguardo'!$B$98</f>
        <v>824</v>
      </c>
      <c r="C139" s="11">
        <f t="shared" si="4"/>
        <v>824</v>
      </c>
      <c r="D139" s="11">
        <f t="shared" si="5"/>
        <v>23727</v>
      </c>
      <c r="E139" s="11">
        <f t="shared" si="6"/>
        <v>824</v>
      </c>
      <c r="F139" s="11">
        <f t="shared" si="7"/>
        <v>23727</v>
      </c>
    </row>
    <row r="140" spans="1:6">
      <c r="A140" s="11">
        <f>'1 - Il tuo traguardo'!$A$99</f>
        <v>2046</v>
      </c>
      <c r="B140" s="11">
        <f>'1 - Il tuo traguardo'!$B$99</f>
        <v>824</v>
      </c>
      <c r="C140" s="11">
        <f t="shared" si="4"/>
        <v>824</v>
      </c>
      <c r="D140" s="11">
        <f t="shared" si="5"/>
        <v>23739</v>
      </c>
      <c r="E140" s="11">
        <f t="shared" si="6"/>
        <v>824</v>
      </c>
      <c r="F140" s="11">
        <f t="shared" si="7"/>
        <v>23739</v>
      </c>
    </row>
    <row r="141" spans="1:6">
      <c r="A141" s="11">
        <f>'1 - Il tuo traguardo'!$A$100</f>
        <v>2047</v>
      </c>
      <c r="B141" s="11">
        <f>'1 - Il tuo traguardo'!$B$100</f>
        <v>826</v>
      </c>
      <c r="C141" s="11">
        <f t="shared" si="4"/>
        <v>826</v>
      </c>
      <c r="D141" s="11">
        <f t="shared" si="5"/>
        <v>23749</v>
      </c>
      <c r="E141" s="11">
        <f t="shared" si="6"/>
        <v>826</v>
      </c>
      <c r="F141" s="11">
        <f t="shared" si="7"/>
        <v>23749</v>
      </c>
    </row>
    <row r="142" spans="1:6">
      <c r="A142" s="11">
        <f>'1 - Il tuo traguardo'!$A$101</f>
        <v>2048</v>
      </c>
      <c r="B142" s="11">
        <f>'1 - Il tuo traguardo'!$B$101</f>
        <v>826</v>
      </c>
      <c r="C142" s="11">
        <f t="shared" si="4"/>
        <v>826</v>
      </c>
      <c r="D142" s="11">
        <f t="shared" si="5"/>
        <v>23761</v>
      </c>
      <c r="E142" s="11">
        <f t="shared" si="6"/>
        <v>826</v>
      </c>
      <c r="F142" s="11">
        <f t="shared" si="7"/>
        <v>23761</v>
      </c>
    </row>
    <row r="143" spans="1:6">
      <c r="A143" s="11">
        <f>'1 - Il tuo traguardo'!$A$102</f>
        <v>2049</v>
      </c>
      <c r="B143" s="11">
        <f>'1 - Il tuo traguardo'!$B$102</f>
        <v>828</v>
      </c>
      <c r="C143" s="11">
        <f t="shared" si="4"/>
        <v>828</v>
      </c>
      <c r="D143" s="11">
        <f t="shared" si="5"/>
        <v>23771</v>
      </c>
      <c r="E143" s="11">
        <f t="shared" si="6"/>
        <v>828</v>
      </c>
      <c r="F143" s="11">
        <f t="shared" si="7"/>
        <v>23771</v>
      </c>
    </row>
    <row r="144" spans="1:6">
      <c r="A144" s="11">
        <f>'1 - Il tuo traguardo'!$A$103</f>
        <v>2050</v>
      </c>
      <c r="B144" s="11">
        <f>'1 - Il tuo traguardo'!$B$103</f>
        <v>828</v>
      </c>
      <c r="C144" s="11">
        <f t="shared" si="4"/>
        <v>828</v>
      </c>
      <c r="D144" s="11">
        <f t="shared" si="5"/>
        <v>23783</v>
      </c>
      <c r="E144" s="11">
        <f t="shared" si="6"/>
        <v>828</v>
      </c>
      <c r="F144" s="11">
        <f t="shared" si="7"/>
        <v>23783</v>
      </c>
    </row>
    <row r="145" spans="1:6">
      <c r="A145" s="11">
        <f>'1 - Il tuo traguardo'!$A$104</f>
        <v>2051</v>
      </c>
      <c r="B145" s="11">
        <f>'1 - Il tuo traguardo'!$B$104</f>
        <v>830</v>
      </c>
      <c r="C145" s="11">
        <f t="shared" si="4"/>
        <v>830</v>
      </c>
      <c r="D145" s="11">
        <f t="shared" si="5"/>
        <v>23793</v>
      </c>
      <c r="E145" s="11">
        <f t="shared" si="6"/>
        <v>830</v>
      </c>
      <c r="F145" s="11">
        <f t="shared" si="7"/>
        <v>23793</v>
      </c>
    </row>
    <row r="146" spans="1:6">
      <c r="A146" s="11">
        <f>'1 - Il tuo traguardo'!$A$105</f>
        <v>2052</v>
      </c>
      <c r="B146" s="11">
        <f>'1 - Il tuo traguardo'!$B$105</f>
        <v>830</v>
      </c>
      <c r="C146" s="11">
        <f t="shared" si="4"/>
        <v>830</v>
      </c>
      <c r="D146" s="11">
        <f t="shared" si="5"/>
        <v>23805</v>
      </c>
      <c r="E146" s="11">
        <f t="shared" si="6"/>
        <v>830</v>
      </c>
      <c r="F146" s="11">
        <f t="shared" si="7"/>
        <v>23805</v>
      </c>
    </row>
    <row r="147" spans="1:6">
      <c r="A147" s="11">
        <f>'1 - Il tuo traguardo'!$A$106</f>
        <v>2053</v>
      </c>
      <c r="B147" s="11">
        <f>'1 - Il tuo traguardo'!$B$106</f>
        <v>831</v>
      </c>
      <c r="C147" s="11">
        <f t="shared" si="4"/>
        <v>831</v>
      </c>
      <c r="D147" s="11">
        <f t="shared" si="5"/>
        <v>23816</v>
      </c>
      <c r="E147" s="11">
        <f t="shared" si="6"/>
        <v>831</v>
      </c>
      <c r="F147" s="11">
        <f t="shared" si="7"/>
        <v>23816</v>
      </c>
    </row>
    <row r="148" spans="1:6">
      <c r="A148" s="11">
        <f>'1 - Il tuo traguardo'!$A$107</f>
        <v>2054</v>
      </c>
      <c r="B148" s="11">
        <f>'1 - Il tuo traguardo'!$B$107</f>
        <v>831</v>
      </c>
      <c r="C148" s="11">
        <f t="shared" si="4"/>
        <v>831</v>
      </c>
      <c r="D148" s="11">
        <f t="shared" si="5"/>
        <v>23828</v>
      </c>
      <c r="E148" s="11">
        <f t="shared" si="6"/>
        <v>831</v>
      </c>
      <c r="F148" s="11">
        <f t="shared" si="7"/>
        <v>23828</v>
      </c>
    </row>
    <row r="149" spans="1:6">
      <c r="A149" s="11">
        <f>'1 - Il tuo traguardo'!$A$108</f>
        <v>2055</v>
      </c>
      <c r="B149" s="11">
        <f>'1 - Il tuo traguardo'!$B$108</f>
        <v>833</v>
      </c>
      <c r="C149" s="11">
        <f t="shared" si="4"/>
        <v>833</v>
      </c>
      <c r="D149" s="11">
        <f t="shared" si="5"/>
        <v>23838</v>
      </c>
      <c r="E149" s="11">
        <f t="shared" si="6"/>
        <v>833</v>
      </c>
      <c r="F149" s="11">
        <f t="shared" si="7"/>
        <v>23838</v>
      </c>
    </row>
    <row r="150" spans="1:6">
      <c r="A150" s="11">
        <f>'1 - Il tuo traguardo'!$A$109</f>
        <v>2056</v>
      </c>
      <c r="B150" s="11">
        <f>'1 - Il tuo traguardo'!$B$109</f>
        <v>833</v>
      </c>
      <c r="C150" s="11">
        <f t="shared" si="4"/>
        <v>833</v>
      </c>
      <c r="D150" s="11">
        <f t="shared" si="5"/>
        <v>23850</v>
      </c>
      <c r="E150" s="11">
        <f t="shared" si="6"/>
        <v>833</v>
      </c>
      <c r="F150" s="11">
        <f t="shared" si="7"/>
        <v>23850</v>
      </c>
    </row>
    <row r="151" spans="1:6">
      <c r="A151" s="11">
        <f>'1 - Il tuo traguardo'!$A$110</f>
        <v>2057</v>
      </c>
      <c r="B151" s="11">
        <f>'1 - Il tuo traguardo'!$B$110</f>
        <v>835</v>
      </c>
      <c r="C151" s="11">
        <f t="shared" si="4"/>
        <v>835</v>
      </c>
      <c r="D151" s="11">
        <f t="shared" si="5"/>
        <v>23860</v>
      </c>
      <c r="E151" s="11">
        <f t="shared" si="6"/>
        <v>835</v>
      </c>
      <c r="F151" s="11">
        <f t="shared" si="7"/>
        <v>23860</v>
      </c>
    </row>
    <row r="152" spans="1:6">
      <c r="A152" s="11">
        <f>'1 - Il tuo traguardo'!$A$111</f>
        <v>2058</v>
      </c>
      <c r="B152" s="11">
        <f>'1 - Il tuo traguardo'!$B$111</f>
        <v>835</v>
      </c>
      <c r="C152" s="11">
        <f t="shared" si="4"/>
        <v>835</v>
      </c>
      <c r="D152" s="11">
        <f t="shared" si="5"/>
        <v>23872</v>
      </c>
      <c r="E152" s="11">
        <f t="shared" si="6"/>
        <v>835</v>
      </c>
      <c r="F152" s="11">
        <f t="shared" si="7"/>
        <v>23872</v>
      </c>
    </row>
    <row r="153" spans="1:6">
      <c r="A153" s="11">
        <f>'1 - Il tuo traguardo'!$A$112</f>
        <v>2059</v>
      </c>
      <c r="B153" s="11">
        <f>'1 - Il tuo traguardo'!$B$112</f>
        <v>837</v>
      </c>
      <c r="C153" s="11">
        <f t="shared" si="4"/>
        <v>837</v>
      </c>
      <c r="D153" s="11">
        <f t="shared" si="5"/>
        <v>23882</v>
      </c>
      <c r="E153" s="11">
        <f t="shared" si="6"/>
        <v>837</v>
      </c>
      <c r="F153" s="11">
        <f t="shared" si="7"/>
        <v>23882</v>
      </c>
    </row>
    <row r="154" spans="1:6">
      <c r="A154" s="11">
        <f>'1 - Il tuo traguardo'!$A$113</f>
        <v>2060</v>
      </c>
      <c r="B154" s="11">
        <f>'1 - Il tuo traguardo'!$B$113</f>
        <v>837</v>
      </c>
      <c r="C154" s="11">
        <f t="shared" si="4"/>
        <v>837</v>
      </c>
      <c r="D154" s="11">
        <f t="shared" si="5"/>
        <v>23894</v>
      </c>
      <c r="E154" s="11">
        <f t="shared" si="6"/>
        <v>837</v>
      </c>
      <c r="F154" s="11">
        <f t="shared" si="7"/>
        <v>23894</v>
      </c>
    </row>
    <row r="155" spans="1:6">
      <c r="A155" s="11">
        <f>'1 - Il tuo traguardo'!$A$114</f>
        <v>2061</v>
      </c>
      <c r="B155" s="11">
        <f>'1 - Il tuo traguardo'!$B$114</f>
        <v>838</v>
      </c>
      <c r="C155" s="11">
        <f t="shared" si="4"/>
        <v>838</v>
      </c>
      <c r="D155" s="11">
        <f t="shared" si="5"/>
        <v>23905</v>
      </c>
      <c r="E155" s="11">
        <f t="shared" si="6"/>
        <v>838</v>
      </c>
      <c r="F155" s="11">
        <f t="shared" si="7"/>
        <v>23905</v>
      </c>
    </row>
    <row r="156" spans="1:6">
      <c r="A156" s="11">
        <f>'1 - Il tuo traguardo'!$A$115</f>
        <v>2062</v>
      </c>
      <c r="B156" s="11">
        <f>'1 - Il tuo traguardo'!$B$115</f>
        <v>838</v>
      </c>
      <c r="C156" s="11">
        <f t="shared" si="4"/>
        <v>838</v>
      </c>
      <c r="D156" s="11">
        <f t="shared" si="5"/>
        <v>23917</v>
      </c>
      <c r="E156" s="11">
        <f t="shared" si="6"/>
        <v>838</v>
      </c>
      <c r="F156" s="11">
        <f t="shared" si="7"/>
        <v>23917</v>
      </c>
    </row>
    <row r="157" spans="1:6">
      <c r="A157" s="11">
        <f>'1 - Il tuo traguardo'!$A$116</f>
        <v>2063</v>
      </c>
      <c r="B157" s="11">
        <f>'1 - Il tuo traguardo'!$B$116</f>
        <v>839</v>
      </c>
      <c r="C157" s="11">
        <f t="shared" si="4"/>
        <v>839</v>
      </c>
      <c r="D157" s="11">
        <f t="shared" si="5"/>
        <v>23928</v>
      </c>
      <c r="E157" s="11">
        <f t="shared" si="6"/>
        <v>839</v>
      </c>
      <c r="F157" s="11">
        <f t="shared" si="7"/>
        <v>23928</v>
      </c>
    </row>
    <row r="158" spans="1:6">
      <c r="A158" s="11">
        <f>'1 - Il tuo traguardo'!$A$117</f>
        <v>2064</v>
      </c>
      <c r="B158" s="11">
        <f>'1 - Il tuo traguardo'!$B$117</f>
        <v>839</v>
      </c>
      <c r="C158" s="11">
        <f t="shared" si="4"/>
        <v>839</v>
      </c>
      <c r="D158" s="11">
        <f t="shared" si="5"/>
        <v>23940</v>
      </c>
      <c r="E158" s="11">
        <f t="shared" si="6"/>
        <v>839</v>
      </c>
      <c r="F158" s="11">
        <f t="shared" si="7"/>
        <v>23940</v>
      </c>
    </row>
    <row r="159" spans="1:6">
      <c r="A159" s="11">
        <f>'1 - Il tuo traguardo'!$A$118</f>
        <v>2065</v>
      </c>
      <c r="B159" s="11">
        <f>'1 - Il tuo traguardo'!$B$118</f>
        <v>840</v>
      </c>
      <c r="C159" s="11">
        <f t="shared" si="4"/>
        <v>840</v>
      </c>
      <c r="D159" s="11">
        <f t="shared" si="5"/>
        <v>23951</v>
      </c>
      <c r="E159" s="11">
        <f t="shared" si="6"/>
        <v>840</v>
      </c>
      <c r="F159" s="11">
        <f t="shared" si="7"/>
        <v>23951</v>
      </c>
    </row>
    <row r="160" spans="1:6">
      <c r="A160" s="11">
        <f>'1 - Il tuo traguardo'!$A$119</f>
        <v>2066</v>
      </c>
      <c r="B160" s="11">
        <f>'1 - Il tuo traguardo'!$B$119</f>
        <v>840</v>
      </c>
      <c r="C160" s="11">
        <f t="shared" si="4"/>
        <v>840</v>
      </c>
      <c r="D160" s="11">
        <f t="shared" si="5"/>
        <v>23963</v>
      </c>
      <c r="E160" s="11">
        <f t="shared" si="6"/>
        <v>840</v>
      </c>
      <c r="F160" s="11">
        <f t="shared" si="7"/>
        <v>23963</v>
      </c>
    </row>
    <row r="161" spans="1:6">
      <c r="A161" s="11">
        <f>'1 - Il tuo traguardo'!$A$120</f>
        <v>2067</v>
      </c>
      <c r="B161" s="11">
        <f>'1 - Il tuo traguardo'!$B$120</f>
        <v>841</v>
      </c>
      <c r="C161" s="11">
        <f t="shared" si="4"/>
        <v>841</v>
      </c>
      <c r="D161" s="11">
        <f t="shared" si="5"/>
        <v>23974</v>
      </c>
      <c r="E161" s="11">
        <f t="shared" si="6"/>
        <v>841</v>
      </c>
      <c r="F161" s="11">
        <f t="shared" si="7"/>
        <v>23974</v>
      </c>
    </row>
    <row r="162" spans="1:6">
      <c r="A162" s="11">
        <f>'1 - Il tuo traguardo'!$A$121</f>
        <v>2068</v>
      </c>
      <c r="B162" s="11">
        <f>'1 - Il tuo traguardo'!$B$121</f>
        <v>841</v>
      </c>
      <c r="C162" s="11">
        <f t="shared" si="4"/>
        <v>841</v>
      </c>
      <c r="D162" s="11">
        <f t="shared" si="5"/>
        <v>23986</v>
      </c>
      <c r="E162" s="11">
        <f t="shared" si="6"/>
        <v>841</v>
      </c>
      <c r="F162" s="11">
        <f t="shared" si="7"/>
        <v>23986</v>
      </c>
    </row>
    <row r="163" spans="1:6">
      <c r="A163" s="11">
        <f>'1 - Il tuo traguardo'!$A$122</f>
        <v>2069</v>
      </c>
      <c r="B163" s="11">
        <f>'1 - Il tuo traguardo'!$B$122</f>
        <v>843</v>
      </c>
      <c r="C163" s="11">
        <f t="shared" si="4"/>
        <v>843</v>
      </c>
      <c r="D163" s="11">
        <f t="shared" si="5"/>
        <v>23996</v>
      </c>
      <c r="E163" s="11">
        <f t="shared" si="6"/>
        <v>843</v>
      </c>
      <c r="F163" s="11">
        <f t="shared" si="7"/>
        <v>23996</v>
      </c>
    </row>
    <row r="164" spans="1:6">
      <c r="A164" s="11">
        <f>'1 - Il tuo traguardo'!$A$123</f>
        <v>2070</v>
      </c>
      <c r="B164" s="11">
        <f>'1 - Il tuo traguardo'!$B$123</f>
        <v>843</v>
      </c>
      <c r="C164" s="11">
        <f t="shared" si="4"/>
        <v>843</v>
      </c>
      <c r="D164" s="11">
        <f t="shared" si="5"/>
        <v>24008</v>
      </c>
      <c r="E164" s="11">
        <f t="shared" si="6"/>
        <v>843</v>
      </c>
      <c r="F164" s="11">
        <f t="shared" si="7"/>
        <v>24008</v>
      </c>
    </row>
    <row r="165" spans="1:6">
      <c r="A165" s="11">
        <f>'1 - Il tuo traguardo'!$A$124</f>
        <v>2071</v>
      </c>
      <c r="B165" s="11">
        <f>'1 - Il tuo traguardo'!$B$124</f>
        <v>844</v>
      </c>
      <c r="C165" s="11">
        <f t="shared" si="4"/>
        <v>844</v>
      </c>
      <c r="D165" s="11">
        <f t="shared" si="5"/>
        <v>24019</v>
      </c>
      <c r="E165" s="11">
        <f t="shared" si="6"/>
        <v>844</v>
      </c>
      <c r="F165" s="11">
        <f t="shared" si="7"/>
        <v>24019</v>
      </c>
    </row>
    <row r="166" spans="1:6">
      <c r="A166" s="11">
        <f>'1 - Il tuo traguardo'!$A$125</f>
        <v>2072</v>
      </c>
      <c r="B166" s="11">
        <f>'1 - Il tuo traguardo'!$B$125</f>
        <v>844</v>
      </c>
      <c r="C166" s="11">
        <f t="shared" si="4"/>
        <v>844</v>
      </c>
      <c r="D166" s="11">
        <f t="shared" si="5"/>
        <v>24031</v>
      </c>
      <c r="E166" s="11">
        <f t="shared" si="6"/>
        <v>844</v>
      </c>
      <c r="F166" s="11">
        <f t="shared" si="7"/>
        <v>24031</v>
      </c>
    </row>
    <row r="167" spans="1:6">
      <c r="A167" s="11">
        <f>'1 - Il tuo traguardo'!$A$126</f>
        <v>2073</v>
      </c>
      <c r="B167" s="11">
        <f>'1 - Il tuo traguardo'!$B$126</f>
        <v>845</v>
      </c>
      <c r="C167" s="11">
        <f t="shared" si="4"/>
        <v>845</v>
      </c>
      <c r="D167" s="11">
        <f t="shared" si="5"/>
        <v>24042</v>
      </c>
      <c r="E167" s="11">
        <f t="shared" si="6"/>
        <v>845</v>
      </c>
      <c r="F167" s="11">
        <f t="shared" si="7"/>
        <v>24042</v>
      </c>
    </row>
    <row r="168" spans="1:6">
      <c r="A168" s="11">
        <f>'1 - Il tuo traguardo'!$A$127</f>
        <v>2074</v>
      </c>
      <c r="B168" s="11">
        <f>'1 - Il tuo traguardo'!$B$127</f>
        <v>845</v>
      </c>
      <c r="C168" s="11">
        <f t="shared" si="4"/>
        <v>845</v>
      </c>
      <c r="D168" s="11">
        <f t="shared" si="5"/>
        <v>24054</v>
      </c>
      <c r="E168" s="11">
        <f t="shared" si="6"/>
        <v>845</v>
      </c>
      <c r="F168" s="11">
        <f t="shared" si="7"/>
        <v>24054</v>
      </c>
    </row>
    <row r="169" spans="1:6">
      <c r="A169" s="11">
        <f>'1 - Il tuo traguardo'!$A$128</f>
        <v>2075</v>
      </c>
      <c r="B169" s="11">
        <f>'1 - Il tuo traguardo'!$B$128</f>
        <v>846</v>
      </c>
      <c r="C169" s="11">
        <f t="shared" si="4"/>
        <v>846</v>
      </c>
      <c r="D169" s="11">
        <f t="shared" si="5"/>
        <v>24065</v>
      </c>
      <c r="E169" s="11">
        <f t="shared" si="6"/>
        <v>846</v>
      </c>
      <c r="F169" s="11">
        <f t="shared" si="7"/>
        <v>24065</v>
      </c>
    </row>
    <row r="170" spans="1:6">
      <c r="A170" s="11">
        <f>'1 - Il tuo traguardo'!$A$129</f>
        <v>2076</v>
      </c>
      <c r="B170" s="11">
        <f>'1 - Il tuo traguardo'!$B$129</f>
        <v>846</v>
      </c>
      <c r="C170" s="11">
        <f t="shared" ref="C170:C178" si="8">IF(AND(NOT(ISBLANK($B$18)),$A170&gt;=$B$18),MIN($B170,804),IF(AND($A170=2027,$B$17="67 anni"),804,$B170))</f>
        <v>846</v>
      </c>
      <c r="D170" s="11">
        <f t="shared" ref="D170:D178" si="9">12*$A170+11-$C170</f>
        <v>24077</v>
      </c>
      <c r="E170" s="11">
        <f t="shared" ref="E170:E178" si="10">IF($A170=2027,804,$B170)</f>
        <v>846</v>
      </c>
      <c r="F170" s="11">
        <f t="shared" ref="F170:F178" si="11">12*$A170+11-$E170</f>
        <v>24077</v>
      </c>
    </row>
    <row r="171" spans="1:6">
      <c r="A171" s="11">
        <f>'1 - Il tuo traguardo'!$A$130</f>
        <v>2077</v>
      </c>
      <c r="B171" s="11">
        <f>'1 - Il tuo traguardo'!$B$130</f>
        <v>847</v>
      </c>
      <c r="C171" s="11">
        <f t="shared" si="8"/>
        <v>847</v>
      </c>
      <c r="D171" s="11">
        <f t="shared" si="9"/>
        <v>24088</v>
      </c>
      <c r="E171" s="11">
        <f t="shared" si="10"/>
        <v>847</v>
      </c>
      <c r="F171" s="11">
        <f t="shared" si="11"/>
        <v>24088</v>
      </c>
    </row>
    <row r="172" spans="1:6">
      <c r="A172" s="11">
        <f>'1 - Il tuo traguardo'!$A$131</f>
        <v>2078</v>
      </c>
      <c r="B172" s="11">
        <f>'1 - Il tuo traguardo'!$B$131</f>
        <v>847</v>
      </c>
      <c r="C172" s="11">
        <f t="shared" si="8"/>
        <v>847</v>
      </c>
      <c r="D172" s="11">
        <f t="shared" si="9"/>
        <v>24100</v>
      </c>
      <c r="E172" s="11">
        <f t="shared" si="10"/>
        <v>847</v>
      </c>
      <c r="F172" s="11">
        <f t="shared" si="11"/>
        <v>24100</v>
      </c>
    </row>
    <row r="173" spans="1:6">
      <c r="A173" s="11">
        <f>'1 - Il tuo traguardo'!$A$132</f>
        <v>2079</v>
      </c>
      <c r="B173" s="11">
        <f>'1 - Il tuo traguardo'!$B$132</f>
        <v>847</v>
      </c>
      <c r="C173" s="11">
        <f t="shared" si="8"/>
        <v>847</v>
      </c>
      <c r="D173" s="11">
        <f t="shared" si="9"/>
        <v>24112</v>
      </c>
      <c r="E173" s="11">
        <f t="shared" si="10"/>
        <v>847</v>
      </c>
      <c r="F173" s="11">
        <f t="shared" si="11"/>
        <v>24112</v>
      </c>
    </row>
    <row r="174" spans="1:6">
      <c r="A174" s="11">
        <f>'1 - Il tuo traguardo'!$A$133</f>
        <v>2080</v>
      </c>
      <c r="B174" s="11">
        <f>'1 - Il tuo traguardo'!$B$133</f>
        <v>847</v>
      </c>
      <c r="C174" s="11">
        <f t="shared" si="8"/>
        <v>847</v>
      </c>
      <c r="D174" s="11">
        <f t="shared" si="9"/>
        <v>24124</v>
      </c>
      <c r="E174" s="11">
        <f t="shared" si="10"/>
        <v>847</v>
      </c>
      <c r="F174" s="11">
        <f t="shared" si="11"/>
        <v>24124</v>
      </c>
    </row>
    <row r="175" spans="1:6">
      <c r="A175" s="11">
        <f>'1 - Il tuo traguardo'!$A$134</f>
        <v>2081</v>
      </c>
      <c r="B175" s="11">
        <f>'1 - Il tuo traguardo'!$B$134</f>
        <v>848</v>
      </c>
      <c r="C175" s="11">
        <f t="shared" si="8"/>
        <v>848</v>
      </c>
      <c r="D175" s="11">
        <f t="shared" si="9"/>
        <v>24135</v>
      </c>
      <c r="E175" s="11">
        <f t="shared" si="10"/>
        <v>848</v>
      </c>
      <c r="F175" s="11">
        <f t="shared" si="11"/>
        <v>24135</v>
      </c>
    </row>
    <row r="176" spans="1:6">
      <c r="A176" s="11">
        <f>'1 - Il tuo traguardo'!$A$135</f>
        <v>2082</v>
      </c>
      <c r="B176" s="11">
        <f>'1 - Il tuo traguardo'!$B$135</f>
        <v>848</v>
      </c>
      <c r="C176" s="11">
        <f t="shared" si="8"/>
        <v>848</v>
      </c>
      <c r="D176" s="11">
        <f t="shared" si="9"/>
        <v>24147</v>
      </c>
      <c r="E176" s="11">
        <f t="shared" si="10"/>
        <v>848</v>
      </c>
      <c r="F176" s="11">
        <f t="shared" si="11"/>
        <v>24147</v>
      </c>
    </row>
    <row r="177" spans="1:43">
      <c r="A177" s="11">
        <f>'1 - Il tuo traguardo'!$A$136</f>
        <v>2083</v>
      </c>
      <c r="B177" s="11">
        <f>'1 - Il tuo traguardo'!$B$136</f>
        <v>849</v>
      </c>
      <c r="C177" s="11">
        <f t="shared" si="8"/>
        <v>849</v>
      </c>
      <c r="D177" s="11">
        <f t="shared" si="9"/>
        <v>24158</v>
      </c>
      <c r="E177" s="11">
        <f t="shared" si="10"/>
        <v>849</v>
      </c>
      <c r="F177" s="11">
        <f t="shared" si="11"/>
        <v>24158</v>
      </c>
    </row>
    <row r="178" spans="1:43">
      <c r="A178" s="11">
        <f>'1 - Il tuo traguardo'!$A$137</f>
        <v>2084</v>
      </c>
      <c r="B178" s="11">
        <f>'1 - Il tuo traguardo'!$B$137</f>
        <v>849</v>
      </c>
      <c r="C178" s="11">
        <f t="shared" si="8"/>
        <v>849</v>
      </c>
      <c r="D178" s="11">
        <f t="shared" si="9"/>
        <v>24170</v>
      </c>
      <c r="E178" s="11">
        <f t="shared" si="10"/>
        <v>849</v>
      </c>
      <c r="F178" s="11">
        <f t="shared" si="11"/>
        <v>24170</v>
      </c>
    </row>
    <row r="180" spans="1:43">
      <c r="A180" s="5" t="s">
        <v>757</v>
      </c>
      <c r="B180" s="11">
        <f>MAX(12*(2011+(IFERROR(MATCH($B$76-0.5,$D$106:$D$178,1),0)+1)),$B$76+INDEX($C$106:$C$178,(IFERROR(MATCH($B$76-0.5,$D$106:$D$178,1),0)+1)))</f>
        <v>24641</v>
      </c>
    </row>
    <row r="181" spans="1:43">
      <c r="A181" s="5" t="s">
        <v>758</v>
      </c>
      <c r="B181" s="11">
        <f>$B$180+1</f>
        <v>24642</v>
      </c>
    </row>
    <row r="182" spans="1:43">
      <c r="A182" s="5" t="s">
        <v>759</v>
      </c>
      <c r="B182" s="11">
        <f>MAX(12*(2011+(IFERROR(MATCH($B$76-0.5,$F$106:$F$178,1),0)+1)),$B$76+INDEX($E$106:$E$178,(IFERROR(MATCH($B$76-0.5,$F$106:$F$178,1),0)+1)))</f>
        <v>24641</v>
      </c>
    </row>
    <row r="183" spans="1:43">
      <c r="A183" s="5" t="s">
        <v>760</v>
      </c>
      <c r="B183" s="11">
        <f>$B$182+1</f>
        <v>24642</v>
      </c>
    </row>
    <row r="184" spans="1:43">
      <c r="A184" s="5" t="s">
        <v>761</v>
      </c>
      <c r="B184" s="11">
        <f>INT($B$181/12)</f>
        <v>2053</v>
      </c>
    </row>
    <row r="185" spans="1:43" ht="30">
      <c r="A185" s="5" t="s">
        <v>762</v>
      </c>
      <c r="B185" s="18">
        <f>($B$181-$B$76-1)/12</f>
        <v>69.25</v>
      </c>
      <c r="C185" s="18">
        <f>IF($B$185&gt;=71,INDEX('3 - Le tre forze'!$B$140:$B$147,8),INDEX('3 - Le tre forze'!$B$140:$B$147,INT($B$185)-63)+($B$185-INT($B$185))*(INDEX('3 - Le tre forze'!$B$140:$B$147,INT($B$185)-62)-INDEX('3 - Le tre forze'!$B$140:$B$147,INT($B$185)-63)))</f>
        <v>6.0824999999999996</v>
      </c>
      <c r="D185" s="18">
        <f>IF($B$185&gt;70,0,INDEX('3 - Le tre forze'!$C$140:$C$147,INT($B$185)-63)+($B$185-INT($B$185))*(INDEX('3 - Le tre forze'!$C$140:$C$147,INT($B$185)-62)-INDEX('3 - Le tre forze'!$C$140:$C$147,INT($B$185)-63)))</f>
        <v>6.3475000000000001</v>
      </c>
      <c r="E185" s="32">
        <f>IF($B$185&gt;70,'3 - Le tre forze'!$D$146+($B$185-70)*('3 - Le tre forze'!$D$146-'3 - Le tre forze'!$D$145),LN($C$185/$D$185))</f>
        <v>-4.2645238921155904E-2</v>
      </c>
      <c r="F185" s="30">
        <f>'3 - Le tre forze'!$B$127*$E$185/'3 - Le tre forze'!$B$149</f>
        <v>2.5350807870160763E-3</v>
      </c>
      <c r="G185" s="30">
        <f>$C$185/100*EXP(-$F$185*MAX(0,$B$184-2026))</f>
        <v>5.6800987288745393E-2</v>
      </c>
    </row>
    <row r="186" spans="1:43">
      <c r="A186" s="5" t="s">
        <v>763</v>
      </c>
      <c r="B186" s="21">
        <f>INDEX('3 - Le tre forze'!$L$163:$L$239,($B$184-1)-2008)/INDEX('3 - Le tre forze'!$E$163:$E$239,$B$184-2008)*$G$185</f>
        <v>8.7272428788920484E-2</v>
      </c>
    </row>
    <row r="188" spans="1:43">
      <c r="A188" s="2" t="s">
        <v>764</v>
      </c>
      <c r="B188" s="5" t="s">
        <v>429</v>
      </c>
      <c r="C188" s="11">
        <f>IF($AQ$216,$AQ$191,$AQ$190)</f>
        <v>24414</v>
      </c>
      <c r="D188" s="5" t="s">
        <v>430</v>
      </c>
      <c r="E188" s="11">
        <f>IF($B$76+780&lt;$B$78,2,IF($C$188&lt;=$C$189+1,-1,IF($C$188&gt;=$B$76+781,1,0)))</f>
        <v>0</v>
      </c>
      <c r="F188" s="5" t="s">
        <v>431</v>
      </c>
      <c r="G188" s="9" t="str">
        <f>CHOOSE($E$188+2,IF($C$189+1&lt;$B$78,"già ora (prima di gennaio 2027)",IF($C$189+1=$B$78,"già ora (da gennaio 2027)","prima dei 40 anni")),"dentro la scala","dopo i 65 anni (fuori scala)","fuori scala: i 65 anni cadono prima del 2027")</f>
        <v>dentro la scala</v>
      </c>
    </row>
    <row r="189" spans="1:43">
      <c r="A189" s="5" t="s">
        <v>432</v>
      </c>
      <c r="C189" s="11">
        <f>MAX($B$76+478,$B$78-2)</f>
        <v>24322</v>
      </c>
      <c r="H189" s="11">
        <f>IF($C$216,$C$189,$C$191)</f>
        <v>24322</v>
      </c>
      <c r="M189" s="11">
        <f>IF($H$216,$H$189,$H$191)</f>
        <v>24389</v>
      </c>
      <c r="R189" s="11">
        <f>IF($M$216,$M$189,$M$191)</f>
        <v>24389</v>
      </c>
      <c r="W189" s="11">
        <f>IF($R$216,$R$189,$R$191)</f>
        <v>24405</v>
      </c>
      <c r="AB189" s="11">
        <f>IF($W$216,$W$189,$W$191)</f>
        <v>24413</v>
      </c>
      <c r="AG189" s="11">
        <f>IF($AB$216,$AB$189,$AB$191)</f>
        <v>24413</v>
      </c>
      <c r="AL189" s="11">
        <f>IF($AG$216,$AG$189,$AG$191)</f>
        <v>24413</v>
      </c>
      <c r="AQ189" s="11">
        <f>IF($AL$216,$AL$189,$AL$191)</f>
        <v>24413</v>
      </c>
    </row>
    <row r="190" spans="1:43">
      <c r="A190" s="5" t="s">
        <v>433</v>
      </c>
      <c r="C190" s="11">
        <f>MAX($B$76+781,$C$189+3)</f>
        <v>24591</v>
      </c>
      <c r="H190" s="11">
        <f>IF($C$216,$C$191,$C$190)</f>
        <v>24456</v>
      </c>
      <c r="M190" s="11">
        <f>IF($H$216,$H$191,$H$190)</f>
        <v>24456</v>
      </c>
      <c r="R190" s="11">
        <f>IF($M$216,$M$191,$M$190)</f>
        <v>24422</v>
      </c>
      <c r="W190" s="11">
        <f>IF($R$216,$R$191,$R$190)</f>
        <v>24422</v>
      </c>
      <c r="AB190" s="11">
        <f>IF($W$216,$W$191,$W$190)</f>
        <v>24422</v>
      </c>
      <c r="AG190" s="11">
        <f>IF($AB$216,$AB$191,$AB$190)</f>
        <v>24417</v>
      </c>
      <c r="AL190" s="11">
        <f>IF($AG$216,$AG$191,$AG$190)</f>
        <v>24415</v>
      </c>
      <c r="AQ190" s="11">
        <f>IF($AL$216,$AL$191,$AL$190)</f>
        <v>24414</v>
      </c>
    </row>
    <row r="191" spans="1:43">
      <c r="A191" s="5" t="s">
        <v>434</v>
      </c>
      <c r="C191" s="11">
        <f>INT(($C$189+$C$190)/2)</f>
        <v>24456</v>
      </c>
      <c r="H191" s="11">
        <f>INT(($H$189+$H$190)/2)</f>
        <v>24389</v>
      </c>
      <c r="M191" s="11">
        <f>INT(($M$189+$M$190)/2)</f>
        <v>24422</v>
      </c>
      <c r="R191" s="11">
        <f>INT(($R$189+$R$190)/2)</f>
        <v>24405</v>
      </c>
      <c r="W191" s="11">
        <f>INT(($W$189+$W$190)/2)</f>
        <v>24413</v>
      </c>
      <c r="AB191" s="11">
        <f>INT(($AB$189+$AB$190)/2)</f>
        <v>24417</v>
      </c>
      <c r="AG191" s="11">
        <f>INT(($AG$189+$AG$190)/2)</f>
        <v>24415</v>
      </c>
      <c r="AL191" s="11">
        <f>INT(($AL$189+$AL$190)/2)</f>
        <v>24414</v>
      </c>
      <c r="AQ191" s="11">
        <f>INT(($AQ$189+$AQ$190)/2)</f>
        <v>24413</v>
      </c>
    </row>
    <row r="192" spans="1:43">
      <c r="A192" s="5" t="s">
        <v>397</v>
      </c>
      <c r="C192" s="11">
        <f>MAX(0,$C$191-$B$78)</f>
        <v>132</v>
      </c>
      <c r="H192" s="11">
        <f>MAX(0,$H$191-$B$78)</f>
        <v>65</v>
      </c>
      <c r="M192" s="11">
        <f>MAX(0,$M$191-$B$78)</f>
        <v>98</v>
      </c>
      <c r="R192" s="11">
        <f>MAX(0,$R$191-$B$78)</f>
        <v>81</v>
      </c>
      <c r="W192" s="11">
        <f>MAX(0,$W$191-$B$78)</f>
        <v>89</v>
      </c>
      <c r="AB192" s="11">
        <f>MAX(0,$AB$191-$B$78)</f>
        <v>93</v>
      </c>
      <c r="AG192" s="11">
        <f>MAX(0,$AG$191-$B$78)</f>
        <v>91</v>
      </c>
      <c r="AL192" s="11">
        <f>MAX(0,$AL$191-$B$78)</f>
        <v>90</v>
      </c>
      <c r="AQ192" s="11">
        <f>MAX(0,$AQ$191-$B$78)</f>
        <v>89</v>
      </c>
    </row>
    <row r="193" spans="1:43">
      <c r="A193" s="5" t="s">
        <v>398</v>
      </c>
      <c r="C193" s="11">
        <f>INT($C$191/12)</f>
        <v>2038</v>
      </c>
      <c r="H193" s="11">
        <f>INT($H$191/12)</f>
        <v>2032</v>
      </c>
      <c r="M193" s="11">
        <f>INT($M$191/12)</f>
        <v>2035</v>
      </c>
      <c r="R193" s="11">
        <f>INT($R$191/12)</f>
        <v>2033</v>
      </c>
      <c r="W193" s="11">
        <f>INT($W$191/12)</f>
        <v>2034</v>
      </c>
      <c r="AB193" s="11">
        <f>INT($AB$191/12)</f>
        <v>2034</v>
      </c>
      <c r="AG193" s="11">
        <f>INT($AG$191/12)</f>
        <v>2034</v>
      </c>
      <c r="AL193" s="11">
        <f>INT($AL$191/12)</f>
        <v>2034</v>
      </c>
      <c r="AQ193" s="11">
        <f>INT($AQ$191/12)</f>
        <v>2034</v>
      </c>
    </row>
    <row r="194" spans="1:43">
      <c r="A194" s="5" t="s">
        <v>399</v>
      </c>
      <c r="C194" s="18">
        <f>MOD($C$191,12)/12</f>
        <v>0</v>
      </c>
      <c r="H194" s="18">
        <f>MOD($H$191,12)/12</f>
        <v>0.41666666666666669</v>
      </c>
      <c r="M194" s="18">
        <f>MOD($M$191,12)/12</f>
        <v>0.16666666666666666</v>
      </c>
      <c r="R194" s="18">
        <f>MOD($R$191,12)/12</f>
        <v>0.75</v>
      </c>
      <c r="W194" s="18">
        <f>MOD($W$191,12)/12</f>
        <v>0.41666666666666669</v>
      </c>
      <c r="AB194" s="18">
        <f>MOD($AB$191,12)/12</f>
        <v>0.75</v>
      </c>
      <c r="AG194" s="18">
        <f>MOD($AG$191,12)/12</f>
        <v>0.58333333333333337</v>
      </c>
      <c r="AL194" s="18">
        <f>MOD($AL$191,12)/12</f>
        <v>0.5</v>
      </c>
      <c r="AQ194" s="18">
        <f>MOD($AQ$191,12)/12</f>
        <v>0.41666666666666669</v>
      </c>
    </row>
    <row r="195" spans="1:43">
      <c r="A195" s="5" t="s">
        <v>586</v>
      </c>
      <c r="C195" s="34">
        <f>0</f>
        <v>0</v>
      </c>
      <c r="H195" s="34">
        <f>0</f>
        <v>0</v>
      </c>
      <c r="M195" s="34">
        <f>0</f>
        <v>0</v>
      </c>
      <c r="R195" s="34">
        <f>0</f>
        <v>0</v>
      </c>
      <c r="W195" s="34">
        <f>0</f>
        <v>0</v>
      </c>
      <c r="AB195" s="34">
        <f>0</f>
        <v>0</v>
      </c>
      <c r="AG195" s="34">
        <f>0</f>
        <v>0</v>
      </c>
      <c r="AL195" s="34">
        <f>0</f>
        <v>0</v>
      </c>
      <c r="AQ195" s="34">
        <f>0</f>
        <v>0</v>
      </c>
    </row>
    <row r="196" spans="1:43">
      <c r="A196" s="5" t="s">
        <v>400</v>
      </c>
      <c r="C196" s="16">
        <f>INDEX('3 - Le tre forze'!$F$242:$F$734,$C$192+1)+$C$195*INDEX('3 - Le tre forze'!$N$242:$N$734,$C$192+1)</f>
        <v>501747.56644426525</v>
      </c>
      <c r="H196" s="16">
        <f>INDEX('3 - Le tre forze'!$F$242:$F$734,$H$192+1)+$H$195*INDEX('3 - Le tre forze'!$N$242:$N$734,$H$192+1)</f>
        <v>366892.00699528563</v>
      </c>
      <c r="M196" s="16">
        <f>INDEX('3 - Le tre forze'!$F$242:$F$734,$M$192+1)+$M$195*INDEX('3 - Le tre forze'!$N$242:$N$734,$M$192+1)</f>
        <v>430722.65995650442</v>
      </c>
      <c r="R196" s="16">
        <f>INDEX('3 - Le tre forze'!$F$242:$F$734,$R$192+1)+$R$195*INDEX('3 - Le tre forze'!$N$242:$N$734,$R$192+1)</f>
        <v>397236.41553927236</v>
      </c>
      <c r="W196" s="16">
        <f>INDEX('3 - Le tre forze'!$F$242:$F$734,$W$192+1)+$W$195*INDEX('3 - Le tre forze'!$N$242:$N$734,$W$192+1)</f>
        <v>412831.87325871823</v>
      </c>
      <c r="AB196" s="16">
        <f>INDEX('3 - Le tre forze'!$F$242:$F$734,$AB$192+1)+$AB$195*INDEX('3 - Le tre forze'!$N$242:$N$734,$AB$192+1)</f>
        <v>420737.70255032601</v>
      </c>
      <c r="AG196" s="16">
        <f>INDEX('3 - Le tre forze'!$F$242:$F$734,$AG$192+1)+$AG$195*INDEX('3 - Le tre forze'!$N$242:$N$734,$AG$192+1)</f>
        <v>416775.71044742735</v>
      </c>
      <c r="AL196" s="16">
        <f>INDEX('3 - Le tre forze'!$F$242:$F$734,$AL$192+1)+$AL$195*INDEX('3 - Le tre forze'!$N$242:$N$734,$AL$192+1)</f>
        <v>414801.52769717301</v>
      </c>
      <c r="AQ196" s="16">
        <f>INDEX('3 - Le tre forze'!$F$242:$F$734,$AQ$192+1)+$AQ$195*INDEX('3 - Le tre forze'!$N$242:$N$734,$AQ$192+1)</f>
        <v>412831.87325871823</v>
      </c>
    </row>
    <row r="197" spans="1:43">
      <c r="A197" s="5" t="s">
        <v>381</v>
      </c>
      <c r="C197" s="16">
        <f>INDEX('3 - Le tre forze'!$J$242:$J$734,$C$192+1)+$C$195*INDEX('3 - Le tre forze'!$O$242:$O$734,$C$192+1)</f>
        <v>317528.88897084759</v>
      </c>
      <c r="H197" s="16">
        <f>INDEX('3 - Le tre forze'!$J$242:$J$734,$H$192+1)+$H$195*INDEX('3 - Le tre forze'!$O$242:$O$734,$H$192+1)</f>
        <v>236976.85132283921</v>
      </c>
      <c r="M197" s="16">
        <f>INDEX('3 - Le tre forze'!$J$242:$J$734,$M$192+1)+$M$195*INDEX('3 - Le tre forze'!$O$242:$O$734,$M$192+1)</f>
        <v>275539.29669364443</v>
      </c>
      <c r="R197" s="16">
        <f>INDEX('3 - Le tre forze'!$J$242:$J$734,$R$192+1)+$R$195*INDEX('3 - Le tre forze'!$O$242:$O$734,$R$192+1)</f>
        <v>255411.62342116627</v>
      </c>
      <c r="W197" s="16">
        <f>INDEX('3 - Le tre forze'!$J$242:$J$734,$W$192+1)+$W$195*INDEX('3 - Le tre forze'!$O$242:$O$734,$W$192+1)</f>
        <v>264813.15237092396</v>
      </c>
      <c r="AB197" s="16">
        <f>INDEX('3 - Le tre forze'!$J$242:$J$734,$AB$192+1)+$AB$195*INDEX('3 - Le tre forze'!$O$242:$O$734,$AB$192+1)</f>
        <v>269560.66591664014</v>
      </c>
      <c r="AG197" s="16">
        <f>INDEX('3 - Le tre forze'!$J$242:$J$734,$AG$192+1)+$AG$195*INDEX('3 - Le tre forze'!$O$242:$O$734,$AG$192+1)</f>
        <v>267182.99192894914</v>
      </c>
      <c r="AL197" s="16">
        <f>INDEX('3 - Le tre forze'!$J$242:$J$734,$AL$192+1)+$AL$195*INDEX('3 - Le tre forze'!$O$242:$O$734,$AL$192+1)</f>
        <v>265997.09446162678</v>
      </c>
      <c r="AQ197" s="16">
        <f>INDEX('3 - Le tre forze'!$J$242:$J$734,$AQ$192+1)+$AQ$195*INDEX('3 - Le tre forze'!$O$242:$O$734,$AQ$192+1)</f>
        <v>264813.15237092396</v>
      </c>
    </row>
    <row r="198" spans="1:43">
      <c r="A198" s="5" t="s">
        <v>132</v>
      </c>
      <c r="C198" s="20">
        <f>MAX(0,1-$C$197/($C$196*INDEX('3 - Le tre forze'!$D$242:$D$734,$C$192+1)))</f>
        <v>0.4910254352534551</v>
      </c>
      <c r="H198" s="20">
        <f>MAX(0,1-$H$197/($H$196*INDEX('3 - Le tre forze'!$D$242:$D$734,$H$192+1)))</f>
        <v>0.41979240348152347</v>
      </c>
      <c r="M198" s="20">
        <f>MAX(0,1-$M$197/($M$196*INDEX('3 - Le tre forze'!$D$242:$D$734,$M$192+1)))</f>
        <v>0.4558093329899926</v>
      </c>
      <c r="R198" s="20">
        <f>MAX(0,1-$R$197/($R$196*INDEX('3 - Le tre forze'!$D$242:$D$734,$R$192+1)))</f>
        <v>0.43747679342031121</v>
      </c>
      <c r="W198" s="20">
        <f>MAX(0,1-$W$197/($W$196*INDEX('3 - Le tre forze'!$D$242:$D$734,$W$192+1)))</f>
        <v>0.44616330907442292</v>
      </c>
      <c r="AB198" s="20">
        <f>MAX(0,1-$AB$197/($AB$196*INDEX('3 - Le tre forze'!$D$242:$D$734,$AB$192+1)))</f>
        <v>0.45046702414301487</v>
      </c>
      <c r="AG198" s="20">
        <f>MAX(0,1-$AG$197/($AG$196*INDEX('3 - Le tre forze'!$D$242:$D$734,$AG$192+1)))</f>
        <v>0.44831847653526735</v>
      </c>
      <c r="AL198" s="20">
        <f>MAX(0,1-$AL$197/($AL$196*INDEX('3 - Le tre forze'!$D$242:$D$734,$AL$192+1)))</f>
        <v>0.44724171927470846</v>
      </c>
      <c r="AQ198" s="20">
        <f>MAX(0,1-$AQ$197/($AQ$196*INDEX('3 - Le tre forze'!$D$242:$D$734,$AQ$192+1)))</f>
        <v>0.44616330907442292</v>
      </c>
    </row>
    <row r="199" spans="1:43">
      <c r="A199" s="5" t="s">
        <v>425</v>
      </c>
      <c r="C199" s="16">
        <f>$C$196</f>
        <v>501747.56644426525</v>
      </c>
      <c r="H199" s="16">
        <f>$H$196</f>
        <v>366892.00699528563</v>
      </c>
      <c r="M199" s="16">
        <f>$M$196</f>
        <v>430722.65995650442</v>
      </c>
      <c r="R199" s="16">
        <f>$R$196</f>
        <v>397236.41553927236</v>
      </c>
      <c r="W199" s="16">
        <f>$W$196</f>
        <v>412831.87325871823</v>
      </c>
      <c r="AB199" s="16">
        <f>$AB$196</f>
        <v>420737.70255032601</v>
      </c>
      <c r="AG199" s="16">
        <f>$AG$196</f>
        <v>416775.71044742735</v>
      </c>
      <c r="AL199" s="16">
        <f>$AL$196</f>
        <v>414801.52769717301</v>
      </c>
      <c r="AQ199" s="16">
        <f>$AQ$196</f>
        <v>412831.87325871823</v>
      </c>
    </row>
    <row r="200" spans="1:43">
      <c r="A200" s="5" t="s">
        <v>195</v>
      </c>
      <c r="C200" s="20">
        <f>$C$198</f>
        <v>0.4910254352534551</v>
      </c>
      <c r="H200" s="20">
        <f>$H$198</f>
        <v>0.41979240348152347</v>
      </c>
      <c r="M200" s="20">
        <f>$M$198</f>
        <v>0.4558093329899926</v>
      </c>
      <c r="R200" s="20">
        <f>$R$198</f>
        <v>0.43747679342031121</v>
      </c>
      <c r="W200" s="20">
        <f>$W$198</f>
        <v>0.44616330907442292</v>
      </c>
      <c r="AB200" s="20">
        <f>$AB$198</f>
        <v>0.45046702414301487</v>
      </c>
      <c r="AG200" s="20">
        <f>$AG$198</f>
        <v>0.44831847653526735</v>
      </c>
      <c r="AL200" s="20">
        <f>$AL$198</f>
        <v>0.44724171927470846</v>
      </c>
      <c r="AQ200" s="20">
        <f>$AQ$198</f>
        <v>0.44616330907442292</v>
      </c>
    </row>
    <row r="201" spans="1:43">
      <c r="A201" s="5" t="s">
        <v>401</v>
      </c>
      <c r="C201" s="16">
        <f>INDEX('3 - Le tre forze'!$AK$163:$AK$239,($C$193-1)-2008)+INDEX('3 - Le tre forze'!$AG$163:$AG$239,$C$193-2008)*$C$194/INDEX('3 - Le tre forze'!$L$163:$L$239,$C$193-2008)</f>
        <v>342502.92542072095</v>
      </c>
      <c r="H201" s="16">
        <f>INDEX('3 - Le tre forze'!$AK$163:$AK$239,($H$193-1)-2008)+INDEX('3 - Le tre forze'!$AG$163:$AG$239,$H$193-2008)*$H$194/INDEX('3 - Le tre forze'!$L$163:$L$239,$H$193-2008)</f>
        <v>274570.330088688</v>
      </c>
      <c r="M201" s="16">
        <f>INDEX('3 - Le tre forze'!$AK$163:$AK$239,($M$193-1)-2008)+INDEX('3 - Le tre forze'!$AG$163:$AG$239,$M$193-2008)*$M$194/INDEX('3 - Le tre forze'!$L$163:$L$239,$M$193-2008)</f>
        <v>308265.6512742553</v>
      </c>
      <c r="R201" s="16">
        <f>INDEX('3 - Le tre forze'!$AK$163:$AK$239,($R$193-1)-2008)+INDEX('3 - Le tre forze'!$AG$163:$AG$239,$R$193-2008)*$R$194/INDEX('3 - Le tre forze'!$L$163:$L$239,$R$193-2008)</f>
        <v>290965.32745555323</v>
      </c>
      <c r="W201" s="16">
        <f>INDEX('3 - Le tre forze'!$AK$163:$AK$239,($W$193-1)-2008)+INDEX('3 - Le tre forze'!$AG$163:$AG$239,$W$193-2008)*$W$194/INDEX('3 - Le tre forze'!$L$163:$L$239,$W$193-2008)</f>
        <v>299119.49915368395</v>
      </c>
      <c r="AB201" s="16">
        <f>INDEX('3 - Le tre forze'!$AK$163:$AK$239,($AB$193-1)-2008)+INDEX('3 - Le tre forze'!$AG$163:$AG$239,$AB$193-2008)*$AB$194/INDEX('3 - Le tre forze'!$L$163:$L$239,$AB$193-2008)</f>
        <v>303188.95477346226</v>
      </c>
      <c r="AG201" s="16">
        <f>INDEX('3 - Le tre forze'!$AK$163:$AK$239,($AG$193-1)-2008)+INDEX('3 - Le tre forze'!$AG$163:$AG$239,$AG$193-2008)*$AG$194/INDEX('3 - Le tre forze'!$L$163:$L$239,$AG$193-2008)</f>
        <v>301154.22696357308</v>
      </c>
      <c r="AL201" s="16">
        <f>INDEX('3 - Le tre forze'!$AK$163:$AK$239,($AL$193-1)-2008)+INDEX('3 - Le tre forze'!$AG$163:$AG$239,$AL$193-2008)*$AL$194/INDEX('3 - Le tre forze'!$L$163:$L$239,$AL$193-2008)</f>
        <v>300136.86305862851</v>
      </c>
      <c r="AQ201" s="16">
        <f>INDEX('3 - Le tre forze'!$AK$163:$AK$239,($AQ$193-1)-2008)+INDEX('3 - Le tre forze'!$AG$163:$AG$239,$AQ$193-2008)*$AQ$194/INDEX('3 - Le tre forze'!$L$163:$L$239,$AQ$193-2008)</f>
        <v>299119.49915368395</v>
      </c>
    </row>
    <row r="202" spans="1:43">
      <c r="A202" s="5" t="s">
        <v>765</v>
      </c>
      <c r="C202" s="16">
        <f>$C$201*$B$186</f>
        <v>29891.062168776811</v>
      </c>
      <c r="H202" s="16">
        <f>$H$201*$B$186</f>
        <v>23962.419580215414</v>
      </c>
      <c r="M202" s="16">
        <f>$M$201*$B$186</f>
        <v>26903.092098902642</v>
      </c>
      <c r="R202" s="16">
        <f>$R$201*$B$186</f>
        <v>25393.250820409699</v>
      </c>
      <c r="W202" s="16">
        <f>$W$201*$B$186</f>
        <v>26104.885189267443</v>
      </c>
      <c r="AB202" s="16">
        <f>$AB$201*$B$186</f>
        <v>26460.036465054218</v>
      </c>
      <c r="AG202" s="16">
        <f>$AG$201*$B$186</f>
        <v>26282.460827160827</v>
      </c>
      <c r="AL202" s="16">
        <f>$AL$201*$B$186</f>
        <v>26193.673008214137</v>
      </c>
      <c r="AQ202" s="16">
        <f>$AQ$201*$B$186</f>
        <v>26104.885189267443</v>
      </c>
    </row>
    <row r="203" spans="1:43">
      <c r="A203" s="5" t="s">
        <v>766</v>
      </c>
      <c r="C203" s="16">
        <f>$C$201*$B$87</f>
        <v>26902.219521701587</v>
      </c>
      <c r="H203" s="16">
        <f>$H$201*$B$87</f>
        <v>21566.388915126841</v>
      </c>
      <c r="M203" s="16">
        <f>$M$201*$B$87</f>
        <v>24213.020111852766</v>
      </c>
      <c r="R203" s="16">
        <f>$R$201*$B$87</f>
        <v>22854.149647912815</v>
      </c>
      <c r="W203" s="16">
        <f>$W$201*$B$87</f>
        <v>23494.626854848484</v>
      </c>
      <c r="AB203" s="16">
        <f>$AB$201*$B$87</f>
        <v>23814.266134666661</v>
      </c>
      <c r="AG203" s="16">
        <f>$AG$201*$B$87</f>
        <v>23654.446494757569</v>
      </c>
      <c r="AL203" s="16">
        <f>$AL$201*$B$87</f>
        <v>23574.536674803028</v>
      </c>
      <c r="AQ203" s="16">
        <f>$AQ$201*$B$87</f>
        <v>23494.626854848484</v>
      </c>
    </row>
    <row r="204" spans="1:43" ht="30">
      <c r="A204" s="5" t="s">
        <v>767</v>
      </c>
      <c r="C204" s="16">
        <f>IF($B$103,MAX(0,$B$102-$C$203/13)*13/$B$88,0)</f>
        <v>0</v>
      </c>
      <c r="H204" s="16">
        <f>IF($B$103,MAX(0,$B$102-$H$203/13)*13/$B$88,0)</f>
        <v>0</v>
      </c>
      <c r="M204" s="16">
        <f>IF($B$103,MAX(0,$B$102-$M$203/13)*13/$B$88,0)</f>
        <v>0</v>
      </c>
      <c r="R204" s="16">
        <f>IF($B$103,MAX(0,$B$102-$R$203/13)*13/$B$88,0)</f>
        <v>0</v>
      </c>
      <c r="W204" s="16">
        <f>IF($B$103,MAX(0,$B$102-$W$203/13)*13/$B$88,0)</f>
        <v>0</v>
      </c>
      <c r="AB204" s="16">
        <f>IF($B$103,MAX(0,$B$102-$AB$203/13)*13/$B$88,0)</f>
        <v>0</v>
      </c>
      <c r="AG204" s="16">
        <f>IF($B$103,MAX(0,$B$102-$AG$203/13)*13/$B$88,0)</f>
        <v>0</v>
      </c>
      <c r="AL204" s="16">
        <f>IF($B$103,MAX(0,$B$102-$AL$203/13)*13/$B$88,0)</f>
        <v>0</v>
      </c>
      <c r="AQ204" s="16">
        <f>IF($B$103,MAX(0,$B$102-$AQ$203/13)*13/$B$88,0)</f>
        <v>0</v>
      </c>
    </row>
    <row r="205" spans="1:43">
      <c r="A205" s="5" t="s">
        <v>768</v>
      </c>
      <c r="C205" s="11">
        <f>INT(($B$80-$C$191)/12)</f>
        <v>12</v>
      </c>
      <c r="H205" s="11">
        <f>INT(($B$80-$H$191)/12)</f>
        <v>18</v>
      </c>
      <c r="M205" s="11">
        <f>INT(($B$80-$M$191)/12)</f>
        <v>15</v>
      </c>
      <c r="R205" s="11">
        <f>INT(($B$80-$R$191)/12)</f>
        <v>16</v>
      </c>
      <c r="W205" s="11">
        <f>INT(($B$80-$W$191)/12)</f>
        <v>16</v>
      </c>
      <c r="AB205" s="11">
        <f>INT(($B$80-$AB$191)/12)</f>
        <v>15</v>
      </c>
      <c r="AG205" s="11">
        <f>INT(($B$80-$AG$191)/12)</f>
        <v>15</v>
      </c>
      <c r="AL205" s="11">
        <f>INT(($B$80-$AL$191)/12)</f>
        <v>16</v>
      </c>
      <c r="AQ205" s="11">
        <f>INT(($B$80-$AQ$191)/12)</f>
        <v>16</v>
      </c>
    </row>
    <row r="206" spans="1:43">
      <c r="A206" s="5" t="s">
        <v>769</v>
      </c>
      <c r="C206" s="31" t="b">
        <f>OR($B$103,$C$203/13&gt;=$B$102)</f>
        <v>1</v>
      </c>
      <c r="H206" s="31" t="b">
        <f>OR($B$103,$H$203/13&gt;=$B$102)</f>
        <v>0</v>
      </c>
      <c r="M206" s="31" t="b">
        <f>OR($B$103,$M$203/13&gt;=$B$102)</f>
        <v>0</v>
      </c>
      <c r="R206" s="31" t="b">
        <f>OR($B$103,$R$203/13&gt;=$B$102)</f>
        <v>0</v>
      </c>
      <c r="W206" s="31" t="b">
        <f>OR($B$103,$W$203/13&gt;=$B$102)</f>
        <v>0</v>
      </c>
      <c r="AB206" s="31" t="b">
        <f>OR($B$103,$AB$203/13&gt;=$B$102)</f>
        <v>0</v>
      </c>
      <c r="AG206" s="31" t="b">
        <f>OR($B$103,$AG$203/13&gt;=$B$102)</f>
        <v>0</v>
      </c>
      <c r="AL206" s="31" t="b">
        <f>OR($B$103,$AL$203/13&gt;=$B$102)</f>
        <v>0</v>
      </c>
      <c r="AQ206" s="31" t="b">
        <f>OR($B$103,$AQ$203/13&gt;=$B$102)</f>
        <v>0</v>
      </c>
    </row>
    <row r="207" spans="1:43">
      <c r="A207" s="5" t="s">
        <v>770</v>
      </c>
      <c r="C207" s="16">
        <f>IF($C$206,$C$203+$C$204*$B$88,$C$202)</f>
        <v>26902.219521701587</v>
      </c>
      <c r="H207" s="16">
        <f>IF($H$206,$H$203+$H$204*$B$88,$H$202)</f>
        <v>23962.419580215414</v>
      </c>
      <c r="M207" s="16">
        <f>IF($M$206,$M$203+$M$204*$B$88,$M$202)</f>
        <v>26903.092098902642</v>
      </c>
      <c r="R207" s="16">
        <f>IF($R$206,$R$203+$R$204*$B$88,$R$202)</f>
        <v>25393.250820409699</v>
      </c>
      <c r="W207" s="16">
        <f>IF($W$206,$W$203+$W$204*$B$88,$W$202)</f>
        <v>26104.885189267443</v>
      </c>
      <c r="AB207" s="16">
        <f>IF($AB$206,$AB$203+$AB$204*$B$88,$AB$202)</f>
        <v>26460.036465054218</v>
      </c>
      <c r="AG207" s="16">
        <f>IF($AG$206,$AG$203+$AG$204*$B$88,$AG$202)</f>
        <v>26282.460827160827</v>
      </c>
      <c r="AL207" s="16">
        <f>IF($AL$206,$AL$203+$AL$204*$B$88,$AL$202)</f>
        <v>26193.673008214137</v>
      </c>
      <c r="AQ207" s="16">
        <f>IF($AQ$206,$AQ$203+$AQ$204*$B$88,$AQ$202)</f>
        <v>26104.885189267443</v>
      </c>
    </row>
    <row r="208" spans="1:43">
      <c r="A208" s="5" t="s">
        <v>771</v>
      </c>
      <c r="C208" s="11">
        <f>IF($C$206,$B$80,$B$181)</f>
        <v>24606</v>
      </c>
      <c r="H208" s="11">
        <f>IF($H$206,$B$80,$B$181)</f>
        <v>24642</v>
      </c>
      <c r="M208" s="11">
        <f>IF($M$206,$B$80,$B$181)</f>
        <v>24642</v>
      </c>
      <c r="R208" s="11">
        <f>IF($R$206,$B$80,$B$181)</f>
        <v>24642</v>
      </c>
      <c r="W208" s="11">
        <f>IF($W$206,$B$80,$B$181)</f>
        <v>24642</v>
      </c>
      <c r="AB208" s="11">
        <f>IF($AB$206,$B$80,$B$181)</f>
        <v>24642</v>
      </c>
      <c r="AG208" s="11">
        <f>IF($AG$206,$B$80,$B$181)</f>
        <v>24642</v>
      </c>
      <c r="AL208" s="11">
        <f>IF($AL$206,$B$80,$B$181)</f>
        <v>24642</v>
      </c>
      <c r="AQ208" s="11">
        <f>IF($AQ$206,$B$80,$B$181)</f>
        <v>24642</v>
      </c>
    </row>
    <row r="209" spans="1:47">
      <c r="A209" s="5" t="s">
        <v>403</v>
      </c>
      <c r="C209" s="16">
        <f>MAX(0,IF($C$207&lt;=28000,0.23*$C$207,IF($C$207&lt;=50000,6440+0.33*($C$207-28000),13700+0.43*($C$207-50000)))-(IF($C$207&lt;=8500,1955,IF($C$207&lt;=28000,700+1255*(28000-$C$207)/19500,IF($C$207&lt;=50000,700*(50000-$C$207)/22000,0)))+IF(AND($C$207&gt;25000,$C$207&lt;=29000),50,0)))</f>
        <v>5366.8584643367749</v>
      </c>
      <c r="H209" s="16">
        <f>MAX(0,IF($H$207&lt;=28000,0.23*$H$207,IF($H$207&lt;=50000,6440+0.33*($H$207-28000),13700+0.43*($H$207-50000)))-(IF($H$207&lt;=8500,1955,IF($H$207&lt;=28000,700+1255*(28000-$H$207)/19500,IF($H$207&lt;=50000,700*(50000-$H$207)/22000,0)))+IF(AND($H$207&gt;25000,$H$207&lt;=29000),50,0)))</f>
        <v>4551.5019687403319</v>
      </c>
      <c r="M209" s="16">
        <f>MAX(0,IF($M$207&lt;=28000,0.23*$M$207,IF($M$207&lt;=50000,6440+0.33*($M$207-28000),13700+0.43*($M$207-50000)))-(IF($M$207&lt;=8500,1955,IF($M$207&lt;=28000,700+1255*(28000-$M$207)/19500,IF($M$207&lt;=50000,700*(50000-$M$207)/22000,0)))+IF(AND($M$207&gt;25000,$M$207&lt;=29000),50,0)))</f>
        <v>5367.1153152667266</v>
      </c>
      <c r="R209" s="16">
        <f>MAX(0,IF($R$207&lt;=28000,0.23*$R$207,IF($R$207&lt;=50000,6440+0.33*($R$207-28000),13700+0.43*($R$207-50000)))-(IF($R$207&lt;=8500,1955,IF($R$207&lt;=28000,700+1255*(28000-$R$207)/19500,IF($R$207&lt;=50000,700*(50000-$R$207)/22000,0)))+IF(AND($R$207&gt;25000,$R$207&lt;=29000),50,0)))</f>
        <v>4922.6799850847019</v>
      </c>
      <c r="W209" s="16">
        <f>MAX(0,IF($W$207&lt;=28000,0.23*$W$207,IF($W$207&lt;=50000,6440+0.33*($W$207-28000),13700+0.43*($W$207-50000)))-(IF($W$207&lt;=8500,1955,IF($W$207&lt;=28000,700+1255*(28000-$W$207)/19500,IF($W$207&lt;=50000,700*(50000-$W$207)/22000,0)))+IF(AND($W$207&gt;25000,$W$207&lt;=29000),50,0)))</f>
        <v>5132.1559480202623</v>
      </c>
      <c r="AB209" s="16">
        <f>MAX(0,IF($AB$207&lt;=28000,0.23*$AB$207,IF($AB$207&lt;=50000,6440+0.33*($AB$207-28000),13700+0.43*($AB$207-50000)))-(IF($AB$207&lt;=8500,1955,IF($AB$207&lt;=28000,700+1255*(28000-$AB$207)/19500,IF($AB$207&lt;=50000,700*(50000-$AB$207)/22000,0)))+IF(AND($AB$207&gt;25000,$AB$207&lt;=29000),50,0)))</f>
        <v>5236.69791330314</v>
      </c>
      <c r="AG209" s="16">
        <f>MAX(0,IF($AG$207&lt;=28000,0.23*$AG$207,IF($AG$207&lt;=50000,6440+0.33*($AG$207-28000),13700+0.43*($AG$207-50000)))-(IF($AG$207&lt;=8500,1955,IF($AG$207&lt;=28000,700+1255*(28000-$AG$207)/19500,IF($AG$207&lt;=50000,700*(50000-$AG$207)/22000,0)))+IF(AND($AG$207&gt;25000,$AG$207&lt;=29000),50,0)))</f>
        <v>5184.4269306616998</v>
      </c>
      <c r="AL209" s="16">
        <f>MAX(0,IF($AL$207&lt;=28000,0.23*$AL$207,IF($AL$207&lt;=50000,6440+0.33*($AL$207-28000),13700+0.43*($AL$207-50000)))-(IF($AL$207&lt;=8500,1955,IF($AL$207&lt;=28000,700+1255*(28000-$AL$207)/19500,IF($AL$207&lt;=50000,700*(50000-$AL$207)/22000,0)))+IF(AND($AL$207&gt;25000,$AL$207&lt;=29000),50,0)))</f>
        <v>5158.2914393409819</v>
      </c>
      <c r="AQ209" s="16">
        <f>MAX(0,IF($AQ$207&lt;=28000,0.23*$AQ$207,IF($AQ$207&lt;=50000,6440+0.33*($AQ$207-28000),13700+0.43*($AQ$207-50000)))-(IF($AQ$207&lt;=8500,1955,IF($AQ$207&lt;=28000,700+1255*(28000-$AQ$207)/19500,IF($AQ$207&lt;=50000,700*(50000-$AQ$207)/22000,0)))+IF(AND($AQ$207&gt;25000,$AQ$207&lt;=29000),50,0)))</f>
        <v>5132.1559480202623</v>
      </c>
    </row>
    <row r="210" spans="1:47">
      <c r="A210" s="5" t="s">
        <v>404</v>
      </c>
      <c r="C210" s="16">
        <f>$C$207-$C$209-IF($C$209&gt;0,$B$82*$C$207,0)</f>
        <v>20997.316666930779</v>
      </c>
      <c r="H210" s="16">
        <f>$H$207-$H$209-IF($H$209&gt;0,$B$82*$H$207,0)</f>
        <v>18931.669219870771</v>
      </c>
      <c r="M210" s="16">
        <f>$M$207-$M$209-IF($M$209&gt;0,$B$82*$M$207,0)</f>
        <v>20997.914941657866</v>
      </c>
      <c r="R210" s="16">
        <f>$R$207-$R$209-IF($R$209&gt;0,$B$82*$R$207,0)</f>
        <v>19962.705818916802</v>
      </c>
      <c r="W210" s="16">
        <f>$W$207-$W$209-IF($W$209&gt;0,$B$82*$W$207,0)</f>
        <v>20450.631537461832</v>
      </c>
      <c r="AB210" s="16">
        <f>$AB$207-$AB$209-IF($AB$209&gt;0,$B$82*$AB$207,0)</f>
        <v>20694.137822449993</v>
      </c>
      <c r="AG210" s="16">
        <f>$AG$207-$AG$209-IF($AG$209&gt;0,$B$82*$AG$207,0)</f>
        <v>20572.384679955911</v>
      </c>
      <c r="AL210" s="16">
        <f>$AL$207-$AL$209-IF($AL$209&gt;0,$B$82*$AL$207,0)</f>
        <v>20511.508108708873</v>
      </c>
      <c r="AQ210" s="16">
        <f>$AQ$207-$AQ$209-IF($AQ$209&gt;0,$B$82*$AQ$207,0)</f>
        <v>20450.631537461832</v>
      </c>
    </row>
    <row r="211" spans="1:47">
      <c r="A211" s="5" t="s">
        <v>405</v>
      </c>
      <c r="C211" s="11">
        <f>$B$77-$C$191</f>
        <v>458</v>
      </c>
      <c r="H211" s="11">
        <f>$B$77-$H$191</f>
        <v>525</v>
      </c>
      <c r="M211" s="11">
        <f>$B$77-$M$191</f>
        <v>492</v>
      </c>
      <c r="R211" s="11">
        <f>$B$77-$R$191</f>
        <v>509</v>
      </c>
      <c r="W211" s="11">
        <f>$B$77-$W$191</f>
        <v>501</v>
      </c>
      <c r="AB211" s="11">
        <f>$B$77-$AB$191</f>
        <v>497</v>
      </c>
      <c r="AG211" s="11">
        <f>$B$77-$AG$191</f>
        <v>499</v>
      </c>
      <c r="AL211" s="11">
        <f>$B$77-$AL$191</f>
        <v>500</v>
      </c>
      <c r="AQ211" s="11">
        <f>$B$77-$AQ$191</f>
        <v>501</v>
      </c>
    </row>
    <row r="212" spans="1:47">
      <c r="A212" s="5" t="s">
        <v>406</v>
      </c>
      <c r="C212" s="11">
        <f>$C$208-$C$191</f>
        <v>150</v>
      </c>
      <c r="H212" s="11">
        <f>$H$208-$H$191</f>
        <v>253</v>
      </c>
      <c r="M212" s="11">
        <f>$M$208-$M$191</f>
        <v>220</v>
      </c>
      <c r="R212" s="11">
        <f>$R$208-$R$191</f>
        <v>237</v>
      </c>
      <c r="W212" s="11">
        <f>$W$208-$W$191</f>
        <v>229</v>
      </c>
      <c r="AB212" s="11">
        <f>$AB$208-$AB$191</f>
        <v>225</v>
      </c>
      <c r="AG212" s="11">
        <f>$AG$208-$AG$191</f>
        <v>227</v>
      </c>
      <c r="AL212" s="11">
        <f>$AL$208-$AL$191</f>
        <v>228</v>
      </c>
      <c r="AQ212" s="11">
        <f>$AQ$208-$AQ$191</f>
        <v>229</v>
      </c>
    </row>
    <row r="213" spans="1:47">
      <c r="A213" s="5" t="s">
        <v>133</v>
      </c>
      <c r="C213" s="11">
        <f>ROUNDUP($C$211/12,0)</f>
        <v>39</v>
      </c>
      <c r="H213" s="11">
        <f>ROUNDUP($H$211/12,0)</f>
        <v>44</v>
      </c>
      <c r="M213" s="11">
        <f>ROUNDUP($M$211/12,0)</f>
        <v>41</v>
      </c>
      <c r="R213" s="11">
        <f>ROUNDUP($R$211/12,0)</f>
        <v>43</v>
      </c>
      <c r="W213" s="11">
        <f>ROUNDUP($W$211/12,0)</f>
        <v>42</v>
      </c>
      <c r="AB213" s="11">
        <f>ROUNDUP($AB$211/12,0)</f>
        <v>42</v>
      </c>
      <c r="AG213" s="11">
        <f>ROUNDUP($AG$211/12,0)</f>
        <v>42</v>
      </c>
      <c r="AL213" s="11">
        <f>ROUNDUP($AL$211/12,0)</f>
        <v>42</v>
      </c>
      <c r="AQ213" s="11">
        <f>ROUNDUP($AQ$211/12,0)</f>
        <v>42</v>
      </c>
    </row>
    <row r="214" spans="1:47">
      <c r="A214" s="5" t="s">
        <v>407</v>
      </c>
      <c r="C214" s="16">
        <f>$B$81</f>
        <v>22000</v>
      </c>
      <c r="H214" s="16">
        <f>$B$81</f>
        <v>22000</v>
      </c>
      <c r="M214" s="16">
        <f>$B$81</f>
        <v>22000</v>
      </c>
      <c r="R214" s="16">
        <f>$B$81</f>
        <v>22000</v>
      </c>
      <c r="W214" s="16">
        <f>$B$81</f>
        <v>22000</v>
      </c>
      <c r="AB214" s="16">
        <f>$B$81</f>
        <v>22000</v>
      </c>
      <c r="AG214" s="16">
        <f>$B$81</f>
        <v>22000</v>
      </c>
      <c r="AL214" s="16">
        <f>$B$81</f>
        <v>22000</v>
      </c>
      <c r="AQ214" s="16">
        <f>$B$81</f>
        <v>22000</v>
      </c>
    </row>
    <row r="215" spans="1:47">
      <c r="A215" s="5" t="s">
        <v>435</v>
      </c>
      <c r="C215" s="16">
        <f>MIN($F$218:$F$271)</f>
        <v>308702.69365206856</v>
      </c>
      <c r="H215" s="16">
        <f>MIN($K$218:$K$271)</f>
        <v>-262878.68977011339</v>
      </c>
      <c r="M215" s="16">
        <f>MIN($P$218:$P$271)</f>
        <v>78683.25730137038</v>
      </c>
      <c r="R215" s="16">
        <f>MIN($U$218:$U$271)</f>
        <v>-86865.263998179857</v>
      </c>
      <c r="W215" s="16">
        <f>MIN($Z$218:$Z$271)</f>
        <v>-3110.7353518255354</v>
      </c>
      <c r="AB215" s="16">
        <f>MIN($AE$218:$AE$271)</f>
        <v>45303.816784876508</v>
      </c>
      <c r="AG215" s="16">
        <f>MIN($AJ$218:$AJ$271)</f>
        <v>20845.806253172908</v>
      </c>
      <c r="AL215" s="16">
        <f>MIN($AO$218:$AO$271)</f>
        <v>8381.5134152807932</v>
      </c>
      <c r="AQ215" s="16">
        <f>MIN($AT$218:$AT$271)</f>
        <v>-3110.7353518255354</v>
      </c>
    </row>
    <row r="216" spans="1:47">
      <c r="A216" s="5" t="s">
        <v>436</v>
      </c>
      <c r="C216" s="31" t="b">
        <f>$C$215&gt;=0</f>
        <v>1</v>
      </c>
      <c r="H216" s="31" t="b">
        <f>$H$215&gt;=0</f>
        <v>0</v>
      </c>
      <c r="M216" s="31" t="b">
        <f>$M$215&gt;=0</f>
        <v>1</v>
      </c>
      <c r="R216" s="31" t="b">
        <f>$R$215&gt;=0</f>
        <v>0</v>
      </c>
      <c r="W216" s="31" t="b">
        <f>$W$215&gt;=0</f>
        <v>0</v>
      </c>
      <c r="AB216" s="31" t="b">
        <f>$AB$215&gt;=0</f>
        <v>1</v>
      </c>
      <c r="AG216" s="31" t="b">
        <f>$AG$215&gt;=0</f>
        <v>1</v>
      </c>
      <c r="AL216" s="31" t="b">
        <f>$AL$215&gt;=0</f>
        <v>1</v>
      </c>
      <c r="AQ216" s="31" t="b">
        <f>$AQ$215&gt;=0</f>
        <v>0</v>
      </c>
    </row>
    <row r="217" spans="1:47" ht="32.1" customHeight="1">
      <c r="B217" s="12" t="s">
        <v>136</v>
      </c>
      <c r="C217" s="12" t="s">
        <v>437</v>
      </c>
      <c r="D217" s="12" t="s">
        <v>438</v>
      </c>
      <c r="E217" s="12" t="s">
        <v>439</v>
      </c>
      <c r="F217" s="12" t="s">
        <v>440</v>
      </c>
      <c r="G217" s="12" t="s">
        <v>441</v>
      </c>
      <c r="H217" s="12" t="s">
        <v>442</v>
      </c>
      <c r="I217" s="12" t="s">
        <v>443</v>
      </c>
      <c r="J217" s="12" t="s">
        <v>444</v>
      </c>
      <c r="K217" s="12" t="s">
        <v>445</v>
      </c>
      <c r="L217" s="12" t="s">
        <v>446</v>
      </c>
      <c r="M217" s="12" t="s">
        <v>447</v>
      </c>
      <c r="N217" s="12" t="s">
        <v>448</v>
      </c>
      <c r="O217" s="12" t="s">
        <v>449</v>
      </c>
      <c r="P217" s="12" t="s">
        <v>450</v>
      </c>
      <c r="Q217" s="12" t="s">
        <v>451</v>
      </c>
      <c r="R217" s="12" t="s">
        <v>452</v>
      </c>
      <c r="S217" s="12" t="s">
        <v>453</v>
      </c>
      <c r="T217" s="12" t="s">
        <v>454</v>
      </c>
      <c r="U217" s="12" t="s">
        <v>455</v>
      </c>
      <c r="V217" s="12" t="s">
        <v>456</v>
      </c>
      <c r="W217" s="12" t="s">
        <v>457</v>
      </c>
      <c r="X217" s="12" t="s">
        <v>458</v>
      </c>
      <c r="Y217" s="12" t="s">
        <v>459</v>
      </c>
      <c r="Z217" s="12" t="s">
        <v>460</v>
      </c>
      <c r="AA217" s="12" t="s">
        <v>461</v>
      </c>
      <c r="AB217" s="12" t="s">
        <v>462</v>
      </c>
      <c r="AC217" s="12" t="s">
        <v>463</v>
      </c>
      <c r="AD217" s="12" t="s">
        <v>464</v>
      </c>
      <c r="AE217" s="12" t="s">
        <v>465</v>
      </c>
      <c r="AF217" s="12" t="s">
        <v>466</v>
      </c>
      <c r="AG217" s="12" t="s">
        <v>467</v>
      </c>
      <c r="AH217" s="12" t="s">
        <v>468</v>
      </c>
      <c r="AI217" s="12" t="s">
        <v>469</v>
      </c>
      <c r="AJ217" s="12" t="s">
        <v>470</v>
      </c>
      <c r="AK217" s="12" t="s">
        <v>471</v>
      </c>
      <c r="AL217" s="12" t="s">
        <v>472</v>
      </c>
      <c r="AM217" s="12" t="s">
        <v>473</v>
      </c>
      <c r="AN217" s="12" t="s">
        <v>474</v>
      </c>
      <c r="AO217" s="12" t="s">
        <v>475</v>
      </c>
      <c r="AP217" s="12" t="s">
        <v>476</v>
      </c>
      <c r="AQ217" s="12" t="s">
        <v>477</v>
      </c>
      <c r="AR217" s="12" t="s">
        <v>478</v>
      </c>
      <c r="AS217" s="12" t="s">
        <v>479</v>
      </c>
      <c r="AT217" s="12" t="s">
        <v>480</v>
      </c>
      <c r="AU217" s="12" t="s">
        <v>481</v>
      </c>
    </row>
    <row r="218" spans="1:47">
      <c r="B218" s="13">
        <v>0</v>
      </c>
      <c r="C218" s="16">
        <f t="shared" ref="C218:C249" si="12">IF($C$211-12*$B218&lt;=0,0,($C$214*MIN(12,$C$211-12*$B218)-$C$210*(MIN(12,$C$211-12*$B218)-MAX(0,MIN(12,$C$211-12*$B218,$C$212-12*$B218))))/12+IF($B218=$C$205,$C$204,0))</f>
        <v>22000</v>
      </c>
      <c r="D218" s="16">
        <f>$C$199</f>
        <v>501747.56644426525</v>
      </c>
      <c r="E218" s="16">
        <f>IF(AND(C218&gt;0,D218&gt;0),C218/(1-$B$71*MAX(0,1-$C$199*(1-$C$200)/D218)),0)</f>
        <v>25219.715686731946</v>
      </c>
      <c r="F218" s="16">
        <f t="shared" ref="F218:F249" si="13">IF(E218&gt;0,IF(E218&lt;=D218,D218-E218,C218*(D218/E218-1)),D218-C218)</f>
        <v>476527.85075753328</v>
      </c>
      <c r="G218" s="16">
        <f>IF(E218&gt;0,IF(E218&lt;=D218,$C$199*(1-$C$200)*(1-E218/D218),0),IF(AND(C218&lt;0,F218&gt;0),$C$199*(1-$C$200)-C218,$C$199*(1-$C$200)))/$B$74</f>
        <v>237784.85826364905</v>
      </c>
      <c r="H218" s="16">
        <f t="shared" ref="H218:H249" si="14">IF($H$211-12*$B218&lt;=0,0,($H$214*MIN(12,$H$211-12*$B218)-$H$210*(MIN(12,$H$211-12*$B218)-MAX(0,MIN(12,$H$211-12*$B218,$H$212-12*$B218))))/12+IF($B218=$H$205,$H$204,0))</f>
        <v>22000</v>
      </c>
      <c r="I218" s="16">
        <f>$H$199</f>
        <v>366892.00699528563</v>
      </c>
      <c r="J218" s="16">
        <f>IF(AND(H218&gt;0,I218&gt;0),H218/(1-$B$71*MAX(0,1-$H$199*(1-$H$200)/I218)),0)</f>
        <v>24695.405324603034</v>
      </c>
      <c r="K218" s="16">
        <f t="shared" ref="K218:K249" si="15">IF(J218&gt;0,IF(J218&lt;=I218,I218-J218,H218*(I218/J218-1)),I218-H218)</f>
        <v>342196.6016706826</v>
      </c>
      <c r="L218" s="16">
        <f>IF(J218&gt;0,IF(J218&lt;=I218,$H$199*(1-$H$200)*(1-J218/I218),0),IF(AND(H218&lt;0,K218&gt;0),$H$199*(1-$H$200)-H218,$H$199*(1-$H$200)))/$B$74</f>
        <v>194652.02724719336</v>
      </c>
      <c r="M218" s="16">
        <f t="shared" ref="M218:M249" si="16">IF($M$211-12*$B218&lt;=0,0,($M$214*MIN(12,$M$211-12*$B218)-$M$210*(MIN(12,$M$211-12*$B218)-MAX(0,MIN(12,$M$211-12*$B218,$M$212-12*$B218))))/12+IF($B218=$M$205,$M$204,0))</f>
        <v>22000</v>
      </c>
      <c r="N218" s="16">
        <f>$M$199</f>
        <v>430722.65995650442</v>
      </c>
      <c r="O218" s="16">
        <f>IF(AND(M218&gt;0,N218&gt;0),M218/(1-$B$71*MAX(0,1-$M$199*(1-$M$200)/N218)),0)</f>
        <v>24957.754082761912</v>
      </c>
      <c r="P218" s="16">
        <f t="shared" ref="P218:P249" si="17">IF(O218&gt;0,IF(O218&lt;=N218,N218-O218,M218*(N218/O218-1)),N218-M218)</f>
        <v>405764.90587374248</v>
      </c>
      <c r="Q218" s="16">
        <f>IF(O218&gt;0,IF(O218&lt;=N218,$M$199*(1-$M$200)*(1-O218/N218),0),IF(AND(M218&lt;0,P218&gt;0),$M$199*(1-$M$200)-M218,$M$199*(1-$M$200)))/$B$74</f>
        <v>216483.79880067136</v>
      </c>
      <c r="R218" s="16">
        <f t="shared" ref="R218:R249" si="18">IF($R$211-12*$B218&lt;=0,0,($R$214*MIN(12,$R$211-12*$B218)-$R$210*(MIN(12,$R$211-12*$B218)-MAX(0,MIN(12,$R$211-12*$B218,$R$212-12*$B218))))/12+IF($B218=$R$205,$R$204,0))</f>
        <v>22000</v>
      </c>
      <c r="S218" s="16">
        <f>$R$199</f>
        <v>397236.41553927236</v>
      </c>
      <c r="T218" s="16">
        <f>IF(AND(R218&gt;0,S218&gt;0),R218/(1-$B$71*MAX(0,1-$R$199*(1-$R$200)/S218)),0)</f>
        <v>24823.526343608482</v>
      </c>
      <c r="U218" s="16">
        <f t="shared" ref="U218:U249" si="19">IF(T218&gt;0,IF(T218&lt;=S218,S218-T218,R218*(S218/T218-1)),S218-R218)</f>
        <v>372412.88919566385</v>
      </c>
      <c r="V218" s="16">
        <f>IF(T218&gt;0,IF(T218&lt;=S218,$R$199*(1-$R$200)*(1-T218/S218),0),IF(AND(R218&lt;0,U218&gt;0),$R$199*(1-$R$200)-R218,$R$199*(1-$R$200)))/$B$74</f>
        <v>205383.22804112863</v>
      </c>
      <c r="W218" s="16">
        <f t="shared" ref="W218:W249" si="20">IF($W$211-12*$B218&lt;=0,0,($W$214*MIN(12,$W$211-12*$B218)-$W$210*(MIN(12,$W$211-12*$B218)-MAX(0,MIN(12,$W$211-12*$B218,$W$212-12*$B218))))/12+IF($B218=$W$205,$W$204,0))</f>
        <v>22000</v>
      </c>
      <c r="X218" s="16">
        <f>$W$199</f>
        <v>412831.87325871823</v>
      </c>
      <c r="Y218" s="16">
        <f>IF(AND(W218&gt;0,X218&gt;0),W218/(1-$B$71*MAX(0,1-$W$199*(1-$W$200)/X218)),0)</f>
        <v>24886.947093702456</v>
      </c>
      <c r="Z218" s="16">
        <f t="shared" ref="Z218:Z249" si="21">IF(Y218&gt;0,IF(Y218&lt;=X218,X218-Y218,W218*(X218/Y218-1)),X218-W218)</f>
        <v>387944.92616501579</v>
      </c>
      <c r="AA218" s="16">
        <f>IF(Y218&gt;0,IF(Y218&lt;=X218,$W$199*(1-$W$200)*(1-Y218/X218),0),IF(AND(W218&lt;0,Z218&gt;0),$W$199*(1-$W$200)-W218,$W$199*(1-$W$200)))/$B$74</f>
        <v>210645.22957705846</v>
      </c>
      <c r="AB218" s="16">
        <f t="shared" ref="AB218:AB249" si="22">IF($AB$211-12*$B218&lt;=0,0,($AB$214*MIN(12,$AB$211-12*$B218)-$AB$210*(MIN(12,$AB$211-12*$B218)-MAX(0,MIN(12,$AB$211-12*$B218,$AB$212-12*$B218))))/12+IF($B218=$AB$205,$AB$204,0))</f>
        <v>22000</v>
      </c>
      <c r="AC218" s="16">
        <f>$AB$199</f>
        <v>420737.70255032601</v>
      </c>
      <c r="AD218" s="16">
        <f>IF(AND(AB218&gt;0,AC218&gt;0),AB218/(1-$B$71*MAX(0,1-$AB$199*(1-$AB$200)/AC218)),0)</f>
        <v>24918.488968684615</v>
      </c>
      <c r="AE218" s="16">
        <f t="shared" ref="AE218:AE249" si="23">IF(AD218&gt;0,IF(AD218&lt;=AC218,AC218-AD218,AB218*(AC218/AD218-1)),AC218-AB218)</f>
        <v>395819.21358164138</v>
      </c>
      <c r="AF218" s="16">
        <f>IF(AD218&gt;0,IF(AD218&lt;=AC218,$AB$199*(1-$AB$200)*(1-AD218/AC218),0),IF(AND(AB218&lt;0,AE218&gt;0),$AB$199*(1-$AB$200)-AB218,$AB$199*(1-$AB$200)))/$B$74</f>
        <v>213250.69641263821</v>
      </c>
      <c r="AG218" s="16">
        <f t="shared" ref="AG218:AG249" si="24">IF($AG$211-12*$B218&lt;=0,0,($AG$214*MIN(12,$AG$211-12*$B218)-$AG$210*(MIN(12,$AG$211-12*$B218)-MAX(0,MIN(12,$AG$211-12*$B218,$AG$212-12*$B218))))/12+IF($B218=$AG$205,$AG$204,0))</f>
        <v>22000</v>
      </c>
      <c r="AH218" s="16">
        <f>$AG$199</f>
        <v>416775.71044742735</v>
      </c>
      <c r="AI218" s="16">
        <f>IF(AND(AG218&gt;0,AH218&gt;0),AG218/(1-$B$71*MAX(0,1-$AG$199*(1-$AG$200)/AH218)),0)</f>
        <v>24902.73230185459</v>
      </c>
      <c r="AJ218" s="16">
        <f t="shared" ref="AJ218:AJ249" si="25">IF(AI218&gt;0,IF(AI218&lt;=AH218,AH218-AI218,AG218*(AH218/AI218-1)),AH218-AG218)</f>
        <v>391872.97814557276</v>
      </c>
      <c r="AK218" s="16">
        <f>IF(AI218&gt;0,IF(AI218&lt;=AH218,$AG$199*(1-$AG$200)*(1-AI218/AH218),0),IF(AND(AG218&lt;0,AJ218&gt;0),$AG$199*(1-$AG$200)-AG218,$AG$199*(1-$AG$200)))/$B$74</f>
        <v>211950.07998824652</v>
      </c>
      <c r="AL218" s="16">
        <f t="shared" ref="AL218:AL249" si="26">IF($AL$211-12*$B218&lt;=0,0,($AL$214*MIN(12,$AL$211-12*$B218)-$AL$210*(MIN(12,$AL$211-12*$B218)-MAX(0,MIN(12,$AL$211-12*$B218,$AL$212-12*$B218))))/12+IF($B218=$AL$205,$AL$204,0))</f>
        <v>22000</v>
      </c>
      <c r="AM218" s="16">
        <f>$AL$199</f>
        <v>414801.52769717301</v>
      </c>
      <c r="AN218" s="16">
        <f>IF(AND(AL218&gt;0,AM218&gt;0),AL218/(1-$B$71*MAX(0,1-$AL$199*(1-$AL$200)/AM218)),0)</f>
        <v>24894.84324888328</v>
      </c>
      <c r="AO218" s="16">
        <f t="shared" ref="AO218:AO249" si="27">IF(AN218&gt;0,IF(AN218&lt;=AM218,AM218-AN218,AL218*(AM218/AN218-1)),AM218-AL218)</f>
        <v>389906.68444828974</v>
      </c>
      <c r="AP218" s="16">
        <f>IF(AN218&gt;0,IF(AN218&lt;=AM218,$AL$199*(1-$AL$200)*(1-AN218/AM218),0),IF(AND(AL218&lt;0,AO218&gt;0),$AL$199*(1-$AL$200)-AL218,$AL$199*(1-$AL$200)))/$B$74</f>
        <v>211298.1848420935</v>
      </c>
      <c r="AQ218" s="16">
        <f t="shared" ref="AQ218:AQ249" si="28">IF($AQ$211-12*$B218&lt;=0,0,($AQ$214*MIN(12,$AQ$211-12*$B218)-$AQ$210*(MIN(12,$AQ$211-12*$B218)-MAX(0,MIN(12,$AQ$211-12*$B218,$AQ$212-12*$B218))))/12+IF($B218=$AQ$205,$AQ$204,0))</f>
        <v>22000</v>
      </c>
      <c r="AR218" s="16">
        <f>$AQ$199</f>
        <v>412831.87325871823</v>
      </c>
      <c r="AS218" s="16">
        <f>IF(AND(AQ218&gt;0,AR218&gt;0),AQ218/(1-$B$71*MAX(0,1-$AQ$199*(1-$AQ$200)/AR218)),0)</f>
        <v>24886.947093702456</v>
      </c>
      <c r="AT218" s="16">
        <f t="shared" ref="AT218:AT249" si="29">IF(AS218&gt;0,IF(AS218&lt;=AR218,AR218-AS218,AQ218*(AR218/AS218-1)),AR218-AQ218)</f>
        <v>387944.92616501579</v>
      </c>
      <c r="AU218" s="16">
        <f>IF(AS218&gt;0,IF(AS218&lt;=AR218,$AQ$199*(1-$AQ$200)*(1-AS218/AR218),0),IF(AND(AQ218&lt;0,AT218&gt;0),$AQ$199*(1-$AQ$200)-AQ218,$AQ$199*(1-$AQ$200)))/$B$74</f>
        <v>210645.22957705846</v>
      </c>
    </row>
    <row r="219" spans="1:47">
      <c r="B219" s="13">
        <v>1</v>
      </c>
      <c r="C219" s="16">
        <f t="shared" si="12"/>
        <v>22000</v>
      </c>
      <c r="D219" s="16">
        <f t="shared" ref="D219:D250" si="30">IF($B219&gt;$C$213,F218,F218*$B$73*IF(F218&gt;0,$B$72,1))</f>
        <v>489842.03890769876</v>
      </c>
      <c r="E219" s="16">
        <f t="shared" ref="E219:E250" si="31">IF(AND(C219&gt;0,D219&gt;0),C219/(1-$B$71*MAX(0,1-G218/D219)),0)</f>
        <v>25397.932367466568</v>
      </c>
      <c r="F219" s="16">
        <f t="shared" si="13"/>
        <v>464444.1065402322</v>
      </c>
      <c r="G219" s="16">
        <f t="shared" ref="G219:G250" si="32">IF(E219&gt;0,IF(E219&lt;=D219,G218*(1-E219/D219),0),IF(AND(C219&lt;0,F219&gt;0),G218-C219,G218))/$B$74</f>
        <v>221035.19268655361</v>
      </c>
      <c r="H219" s="16">
        <f t="shared" si="14"/>
        <v>22000</v>
      </c>
      <c r="I219" s="16">
        <f t="shared" ref="I219:I250" si="33">IF($B219&gt;$H$213,K218,K218*$B$73*IF(K218&gt;0,$B$72,1))</f>
        <v>351757.57472136151</v>
      </c>
      <c r="J219" s="16">
        <f t="shared" ref="J219:J250" si="34">IF(AND(H219&gt;0,I219&gt;0),H219/(1-$B$71*MAX(0,1-L218/I219)),0)</f>
        <v>24890.364893156519</v>
      </c>
      <c r="K219" s="16">
        <f t="shared" si="15"/>
        <v>326867.209828205</v>
      </c>
      <c r="L219" s="16">
        <f t="shared" ref="L219:L250" si="35">IF(J219&gt;0,IF(J219&lt;=I219,L218*(1-J219/I219),0),IF(AND(H219&lt;0,K219&gt;0),L218-H219,L218))/$B$74</f>
        <v>177331.81412219492</v>
      </c>
      <c r="M219" s="16">
        <f t="shared" si="16"/>
        <v>22000</v>
      </c>
      <c r="N219" s="16">
        <f t="shared" ref="N219:N250" si="36">IF($B219&gt;$M$213,P218,P218*$B$73*IF(P218&gt;0,$B$72,1))</f>
        <v>417101.97734385484</v>
      </c>
      <c r="O219" s="16">
        <f t="shared" ref="O219:O250" si="37">IF(AND(M219&gt;0,N219&gt;0),M219/(1-$B$71*MAX(0,1-Q218/N219)),0)</f>
        <v>25144.44031297055</v>
      </c>
      <c r="P219" s="16">
        <f t="shared" si="17"/>
        <v>391957.5370308843</v>
      </c>
      <c r="Q219" s="16">
        <f t="shared" ref="Q219:Q250" si="38">IF(O219&gt;0,IF(O219&lt;=N219,Q218*(1-O219/N219),0),IF(AND(M219&lt;0,P219&gt;0),Q218-M219,Q218))/$B$74</f>
        <v>199444.47028571932</v>
      </c>
      <c r="R219" s="16">
        <f t="shared" si="18"/>
        <v>22000</v>
      </c>
      <c r="S219" s="16">
        <f t="shared" ref="S219:S250" si="39">IF($B219&gt;$R$213,U218,U218*$B$73*IF(U218&gt;0,$B$72,1))</f>
        <v>382818.10531979072</v>
      </c>
      <c r="T219" s="16">
        <f t="shared" ref="T219:T250" si="40">IF(AND(R219&gt;0,S219&gt;0),R219/(1-$B$71*MAX(0,1-V218/S219)),0)</f>
        <v>25014.471645048608</v>
      </c>
      <c r="U219" s="16">
        <f t="shared" si="19"/>
        <v>357803.63367474213</v>
      </c>
      <c r="V219" s="16">
        <f t="shared" ref="V219:V250" si="41">IF(T219&gt;0,IF(T219&lt;=S219,V218*(1-T219/S219),0),IF(AND(R219&lt;0,U219&gt;0),V218-R219,V218))/$B$74</f>
        <v>188198.9001056916</v>
      </c>
      <c r="W219" s="16">
        <f t="shared" si="20"/>
        <v>22000</v>
      </c>
      <c r="X219" s="16">
        <f t="shared" ref="X219:X250" si="42">IF($B219&gt;$W$213,Z218,Z218*$B$73*IF(Z218&gt;0,$B$72,1))</f>
        <v>398784.10740206629</v>
      </c>
      <c r="Y219" s="16">
        <f t="shared" ref="Y219:Y250" si="43">IF(AND(W219&gt;0,X219&gt;0),W219/(1-$B$71*MAX(0,1-AA218/X219)),0)</f>
        <v>25075.886859385606</v>
      </c>
      <c r="Z219" s="16">
        <f t="shared" si="21"/>
        <v>373708.2205426807</v>
      </c>
      <c r="AA219" s="16">
        <f t="shared" ref="AA219:AA250" si="44">IF(Y219&gt;0,IF(Y219&lt;=X219,AA218*(1-Y219/X219),0),IF(AND(W219&lt;0,Z219&gt;0),AA218-W219,AA218))/$B$74</f>
        <v>193529.09489434594</v>
      </c>
      <c r="AB219" s="16">
        <f t="shared" si="22"/>
        <v>22000</v>
      </c>
      <c r="AC219" s="16">
        <f t="shared" ref="AC219:AC250" si="45">IF($B219&gt;$AB$213,AE218,AE218*$B$73*IF(AE218&gt;0,$B$72,1))</f>
        <v>406878.40240911243</v>
      </c>
      <c r="AD219" s="16">
        <f t="shared" ref="AD219:AD250" si="46">IF(AND(AB219&gt;0,AC219&gt;0),AB219/(1-$B$71*MAX(0,1-AF218/AC219)),0)</f>
        <v>25106.426747968035</v>
      </c>
      <c r="AE219" s="16">
        <f t="shared" si="23"/>
        <v>381771.97566114442</v>
      </c>
      <c r="AF219" s="16">
        <f t="shared" ref="AF219:AF250" si="47">IF(AD219&gt;0,IF(AD219&lt;=AC219,AF218*(1-AD219/AC219),0),IF(AND(AB219&lt;0,AE219&gt;0),AF218-AB219,AF218))/$B$74</f>
        <v>196168.69102859081</v>
      </c>
      <c r="AG219" s="16">
        <f t="shared" si="24"/>
        <v>22000</v>
      </c>
      <c r="AH219" s="16">
        <f t="shared" ref="AH219:AH250" si="48">IF($B219&gt;$AG$213,AJ218,AJ218*$B$73*IF(AJ218&gt;0,$B$72,1))</f>
        <v>402821.90915496007</v>
      </c>
      <c r="AI219" s="16">
        <f t="shared" ref="AI219:AI250" si="49">IF(AND(AG219&gt;0,AH219&gt;0),AG219/(1-$B$71*MAX(0,1-AK218/AH219)),0)</f>
        <v>25091.170998524329</v>
      </c>
      <c r="AJ219" s="16">
        <f t="shared" si="25"/>
        <v>377730.73815643572</v>
      </c>
      <c r="AK219" s="16">
        <f t="shared" ref="AK219:AK250" si="50">IF(AI219&gt;0,IF(AI219&lt;=AH219,AK218*(1-AI219/AH219),0),IF(AND(AG219&lt;0,AJ219&gt;0),AK218-AG219,AK218))/$B$74</f>
        <v>194851.00805374095</v>
      </c>
      <c r="AL219" s="16">
        <f t="shared" si="26"/>
        <v>22000</v>
      </c>
      <c r="AM219" s="16">
        <f t="shared" ref="AM219:AM250" si="51">IF($B219&gt;$AL$213,AO218,AO218*$B$73*IF(AO218&gt;0,$B$72,1))</f>
        <v>400800.67721177498</v>
      </c>
      <c r="AN219" s="16">
        <f t="shared" ref="AN219:AN250" si="52">IF(AND(AL219&gt;0,AM219&gt;0),AL219/(1-$B$71*MAX(0,1-AP218/AM219)),0)</f>
        <v>25083.532461891788</v>
      </c>
      <c r="AO219" s="16">
        <f t="shared" si="27"/>
        <v>375717.14474988321</v>
      </c>
      <c r="AP219" s="16">
        <f t="shared" ref="AP219:AP250" si="53">IF(AN219&gt;0,IF(AN219&lt;=AM219,AP218*(1-AN219/AM219),0),IF(AND(AL219&lt;0,AO219&gt;0),AP218-AL219,AP218))/$B$74</f>
        <v>194190.58099828142</v>
      </c>
      <c r="AQ219" s="16">
        <f t="shared" si="28"/>
        <v>22000</v>
      </c>
      <c r="AR219" s="16">
        <f t="shared" ref="AR219:AR250" si="54">IF($B219&gt;$AQ$213,AT218,AT218*$B$73*IF(AT218&gt;0,$B$72,1))</f>
        <v>398784.10740206629</v>
      </c>
      <c r="AS219" s="16">
        <f t="shared" ref="AS219:AS250" si="55">IF(AND(AQ219&gt;0,AR219&gt;0),AQ219/(1-$B$71*MAX(0,1-AU218/AR219)),0)</f>
        <v>25075.886859385606</v>
      </c>
      <c r="AT219" s="16">
        <f t="shared" si="29"/>
        <v>373708.2205426807</v>
      </c>
      <c r="AU219" s="16">
        <f t="shared" ref="AU219:AU250" si="56">IF(AS219&gt;0,IF(AS219&lt;=AR219,AU218*(1-AS219/AR219),0),IF(AND(AQ219&lt;0,AT219&gt;0),AU218-AQ219,AU218))/$B$74</f>
        <v>193529.09489434594</v>
      </c>
    </row>
    <row r="220" spans="1:47">
      <c r="B220" s="13">
        <v>2</v>
      </c>
      <c r="C220" s="16">
        <f t="shared" si="12"/>
        <v>22000</v>
      </c>
      <c r="D220" s="16">
        <f t="shared" si="30"/>
        <v>477420.67487696634</v>
      </c>
      <c r="E220" s="16">
        <f t="shared" si="31"/>
        <v>25570.26816941033</v>
      </c>
      <c r="F220" s="16">
        <f t="shared" si="13"/>
        <v>451850.40670755599</v>
      </c>
      <c r="G220" s="16">
        <f t="shared" si="32"/>
        <v>205094.82859678578</v>
      </c>
      <c r="H220" s="16">
        <f t="shared" si="14"/>
        <v>22000</v>
      </c>
      <c r="I220" s="16">
        <f t="shared" si="33"/>
        <v>335999.87967080501</v>
      </c>
      <c r="J220" s="16">
        <f t="shared" si="34"/>
        <v>25079.196231976304</v>
      </c>
      <c r="K220" s="16">
        <f t="shared" si="15"/>
        <v>310920.68343882868</v>
      </c>
      <c r="L220" s="16">
        <f t="shared" si="35"/>
        <v>160878.11796166343</v>
      </c>
      <c r="M220" s="16">
        <f t="shared" si="16"/>
        <v>22000</v>
      </c>
      <c r="N220" s="16">
        <f t="shared" si="36"/>
        <v>402908.83061552723</v>
      </c>
      <c r="O220" s="16">
        <f t="shared" si="37"/>
        <v>25325.112051107775</v>
      </c>
      <c r="P220" s="16">
        <f t="shared" si="17"/>
        <v>377583.71856441943</v>
      </c>
      <c r="Q220" s="16">
        <f t="shared" si="38"/>
        <v>183243.38307732571</v>
      </c>
      <c r="R220" s="16">
        <f t="shared" si="18"/>
        <v>22000</v>
      </c>
      <c r="S220" s="16">
        <f t="shared" si="39"/>
        <v>367800.66719961446</v>
      </c>
      <c r="T220" s="16">
        <f t="shared" si="40"/>
        <v>25199.341780536412</v>
      </c>
      <c r="U220" s="16">
        <f t="shared" si="19"/>
        <v>342601.32541907806</v>
      </c>
      <c r="V220" s="16">
        <f t="shared" si="41"/>
        <v>171867.37158777058</v>
      </c>
      <c r="W220" s="16">
        <f t="shared" si="20"/>
        <v>22000</v>
      </c>
      <c r="X220" s="16">
        <f t="shared" si="42"/>
        <v>384149.62822464318</v>
      </c>
      <c r="Y220" s="16">
        <f t="shared" si="43"/>
        <v>25258.779475178839</v>
      </c>
      <c r="Z220" s="16">
        <f t="shared" si="21"/>
        <v>358890.84874946432</v>
      </c>
      <c r="AA220" s="16">
        <f t="shared" si="44"/>
        <v>177258.90454058175</v>
      </c>
      <c r="AB220" s="16">
        <f t="shared" si="22"/>
        <v>22000</v>
      </c>
      <c r="AC220" s="16">
        <f t="shared" si="45"/>
        <v>392438.6846611168</v>
      </c>
      <c r="AD220" s="16">
        <f t="shared" si="46"/>
        <v>25288.331745030981</v>
      </c>
      <c r="AE220" s="16">
        <f t="shared" si="23"/>
        <v>367150.3529160858</v>
      </c>
      <c r="AF220" s="16">
        <f t="shared" si="47"/>
        <v>179929.2049726868</v>
      </c>
      <c r="AG220" s="16">
        <f t="shared" si="24"/>
        <v>22000</v>
      </c>
      <c r="AH220" s="16">
        <f t="shared" si="48"/>
        <v>388284.53498052654</v>
      </c>
      <c r="AI220" s="16">
        <f t="shared" si="49"/>
        <v>25273.569699513017</v>
      </c>
      <c r="AJ220" s="16">
        <f t="shared" si="25"/>
        <v>363010.96528101352</v>
      </c>
      <c r="AK220" s="16">
        <f t="shared" si="50"/>
        <v>178596.1676908457</v>
      </c>
      <c r="AL220" s="16">
        <f t="shared" si="26"/>
        <v>22000</v>
      </c>
      <c r="AM220" s="16">
        <f t="shared" si="51"/>
        <v>386214.68177419499</v>
      </c>
      <c r="AN220" s="16">
        <f t="shared" si="52"/>
        <v>25266.17809468244</v>
      </c>
      <c r="AO220" s="16">
        <f t="shared" si="27"/>
        <v>360948.50367951253</v>
      </c>
      <c r="AP220" s="16">
        <f t="shared" si="53"/>
        <v>177928.06504380913</v>
      </c>
      <c r="AQ220" s="16">
        <f t="shared" si="28"/>
        <v>22000</v>
      </c>
      <c r="AR220" s="16">
        <f t="shared" si="54"/>
        <v>384149.62822464318</v>
      </c>
      <c r="AS220" s="16">
        <f t="shared" si="55"/>
        <v>25258.779475178839</v>
      </c>
      <c r="AT220" s="16">
        <f t="shared" si="29"/>
        <v>358890.84874946432</v>
      </c>
      <c r="AU220" s="16">
        <f t="shared" si="56"/>
        <v>177258.90454058175</v>
      </c>
    </row>
    <row r="221" spans="1:47">
      <c r="B221" s="13">
        <v>3</v>
      </c>
      <c r="C221" s="16">
        <f t="shared" si="12"/>
        <v>22000</v>
      </c>
      <c r="D221" s="16">
        <f t="shared" si="30"/>
        <v>464475.10707096511</v>
      </c>
      <c r="E221" s="16">
        <f t="shared" si="31"/>
        <v>25736.825668100879</v>
      </c>
      <c r="F221" s="16">
        <f t="shared" si="13"/>
        <v>438738.28140286426</v>
      </c>
      <c r="G221" s="16">
        <f t="shared" si="32"/>
        <v>189931.77386711523</v>
      </c>
      <c r="H221" s="16">
        <f t="shared" si="14"/>
        <v>22000</v>
      </c>
      <c r="I221" s="16">
        <f t="shared" si="33"/>
        <v>319607.80733410956</v>
      </c>
      <c r="J221" s="16">
        <f t="shared" si="34"/>
        <v>25261.981963794646</v>
      </c>
      <c r="K221" s="16">
        <f t="shared" si="15"/>
        <v>294345.82537031494</v>
      </c>
      <c r="L221" s="16">
        <f t="shared" si="35"/>
        <v>145257.07889608043</v>
      </c>
      <c r="M221" s="16">
        <f t="shared" si="16"/>
        <v>22000</v>
      </c>
      <c r="N221" s="16">
        <f t="shared" si="36"/>
        <v>388133.40766110929</v>
      </c>
      <c r="O221" s="16">
        <f t="shared" si="37"/>
        <v>25499.862439383323</v>
      </c>
      <c r="P221" s="16">
        <f t="shared" si="17"/>
        <v>362633.54522172594</v>
      </c>
      <c r="Q221" s="16">
        <f t="shared" si="38"/>
        <v>167847.57845116267</v>
      </c>
      <c r="R221" s="16">
        <f t="shared" si="18"/>
        <v>22000</v>
      </c>
      <c r="S221" s="16">
        <f t="shared" si="39"/>
        <v>352173.60645128711</v>
      </c>
      <c r="T221" s="16">
        <f t="shared" si="40"/>
        <v>25378.224638499541</v>
      </c>
      <c r="U221" s="16">
        <f t="shared" si="19"/>
        <v>326795.38181278756</v>
      </c>
      <c r="V221" s="16">
        <f t="shared" si="41"/>
        <v>156355.2143488311</v>
      </c>
      <c r="W221" s="16">
        <f t="shared" si="20"/>
        <v>22000</v>
      </c>
      <c r="X221" s="16">
        <f t="shared" si="42"/>
        <v>368918.25906352437</v>
      </c>
      <c r="Y221" s="16">
        <f t="shared" si="43"/>
        <v>25435.715346085242</v>
      </c>
      <c r="Z221" s="16">
        <f t="shared" si="21"/>
        <v>343482.54371743911</v>
      </c>
      <c r="AA221" s="16">
        <f t="shared" si="44"/>
        <v>161801.44998738435</v>
      </c>
      <c r="AB221" s="16">
        <f t="shared" si="22"/>
        <v>22000</v>
      </c>
      <c r="AC221" s="16">
        <f t="shared" si="45"/>
        <v>377408.53377656126</v>
      </c>
      <c r="AD221" s="16">
        <f t="shared" si="46"/>
        <v>25464.295593739836</v>
      </c>
      <c r="AE221" s="16">
        <f t="shared" si="23"/>
        <v>351944.23818282143</v>
      </c>
      <c r="AF221" s="16">
        <f t="shared" si="47"/>
        <v>164499.14039316005</v>
      </c>
      <c r="AG221" s="16">
        <f t="shared" si="24"/>
        <v>22000</v>
      </c>
      <c r="AH221" s="16">
        <f t="shared" si="48"/>
        <v>373153.49165096506</v>
      </c>
      <c r="AI221" s="16">
        <f t="shared" si="49"/>
        <v>25450.019426715822</v>
      </c>
      <c r="AJ221" s="16">
        <f t="shared" si="25"/>
        <v>347703.47222424927</v>
      </c>
      <c r="AK221" s="16">
        <f t="shared" si="50"/>
        <v>163152.40563872395</v>
      </c>
      <c r="AL221" s="16">
        <f t="shared" si="26"/>
        <v>22000</v>
      </c>
      <c r="AM221" s="16">
        <f t="shared" si="51"/>
        <v>371033.40487231809</v>
      </c>
      <c r="AN221" s="16">
        <f t="shared" si="52"/>
        <v>25442.870861318901</v>
      </c>
      <c r="AO221" s="16">
        <f t="shared" si="27"/>
        <v>345590.5340109992</v>
      </c>
      <c r="AP221" s="16">
        <f t="shared" si="53"/>
        <v>162477.45606623817</v>
      </c>
      <c r="AQ221" s="16">
        <f t="shared" si="28"/>
        <v>22000</v>
      </c>
      <c r="AR221" s="16">
        <f t="shared" si="54"/>
        <v>368918.25906352437</v>
      </c>
      <c r="AS221" s="16">
        <f t="shared" si="55"/>
        <v>25435.715346085242</v>
      </c>
      <c r="AT221" s="16">
        <f t="shared" si="29"/>
        <v>343482.54371743911</v>
      </c>
      <c r="AU221" s="16">
        <f t="shared" si="56"/>
        <v>161801.44998738435</v>
      </c>
    </row>
    <row r="222" spans="1:47">
      <c r="B222" s="13">
        <v>4</v>
      </c>
      <c r="C222" s="16">
        <f t="shared" si="12"/>
        <v>22000</v>
      </c>
      <c r="D222" s="16">
        <f t="shared" si="30"/>
        <v>450996.62898526032</v>
      </c>
      <c r="E222" s="16">
        <f t="shared" si="31"/>
        <v>25897.713198970192</v>
      </c>
      <c r="F222" s="16">
        <f t="shared" si="13"/>
        <v>425098.91578629013</v>
      </c>
      <c r="G222" s="16">
        <f t="shared" si="32"/>
        <v>175514.96596036162</v>
      </c>
      <c r="H222" s="16">
        <f t="shared" si="14"/>
        <v>22000</v>
      </c>
      <c r="I222" s="16">
        <f t="shared" si="33"/>
        <v>302569.84773116157</v>
      </c>
      <c r="J222" s="16">
        <f t="shared" si="34"/>
        <v>25438.812627506231</v>
      </c>
      <c r="K222" s="16">
        <f t="shared" si="15"/>
        <v>277131.03510365536</v>
      </c>
      <c r="L222" s="16">
        <f t="shared" si="35"/>
        <v>130435.75360986244</v>
      </c>
      <c r="M222" s="16">
        <f t="shared" si="16"/>
        <v>22000</v>
      </c>
      <c r="N222" s="16">
        <f t="shared" si="36"/>
        <v>372765.52647522098</v>
      </c>
      <c r="O222" s="16">
        <f t="shared" si="37"/>
        <v>25668.791457458046</v>
      </c>
      <c r="P222" s="16">
        <f t="shared" si="17"/>
        <v>347096.73501776293</v>
      </c>
      <c r="Q222" s="16">
        <f t="shared" si="38"/>
        <v>153225.02291033656</v>
      </c>
      <c r="R222" s="16">
        <f t="shared" si="18"/>
        <v>22000</v>
      </c>
      <c r="S222" s="16">
        <f t="shared" si="39"/>
        <v>335926.04478063685</v>
      </c>
      <c r="T222" s="16">
        <f t="shared" si="40"/>
        <v>25551.215497404679</v>
      </c>
      <c r="U222" s="16">
        <f t="shared" si="19"/>
        <v>310374.82928323216</v>
      </c>
      <c r="V222" s="16">
        <f t="shared" si="41"/>
        <v>141629.92156401038</v>
      </c>
      <c r="W222" s="16">
        <f t="shared" si="20"/>
        <v>22000</v>
      </c>
      <c r="X222" s="16">
        <f t="shared" si="42"/>
        <v>353079.44598890434</v>
      </c>
      <c r="Y222" s="16">
        <f t="shared" si="43"/>
        <v>25606.792006156655</v>
      </c>
      <c r="Z222" s="16">
        <f t="shared" si="21"/>
        <v>327472.6539827477</v>
      </c>
      <c r="AA222" s="16">
        <f t="shared" si="44"/>
        <v>147124.4460078275</v>
      </c>
      <c r="AB222" s="16">
        <f t="shared" si="22"/>
        <v>22000</v>
      </c>
      <c r="AC222" s="16">
        <f t="shared" si="45"/>
        <v>361777.56019764947</v>
      </c>
      <c r="AD222" s="16">
        <f t="shared" si="46"/>
        <v>25634.416927130715</v>
      </c>
      <c r="AE222" s="16">
        <f t="shared" si="23"/>
        <v>336143.14327051875</v>
      </c>
      <c r="AF222" s="16">
        <f t="shared" si="47"/>
        <v>149846.32363611742</v>
      </c>
      <c r="AG222" s="16">
        <f t="shared" si="24"/>
        <v>22000</v>
      </c>
      <c r="AH222" s="16">
        <f t="shared" si="48"/>
        <v>357418.30723819486</v>
      </c>
      <c r="AI222" s="16">
        <f t="shared" si="49"/>
        <v>25620.618266083042</v>
      </c>
      <c r="AJ222" s="16">
        <f t="shared" si="25"/>
        <v>331797.68897211179</v>
      </c>
      <c r="AK222" s="16">
        <f t="shared" si="50"/>
        <v>148487.49239430498</v>
      </c>
      <c r="AL222" s="16">
        <f t="shared" si="26"/>
        <v>22000</v>
      </c>
      <c r="AM222" s="16">
        <f t="shared" si="51"/>
        <v>355246.33353126649</v>
      </c>
      <c r="AN222" s="16">
        <f t="shared" si="52"/>
        <v>25613.708572403448</v>
      </c>
      <c r="AO222" s="16">
        <f t="shared" si="27"/>
        <v>329632.62495886302</v>
      </c>
      <c r="AP222" s="16">
        <f t="shared" si="53"/>
        <v>147806.496684768</v>
      </c>
      <c r="AQ222" s="16">
        <f t="shared" si="28"/>
        <v>22000</v>
      </c>
      <c r="AR222" s="16">
        <f t="shared" si="54"/>
        <v>353079.44598890434</v>
      </c>
      <c r="AS222" s="16">
        <f t="shared" si="55"/>
        <v>25606.792006156655</v>
      </c>
      <c r="AT222" s="16">
        <f t="shared" si="29"/>
        <v>327472.6539827477</v>
      </c>
      <c r="AU222" s="16">
        <f t="shared" si="56"/>
        <v>147124.4460078275</v>
      </c>
    </row>
    <row r="223" spans="1:47">
      <c r="B223" s="13">
        <v>5</v>
      </c>
      <c r="C223" s="16">
        <f t="shared" si="12"/>
        <v>22000</v>
      </c>
      <c r="D223" s="16">
        <f t="shared" si="30"/>
        <v>436976.17949335906</v>
      </c>
      <c r="E223" s="16">
        <f t="shared" si="31"/>
        <v>26053.044129224476</v>
      </c>
      <c r="F223" s="16">
        <f t="shared" si="13"/>
        <v>410923.13536413456</v>
      </c>
      <c r="G223" s="16">
        <f t="shared" si="32"/>
        <v>161814.26774253443</v>
      </c>
      <c r="H223" s="16">
        <f t="shared" si="14"/>
        <v>22000</v>
      </c>
      <c r="I223" s="16">
        <f t="shared" si="33"/>
        <v>284874.07622445148</v>
      </c>
      <c r="J223" s="16">
        <f t="shared" si="34"/>
        <v>25609.785876983035</v>
      </c>
      <c r="K223" s="16">
        <f t="shared" si="15"/>
        <v>259264.29034746846</v>
      </c>
      <c r="L223" s="16">
        <f t="shared" si="35"/>
        <v>116382.11722297013</v>
      </c>
      <c r="M223" s="16">
        <f t="shared" si="16"/>
        <v>22000</v>
      </c>
      <c r="N223" s="16">
        <f t="shared" si="36"/>
        <v>356794.61779415928</v>
      </c>
      <c r="O223" s="16">
        <f t="shared" si="37"/>
        <v>25832.005153983013</v>
      </c>
      <c r="P223" s="16">
        <f t="shared" si="17"/>
        <v>330962.61264017626</v>
      </c>
      <c r="Q223" s="16">
        <f t="shared" si="38"/>
        <v>139344.60697826144</v>
      </c>
      <c r="R223" s="16">
        <f t="shared" si="18"/>
        <v>22000</v>
      </c>
      <c r="S223" s="16">
        <f t="shared" si="39"/>
        <v>319046.70201340568</v>
      </c>
      <c r="T223" s="16">
        <f t="shared" si="40"/>
        <v>25718.416239560509</v>
      </c>
      <c r="U223" s="16">
        <f t="shared" si="19"/>
        <v>293328.28577384516</v>
      </c>
      <c r="V223" s="16">
        <f t="shared" si="41"/>
        <v>127659.90808415337</v>
      </c>
      <c r="W223" s="16">
        <f t="shared" si="20"/>
        <v>22000</v>
      </c>
      <c r="X223" s="16">
        <f t="shared" si="42"/>
        <v>336622.23993502569</v>
      </c>
      <c r="Y223" s="16">
        <f t="shared" si="43"/>
        <v>25772.113340421278</v>
      </c>
      <c r="Z223" s="16">
        <f t="shared" si="21"/>
        <v>310850.1265946044</v>
      </c>
      <c r="AA223" s="16">
        <f t="shared" si="44"/>
        <v>133196.5302939174</v>
      </c>
      <c r="AB223" s="16">
        <f t="shared" si="22"/>
        <v>22000</v>
      </c>
      <c r="AC223" s="16">
        <f t="shared" si="45"/>
        <v>345534.98269349709</v>
      </c>
      <c r="AD223" s="16">
        <f t="shared" si="46"/>
        <v>25798.800603548756</v>
      </c>
      <c r="AE223" s="16">
        <f t="shared" si="23"/>
        <v>319736.18208994833</v>
      </c>
      <c r="AF223" s="16">
        <f t="shared" si="47"/>
        <v>135939.50449478356</v>
      </c>
      <c r="AG223" s="16">
        <f t="shared" si="24"/>
        <v>22000</v>
      </c>
      <c r="AH223" s="16">
        <f t="shared" si="48"/>
        <v>341068.11640199262</v>
      </c>
      <c r="AI223" s="16">
        <f t="shared" si="49"/>
        <v>25785.470591641322</v>
      </c>
      <c r="AJ223" s="16">
        <f t="shared" si="25"/>
        <v>315282.6458103513</v>
      </c>
      <c r="AK223" s="16">
        <f t="shared" si="50"/>
        <v>134570.12164530117</v>
      </c>
      <c r="AL223" s="16">
        <f t="shared" si="26"/>
        <v>22000</v>
      </c>
      <c r="AM223" s="16">
        <f t="shared" si="51"/>
        <v>338842.56050021364</v>
      </c>
      <c r="AN223" s="16">
        <f t="shared" si="52"/>
        <v>25778.795358048312</v>
      </c>
      <c r="AO223" s="16">
        <f t="shared" si="27"/>
        <v>313063.76514216536</v>
      </c>
      <c r="AP223" s="16">
        <f t="shared" si="53"/>
        <v>133883.85257539756</v>
      </c>
      <c r="AQ223" s="16">
        <f t="shared" si="28"/>
        <v>22000</v>
      </c>
      <c r="AR223" s="16">
        <f t="shared" si="54"/>
        <v>336622.23993502569</v>
      </c>
      <c r="AS223" s="16">
        <f t="shared" si="55"/>
        <v>25772.113340421278</v>
      </c>
      <c r="AT223" s="16">
        <f t="shared" si="29"/>
        <v>310850.1265946044</v>
      </c>
      <c r="AU223" s="16">
        <f t="shared" si="56"/>
        <v>133196.5302939174</v>
      </c>
    </row>
    <row r="224" spans="1:47">
      <c r="B224" s="13">
        <v>6</v>
      </c>
      <c r="C224" s="16">
        <f t="shared" si="12"/>
        <v>22000</v>
      </c>
      <c r="D224" s="16">
        <f t="shared" si="30"/>
        <v>422404.3277662085</v>
      </c>
      <c r="E224" s="16">
        <f t="shared" si="31"/>
        <v>26202.936161243317</v>
      </c>
      <c r="F224" s="16">
        <f t="shared" si="13"/>
        <v>396201.3916049652</v>
      </c>
      <c r="G224" s="16">
        <f t="shared" si="32"/>
        <v>148800.46143430998</v>
      </c>
      <c r="H224" s="16">
        <f t="shared" si="14"/>
        <v>22000</v>
      </c>
      <c r="I224" s="16">
        <f t="shared" si="33"/>
        <v>266508.13461977674</v>
      </c>
      <c r="J224" s="16">
        <f t="shared" si="34"/>
        <v>25775.005703452825</v>
      </c>
      <c r="K224" s="16">
        <f t="shared" si="15"/>
        <v>240733.12891632391</v>
      </c>
      <c r="L224" s="16">
        <f t="shared" si="35"/>
        <v>103065.0629657893</v>
      </c>
      <c r="M224" s="16">
        <f t="shared" si="16"/>
        <v>22000</v>
      </c>
      <c r="N224" s="16">
        <f t="shared" si="36"/>
        <v>340209.70803734282</v>
      </c>
      <c r="O224" s="16">
        <f t="shared" si="37"/>
        <v>25989.614906136074</v>
      </c>
      <c r="P224" s="16">
        <f t="shared" si="17"/>
        <v>314220.09313120676</v>
      </c>
      <c r="Q224" s="16">
        <f t="shared" si="38"/>
        <v>126176.14194905228</v>
      </c>
      <c r="R224" s="16">
        <f t="shared" si="18"/>
        <v>22000</v>
      </c>
      <c r="S224" s="16">
        <f t="shared" si="39"/>
        <v>301523.8780783664</v>
      </c>
      <c r="T224" s="16">
        <f t="shared" si="40"/>
        <v>25879.934590760269</v>
      </c>
      <c r="U224" s="16">
        <f t="shared" si="19"/>
        <v>275643.94348760613</v>
      </c>
      <c r="V224" s="16">
        <f t="shared" si="41"/>
        <v>114414.50866908928</v>
      </c>
      <c r="W224" s="16">
        <f t="shared" si="20"/>
        <v>22000</v>
      </c>
      <c r="X224" s="16">
        <f t="shared" si="42"/>
        <v>319535.27913165762</v>
      </c>
      <c r="Y224" s="16">
        <f t="shared" si="43"/>
        <v>25931.788833699753</v>
      </c>
      <c r="Z224" s="16">
        <f t="shared" si="21"/>
        <v>293603.49029795785</v>
      </c>
      <c r="AA224" s="16">
        <f t="shared" si="44"/>
        <v>119987.26098550655</v>
      </c>
      <c r="AB224" s="16">
        <f t="shared" si="22"/>
        <v>22000</v>
      </c>
      <c r="AC224" s="16">
        <f t="shared" si="45"/>
        <v>328669.61101754149</v>
      </c>
      <c r="AD224" s="16">
        <f t="shared" si="46"/>
        <v>25957.556960178019</v>
      </c>
      <c r="AE224" s="16">
        <f t="shared" si="23"/>
        <v>302712.05405736348</v>
      </c>
      <c r="AF224" s="16">
        <f t="shared" si="47"/>
        <v>122748.35339055602</v>
      </c>
      <c r="AG224" s="16">
        <f t="shared" si="24"/>
        <v>22000</v>
      </c>
      <c r="AH224" s="16">
        <f t="shared" si="48"/>
        <v>324091.6429342925</v>
      </c>
      <c r="AI224" s="16">
        <f t="shared" si="49"/>
        <v>25944.686316656356</v>
      </c>
      <c r="AJ224" s="16">
        <f t="shared" si="25"/>
        <v>298146.95661763614</v>
      </c>
      <c r="AK224" s="16">
        <f t="shared" si="50"/>
        <v>121369.90762482658</v>
      </c>
      <c r="AL224" s="16">
        <f t="shared" si="26"/>
        <v>22000</v>
      </c>
      <c r="AM224" s="16">
        <f t="shared" si="51"/>
        <v>321810.76674023748</v>
      </c>
      <c r="AN224" s="16">
        <f t="shared" si="52"/>
        <v>25938.24091786248</v>
      </c>
      <c r="AO224" s="16">
        <f t="shared" si="27"/>
        <v>295872.52582237497</v>
      </c>
      <c r="AP224" s="16">
        <f t="shared" si="53"/>
        <v>120679.10991260028</v>
      </c>
      <c r="AQ224" s="16">
        <f t="shared" si="28"/>
        <v>22000</v>
      </c>
      <c r="AR224" s="16">
        <f t="shared" si="54"/>
        <v>319535.27913165762</v>
      </c>
      <c r="AS224" s="16">
        <f t="shared" si="55"/>
        <v>25931.788833699753</v>
      </c>
      <c r="AT224" s="16">
        <f t="shared" si="29"/>
        <v>293603.49029795785</v>
      </c>
      <c r="AU224" s="16">
        <f t="shared" si="56"/>
        <v>119987.26098550655</v>
      </c>
    </row>
    <row r="225" spans="2:47">
      <c r="B225" s="13">
        <v>7</v>
      </c>
      <c r="C225" s="16">
        <f t="shared" si="12"/>
        <v>22000</v>
      </c>
      <c r="D225" s="16">
        <f t="shared" si="30"/>
        <v>407271.25848640793</v>
      </c>
      <c r="E225" s="16">
        <f t="shared" si="31"/>
        <v>26347.510669357594</v>
      </c>
      <c r="F225" s="16">
        <f t="shared" si="13"/>
        <v>380923.74781705032</v>
      </c>
      <c r="G225" s="16">
        <f t="shared" si="32"/>
        <v>136445.24083048722</v>
      </c>
      <c r="H225" s="16">
        <f t="shared" si="14"/>
        <v>22000</v>
      </c>
      <c r="I225" s="16">
        <f t="shared" si="33"/>
        <v>247459.21253824601</v>
      </c>
      <c r="J225" s="16">
        <f t="shared" si="34"/>
        <v>25934.581684821223</v>
      </c>
      <c r="K225" s="16">
        <f t="shared" si="15"/>
        <v>221524.63085342478</v>
      </c>
      <c r="L225" s="16">
        <f t="shared" si="35"/>
        <v>90454.399765734983</v>
      </c>
      <c r="M225" s="16">
        <f t="shared" si="16"/>
        <v>22000</v>
      </c>
      <c r="N225" s="16">
        <f t="shared" si="36"/>
        <v>322999.40253329265</v>
      </c>
      <c r="O225" s="16">
        <f t="shared" si="37"/>
        <v>26141.736709760866</v>
      </c>
      <c r="P225" s="16">
        <f t="shared" si="17"/>
        <v>296857.6658235318</v>
      </c>
      <c r="Q225" s="16">
        <f t="shared" si="38"/>
        <v>113690.35472087721</v>
      </c>
      <c r="R225" s="16">
        <f t="shared" si="18"/>
        <v>22000</v>
      </c>
      <c r="S225" s="16">
        <f t="shared" si="39"/>
        <v>283345.43526864983</v>
      </c>
      <c r="T225" s="16">
        <f t="shared" si="40"/>
        <v>26035.883388762635</v>
      </c>
      <c r="U225" s="16">
        <f t="shared" si="19"/>
        <v>257309.55187988721</v>
      </c>
      <c r="V225" s="16">
        <f t="shared" si="41"/>
        <v>101863.97421435732</v>
      </c>
      <c r="W225" s="16">
        <f t="shared" si="20"/>
        <v>22000</v>
      </c>
      <c r="X225" s="16">
        <f t="shared" si="42"/>
        <v>301806.77181688277</v>
      </c>
      <c r="Y225" s="16">
        <f t="shared" si="43"/>
        <v>26085.932849121524</v>
      </c>
      <c r="Z225" s="16">
        <f t="shared" si="21"/>
        <v>275720.83896776126</v>
      </c>
      <c r="AA225" s="16">
        <f t="shared" si="44"/>
        <v>107467.1122344707</v>
      </c>
      <c r="AB225" s="16">
        <f t="shared" si="22"/>
        <v>22000</v>
      </c>
      <c r="AC225" s="16">
        <f t="shared" si="45"/>
        <v>311169.82884772622</v>
      </c>
      <c r="AD225" s="16">
        <f t="shared" si="46"/>
        <v>26110.801096681436</v>
      </c>
      <c r="AE225" s="16">
        <f t="shared" si="23"/>
        <v>285059.02775104478</v>
      </c>
      <c r="AF225" s="16">
        <f t="shared" si="47"/>
        <v>110243.45661044052</v>
      </c>
      <c r="AG225" s="16">
        <f t="shared" si="24"/>
        <v>22000</v>
      </c>
      <c r="AH225" s="16">
        <f t="shared" si="48"/>
        <v>306477.18258553289</v>
      </c>
      <c r="AI225" s="16">
        <f t="shared" si="49"/>
        <v>26098.380174702408</v>
      </c>
      <c r="AJ225" s="16">
        <f t="shared" si="25"/>
        <v>280378.80241083051</v>
      </c>
      <c r="AK225" s="16">
        <f t="shared" si="50"/>
        <v>108857.3805118201</v>
      </c>
      <c r="AL225" s="16">
        <f t="shared" si="26"/>
        <v>22000</v>
      </c>
      <c r="AM225" s="16">
        <f t="shared" si="51"/>
        <v>304139.20419385214</v>
      </c>
      <c r="AN225" s="16">
        <f t="shared" si="52"/>
        <v>26092.159800742455</v>
      </c>
      <c r="AO225" s="16">
        <f t="shared" si="27"/>
        <v>278047.04439310968</v>
      </c>
      <c r="AP225" s="16">
        <f t="shared" si="53"/>
        <v>108162.77085152899</v>
      </c>
      <c r="AQ225" s="16">
        <f t="shared" si="28"/>
        <v>22000</v>
      </c>
      <c r="AR225" s="16">
        <f t="shared" si="54"/>
        <v>301806.77181688277</v>
      </c>
      <c r="AS225" s="16">
        <f t="shared" si="55"/>
        <v>26085.932849121524</v>
      </c>
      <c r="AT225" s="16">
        <f t="shared" si="29"/>
        <v>275720.83896776126</v>
      </c>
      <c r="AU225" s="16">
        <f t="shared" si="56"/>
        <v>107467.1122344707</v>
      </c>
    </row>
    <row r="226" spans="2:47">
      <c r="B226" s="13">
        <v>8</v>
      </c>
      <c r="C226" s="16">
        <f t="shared" si="12"/>
        <v>22000</v>
      </c>
      <c r="D226" s="16">
        <f t="shared" si="30"/>
        <v>391566.75733105873</v>
      </c>
      <c r="E226" s="16">
        <f t="shared" si="31"/>
        <v>26486.892071383161</v>
      </c>
      <c r="F226" s="16">
        <f t="shared" si="13"/>
        <v>365079.86525967554</v>
      </c>
      <c r="G226" s="16">
        <f t="shared" si="32"/>
        <v>124721.20191836431</v>
      </c>
      <c r="H226" s="16">
        <f t="shared" si="14"/>
        <v>22000</v>
      </c>
      <c r="I226" s="16">
        <f t="shared" si="33"/>
        <v>227714.02903946949</v>
      </c>
      <c r="J226" s="16">
        <f t="shared" si="34"/>
        <v>26088.628264738989</v>
      </c>
      <c r="K226" s="16">
        <f t="shared" si="15"/>
        <v>201625.40077473049</v>
      </c>
      <c r="L226" s="16">
        <f t="shared" si="35"/>
        <v>78520.847869524689</v>
      </c>
      <c r="M226" s="16">
        <f t="shared" si="16"/>
        <v>22000</v>
      </c>
      <c r="N226" s="16">
        <f t="shared" si="36"/>
        <v>305151.86900664127</v>
      </c>
      <c r="O226" s="16">
        <f t="shared" si="37"/>
        <v>26288.490502177901</v>
      </c>
      <c r="P226" s="16">
        <f t="shared" si="17"/>
        <v>278863.37850446336</v>
      </c>
      <c r="Q226" s="16">
        <f t="shared" si="38"/>
        <v>101858.88084102458</v>
      </c>
      <c r="R226" s="16">
        <f t="shared" si="18"/>
        <v>22000</v>
      </c>
      <c r="S226" s="16">
        <f t="shared" si="39"/>
        <v>264498.78075941122</v>
      </c>
      <c r="T226" s="16">
        <f t="shared" si="40"/>
        <v>26186.379883051268</v>
      </c>
      <c r="U226" s="16">
        <f t="shared" si="19"/>
        <v>238312.40087635996</v>
      </c>
      <c r="V226" s="16">
        <f t="shared" si="41"/>
        <v>89979.466098004676</v>
      </c>
      <c r="W226" s="16">
        <f t="shared" si="20"/>
        <v>22000</v>
      </c>
      <c r="X226" s="16">
        <f t="shared" si="42"/>
        <v>283424.4792085205</v>
      </c>
      <c r="Y226" s="16">
        <f t="shared" si="43"/>
        <v>26234.663938605561</v>
      </c>
      <c r="Z226" s="16">
        <f t="shared" si="21"/>
        <v>257189.81526991492</v>
      </c>
      <c r="AA226" s="16">
        <f t="shared" si="44"/>
        <v>95607.467931864609</v>
      </c>
      <c r="AB226" s="16">
        <f t="shared" si="22"/>
        <v>22000</v>
      </c>
      <c r="AC226" s="16">
        <f t="shared" si="45"/>
        <v>293023.57698640897</v>
      </c>
      <c r="AD226" s="16">
        <f t="shared" si="46"/>
        <v>26258.652191127927</v>
      </c>
      <c r="AE226" s="16">
        <f t="shared" si="23"/>
        <v>266764.92479528103</v>
      </c>
      <c r="AF226" s="16">
        <f t="shared" si="47"/>
        <v>98396.309729069384</v>
      </c>
      <c r="AG226" s="16">
        <f t="shared" si="24"/>
        <v>22000</v>
      </c>
      <c r="AH226" s="16">
        <f t="shared" si="48"/>
        <v>288212.58615018916</v>
      </c>
      <c r="AI226" s="16">
        <f t="shared" si="49"/>
        <v>26246.671032859354</v>
      </c>
      <c r="AJ226" s="16">
        <f t="shared" si="25"/>
        <v>261965.9151173298</v>
      </c>
      <c r="AK226" s="16">
        <f t="shared" si="50"/>
        <v>97003.980005238103</v>
      </c>
      <c r="AL226" s="16">
        <f t="shared" si="26"/>
        <v>22000</v>
      </c>
      <c r="AM226" s="16">
        <f t="shared" si="51"/>
        <v>285815.67881345318</v>
      </c>
      <c r="AN226" s="16">
        <f t="shared" si="52"/>
        <v>26240.670716709403</v>
      </c>
      <c r="AO226" s="16">
        <f t="shared" si="27"/>
        <v>259575.00809674378</v>
      </c>
      <c r="AP226" s="16">
        <f t="shared" si="53"/>
        <v>96306.247178591613</v>
      </c>
      <c r="AQ226" s="16">
        <f t="shared" si="28"/>
        <v>22000</v>
      </c>
      <c r="AR226" s="16">
        <f t="shared" si="54"/>
        <v>283424.4792085205</v>
      </c>
      <c r="AS226" s="16">
        <f t="shared" si="55"/>
        <v>26234.663938605561</v>
      </c>
      <c r="AT226" s="16">
        <f t="shared" si="29"/>
        <v>257189.81526991492</v>
      </c>
      <c r="AU226" s="16">
        <f t="shared" si="56"/>
        <v>95607.467931864609</v>
      </c>
    </row>
    <row r="227" spans="2:47">
      <c r="B227" s="13">
        <v>9</v>
      </c>
      <c r="C227" s="16">
        <f t="shared" si="12"/>
        <v>22000</v>
      </c>
      <c r="D227" s="16">
        <f t="shared" si="30"/>
        <v>375280.19669503084</v>
      </c>
      <c r="E227" s="16">
        <f t="shared" si="31"/>
        <v>26621.207235844344</v>
      </c>
      <c r="F227" s="16">
        <f t="shared" si="13"/>
        <v>348658.9894591865</v>
      </c>
      <c r="G227" s="16">
        <f t="shared" si="32"/>
        <v>113601.83202601635</v>
      </c>
      <c r="H227" s="16">
        <f t="shared" si="14"/>
        <v>22000</v>
      </c>
      <c r="I227" s="16">
        <f t="shared" si="33"/>
        <v>207258.81447237646</v>
      </c>
      <c r="J227" s="16">
        <f t="shared" si="34"/>
        <v>26237.264063669303</v>
      </c>
      <c r="K227" s="16">
        <f t="shared" si="15"/>
        <v>181021.55040870715</v>
      </c>
      <c r="L227" s="16">
        <f t="shared" si="35"/>
        <v>67236.032628927991</v>
      </c>
      <c r="M227" s="16">
        <f t="shared" si="16"/>
        <v>22000</v>
      </c>
      <c r="N227" s="16">
        <f t="shared" si="36"/>
        <v>286654.82129987807</v>
      </c>
      <c r="O227" s="16">
        <f t="shared" si="37"/>
        <v>26429.999519239216</v>
      </c>
      <c r="P227" s="16">
        <f t="shared" si="17"/>
        <v>260224.82178063886</v>
      </c>
      <c r="Q227" s="16">
        <f t="shared" si="38"/>
        <v>90654.255893300928</v>
      </c>
      <c r="R227" s="16">
        <f t="shared" si="18"/>
        <v>22000</v>
      </c>
      <c r="S227" s="16">
        <f t="shared" si="39"/>
        <v>244970.84935684546</v>
      </c>
      <c r="T227" s="16">
        <f t="shared" si="40"/>
        <v>26331.545067789222</v>
      </c>
      <c r="U227" s="16">
        <f t="shared" si="19"/>
        <v>218639.30428905622</v>
      </c>
      <c r="V227" s="16">
        <f t="shared" si="41"/>
        <v>78733.048776942829</v>
      </c>
      <c r="W227" s="16">
        <f t="shared" si="20"/>
        <v>22000</v>
      </c>
      <c r="X227" s="16">
        <f t="shared" si="42"/>
        <v>264375.69870855636</v>
      </c>
      <c r="Y227" s="16">
        <f t="shared" si="43"/>
        <v>26378.104187057415</v>
      </c>
      <c r="Z227" s="16">
        <f t="shared" si="21"/>
        <v>237997.59452149895</v>
      </c>
      <c r="AA227" s="16">
        <f t="shared" si="44"/>
        <v>84380.613728157186</v>
      </c>
      <c r="AB227" s="16">
        <f t="shared" si="22"/>
        <v>22000</v>
      </c>
      <c r="AC227" s="16">
        <f t="shared" si="45"/>
        <v>274218.33679406118</v>
      </c>
      <c r="AD227" s="16">
        <f t="shared" si="46"/>
        <v>26401.232849877881</v>
      </c>
      <c r="AE227" s="16">
        <f t="shared" si="23"/>
        <v>247817.1039441833</v>
      </c>
      <c r="AF227" s="16">
        <f t="shared" si="47"/>
        <v>87179.309345654867</v>
      </c>
      <c r="AG227" s="16">
        <f t="shared" si="24"/>
        <v>22000</v>
      </c>
      <c r="AH227" s="16">
        <f t="shared" si="48"/>
        <v>269285.24278570799</v>
      </c>
      <c r="AI227" s="16">
        <f t="shared" si="49"/>
        <v>26389.681238748573</v>
      </c>
      <c r="AJ227" s="16">
        <f t="shared" si="25"/>
        <v>242895.56154695942</v>
      </c>
      <c r="AK227" s="16">
        <f t="shared" si="50"/>
        <v>85782.047202246802</v>
      </c>
      <c r="AL227" s="16">
        <f t="shared" si="26"/>
        <v>22000</v>
      </c>
      <c r="AM227" s="16">
        <f t="shared" si="51"/>
        <v>266827.5338229668</v>
      </c>
      <c r="AN227" s="16">
        <f t="shared" si="52"/>
        <v>26383.895882524277</v>
      </c>
      <c r="AO227" s="16">
        <f t="shared" si="27"/>
        <v>240443.63794044251</v>
      </c>
      <c r="AP227" s="16">
        <f t="shared" si="53"/>
        <v>85081.852260564774</v>
      </c>
      <c r="AQ227" s="16">
        <f t="shared" si="28"/>
        <v>22000</v>
      </c>
      <c r="AR227" s="16">
        <f t="shared" si="54"/>
        <v>264375.69870855636</v>
      </c>
      <c r="AS227" s="16">
        <f t="shared" si="55"/>
        <v>26378.104187057415</v>
      </c>
      <c r="AT227" s="16">
        <f t="shared" si="29"/>
        <v>237997.59452149895</v>
      </c>
      <c r="AU227" s="16">
        <f t="shared" si="56"/>
        <v>84380.613728157186</v>
      </c>
    </row>
    <row r="228" spans="2:47">
      <c r="B228" s="13">
        <v>10</v>
      </c>
      <c r="C228" s="16">
        <f t="shared" si="12"/>
        <v>22000</v>
      </c>
      <c r="D228" s="16">
        <f t="shared" si="30"/>
        <v>358400.52162467618</v>
      </c>
      <c r="E228" s="16">
        <f t="shared" si="31"/>
        <v>26750.584925418891</v>
      </c>
      <c r="F228" s="16">
        <f t="shared" si="13"/>
        <v>331649.93669925729</v>
      </c>
      <c r="G228" s="16">
        <f t="shared" si="32"/>
        <v>103061.4976303704</v>
      </c>
      <c r="H228" s="16">
        <f t="shared" si="14"/>
        <v>22000</v>
      </c>
      <c r="I228" s="16">
        <f t="shared" si="33"/>
        <v>186079.29252712641</v>
      </c>
      <c r="J228" s="16">
        <f t="shared" si="34"/>
        <v>26380.611223698113</v>
      </c>
      <c r="K228" s="16">
        <f t="shared" si="15"/>
        <v>159698.68130342831</v>
      </c>
      <c r="L228" s="16">
        <f t="shared" si="35"/>
        <v>56572.47658015792</v>
      </c>
      <c r="M228" s="16">
        <f t="shared" si="16"/>
        <v>22000</v>
      </c>
      <c r="N228" s="16">
        <f t="shared" si="36"/>
        <v>267495.50330118992</v>
      </c>
      <c r="O228" s="16">
        <f t="shared" si="37"/>
        <v>26566.389687738512</v>
      </c>
      <c r="P228" s="16">
        <f t="shared" si="17"/>
        <v>240929.11361345142</v>
      </c>
      <c r="Q228" s="16">
        <f t="shared" si="38"/>
        <v>80049.905358916818</v>
      </c>
      <c r="R228" s="16">
        <f t="shared" si="18"/>
        <v>22000</v>
      </c>
      <c r="S228" s="16">
        <f t="shared" si="39"/>
        <v>224748.08645089247</v>
      </c>
      <c r="T228" s="16">
        <f t="shared" si="40"/>
        <v>26471.503049397405</v>
      </c>
      <c r="U228" s="16">
        <f t="shared" si="19"/>
        <v>198276.58340149507</v>
      </c>
      <c r="V228" s="16">
        <f t="shared" si="41"/>
        <v>68097.680763797951</v>
      </c>
      <c r="W228" s="16">
        <f t="shared" si="20"/>
        <v>22000</v>
      </c>
      <c r="X228" s="16">
        <f t="shared" si="42"/>
        <v>244647.24731242965</v>
      </c>
      <c r="Y228" s="16">
        <f t="shared" si="43"/>
        <v>26516.378591560297</v>
      </c>
      <c r="Z228" s="16">
        <f t="shared" si="21"/>
        <v>218130.86872086936</v>
      </c>
      <c r="AA228" s="16">
        <f t="shared" si="44"/>
        <v>73759.727477660199</v>
      </c>
      <c r="AB228" s="16">
        <f t="shared" si="22"/>
        <v>22000</v>
      </c>
      <c r="AC228" s="16">
        <f t="shared" si="45"/>
        <v>254741.11382838379</v>
      </c>
      <c r="AD228" s="16">
        <f t="shared" si="46"/>
        <v>26538.668492630422</v>
      </c>
      <c r="AE228" s="16">
        <f t="shared" si="23"/>
        <v>228202.44533575338</v>
      </c>
      <c r="AF228" s="16">
        <f t="shared" si="47"/>
        <v>76565.743267031576</v>
      </c>
      <c r="AG228" s="16">
        <f t="shared" si="24"/>
        <v>22000</v>
      </c>
      <c r="AH228" s="16">
        <f t="shared" si="48"/>
        <v>249682.06353658147</v>
      </c>
      <c r="AI228" s="16">
        <f t="shared" si="49"/>
        <v>26527.536002648158</v>
      </c>
      <c r="AJ228" s="16">
        <f t="shared" si="25"/>
        <v>223154.52753393332</v>
      </c>
      <c r="AK228" s="16">
        <f t="shared" si="50"/>
        <v>75164.814911552821</v>
      </c>
      <c r="AL228" s="16">
        <f t="shared" si="26"/>
        <v>22000</v>
      </c>
      <c r="AM228" s="16">
        <f t="shared" si="51"/>
        <v>247161.6331844985</v>
      </c>
      <c r="AN228" s="16">
        <f t="shared" si="52"/>
        <v>26521.960402339937</v>
      </c>
      <c r="AO228" s="16">
        <f t="shared" si="27"/>
        <v>220639.67278215857</v>
      </c>
      <c r="AP228" s="16">
        <f t="shared" si="53"/>
        <v>74462.791423372531</v>
      </c>
      <c r="AQ228" s="16">
        <f t="shared" si="28"/>
        <v>22000</v>
      </c>
      <c r="AR228" s="16">
        <f t="shared" si="54"/>
        <v>244647.24731242965</v>
      </c>
      <c r="AS228" s="16">
        <f t="shared" si="55"/>
        <v>26516.378591560297</v>
      </c>
      <c r="AT228" s="16">
        <f t="shared" si="29"/>
        <v>218130.86872086936</v>
      </c>
      <c r="AU228" s="16">
        <f t="shared" si="56"/>
        <v>73759.727477660199</v>
      </c>
    </row>
    <row r="229" spans="2:47">
      <c r="B229" s="13">
        <v>11</v>
      </c>
      <c r="C229" s="16">
        <f t="shared" si="12"/>
        <v>22000</v>
      </c>
      <c r="D229" s="16">
        <f t="shared" si="30"/>
        <v>340916.23593063455</v>
      </c>
      <c r="E229" s="16">
        <f t="shared" si="31"/>
        <v>26875.155276774745</v>
      </c>
      <c r="F229" s="16">
        <f t="shared" si="13"/>
        <v>314041.08065385983</v>
      </c>
      <c r="G229" s="16">
        <f t="shared" si="32"/>
        <v>93075.43095290201</v>
      </c>
      <c r="H229" s="16">
        <f t="shared" si="14"/>
        <v>22000</v>
      </c>
      <c r="I229" s="16">
        <f t="shared" si="33"/>
        <v>164160.66245904609</v>
      </c>
      <c r="J229" s="16">
        <f t="shared" si="34"/>
        <v>26518.794788357212</v>
      </c>
      <c r="K229" s="16">
        <f t="shared" si="15"/>
        <v>137641.86767068887</v>
      </c>
      <c r="L229" s="16">
        <f t="shared" si="35"/>
        <v>46503.589948059569</v>
      </c>
      <c r="M229" s="16">
        <f t="shared" si="16"/>
        <v>22000</v>
      </c>
      <c r="N229" s="16">
        <f t="shared" si="36"/>
        <v>247660.67304781126</v>
      </c>
      <c r="O229" s="16">
        <f t="shared" si="37"/>
        <v>26697.789053869496</v>
      </c>
      <c r="P229" s="16">
        <f t="shared" si="17"/>
        <v>220962.88399394177</v>
      </c>
      <c r="Q229" s="16">
        <f t="shared" si="38"/>
        <v>70020.133081379332</v>
      </c>
      <c r="R229" s="16">
        <f t="shared" si="18"/>
        <v>22000</v>
      </c>
      <c r="S229" s="16">
        <f t="shared" si="39"/>
        <v>203816.43114173284</v>
      </c>
      <c r="T229" s="16">
        <f t="shared" si="40"/>
        <v>26606.380449738735</v>
      </c>
      <c r="U229" s="16">
        <f t="shared" si="19"/>
        <v>177210.05069199411</v>
      </c>
      <c r="V229" s="16">
        <f t="shared" si="41"/>
        <v>58047.204115362481</v>
      </c>
      <c r="W229" s="16">
        <f t="shared" si="20"/>
        <v>22000</v>
      </c>
      <c r="X229" s="16">
        <f t="shared" si="42"/>
        <v>224225.44519293046</v>
      </c>
      <c r="Y229" s="16">
        <f t="shared" si="43"/>
        <v>26649.614476403669</v>
      </c>
      <c r="Z229" s="16">
        <f t="shared" si="21"/>
        <v>197575.83071652681</v>
      </c>
      <c r="AA229" s="16">
        <f t="shared" si="44"/>
        <v>63718.868238048148</v>
      </c>
      <c r="AB229" s="16">
        <f t="shared" si="22"/>
        <v>22000</v>
      </c>
      <c r="AC229" s="16">
        <f t="shared" si="45"/>
        <v>234578.42165843432</v>
      </c>
      <c r="AD229" s="16">
        <f t="shared" si="46"/>
        <v>26671.086773408249</v>
      </c>
      <c r="AE229" s="16">
        <f t="shared" si="23"/>
        <v>207907.33488502607</v>
      </c>
      <c r="AF229" s="16">
        <f t="shared" si="47"/>
        <v>66529.779267535123</v>
      </c>
      <c r="AG229" s="16">
        <f t="shared" si="24"/>
        <v>22000</v>
      </c>
      <c r="AH229" s="16">
        <f t="shared" si="48"/>
        <v>229389.46503323142</v>
      </c>
      <c r="AI229" s="16">
        <f t="shared" si="49"/>
        <v>26660.362815497043</v>
      </c>
      <c r="AJ229" s="16">
        <f t="shared" si="25"/>
        <v>202729.10221773438</v>
      </c>
      <c r="AK229" s="16">
        <f t="shared" si="50"/>
        <v>65126.39653269812</v>
      </c>
      <c r="AL229" s="16">
        <f t="shared" si="26"/>
        <v>22000</v>
      </c>
      <c r="AM229" s="16">
        <f t="shared" si="51"/>
        <v>226804.34523969208</v>
      </c>
      <c r="AN229" s="16">
        <f t="shared" si="52"/>
        <v>26654.99168421685</v>
      </c>
      <c r="AO229" s="16">
        <f t="shared" si="27"/>
        <v>200149.35355547522</v>
      </c>
      <c r="AP229" s="16">
        <f t="shared" si="53"/>
        <v>64423.150891392645</v>
      </c>
      <c r="AQ229" s="16">
        <f t="shared" si="28"/>
        <v>22000</v>
      </c>
      <c r="AR229" s="16">
        <f t="shared" si="54"/>
        <v>224225.44519293046</v>
      </c>
      <c r="AS229" s="16">
        <f t="shared" si="55"/>
        <v>26649.614476403669</v>
      </c>
      <c r="AT229" s="16">
        <f t="shared" si="29"/>
        <v>197575.83071652681</v>
      </c>
      <c r="AU229" s="16">
        <f t="shared" si="56"/>
        <v>63718.868238048148</v>
      </c>
    </row>
    <row r="230" spans="2:47">
      <c r="B230" s="13">
        <v>12</v>
      </c>
      <c r="C230" s="16">
        <f t="shared" si="12"/>
        <v>11501.34166653461</v>
      </c>
      <c r="D230" s="16">
        <f t="shared" si="30"/>
        <v>322815.38844732865</v>
      </c>
      <c r="E230" s="16">
        <f t="shared" si="31"/>
        <v>14112.694795260102</v>
      </c>
      <c r="F230" s="16">
        <f t="shared" si="13"/>
        <v>308702.69365206856</v>
      </c>
      <c r="G230" s="16">
        <f t="shared" si="32"/>
        <v>87261.178467995429</v>
      </c>
      <c r="H230" s="16">
        <f t="shared" si="14"/>
        <v>22000</v>
      </c>
      <c r="I230" s="16">
        <f t="shared" si="33"/>
        <v>141487.58145340794</v>
      </c>
      <c r="J230" s="16">
        <f t="shared" si="34"/>
        <v>26651.942118296207</v>
      </c>
      <c r="K230" s="16">
        <f t="shared" si="15"/>
        <v>114835.63933511173</v>
      </c>
      <c r="L230" s="16">
        <f t="shared" si="35"/>
        <v>37003.659706013132</v>
      </c>
      <c r="M230" s="16">
        <f t="shared" si="16"/>
        <v>22000</v>
      </c>
      <c r="N230" s="16">
        <f t="shared" si="36"/>
        <v>227136.5869727325</v>
      </c>
      <c r="O230" s="16">
        <f t="shared" si="37"/>
        <v>26824.327248046888</v>
      </c>
      <c r="P230" s="16">
        <f t="shared" si="17"/>
        <v>200312.25972468563</v>
      </c>
      <c r="Q230" s="16">
        <f t="shared" si="38"/>
        <v>60540.108464228215</v>
      </c>
      <c r="R230" s="16">
        <f t="shared" si="18"/>
        <v>22000</v>
      </c>
      <c r="S230" s="16">
        <f t="shared" si="39"/>
        <v>182161.29950832843</v>
      </c>
      <c r="T230" s="16">
        <f t="shared" si="40"/>
        <v>26736.30584548293</v>
      </c>
      <c r="U230" s="16">
        <f t="shared" si="19"/>
        <v>155424.99366284552</v>
      </c>
      <c r="V230" s="16">
        <f t="shared" si="41"/>
        <v>48556.332562788899</v>
      </c>
      <c r="W230" s="16">
        <f t="shared" si="20"/>
        <v>22000</v>
      </c>
      <c r="X230" s="16">
        <f t="shared" si="42"/>
        <v>203096.09942674657</v>
      </c>
      <c r="Y230" s="16">
        <f t="shared" si="43"/>
        <v>26777.940944399412</v>
      </c>
      <c r="Z230" s="16">
        <f t="shared" si="21"/>
        <v>176318.15848234715</v>
      </c>
      <c r="AA230" s="16">
        <f t="shared" si="44"/>
        <v>54232.963954555365</v>
      </c>
      <c r="AB230" s="16">
        <f t="shared" si="22"/>
        <v>22000</v>
      </c>
      <c r="AC230" s="16">
        <f t="shared" si="45"/>
        <v>213716.26582171369</v>
      </c>
      <c r="AD230" s="16">
        <f t="shared" si="46"/>
        <v>26798.617037869313</v>
      </c>
      <c r="AE230" s="16">
        <f t="shared" si="23"/>
        <v>186917.64878384437</v>
      </c>
      <c r="AF230" s="16">
        <f t="shared" si="47"/>
        <v>57046.452554986514</v>
      </c>
      <c r="AG230" s="16">
        <f t="shared" si="24"/>
        <v>22000</v>
      </c>
      <c r="AH230" s="16">
        <f t="shared" si="48"/>
        <v>208393.35333369789</v>
      </c>
      <c r="AI230" s="16">
        <f t="shared" si="49"/>
        <v>26788.290903207406</v>
      </c>
      <c r="AJ230" s="16">
        <f t="shared" si="25"/>
        <v>181605.06243049048</v>
      </c>
      <c r="AK230" s="16">
        <f t="shared" si="50"/>
        <v>55641.773630750336</v>
      </c>
      <c r="AL230" s="16">
        <f t="shared" si="26"/>
        <v>22000</v>
      </c>
      <c r="AM230" s="16">
        <f t="shared" si="51"/>
        <v>205741.52649381521</v>
      </c>
      <c r="AN230" s="16">
        <f t="shared" si="52"/>
        <v>26783.118892937007</v>
      </c>
      <c r="AO230" s="16">
        <f t="shared" si="27"/>
        <v>178958.40760087821</v>
      </c>
      <c r="AP230" s="16">
        <f t="shared" si="53"/>
        <v>54937.885416800425</v>
      </c>
      <c r="AQ230" s="16">
        <f t="shared" si="28"/>
        <v>22000</v>
      </c>
      <c r="AR230" s="16">
        <f t="shared" si="54"/>
        <v>203096.09942674657</v>
      </c>
      <c r="AS230" s="16">
        <f t="shared" si="55"/>
        <v>26777.940944399412</v>
      </c>
      <c r="AT230" s="16">
        <f t="shared" si="29"/>
        <v>176318.15848234715</v>
      </c>
      <c r="AU230" s="16">
        <f t="shared" si="56"/>
        <v>54232.963954555365</v>
      </c>
    </row>
    <row r="231" spans="2:47">
      <c r="B231" s="13">
        <v>13</v>
      </c>
      <c r="C231" s="16">
        <f t="shared" si="12"/>
        <v>1002.6833330692219</v>
      </c>
      <c r="D231" s="16">
        <f t="shared" si="30"/>
        <v>317327.84691270738</v>
      </c>
      <c r="E231" s="16">
        <f t="shared" si="31"/>
        <v>1235.5974882992318</v>
      </c>
      <c r="F231" s="16">
        <f t="shared" si="13"/>
        <v>316092.24942440813</v>
      </c>
      <c r="G231" s="16">
        <f t="shared" si="32"/>
        <v>85217.063385938978</v>
      </c>
      <c r="H231" s="16">
        <f t="shared" si="14"/>
        <v>22000</v>
      </c>
      <c r="I231" s="16">
        <f t="shared" si="33"/>
        <v>118044.14709813475</v>
      </c>
      <c r="J231" s="16">
        <f t="shared" si="34"/>
        <v>26780.182343246666</v>
      </c>
      <c r="K231" s="16">
        <f t="shared" si="15"/>
        <v>91263.964754888089</v>
      </c>
      <c r="L231" s="16">
        <f t="shared" si="35"/>
        <v>28047.837321138559</v>
      </c>
      <c r="M231" s="16">
        <f t="shared" si="16"/>
        <v>22000</v>
      </c>
      <c r="N231" s="16">
        <f t="shared" si="36"/>
        <v>205908.98426139334</v>
      </c>
      <c r="O231" s="16">
        <f t="shared" si="37"/>
        <v>26946.134986067238</v>
      </c>
      <c r="P231" s="16">
        <f t="shared" si="17"/>
        <v>178962.84927532609</v>
      </c>
      <c r="Q231" s="16">
        <f t="shared" si="38"/>
        <v>51585.852527862342</v>
      </c>
      <c r="R231" s="16">
        <f t="shared" si="18"/>
        <v>22000</v>
      </c>
      <c r="S231" s="16">
        <f t="shared" si="39"/>
        <v>159767.56798578543</v>
      </c>
      <c r="T231" s="16">
        <f t="shared" si="40"/>
        <v>26861.409243860671</v>
      </c>
      <c r="U231" s="16">
        <f t="shared" si="19"/>
        <v>132906.15874192477</v>
      </c>
      <c r="V231" s="16">
        <f t="shared" si="41"/>
        <v>39600.638411696877</v>
      </c>
      <c r="W231" s="16">
        <f t="shared" si="20"/>
        <v>22000</v>
      </c>
      <c r="X231" s="16">
        <f t="shared" si="42"/>
        <v>181244.48783034392</v>
      </c>
      <c r="Y231" s="16">
        <f t="shared" si="43"/>
        <v>26901.488364583063</v>
      </c>
      <c r="Z231" s="16">
        <f t="shared" si="21"/>
        <v>154342.99946576086</v>
      </c>
      <c r="AA231" s="16">
        <f t="shared" si="44"/>
        <v>45277.797956168411</v>
      </c>
      <c r="AB231" s="16">
        <f t="shared" si="22"/>
        <v>22000</v>
      </c>
      <c r="AC231" s="16">
        <f t="shared" si="45"/>
        <v>192140.12789086497</v>
      </c>
      <c r="AD231" s="16">
        <f t="shared" si="46"/>
        <v>26921.389816988594</v>
      </c>
      <c r="AE231" s="16">
        <f t="shared" si="23"/>
        <v>165218.73807387636</v>
      </c>
      <c r="AF231" s="16">
        <f t="shared" si="47"/>
        <v>48091.652069638214</v>
      </c>
      <c r="AG231" s="16">
        <f t="shared" si="24"/>
        <v>22000</v>
      </c>
      <c r="AH231" s="16">
        <f t="shared" si="48"/>
        <v>186679.10787479838</v>
      </c>
      <c r="AI231" s="16">
        <f t="shared" si="49"/>
        <v>26911.450717355794</v>
      </c>
      <c r="AJ231" s="16">
        <f t="shared" si="25"/>
        <v>159767.65715744259</v>
      </c>
      <c r="AK231" s="16">
        <f t="shared" si="50"/>
        <v>46686.782333478033</v>
      </c>
      <c r="AL231" s="16">
        <f t="shared" si="26"/>
        <v>22000</v>
      </c>
      <c r="AM231" s="16">
        <f t="shared" si="51"/>
        <v>183958.50550924678</v>
      </c>
      <c r="AN231" s="16">
        <f t="shared" si="52"/>
        <v>26906.472439199959</v>
      </c>
      <c r="AO231" s="16">
        <f t="shared" si="27"/>
        <v>157052.03307004683</v>
      </c>
      <c r="AP231" s="16">
        <f t="shared" si="53"/>
        <v>45982.804726154151</v>
      </c>
      <c r="AQ231" s="16">
        <f t="shared" si="28"/>
        <v>22000</v>
      </c>
      <c r="AR231" s="16">
        <f t="shared" si="54"/>
        <v>181244.48783034392</v>
      </c>
      <c r="AS231" s="16">
        <f t="shared" si="55"/>
        <v>26901.488364583063</v>
      </c>
      <c r="AT231" s="16">
        <f t="shared" si="29"/>
        <v>154342.99946576086</v>
      </c>
      <c r="AU231" s="16">
        <f t="shared" si="56"/>
        <v>45277.797956168411</v>
      </c>
    </row>
    <row r="232" spans="2:47">
      <c r="B232" s="13">
        <v>14</v>
      </c>
      <c r="C232" s="16">
        <f t="shared" si="12"/>
        <v>1002.6833330692219</v>
      </c>
      <c r="D232" s="16">
        <f t="shared" si="30"/>
        <v>324923.86687332607</v>
      </c>
      <c r="E232" s="16">
        <f t="shared" si="31"/>
        <v>1240.6535578357546</v>
      </c>
      <c r="F232" s="16">
        <f t="shared" si="13"/>
        <v>323683.21331549034</v>
      </c>
      <c r="G232" s="16">
        <f t="shared" si="32"/>
        <v>83227.137179763842</v>
      </c>
      <c r="H232" s="16">
        <f t="shared" si="14"/>
        <v>22000</v>
      </c>
      <c r="I232" s="16">
        <f t="shared" si="33"/>
        <v>93813.879930139665</v>
      </c>
      <c r="J232" s="16">
        <f t="shared" si="34"/>
        <v>26903.645850370231</v>
      </c>
      <c r="K232" s="16">
        <f t="shared" si="15"/>
        <v>66910.234079769434</v>
      </c>
      <c r="L232" s="16">
        <f t="shared" si="35"/>
        <v>19612.125312104057</v>
      </c>
      <c r="M232" s="16">
        <f t="shared" si="16"/>
        <v>22000</v>
      </c>
      <c r="N232" s="16">
        <f t="shared" si="36"/>
        <v>183963.0712840787</v>
      </c>
      <c r="O232" s="16">
        <f t="shared" si="37"/>
        <v>27063.343606289058</v>
      </c>
      <c r="P232" s="16">
        <f t="shared" si="17"/>
        <v>156899.72767778963</v>
      </c>
      <c r="Q232" s="16">
        <f t="shared" si="38"/>
        <v>43134.222948333751</v>
      </c>
      <c r="R232" s="16">
        <f t="shared" si="18"/>
        <v>22000</v>
      </c>
      <c r="S232" s="16">
        <f t="shared" si="39"/>
        <v>136619.55681717413</v>
      </c>
      <c r="T232" s="16">
        <f t="shared" si="40"/>
        <v>26981.821594690729</v>
      </c>
      <c r="U232" s="16">
        <f t="shared" si="19"/>
        <v>109637.7352224834</v>
      </c>
      <c r="V232" s="16">
        <f t="shared" si="41"/>
        <v>31156.53833752764</v>
      </c>
      <c r="W232" s="16">
        <f t="shared" si="20"/>
        <v>22000</v>
      </c>
      <c r="X232" s="16">
        <f t="shared" si="42"/>
        <v>158655.34287083423</v>
      </c>
      <c r="Y232" s="16">
        <f t="shared" si="43"/>
        <v>27020.387896085511</v>
      </c>
      <c r="Z232" s="16">
        <f t="shared" si="21"/>
        <v>131634.95497474872</v>
      </c>
      <c r="AA232" s="16">
        <f t="shared" si="44"/>
        <v>36829.994388035702</v>
      </c>
      <c r="AB232" s="16">
        <f t="shared" si="22"/>
        <v>22000</v>
      </c>
      <c r="AC232" s="16">
        <f t="shared" si="45"/>
        <v>169834.94961566047</v>
      </c>
      <c r="AD232" s="16">
        <f t="shared" si="46"/>
        <v>27039.536356847795</v>
      </c>
      <c r="AE232" s="16">
        <f t="shared" si="23"/>
        <v>142795.41325881268</v>
      </c>
      <c r="AF232" s="16">
        <f t="shared" si="47"/>
        <v>39642.105739718332</v>
      </c>
      <c r="AG232" s="16">
        <f t="shared" si="24"/>
        <v>22000</v>
      </c>
      <c r="AH232" s="16">
        <f t="shared" si="48"/>
        <v>164231.56549842155</v>
      </c>
      <c r="AI232" s="16">
        <f t="shared" si="49"/>
        <v>27029.973462014335</v>
      </c>
      <c r="AJ232" s="16">
        <f t="shared" si="25"/>
        <v>137201.59203640721</v>
      </c>
      <c r="AK232" s="16">
        <f t="shared" si="50"/>
        <v>38238.098674943052</v>
      </c>
      <c r="AL232" s="16">
        <f t="shared" si="26"/>
        <v>22000</v>
      </c>
      <c r="AM232" s="16">
        <f t="shared" si="51"/>
        <v>161440.06687402393</v>
      </c>
      <c r="AN232" s="16">
        <f t="shared" si="52"/>
        <v>27025.183504974408</v>
      </c>
      <c r="AO232" s="16">
        <f t="shared" si="27"/>
        <v>134414.88336904952</v>
      </c>
      <c r="AP232" s="16">
        <f t="shared" si="53"/>
        <v>37534.558908299921</v>
      </c>
      <c r="AQ232" s="16">
        <f t="shared" si="28"/>
        <v>22000</v>
      </c>
      <c r="AR232" s="16">
        <f t="shared" si="54"/>
        <v>158655.34287083423</v>
      </c>
      <c r="AS232" s="16">
        <f t="shared" si="55"/>
        <v>27020.387896085511</v>
      </c>
      <c r="AT232" s="16">
        <f t="shared" si="29"/>
        <v>131634.95497474872</v>
      </c>
      <c r="AU232" s="16">
        <f t="shared" si="56"/>
        <v>36829.994388035702</v>
      </c>
    </row>
    <row r="233" spans="2:47">
      <c r="B233" s="13">
        <v>15</v>
      </c>
      <c r="C233" s="16">
        <f t="shared" si="12"/>
        <v>1002.6833330692219</v>
      </c>
      <c r="D233" s="16">
        <f t="shared" si="30"/>
        <v>332726.92229552515</v>
      </c>
      <c r="E233" s="16">
        <f t="shared" si="31"/>
        <v>1245.5144597468698</v>
      </c>
      <c r="F233" s="16">
        <f t="shared" si="13"/>
        <v>331481.40783577826</v>
      </c>
      <c r="G233" s="16">
        <f t="shared" si="32"/>
        <v>81289.792737111842</v>
      </c>
      <c r="H233" s="16">
        <f t="shared" si="14"/>
        <v>22000</v>
      </c>
      <c r="I233" s="16">
        <f t="shared" si="33"/>
        <v>68779.70601995819</v>
      </c>
      <c r="J233" s="16">
        <f t="shared" si="34"/>
        <v>27022.463808770699</v>
      </c>
      <c r="K233" s="16">
        <f t="shared" si="15"/>
        <v>41757.242211187491</v>
      </c>
      <c r="L233" s="16">
        <f t="shared" si="35"/>
        <v>11673.362743730666</v>
      </c>
      <c r="M233" s="16">
        <f t="shared" si="16"/>
        <v>22000</v>
      </c>
      <c r="N233" s="16">
        <f t="shared" si="36"/>
        <v>161283.50606910707</v>
      </c>
      <c r="O233" s="16">
        <f t="shared" si="37"/>
        <v>27176.084642253041</v>
      </c>
      <c r="P233" s="16">
        <f t="shared" si="17"/>
        <v>134107.42142685404</v>
      </c>
      <c r="Q233" s="16">
        <f t="shared" si="38"/>
        <v>35162.898196960872</v>
      </c>
      <c r="R233" s="16">
        <f t="shared" si="18"/>
        <v>22000</v>
      </c>
      <c r="S233" s="16">
        <f t="shared" si="39"/>
        <v>112701.01354459958</v>
      </c>
      <c r="T233" s="16">
        <f t="shared" si="40"/>
        <v>27097.674338277986</v>
      </c>
      <c r="U233" s="16">
        <f t="shared" si="19"/>
        <v>85603.339206321602</v>
      </c>
      <c r="V233" s="16">
        <f t="shared" si="41"/>
        <v>23201.278197899301</v>
      </c>
      <c r="W233" s="16">
        <f t="shared" si="20"/>
        <v>22000</v>
      </c>
      <c r="X233" s="16">
        <f t="shared" si="42"/>
        <v>135312.83561674319</v>
      </c>
      <c r="Y233" s="16">
        <f t="shared" si="43"/>
        <v>27134.771047687507</v>
      </c>
      <c r="Z233" s="16">
        <f t="shared" si="21"/>
        <v>108178.06456905568</v>
      </c>
      <c r="AA233" s="16">
        <f t="shared" si="44"/>
        <v>28867.002700520497</v>
      </c>
      <c r="AB233" s="16">
        <f t="shared" si="22"/>
        <v>22000</v>
      </c>
      <c r="AC233" s="16">
        <f t="shared" si="45"/>
        <v>146785.1171052639</v>
      </c>
      <c r="AD233" s="16">
        <f t="shared" si="46"/>
        <v>27153.18818400392</v>
      </c>
      <c r="AE233" s="16">
        <f t="shared" si="23"/>
        <v>119631.92892125997</v>
      </c>
      <c r="AF233" s="16">
        <f t="shared" si="47"/>
        <v>31675.364813309458</v>
      </c>
      <c r="AG233" s="16">
        <f t="shared" si="24"/>
        <v>22000</v>
      </c>
      <c r="AH233" s="16">
        <f t="shared" si="48"/>
        <v>141035.00451790442</v>
      </c>
      <c r="AI233" s="16">
        <f t="shared" si="49"/>
        <v>27143.990656213602</v>
      </c>
      <c r="AJ233" s="16">
        <f t="shared" si="25"/>
        <v>113891.01386169082</v>
      </c>
      <c r="AK233" s="16">
        <f t="shared" si="50"/>
        <v>30273.223005592976</v>
      </c>
      <c r="AL233" s="16">
        <f t="shared" si="26"/>
        <v>22000</v>
      </c>
      <c r="AM233" s="16">
        <f t="shared" si="51"/>
        <v>138170.43521038076</v>
      </c>
      <c r="AN233" s="16">
        <f t="shared" si="52"/>
        <v>27139.383604507206</v>
      </c>
      <c r="AO233" s="16">
        <f t="shared" si="27"/>
        <v>111031.05160587355</v>
      </c>
      <c r="AP233" s="16">
        <f t="shared" si="53"/>
        <v>29570.622863851102</v>
      </c>
      <c r="AQ233" s="16">
        <f t="shared" si="28"/>
        <v>22000</v>
      </c>
      <c r="AR233" s="16">
        <f t="shared" si="54"/>
        <v>135312.83561674319</v>
      </c>
      <c r="AS233" s="16">
        <f t="shared" si="55"/>
        <v>27134.771047687507</v>
      </c>
      <c r="AT233" s="16">
        <f t="shared" si="29"/>
        <v>108178.06456905568</v>
      </c>
      <c r="AU233" s="16">
        <f t="shared" si="56"/>
        <v>28867.002700520497</v>
      </c>
    </row>
    <row r="234" spans="2:47">
      <c r="B234" s="13">
        <v>16</v>
      </c>
      <c r="C234" s="16">
        <f t="shared" si="12"/>
        <v>1002.6833330692219</v>
      </c>
      <c r="D234" s="16">
        <f t="shared" si="30"/>
        <v>340742.99837070995</v>
      </c>
      <c r="E234" s="16">
        <f t="shared" si="31"/>
        <v>1250.186139609493</v>
      </c>
      <c r="F234" s="16">
        <f t="shared" si="13"/>
        <v>339492.81223110046</v>
      </c>
      <c r="G234" s="16">
        <f t="shared" si="32"/>
        <v>79403.471047854007</v>
      </c>
      <c r="H234" s="16">
        <f t="shared" si="14"/>
        <v>22000</v>
      </c>
      <c r="I234" s="16">
        <f t="shared" si="33"/>
        <v>42923.939558568069</v>
      </c>
      <c r="J234" s="16">
        <f t="shared" si="34"/>
        <v>27136.767729678038</v>
      </c>
      <c r="K234" s="16">
        <f t="shared" si="15"/>
        <v>15787.17182889003</v>
      </c>
      <c r="L234" s="16">
        <f t="shared" si="35"/>
        <v>4209.2097787772382</v>
      </c>
      <c r="M234" s="16">
        <f t="shared" si="16"/>
        <v>22000</v>
      </c>
      <c r="N234" s="16">
        <f t="shared" si="36"/>
        <v>137854.38278152034</v>
      </c>
      <c r="O234" s="16">
        <f t="shared" si="37"/>
        <v>27284.489429941266</v>
      </c>
      <c r="P234" s="16">
        <f t="shared" si="17"/>
        <v>110569.89335157907</v>
      </c>
      <c r="Q234" s="16">
        <f t="shared" si="38"/>
        <v>27650.360895046611</v>
      </c>
      <c r="R234" s="16">
        <f t="shared" si="18"/>
        <v>22000</v>
      </c>
      <c r="S234" s="16">
        <f t="shared" si="39"/>
        <v>87995.09650374623</v>
      </c>
      <c r="T234" s="16">
        <f t="shared" si="40"/>
        <v>27209.098988532478</v>
      </c>
      <c r="U234" s="16">
        <f t="shared" si="19"/>
        <v>60785.997515213749</v>
      </c>
      <c r="V234" s="16">
        <f t="shared" si="41"/>
        <v>15712.916979516775</v>
      </c>
      <c r="W234" s="16">
        <f t="shared" si="20"/>
        <v>22000</v>
      </c>
      <c r="X234" s="16">
        <f t="shared" si="42"/>
        <v>111200.55969311511</v>
      </c>
      <c r="Y234" s="16">
        <f t="shared" si="43"/>
        <v>27244.769272333953</v>
      </c>
      <c r="Z234" s="16">
        <f t="shared" si="21"/>
        <v>83955.790420781152</v>
      </c>
      <c r="AA234" s="16">
        <f t="shared" si="44"/>
        <v>21367.081310944395</v>
      </c>
      <c r="AB234" s="16">
        <f t="shared" si="22"/>
        <v>22000</v>
      </c>
      <c r="AC234" s="16">
        <f t="shared" si="45"/>
        <v>122974.44501531997</v>
      </c>
      <c r="AD234" s="16">
        <f t="shared" si="46"/>
        <v>27262.476705678553</v>
      </c>
      <c r="AE234" s="16">
        <f t="shared" si="23"/>
        <v>95711.968309641423</v>
      </c>
      <c r="AF234" s="16">
        <f t="shared" si="47"/>
        <v>24169.787381834794</v>
      </c>
      <c r="AG234" s="16">
        <f t="shared" si="24"/>
        <v>22000</v>
      </c>
      <c r="AH234" s="16">
        <f t="shared" si="48"/>
        <v>117073.12878898648</v>
      </c>
      <c r="AI234" s="16">
        <f t="shared" si="49"/>
        <v>27253.633731296402</v>
      </c>
      <c r="AJ234" s="16">
        <f t="shared" si="25"/>
        <v>89819.495057690074</v>
      </c>
      <c r="AK234" s="16">
        <f t="shared" si="50"/>
        <v>22770.463584515499</v>
      </c>
      <c r="AL234" s="16">
        <f t="shared" si="26"/>
        <v>22000</v>
      </c>
      <c r="AM234" s="16">
        <f t="shared" si="51"/>
        <v>114133.25918774166</v>
      </c>
      <c r="AN234" s="16">
        <f t="shared" si="52"/>
        <v>27249.204180257908</v>
      </c>
      <c r="AO234" s="16">
        <f t="shared" si="27"/>
        <v>86884.055007483752</v>
      </c>
      <c r="AP234" s="16">
        <f t="shared" si="53"/>
        <v>22069.279932097052</v>
      </c>
      <c r="AQ234" s="16">
        <f t="shared" si="28"/>
        <v>22000</v>
      </c>
      <c r="AR234" s="16">
        <f t="shared" si="54"/>
        <v>111200.55969311511</v>
      </c>
      <c r="AS234" s="16">
        <f t="shared" si="55"/>
        <v>27244.769272333953</v>
      </c>
      <c r="AT234" s="16">
        <f t="shared" si="29"/>
        <v>83955.790420781152</v>
      </c>
      <c r="AU234" s="16">
        <f t="shared" si="56"/>
        <v>21367.081310944395</v>
      </c>
    </row>
    <row r="235" spans="2:47">
      <c r="B235" s="13">
        <v>17</v>
      </c>
      <c r="C235" s="16">
        <f t="shared" si="12"/>
        <v>1002.6833330692219</v>
      </c>
      <c r="D235" s="16">
        <f t="shared" si="30"/>
        <v>348978.24140483746</v>
      </c>
      <c r="E235" s="16">
        <f t="shared" si="31"/>
        <v>1254.6744970225145</v>
      </c>
      <c r="F235" s="16">
        <f t="shared" si="13"/>
        <v>347723.56690781494</v>
      </c>
      <c r="G235" s="16">
        <f t="shared" si="32"/>
        <v>77566.660132614939</v>
      </c>
      <c r="H235" s="16">
        <f t="shared" si="14"/>
        <v>22000</v>
      </c>
      <c r="I235" s="16">
        <f t="shared" si="33"/>
        <v>16228.265409789219</v>
      </c>
      <c r="J235" s="16">
        <f t="shared" si="34"/>
        <v>27246.689061577399</v>
      </c>
      <c r="K235" s="16">
        <f t="shared" si="15"/>
        <v>-8896.6890542738965</v>
      </c>
      <c r="L235" s="16">
        <f t="shared" si="35"/>
        <v>0</v>
      </c>
      <c r="M235" s="16">
        <f t="shared" si="16"/>
        <v>22000</v>
      </c>
      <c r="N235" s="16">
        <f t="shared" si="36"/>
        <v>113659.21617182219</v>
      </c>
      <c r="O235" s="16">
        <f t="shared" si="37"/>
        <v>27388.688748687011</v>
      </c>
      <c r="P235" s="16">
        <f t="shared" si="17"/>
        <v>86270.52742313518</v>
      </c>
      <c r="Q235" s="16">
        <f t="shared" si="38"/>
        <v>20575.880492988334</v>
      </c>
      <c r="R235" s="16">
        <f t="shared" si="18"/>
        <v>22000</v>
      </c>
      <c r="S235" s="16">
        <f t="shared" si="39"/>
        <v>62484.358285788818</v>
      </c>
      <c r="T235" s="16">
        <f t="shared" si="40"/>
        <v>27316.226750448706</v>
      </c>
      <c r="U235" s="16">
        <f t="shared" si="19"/>
        <v>35168.131535340115</v>
      </c>
      <c r="V235" s="16">
        <f t="shared" si="41"/>
        <v>8670.3099924826693</v>
      </c>
      <c r="W235" s="16">
        <f t="shared" si="20"/>
        <v>22000</v>
      </c>
      <c r="X235" s="16">
        <f t="shared" si="42"/>
        <v>86301.515205137781</v>
      </c>
      <c r="Y235" s="16">
        <f t="shared" si="43"/>
        <v>27350.513595685265</v>
      </c>
      <c r="Z235" s="16">
        <f t="shared" si="21"/>
        <v>58951.00160945252</v>
      </c>
      <c r="AA235" s="16">
        <f t="shared" si="44"/>
        <v>14309.280549218089</v>
      </c>
      <c r="AB235" s="16">
        <f t="shared" si="22"/>
        <v>22000</v>
      </c>
      <c r="AC235" s="16">
        <f t="shared" si="45"/>
        <v>98386.160704212802</v>
      </c>
      <c r="AD235" s="16">
        <f t="shared" si="46"/>
        <v>27367.532843815268</v>
      </c>
      <c r="AE235" s="16">
        <f t="shared" si="23"/>
        <v>71018.627860397537</v>
      </c>
      <c r="AF235" s="16">
        <f t="shared" si="47"/>
        <v>17104.521205506575</v>
      </c>
      <c r="AG235" s="16">
        <f t="shared" si="24"/>
        <v>22000</v>
      </c>
      <c r="AH235" s="16">
        <f t="shared" si="48"/>
        <v>92329.051749601931</v>
      </c>
      <c r="AI235" s="16">
        <f t="shared" si="49"/>
        <v>27359.0336622248</v>
      </c>
      <c r="AJ235" s="16">
        <f t="shared" si="25"/>
        <v>64970.018087377131</v>
      </c>
      <c r="AK235" s="16">
        <f t="shared" si="50"/>
        <v>15708.919464631901</v>
      </c>
      <c r="AL235" s="16">
        <f t="shared" si="26"/>
        <v>22000</v>
      </c>
      <c r="AM235" s="16">
        <f t="shared" si="51"/>
        <v>89311.595504392855</v>
      </c>
      <c r="AN235" s="16">
        <f t="shared" si="52"/>
        <v>27354.776232828586</v>
      </c>
      <c r="AO235" s="16">
        <f t="shared" si="27"/>
        <v>61956.819271564265</v>
      </c>
      <c r="AP235" s="16">
        <f t="shared" si="53"/>
        <v>15009.604806328756</v>
      </c>
      <c r="AQ235" s="16">
        <f t="shared" si="28"/>
        <v>22000</v>
      </c>
      <c r="AR235" s="16">
        <f t="shared" si="54"/>
        <v>86301.515205137781</v>
      </c>
      <c r="AS235" s="16">
        <f t="shared" si="55"/>
        <v>27350.513595685265</v>
      </c>
      <c r="AT235" s="16">
        <f t="shared" si="29"/>
        <v>58951.00160945252</v>
      </c>
      <c r="AU235" s="16">
        <f t="shared" si="56"/>
        <v>14309.280549218089</v>
      </c>
    </row>
    <row r="236" spans="2:47">
      <c r="B236" s="13">
        <v>18</v>
      </c>
      <c r="C236" s="16">
        <f t="shared" si="12"/>
        <v>1002.6833330692219</v>
      </c>
      <c r="D236" s="16">
        <f t="shared" si="30"/>
        <v>357438.96336721932</v>
      </c>
      <c r="E236" s="16">
        <f t="shared" si="31"/>
        <v>1258.9853727157706</v>
      </c>
      <c r="F236" s="16">
        <f t="shared" si="13"/>
        <v>356179.97799450357</v>
      </c>
      <c r="G236" s="16">
        <f t="shared" si="32"/>
        <v>75777.893956336091</v>
      </c>
      <c r="H236" s="16">
        <f t="shared" si="14"/>
        <v>22000</v>
      </c>
      <c r="I236" s="16">
        <f t="shared" si="33"/>
        <v>-9163.5897259021131</v>
      </c>
      <c r="J236" s="16">
        <f t="shared" si="34"/>
        <v>0</v>
      </c>
      <c r="K236" s="16">
        <f t="shared" si="15"/>
        <v>-31163.589725902115</v>
      </c>
      <c r="L236" s="16">
        <f t="shared" si="35"/>
        <v>0</v>
      </c>
      <c r="M236" s="16">
        <f t="shared" si="16"/>
        <v>8001.3900388947559</v>
      </c>
      <c r="N236" s="16">
        <f t="shared" si="36"/>
        <v>88680.925959337575</v>
      </c>
      <c r="O236" s="16">
        <f t="shared" si="37"/>
        <v>9997.6686579671878</v>
      </c>
      <c r="P236" s="16">
        <f t="shared" si="17"/>
        <v>78683.25730137038</v>
      </c>
      <c r="Q236" s="16">
        <f t="shared" si="38"/>
        <v>17898.241689962029</v>
      </c>
      <c r="R236" s="16">
        <f t="shared" si="18"/>
        <v>22000</v>
      </c>
      <c r="S236" s="16">
        <f t="shared" si="39"/>
        <v>36150.729130437518</v>
      </c>
      <c r="T236" s="16">
        <f t="shared" si="40"/>
        <v>27419.188170907142</v>
      </c>
      <c r="U236" s="16">
        <f t="shared" si="19"/>
        <v>8731.5409595303754</v>
      </c>
      <c r="V236" s="16">
        <f t="shared" si="41"/>
        <v>2053.0914197465318</v>
      </c>
      <c r="W236" s="16">
        <f t="shared" si="20"/>
        <v>22000</v>
      </c>
      <c r="X236" s="16">
        <f t="shared" si="42"/>
        <v>60598.092594420625</v>
      </c>
      <c r="Y236" s="16">
        <f t="shared" si="43"/>
        <v>27452.134277616631</v>
      </c>
      <c r="Z236" s="16">
        <f t="shared" si="21"/>
        <v>33145.958316803997</v>
      </c>
      <c r="AA236" s="16">
        <f t="shared" si="44"/>
        <v>7673.4249933371375</v>
      </c>
      <c r="AB236" s="16">
        <f t="shared" si="22"/>
        <v>16826.465544387502</v>
      </c>
      <c r="AC236" s="16">
        <f t="shared" si="45"/>
        <v>73002.888322817045</v>
      </c>
      <c r="AD236" s="16">
        <f t="shared" si="46"/>
        <v>21008.979320265888</v>
      </c>
      <c r="AE236" s="16">
        <f t="shared" si="23"/>
        <v>51993.909002551154</v>
      </c>
      <c r="AF236" s="16">
        <f t="shared" si="47"/>
        <v>11943.267971496851</v>
      </c>
      <c r="AG236" s="16">
        <f t="shared" si="24"/>
        <v>20285.634610003675</v>
      </c>
      <c r="AH236" s="16">
        <f t="shared" si="48"/>
        <v>66785.280392738438</v>
      </c>
      <c r="AI236" s="16">
        <f t="shared" si="49"/>
        <v>25320.455936772785</v>
      </c>
      <c r="AJ236" s="16">
        <f t="shared" si="25"/>
        <v>41464.824455965652</v>
      </c>
      <c r="AK236" s="16">
        <f t="shared" si="50"/>
        <v>9561.9224887348464</v>
      </c>
      <c r="AL236" s="16">
        <f t="shared" si="26"/>
        <v>22000</v>
      </c>
      <c r="AM236" s="16">
        <f t="shared" si="51"/>
        <v>63687.892802011767</v>
      </c>
      <c r="AN236" s="16">
        <f t="shared" si="52"/>
        <v>27456.229983793641</v>
      </c>
      <c r="AO236" s="16">
        <f t="shared" si="27"/>
        <v>36231.66281821813</v>
      </c>
      <c r="AP236" s="16">
        <f t="shared" si="53"/>
        <v>8371.4458433362288</v>
      </c>
      <c r="AQ236" s="16">
        <f t="shared" si="28"/>
        <v>22000</v>
      </c>
      <c r="AR236" s="16">
        <f t="shared" si="54"/>
        <v>60598.092594420625</v>
      </c>
      <c r="AS236" s="16">
        <f t="shared" si="55"/>
        <v>27452.134277616631</v>
      </c>
      <c r="AT236" s="16">
        <f t="shared" si="29"/>
        <v>33145.958316803997</v>
      </c>
      <c r="AU236" s="16">
        <f t="shared" si="56"/>
        <v>7673.4249933371375</v>
      </c>
    </row>
    <row r="237" spans="2:47">
      <c r="B237" s="13">
        <v>19</v>
      </c>
      <c r="C237" s="16">
        <f t="shared" si="12"/>
        <v>1002.6833330692219</v>
      </c>
      <c r="D237" s="16">
        <f t="shared" si="30"/>
        <v>366131.64657967002</v>
      </c>
      <c r="E237" s="16">
        <f t="shared" si="31"/>
        <v>1263.1245369940082</v>
      </c>
      <c r="F237" s="16">
        <f t="shared" si="13"/>
        <v>364868.52204267599</v>
      </c>
      <c r="G237" s="16">
        <f t="shared" si="32"/>
        <v>74035.751330896412</v>
      </c>
      <c r="H237" s="16">
        <f t="shared" si="14"/>
        <v>22000</v>
      </c>
      <c r="I237" s="16">
        <f t="shared" si="33"/>
        <v>-32098.49741767918</v>
      </c>
      <c r="J237" s="16">
        <f t="shared" si="34"/>
        <v>0</v>
      </c>
      <c r="K237" s="16">
        <f t="shared" si="15"/>
        <v>-54098.49741767918</v>
      </c>
      <c r="L237" s="16">
        <f t="shared" si="35"/>
        <v>0</v>
      </c>
      <c r="M237" s="16">
        <f t="shared" si="16"/>
        <v>1002.0850583421343</v>
      </c>
      <c r="N237" s="16">
        <f t="shared" si="36"/>
        <v>80881.667510370666</v>
      </c>
      <c r="O237" s="16">
        <f t="shared" si="37"/>
        <v>1256.4775317010219</v>
      </c>
      <c r="P237" s="16">
        <f t="shared" si="17"/>
        <v>79625.189978669645</v>
      </c>
      <c r="Q237" s="16">
        <f t="shared" si="38"/>
        <v>17274.702694218515</v>
      </c>
      <c r="R237" s="16">
        <f t="shared" si="18"/>
        <v>17009.3235452708</v>
      </c>
      <c r="S237" s="16">
        <f t="shared" si="39"/>
        <v>8975.5002139396547</v>
      </c>
      <c r="T237" s="16">
        <f t="shared" si="40"/>
        <v>21275.658379004919</v>
      </c>
      <c r="U237" s="16">
        <f t="shared" si="19"/>
        <v>-9833.6496178213565</v>
      </c>
      <c r="V237" s="16">
        <f t="shared" si="41"/>
        <v>0</v>
      </c>
      <c r="W237" s="16">
        <f t="shared" si="20"/>
        <v>3253.5877573266553</v>
      </c>
      <c r="X237" s="16">
        <f t="shared" si="42"/>
        <v>34072.056392175502</v>
      </c>
      <c r="Y237" s="16">
        <f t="shared" si="43"/>
        <v>4074.3437953537905</v>
      </c>
      <c r="Z237" s="16">
        <f t="shared" si="21"/>
        <v>29997.712596821711</v>
      </c>
      <c r="AA237" s="16">
        <f t="shared" si="44"/>
        <v>6623.3678337209867</v>
      </c>
      <c r="AB237" s="16">
        <f t="shared" si="22"/>
        <v>1305.8621775500069</v>
      </c>
      <c r="AC237" s="16">
        <f t="shared" si="45"/>
        <v>53446.618820082433</v>
      </c>
      <c r="AD237" s="16">
        <f t="shared" si="46"/>
        <v>1636.2136866164701</v>
      </c>
      <c r="AE237" s="16">
        <f t="shared" si="23"/>
        <v>51810.40513346596</v>
      </c>
      <c r="AF237" s="16">
        <f t="shared" si="47"/>
        <v>11350.624521626554</v>
      </c>
      <c r="AG237" s="16">
        <f t="shared" si="24"/>
        <v>1427.6153200440895</v>
      </c>
      <c r="AH237" s="16">
        <f t="shared" si="48"/>
        <v>42623.35165126533</v>
      </c>
      <c r="AI237" s="16">
        <f t="shared" si="49"/>
        <v>1788.2584461562967</v>
      </c>
      <c r="AJ237" s="16">
        <f t="shared" si="25"/>
        <v>40835.093205109035</v>
      </c>
      <c r="AK237" s="16">
        <f t="shared" si="50"/>
        <v>8981.1303815332958</v>
      </c>
      <c r="AL237" s="16">
        <f t="shared" si="26"/>
        <v>1488.4918912911282</v>
      </c>
      <c r="AM237" s="16">
        <f t="shared" si="51"/>
        <v>37243.975477359141</v>
      </c>
      <c r="AN237" s="16">
        <f t="shared" si="52"/>
        <v>1864.2477701297921</v>
      </c>
      <c r="AO237" s="16">
        <f t="shared" si="27"/>
        <v>35379.727707229351</v>
      </c>
      <c r="AP237" s="16">
        <f t="shared" si="53"/>
        <v>7796.4833253104725</v>
      </c>
      <c r="AQ237" s="16">
        <f t="shared" si="28"/>
        <v>3253.5877573266553</v>
      </c>
      <c r="AR237" s="16">
        <f t="shared" si="54"/>
        <v>34072.056392175502</v>
      </c>
      <c r="AS237" s="16">
        <f t="shared" si="55"/>
        <v>4074.3437953537905</v>
      </c>
      <c r="AT237" s="16">
        <f t="shared" si="29"/>
        <v>29997.712596821711</v>
      </c>
      <c r="AU237" s="16">
        <f t="shared" si="56"/>
        <v>6623.3678337209867</v>
      </c>
    </row>
    <row r="238" spans="2:47">
      <c r="B238" s="13">
        <v>20</v>
      </c>
      <c r="C238" s="16">
        <f t="shared" si="12"/>
        <v>1002.6833330692219</v>
      </c>
      <c r="D238" s="16">
        <f t="shared" si="30"/>
        <v>375062.94854854839</v>
      </c>
      <c r="E238" s="16">
        <f t="shared" si="31"/>
        <v>1267.0976794493347</v>
      </c>
      <c r="F238" s="16">
        <f t="shared" si="13"/>
        <v>373795.85086909903</v>
      </c>
      <c r="G238" s="16">
        <f t="shared" si="32"/>
        <v>72338.854810544319</v>
      </c>
      <c r="H238" s="16">
        <f t="shared" si="14"/>
        <v>22000</v>
      </c>
      <c r="I238" s="16">
        <f t="shared" si="33"/>
        <v>-55721.452340209558</v>
      </c>
      <c r="J238" s="16">
        <f t="shared" si="34"/>
        <v>0</v>
      </c>
      <c r="K238" s="16">
        <f t="shared" si="15"/>
        <v>-77721.452340209566</v>
      </c>
      <c r="L238" s="16">
        <f t="shared" si="35"/>
        <v>0</v>
      </c>
      <c r="M238" s="16">
        <f t="shared" si="16"/>
        <v>1002.0850583421343</v>
      </c>
      <c r="N238" s="16">
        <f t="shared" si="36"/>
        <v>81849.917786673672</v>
      </c>
      <c r="O238" s="16">
        <f t="shared" si="37"/>
        <v>1260.6843443897726</v>
      </c>
      <c r="P238" s="16">
        <f t="shared" si="17"/>
        <v>80589.233442283905</v>
      </c>
      <c r="Q238" s="16">
        <f t="shared" si="38"/>
        <v>16675.128420072066</v>
      </c>
      <c r="R238" s="16">
        <f t="shared" si="18"/>
        <v>2037.2941810831981</v>
      </c>
      <c r="S238" s="16">
        <f t="shared" si="39"/>
        <v>-10128.659106355997</v>
      </c>
      <c r="T238" s="16">
        <f t="shared" si="40"/>
        <v>0</v>
      </c>
      <c r="U238" s="16">
        <f t="shared" si="19"/>
        <v>-12165.953287439195</v>
      </c>
      <c r="V238" s="16">
        <f t="shared" si="41"/>
        <v>0</v>
      </c>
      <c r="W238" s="16">
        <f t="shared" si="20"/>
        <v>1549.3684625381673</v>
      </c>
      <c r="X238" s="16">
        <f t="shared" si="42"/>
        <v>30835.848686776913</v>
      </c>
      <c r="Y238" s="16">
        <f t="shared" si="43"/>
        <v>1946.8181028922309</v>
      </c>
      <c r="Z238" s="16">
        <f t="shared" si="21"/>
        <v>28889.030583884683</v>
      </c>
      <c r="AA238" s="16">
        <f t="shared" si="44"/>
        <v>6083.531562479413</v>
      </c>
      <c r="AB238" s="16">
        <f t="shared" si="22"/>
        <v>1305.8621775500069</v>
      </c>
      <c r="AC238" s="16">
        <f t="shared" si="45"/>
        <v>53257.987852894999</v>
      </c>
      <c r="AD238" s="16">
        <f t="shared" si="46"/>
        <v>1641.7419269010898</v>
      </c>
      <c r="AE238" s="16">
        <f t="shared" si="23"/>
        <v>51616.245925993906</v>
      </c>
      <c r="AF238" s="16">
        <f t="shared" si="47"/>
        <v>10785.027239742472</v>
      </c>
      <c r="AG238" s="16">
        <f t="shared" si="24"/>
        <v>1427.6153200440895</v>
      </c>
      <c r="AH238" s="16">
        <f t="shared" si="48"/>
        <v>41976.025709259782</v>
      </c>
      <c r="AI238" s="16">
        <f t="shared" si="49"/>
        <v>1794.3223678050474</v>
      </c>
      <c r="AJ238" s="16">
        <f t="shared" si="25"/>
        <v>40181.703341454733</v>
      </c>
      <c r="AK238" s="16">
        <f t="shared" si="50"/>
        <v>8428.646799888018</v>
      </c>
      <c r="AL238" s="16">
        <f t="shared" si="26"/>
        <v>1488.4918912911282</v>
      </c>
      <c r="AM238" s="16">
        <f t="shared" si="51"/>
        <v>36368.237299369343</v>
      </c>
      <c r="AN238" s="16">
        <f t="shared" si="52"/>
        <v>1870.5808429940644</v>
      </c>
      <c r="AO238" s="16">
        <f t="shared" si="27"/>
        <v>34497.656456375276</v>
      </c>
      <c r="AP238" s="16">
        <f t="shared" si="53"/>
        <v>7250.4660524328892</v>
      </c>
      <c r="AQ238" s="16">
        <f t="shared" si="28"/>
        <v>1549.3684625381673</v>
      </c>
      <c r="AR238" s="16">
        <f t="shared" si="54"/>
        <v>30835.848686776913</v>
      </c>
      <c r="AS238" s="16">
        <f t="shared" si="55"/>
        <v>1946.8181028922309</v>
      </c>
      <c r="AT238" s="16">
        <f t="shared" si="29"/>
        <v>28889.030583884683</v>
      </c>
      <c r="AU238" s="16">
        <f t="shared" si="56"/>
        <v>6083.531562479413</v>
      </c>
    </row>
    <row r="239" spans="2:47">
      <c r="B239" s="13">
        <v>21</v>
      </c>
      <c r="C239" s="16">
        <f t="shared" si="12"/>
        <v>1002.6833330692219</v>
      </c>
      <c r="D239" s="16">
        <f t="shared" si="30"/>
        <v>384239.70694238169</v>
      </c>
      <c r="E239" s="16">
        <f t="shared" si="31"/>
        <v>1270.9103998737864</v>
      </c>
      <c r="F239" s="16">
        <f t="shared" si="13"/>
        <v>382968.79654250789</v>
      </c>
      <c r="G239" s="16">
        <f t="shared" si="32"/>
        <v>70685.869583630847</v>
      </c>
      <c r="H239" s="16">
        <f t="shared" si="14"/>
        <v>4645.9698817851267</v>
      </c>
      <c r="I239" s="16">
        <f t="shared" si="33"/>
        <v>-80053.095910415854</v>
      </c>
      <c r="J239" s="16">
        <f t="shared" si="34"/>
        <v>0</v>
      </c>
      <c r="K239" s="16">
        <f t="shared" si="15"/>
        <v>-84699.065792200985</v>
      </c>
      <c r="L239" s="16">
        <f t="shared" si="35"/>
        <v>0</v>
      </c>
      <c r="M239" s="16">
        <f t="shared" si="16"/>
        <v>1002.0850583421343</v>
      </c>
      <c r="N239" s="16">
        <f t="shared" si="36"/>
        <v>82840.896624661313</v>
      </c>
      <c r="O239" s="16">
        <f t="shared" si="37"/>
        <v>1264.7228983706023</v>
      </c>
      <c r="P239" s="16">
        <f t="shared" si="17"/>
        <v>81576.173726290712</v>
      </c>
      <c r="Q239" s="16">
        <f t="shared" si="38"/>
        <v>16098.579470855386</v>
      </c>
      <c r="R239" s="16">
        <f t="shared" si="18"/>
        <v>2037.2941810831981</v>
      </c>
      <c r="S239" s="16">
        <f t="shared" si="39"/>
        <v>-12530.931886062372</v>
      </c>
      <c r="T239" s="16">
        <f t="shared" si="40"/>
        <v>0</v>
      </c>
      <c r="U239" s="16">
        <f t="shared" si="19"/>
        <v>-14568.22606714557</v>
      </c>
      <c r="V239" s="16">
        <f t="shared" si="41"/>
        <v>0</v>
      </c>
      <c r="W239" s="16">
        <f t="shared" si="20"/>
        <v>1549.3684625381673</v>
      </c>
      <c r="X239" s="16">
        <f t="shared" si="42"/>
        <v>29696.190098398423</v>
      </c>
      <c r="Y239" s="16">
        <f t="shared" si="43"/>
        <v>1953.1577832979046</v>
      </c>
      <c r="Z239" s="16">
        <f t="shared" si="21"/>
        <v>27743.032315100518</v>
      </c>
      <c r="AA239" s="16">
        <f t="shared" si="44"/>
        <v>5571.9702237817855</v>
      </c>
      <c r="AB239" s="16">
        <f t="shared" si="22"/>
        <v>1305.8621775500069</v>
      </c>
      <c r="AC239" s="16">
        <f t="shared" si="45"/>
        <v>53058.403837166181</v>
      </c>
      <c r="AD239" s="16">
        <f t="shared" si="46"/>
        <v>1647.0493727333517</v>
      </c>
      <c r="AE239" s="16">
        <f t="shared" si="23"/>
        <v>51411.354464432829</v>
      </c>
      <c r="AF239" s="16">
        <f t="shared" si="47"/>
        <v>10245.329715707829</v>
      </c>
      <c r="AG239" s="16">
        <f t="shared" si="24"/>
        <v>1427.6153200440895</v>
      </c>
      <c r="AH239" s="16">
        <f t="shared" si="48"/>
        <v>41304.380132814978</v>
      </c>
      <c r="AI239" s="16">
        <f t="shared" si="49"/>
        <v>1800.1442399507164</v>
      </c>
      <c r="AJ239" s="16">
        <f t="shared" si="25"/>
        <v>39504.235892864264</v>
      </c>
      <c r="AK239" s="16">
        <f t="shared" si="50"/>
        <v>7903.2412725879531</v>
      </c>
      <c r="AL239" s="16">
        <f t="shared" si="26"/>
        <v>1488.4918912911282</v>
      </c>
      <c r="AM239" s="16">
        <f t="shared" si="51"/>
        <v>35461.520977766399</v>
      </c>
      <c r="AN239" s="16">
        <f t="shared" si="52"/>
        <v>1876.6611959309141</v>
      </c>
      <c r="AO239" s="16">
        <f t="shared" si="27"/>
        <v>33584.859781835483</v>
      </c>
      <c r="AP239" s="16">
        <f t="shared" si="53"/>
        <v>6732.1212946089718</v>
      </c>
      <c r="AQ239" s="16">
        <f t="shared" si="28"/>
        <v>1549.3684625381673</v>
      </c>
      <c r="AR239" s="16">
        <f t="shared" si="54"/>
        <v>29696.190098398423</v>
      </c>
      <c r="AS239" s="16">
        <f t="shared" si="55"/>
        <v>1953.1577832979046</v>
      </c>
      <c r="AT239" s="16">
        <f t="shared" si="29"/>
        <v>27743.032315100518</v>
      </c>
      <c r="AU239" s="16">
        <f t="shared" si="56"/>
        <v>5571.9702237817855</v>
      </c>
    </row>
    <row r="240" spans="2:47">
      <c r="B240" s="13">
        <v>22</v>
      </c>
      <c r="C240" s="16">
        <f t="shared" si="12"/>
        <v>1002.6833330692219</v>
      </c>
      <c r="D240" s="16">
        <f t="shared" si="30"/>
        <v>393668.94471790554</v>
      </c>
      <c r="E240" s="16">
        <f t="shared" si="31"/>
        <v>1274.5682003026391</v>
      </c>
      <c r="F240" s="16">
        <f t="shared" si="13"/>
        <v>392394.37651760288</v>
      </c>
      <c r="G240" s="16">
        <f t="shared" si="32"/>
        <v>69075.502363871608</v>
      </c>
      <c r="H240" s="16">
        <f t="shared" si="14"/>
        <v>3068.3307801292299</v>
      </c>
      <c r="I240" s="16">
        <f t="shared" si="33"/>
        <v>-87240.037765967019</v>
      </c>
      <c r="J240" s="16">
        <f t="shared" si="34"/>
        <v>0</v>
      </c>
      <c r="K240" s="16">
        <f t="shared" si="15"/>
        <v>-90308.368546096244</v>
      </c>
      <c r="L240" s="16">
        <f t="shared" si="35"/>
        <v>0</v>
      </c>
      <c r="M240" s="16">
        <f t="shared" si="16"/>
        <v>1002.0850583421343</v>
      </c>
      <c r="N240" s="16">
        <f t="shared" si="36"/>
        <v>83855.412020203279</v>
      </c>
      <c r="O240" s="16">
        <f t="shared" si="37"/>
        <v>1268.5988281534878</v>
      </c>
      <c r="P240" s="16">
        <f t="shared" si="17"/>
        <v>82586.813192049798</v>
      </c>
      <c r="Q240" s="16">
        <f t="shared" si="38"/>
        <v>15544.150591681173</v>
      </c>
      <c r="R240" s="16">
        <f t="shared" si="18"/>
        <v>2037.2941810831981</v>
      </c>
      <c r="S240" s="16">
        <f t="shared" si="39"/>
        <v>-15005.272849159937</v>
      </c>
      <c r="T240" s="16">
        <f t="shared" si="40"/>
        <v>0</v>
      </c>
      <c r="U240" s="16">
        <f t="shared" si="19"/>
        <v>-17042.567030243135</v>
      </c>
      <c r="V240" s="16">
        <f t="shared" si="41"/>
        <v>0</v>
      </c>
      <c r="W240" s="16">
        <f t="shared" si="20"/>
        <v>1549.3684625381673</v>
      </c>
      <c r="X240" s="16">
        <f t="shared" si="42"/>
        <v>28518.172637984429</v>
      </c>
      <c r="Y240" s="16">
        <f t="shared" si="43"/>
        <v>1959.2428075336438</v>
      </c>
      <c r="Z240" s="16">
        <f t="shared" si="21"/>
        <v>26558.929830450787</v>
      </c>
      <c r="AA240" s="16">
        <f t="shared" si="44"/>
        <v>5087.4188281296892</v>
      </c>
      <c r="AB240" s="16">
        <f t="shared" si="22"/>
        <v>1305.8621775500069</v>
      </c>
      <c r="AC240" s="16">
        <f t="shared" si="45"/>
        <v>52847.787708169082</v>
      </c>
      <c r="AD240" s="16">
        <f t="shared" si="46"/>
        <v>1652.1433907975534</v>
      </c>
      <c r="AE240" s="16">
        <f t="shared" si="23"/>
        <v>51195.644317371531</v>
      </c>
      <c r="AF240" s="16">
        <f t="shared" si="47"/>
        <v>9730.428573620733</v>
      </c>
      <c r="AG240" s="16">
        <f t="shared" si="24"/>
        <v>1427.6153200440895</v>
      </c>
      <c r="AH240" s="16">
        <f t="shared" si="48"/>
        <v>40607.984243710896</v>
      </c>
      <c r="AI240" s="16">
        <f t="shared" si="49"/>
        <v>1805.7321264951834</v>
      </c>
      <c r="AJ240" s="16">
        <f t="shared" si="25"/>
        <v>38802.252117215714</v>
      </c>
      <c r="AK240" s="16">
        <f t="shared" si="50"/>
        <v>7403.7299563922088</v>
      </c>
      <c r="AL240" s="16">
        <f t="shared" si="26"/>
        <v>1488.4918912911282</v>
      </c>
      <c r="AM240" s="16">
        <f t="shared" si="51"/>
        <v>34523.220764139965</v>
      </c>
      <c r="AN240" s="16">
        <f t="shared" si="52"/>
        <v>1882.4972420785994</v>
      </c>
      <c r="AO240" s="16">
        <f t="shared" si="27"/>
        <v>32640.723522061366</v>
      </c>
      <c r="AP240" s="16">
        <f t="shared" si="53"/>
        <v>6240.2247528105872</v>
      </c>
      <c r="AQ240" s="16">
        <f t="shared" si="28"/>
        <v>1549.3684625381673</v>
      </c>
      <c r="AR240" s="16">
        <f t="shared" si="54"/>
        <v>28518.172637984429</v>
      </c>
      <c r="AS240" s="16">
        <f t="shared" si="55"/>
        <v>1959.2428075336438</v>
      </c>
      <c r="AT240" s="16">
        <f t="shared" si="29"/>
        <v>26558.929830450787</v>
      </c>
      <c r="AU240" s="16">
        <f t="shared" si="56"/>
        <v>5087.4188281296892</v>
      </c>
    </row>
    <row r="241" spans="2:47">
      <c r="B241" s="13">
        <v>23</v>
      </c>
      <c r="C241" s="16">
        <f t="shared" si="12"/>
        <v>1002.6833330692219</v>
      </c>
      <c r="D241" s="16">
        <f t="shared" si="30"/>
        <v>403357.87539750471</v>
      </c>
      <c r="E241" s="16">
        <f t="shared" si="31"/>
        <v>1278.0764781188341</v>
      </c>
      <c r="F241" s="16">
        <f t="shared" si="13"/>
        <v>402079.79891938588</v>
      </c>
      <c r="G241" s="16">
        <f t="shared" si="32"/>
        <v>67506.500284107591</v>
      </c>
      <c r="H241" s="16">
        <f t="shared" si="14"/>
        <v>3068.3307801292299</v>
      </c>
      <c r="I241" s="16">
        <f t="shared" si="33"/>
        <v>-93017.619602479128</v>
      </c>
      <c r="J241" s="16">
        <f t="shared" si="34"/>
        <v>0</v>
      </c>
      <c r="K241" s="16">
        <f t="shared" si="15"/>
        <v>-96085.950382608353</v>
      </c>
      <c r="L241" s="16">
        <f t="shared" si="35"/>
        <v>0</v>
      </c>
      <c r="M241" s="16">
        <f t="shared" si="16"/>
        <v>1002.0850583421343</v>
      </c>
      <c r="N241" s="16">
        <f t="shared" si="36"/>
        <v>84894.288752635664</v>
      </c>
      <c r="O241" s="16">
        <f t="shared" si="37"/>
        <v>1272.31767369875</v>
      </c>
      <c r="P241" s="16">
        <f t="shared" si="17"/>
        <v>83621.971078936913</v>
      </c>
      <c r="Q241" s="16">
        <f t="shared" si="38"/>
        <v>15010.9697361691</v>
      </c>
      <c r="R241" s="16">
        <f t="shared" si="18"/>
        <v>2037.2941810831981</v>
      </c>
      <c r="S241" s="16">
        <f t="shared" si="39"/>
        <v>-17553.844041150431</v>
      </c>
      <c r="T241" s="16">
        <f t="shared" si="40"/>
        <v>0</v>
      </c>
      <c r="U241" s="16">
        <f t="shared" si="19"/>
        <v>-19591.138222233629</v>
      </c>
      <c r="V241" s="16">
        <f t="shared" si="41"/>
        <v>0</v>
      </c>
      <c r="W241" s="16">
        <f t="shared" si="20"/>
        <v>1549.3684625381673</v>
      </c>
      <c r="X241" s="16">
        <f t="shared" si="42"/>
        <v>27300.986329913583</v>
      </c>
      <c r="Y241" s="16">
        <f t="shared" si="43"/>
        <v>1965.0817968226818</v>
      </c>
      <c r="Z241" s="16">
        <f t="shared" si="21"/>
        <v>25335.904533090903</v>
      </c>
      <c r="AA241" s="16">
        <f t="shared" si="44"/>
        <v>4628.6612459439539</v>
      </c>
      <c r="AB241" s="16">
        <f t="shared" si="22"/>
        <v>1305.8621775500069</v>
      </c>
      <c r="AC241" s="16">
        <f t="shared" si="45"/>
        <v>52626.050619598893</v>
      </c>
      <c r="AD241" s="16">
        <f t="shared" si="46"/>
        <v>1657.0312267075183</v>
      </c>
      <c r="AE241" s="16">
        <f t="shared" si="23"/>
        <v>50969.019392891372</v>
      </c>
      <c r="AF241" s="16">
        <f t="shared" si="47"/>
        <v>9239.2622901770246</v>
      </c>
      <c r="AG241" s="16">
        <f t="shared" si="24"/>
        <v>1427.6153200440895</v>
      </c>
      <c r="AH241" s="16">
        <f t="shared" si="48"/>
        <v>39886.387041370726</v>
      </c>
      <c r="AI241" s="16">
        <f t="shared" si="49"/>
        <v>1811.0939599355174</v>
      </c>
      <c r="AJ241" s="16">
        <f t="shared" si="25"/>
        <v>38075.293081435208</v>
      </c>
      <c r="AK241" s="16">
        <f t="shared" si="50"/>
        <v>6928.9743550911307</v>
      </c>
      <c r="AL241" s="16">
        <f t="shared" si="26"/>
        <v>1488.4918912911282</v>
      </c>
      <c r="AM241" s="16">
        <f t="shared" si="51"/>
        <v>33552.705337267762</v>
      </c>
      <c r="AN241" s="16">
        <f t="shared" si="52"/>
        <v>1888.0972580682865</v>
      </c>
      <c r="AO241" s="16">
        <f t="shared" si="27"/>
        <v>31664.608079199475</v>
      </c>
      <c r="AP241" s="16">
        <f t="shared" si="53"/>
        <v>5773.5992285450848</v>
      </c>
      <c r="AQ241" s="16">
        <f t="shared" si="28"/>
        <v>1549.3684625381673</v>
      </c>
      <c r="AR241" s="16">
        <f t="shared" si="54"/>
        <v>27300.986329913583</v>
      </c>
      <c r="AS241" s="16">
        <f t="shared" si="55"/>
        <v>1965.0817968226818</v>
      </c>
      <c r="AT241" s="16">
        <f t="shared" si="29"/>
        <v>25335.904533090903</v>
      </c>
      <c r="AU241" s="16">
        <f t="shared" si="56"/>
        <v>4628.6612459439539</v>
      </c>
    </row>
    <row r="242" spans="2:47">
      <c r="B242" s="13">
        <v>24</v>
      </c>
      <c r="C242" s="16">
        <f t="shared" si="12"/>
        <v>1002.6833330692219</v>
      </c>
      <c r="D242" s="16">
        <f t="shared" si="30"/>
        <v>413313.90850119351</v>
      </c>
      <c r="E242" s="16">
        <f t="shared" si="31"/>
        <v>1281.4405201493073</v>
      </c>
      <c r="F242" s="16">
        <f t="shared" si="13"/>
        <v>412032.4679810442</v>
      </c>
      <c r="G242" s="16">
        <f t="shared" si="32"/>
        <v>65977.649795283709</v>
      </c>
      <c r="H242" s="16">
        <f t="shared" si="14"/>
        <v>3068.3307801292299</v>
      </c>
      <c r="I242" s="16">
        <f t="shared" si="33"/>
        <v>-98968.528894086601</v>
      </c>
      <c r="J242" s="16">
        <f t="shared" si="34"/>
        <v>0</v>
      </c>
      <c r="K242" s="16">
        <f t="shared" si="15"/>
        <v>-102036.85967421583</v>
      </c>
      <c r="L242" s="16">
        <f t="shared" si="35"/>
        <v>0</v>
      </c>
      <c r="M242" s="16">
        <f t="shared" si="16"/>
        <v>1002.0850583421343</v>
      </c>
      <c r="N242" s="16">
        <f t="shared" si="36"/>
        <v>85958.368950882403</v>
      </c>
      <c r="O242" s="16">
        <f t="shared" si="37"/>
        <v>1275.8848730964214</v>
      </c>
      <c r="P242" s="16">
        <f t="shared" si="17"/>
        <v>84682.484077785979</v>
      </c>
      <c r="Q242" s="16">
        <f t="shared" si="38"/>
        <v>14498.197131045188</v>
      </c>
      <c r="R242" s="16">
        <f t="shared" si="18"/>
        <v>2037.2941810831981</v>
      </c>
      <c r="S242" s="16">
        <f t="shared" si="39"/>
        <v>-20178.872368900637</v>
      </c>
      <c r="T242" s="16">
        <f t="shared" si="40"/>
        <v>0</v>
      </c>
      <c r="U242" s="16">
        <f t="shared" si="19"/>
        <v>-22216.166549983835</v>
      </c>
      <c r="V242" s="16">
        <f t="shared" si="41"/>
        <v>0</v>
      </c>
      <c r="W242" s="16">
        <f t="shared" si="20"/>
        <v>1549.3684625381673</v>
      </c>
      <c r="X242" s="16">
        <f t="shared" si="42"/>
        <v>26043.789705745465</v>
      </c>
      <c r="Y242" s="16">
        <f t="shared" si="43"/>
        <v>1970.6832188915944</v>
      </c>
      <c r="Z242" s="16">
        <f t="shared" si="21"/>
        <v>24073.106486853871</v>
      </c>
      <c r="AA242" s="16">
        <f t="shared" si="44"/>
        <v>4194.5288212181022</v>
      </c>
      <c r="AB242" s="16">
        <f t="shared" si="22"/>
        <v>1305.8621775500069</v>
      </c>
      <c r="AC242" s="16">
        <f t="shared" si="45"/>
        <v>52393.09379472876</v>
      </c>
      <c r="AD242" s="16">
        <f t="shared" si="46"/>
        <v>1661.7199951813909</v>
      </c>
      <c r="AE242" s="16">
        <f t="shared" si="23"/>
        <v>50731.373799547371</v>
      </c>
      <c r="AF242" s="16">
        <f t="shared" si="47"/>
        <v>8770.8100087867606</v>
      </c>
      <c r="AG242" s="16">
        <f t="shared" si="24"/>
        <v>1427.6153200440895</v>
      </c>
      <c r="AH242" s="16">
        <f t="shared" si="48"/>
        <v>39139.116770130509</v>
      </c>
      <c r="AI242" s="16">
        <f t="shared" si="49"/>
        <v>1816.2375304969262</v>
      </c>
      <c r="AJ242" s="16">
        <f t="shared" si="25"/>
        <v>37322.879239633585</v>
      </c>
      <c r="AK242" s="16">
        <f t="shared" si="50"/>
        <v>6477.8800333609715</v>
      </c>
      <c r="AL242" s="16">
        <f t="shared" si="26"/>
        <v>1488.4918912911282</v>
      </c>
      <c r="AM242" s="16">
        <f t="shared" si="51"/>
        <v>32549.317228932308</v>
      </c>
      <c r="AN242" s="16">
        <f t="shared" si="52"/>
        <v>1893.4693726278078</v>
      </c>
      <c r="AO242" s="16">
        <f t="shared" si="27"/>
        <v>30655.847856304499</v>
      </c>
      <c r="AP242" s="16">
        <f t="shared" si="53"/>
        <v>5331.113287613769</v>
      </c>
      <c r="AQ242" s="16">
        <f t="shared" si="28"/>
        <v>1549.3684625381673</v>
      </c>
      <c r="AR242" s="16">
        <f t="shared" si="54"/>
        <v>26043.789705745465</v>
      </c>
      <c r="AS242" s="16">
        <f t="shared" si="55"/>
        <v>1970.6832188915944</v>
      </c>
      <c r="AT242" s="16">
        <f t="shared" si="29"/>
        <v>24073.106486853871</v>
      </c>
      <c r="AU242" s="16">
        <f t="shared" si="56"/>
        <v>4194.5288212181022</v>
      </c>
    </row>
    <row r="243" spans="2:47">
      <c r="B243" s="13">
        <v>25</v>
      </c>
      <c r="C243" s="16">
        <f t="shared" si="12"/>
        <v>1002.6833330692219</v>
      </c>
      <c r="D243" s="16">
        <f t="shared" si="30"/>
        <v>423544.65513643454</v>
      </c>
      <c r="E243" s="16">
        <f t="shared" si="31"/>
        <v>1284.6654976849677</v>
      </c>
      <c r="F243" s="16">
        <f t="shared" si="13"/>
        <v>422259.98963874957</v>
      </c>
      <c r="G243" s="16">
        <f t="shared" si="32"/>
        <v>64487.775573119987</v>
      </c>
      <c r="H243" s="16">
        <f t="shared" si="14"/>
        <v>3068.3307801292299</v>
      </c>
      <c r="I243" s="16">
        <f t="shared" si="33"/>
        <v>-105097.9654644423</v>
      </c>
      <c r="J243" s="16">
        <f t="shared" si="34"/>
        <v>0</v>
      </c>
      <c r="K243" s="16">
        <f t="shared" si="15"/>
        <v>-108166.29624457152</v>
      </c>
      <c r="L243" s="16">
        <f t="shared" si="35"/>
        <v>0</v>
      </c>
      <c r="M243" s="16">
        <f t="shared" si="16"/>
        <v>1002.0850583421343</v>
      </c>
      <c r="N243" s="16">
        <f t="shared" si="36"/>
        <v>87048.512682919318</v>
      </c>
      <c r="O243" s="16">
        <f t="shared" si="37"/>
        <v>1279.3057562653801</v>
      </c>
      <c r="P243" s="16">
        <f t="shared" si="17"/>
        <v>85769.206926653933</v>
      </c>
      <c r="Q243" s="16">
        <f t="shared" si="38"/>
        <v>14005.024341500739</v>
      </c>
      <c r="R243" s="16">
        <f t="shared" si="18"/>
        <v>2037.2941810831981</v>
      </c>
      <c r="S243" s="16">
        <f t="shared" si="39"/>
        <v>-22882.65154648335</v>
      </c>
      <c r="T243" s="16">
        <f t="shared" si="40"/>
        <v>0</v>
      </c>
      <c r="U243" s="16">
        <f t="shared" si="19"/>
        <v>-24919.945727566548</v>
      </c>
      <c r="V243" s="16">
        <f t="shared" si="41"/>
        <v>0</v>
      </c>
      <c r="W243" s="16">
        <f t="shared" si="20"/>
        <v>1549.3684625381673</v>
      </c>
      <c r="X243" s="16">
        <f t="shared" si="42"/>
        <v>24745.709082096568</v>
      </c>
      <c r="Y243" s="16">
        <f t="shared" si="43"/>
        <v>1976.0553776557642</v>
      </c>
      <c r="Z243" s="16">
        <f t="shared" si="21"/>
        <v>22769.653704440803</v>
      </c>
      <c r="AA243" s="16">
        <f t="shared" si="44"/>
        <v>3783.8989835739253</v>
      </c>
      <c r="AB243" s="16">
        <f t="shared" si="22"/>
        <v>1305.8621775500069</v>
      </c>
      <c r="AC243" s="16">
        <f t="shared" si="45"/>
        <v>52148.808383506723</v>
      </c>
      <c r="AD243" s="16">
        <f t="shared" si="46"/>
        <v>1666.2166715639441</v>
      </c>
      <c r="AE243" s="16">
        <f t="shared" si="23"/>
        <v>50482.591711942776</v>
      </c>
      <c r="AF243" s="16">
        <f t="shared" si="47"/>
        <v>8324.0903532875946</v>
      </c>
      <c r="AG243" s="16">
        <f t="shared" si="24"/>
        <v>1427.6153200440895</v>
      </c>
      <c r="AH243" s="16">
        <f t="shared" si="48"/>
        <v>38365.680485588942</v>
      </c>
      <c r="AI243" s="16">
        <f t="shared" si="49"/>
        <v>1821.1704767469839</v>
      </c>
      <c r="AJ243" s="16">
        <f t="shared" si="25"/>
        <v>36544.510008841957</v>
      </c>
      <c r="AK243" s="16">
        <f t="shared" si="50"/>
        <v>6049.3953296475547</v>
      </c>
      <c r="AL243" s="16">
        <f t="shared" si="26"/>
        <v>1488.4918912911282</v>
      </c>
      <c r="AM243" s="16">
        <f t="shared" si="51"/>
        <v>31512.37224540965</v>
      </c>
      <c r="AN243" s="16">
        <f t="shared" si="52"/>
        <v>1898.6215567341039</v>
      </c>
      <c r="AO243" s="16">
        <f t="shared" si="27"/>
        <v>29613.750688675547</v>
      </c>
      <c r="AP243" s="16">
        <f t="shared" si="53"/>
        <v>4911.6799225930936</v>
      </c>
      <c r="AQ243" s="16">
        <f t="shared" si="28"/>
        <v>1549.3684625381673</v>
      </c>
      <c r="AR243" s="16">
        <f t="shared" si="54"/>
        <v>24745.709082096568</v>
      </c>
      <c r="AS243" s="16">
        <f t="shared" si="55"/>
        <v>1976.0553776557642</v>
      </c>
      <c r="AT243" s="16">
        <f t="shared" si="29"/>
        <v>22769.653704440803</v>
      </c>
      <c r="AU243" s="16">
        <f t="shared" si="56"/>
        <v>3783.8989835739253</v>
      </c>
    </row>
    <row r="244" spans="2:47">
      <c r="B244" s="13">
        <v>26</v>
      </c>
      <c r="C244" s="16">
        <f t="shared" si="12"/>
        <v>1002.6833330692219</v>
      </c>
      <c r="D244" s="16">
        <f t="shared" si="30"/>
        <v>434057.93374925625</v>
      </c>
      <c r="E244" s="16">
        <f t="shared" si="31"/>
        <v>1287.7564623575124</v>
      </c>
      <c r="F244" s="16">
        <f t="shared" si="13"/>
        <v>432770.17728689872</v>
      </c>
      <c r="G244" s="16">
        <f t="shared" si="32"/>
        <v>63035.739434715433</v>
      </c>
      <c r="H244" s="16">
        <f t="shared" si="14"/>
        <v>3068.3307801292299</v>
      </c>
      <c r="I244" s="16">
        <f t="shared" si="33"/>
        <v>-111411.28513190868</v>
      </c>
      <c r="J244" s="16">
        <f t="shared" si="34"/>
        <v>0</v>
      </c>
      <c r="K244" s="16">
        <f t="shared" si="15"/>
        <v>-114479.6159120379</v>
      </c>
      <c r="L244" s="16">
        <f t="shared" si="35"/>
        <v>0</v>
      </c>
      <c r="M244" s="16">
        <f t="shared" si="16"/>
        <v>1002.0850583421343</v>
      </c>
      <c r="N244" s="16">
        <f t="shared" si="36"/>
        <v>88165.598568184651</v>
      </c>
      <c r="O244" s="16">
        <f t="shared" si="37"/>
        <v>1282.5855396035784</v>
      </c>
      <c r="P244" s="16">
        <f t="shared" si="17"/>
        <v>86883.013028581074</v>
      </c>
      <c r="Q244" s="16">
        <f t="shared" si="38"/>
        <v>13530.673339949872</v>
      </c>
      <c r="R244" s="16">
        <f t="shared" si="18"/>
        <v>2037.2941810831981</v>
      </c>
      <c r="S244" s="16">
        <f t="shared" si="39"/>
        <v>-25667.544099393544</v>
      </c>
      <c r="T244" s="16">
        <f t="shared" si="40"/>
        <v>0</v>
      </c>
      <c r="U244" s="16">
        <f t="shared" si="19"/>
        <v>-27704.838280476743</v>
      </c>
      <c r="V244" s="16">
        <f t="shared" si="41"/>
        <v>0</v>
      </c>
      <c r="W244" s="16">
        <f t="shared" si="20"/>
        <v>1549.3684625381673</v>
      </c>
      <c r="X244" s="16">
        <f t="shared" si="42"/>
        <v>23405.83782894288</v>
      </c>
      <c r="Y244" s="16">
        <f t="shared" si="43"/>
        <v>1981.206404414582</v>
      </c>
      <c r="Z244" s="16">
        <f t="shared" si="21"/>
        <v>21424.631424528299</v>
      </c>
      <c r="AA244" s="16">
        <f t="shared" si="44"/>
        <v>3395.6938629632123</v>
      </c>
      <c r="AB244" s="16">
        <f t="shared" si="22"/>
        <v>1305.8621775500069</v>
      </c>
      <c r="AC244" s="16">
        <f t="shared" si="45"/>
        <v>51893.075324374455</v>
      </c>
      <c r="AD244" s="16">
        <f t="shared" si="46"/>
        <v>1670.5280846066439</v>
      </c>
      <c r="AE244" s="16">
        <f t="shared" si="23"/>
        <v>50222.54723976781</v>
      </c>
      <c r="AF244" s="16">
        <f t="shared" si="47"/>
        <v>7898.1602447725645</v>
      </c>
      <c r="AG244" s="16">
        <f t="shared" si="24"/>
        <v>1427.6153200440895</v>
      </c>
      <c r="AH244" s="16">
        <f t="shared" si="48"/>
        <v>37565.563618489003</v>
      </c>
      <c r="AI244" s="16">
        <f t="shared" si="49"/>
        <v>1825.9002775929205</v>
      </c>
      <c r="AJ244" s="16">
        <f t="shared" si="25"/>
        <v>35739.663340896084</v>
      </c>
      <c r="AK244" s="16">
        <f t="shared" si="50"/>
        <v>5642.5100719571492</v>
      </c>
      <c r="AL244" s="16">
        <f t="shared" si="26"/>
        <v>1488.4918912911282</v>
      </c>
      <c r="AM244" s="16">
        <f t="shared" si="51"/>
        <v>30441.158882917141</v>
      </c>
      <c r="AN244" s="16">
        <f t="shared" si="52"/>
        <v>1903.5616152118887</v>
      </c>
      <c r="AO244" s="16">
        <f t="shared" si="27"/>
        <v>28537.597267705252</v>
      </c>
      <c r="AP244" s="16">
        <f t="shared" si="53"/>
        <v>4514.2552180990706</v>
      </c>
      <c r="AQ244" s="16">
        <f t="shared" si="28"/>
        <v>1549.3684625381673</v>
      </c>
      <c r="AR244" s="16">
        <f t="shared" si="54"/>
        <v>23405.83782894288</v>
      </c>
      <c r="AS244" s="16">
        <f t="shared" si="55"/>
        <v>1981.206404414582</v>
      </c>
      <c r="AT244" s="16">
        <f t="shared" si="29"/>
        <v>21424.631424528299</v>
      </c>
      <c r="AU244" s="16">
        <f t="shared" si="56"/>
        <v>3395.6938629632123</v>
      </c>
    </row>
    <row r="245" spans="2:47">
      <c r="B245" s="13">
        <v>27</v>
      </c>
      <c r="C245" s="16">
        <f t="shared" si="12"/>
        <v>1002.6833330692219</v>
      </c>
      <c r="D245" s="16">
        <f t="shared" si="30"/>
        <v>444861.77604029467</v>
      </c>
      <c r="E245" s="16">
        <f t="shared" si="31"/>
        <v>1290.7183428080973</v>
      </c>
      <c r="F245" s="16">
        <f t="shared" si="13"/>
        <v>443571.0576974866</v>
      </c>
      <c r="G245" s="16">
        <f t="shared" si="32"/>
        <v>61620.439267099478</v>
      </c>
      <c r="H245" s="16">
        <f t="shared" si="14"/>
        <v>3068.3307801292299</v>
      </c>
      <c r="I245" s="16">
        <f t="shared" si="33"/>
        <v>-117914.00438939904</v>
      </c>
      <c r="J245" s="16">
        <f t="shared" si="34"/>
        <v>0</v>
      </c>
      <c r="K245" s="16">
        <f t="shared" si="15"/>
        <v>-120982.33516952826</v>
      </c>
      <c r="L245" s="16">
        <f t="shared" si="35"/>
        <v>0</v>
      </c>
      <c r="M245" s="16">
        <f t="shared" si="16"/>
        <v>1002.0850583421343</v>
      </c>
      <c r="N245" s="16">
        <f t="shared" si="36"/>
        <v>89310.524412599625</v>
      </c>
      <c r="O245" s="16">
        <f t="shared" si="37"/>
        <v>1285.7293215219509</v>
      </c>
      <c r="P245" s="16">
        <f t="shared" si="17"/>
        <v>88024.795091077671</v>
      </c>
      <c r="Q245" s="16">
        <f t="shared" si="38"/>
        <v>13074.395580584751</v>
      </c>
      <c r="R245" s="16">
        <f t="shared" si="18"/>
        <v>2037.2941810831981</v>
      </c>
      <c r="S245" s="16">
        <f t="shared" si="39"/>
        <v>-28535.983428891046</v>
      </c>
      <c r="T245" s="16">
        <f t="shared" si="40"/>
        <v>0</v>
      </c>
      <c r="U245" s="16">
        <f t="shared" si="19"/>
        <v>-30573.277609974244</v>
      </c>
      <c r="V245" s="16">
        <f t="shared" si="41"/>
        <v>0</v>
      </c>
      <c r="W245" s="16">
        <f t="shared" si="20"/>
        <v>1549.3684625381673</v>
      </c>
      <c r="X245" s="16">
        <f t="shared" si="42"/>
        <v>22023.235626529622</v>
      </c>
      <c r="Y245" s="16">
        <f t="shared" si="43"/>
        <v>1986.1442504513386</v>
      </c>
      <c r="Z245" s="16">
        <f t="shared" si="21"/>
        <v>20037.091376078282</v>
      </c>
      <c r="AA245" s="16">
        <f t="shared" si="44"/>
        <v>3028.8789108833271</v>
      </c>
      <c r="AB245" s="16">
        <f t="shared" si="22"/>
        <v>1305.8621775500069</v>
      </c>
      <c r="AC245" s="16">
        <f t="shared" si="45"/>
        <v>51625.765209646925</v>
      </c>
      <c r="AD245" s="16">
        <f t="shared" si="46"/>
        <v>1674.6609104172358</v>
      </c>
      <c r="AE245" s="16">
        <f t="shared" si="23"/>
        <v>49951.104299229686</v>
      </c>
      <c r="AF245" s="16">
        <f t="shared" si="47"/>
        <v>7492.1137247345932</v>
      </c>
      <c r="AG245" s="16">
        <f t="shared" si="24"/>
        <v>1427.6153200440895</v>
      </c>
      <c r="AH245" s="16">
        <f t="shared" si="48"/>
        <v>36738.229534640719</v>
      </c>
      <c r="AI245" s="16">
        <f t="shared" si="49"/>
        <v>1830.4342455653402</v>
      </c>
      <c r="AJ245" s="16">
        <f t="shared" si="25"/>
        <v>34907.79528907538</v>
      </c>
      <c r="AK245" s="16">
        <f t="shared" si="50"/>
        <v>5256.2543000871838</v>
      </c>
      <c r="AL245" s="16">
        <f t="shared" si="26"/>
        <v>1488.4918912911282</v>
      </c>
      <c r="AM245" s="16">
        <f t="shared" si="51"/>
        <v>29334.937735364936</v>
      </c>
      <c r="AN245" s="16">
        <f t="shared" si="52"/>
        <v>1908.2971796777108</v>
      </c>
      <c r="AO245" s="16">
        <f t="shared" si="27"/>
        <v>27426.640555687227</v>
      </c>
      <c r="AP245" s="16">
        <f t="shared" si="53"/>
        <v>4137.8370225344497</v>
      </c>
      <c r="AQ245" s="16">
        <f t="shared" si="28"/>
        <v>1549.3684625381673</v>
      </c>
      <c r="AR245" s="16">
        <f t="shared" si="54"/>
        <v>22023.235626529622</v>
      </c>
      <c r="AS245" s="16">
        <f t="shared" si="55"/>
        <v>1986.1442504513386</v>
      </c>
      <c r="AT245" s="16">
        <f t="shared" si="29"/>
        <v>20037.091376078282</v>
      </c>
      <c r="AU245" s="16">
        <f t="shared" si="56"/>
        <v>3028.8789108833271</v>
      </c>
    </row>
    <row r="246" spans="2:47">
      <c r="B246" s="13">
        <v>28</v>
      </c>
      <c r="C246" s="16">
        <f t="shared" si="12"/>
        <v>1002.6833330692219</v>
      </c>
      <c r="D246" s="16">
        <f t="shared" si="30"/>
        <v>455964.43304955435</v>
      </c>
      <c r="E246" s="16">
        <f t="shared" si="31"/>
        <v>1293.5559420850298</v>
      </c>
      <c r="F246" s="16">
        <f t="shared" si="13"/>
        <v>454670.87710746931</v>
      </c>
      <c r="G246" s="16">
        <f t="shared" si="32"/>
        <v>60240.807969530782</v>
      </c>
      <c r="H246" s="16">
        <f t="shared" si="14"/>
        <v>3068.3307801292299</v>
      </c>
      <c r="I246" s="16">
        <f t="shared" si="33"/>
        <v>-124611.80522461412</v>
      </c>
      <c r="J246" s="16">
        <f t="shared" si="34"/>
        <v>0</v>
      </c>
      <c r="K246" s="16">
        <f t="shared" si="15"/>
        <v>-127680.13600474334</v>
      </c>
      <c r="L246" s="16">
        <f t="shared" si="35"/>
        <v>0</v>
      </c>
      <c r="M246" s="16">
        <f t="shared" si="16"/>
        <v>1002.0850583421343</v>
      </c>
      <c r="N246" s="16">
        <f t="shared" si="36"/>
        <v>90484.207865922392</v>
      </c>
      <c r="O246" s="16">
        <f t="shared" si="37"/>
        <v>1288.7420787962576</v>
      </c>
      <c r="P246" s="16">
        <f t="shared" si="17"/>
        <v>89195.46578712613</v>
      </c>
      <c r="Q246" s="16">
        <f t="shared" si="38"/>
        <v>12635.471081897178</v>
      </c>
      <c r="R246" s="16">
        <f t="shared" si="18"/>
        <v>2037.2941810831981</v>
      </c>
      <c r="S246" s="16">
        <f t="shared" si="39"/>
        <v>-31490.475938273474</v>
      </c>
      <c r="T246" s="16">
        <f t="shared" si="40"/>
        <v>0</v>
      </c>
      <c r="U246" s="16">
        <f t="shared" si="19"/>
        <v>-33527.770119356675</v>
      </c>
      <c r="V246" s="16">
        <f t="shared" si="41"/>
        <v>0</v>
      </c>
      <c r="W246" s="16">
        <f t="shared" si="20"/>
        <v>1549.3684625381673</v>
      </c>
      <c r="X246" s="16">
        <f t="shared" si="42"/>
        <v>20596.92770912591</v>
      </c>
      <c r="Y246" s="16">
        <f t="shared" si="43"/>
        <v>1990.8766809351423</v>
      </c>
      <c r="Z246" s="16">
        <f t="shared" si="21"/>
        <v>18606.051028190766</v>
      </c>
      <c r="AA246" s="16">
        <f t="shared" si="44"/>
        <v>2682.4615316120025</v>
      </c>
      <c r="AB246" s="16">
        <f t="shared" si="22"/>
        <v>1305.8621775500069</v>
      </c>
      <c r="AC246" s="16">
        <f t="shared" si="45"/>
        <v>51346.738153350168</v>
      </c>
      <c r="AD246" s="16">
        <f t="shared" si="46"/>
        <v>1678.6216674926914</v>
      </c>
      <c r="AE246" s="16">
        <f t="shared" si="23"/>
        <v>49668.116485857478</v>
      </c>
      <c r="AF246" s="16">
        <f t="shared" si="47"/>
        <v>7105.0807874267675</v>
      </c>
      <c r="AG246" s="16">
        <f t="shared" si="24"/>
        <v>1427.6153200440895</v>
      </c>
      <c r="AH246" s="16">
        <f t="shared" si="48"/>
        <v>35883.11908945215</v>
      </c>
      <c r="AI246" s="16">
        <f t="shared" si="49"/>
        <v>1834.7795212939729</v>
      </c>
      <c r="AJ246" s="16">
        <f t="shared" si="25"/>
        <v>34048.339568158175</v>
      </c>
      <c r="AK246" s="16">
        <f t="shared" si="50"/>
        <v>4889.6969974966751</v>
      </c>
      <c r="AL246" s="16">
        <f t="shared" si="26"/>
        <v>1488.4918912911282</v>
      </c>
      <c r="AM246" s="16">
        <f t="shared" si="51"/>
        <v>28192.940892813127</v>
      </c>
      <c r="AN246" s="16">
        <f t="shared" si="52"/>
        <v>1912.8357027308768</v>
      </c>
      <c r="AO246" s="16">
        <f t="shared" si="27"/>
        <v>26280.105190082249</v>
      </c>
      <c r="AP246" s="16">
        <f t="shared" si="53"/>
        <v>3781.4636296707304</v>
      </c>
      <c r="AQ246" s="16">
        <f t="shared" si="28"/>
        <v>1549.3684625381673</v>
      </c>
      <c r="AR246" s="16">
        <f t="shared" si="54"/>
        <v>20596.92770912591</v>
      </c>
      <c r="AS246" s="16">
        <f t="shared" si="55"/>
        <v>1990.8766809351423</v>
      </c>
      <c r="AT246" s="16">
        <f t="shared" si="29"/>
        <v>18606.051028190766</v>
      </c>
      <c r="AU246" s="16">
        <f t="shared" si="56"/>
        <v>2682.4615316120025</v>
      </c>
    </row>
    <row r="247" spans="2:47">
      <c r="B247" s="13">
        <v>29</v>
      </c>
      <c r="C247" s="16">
        <f t="shared" si="12"/>
        <v>1002.6833330692219</v>
      </c>
      <c r="D247" s="16">
        <f t="shared" si="30"/>
        <v>467374.38141385198</v>
      </c>
      <c r="E247" s="16">
        <f t="shared" si="31"/>
        <v>1296.2739357100456</v>
      </c>
      <c r="F247" s="16">
        <f t="shared" si="13"/>
        <v>466078.10747814196</v>
      </c>
      <c r="G247" s="16">
        <f t="shared" si="32"/>
        <v>58895.812411139574</v>
      </c>
      <c r="H247" s="16">
        <f t="shared" si="14"/>
        <v>3068.3307801292299</v>
      </c>
      <c r="I247" s="16">
        <f t="shared" si="33"/>
        <v>-131510.54008488564</v>
      </c>
      <c r="J247" s="16">
        <f t="shared" si="34"/>
        <v>0</v>
      </c>
      <c r="K247" s="16">
        <f t="shared" si="15"/>
        <v>-134578.87086501488</v>
      </c>
      <c r="L247" s="16">
        <f t="shared" si="35"/>
        <v>0</v>
      </c>
      <c r="M247" s="16">
        <f t="shared" si="16"/>
        <v>1002.0850583421343</v>
      </c>
      <c r="N247" s="16">
        <f t="shared" si="36"/>
        <v>91687.587101218436</v>
      </c>
      <c r="O247" s="16">
        <f t="shared" si="37"/>
        <v>1291.6286636731511</v>
      </c>
      <c r="P247" s="16">
        <f t="shared" si="17"/>
        <v>90395.958437545283</v>
      </c>
      <c r="Q247" s="16">
        <f t="shared" si="38"/>
        <v>12213.207519114871</v>
      </c>
      <c r="R247" s="16">
        <f t="shared" si="18"/>
        <v>2037.2941810831981</v>
      </c>
      <c r="S247" s="16">
        <f t="shared" si="39"/>
        <v>-34533.603222937374</v>
      </c>
      <c r="T247" s="16">
        <f t="shared" si="40"/>
        <v>0</v>
      </c>
      <c r="U247" s="16">
        <f t="shared" si="19"/>
        <v>-36570.897404020572</v>
      </c>
      <c r="V247" s="16">
        <f t="shared" si="41"/>
        <v>0</v>
      </c>
      <c r="W247" s="16">
        <f t="shared" si="20"/>
        <v>1549.3684625381673</v>
      </c>
      <c r="X247" s="16">
        <f t="shared" si="42"/>
        <v>19125.904093918416</v>
      </c>
      <c r="Y247" s="16">
        <f t="shared" si="43"/>
        <v>1995.4112700251223</v>
      </c>
      <c r="Z247" s="16">
        <f t="shared" si="21"/>
        <v>17130.492823893295</v>
      </c>
      <c r="AA247" s="16">
        <f t="shared" si="44"/>
        <v>2355.4897266196981</v>
      </c>
      <c r="AB247" s="16">
        <f t="shared" si="22"/>
        <v>1305.8621775500069</v>
      </c>
      <c r="AC247" s="16">
        <f t="shared" si="45"/>
        <v>51055.843660472332</v>
      </c>
      <c r="AD247" s="16">
        <f t="shared" si="46"/>
        <v>1682.4167127519074</v>
      </c>
      <c r="AE247" s="16">
        <f t="shared" si="23"/>
        <v>49373.426947720422</v>
      </c>
      <c r="AF247" s="16">
        <f t="shared" si="47"/>
        <v>6736.2262240473756</v>
      </c>
      <c r="AG247" s="16">
        <f t="shared" si="24"/>
        <v>1427.6153200440895</v>
      </c>
      <c r="AH247" s="16">
        <f t="shared" si="48"/>
        <v>34999.650175692521</v>
      </c>
      <c r="AI247" s="16">
        <f t="shared" si="49"/>
        <v>1838.9430690838051</v>
      </c>
      <c r="AJ247" s="16">
        <f t="shared" si="25"/>
        <v>33160.707106608716</v>
      </c>
      <c r="AK247" s="16">
        <f t="shared" si="50"/>
        <v>4541.9448356978201</v>
      </c>
      <c r="AL247" s="16">
        <f t="shared" si="26"/>
        <v>1488.4918912911282</v>
      </c>
      <c r="AM247" s="16">
        <f t="shared" si="51"/>
        <v>27014.371329093148</v>
      </c>
      <c r="AN247" s="16">
        <f t="shared" si="52"/>
        <v>1917.1844532955442</v>
      </c>
      <c r="AO247" s="16">
        <f t="shared" si="27"/>
        <v>25097.186875797604</v>
      </c>
      <c r="AP247" s="16">
        <f t="shared" si="53"/>
        <v>3444.2124730843302</v>
      </c>
      <c r="AQ247" s="16">
        <f t="shared" si="28"/>
        <v>1549.3684625381673</v>
      </c>
      <c r="AR247" s="16">
        <f t="shared" si="54"/>
        <v>19125.904093918416</v>
      </c>
      <c r="AS247" s="16">
        <f t="shared" si="55"/>
        <v>1995.4112700251223</v>
      </c>
      <c r="AT247" s="16">
        <f t="shared" si="29"/>
        <v>17130.492823893295</v>
      </c>
      <c r="AU247" s="16">
        <f t="shared" si="56"/>
        <v>2355.4897266196981</v>
      </c>
    </row>
    <row r="248" spans="2:47">
      <c r="B248" s="13">
        <v>30</v>
      </c>
      <c r="C248" s="16">
        <f t="shared" si="12"/>
        <v>1002.6833330692219</v>
      </c>
      <c r="D248" s="16">
        <f t="shared" si="30"/>
        <v>479100.32980108121</v>
      </c>
      <c r="E248" s="16">
        <f t="shared" si="31"/>
        <v>1298.8768703553242</v>
      </c>
      <c r="F248" s="16">
        <f t="shared" si="13"/>
        <v>477801.45293072588</v>
      </c>
      <c r="G248" s="16">
        <f t="shared" si="32"/>
        <v>57584.452405316762</v>
      </c>
      <c r="H248" s="16">
        <f t="shared" si="14"/>
        <v>3068.3307801292299</v>
      </c>
      <c r="I248" s="16">
        <f t="shared" si="33"/>
        <v>-138616.23699096532</v>
      </c>
      <c r="J248" s="16">
        <f t="shared" si="34"/>
        <v>0</v>
      </c>
      <c r="K248" s="16">
        <f t="shared" si="15"/>
        <v>-141684.56777109456</v>
      </c>
      <c r="L248" s="16">
        <f t="shared" si="35"/>
        <v>0</v>
      </c>
      <c r="M248" s="16">
        <f t="shared" si="16"/>
        <v>1002.0850583421343</v>
      </c>
      <c r="N248" s="16">
        <f t="shared" si="36"/>
        <v>92921.62151629031</v>
      </c>
      <c r="O248" s="16">
        <f t="shared" si="37"/>
        <v>1294.3938016690445</v>
      </c>
      <c r="P248" s="16">
        <f t="shared" si="17"/>
        <v>91627.227714621258</v>
      </c>
      <c r="Q248" s="16">
        <f t="shared" si="38"/>
        <v>11806.939328291195</v>
      </c>
      <c r="R248" s="16">
        <f t="shared" si="18"/>
        <v>2037.2941810831981</v>
      </c>
      <c r="S248" s="16">
        <f t="shared" si="39"/>
        <v>-37668.024326141189</v>
      </c>
      <c r="T248" s="16">
        <f t="shared" si="40"/>
        <v>0</v>
      </c>
      <c r="U248" s="16">
        <f t="shared" si="19"/>
        <v>-39705.318507224387</v>
      </c>
      <c r="V248" s="16">
        <f t="shared" si="41"/>
        <v>0</v>
      </c>
      <c r="W248" s="16">
        <f t="shared" si="20"/>
        <v>1549.3684625381673</v>
      </c>
      <c r="X248" s="16">
        <f t="shared" si="42"/>
        <v>17609.118793392874</v>
      </c>
      <c r="Y248" s="16">
        <f t="shared" si="43"/>
        <v>1999.7553970805993</v>
      </c>
      <c r="Z248" s="16">
        <f t="shared" si="21"/>
        <v>15609.363396312274</v>
      </c>
      <c r="AA248" s="16">
        <f t="shared" si="44"/>
        <v>2047.0507549871702</v>
      </c>
      <c r="AB248" s="16">
        <f t="shared" si="22"/>
        <v>1305.8621775500069</v>
      </c>
      <c r="AC248" s="16">
        <f t="shared" si="45"/>
        <v>50752.92049663973</v>
      </c>
      <c r="AD248" s="16">
        <f t="shared" si="46"/>
        <v>1686.0522384874773</v>
      </c>
      <c r="AE248" s="16">
        <f t="shared" si="23"/>
        <v>49066.868258152252</v>
      </c>
      <c r="AF248" s="16">
        <f t="shared" si="47"/>
        <v>6384.748481082368</v>
      </c>
      <c r="AG248" s="16">
        <f t="shared" si="24"/>
        <v>1427.6153200440895</v>
      </c>
      <c r="AH248" s="16">
        <f t="shared" si="48"/>
        <v>34087.217263167367</v>
      </c>
      <c r="AI248" s="16">
        <f t="shared" si="49"/>
        <v>1842.9316735031102</v>
      </c>
      <c r="AJ248" s="16">
        <f t="shared" si="25"/>
        <v>32244.285589664258</v>
      </c>
      <c r="AK248" s="16">
        <f t="shared" si="50"/>
        <v>4212.1409337467776</v>
      </c>
      <c r="AL248" s="16">
        <f t="shared" si="26"/>
        <v>1488.4918912911282</v>
      </c>
      <c r="AM248" s="16">
        <f t="shared" si="51"/>
        <v>25798.402277107391</v>
      </c>
      <c r="AN248" s="16">
        <f t="shared" si="52"/>
        <v>1921.3505130215967</v>
      </c>
      <c r="AO248" s="16">
        <f t="shared" si="27"/>
        <v>23877.051764085794</v>
      </c>
      <c r="AP248" s="16">
        <f t="shared" si="53"/>
        <v>3125.1988361492422</v>
      </c>
      <c r="AQ248" s="16">
        <f t="shared" si="28"/>
        <v>1549.3684625381673</v>
      </c>
      <c r="AR248" s="16">
        <f t="shared" si="54"/>
        <v>17609.118793392874</v>
      </c>
      <c r="AS248" s="16">
        <f t="shared" si="55"/>
        <v>1999.7553970805993</v>
      </c>
      <c r="AT248" s="16">
        <f t="shared" si="29"/>
        <v>15609.363396312274</v>
      </c>
      <c r="AU248" s="16">
        <f t="shared" si="56"/>
        <v>2047.0507549871702</v>
      </c>
    </row>
    <row r="249" spans="2:47">
      <c r="B249" s="13">
        <v>31</v>
      </c>
      <c r="C249" s="16">
        <f t="shared" si="12"/>
        <v>1002.6833330692219</v>
      </c>
      <c r="D249" s="16">
        <f t="shared" si="30"/>
        <v>491151.22552561032</v>
      </c>
      <c r="E249" s="16">
        <f t="shared" si="31"/>
        <v>1301.3691630761259</v>
      </c>
      <c r="F249" s="16">
        <f t="shared" si="13"/>
        <v>489849.85636253422</v>
      </c>
      <c r="G249" s="16">
        <f t="shared" si="32"/>
        <v>56305.759702071904</v>
      </c>
      <c r="H249" s="16">
        <f t="shared" si="14"/>
        <v>3068.3307801292299</v>
      </c>
      <c r="I249" s="16">
        <f t="shared" si="33"/>
        <v>-145935.10480422739</v>
      </c>
      <c r="J249" s="16">
        <f t="shared" si="34"/>
        <v>0</v>
      </c>
      <c r="K249" s="16">
        <f t="shared" si="15"/>
        <v>-149003.43558435663</v>
      </c>
      <c r="L249" s="16">
        <f t="shared" si="35"/>
        <v>0</v>
      </c>
      <c r="M249" s="16">
        <f t="shared" si="16"/>
        <v>1002.0850583421343</v>
      </c>
      <c r="N249" s="16">
        <f t="shared" si="36"/>
        <v>94187.292456967785</v>
      </c>
      <c r="O249" s="16">
        <f t="shared" si="37"/>
        <v>1297.0420900028892</v>
      </c>
      <c r="P249" s="16">
        <f t="shared" si="17"/>
        <v>92890.250366964901</v>
      </c>
      <c r="Q249" s="16">
        <f t="shared" si="38"/>
        <v>11416.026823588667</v>
      </c>
      <c r="R249" s="16">
        <f t="shared" si="18"/>
        <v>2037.2941810831981</v>
      </c>
      <c r="S249" s="16">
        <f t="shared" si="39"/>
        <v>-40896.478062441121</v>
      </c>
      <c r="T249" s="16">
        <f t="shared" si="40"/>
        <v>0</v>
      </c>
      <c r="U249" s="16">
        <f t="shared" si="19"/>
        <v>-42933.772243524319</v>
      </c>
      <c r="V249" s="16">
        <f t="shared" si="41"/>
        <v>0</v>
      </c>
      <c r="W249" s="16">
        <f t="shared" si="20"/>
        <v>1549.3684625381673</v>
      </c>
      <c r="X249" s="16">
        <f t="shared" si="42"/>
        <v>16045.48900960524</v>
      </c>
      <c r="Y249" s="16">
        <f t="shared" si="43"/>
        <v>2003.9162438846806</v>
      </c>
      <c r="Z249" s="16">
        <f t="shared" si="21"/>
        <v>14041.572765720561</v>
      </c>
      <c r="AA249" s="16">
        <f t="shared" si="44"/>
        <v>1756.2698123422347</v>
      </c>
      <c r="AB249" s="16">
        <f t="shared" si="22"/>
        <v>1305.8621775500069</v>
      </c>
      <c r="AC249" s="16">
        <f t="shared" si="45"/>
        <v>50437.796557285023</v>
      </c>
      <c r="AD249" s="16">
        <f t="shared" si="46"/>
        <v>1689.5342701590885</v>
      </c>
      <c r="AE249" s="16">
        <f t="shared" si="23"/>
        <v>48748.262287125937</v>
      </c>
      <c r="AF249" s="16">
        <f t="shared" si="47"/>
        <v>6049.8785348760712</v>
      </c>
      <c r="AG249" s="16">
        <f t="shared" si="24"/>
        <v>1427.6153200440895</v>
      </c>
      <c r="AH249" s="16">
        <f t="shared" si="48"/>
        <v>33145.190929039476</v>
      </c>
      <c r="AI249" s="16">
        <f t="shared" si="49"/>
        <v>1846.7519368984126</v>
      </c>
      <c r="AJ249" s="16">
        <f t="shared" si="25"/>
        <v>31298.438992141062</v>
      </c>
      <c r="AK249" s="16">
        <f t="shared" si="50"/>
        <v>3899.4636351240492</v>
      </c>
      <c r="AL249" s="16">
        <f t="shared" si="26"/>
        <v>1488.4918912911282</v>
      </c>
      <c r="AM249" s="16">
        <f t="shared" si="51"/>
        <v>24544.176590374354</v>
      </c>
      <c r="AN249" s="16">
        <f t="shared" si="52"/>
        <v>1925.3407736555482</v>
      </c>
      <c r="AO249" s="16">
        <f t="shared" si="27"/>
        <v>22618.835816718805</v>
      </c>
      <c r="AP249" s="16">
        <f t="shared" si="53"/>
        <v>2823.5745799878596</v>
      </c>
      <c r="AQ249" s="16">
        <f t="shared" si="28"/>
        <v>1549.3684625381673</v>
      </c>
      <c r="AR249" s="16">
        <f t="shared" si="54"/>
        <v>16045.48900960524</v>
      </c>
      <c r="AS249" s="16">
        <f t="shared" si="55"/>
        <v>2003.9162438846806</v>
      </c>
      <c r="AT249" s="16">
        <f t="shared" si="29"/>
        <v>14041.572765720561</v>
      </c>
      <c r="AU249" s="16">
        <f t="shared" si="56"/>
        <v>1756.2698123422347</v>
      </c>
    </row>
    <row r="250" spans="2:47">
      <c r="B250" s="13">
        <v>32</v>
      </c>
      <c r="C250" s="16">
        <f t="shared" ref="C250:C271" si="57">IF($C$211-12*$B250&lt;=0,0,($C$214*MIN(12,$C$211-12*$B250)-$C$210*(MIN(12,$C$211-12*$B250)-MAX(0,MIN(12,$C$211-12*$B250,$C$212-12*$B250))))/12+IF($B250=$C$205,$C$204,0))</f>
        <v>1002.6833330692219</v>
      </c>
      <c r="D250" s="16">
        <f t="shared" si="30"/>
        <v>503536.26134930342</v>
      </c>
      <c r="E250" s="16">
        <f t="shared" si="31"/>
        <v>1303.7551010467553</v>
      </c>
      <c r="F250" s="16">
        <f t="shared" ref="F250:F281" si="58">IF(E250&gt;0,IF(E250&lt;=D250,D250-E250,C250*(D250/E250-1)),D250-C250)</f>
        <v>502232.50624825666</v>
      </c>
      <c r="G250" s="16">
        <f t="shared" si="32"/>
        <v>55058.796999412036</v>
      </c>
      <c r="H250" s="16">
        <f t="shared" ref="H250:H271" si="59">IF($H$211-12*$B250&lt;=0,0,($H$214*MIN(12,$H$211-12*$B250)-$H$210*(MIN(12,$H$211-12*$B250)-MAX(0,MIN(12,$H$211-12*$B250,$H$212-12*$B250))))/12+IF($B250=$H$205,$H$204,0))</f>
        <v>3068.3307801292299</v>
      </c>
      <c r="I250" s="16">
        <f t="shared" si="33"/>
        <v>-153473.53865188733</v>
      </c>
      <c r="J250" s="16">
        <f t="shared" si="34"/>
        <v>0</v>
      </c>
      <c r="K250" s="16">
        <f t="shared" ref="K250:K281" si="60">IF(J250&gt;0,IF(J250&lt;=I250,I250-J250,H250*(I250/J250-1)),I250-H250)</f>
        <v>-156541.86943201657</v>
      </c>
      <c r="L250" s="16">
        <f t="shared" si="35"/>
        <v>0</v>
      </c>
      <c r="M250" s="16">
        <f t="shared" ref="M250:M271" si="61">IF($M$211-12*$B250&lt;=0,0,($M$214*MIN(12,$M$211-12*$B250)-$M$210*(MIN(12,$M$211-12*$B250)-MAX(0,MIN(12,$M$211-12*$B250,$M$212-12*$B250))))/12+IF($B250=$M$205,$M$204,0))</f>
        <v>1002.0850583421343</v>
      </c>
      <c r="N250" s="16">
        <f t="shared" si="36"/>
        <v>95485.603962217909</v>
      </c>
      <c r="O250" s="16">
        <f t="shared" si="37"/>
        <v>1299.5779966066336</v>
      </c>
      <c r="P250" s="16">
        <f t="shared" ref="P250:P281" si="62">IF(O250&gt;0,IF(O250&lt;=N250,N250-O250,M250*(N250/O250-1)),N250-M250)</f>
        <v>94186.025965611276</v>
      </c>
      <c r="Q250" s="16">
        <f t="shared" si="38"/>
        <v>11039.855329109458</v>
      </c>
      <c r="R250" s="16">
        <f t="shared" ref="R250:R271" si="63">IF($R$211-12*$B250&lt;=0,0,($R$214*MIN(12,$R$211-12*$B250)-$R$210*(MIN(12,$R$211-12*$B250)-MAX(0,MIN(12,$R$211-12*$B250,$R$212-12*$B250))))/12+IF($B250=$R$205,$R$204,0))</f>
        <v>2037.2941810831981</v>
      </c>
      <c r="S250" s="16">
        <f t="shared" si="39"/>
        <v>-44221.785410830053</v>
      </c>
      <c r="T250" s="16">
        <f t="shared" si="40"/>
        <v>0</v>
      </c>
      <c r="U250" s="16">
        <f t="shared" ref="U250:U281" si="64">IF(T250&gt;0,IF(T250&lt;=S250,S250-T250,R250*(S250/T250-1)),S250-R250)</f>
        <v>-46259.079591913251</v>
      </c>
      <c r="V250" s="16">
        <f t="shared" si="41"/>
        <v>0</v>
      </c>
      <c r="W250" s="16">
        <f t="shared" ref="W250:W271" si="65">IF($W$211-12*$B250&lt;=0,0,($W$214*MIN(12,$W$211-12*$B250)-$W$210*(MIN(12,$W$211-12*$B250)-MAX(0,MIN(12,$W$211-12*$B250,$W$212-12*$B250))))/12+IF($B250=$W$205,$W$204,0))</f>
        <v>1549.3684625381673</v>
      </c>
      <c r="X250" s="16">
        <f t="shared" si="42"/>
        <v>14433.894308794794</v>
      </c>
      <c r="Y250" s="16">
        <f t="shared" si="43"/>
        <v>2007.9007927927944</v>
      </c>
      <c r="Z250" s="16">
        <f t="shared" ref="Z250:Z281" si="66">IF(Y250&gt;0,IF(Y250&lt;=X250,X250-Y250,W250*(X250/Y250-1)),X250-W250)</f>
        <v>12425.993516002</v>
      </c>
      <c r="AA250" s="16">
        <f t="shared" si="44"/>
        <v>1482.3087305334898</v>
      </c>
      <c r="AB250" s="16">
        <f t="shared" ref="AB250:AB271" si="67">IF($AB$211-12*$B250&lt;=0,0,($AB$214*MIN(12,$AB$211-12*$B250)-$AB$210*(MIN(12,$AB$211-12*$B250)-MAX(0,MIN(12,$AB$211-12*$B250,$AB$212-12*$B250))))/12+IF($B250=$AB$205,$AB$204,0))</f>
        <v>1305.8621775500069</v>
      </c>
      <c r="AC250" s="16">
        <f t="shared" si="45"/>
        <v>50110.288735428236</v>
      </c>
      <c r="AD250" s="16">
        <f t="shared" si="46"/>
        <v>1692.8686649545425</v>
      </c>
      <c r="AE250" s="16">
        <f t="shared" ref="AE250:AE281" si="68">IF(AD250&gt;0,IF(AD250&lt;=AC250,AC250-AD250,AB250*(AC250/AD250-1)),AC250-AB250)</f>
        <v>48417.420070473694</v>
      </c>
      <c r="AF250" s="16">
        <f t="shared" si="47"/>
        <v>5730.878784253895</v>
      </c>
      <c r="AG250" s="16">
        <f t="shared" ref="AG250:AG271" si="69">IF($AG$211-12*$B250&lt;=0,0,($AG$214*MIN(12,$AG$211-12*$B250)-$AG$210*(MIN(12,$AG$211-12*$B250)-MAX(0,MIN(12,$AG$211-12*$B250,$AG$212-12*$B250))))/12+IF($B250=$AG$205,$AG$204,0))</f>
        <v>1427.6153200440895</v>
      </c>
      <c r="AH250" s="16">
        <f t="shared" si="48"/>
        <v>32172.917377581485</v>
      </c>
      <c r="AI250" s="16">
        <f t="shared" si="49"/>
        <v>1850.4102777551616</v>
      </c>
      <c r="AJ250" s="16">
        <f t="shared" ref="AJ250:AJ281" si="70">IF(AI250&gt;0,IF(AI250&lt;=AH250,AH250-AI250,AG250*(AH250/AI250-1)),AH250-AG250)</f>
        <v>30322.507099826325</v>
      </c>
      <c r="AK250" s="16">
        <f t="shared" si="50"/>
        <v>3603.1253040233137</v>
      </c>
      <c r="AL250" s="16">
        <f t="shared" ref="AL250:AL271" si="71">IF($AL$211-12*$B250&lt;=0,0,($AL$214*MIN(12,$AL$211-12*$B250)-$AL$210*(MIN(12,$AL$211-12*$B250)-MAX(0,MIN(12,$AL$211-12*$B250,$AL$212-12*$B250))))/12+IF($B250=$AL$205,$AL$204,0))</f>
        <v>1488.4918912911282</v>
      </c>
      <c r="AM250" s="16">
        <f t="shared" si="51"/>
        <v>23250.80608943793</v>
      </c>
      <c r="AN250" s="16">
        <f t="shared" si="52"/>
        <v>1929.1619352966288</v>
      </c>
      <c r="AO250" s="16">
        <f t="shared" ref="AO250:AO281" si="72">IF(AN250&gt;0,IF(AN250&lt;=AM250,AM250-AN250,AL250*(AM250/AN250-1)),AM250-AL250)</f>
        <v>21321.644154141301</v>
      </c>
      <c r="AP250" s="16">
        <f t="shared" si="53"/>
        <v>2538.5268914978151</v>
      </c>
      <c r="AQ250" s="16">
        <f t="shared" ref="AQ250:AQ271" si="73">IF($AQ$211-12*$B250&lt;=0,0,($AQ$214*MIN(12,$AQ$211-12*$B250)-$AQ$210*(MIN(12,$AQ$211-12*$B250)-MAX(0,MIN(12,$AQ$211-12*$B250,$AQ$212-12*$B250))))/12+IF($B250=$AQ$205,$AQ$204,0))</f>
        <v>1549.3684625381673</v>
      </c>
      <c r="AR250" s="16">
        <f t="shared" si="54"/>
        <v>14433.894308794794</v>
      </c>
      <c r="AS250" s="16">
        <f t="shared" si="55"/>
        <v>2007.9007927927944</v>
      </c>
      <c r="AT250" s="16">
        <f t="shared" ref="AT250:AT281" si="74">IF(AS250&gt;0,IF(AS250&lt;=AR250,AR250-AS250,AQ250*(AR250/AS250-1)),AR250-AQ250)</f>
        <v>12425.993516002</v>
      </c>
      <c r="AU250" s="16">
        <f t="shared" si="56"/>
        <v>1482.3087305334898</v>
      </c>
    </row>
    <row r="251" spans="2:47">
      <c r="B251" s="13">
        <v>33</v>
      </c>
      <c r="C251" s="16">
        <f t="shared" si="57"/>
        <v>1002.6833330692219</v>
      </c>
      <c r="D251" s="16">
        <f t="shared" ref="D251:D271" si="75">IF($B251&gt;$C$213,F250,F250*$B$73*IF(F250&gt;0,$B$72,1))</f>
        <v>516264.88247283298</v>
      </c>
      <c r="E251" s="16">
        <f t="shared" ref="E251:E282" si="76">IF(AND(C251&gt;0,D251&gt;0),C251/(1-$B$71*MAX(0,1-G250/D251)),0)</f>
        <v>1306.0388417504257</v>
      </c>
      <c r="F251" s="16">
        <f t="shared" si="58"/>
        <v>514958.84363108256</v>
      </c>
      <c r="G251" s="16">
        <f t="shared" ref="G251:G282" si="77">IF(E251&gt;0,IF(E251&lt;=D251,G250*(1-E251/D251),0),IF(AND(C251&lt;0,F251&gt;0),G250-C251,G250))/$B$74</f>
        <v>53842.656974635072</v>
      </c>
      <c r="H251" s="16">
        <f t="shared" si="59"/>
        <v>3068.3307801292299</v>
      </c>
      <c r="I251" s="16">
        <f t="shared" ref="I251:I271" si="78">IF($B251&gt;$H$213,K250,K250*$B$73*IF(K250&gt;0,$B$72,1))</f>
        <v>-161238.12551497706</v>
      </c>
      <c r="J251" s="16">
        <f t="shared" ref="J251:J282" si="79">IF(AND(H251&gt;0,I251&gt;0),H251/(1-$B$71*MAX(0,1-L250/I251)),0)</f>
        <v>0</v>
      </c>
      <c r="K251" s="16">
        <f t="shared" si="60"/>
        <v>-164306.4562951063</v>
      </c>
      <c r="L251" s="16">
        <f t="shared" ref="L251:L282" si="80">IF(J251&gt;0,IF(J251&lt;=I251,L250*(1-J251/I251),0),IF(AND(H251&lt;0,K251&gt;0),L250-H251,L250))/$B$74</f>
        <v>0</v>
      </c>
      <c r="M251" s="16">
        <f t="shared" si="61"/>
        <v>1002.0850583421343</v>
      </c>
      <c r="N251" s="16">
        <f t="shared" ref="N251:N271" si="81">IF($B251&gt;$M$213,P250,P250*$B$73*IF(P250&gt;0,$B$72,1))</f>
        <v>96817.583531090466</v>
      </c>
      <c r="O251" s="16">
        <f t="shared" ref="O251:O282" si="82">IF(AND(M251&gt;0,N251&gt;0),M251/(1-$B$71*MAX(0,1-Q250/N251)),0)</f>
        <v>1302.0058596599263</v>
      </c>
      <c r="P251" s="16">
        <f t="shared" si="62"/>
        <v>95515.577671430539</v>
      </c>
      <c r="Q251" s="16">
        <f t="shared" ref="Q251:Q282" si="83">IF(O251&gt;0,IF(O251&lt;=N251,Q250*(1-O251/N251),0),IF(AND(M251&lt;0,P251&gt;0),Q250-M251,Q250))/$B$74</f>
        <v>10677.834326450491</v>
      </c>
      <c r="R251" s="16">
        <f t="shared" si="63"/>
        <v>2037.2941810831981</v>
      </c>
      <c r="S251" s="16">
        <f t="shared" ref="S251:S271" si="84">IF($B251&gt;$R$213,U250,U250*$B$73*IF(U250&gt;0,$B$72,1))</f>
        <v>-47646.851979670646</v>
      </c>
      <c r="T251" s="16">
        <f t="shared" ref="T251:T282" si="85">IF(AND(R251&gt;0,S251&gt;0),R251/(1-$B$71*MAX(0,1-V250/S251)),0)</f>
        <v>0</v>
      </c>
      <c r="U251" s="16">
        <f t="shared" si="64"/>
        <v>-49684.146160753844</v>
      </c>
      <c r="V251" s="16">
        <f t="shared" ref="V251:V282" si="86">IF(T251&gt;0,IF(T251&lt;=S251,V250*(1-T251/S251),0),IF(AND(R251&lt;0,U251&gt;0),V250-R251,V250))/$B$74</f>
        <v>0</v>
      </c>
      <c r="W251" s="16">
        <f t="shared" si="65"/>
        <v>1549.3684625381673</v>
      </c>
      <c r="X251" s="16">
        <f t="shared" ref="X251:X271" si="87">IF($B251&gt;$W$213,Z250,Z250*$B$73*IF(Z250&gt;0,$B$72,1))</f>
        <v>12773.175774839096</v>
      </c>
      <c r="Y251" s="16">
        <f t="shared" ref="Y251:Y282" si="88">IF(AND(W251&gt;0,X251&gt;0),W251/(1-$B$71*MAX(0,1-AA250/X251)),0)</f>
        <v>2011.7158257219191</v>
      </c>
      <c r="Z251" s="16">
        <f t="shared" si="66"/>
        <v>10761.459949117176</v>
      </c>
      <c r="AA251" s="16">
        <f t="shared" ref="AA251:AA282" si="89">IF(Y251&gt;0,IF(Y251&lt;=X251,AA250*(1-Y251/X251),0),IF(AND(W251&lt;0,Z251&gt;0),AA250-W251,AA250))/$B$74</f>
        <v>1224.3646999802415</v>
      </c>
      <c r="AB251" s="16">
        <f t="shared" si="67"/>
        <v>1305.8621775500069</v>
      </c>
      <c r="AC251" s="16">
        <f t="shared" ref="AC251:AC271" si="90">IF($B251&gt;$AB$213,AE250,AE250*$B$73*IF(AE250&gt;0,$B$72,1))</f>
        <v>49770.202787242735</v>
      </c>
      <c r="AD251" s="16">
        <f t="shared" ref="AD251:AD282" si="91">IF(AND(AB251&gt;0,AC251&gt;0),AB251/(1-$B$71*MAX(0,1-AF250/AC251)),0)</f>
        <v>1696.0611110480049</v>
      </c>
      <c r="AE251" s="16">
        <f t="shared" si="68"/>
        <v>48074.141676194733</v>
      </c>
      <c r="AF251" s="16">
        <f t="shared" ref="AF251:AF282" si="92">IF(AD251&gt;0,IF(AD251&lt;=AC251,AF250*(1-AD251/AC251),0),IF(AND(AB251&lt;0,AE251&gt;0),AF250-AB251,AF250))/$B$74</f>
        <v>5427.0419627885722</v>
      </c>
      <c r="AG251" s="16">
        <f t="shared" si="69"/>
        <v>1427.6153200440895</v>
      </c>
      <c r="AH251" s="16">
        <f t="shared" ref="AH251:AH271" si="93">IF($B251&gt;$AG$213,AJ250,AJ250*$B$73*IF(AJ250&gt;0,$B$72,1))</f>
        <v>31169.717948195474</v>
      </c>
      <c r="AI251" s="16">
        <f t="shared" ref="AI251:AI282" si="94">IF(AND(AG251&gt;0,AH251&gt;0),AG251/(1-$B$71*MAX(0,1-AK250/AH251)),0)</f>
        <v>1853.9129298268329</v>
      </c>
      <c r="AJ251" s="16">
        <f t="shared" si="70"/>
        <v>29315.805018368639</v>
      </c>
      <c r="AK251" s="16">
        <f t="shared" ref="AK251:AK282" si="95">IF(AI251&gt;0,IF(AI251&lt;=AH251,AK250*(1-AI251/AH251),0),IF(AND(AG251&lt;0,AJ251&gt;0),AK250-AG251,AK250))/$B$74</f>
        <v>3322.3711428123243</v>
      </c>
      <c r="AL251" s="16">
        <f t="shared" si="71"/>
        <v>1488.4918912911282</v>
      </c>
      <c r="AM251" s="16">
        <f t="shared" ref="AM251:AM271" si="96">IF($B251&gt;$AL$213,AO250,AO250*$B$73*IF(AO250&gt;0,$B$72,1))</f>
        <v>21917.370891808008</v>
      </c>
      <c r="AN251" s="16">
        <f t="shared" ref="AN251:AN282" si="97">IF(AND(AL251&gt;0,AM251&gt;0),AL251/(1-$B$71*MAX(0,1-AP250/AM251)),0)</f>
        <v>1932.8205054572977</v>
      </c>
      <c r="AO251" s="16">
        <f t="shared" si="72"/>
        <v>19984.550386350711</v>
      </c>
      <c r="AP251" s="16">
        <f t="shared" ref="AP251:AP282" si="98">IF(AN251&gt;0,IF(AN251&lt;=AM251,AP250*(1-AN251/AM251),0),IF(AND(AL251&lt;0,AO251&gt;0),AP250-AL251,AP250))/$B$74</f>
        <v>2269.2770533058219</v>
      </c>
      <c r="AQ251" s="16">
        <f t="shared" si="73"/>
        <v>1549.3684625381673</v>
      </c>
      <c r="AR251" s="16">
        <f t="shared" ref="AR251:AR271" si="99">IF($B251&gt;$AQ$213,AT250,AT250*$B$73*IF(AT250&gt;0,$B$72,1))</f>
        <v>12773.175774839096</v>
      </c>
      <c r="AS251" s="16">
        <f t="shared" ref="AS251:AS282" si="100">IF(AND(AQ251&gt;0,AR251&gt;0),AQ251/(1-$B$71*MAX(0,1-AU250/AR251)),0)</f>
        <v>2011.7158257219191</v>
      </c>
      <c r="AT251" s="16">
        <f t="shared" si="74"/>
        <v>10761.459949117176</v>
      </c>
      <c r="AU251" s="16">
        <f t="shared" ref="AU251:AU282" si="101">IF(AS251&gt;0,IF(AS251&lt;=AR251,AU250*(1-AS251/AR251),0),IF(AND(AQ251&lt;0,AT251&gt;0),AU250-AQ251,AU250))/$B$74</f>
        <v>1224.3646999802415</v>
      </c>
    </row>
    <row r="252" spans="2:47">
      <c r="B252" s="13">
        <v>34</v>
      </c>
      <c r="C252" s="16">
        <f t="shared" si="57"/>
        <v>1002.6833330692219</v>
      </c>
      <c r="D252" s="16">
        <f t="shared" si="75"/>
        <v>529346.79372213501</v>
      </c>
      <c r="E252" s="16">
        <f t="shared" si="76"/>
        <v>1308.2244135764929</v>
      </c>
      <c r="F252" s="16">
        <f t="shared" si="58"/>
        <v>528038.56930855848</v>
      </c>
      <c r="G252" s="16">
        <f t="shared" si="77"/>
        <v>52656.461336283945</v>
      </c>
      <c r="H252" s="16">
        <f t="shared" si="59"/>
        <v>3068.3307801292299</v>
      </c>
      <c r="I252" s="16">
        <f t="shared" si="78"/>
        <v>-169235.64998395951</v>
      </c>
      <c r="J252" s="16">
        <f t="shared" si="79"/>
        <v>0</v>
      </c>
      <c r="K252" s="16">
        <f t="shared" si="60"/>
        <v>-172303.98076408874</v>
      </c>
      <c r="L252" s="16">
        <f t="shared" si="80"/>
        <v>0</v>
      </c>
      <c r="M252" s="16">
        <f t="shared" si="61"/>
        <v>1002.0850583421343</v>
      </c>
      <c r="N252" s="16">
        <f t="shared" si="81"/>
        <v>98184.282911570306</v>
      </c>
      <c r="O252" s="16">
        <f t="shared" si="82"/>
        <v>1304.3298875984838</v>
      </c>
      <c r="P252" s="16">
        <f t="shared" si="62"/>
        <v>96879.953023971815</v>
      </c>
      <c r="Q252" s="16">
        <f t="shared" si="83"/>
        <v>10329.396618996498</v>
      </c>
      <c r="R252" s="16">
        <f t="shared" si="63"/>
        <v>2037.2941810831981</v>
      </c>
      <c r="S252" s="16">
        <f t="shared" si="84"/>
        <v>-51174.67054557646</v>
      </c>
      <c r="T252" s="16">
        <f t="shared" si="85"/>
        <v>0</v>
      </c>
      <c r="U252" s="16">
        <f t="shared" si="64"/>
        <v>-53211.964726659658</v>
      </c>
      <c r="V252" s="16">
        <f t="shared" si="86"/>
        <v>0</v>
      </c>
      <c r="W252" s="16">
        <f t="shared" si="65"/>
        <v>1549.3684625381673</v>
      </c>
      <c r="X252" s="16">
        <f t="shared" si="87"/>
        <v>11062.13514009551</v>
      </c>
      <c r="Y252" s="16">
        <f t="shared" si="88"/>
        <v>2015.367923900666</v>
      </c>
      <c r="Z252" s="16">
        <f t="shared" si="66"/>
        <v>9046.7672161948431</v>
      </c>
      <c r="AA252" s="16">
        <f t="shared" si="89"/>
        <v>981.66901637702995</v>
      </c>
      <c r="AB252" s="16">
        <f t="shared" si="67"/>
        <v>1305.8621775500069</v>
      </c>
      <c r="AC252" s="16">
        <f t="shared" si="90"/>
        <v>49417.333194627616</v>
      </c>
      <c r="AD252" s="16">
        <f t="shared" si="91"/>
        <v>1699.1171274887993</v>
      </c>
      <c r="AE252" s="16">
        <f t="shared" si="68"/>
        <v>47718.216067138819</v>
      </c>
      <c r="AF252" s="16">
        <f t="shared" si="92"/>
        <v>5137.6900720842123</v>
      </c>
      <c r="AG252" s="16">
        <f t="shared" si="69"/>
        <v>1427.6153200440895</v>
      </c>
      <c r="AH252" s="16">
        <f t="shared" si="93"/>
        <v>30134.88861058186</v>
      </c>
      <c r="AI252" s="16">
        <f t="shared" si="94"/>
        <v>1857.2659419592126</v>
      </c>
      <c r="AJ252" s="16">
        <f t="shared" si="70"/>
        <v>28277.622668622647</v>
      </c>
      <c r="AK252" s="16">
        <f t="shared" si="95"/>
        <v>3056.4780321905432</v>
      </c>
      <c r="AL252" s="16">
        <f t="shared" si="71"/>
        <v>1488.4918912911282</v>
      </c>
      <c r="AM252" s="16">
        <f t="shared" si="96"/>
        <v>20542.918724145351</v>
      </c>
      <c r="AN252" s="16">
        <f t="shared" si="97"/>
        <v>1936.3227988516442</v>
      </c>
      <c r="AO252" s="16">
        <f t="shared" si="72"/>
        <v>18606.595925293706</v>
      </c>
      <c r="AP252" s="16">
        <f t="shared" si="98"/>
        <v>2015.079237249631</v>
      </c>
      <c r="AQ252" s="16">
        <f t="shared" si="73"/>
        <v>1549.3684625381673</v>
      </c>
      <c r="AR252" s="16">
        <f t="shared" si="99"/>
        <v>11062.13514009551</v>
      </c>
      <c r="AS252" s="16">
        <f t="shared" si="100"/>
        <v>2015.367923900666</v>
      </c>
      <c r="AT252" s="16">
        <f t="shared" si="74"/>
        <v>9046.7672161948431</v>
      </c>
      <c r="AU252" s="16">
        <f t="shared" si="101"/>
        <v>981.66901637702995</v>
      </c>
    </row>
    <row r="253" spans="2:47">
      <c r="B253" s="13">
        <v>35</v>
      </c>
      <c r="C253" s="16">
        <f t="shared" si="57"/>
        <v>1002.6833330692219</v>
      </c>
      <c r="D253" s="16">
        <f t="shared" si="75"/>
        <v>542791.96693503961</v>
      </c>
      <c r="E253" s="16">
        <f t="shared" si="76"/>
        <v>1310.3157167814009</v>
      </c>
      <c r="F253" s="16">
        <f t="shared" si="58"/>
        <v>541481.65121825819</v>
      </c>
      <c r="G253" s="16">
        <f t="shared" si="77"/>
        <v>51499.359897371192</v>
      </c>
      <c r="H253" s="16">
        <f t="shared" si="59"/>
        <v>3068.3307801292299</v>
      </c>
      <c r="I253" s="16">
        <f t="shared" si="78"/>
        <v>-177473.10018701141</v>
      </c>
      <c r="J253" s="16">
        <f t="shared" si="79"/>
        <v>0</v>
      </c>
      <c r="K253" s="16">
        <f t="shared" si="60"/>
        <v>-180541.43096714065</v>
      </c>
      <c r="L253" s="16">
        <f t="shared" si="80"/>
        <v>0</v>
      </c>
      <c r="M253" s="16">
        <f t="shared" si="61"/>
        <v>1002.0850583421343</v>
      </c>
      <c r="N253" s="16">
        <f t="shared" si="81"/>
        <v>99586.778911461588</v>
      </c>
      <c r="O253" s="16">
        <f t="shared" si="82"/>
        <v>1306.5541595484249</v>
      </c>
      <c r="P253" s="16">
        <f t="shared" si="62"/>
        <v>98280.224751913163</v>
      </c>
      <c r="Q253" s="16">
        <f t="shared" si="83"/>
        <v>9993.9975138114223</v>
      </c>
      <c r="R253" s="16">
        <f t="shared" si="63"/>
        <v>2037.2941810831981</v>
      </c>
      <c r="S253" s="16">
        <f t="shared" si="84"/>
        <v>-54808.323668459452</v>
      </c>
      <c r="T253" s="16">
        <f t="shared" si="85"/>
        <v>0</v>
      </c>
      <c r="U253" s="16">
        <f t="shared" si="64"/>
        <v>-56845.61784954265</v>
      </c>
      <c r="V253" s="16">
        <f t="shared" si="86"/>
        <v>0</v>
      </c>
      <c r="W253" s="16">
        <f t="shared" si="65"/>
        <v>1549.3684625381673</v>
      </c>
      <c r="X253" s="16">
        <f t="shared" si="87"/>
        <v>9299.533892215326</v>
      </c>
      <c r="Y253" s="16">
        <f t="shared" si="88"/>
        <v>2018.8634683048026</v>
      </c>
      <c r="Z253" s="16">
        <f t="shared" si="66"/>
        <v>7280.6704239105238</v>
      </c>
      <c r="AA253" s="16">
        <f t="shared" si="89"/>
        <v>753.48585318783739</v>
      </c>
      <c r="AB253" s="16">
        <f t="shared" si="67"/>
        <v>1305.8621775500069</v>
      </c>
      <c r="AC253" s="16">
        <f t="shared" si="90"/>
        <v>49051.463024054676</v>
      </c>
      <c r="AD253" s="16">
        <f t="shared" si="91"/>
        <v>1702.0420646578054</v>
      </c>
      <c r="AE253" s="16">
        <f t="shared" si="68"/>
        <v>47349.42095939687</v>
      </c>
      <c r="AF253" s="16">
        <f t="shared" si="92"/>
        <v>4862.1733372498657</v>
      </c>
      <c r="AG253" s="16">
        <f t="shared" si="69"/>
        <v>1427.6153200440895</v>
      </c>
      <c r="AH253" s="16">
        <f t="shared" si="93"/>
        <v>29067.699445983963</v>
      </c>
      <c r="AI253" s="16">
        <f t="shared" si="94"/>
        <v>1860.4751785407232</v>
      </c>
      <c r="AJ253" s="16">
        <f t="shared" si="70"/>
        <v>27207.224267443238</v>
      </c>
      <c r="AK253" s="16">
        <f t="shared" si="95"/>
        <v>2804.7533953453503</v>
      </c>
      <c r="AL253" s="16">
        <f t="shared" si="71"/>
        <v>1488.4918912911282</v>
      </c>
      <c r="AM253" s="16">
        <f t="shared" si="96"/>
        <v>19126.464215446413</v>
      </c>
      <c r="AN253" s="16">
        <f t="shared" si="97"/>
        <v>1939.6749378394106</v>
      </c>
      <c r="AO253" s="16">
        <f t="shared" si="72"/>
        <v>17186.789277607</v>
      </c>
      <c r="AP253" s="16">
        <f t="shared" si="98"/>
        <v>1775.2193227561829</v>
      </c>
      <c r="AQ253" s="16">
        <f t="shared" si="73"/>
        <v>1549.3684625381673</v>
      </c>
      <c r="AR253" s="16">
        <f t="shared" si="99"/>
        <v>9299.533892215326</v>
      </c>
      <c r="AS253" s="16">
        <f t="shared" si="100"/>
        <v>2018.8634683048026</v>
      </c>
      <c r="AT253" s="16">
        <f t="shared" si="74"/>
        <v>7280.6704239105238</v>
      </c>
      <c r="AU253" s="16">
        <f t="shared" si="101"/>
        <v>753.48585318783739</v>
      </c>
    </row>
    <row r="254" spans="2:47">
      <c r="B254" s="13">
        <v>36</v>
      </c>
      <c r="C254" s="16">
        <f t="shared" si="57"/>
        <v>1002.6833330692219</v>
      </c>
      <c r="D254" s="16">
        <f t="shared" si="75"/>
        <v>556610.64855329634</v>
      </c>
      <c r="E254" s="16">
        <f t="shared" si="76"/>
        <v>1312.3165247725235</v>
      </c>
      <c r="F254" s="16">
        <f t="shared" si="58"/>
        <v>555298.33202852379</v>
      </c>
      <c r="G254" s="16">
        <f t="shared" si="77"/>
        <v>50370.529670358046</v>
      </c>
      <c r="H254" s="16">
        <f t="shared" si="59"/>
        <v>3068.3307801292299</v>
      </c>
      <c r="I254" s="16">
        <f t="shared" si="78"/>
        <v>-185957.67389615488</v>
      </c>
      <c r="J254" s="16">
        <f t="shared" si="79"/>
        <v>0</v>
      </c>
      <c r="K254" s="16">
        <f t="shared" si="60"/>
        <v>-189026.00467628412</v>
      </c>
      <c r="L254" s="16">
        <f t="shared" si="80"/>
        <v>0</v>
      </c>
      <c r="M254" s="16">
        <f t="shared" si="61"/>
        <v>1002.0850583421343</v>
      </c>
      <c r="N254" s="16">
        <f t="shared" si="81"/>
        <v>101026.17423148162</v>
      </c>
      <c r="O254" s="16">
        <f t="shared" si="82"/>
        <v>1308.6826261417559</v>
      </c>
      <c r="P254" s="16">
        <f t="shared" si="62"/>
        <v>99717.491605339863</v>
      </c>
      <c r="Q254" s="16">
        <f t="shared" si="83"/>
        <v>9671.1140218466626</v>
      </c>
      <c r="R254" s="16">
        <f t="shared" si="63"/>
        <v>2037.2941810831981</v>
      </c>
      <c r="S254" s="16">
        <f t="shared" si="84"/>
        <v>-58550.986385028933</v>
      </c>
      <c r="T254" s="16">
        <f t="shared" si="85"/>
        <v>0</v>
      </c>
      <c r="U254" s="16">
        <f t="shared" si="64"/>
        <v>-60588.280566112131</v>
      </c>
      <c r="V254" s="16">
        <f t="shared" si="86"/>
        <v>0</v>
      </c>
      <c r="W254" s="16">
        <f t="shared" si="65"/>
        <v>1549.3684625381673</v>
      </c>
      <c r="X254" s="16">
        <f t="shared" si="87"/>
        <v>7484.0923555545833</v>
      </c>
      <c r="Y254" s="16">
        <f t="shared" si="88"/>
        <v>2022.2086407072804</v>
      </c>
      <c r="Z254" s="16">
        <f t="shared" si="66"/>
        <v>5461.8837148473031</v>
      </c>
      <c r="AA254" s="16">
        <f t="shared" si="89"/>
        <v>539.11106113898143</v>
      </c>
      <c r="AB254" s="16">
        <f t="shared" si="67"/>
        <v>1305.8621775500069</v>
      </c>
      <c r="AC254" s="16">
        <f t="shared" si="90"/>
        <v>48672.363781002423</v>
      </c>
      <c r="AD254" s="16">
        <f t="shared" si="91"/>
        <v>1704.8411052322995</v>
      </c>
      <c r="AE254" s="16">
        <f t="shared" si="68"/>
        <v>46967.522675770124</v>
      </c>
      <c r="AF254" s="16">
        <f t="shared" si="92"/>
        <v>4599.8691855462284</v>
      </c>
      <c r="AG254" s="16">
        <f t="shared" si="69"/>
        <v>1427.6153200440895</v>
      </c>
      <c r="AH254" s="16">
        <f t="shared" si="93"/>
        <v>27967.394113475602</v>
      </c>
      <c r="AI254" s="16">
        <f t="shared" si="94"/>
        <v>1863.5463205137671</v>
      </c>
      <c r="AJ254" s="16">
        <f t="shared" si="70"/>
        <v>26103.847792961835</v>
      </c>
      <c r="AK254" s="16">
        <f t="shared" si="95"/>
        <v>2566.5340872016945</v>
      </c>
      <c r="AL254" s="16">
        <f t="shared" si="71"/>
        <v>1488.4918912911282</v>
      </c>
      <c r="AM254" s="16">
        <f t="shared" si="96"/>
        <v>17666.988170023342</v>
      </c>
      <c r="AN254" s="16">
        <f t="shared" si="97"/>
        <v>1942.8828534576623</v>
      </c>
      <c r="AO254" s="16">
        <f t="shared" si="72"/>
        <v>15724.105316565679</v>
      </c>
      <c r="AP254" s="16">
        <f t="shared" si="98"/>
        <v>1549.0137412675315</v>
      </c>
      <c r="AQ254" s="16">
        <f t="shared" si="73"/>
        <v>1549.3684625381673</v>
      </c>
      <c r="AR254" s="16">
        <f t="shared" si="99"/>
        <v>7484.0923555545833</v>
      </c>
      <c r="AS254" s="16">
        <f t="shared" si="100"/>
        <v>2022.2086407072804</v>
      </c>
      <c r="AT254" s="16">
        <f t="shared" si="74"/>
        <v>5461.8837148473031</v>
      </c>
      <c r="AU254" s="16">
        <f t="shared" si="101"/>
        <v>539.11106113898143</v>
      </c>
    </row>
    <row r="255" spans="2:47">
      <c r="B255" s="13">
        <v>37</v>
      </c>
      <c r="C255" s="16">
        <f t="shared" si="57"/>
        <v>1002.6833330692219</v>
      </c>
      <c r="D255" s="16">
        <f t="shared" si="75"/>
        <v>570813.36742540076</v>
      </c>
      <c r="E255" s="16">
        <f t="shared" si="76"/>
        <v>1314.2304856768617</v>
      </c>
      <c r="F255" s="16">
        <f t="shared" si="58"/>
        <v>569499.13693972386</v>
      </c>
      <c r="G255" s="16">
        <f t="shared" si="77"/>
        <v>49269.173984256216</v>
      </c>
      <c r="H255" s="16">
        <f t="shared" si="59"/>
        <v>3068.3307801292299</v>
      </c>
      <c r="I255" s="16">
        <f t="shared" si="78"/>
        <v>-194696.78481657265</v>
      </c>
      <c r="J255" s="16">
        <f t="shared" si="79"/>
        <v>0</v>
      </c>
      <c r="K255" s="16">
        <f t="shared" si="60"/>
        <v>-197765.11559670189</v>
      </c>
      <c r="L255" s="16">
        <f t="shared" si="80"/>
        <v>0</v>
      </c>
      <c r="M255" s="16">
        <f t="shared" si="61"/>
        <v>1002.0850583421343</v>
      </c>
      <c r="N255" s="16">
        <f t="shared" si="81"/>
        <v>102503.59832079305</v>
      </c>
      <c r="O255" s="16">
        <f t="shared" si="82"/>
        <v>1310.71911067105</v>
      </c>
      <c r="P255" s="16">
        <f t="shared" si="62"/>
        <v>101192.879210122</v>
      </c>
      <c r="Q255" s="16">
        <f t="shared" si="83"/>
        <v>9360.2440770534504</v>
      </c>
      <c r="R255" s="16">
        <f t="shared" si="63"/>
        <v>2037.2941810831981</v>
      </c>
      <c r="S255" s="16">
        <f t="shared" si="84"/>
        <v>-62405.928983095495</v>
      </c>
      <c r="T255" s="16">
        <f t="shared" si="85"/>
        <v>0</v>
      </c>
      <c r="U255" s="16">
        <f t="shared" si="64"/>
        <v>-64443.223164178693</v>
      </c>
      <c r="V255" s="16">
        <f t="shared" si="86"/>
        <v>0</v>
      </c>
      <c r="W255" s="16">
        <f t="shared" si="65"/>
        <v>1549.3684625381673</v>
      </c>
      <c r="X255" s="16">
        <f t="shared" si="87"/>
        <v>5614.4887458401372</v>
      </c>
      <c r="Y255" s="16">
        <f t="shared" si="88"/>
        <v>2025.4094252762625</v>
      </c>
      <c r="Z255" s="16">
        <f t="shared" si="66"/>
        <v>3589.0793205638747</v>
      </c>
      <c r="AA255" s="16">
        <f t="shared" si="89"/>
        <v>337.870995710415</v>
      </c>
      <c r="AB255" s="16">
        <f t="shared" si="67"/>
        <v>1305.8621775500069</v>
      </c>
      <c r="AC255" s="16">
        <f t="shared" si="90"/>
        <v>48279.795259331142</v>
      </c>
      <c r="AD255" s="16">
        <f t="shared" si="91"/>
        <v>1707.5192656037859</v>
      </c>
      <c r="AE255" s="16">
        <f t="shared" si="68"/>
        <v>46572.275993727359</v>
      </c>
      <c r="AF255" s="16">
        <f t="shared" si="92"/>
        <v>4350.181249015136</v>
      </c>
      <c r="AG255" s="16">
        <f t="shared" si="69"/>
        <v>1427.6153200440895</v>
      </c>
      <c r="AH255" s="16">
        <f t="shared" si="93"/>
        <v>26833.189300297188</v>
      </c>
      <c r="AI255" s="16">
        <f t="shared" si="94"/>
        <v>1866.4848668861437</v>
      </c>
      <c r="AJ255" s="16">
        <f t="shared" si="70"/>
        <v>24966.704433411043</v>
      </c>
      <c r="AK255" s="16">
        <f t="shared" si="95"/>
        <v>2341.1853096685427</v>
      </c>
      <c r="AL255" s="16">
        <f t="shared" si="71"/>
        <v>1488.4918912911282</v>
      </c>
      <c r="AM255" s="16">
        <f t="shared" si="96"/>
        <v>16163.436819110524</v>
      </c>
      <c r="AN255" s="16">
        <f t="shared" si="97"/>
        <v>1945.952286976385</v>
      </c>
      <c r="AO255" s="16">
        <f t="shared" si="72"/>
        <v>14217.484532134138</v>
      </c>
      <c r="AP255" s="16">
        <f t="shared" si="98"/>
        <v>1335.8083476657423</v>
      </c>
      <c r="AQ255" s="16">
        <f t="shared" si="73"/>
        <v>1549.3684625381673</v>
      </c>
      <c r="AR255" s="16">
        <f t="shared" si="99"/>
        <v>5614.4887458401372</v>
      </c>
      <c r="AS255" s="16">
        <f t="shared" si="100"/>
        <v>2025.4094252762625</v>
      </c>
      <c r="AT255" s="16">
        <f t="shared" si="74"/>
        <v>3589.0793205638747</v>
      </c>
      <c r="AU255" s="16">
        <f t="shared" si="101"/>
        <v>337.870995710415</v>
      </c>
    </row>
    <row r="256" spans="2:47">
      <c r="B256" s="13">
        <v>38</v>
      </c>
      <c r="C256" s="16">
        <f t="shared" si="57"/>
        <v>167.1138888448701</v>
      </c>
      <c r="D256" s="16">
        <f t="shared" si="75"/>
        <v>585410.94282581983</v>
      </c>
      <c r="E256" s="16">
        <f t="shared" si="76"/>
        <v>219.34352069321056</v>
      </c>
      <c r="F256" s="16">
        <f t="shared" si="58"/>
        <v>585191.59930512658</v>
      </c>
      <c r="G256" s="16">
        <f t="shared" si="77"/>
        <v>48285.013395078131</v>
      </c>
      <c r="H256" s="16">
        <f t="shared" si="59"/>
        <v>3068.3307801292299</v>
      </c>
      <c r="I256" s="16">
        <f t="shared" si="78"/>
        <v>-203698.06906460295</v>
      </c>
      <c r="J256" s="16">
        <f t="shared" si="79"/>
        <v>0</v>
      </c>
      <c r="K256" s="16">
        <f t="shared" si="60"/>
        <v>-206766.39984473219</v>
      </c>
      <c r="L256" s="16">
        <f t="shared" si="80"/>
        <v>0</v>
      </c>
      <c r="M256" s="16">
        <f t="shared" si="61"/>
        <v>1002.0850583421343</v>
      </c>
      <c r="N256" s="16">
        <f t="shared" si="81"/>
        <v>104020.20825525282</v>
      </c>
      <c r="O256" s="16">
        <f t="shared" si="82"/>
        <v>1312.6673105441694</v>
      </c>
      <c r="P256" s="16">
        <f t="shared" si="62"/>
        <v>102707.54094470864</v>
      </c>
      <c r="Q256" s="16">
        <f t="shared" si="83"/>
        <v>9060.9057748659434</v>
      </c>
      <c r="R256" s="16">
        <f t="shared" si="63"/>
        <v>2037.2941810831981</v>
      </c>
      <c r="S256" s="16">
        <f t="shared" si="84"/>
        <v>-66376.519859104053</v>
      </c>
      <c r="T256" s="16">
        <f t="shared" si="85"/>
        <v>0</v>
      </c>
      <c r="U256" s="16">
        <f t="shared" si="64"/>
        <v>-68413.814040187252</v>
      </c>
      <c r="V256" s="16">
        <f t="shared" si="86"/>
        <v>0</v>
      </c>
      <c r="W256" s="16">
        <f t="shared" si="65"/>
        <v>1549.3684625381673</v>
      </c>
      <c r="X256" s="16">
        <f t="shared" si="87"/>
        <v>3689.3581967804294</v>
      </c>
      <c r="Y256" s="16">
        <f t="shared" si="88"/>
        <v>2028.4716106590183</v>
      </c>
      <c r="Z256" s="16">
        <f t="shared" si="66"/>
        <v>1660.886586121411</v>
      </c>
      <c r="AA256" s="16">
        <f t="shared" si="89"/>
        <v>149.12137343218029</v>
      </c>
      <c r="AB256" s="16">
        <f t="shared" si="67"/>
        <v>1305.8621775500069</v>
      </c>
      <c r="AC256" s="16">
        <f t="shared" si="90"/>
        <v>47873.505384992102</v>
      </c>
      <c r="AD256" s="16">
        <f t="shared" si="91"/>
        <v>1710.0813976970571</v>
      </c>
      <c r="AE256" s="16">
        <f t="shared" si="68"/>
        <v>46163.423987295042</v>
      </c>
      <c r="AF256" s="16">
        <f t="shared" si="92"/>
        <v>4112.5383917411418</v>
      </c>
      <c r="AG256" s="16">
        <f t="shared" si="69"/>
        <v>1427.6153200440895</v>
      </c>
      <c r="AH256" s="16">
        <f t="shared" si="93"/>
        <v>25664.274155280549</v>
      </c>
      <c r="AI256" s="16">
        <f t="shared" si="94"/>
        <v>1869.2961366856118</v>
      </c>
      <c r="AJ256" s="16">
        <f t="shared" si="70"/>
        <v>23794.978018594938</v>
      </c>
      <c r="AK256" s="16">
        <f t="shared" si="95"/>
        <v>2128.0995536089154</v>
      </c>
      <c r="AL256" s="16">
        <f t="shared" si="71"/>
        <v>1488.4918912911282</v>
      </c>
      <c r="AM256" s="16">
        <f t="shared" si="96"/>
        <v>14614.721049961967</v>
      </c>
      <c r="AN256" s="16">
        <f t="shared" si="97"/>
        <v>1948.8887919184931</v>
      </c>
      <c r="AO256" s="16">
        <f t="shared" si="72"/>
        <v>12665.832258043474</v>
      </c>
      <c r="AP256" s="16">
        <f t="shared" si="98"/>
        <v>1134.9773194632342</v>
      </c>
      <c r="AQ256" s="16">
        <f t="shared" si="73"/>
        <v>1549.3684625381673</v>
      </c>
      <c r="AR256" s="16">
        <f t="shared" si="99"/>
        <v>3689.3581967804294</v>
      </c>
      <c r="AS256" s="16">
        <f t="shared" si="100"/>
        <v>2028.4716106590183</v>
      </c>
      <c r="AT256" s="16">
        <f t="shared" si="74"/>
        <v>1660.886586121411</v>
      </c>
      <c r="AU256" s="16">
        <f t="shared" si="101"/>
        <v>149.12137343218029</v>
      </c>
    </row>
    <row r="257" spans="2:47">
      <c r="B257" s="13">
        <v>39</v>
      </c>
      <c r="C257" s="16">
        <f t="shared" si="57"/>
        <v>0</v>
      </c>
      <c r="D257" s="16">
        <f t="shared" si="75"/>
        <v>601541.85258971178</v>
      </c>
      <c r="E257" s="16">
        <f t="shared" si="76"/>
        <v>0</v>
      </c>
      <c r="F257" s="16">
        <f t="shared" si="58"/>
        <v>601541.85258971178</v>
      </c>
      <c r="G257" s="16">
        <f t="shared" si="77"/>
        <v>47338.248426547187</v>
      </c>
      <c r="H257" s="16">
        <f t="shared" si="59"/>
        <v>3068.3307801292299</v>
      </c>
      <c r="I257" s="16">
        <f t="shared" si="78"/>
        <v>-212969.39184007415</v>
      </c>
      <c r="J257" s="16">
        <f t="shared" si="79"/>
        <v>0</v>
      </c>
      <c r="K257" s="16">
        <f t="shared" si="60"/>
        <v>-216037.72262020339</v>
      </c>
      <c r="L257" s="16">
        <f t="shared" si="80"/>
        <v>0</v>
      </c>
      <c r="M257" s="16">
        <f t="shared" si="61"/>
        <v>1002.0850583421343</v>
      </c>
      <c r="N257" s="16">
        <f t="shared" si="81"/>
        <v>105577.1896387038</v>
      </c>
      <c r="O257" s="16">
        <f t="shared" si="82"/>
        <v>1314.5307990026099</v>
      </c>
      <c r="P257" s="16">
        <f t="shared" si="62"/>
        <v>104262.65883970119</v>
      </c>
      <c r="Q257" s="16">
        <f t="shared" si="83"/>
        <v>8772.6366304107942</v>
      </c>
      <c r="R257" s="16">
        <f t="shared" si="63"/>
        <v>2037.2941810831981</v>
      </c>
      <c r="S257" s="16">
        <f t="shared" si="84"/>
        <v>-70466.228461392864</v>
      </c>
      <c r="T257" s="16">
        <f t="shared" si="85"/>
        <v>0</v>
      </c>
      <c r="U257" s="16">
        <f t="shared" si="64"/>
        <v>-72503.522642476062</v>
      </c>
      <c r="V257" s="16">
        <f t="shared" si="86"/>
        <v>0</v>
      </c>
      <c r="W257" s="16">
        <f t="shared" si="65"/>
        <v>1549.3684625381673</v>
      </c>
      <c r="X257" s="16">
        <f t="shared" si="87"/>
        <v>1707.2917573376433</v>
      </c>
      <c r="Y257" s="16">
        <f t="shared" si="88"/>
        <v>2031.4007924938228</v>
      </c>
      <c r="Z257" s="16">
        <f t="shared" si="66"/>
        <v>-247.20100501594433</v>
      </c>
      <c r="AA257" s="16">
        <f t="shared" si="89"/>
        <v>0</v>
      </c>
      <c r="AB257" s="16">
        <f t="shared" si="67"/>
        <v>1305.8621775500069</v>
      </c>
      <c r="AC257" s="16">
        <f t="shared" si="90"/>
        <v>47453.230053500069</v>
      </c>
      <c r="AD257" s="16">
        <f t="shared" si="91"/>
        <v>1712.5321911422991</v>
      </c>
      <c r="AE257" s="16">
        <f t="shared" si="68"/>
        <v>45740.697862357767</v>
      </c>
      <c r="AF257" s="16">
        <f t="shared" si="92"/>
        <v>3886.3937622473281</v>
      </c>
      <c r="AG257" s="16">
        <f t="shared" si="69"/>
        <v>1427.6153200440895</v>
      </c>
      <c r="AH257" s="16">
        <f t="shared" si="93"/>
        <v>24459.809704434479</v>
      </c>
      <c r="AI257" s="16">
        <f t="shared" si="94"/>
        <v>1871.9852713046107</v>
      </c>
      <c r="AJ257" s="16">
        <f t="shared" si="70"/>
        <v>22587.82443312987</v>
      </c>
      <c r="AK257" s="16">
        <f t="shared" si="95"/>
        <v>1926.6955680981914</v>
      </c>
      <c r="AL257" s="16">
        <f t="shared" si="71"/>
        <v>1488.4918912911282</v>
      </c>
      <c r="AM257" s="16">
        <f t="shared" si="96"/>
        <v>13019.715611333208</v>
      </c>
      <c r="AN257" s="16">
        <f t="shared" si="97"/>
        <v>1951.6977364888223</v>
      </c>
      <c r="AO257" s="16">
        <f t="shared" si="72"/>
        <v>11068.017874844385</v>
      </c>
      <c r="AP257" s="16">
        <f t="shared" si="98"/>
        <v>945.92208435535906</v>
      </c>
      <c r="AQ257" s="16">
        <f t="shared" si="73"/>
        <v>1549.3684625381673</v>
      </c>
      <c r="AR257" s="16">
        <f t="shared" si="99"/>
        <v>1707.2917573376433</v>
      </c>
      <c r="AS257" s="16">
        <f t="shared" si="100"/>
        <v>2031.4007924938228</v>
      </c>
      <c r="AT257" s="16">
        <f t="shared" si="74"/>
        <v>-247.20100501594433</v>
      </c>
      <c r="AU257" s="16">
        <f t="shared" si="101"/>
        <v>0</v>
      </c>
    </row>
    <row r="258" spans="2:47">
      <c r="B258" s="13">
        <v>40</v>
      </c>
      <c r="C258" s="16">
        <f t="shared" si="57"/>
        <v>0</v>
      </c>
      <c r="D258" s="16">
        <f t="shared" si="75"/>
        <v>601541.85258971178</v>
      </c>
      <c r="E258" s="16">
        <f t="shared" si="76"/>
        <v>0</v>
      </c>
      <c r="F258" s="16">
        <f t="shared" si="58"/>
        <v>601541.85258971178</v>
      </c>
      <c r="G258" s="16">
        <f t="shared" si="77"/>
        <v>46410.047477007043</v>
      </c>
      <c r="H258" s="16">
        <f t="shared" si="59"/>
        <v>3068.3307801292299</v>
      </c>
      <c r="I258" s="16">
        <f t="shared" si="78"/>
        <v>-222518.85429880951</v>
      </c>
      <c r="J258" s="16">
        <f t="shared" si="79"/>
        <v>0</v>
      </c>
      <c r="K258" s="16">
        <f t="shared" si="60"/>
        <v>-225587.18507893875</v>
      </c>
      <c r="L258" s="16">
        <f t="shared" si="80"/>
        <v>0</v>
      </c>
      <c r="M258" s="16">
        <f t="shared" si="61"/>
        <v>1002.0850583421343</v>
      </c>
      <c r="N258" s="16">
        <f t="shared" si="81"/>
        <v>107175.75752768245</v>
      </c>
      <c r="O258" s="16">
        <f t="shared" si="82"/>
        <v>1316.3130270697061</v>
      </c>
      <c r="P258" s="16">
        <f t="shared" si="62"/>
        <v>105859.44450061275</v>
      </c>
      <c r="Q258" s="16">
        <f t="shared" si="83"/>
        <v>8494.9928566977924</v>
      </c>
      <c r="R258" s="16">
        <f t="shared" si="63"/>
        <v>2037.2941810831981</v>
      </c>
      <c r="S258" s="16">
        <f t="shared" si="84"/>
        <v>-74678.628321750351</v>
      </c>
      <c r="T258" s="16">
        <f t="shared" si="85"/>
        <v>0</v>
      </c>
      <c r="U258" s="16">
        <f t="shared" si="64"/>
        <v>-76715.92250283355</v>
      </c>
      <c r="V258" s="16">
        <f t="shared" si="86"/>
        <v>0</v>
      </c>
      <c r="W258" s="16">
        <f t="shared" si="65"/>
        <v>1549.3684625381673</v>
      </c>
      <c r="X258" s="16">
        <f t="shared" si="87"/>
        <v>-254.61703516642268</v>
      </c>
      <c r="Y258" s="16">
        <f t="shared" si="88"/>
        <v>0</v>
      </c>
      <c r="Z258" s="16">
        <f t="shared" si="66"/>
        <v>-1803.98549770459</v>
      </c>
      <c r="AA258" s="16">
        <f t="shared" si="89"/>
        <v>0</v>
      </c>
      <c r="AB258" s="16">
        <f t="shared" si="67"/>
        <v>1305.8621775500069</v>
      </c>
      <c r="AC258" s="16">
        <f t="shared" si="90"/>
        <v>47018.692960632041</v>
      </c>
      <c r="AD258" s="16">
        <f t="shared" si="91"/>
        <v>1714.8761757555305</v>
      </c>
      <c r="AE258" s="16">
        <f t="shared" si="68"/>
        <v>45303.816784876508</v>
      </c>
      <c r="AF258" s="16">
        <f t="shared" si="92"/>
        <v>3671.2238713928768</v>
      </c>
      <c r="AG258" s="16">
        <f t="shared" si="69"/>
        <v>1427.6153200440895</v>
      </c>
      <c r="AH258" s="16">
        <f t="shared" si="93"/>
        <v>23218.928247791522</v>
      </c>
      <c r="AI258" s="16">
        <f t="shared" si="94"/>
        <v>1874.55723718595</v>
      </c>
      <c r="AJ258" s="16">
        <f t="shared" si="70"/>
        <v>21344.371010605573</v>
      </c>
      <c r="AK258" s="16">
        <f t="shared" si="95"/>
        <v>1736.4173573870414</v>
      </c>
      <c r="AL258" s="16">
        <f t="shared" si="71"/>
        <v>1488.4918912911282</v>
      </c>
      <c r="AM258" s="16">
        <f t="shared" si="96"/>
        <v>11377.258294267536</v>
      </c>
      <c r="AN258" s="16">
        <f t="shared" si="97"/>
        <v>1954.3843063606701</v>
      </c>
      <c r="AO258" s="16">
        <f t="shared" si="72"/>
        <v>9422.8739879068671</v>
      </c>
      <c r="AP258" s="16">
        <f t="shared" si="98"/>
        <v>768.07027657677611</v>
      </c>
      <c r="AQ258" s="16">
        <f t="shared" si="73"/>
        <v>1549.3684625381673</v>
      </c>
      <c r="AR258" s="16">
        <f t="shared" si="99"/>
        <v>-254.61703516642268</v>
      </c>
      <c r="AS258" s="16">
        <f t="shared" si="100"/>
        <v>0</v>
      </c>
      <c r="AT258" s="16">
        <f t="shared" si="74"/>
        <v>-1803.98549770459</v>
      </c>
      <c r="AU258" s="16">
        <f t="shared" si="101"/>
        <v>0</v>
      </c>
    </row>
    <row r="259" spans="2:47">
      <c r="B259" s="13">
        <v>41</v>
      </c>
      <c r="C259" s="16">
        <f t="shared" si="57"/>
        <v>0</v>
      </c>
      <c r="D259" s="16">
        <f t="shared" si="75"/>
        <v>601541.85258971178</v>
      </c>
      <c r="E259" s="16">
        <f t="shared" si="76"/>
        <v>0</v>
      </c>
      <c r="F259" s="16">
        <f t="shared" si="58"/>
        <v>601541.85258971178</v>
      </c>
      <c r="G259" s="16">
        <f t="shared" si="77"/>
        <v>45500.046546085337</v>
      </c>
      <c r="H259" s="16">
        <f t="shared" si="59"/>
        <v>3068.3307801292299</v>
      </c>
      <c r="I259" s="16">
        <f t="shared" si="78"/>
        <v>-232354.80063130692</v>
      </c>
      <c r="J259" s="16">
        <f t="shared" si="79"/>
        <v>0</v>
      </c>
      <c r="K259" s="16">
        <f t="shared" si="60"/>
        <v>-235423.13141143616</v>
      </c>
      <c r="L259" s="16">
        <f t="shared" si="80"/>
        <v>0</v>
      </c>
      <c r="M259" s="16">
        <f t="shared" si="61"/>
        <v>0</v>
      </c>
      <c r="N259" s="16">
        <f t="shared" si="81"/>
        <v>108817.15737995987</v>
      </c>
      <c r="O259" s="16">
        <f t="shared" si="82"/>
        <v>0</v>
      </c>
      <c r="P259" s="16">
        <f t="shared" si="62"/>
        <v>108817.15737995987</v>
      </c>
      <c r="Q259" s="16">
        <f t="shared" si="83"/>
        <v>8328.4243693115604</v>
      </c>
      <c r="R259" s="16">
        <f t="shared" si="63"/>
        <v>2037.2941810831981</v>
      </c>
      <c r="S259" s="16">
        <f t="shared" si="84"/>
        <v>-79017.400177918564</v>
      </c>
      <c r="T259" s="16">
        <f t="shared" si="85"/>
        <v>0</v>
      </c>
      <c r="U259" s="16">
        <f t="shared" si="64"/>
        <v>-81054.694359001762</v>
      </c>
      <c r="V259" s="16">
        <f t="shared" si="86"/>
        <v>0</v>
      </c>
      <c r="W259" s="16">
        <f t="shared" si="65"/>
        <v>1162.0263469036265</v>
      </c>
      <c r="X259" s="16">
        <f t="shared" si="87"/>
        <v>-1858.1050626357278</v>
      </c>
      <c r="Y259" s="16">
        <f t="shared" si="88"/>
        <v>0</v>
      </c>
      <c r="Z259" s="16">
        <f t="shared" si="66"/>
        <v>-3020.1314095393545</v>
      </c>
      <c r="AA259" s="16">
        <f t="shared" si="89"/>
        <v>0</v>
      </c>
      <c r="AB259" s="16">
        <f t="shared" si="67"/>
        <v>544.10924064583617</v>
      </c>
      <c r="AC259" s="16">
        <f t="shared" si="90"/>
        <v>46569.605425845963</v>
      </c>
      <c r="AD259" s="16">
        <f t="shared" si="91"/>
        <v>715.46571845251583</v>
      </c>
      <c r="AE259" s="16">
        <f t="shared" si="68"/>
        <v>45854.139707393449</v>
      </c>
      <c r="AF259" s="16">
        <f t="shared" si="92"/>
        <v>3543.9426756077432</v>
      </c>
      <c r="AG259" s="16">
        <f t="shared" si="69"/>
        <v>832.77560335905093</v>
      </c>
      <c r="AH259" s="16">
        <f t="shared" si="93"/>
        <v>21940.732736641894</v>
      </c>
      <c r="AI259" s="16">
        <f t="shared" si="94"/>
        <v>1094.9264834689855</v>
      </c>
      <c r="AJ259" s="16">
        <f t="shared" si="70"/>
        <v>20845.806253172908</v>
      </c>
      <c r="AK259" s="16">
        <f t="shared" si="95"/>
        <v>1617.4151860053883</v>
      </c>
      <c r="AL259" s="16">
        <f t="shared" si="71"/>
        <v>992.32792752741807</v>
      </c>
      <c r="AM259" s="16">
        <f t="shared" si="96"/>
        <v>9686.1490871289843</v>
      </c>
      <c r="AN259" s="16">
        <f t="shared" si="97"/>
        <v>1304.6356718481918</v>
      </c>
      <c r="AO259" s="16">
        <f t="shared" si="72"/>
        <v>8381.5134152807932</v>
      </c>
      <c r="AP259" s="16">
        <f t="shared" si="98"/>
        <v>651.58650659956891</v>
      </c>
      <c r="AQ259" s="16">
        <f t="shared" si="73"/>
        <v>1162.0263469036265</v>
      </c>
      <c r="AR259" s="16">
        <f t="shared" si="99"/>
        <v>-1858.1050626357278</v>
      </c>
      <c r="AS259" s="16">
        <f t="shared" si="100"/>
        <v>0</v>
      </c>
      <c r="AT259" s="16">
        <f t="shared" si="74"/>
        <v>-3020.1314095393545</v>
      </c>
      <c r="AU259" s="16">
        <f t="shared" si="101"/>
        <v>0</v>
      </c>
    </row>
    <row r="260" spans="2:47">
      <c r="B260" s="13">
        <v>42</v>
      </c>
      <c r="C260" s="16">
        <f t="shared" si="57"/>
        <v>0</v>
      </c>
      <c r="D260" s="16">
        <f t="shared" si="75"/>
        <v>601541.85258971178</v>
      </c>
      <c r="E260" s="16">
        <f t="shared" si="76"/>
        <v>0</v>
      </c>
      <c r="F260" s="16">
        <f t="shared" si="58"/>
        <v>601541.85258971178</v>
      </c>
      <c r="G260" s="16">
        <f t="shared" si="77"/>
        <v>44607.888770671896</v>
      </c>
      <c r="H260" s="16">
        <f t="shared" si="59"/>
        <v>3068.3307801292299</v>
      </c>
      <c r="I260" s="16">
        <f t="shared" si="78"/>
        <v>-242485.82535377925</v>
      </c>
      <c r="J260" s="16">
        <f t="shared" si="79"/>
        <v>0</v>
      </c>
      <c r="K260" s="16">
        <f t="shared" si="60"/>
        <v>-245554.15613390849</v>
      </c>
      <c r="L260" s="16">
        <f t="shared" si="80"/>
        <v>0</v>
      </c>
      <c r="M260" s="16">
        <f t="shared" si="61"/>
        <v>0</v>
      </c>
      <c r="N260" s="16">
        <f t="shared" si="81"/>
        <v>108817.15737995987</v>
      </c>
      <c r="O260" s="16">
        <f t="shared" si="82"/>
        <v>0</v>
      </c>
      <c r="P260" s="16">
        <f t="shared" si="62"/>
        <v>108817.15737995987</v>
      </c>
      <c r="Q260" s="16">
        <f t="shared" si="83"/>
        <v>8165.1219306976081</v>
      </c>
      <c r="R260" s="16">
        <f t="shared" si="63"/>
        <v>848.87257545133252</v>
      </c>
      <c r="S260" s="16">
        <f t="shared" si="84"/>
        <v>-83486.335189771824</v>
      </c>
      <c r="T260" s="16">
        <f t="shared" si="85"/>
        <v>0</v>
      </c>
      <c r="U260" s="16">
        <f t="shared" si="64"/>
        <v>-84335.207765223153</v>
      </c>
      <c r="V260" s="16">
        <f t="shared" si="86"/>
        <v>0</v>
      </c>
      <c r="W260" s="16">
        <f t="shared" si="65"/>
        <v>0</v>
      </c>
      <c r="X260" s="16">
        <f t="shared" si="87"/>
        <v>-3110.7353518255354</v>
      </c>
      <c r="Y260" s="16">
        <f t="shared" si="88"/>
        <v>0</v>
      </c>
      <c r="Z260" s="16">
        <f t="shared" si="66"/>
        <v>-3110.7353518255354</v>
      </c>
      <c r="AA260" s="16">
        <f t="shared" si="89"/>
        <v>0</v>
      </c>
      <c r="AB260" s="16">
        <f t="shared" si="67"/>
        <v>0</v>
      </c>
      <c r="AC260" s="16">
        <f t="shared" si="90"/>
        <v>47135.304370818019</v>
      </c>
      <c r="AD260" s="16">
        <f t="shared" si="91"/>
        <v>0</v>
      </c>
      <c r="AE260" s="16">
        <f t="shared" si="68"/>
        <v>47135.304370818019</v>
      </c>
      <c r="AF260" s="16">
        <f t="shared" si="92"/>
        <v>3474.4536035370029</v>
      </c>
      <c r="AG260" s="16">
        <f t="shared" si="69"/>
        <v>0</v>
      </c>
      <c r="AH260" s="16">
        <f t="shared" si="93"/>
        <v>21428.23807988656</v>
      </c>
      <c r="AI260" s="16">
        <f t="shared" si="94"/>
        <v>0</v>
      </c>
      <c r="AJ260" s="16">
        <f t="shared" si="70"/>
        <v>21428.23807988656</v>
      </c>
      <c r="AK260" s="16">
        <f t="shared" si="95"/>
        <v>1585.7011627503807</v>
      </c>
      <c r="AL260" s="16">
        <f t="shared" si="71"/>
        <v>0</v>
      </c>
      <c r="AM260" s="16">
        <f t="shared" si="96"/>
        <v>8615.6929001037388</v>
      </c>
      <c r="AN260" s="16">
        <f t="shared" si="97"/>
        <v>0</v>
      </c>
      <c r="AO260" s="16">
        <f t="shared" si="72"/>
        <v>8615.6929001037388</v>
      </c>
      <c r="AP260" s="16">
        <f t="shared" si="98"/>
        <v>638.81030058781266</v>
      </c>
      <c r="AQ260" s="16">
        <f t="shared" si="73"/>
        <v>0</v>
      </c>
      <c r="AR260" s="16">
        <f t="shared" si="99"/>
        <v>-3110.7353518255354</v>
      </c>
      <c r="AS260" s="16">
        <f t="shared" si="100"/>
        <v>0</v>
      </c>
      <c r="AT260" s="16">
        <f t="shared" si="74"/>
        <v>-3110.7353518255354</v>
      </c>
      <c r="AU260" s="16">
        <f t="shared" si="101"/>
        <v>0</v>
      </c>
    </row>
    <row r="261" spans="2:47">
      <c r="B261" s="13">
        <v>43</v>
      </c>
      <c r="C261" s="16">
        <f t="shared" si="57"/>
        <v>0</v>
      </c>
      <c r="D261" s="16">
        <f t="shared" si="75"/>
        <v>601541.85258971178</v>
      </c>
      <c r="E261" s="16">
        <f t="shared" si="76"/>
        <v>0</v>
      </c>
      <c r="F261" s="16">
        <f t="shared" si="58"/>
        <v>601541.85258971178</v>
      </c>
      <c r="G261" s="16">
        <f t="shared" si="77"/>
        <v>43733.22428497245</v>
      </c>
      <c r="H261" s="16">
        <f t="shared" si="59"/>
        <v>2301.2480850969223</v>
      </c>
      <c r="I261" s="16">
        <f t="shared" si="78"/>
        <v>-252920.78081792576</v>
      </c>
      <c r="J261" s="16">
        <f t="shared" si="79"/>
        <v>0</v>
      </c>
      <c r="K261" s="16">
        <f t="shared" si="60"/>
        <v>-255222.02890302267</v>
      </c>
      <c r="L261" s="16">
        <f t="shared" si="80"/>
        <v>0</v>
      </c>
      <c r="M261" s="16">
        <f t="shared" si="61"/>
        <v>0</v>
      </c>
      <c r="N261" s="16">
        <f t="shared" si="81"/>
        <v>108817.15737995987</v>
      </c>
      <c r="O261" s="16">
        <f t="shared" si="82"/>
        <v>0</v>
      </c>
      <c r="P261" s="16">
        <f t="shared" si="62"/>
        <v>108817.15737995987</v>
      </c>
      <c r="Q261" s="16">
        <f t="shared" si="83"/>
        <v>8005.0215006839298</v>
      </c>
      <c r="R261" s="16">
        <f t="shared" si="63"/>
        <v>0</v>
      </c>
      <c r="S261" s="16">
        <f t="shared" si="84"/>
        <v>-86865.263998179857</v>
      </c>
      <c r="T261" s="16">
        <f t="shared" si="85"/>
        <v>0</v>
      </c>
      <c r="U261" s="16">
        <f t="shared" si="64"/>
        <v>-86865.263998179857</v>
      </c>
      <c r="V261" s="16">
        <f t="shared" si="86"/>
        <v>0</v>
      </c>
      <c r="W261" s="16">
        <f t="shared" si="65"/>
        <v>0</v>
      </c>
      <c r="X261" s="16">
        <f t="shared" si="87"/>
        <v>-3110.7353518255354</v>
      </c>
      <c r="Y261" s="16">
        <f t="shared" si="88"/>
        <v>0</v>
      </c>
      <c r="Z261" s="16">
        <f t="shared" si="66"/>
        <v>-3110.7353518255354</v>
      </c>
      <c r="AA261" s="16">
        <f t="shared" si="89"/>
        <v>0</v>
      </c>
      <c r="AB261" s="16">
        <f t="shared" si="67"/>
        <v>0</v>
      </c>
      <c r="AC261" s="16">
        <f t="shared" si="90"/>
        <v>47135.304370818019</v>
      </c>
      <c r="AD261" s="16">
        <f t="shared" si="91"/>
        <v>0</v>
      </c>
      <c r="AE261" s="16">
        <f t="shared" si="68"/>
        <v>47135.304370818019</v>
      </c>
      <c r="AF261" s="16">
        <f t="shared" si="92"/>
        <v>3406.3270622911791</v>
      </c>
      <c r="AG261" s="16">
        <f t="shared" si="69"/>
        <v>0</v>
      </c>
      <c r="AH261" s="16">
        <f t="shared" si="93"/>
        <v>21428.23807988656</v>
      </c>
      <c r="AI261" s="16">
        <f t="shared" si="94"/>
        <v>0</v>
      </c>
      <c r="AJ261" s="16">
        <f t="shared" si="70"/>
        <v>21428.23807988656</v>
      </c>
      <c r="AK261" s="16">
        <f t="shared" si="95"/>
        <v>1554.6089830886085</v>
      </c>
      <c r="AL261" s="16">
        <f t="shared" si="71"/>
        <v>0</v>
      </c>
      <c r="AM261" s="16">
        <f t="shared" si="96"/>
        <v>8615.6929001037388</v>
      </c>
      <c r="AN261" s="16">
        <f t="shared" si="97"/>
        <v>0</v>
      </c>
      <c r="AO261" s="16">
        <f t="shared" si="72"/>
        <v>8615.6929001037388</v>
      </c>
      <c r="AP261" s="16">
        <f t="shared" si="98"/>
        <v>626.28460841942422</v>
      </c>
      <c r="AQ261" s="16">
        <f t="shared" si="73"/>
        <v>0</v>
      </c>
      <c r="AR261" s="16">
        <f t="shared" si="99"/>
        <v>-3110.7353518255354</v>
      </c>
      <c r="AS261" s="16">
        <f t="shared" si="100"/>
        <v>0</v>
      </c>
      <c r="AT261" s="16">
        <f t="shared" si="74"/>
        <v>-3110.7353518255354</v>
      </c>
      <c r="AU261" s="16">
        <f t="shared" si="101"/>
        <v>0</v>
      </c>
    </row>
    <row r="262" spans="2:47">
      <c r="B262" s="13">
        <v>44</v>
      </c>
      <c r="C262" s="16">
        <f t="shared" si="57"/>
        <v>0</v>
      </c>
      <c r="D262" s="16">
        <f t="shared" si="75"/>
        <v>601541.85258971178</v>
      </c>
      <c r="E262" s="16">
        <f t="shared" si="76"/>
        <v>0</v>
      </c>
      <c r="F262" s="16">
        <f t="shared" si="58"/>
        <v>601541.85258971178</v>
      </c>
      <c r="G262" s="16">
        <f t="shared" si="77"/>
        <v>42875.710083306323</v>
      </c>
      <c r="H262" s="16">
        <f t="shared" si="59"/>
        <v>0</v>
      </c>
      <c r="I262" s="16">
        <f t="shared" si="78"/>
        <v>-262878.68977011339</v>
      </c>
      <c r="J262" s="16">
        <f t="shared" si="79"/>
        <v>0</v>
      </c>
      <c r="K262" s="16">
        <f t="shared" si="60"/>
        <v>-262878.68977011339</v>
      </c>
      <c r="L262" s="16">
        <f t="shared" si="80"/>
        <v>0</v>
      </c>
      <c r="M262" s="16">
        <f t="shared" si="61"/>
        <v>0</v>
      </c>
      <c r="N262" s="16">
        <f t="shared" si="81"/>
        <v>108817.15737995987</v>
      </c>
      <c r="O262" s="16">
        <f t="shared" si="82"/>
        <v>0</v>
      </c>
      <c r="P262" s="16">
        <f t="shared" si="62"/>
        <v>108817.15737995987</v>
      </c>
      <c r="Q262" s="16">
        <f t="shared" si="83"/>
        <v>7848.0602947881662</v>
      </c>
      <c r="R262" s="16">
        <f t="shared" si="63"/>
        <v>0</v>
      </c>
      <c r="S262" s="16">
        <f t="shared" si="84"/>
        <v>-86865.263998179857</v>
      </c>
      <c r="T262" s="16">
        <f t="shared" si="85"/>
        <v>0</v>
      </c>
      <c r="U262" s="16">
        <f t="shared" si="64"/>
        <v>-86865.263998179857</v>
      </c>
      <c r="V262" s="16">
        <f t="shared" si="86"/>
        <v>0</v>
      </c>
      <c r="W262" s="16">
        <f t="shared" si="65"/>
        <v>0</v>
      </c>
      <c r="X262" s="16">
        <f t="shared" si="87"/>
        <v>-3110.7353518255354</v>
      </c>
      <c r="Y262" s="16">
        <f t="shared" si="88"/>
        <v>0</v>
      </c>
      <c r="Z262" s="16">
        <f t="shared" si="66"/>
        <v>-3110.7353518255354</v>
      </c>
      <c r="AA262" s="16">
        <f t="shared" si="89"/>
        <v>0</v>
      </c>
      <c r="AB262" s="16">
        <f t="shared" si="67"/>
        <v>0</v>
      </c>
      <c r="AC262" s="16">
        <f t="shared" si="90"/>
        <v>47135.304370818019</v>
      </c>
      <c r="AD262" s="16">
        <f t="shared" si="91"/>
        <v>0</v>
      </c>
      <c r="AE262" s="16">
        <f t="shared" si="68"/>
        <v>47135.304370818019</v>
      </c>
      <c r="AF262" s="16">
        <f t="shared" si="92"/>
        <v>3339.5363355795871</v>
      </c>
      <c r="AG262" s="16">
        <f t="shared" si="69"/>
        <v>0</v>
      </c>
      <c r="AH262" s="16">
        <f t="shared" si="93"/>
        <v>21428.23807988656</v>
      </c>
      <c r="AI262" s="16">
        <f t="shared" si="94"/>
        <v>0</v>
      </c>
      <c r="AJ262" s="16">
        <f t="shared" si="70"/>
        <v>21428.23807988656</v>
      </c>
      <c r="AK262" s="16">
        <f t="shared" si="95"/>
        <v>1524.1264540084396</v>
      </c>
      <c r="AL262" s="16">
        <f t="shared" si="71"/>
        <v>0</v>
      </c>
      <c r="AM262" s="16">
        <f t="shared" si="96"/>
        <v>8615.6929001037388</v>
      </c>
      <c r="AN262" s="16">
        <f t="shared" si="97"/>
        <v>0</v>
      </c>
      <c r="AO262" s="16">
        <f t="shared" si="72"/>
        <v>8615.6929001037388</v>
      </c>
      <c r="AP262" s="16">
        <f t="shared" si="98"/>
        <v>614.00451805825901</v>
      </c>
      <c r="AQ262" s="16">
        <f t="shared" si="73"/>
        <v>0</v>
      </c>
      <c r="AR262" s="16">
        <f t="shared" si="99"/>
        <v>-3110.7353518255354</v>
      </c>
      <c r="AS262" s="16">
        <f t="shared" si="100"/>
        <v>0</v>
      </c>
      <c r="AT262" s="16">
        <f t="shared" si="74"/>
        <v>-3110.7353518255354</v>
      </c>
      <c r="AU262" s="16">
        <f t="shared" si="101"/>
        <v>0</v>
      </c>
    </row>
    <row r="263" spans="2:47">
      <c r="B263" s="13">
        <v>45</v>
      </c>
      <c r="C263" s="16">
        <f t="shared" si="57"/>
        <v>0</v>
      </c>
      <c r="D263" s="16">
        <f t="shared" si="75"/>
        <v>601541.85258971178</v>
      </c>
      <c r="E263" s="16">
        <f t="shared" si="76"/>
        <v>0</v>
      </c>
      <c r="F263" s="16">
        <f t="shared" si="58"/>
        <v>601541.85258971178</v>
      </c>
      <c r="G263" s="16">
        <f t="shared" si="77"/>
        <v>42035.009885594431</v>
      </c>
      <c r="H263" s="16">
        <f t="shared" si="59"/>
        <v>0</v>
      </c>
      <c r="I263" s="16">
        <f t="shared" si="78"/>
        <v>-262878.68977011339</v>
      </c>
      <c r="J263" s="16">
        <f t="shared" si="79"/>
        <v>0</v>
      </c>
      <c r="K263" s="16">
        <f t="shared" si="60"/>
        <v>-262878.68977011339</v>
      </c>
      <c r="L263" s="16">
        <f t="shared" si="80"/>
        <v>0</v>
      </c>
      <c r="M263" s="16">
        <f t="shared" si="61"/>
        <v>0</v>
      </c>
      <c r="N263" s="16">
        <f t="shared" si="81"/>
        <v>108817.15737995987</v>
      </c>
      <c r="O263" s="16">
        <f t="shared" si="82"/>
        <v>0</v>
      </c>
      <c r="P263" s="16">
        <f t="shared" si="62"/>
        <v>108817.15737995987</v>
      </c>
      <c r="Q263" s="16">
        <f t="shared" si="83"/>
        <v>7694.176759596241</v>
      </c>
      <c r="R263" s="16">
        <f t="shared" si="63"/>
        <v>0</v>
      </c>
      <c r="S263" s="16">
        <f t="shared" si="84"/>
        <v>-86865.263998179857</v>
      </c>
      <c r="T263" s="16">
        <f t="shared" si="85"/>
        <v>0</v>
      </c>
      <c r="U263" s="16">
        <f t="shared" si="64"/>
        <v>-86865.263998179857</v>
      </c>
      <c r="V263" s="16">
        <f t="shared" si="86"/>
        <v>0</v>
      </c>
      <c r="W263" s="16">
        <f t="shared" si="65"/>
        <v>0</v>
      </c>
      <c r="X263" s="16">
        <f t="shared" si="87"/>
        <v>-3110.7353518255354</v>
      </c>
      <c r="Y263" s="16">
        <f t="shared" si="88"/>
        <v>0</v>
      </c>
      <c r="Z263" s="16">
        <f t="shared" si="66"/>
        <v>-3110.7353518255354</v>
      </c>
      <c r="AA263" s="16">
        <f t="shared" si="89"/>
        <v>0</v>
      </c>
      <c r="AB263" s="16">
        <f t="shared" si="67"/>
        <v>0</v>
      </c>
      <c r="AC263" s="16">
        <f t="shared" si="90"/>
        <v>47135.304370818019</v>
      </c>
      <c r="AD263" s="16">
        <f t="shared" si="91"/>
        <v>0</v>
      </c>
      <c r="AE263" s="16">
        <f t="shared" si="68"/>
        <v>47135.304370818019</v>
      </c>
      <c r="AF263" s="16">
        <f t="shared" si="92"/>
        <v>3274.0552309603795</v>
      </c>
      <c r="AG263" s="16">
        <f t="shared" si="69"/>
        <v>0</v>
      </c>
      <c r="AH263" s="16">
        <f t="shared" si="93"/>
        <v>21428.23807988656</v>
      </c>
      <c r="AI263" s="16">
        <f t="shared" si="94"/>
        <v>0</v>
      </c>
      <c r="AJ263" s="16">
        <f t="shared" si="70"/>
        <v>21428.23807988656</v>
      </c>
      <c r="AK263" s="16">
        <f t="shared" si="95"/>
        <v>1494.2416215769015</v>
      </c>
      <c r="AL263" s="16">
        <f t="shared" si="71"/>
        <v>0</v>
      </c>
      <c r="AM263" s="16">
        <f t="shared" si="96"/>
        <v>8615.6929001037388</v>
      </c>
      <c r="AN263" s="16">
        <f t="shared" si="97"/>
        <v>0</v>
      </c>
      <c r="AO263" s="16">
        <f t="shared" si="72"/>
        <v>8615.6929001037388</v>
      </c>
      <c r="AP263" s="16">
        <f t="shared" si="98"/>
        <v>601.96521378260684</v>
      </c>
      <c r="AQ263" s="16">
        <f t="shared" si="73"/>
        <v>0</v>
      </c>
      <c r="AR263" s="16">
        <f t="shared" si="99"/>
        <v>-3110.7353518255354</v>
      </c>
      <c r="AS263" s="16">
        <f t="shared" si="100"/>
        <v>0</v>
      </c>
      <c r="AT263" s="16">
        <f t="shared" si="74"/>
        <v>-3110.7353518255354</v>
      </c>
      <c r="AU263" s="16">
        <f t="shared" si="101"/>
        <v>0</v>
      </c>
    </row>
    <row r="264" spans="2:47">
      <c r="B264" s="13">
        <v>46</v>
      </c>
      <c r="C264" s="16">
        <f t="shared" si="57"/>
        <v>0</v>
      </c>
      <c r="D264" s="16">
        <f t="shared" si="75"/>
        <v>601541.85258971178</v>
      </c>
      <c r="E264" s="16">
        <f t="shared" si="76"/>
        <v>0</v>
      </c>
      <c r="F264" s="16">
        <f t="shared" si="58"/>
        <v>601541.85258971178</v>
      </c>
      <c r="G264" s="16">
        <f t="shared" si="77"/>
        <v>41210.794005484735</v>
      </c>
      <c r="H264" s="16">
        <f t="shared" si="59"/>
        <v>0</v>
      </c>
      <c r="I264" s="16">
        <f t="shared" si="78"/>
        <v>-262878.68977011339</v>
      </c>
      <c r="J264" s="16">
        <f t="shared" si="79"/>
        <v>0</v>
      </c>
      <c r="K264" s="16">
        <f t="shared" si="60"/>
        <v>-262878.68977011339</v>
      </c>
      <c r="L264" s="16">
        <f t="shared" si="80"/>
        <v>0</v>
      </c>
      <c r="M264" s="16">
        <f t="shared" si="61"/>
        <v>0</v>
      </c>
      <c r="N264" s="16">
        <f t="shared" si="81"/>
        <v>108817.15737995987</v>
      </c>
      <c r="O264" s="16">
        <f t="shared" si="82"/>
        <v>0</v>
      </c>
      <c r="P264" s="16">
        <f t="shared" si="62"/>
        <v>108817.15737995987</v>
      </c>
      <c r="Q264" s="16">
        <f t="shared" si="83"/>
        <v>7543.3105486237655</v>
      </c>
      <c r="R264" s="16">
        <f t="shared" si="63"/>
        <v>0</v>
      </c>
      <c r="S264" s="16">
        <f t="shared" si="84"/>
        <v>-86865.263998179857</v>
      </c>
      <c r="T264" s="16">
        <f t="shared" si="85"/>
        <v>0</v>
      </c>
      <c r="U264" s="16">
        <f t="shared" si="64"/>
        <v>-86865.263998179857</v>
      </c>
      <c r="V264" s="16">
        <f t="shared" si="86"/>
        <v>0</v>
      </c>
      <c r="W264" s="16">
        <f t="shared" si="65"/>
        <v>0</v>
      </c>
      <c r="X264" s="16">
        <f t="shared" si="87"/>
        <v>-3110.7353518255354</v>
      </c>
      <c r="Y264" s="16">
        <f t="shared" si="88"/>
        <v>0</v>
      </c>
      <c r="Z264" s="16">
        <f t="shared" si="66"/>
        <v>-3110.7353518255354</v>
      </c>
      <c r="AA264" s="16">
        <f t="shared" si="89"/>
        <v>0</v>
      </c>
      <c r="AB264" s="16">
        <f t="shared" si="67"/>
        <v>0</v>
      </c>
      <c r="AC264" s="16">
        <f t="shared" si="90"/>
        <v>47135.304370818019</v>
      </c>
      <c r="AD264" s="16">
        <f t="shared" si="91"/>
        <v>0</v>
      </c>
      <c r="AE264" s="16">
        <f t="shared" si="68"/>
        <v>47135.304370818019</v>
      </c>
      <c r="AF264" s="16">
        <f t="shared" si="92"/>
        <v>3209.8580695689993</v>
      </c>
      <c r="AG264" s="16">
        <f t="shared" si="69"/>
        <v>0</v>
      </c>
      <c r="AH264" s="16">
        <f t="shared" si="93"/>
        <v>21428.23807988656</v>
      </c>
      <c r="AI264" s="16">
        <f t="shared" si="94"/>
        <v>0</v>
      </c>
      <c r="AJ264" s="16">
        <f t="shared" si="70"/>
        <v>21428.23807988656</v>
      </c>
      <c r="AK264" s="16">
        <f t="shared" si="95"/>
        <v>1464.9427662518642</v>
      </c>
      <c r="AL264" s="16">
        <f t="shared" si="71"/>
        <v>0</v>
      </c>
      <c r="AM264" s="16">
        <f t="shared" si="96"/>
        <v>8615.6929001037388</v>
      </c>
      <c r="AN264" s="16">
        <f t="shared" si="97"/>
        <v>0</v>
      </c>
      <c r="AO264" s="16">
        <f t="shared" si="72"/>
        <v>8615.6929001037388</v>
      </c>
      <c r="AP264" s="16">
        <f t="shared" si="98"/>
        <v>590.16197429667341</v>
      </c>
      <c r="AQ264" s="16">
        <f t="shared" si="73"/>
        <v>0</v>
      </c>
      <c r="AR264" s="16">
        <f t="shared" si="99"/>
        <v>-3110.7353518255354</v>
      </c>
      <c r="AS264" s="16">
        <f t="shared" si="100"/>
        <v>0</v>
      </c>
      <c r="AT264" s="16">
        <f t="shared" si="74"/>
        <v>-3110.7353518255354</v>
      </c>
      <c r="AU264" s="16">
        <f t="shared" si="101"/>
        <v>0</v>
      </c>
    </row>
    <row r="265" spans="2:47">
      <c r="B265" s="13">
        <v>47</v>
      </c>
      <c r="C265" s="16">
        <f t="shared" si="57"/>
        <v>0</v>
      </c>
      <c r="D265" s="16">
        <f t="shared" si="75"/>
        <v>601541.85258971178</v>
      </c>
      <c r="E265" s="16">
        <f t="shared" si="76"/>
        <v>0</v>
      </c>
      <c r="F265" s="16">
        <f t="shared" si="58"/>
        <v>601541.85258971178</v>
      </c>
      <c r="G265" s="16">
        <f t="shared" si="77"/>
        <v>40402.739221063464</v>
      </c>
      <c r="H265" s="16">
        <f t="shared" si="59"/>
        <v>0</v>
      </c>
      <c r="I265" s="16">
        <f t="shared" si="78"/>
        <v>-262878.68977011339</v>
      </c>
      <c r="J265" s="16">
        <f t="shared" si="79"/>
        <v>0</v>
      </c>
      <c r="K265" s="16">
        <f t="shared" si="60"/>
        <v>-262878.68977011339</v>
      </c>
      <c r="L265" s="16">
        <f t="shared" si="80"/>
        <v>0</v>
      </c>
      <c r="M265" s="16">
        <f t="shared" si="61"/>
        <v>0</v>
      </c>
      <c r="N265" s="16">
        <f t="shared" si="81"/>
        <v>108817.15737995987</v>
      </c>
      <c r="O265" s="16">
        <f t="shared" si="82"/>
        <v>0</v>
      </c>
      <c r="P265" s="16">
        <f t="shared" si="62"/>
        <v>108817.15737995987</v>
      </c>
      <c r="Q265" s="16">
        <f t="shared" si="83"/>
        <v>7395.4024986507502</v>
      </c>
      <c r="R265" s="16">
        <f t="shared" si="63"/>
        <v>0</v>
      </c>
      <c r="S265" s="16">
        <f t="shared" si="84"/>
        <v>-86865.263998179857</v>
      </c>
      <c r="T265" s="16">
        <f t="shared" si="85"/>
        <v>0</v>
      </c>
      <c r="U265" s="16">
        <f t="shared" si="64"/>
        <v>-86865.263998179857</v>
      </c>
      <c r="V265" s="16">
        <f t="shared" si="86"/>
        <v>0</v>
      </c>
      <c r="W265" s="16">
        <f t="shared" si="65"/>
        <v>0</v>
      </c>
      <c r="X265" s="16">
        <f t="shared" si="87"/>
        <v>-3110.7353518255354</v>
      </c>
      <c r="Y265" s="16">
        <f t="shared" si="88"/>
        <v>0</v>
      </c>
      <c r="Z265" s="16">
        <f t="shared" si="66"/>
        <v>-3110.7353518255354</v>
      </c>
      <c r="AA265" s="16">
        <f t="shared" si="89"/>
        <v>0</v>
      </c>
      <c r="AB265" s="16">
        <f t="shared" si="67"/>
        <v>0</v>
      </c>
      <c r="AC265" s="16">
        <f t="shared" si="90"/>
        <v>47135.304370818019</v>
      </c>
      <c r="AD265" s="16">
        <f t="shared" si="91"/>
        <v>0</v>
      </c>
      <c r="AE265" s="16">
        <f t="shared" si="68"/>
        <v>47135.304370818019</v>
      </c>
      <c r="AF265" s="16">
        <f t="shared" si="92"/>
        <v>3146.9196760480386</v>
      </c>
      <c r="AG265" s="16">
        <f t="shared" si="69"/>
        <v>0</v>
      </c>
      <c r="AH265" s="16">
        <f t="shared" si="93"/>
        <v>21428.23807988656</v>
      </c>
      <c r="AI265" s="16">
        <f t="shared" si="94"/>
        <v>0</v>
      </c>
      <c r="AJ265" s="16">
        <f t="shared" si="70"/>
        <v>21428.23807988656</v>
      </c>
      <c r="AK265" s="16">
        <f t="shared" si="95"/>
        <v>1436.2183982861413</v>
      </c>
      <c r="AL265" s="16">
        <f t="shared" si="71"/>
        <v>0</v>
      </c>
      <c r="AM265" s="16">
        <f t="shared" si="96"/>
        <v>8615.6929001037388</v>
      </c>
      <c r="AN265" s="16">
        <f t="shared" si="97"/>
        <v>0</v>
      </c>
      <c r="AO265" s="16">
        <f t="shared" si="72"/>
        <v>8615.6929001037388</v>
      </c>
      <c r="AP265" s="16">
        <f t="shared" si="98"/>
        <v>578.5901708790916</v>
      </c>
      <c r="AQ265" s="16">
        <f t="shared" si="73"/>
        <v>0</v>
      </c>
      <c r="AR265" s="16">
        <f t="shared" si="99"/>
        <v>-3110.7353518255354</v>
      </c>
      <c r="AS265" s="16">
        <f t="shared" si="100"/>
        <v>0</v>
      </c>
      <c r="AT265" s="16">
        <f t="shared" si="74"/>
        <v>-3110.7353518255354</v>
      </c>
      <c r="AU265" s="16">
        <f t="shared" si="101"/>
        <v>0</v>
      </c>
    </row>
    <row r="266" spans="2:47">
      <c r="B266" s="13">
        <v>48</v>
      </c>
      <c r="C266" s="16">
        <f t="shared" si="57"/>
        <v>0</v>
      </c>
      <c r="D266" s="16">
        <f t="shared" si="75"/>
        <v>601541.85258971178</v>
      </c>
      <c r="E266" s="16">
        <f t="shared" si="76"/>
        <v>0</v>
      </c>
      <c r="F266" s="16">
        <f t="shared" si="58"/>
        <v>601541.85258971178</v>
      </c>
      <c r="G266" s="16">
        <f t="shared" si="77"/>
        <v>39610.528648101434</v>
      </c>
      <c r="H266" s="16">
        <f t="shared" si="59"/>
        <v>0</v>
      </c>
      <c r="I266" s="16">
        <f t="shared" si="78"/>
        <v>-262878.68977011339</v>
      </c>
      <c r="J266" s="16">
        <f t="shared" si="79"/>
        <v>0</v>
      </c>
      <c r="K266" s="16">
        <f t="shared" si="60"/>
        <v>-262878.68977011339</v>
      </c>
      <c r="L266" s="16">
        <f t="shared" si="80"/>
        <v>0</v>
      </c>
      <c r="M266" s="16">
        <f t="shared" si="61"/>
        <v>0</v>
      </c>
      <c r="N266" s="16">
        <f t="shared" si="81"/>
        <v>108817.15737995987</v>
      </c>
      <c r="O266" s="16">
        <f t="shared" si="82"/>
        <v>0</v>
      </c>
      <c r="P266" s="16">
        <f t="shared" si="62"/>
        <v>108817.15737995987</v>
      </c>
      <c r="Q266" s="16">
        <f t="shared" si="83"/>
        <v>7250.3946065203436</v>
      </c>
      <c r="R266" s="16">
        <f t="shared" si="63"/>
        <v>0</v>
      </c>
      <c r="S266" s="16">
        <f t="shared" si="84"/>
        <v>-86865.263998179857</v>
      </c>
      <c r="T266" s="16">
        <f t="shared" si="85"/>
        <v>0</v>
      </c>
      <c r="U266" s="16">
        <f t="shared" si="64"/>
        <v>-86865.263998179857</v>
      </c>
      <c r="V266" s="16">
        <f t="shared" si="86"/>
        <v>0</v>
      </c>
      <c r="W266" s="16">
        <f t="shared" si="65"/>
        <v>0</v>
      </c>
      <c r="X266" s="16">
        <f t="shared" si="87"/>
        <v>-3110.7353518255354</v>
      </c>
      <c r="Y266" s="16">
        <f t="shared" si="88"/>
        <v>0</v>
      </c>
      <c r="Z266" s="16">
        <f t="shared" si="66"/>
        <v>-3110.7353518255354</v>
      </c>
      <c r="AA266" s="16">
        <f t="shared" si="89"/>
        <v>0</v>
      </c>
      <c r="AB266" s="16">
        <f t="shared" si="67"/>
        <v>0</v>
      </c>
      <c r="AC266" s="16">
        <f t="shared" si="90"/>
        <v>47135.304370818019</v>
      </c>
      <c r="AD266" s="16">
        <f t="shared" si="91"/>
        <v>0</v>
      </c>
      <c r="AE266" s="16">
        <f t="shared" si="68"/>
        <v>47135.304370818019</v>
      </c>
      <c r="AF266" s="16">
        <f t="shared" si="92"/>
        <v>3085.2153686745478</v>
      </c>
      <c r="AG266" s="16">
        <f t="shared" si="69"/>
        <v>0</v>
      </c>
      <c r="AH266" s="16">
        <f t="shared" si="93"/>
        <v>21428.23807988656</v>
      </c>
      <c r="AI266" s="16">
        <f t="shared" si="94"/>
        <v>0</v>
      </c>
      <c r="AJ266" s="16">
        <f t="shared" si="70"/>
        <v>21428.23807988656</v>
      </c>
      <c r="AK266" s="16">
        <f t="shared" si="95"/>
        <v>1408.0572532217072</v>
      </c>
      <c r="AL266" s="16">
        <f t="shared" si="71"/>
        <v>0</v>
      </c>
      <c r="AM266" s="16">
        <f t="shared" si="96"/>
        <v>8615.6929001037388</v>
      </c>
      <c r="AN266" s="16">
        <f t="shared" si="97"/>
        <v>0</v>
      </c>
      <c r="AO266" s="16">
        <f t="shared" si="72"/>
        <v>8615.6929001037388</v>
      </c>
      <c r="AP266" s="16">
        <f t="shared" si="98"/>
        <v>567.24526556773685</v>
      </c>
      <c r="AQ266" s="16">
        <f t="shared" si="73"/>
        <v>0</v>
      </c>
      <c r="AR266" s="16">
        <f t="shared" si="99"/>
        <v>-3110.7353518255354</v>
      </c>
      <c r="AS266" s="16">
        <f t="shared" si="100"/>
        <v>0</v>
      </c>
      <c r="AT266" s="16">
        <f t="shared" si="74"/>
        <v>-3110.7353518255354</v>
      </c>
      <c r="AU266" s="16">
        <f t="shared" si="101"/>
        <v>0</v>
      </c>
    </row>
    <row r="267" spans="2:47">
      <c r="B267" s="13">
        <v>49</v>
      </c>
      <c r="C267" s="16">
        <f t="shared" si="57"/>
        <v>0</v>
      </c>
      <c r="D267" s="16">
        <f t="shared" si="75"/>
        <v>601541.85258971178</v>
      </c>
      <c r="E267" s="16">
        <f t="shared" si="76"/>
        <v>0</v>
      </c>
      <c r="F267" s="16">
        <f t="shared" si="58"/>
        <v>601541.85258971178</v>
      </c>
      <c r="G267" s="16">
        <f t="shared" si="77"/>
        <v>38833.851615785716</v>
      </c>
      <c r="H267" s="16">
        <f t="shared" si="59"/>
        <v>0</v>
      </c>
      <c r="I267" s="16">
        <f t="shared" si="78"/>
        <v>-262878.68977011339</v>
      </c>
      <c r="J267" s="16">
        <f t="shared" si="79"/>
        <v>0</v>
      </c>
      <c r="K267" s="16">
        <f t="shared" si="60"/>
        <v>-262878.68977011339</v>
      </c>
      <c r="L267" s="16">
        <f t="shared" si="80"/>
        <v>0</v>
      </c>
      <c r="M267" s="16">
        <f t="shared" si="61"/>
        <v>0</v>
      </c>
      <c r="N267" s="16">
        <f t="shared" si="81"/>
        <v>108817.15737995987</v>
      </c>
      <c r="O267" s="16">
        <f t="shared" si="82"/>
        <v>0</v>
      </c>
      <c r="P267" s="16">
        <f t="shared" si="62"/>
        <v>108817.15737995987</v>
      </c>
      <c r="Q267" s="16">
        <f t="shared" si="83"/>
        <v>7108.230006392494</v>
      </c>
      <c r="R267" s="16">
        <f t="shared" si="63"/>
        <v>0</v>
      </c>
      <c r="S267" s="16">
        <f t="shared" si="84"/>
        <v>-86865.263998179857</v>
      </c>
      <c r="T267" s="16">
        <f t="shared" si="85"/>
        <v>0</v>
      </c>
      <c r="U267" s="16">
        <f t="shared" si="64"/>
        <v>-86865.263998179857</v>
      </c>
      <c r="V267" s="16">
        <f t="shared" si="86"/>
        <v>0</v>
      </c>
      <c r="W267" s="16">
        <f t="shared" si="65"/>
        <v>0</v>
      </c>
      <c r="X267" s="16">
        <f t="shared" si="87"/>
        <v>-3110.7353518255354</v>
      </c>
      <c r="Y267" s="16">
        <f t="shared" si="88"/>
        <v>0</v>
      </c>
      <c r="Z267" s="16">
        <f t="shared" si="66"/>
        <v>-3110.7353518255354</v>
      </c>
      <c r="AA267" s="16">
        <f t="shared" si="89"/>
        <v>0</v>
      </c>
      <c r="AB267" s="16">
        <f t="shared" si="67"/>
        <v>0</v>
      </c>
      <c r="AC267" s="16">
        <f t="shared" si="90"/>
        <v>47135.304370818019</v>
      </c>
      <c r="AD267" s="16">
        <f t="shared" si="91"/>
        <v>0</v>
      </c>
      <c r="AE267" s="16">
        <f t="shared" si="68"/>
        <v>47135.304370818019</v>
      </c>
      <c r="AF267" s="16">
        <f t="shared" si="92"/>
        <v>3024.7209496809292</v>
      </c>
      <c r="AG267" s="16">
        <f t="shared" si="69"/>
        <v>0</v>
      </c>
      <c r="AH267" s="16">
        <f t="shared" si="93"/>
        <v>21428.23807988656</v>
      </c>
      <c r="AI267" s="16">
        <f t="shared" si="94"/>
        <v>0</v>
      </c>
      <c r="AJ267" s="16">
        <f t="shared" si="70"/>
        <v>21428.23807988656</v>
      </c>
      <c r="AK267" s="16">
        <f t="shared" si="95"/>
        <v>1380.4482874722619</v>
      </c>
      <c r="AL267" s="16">
        <f t="shared" si="71"/>
        <v>0</v>
      </c>
      <c r="AM267" s="16">
        <f t="shared" si="96"/>
        <v>8615.6929001037388</v>
      </c>
      <c r="AN267" s="16">
        <f t="shared" si="97"/>
        <v>0</v>
      </c>
      <c r="AO267" s="16">
        <f t="shared" si="72"/>
        <v>8615.6929001037388</v>
      </c>
      <c r="AP267" s="16">
        <f t="shared" si="98"/>
        <v>556.12280938013419</v>
      </c>
      <c r="AQ267" s="16">
        <f t="shared" si="73"/>
        <v>0</v>
      </c>
      <c r="AR267" s="16">
        <f t="shared" si="99"/>
        <v>-3110.7353518255354</v>
      </c>
      <c r="AS267" s="16">
        <f t="shared" si="100"/>
        <v>0</v>
      </c>
      <c r="AT267" s="16">
        <f t="shared" si="74"/>
        <v>-3110.7353518255354</v>
      </c>
      <c r="AU267" s="16">
        <f t="shared" si="101"/>
        <v>0</v>
      </c>
    </row>
    <row r="268" spans="2:47">
      <c r="B268" s="13">
        <v>50</v>
      </c>
      <c r="C268" s="16">
        <f t="shared" si="57"/>
        <v>0</v>
      </c>
      <c r="D268" s="16">
        <f t="shared" si="75"/>
        <v>601541.85258971178</v>
      </c>
      <c r="E268" s="16">
        <f t="shared" si="76"/>
        <v>0</v>
      </c>
      <c r="F268" s="16">
        <f t="shared" si="58"/>
        <v>601541.85258971178</v>
      </c>
      <c r="G268" s="16">
        <f t="shared" si="77"/>
        <v>38072.403544887959</v>
      </c>
      <c r="H268" s="16">
        <f t="shared" si="59"/>
        <v>0</v>
      </c>
      <c r="I268" s="16">
        <f t="shared" si="78"/>
        <v>-262878.68977011339</v>
      </c>
      <c r="J268" s="16">
        <f t="shared" si="79"/>
        <v>0</v>
      </c>
      <c r="K268" s="16">
        <f t="shared" si="60"/>
        <v>-262878.68977011339</v>
      </c>
      <c r="L268" s="16">
        <f t="shared" si="80"/>
        <v>0</v>
      </c>
      <c r="M268" s="16">
        <f t="shared" si="61"/>
        <v>0</v>
      </c>
      <c r="N268" s="16">
        <f t="shared" si="81"/>
        <v>108817.15737995987</v>
      </c>
      <c r="O268" s="16">
        <f t="shared" si="82"/>
        <v>0</v>
      </c>
      <c r="P268" s="16">
        <f t="shared" si="62"/>
        <v>108817.15737995987</v>
      </c>
      <c r="Q268" s="16">
        <f t="shared" si="83"/>
        <v>6968.8529474436218</v>
      </c>
      <c r="R268" s="16">
        <f t="shared" si="63"/>
        <v>0</v>
      </c>
      <c r="S268" s="16">
        <f t="shared" si="84"/>
        <v>-86865.263998179857</v>
      </c>
      <c r="T268" s="16">
        <f t="shared" si="85"/>
        <v>0</v>
      </c>
      <c r="U268" s="16">
        <f t="shared" si="64"/>
        <v>-86865.263998179857</v>
      </c>
      <c r="V268" s="16">
        <f t="shared" si="86"/>
        <v>0</v>
      </c>
      <c r="W268" s="16">
        <f t="shared" si="65"/>
        <v>0</v>
      </c>
      <c r="X268" s="16">
        <f t="shared" si="87"/>
        <v>-3110.7353518255354</v>
      </c>
      <c r="Y268" s="16">
        <f t="shared" si="88"/>
        <v>0</v>
      </c>
      <c r="Z268" s="16">
        <f t="shared" si="66"/>
        <v>-3110.7353518255354</v>
      </c>
      <c r="AA268" s="16">
        <f t="shared" si="89"/>
        <v>0</v>
      </c>
      <c r="AB268" s="16">
        <f t="shared" si="67"/>
        <v>0</v>
      </c>
      <c r="AC268" s="16">
        <f t="shared" si="90"/>
        <v>47135.304370818019</v>
      </c>
      <c r="AD268" s="16">
        <f t="shared" si="91"/>
        <v>0</v>
      </c>
      <c r="AE268" s="16">
        <f t="shared" si="68"/>
        <v>47135.304370818019</v>
      </c>
      <c r="AF268" s="16">
        <f t="shared" si="92"/>
        <v>2965.4126957656167</v>
      </c>
      <c r="AG268" s="16">
        <f t="shared" si="69"/>
        <v>0</v>
      </c>
      <c r="AH268" s="16">
        <f t="shared" si="93"/>
        <v>21428.23807988656</v>
      </c>
      <c r="AI268" s="16">
        <f t="shared" si="94"/>
        <v>0</v>
      </c>
      <c r="AJ268" s="16">
        <f t="shared" si="70"/>
        <v>21428.23807988656</v>
      </c>
      <c r="AK268" s="16">
        <f t="shared" si="95"/>
        <v>1353.3806739924137</v>
      </c>
      <c r="AL268" s="16">
        <f t="shared" si="71"/>
        <v>0</v>
      </c>
      <c r="AM268" s="16">
        <f t="shared" si="96"/>
        <v>8615.6929001037388</v>
      </c>
      <c r="AN268" s="16">
        <f t="shared" si="97"/>
        <v>0</v>
      </c>
      <c r="AO268" s="16">
        <f t="shared" si="72"/>
        <v>8615.6929001037388</v>
      </c>
      <c r="AP268" s="16">
        <f t="shared" si="98"/>
        <v>545.21844056875898</v>
      </c>
      <c r="AQ268" s="16">
        <f t="shared" si="73"/>
        <v>0</v>
      </c>
      <c r="AR268" s="16">
        <f t="shared" si="99"/>
        <v>-3110.7353518255354</v>
      </c>
      <c r="AS268" s="16">
        <f t="shared" si="100"/>
        <v>0</v>
      </c>
      <c r="AT268" s="16">
        <f t="shared" si="74"/>
        <v>-3110.7353518255354</v>
      </c>
      <c r="AU268" s="16">
        <f t="shared" si="101"/>
        <v>0</v>
      </c>
    </row>
    <row r="269" spans="2:47">
      <c r="B269" s="13">
        <v>51</v>
      </c>
      <c r="C269" s="16">
        <f t="shared" si="57"/>
        <v>0</v>
      </c>
      <c r="D269" s="16">
        <f t="shared" si="75"/>
        <v>601541.85258971178</v>
      </c>
      <c r="E269" s="16">
        <f t="shared" si="76"/>
        <v>0</v>
      </c>
      <c r="F269" s="16">
        <f t="shared" si="58"/>
        <v>601541.85258971178</v>
      </c>
      <c r="G269" s="16">
        <f t="shared" si="77"/>
        <v>37325.88582832153</v>
      </c>
      <c r="H269" s="16">
        <f t="shared" si="59"/>
        <v>0</v>
      </c>
      <c r="I269" s="16">
        <f t="shared" si="78"/>
        <v>-262878.68977011339</v>
      </c>
      <c r="J269" s="16">
        <f t="shared" si="79"/>
        <v>0</v>
      </c>
      <c r="K269" s="16">
        <f t="shared" si="60"/>
        <v>-262878.68977011339</v>
      </c>
      <c r="L269" s="16">
        <f t="shared" si="80"/>
        <v>0</v>
      </c>
      <c r="M269" s="16">
        <f t="shared" si="61"/>
        <v>0</v>
      </c>
      <c r="N269" s="16">
        <f t="shared" si="81"/>
        <v>108817.15737995987</v>
      </c>
      <c r="O269" s="16">
        <f t="shared" si="82"/>
        <v>0</v>
      </c>
      <c r="P269" s="16">
        <f t="shared" si="62"/>
        <v>108817.15737995987</v>
      </c>
      <c r="Q269" s="16">
        <f t="shared" si="83"/>
        <v>6832.2087720035506</v>
      </c>
      <c r="R269" s="16">
        <f t="shared" si="63"/>
        <v>0</v>
      </c>
      <c r="S269" s="16">
        <f t="shared" si="84"/>
        <v>-86865.263998179857</v>
      </c>
      <c r="T269" s="16">
        <f t="shared" si="85"/>
        <v>0</v>
      </c>
      <c r="U269" s="16">
        <f t="shared" si="64"/>
        <v>-86865.263998179857</v>
      </c>
      <c r="V269" s="16">
        <f t="shared" si="86"/>
        <v>0</v>
      </c>
      <c r="W269" s="16">
        <f t="shared" si="65"/>
        <v>0</v>
      </c>
      <c r="X269" s="16">
        <f t="shared" si="87"/>
        <v>-3110.7353518255354</v>
      </c>
      <c r="Y269" s="16">
        <f t="shared" si="88"/>
        <v>0</v>
      </c>
      <c r="Z269" s="16">
        <f t="shared" si="66"/>
        <v>-3110.7353518255354</v>
      </c>
      <c r="AA269" s="16">
        <f t="shared" si="89"/>
        <v>0</v>
      </c>
      <c r="AB269" s="16">
        <f t="shared" si="67"/>
        <v>0</v>
      </c>
      <c r="AC269" s="16">
        <f t="shared" si="90"/>
        <v>47135.304370818019</v>
      </c>
      <c r="AD269" s="16">
        <f t="shared" si="91"/>
        <v>0</v>
      </c>
      <c r="AE269" s="16">
        <f t="shared" si="68"/>
        <v>47135.304370818019</v>
      </c>
      <c r="AF269" s="16">
        <f t="shared" si="92"/>
        <v>2907.2673487898201</v>
      </c>
      <c r="AG269" s="16">
        <f t="shared" si="69"/>
        <v>0</v>
      </c>
      <c r="AH269" s="16">
        <f t="shared" si="93"/>
        <v>21428.23807988656</v>
      </c>
      <c r="AI269" s="16">
        <f t="shared" si="94"/>
        <v>0</v>
      </c>
      <c r="AJ269" s="16">
        <f t="shared" si="70"/>
        <v>21428.23807988656</v>
      </c>
      <c r="AK269" s="16">
        <f t="shared" si="95"/>
        <v>1326.8437980317781</v>
      </c>
      <c r="AL269" s="16">
        <f t="shared" si="71"/>
        <v>0</v>
      </c>
      <c r="AM269" s="16">
        <f t="shared" si="96"/>
        <v>8615.6929001037388</v>
      </c>
      <c r="AN269" s="16">
        <f t="shared" si="97"/>
        <v>0</v>
      </c>
      <c r="AO269" s="16">
        <f t="shared" si="72"/>
        <v>8615.6929001037388</v>
      </c>
      <c r="AP269" s="16">
        <f t="shared" si="98"/>
        <v>534.52788291054799</v>
      </c>
      <c r="AQ269" s="16">
        <f t="shared" si="73"/>
        <v>0</v>
      </c>
      <c r="AR269" s="16">
        <f t="shared" si="99"/>
        <v>-3110.7353518255354</v>
      </c>
      <c r="AS269" s="16">
        <f t="shared" si="100"/>
        <v>0</v>
      </c>
      <c r="AT269" s="16">
        <f t="shared" si="74"/>
        <v>-3110.7353518255354</v>
      </c>
      <c r="AU269" s="16">
        <f t="shared" si="101"/>
        <v>0</v>
      </c>
    </row>
    <row r="270" spans="2:47">
      <c r="B270" s="13">
        <v>52</v>
      </c>
      <c r="C270" s="16">
        <f t="shared" si="57"/>
        <v>0</v>
      </c>
      <c r="D270" s="16">
        <f t="shared" si="75"/>
        <v>601541.85258971178</v>
      </c>
      <c r="E270" s="16">
        <f t="shared" si="76"/>
        <v>0</v>
      </c>
      <c r="F270" s="16">
        <f t="shared" si="58"/>
        <v>601541.85258971178</v>
      </c>
      <c r="G270" s="16">
        <f t="shared" si="77"/>
        <v>36594.005714040715</v>
      </c>
      <c r="H270" s="16">
        <f t="shared" si="59"/>
        <v>0</v>
      </c>
      <c r="I270" s="16">
        <f t="shared" si="78"/>
        <v>-262878.68977011339</v>
      </c>
      <c r="J270" s="16">
        <f t="shared" si="79"/>
        <v>0</v>
      </c>
      <c r="K270" s="16">
        <f t="shared" si="60"/>
        <v>-262878.68977011339</v>
      </c>
      <c r="L270" s="16">
        <f t="shared" si="80"/>
        <v>0</v>
      </c>
      <c r="M270" s="16">
        <f t="shared" si="61"/>
        <v>0</v>
      </c>
      <c r="N270" s="16">
        <f t="shared" si="81"/>
        <v>108817.15737995987</v>
      </c>
      <c r="O270" s="16">
        <f t="shared" si="82"/>
        <v>0</v>
      </c>
      <c r="P270" s="16">
        <f t="shared" si="62"/>
        <v>108817.15737995987</v>
      </c>
      <c r="Q270" s="16">
        <f t="shared" si="83"/>
        <v>6698.2438941211276</v>
      </c>
      <c r="R270" s="16">
        <f t="shared" si="63"/>
        <v>0</v>
      </c>
      <c r="S270" s="16">
        <f t="shared" si="84"/>
        <v>-86865.263998179857</v>
      </c>
      <c r="T270" s="16">
        <f t="shared" si="85"/>
        <v>0</v>
      </c>
      <c r="U270" s="16">
        <f t="shared" si="64"/>
        <v>-86865.263998179857</v>
      </c>
      <c r="V270" s="16">
        <f t="shared" si="86"/>
        <v>0</v>
      </c>
      <c r="W270" s="16">
        <f t="shared" si="65"/>
        <v>0</v>
      </c>
      <c r="X270" s="16">
        <f t="shared" si="87"/>
        <v>-3110.7353518255354</v>
      </c>
      <c r="Y270" s="16">
        <f t="shared" si="88"/>
        <v>0</v>
      </c>
      <c r="Z270" s="16">
        <f t="shared" si="66"/>
        <v>-3110.7353518255354</v>
      </c>
      <c r="AA270" s="16">
        <f t="shared" si="89"/>
        <v>0</v>
      </c>
      <c r="AB270" s="16">
        <f t="shared" si="67"/>
        <v>0</v>
      </c>
      <c r="AC270" s="16">
        <f t="shared" si="90"/>
        <v>47135.304370818019</v>
      </c>
      <c r="AD270" s="16">
        <f t="shared" si="91"/>
        <v>0</v>
      </c>
      <c r="AE270" s="16">
        <f t="shared" si="68"/>
        <v>47135.304370818019</v>
      </c>
      <c r="AF270" s="16">
        <f t="shared" si="92"/>
        <v>2850.2621066566862</v>
      </c>
      <c r="AG270" s="16">
        <f t="shared" si="69"/>
        <v>0</v>
      </c>
      <c r="AH270" s="16">
        <f t="shared" si="93"/>
        <v>21428.23807988656</v>
      </c>
      <c r="AI270" s="16">
        <f t="shared" si="94"/>
        <v>0</v>
      </c>
      <c r="AJ270" s="16">
        <f t="shared" si="70"/>
        <v>21428.23807988656</v>
      </c>
      <c r="AK270" s="16">
        <f t="shared" si="95"/>
        <v>1300.8272529723315</v>
      </c>
      <c r="AL270" s="16">
        <f t="shared" si="71"/>
        <v>0</v>
      </c>
      <c r="AM270" s="16">
        <f t="shared" si="96"/>
        <v>8615.6929001037388</v>
      </c>
      <c r="AN270" s="16">
        <f t="shared" si="97"/>
        <v>0</v>
      </c>
      <c r="AO270" s="16">
        <f t="shared" si="72"/>
        <v>8615.6929001037388</v>
      </c>
      <c r="AP270" s="16">
        <f t="shared" si="98"/>
        <v>524.04694402994903</v>
      </c>
      <c r="AQ270" s="16">
        <f t="shared" si="73"/>
        <v>0</v>
      </c>
      <c r="AR270" s="16">
        <f t="shared" si="99"/>
        <v>-3110.7353518255354</v>
      </c>
      <c r="AS270" s="16">
        <f t="shared" si="100"/>
        <v>0</v>
      </c>
      <c r="AT270" s="16">
        <f t="shared" si="74"/>
        <v>-3110.7353518255354</v>
      </c>
      <c r="AU270" s="16">
        <f t="shared" si="101"/>
        <v>0</v>
      </c>
    </row>
    <row r="271" spans="2:47">
      <c r="B271" s="13">
        <v>53</v>
      </c>
      <c r="C271" s="16">
        <f t="shared" si="57"/>
        <v>0</v>
      </c>
      <c r="D271" s="16">
        <f t="shared" si="75"/>
        <v>601541.85258971178</v>
      </c>
      <c r="E271" s="16">
        <f t="shared" si="76"/>
        <v>0</v>
      </c>
      <c r="F271" s="16">
        <f t="shared" si="58"/>
        <v>601541.85258971178</v>
      </c>
      <c r="G271" s="16">
        <f t="shared" si="77"/>
        <v>35876.476190235997</v>
      </c>
      <c r="H271" s="16">
        <f t="shared" si="59"/>
        <v>0</v>
      </c>
      <c r="I271" s="16">
        <f t="shared" si="78"/>
        <v>-262878.68977011339</v>
      </c>
      <c r="J271" s="16">
        <f t="shared" si="79"/>
        <v>0</v>
      </c>
      <c r="K271" s="16">
        <f t="shared" si="60"/>
        <v>-262878.68977011339</v>
      </c>
      <c r="L271" s="16">
        <f t="shared" si="80"/>
        <v>0</v>
      </c>
      <c r="M271" s="16">
        <f t="shared" si="61"/>
        <v>0</v>
      </c>
      <c r="N271" s="16">
        <f t="shared" si="81"/>
        <v>108817.15737995987</v>
      </c>
      <c r="O271" s="16">
        <f t="shared" si="82"/>
        <v>0</v>
      </c>
      <c r="P271" s="16">
        <f t="shared" si="62"/>
        <v>108817.15737995987</v>
      </c>
      <c r="Q271" s="16">
        <f t="shared" si="83"/>
        <v>6566.9057785501254</v>
      </c>
      <c r="R271" s="16">
        <f t="shared" si="63"/>
        <v>0</v>
      </c>
      <c r="S271" s="16">
        <f t="shared" si="84"/>
        <v>-86865.263998179857</v>
      </c>
      <c r="T271" s="16">
        <f t="shared" si="85"/>
        <v>0</v>
      </c>
      <c r="U271" s="16">
        <f t="shared" si="64"/>
        <v>-86865.263998179857</v>
      </c>
      <c r="V271" s="16">
        <f t="shared" si="86"/>
        <v>0</v>
      </c>
      <c r="W271" s="16">
        <f t="shared" si="65"/>
        <v>0</v>
      </c>
      <c r="X271" s="16">
        <f t="shared" si="87"/>
        <v>-3110.7353518255354</v>
      </c>
      <c r="Y271" s="16">
        <f t="shared" si="88"/>
        <v>0</v>
      </c>
      <c r="Z271" s="16">
        <f t="shared" si="66"/>
        <v>-3110.7353518255354</v>
      </c>
      <c r="AA271" s="16">
        <f t="shared" si="89"/>
        <v>0</v>
      </c>
      <c r="AB271" s="16">
        <f t="shared" si="67"/>
        <v>0</v>
      </c>
      <c r="AC271" s="16">
        <f t="shared" si="90"/>
        <v>47135.304370818019</v>
      </c>
      <c r="AD271" s="16">
        <f t="shared" si="91"/>
        <v>0</v>
      </c>
      <c r="AE271" s="16">
        <f t="shared" si="68"/>
        <v>47135.304370818019</v>
      </c>
      <c r="AF271" s="16">
        <f t="shared" si="92"/>
        <v>2794.3746143693002</v>
      </c>
      <c r="AG271" s="16">
        <f t="shared" si="69"/>
        <v>0</v>
      </c>
      <c r="AH271" s="16">
        <f t="shared" si="93"/>
        <v>21428.23807988656</v>
      </c>
      <c r="AI271" s="16">
        <f t="shared" si="94"/>
        <v>0</v>
      </c>
      <c r="AJ271" s="16">
        <f t="shared" si="70"/>
        <v>21428.23807988656</v>
      </c>
      <c r="AK271" s="16">
        <f t="shared" si="95"/>
        <v>1275.3208362473838</v>
      </c>
      <c r="AL271" s="16">
        <f t="shared" si="71"/>
        <v>0</v>
      </c>
      <c r="AM271" s="16">
        <f t="shared" si="96"/>
        <v>8615.6929001037388</v>
      </c>
      <c r="AN271" s="16">
        <f t="shared" si="97"/>
        <v>0</v>
      </c>
      <c r="AO271" s="16">
        <f t="shared" si="72"/>
        <v>8615.6929001037388</v>
      </c>
      <c r="AP271" s="16">
        <f t="shared" si="98"/>
        <v>513.77151375485198</v>
      </c>
      <c r="AQ271" s="16">
        <f t="shared" si="73"/>
        <v>0</v>
      </c>
      <c r="AR271" s="16">
        <f t="shared" si="99"/>
        <v>-3110.7353518255354</v>
      </c>
      <c r="AS271" s="16">
        <f t="shared" si="100"/>
        <v>0</v>
      </c>
      <c r="AT271" s="16">
        <f t="shared" si="74"/>
        <v>-3110.7353518255354</v>
      </c>
      <c r="AU271" s="16">
        <f t="shared" si="101"/>
        <v>0</v>
      </c>
    </row>
    <row r="273" spans="1:43">
      <c r="A273" s="2" t="s">
        <v>772</v>
      </c>
      <c r="B273" s="5" t="s">
        <v>429</v>
      </c>
      <c r="C273" s="11">
        <f>IF($AQ$295,$AQ$276,$AQ$275)</f>
        <v>24409</v>
      </c>
      <c r="D273" s="5" t="s">
        <v>430</v>
      </c>
      <c r="E273" s="11">
        <f>IF($B$76+780&lt;$B$78,2,IF($C$273&lt;=$C$274+1,-1,IF($C$273&gt;=$B$76+781,1,0)))</f>
        <v>0</v>
      </c>
      <c r="F273" s="5" t="s">
        <v>431</v>
      </c>
      <c r="G273" s="9" t="str">
        <f>CHOOSE($E$273+2,IF($C$274+1&lt;$B$78,"già ora (prima di gennaio 2027)",IF($C$274+1=$B$78,"già ora (da gennaio 2027)","prima dei 40 anni")),"dentro la scala","dopo i 65 anni (fuori scala)","fuori scala: i 65 anni cadono prima del 2027")</f>
        <v>dentro la scala</v>
      </c>
    </row>
    <row r="274" spans="1:43">
      <c r="A274" s="5" t="s">
        <v>432</v>
      </c>
      <c r="C274" s="11">
        <f>MAX($B$76+478,$B$78-2)</f>
        <v>24322</v>
      </c>
      <c r="H274" s="11">
        <f>IF($C$295,$C$274,$C$276)</f>
        <v>24322</v>
      </c>
      <c r="M274" s="11">
        <f>IF($H$295,$H$274,$H$276)</f>
        <v>24389</v>
      </c>
      <c r="R274" s="11">
        <f>IF($M$295,$M$274,$M$276)</f>
        <v>24389</v>
      </c>
      <c r="W274" s="11">
        <f>IF($R$295,$R$274,$R$276)</f>
        <v>24405</v>
      </c>
      <c r="AB274" s="11">
        <f>IF($W$295,$W$274,$W$276)</f>
        <v>24405</v>
      </c>
      <c r="AG274" s="11">
        <f>IF($AB$295,$AB$274,$AB$276)</f>
        <v>24405</v>
      </c>
      <c r="AL274" s="11">
        <f>IF($AG$295,$AG$274,$AG$276)</f>
        <v>24407</v>
      </c>
      <c r="AQ274" s="11">
        <f>IF($AL$295,$AL$274,$AL$276)</f>
        <v>24408</v>
      </c>
    </row>
    <row r="275" spans="1:43">
      <c r="A275" s="5" t="s">
        <v>433</v>
      </c>
      <c r="C275" s="11">
        <f>MAX($B$76+781,$C$274+3)</f>
        <v>24591</v>
      </c>
      <c r="H275" s="11">
        <f>IF($C$295,$C$276,$C$275)</f>
        <v>24456</v>
      </c>
      <c r="M275" s="11">
        <f>IF($H$295,$H$276,$H$275)</f>
        <v>24456</v>
      </c>
      <c r="R275" s="11">
        <f>IF($M$295,$M$276,$M$275)</f>
        <v>24422</v>
      </c>
      <c r="W275" s="11">
        <f>IF($R$295,$R$276,$R$275)</f>
        <v>24422</v>
      </c>
      <c r="AB275" s="11">
        <f>IF($W$295,$W$276,$W$275)</f>
        <v>24413</v>
      </c>
      <c r="AG275" s="11">
        <f>IF($AB$295,$AB$276,$AB$275)</f>
        <v>24409</v>
      </c>
      <c r="AL275" s="11">
        <f>IF($AG$295,$AG$276,$AG$275)</f>
        <v>24409</v>
      </c>
      <c r="AQ275" s="11">
        <f>IF($AL$295,$AL$276,$AL$275)</f>
        <v>24409</v>
      </c>
    </row>
    <row r="276" spans="1:43">
      <c r="A276" s="5" t="s">
        <v>434</v>
      </c>
      <c r="C276" s="11">
        <f>INT(($C$274+$C$275)/2)</f>
        <v>24456</v>
      </c>
      <c r="H276" s="11">
        <f>INT(($H$274+$H$275)/2)</f>
        <v>24389</v>
      </c>
      <c r="M276" s="11">
        <f>INT(($M$274+$M$275)/2)</f>
        <v>24422</v>
      </c>
      <c r="R276" s="11">
        <f>INT(($R$274+$R$275)/2)</f>
        <v>24405</v>
      </c>
      <c r="W276" s="11">
        <f>INT(($W$274+$W$275)/2)</f>
        <v>24413</v>
      </c>
      <c r="AB276" s="11">
        <f>INT(($AB$274+$AB$275)/2)</f>
        <v>24409</v>
      </c>
      <c r="AG276" s="11">
        <f>INT(($AG$274+$AG$275)/2)</f>
        <v>24407</v>
      </c>
      <c r="AL276" s="11">
        <f>INT(($AL$274+$AL$275)/2)</f>
        <v>24408</v>
      </c>
      <c r="AQ276" s="11">
        <f>INT(($AQ$274+$AQ$275)/2)</f>
        <v>24408</v>
      </c>
    </row>
    <row r="277" spans="1:43">
      <c r="A277" s="5" t="s">
        <v>397</v>
      </c>
      <c r="C277" s="11">
        <f>MAX(0,$C$276-$B$78)</f>
        <v>132</v>
      </c>
      <c r="H277" s="11">
        <f>MAX(0,$H$276-$B$78)</f>
        <v>65</v>
      </c>
      <c r="M277" s="11">
        <f>MAX(0,$M$276-$B$78)</f>
        <v>98</v>
      </c>
      <c r="R277" s="11">
        <f>MAX(0,$R$276-$B$78)</f>
        <v>81</v>
      </c>
      <c r="W277" s="11">
        <f>MAX(0,$W$276-$B$78)</f>
        <v>89</v>
      </c>
      <c r="AB277" s="11">
        <f>MAX(0,$AB$276-$B$78)</f>
        <v>85</v>
      </c>
      <c r="AG277" s="11">
        <f>MAX(0,$AG$276-$B$78)</f>
        <v>83</v>
      </c>
      <c r="AL277" s="11">
        <f>MAX(0,$AL$276-$B$78)</f>
        <v>84</v>
      </c>
      <c r="AQ277" s="11">
        <f>MAX(0,$AQ$276-$B$78)</f>
        <v>84</v>
      </c>
    </row>
    <row r="278" spans="1:43">
      <c r="A278" s="5" t="s">
        <v>398</v>
      </c>
      <c r="C278" s="11">
        <f>INT($C$276/12)</f>
        <v>2038</v>
      </c>
      <c r="H278" s="11">
        <f>INT($H$276/12)</f>
        <v>2032</v>
      </c>
      <c r="M278" s="11">
        <f>INT($M$276/12)</f>
        <v>2035</v>
      </c>
      <c r="R278" s="11">
        <f>INT($R$276/12)</f>
        <v>2033</v>
      </c>
      <c r="W278" s="11">
        <f>INT($W$276/12)</f>
        <v>2034</v>
      </c>
      <c r="AB278" s="11">
        <f>INT($AB$276/12)</f>
        <v>2034</v>
      </c>
      <c r="AG278" s="11">
        <f>INT($AG$276/12)</f>
        <v>2033</v>
      </c>
      <c r="AL278" s="11">
        <f>INT($AL$276/12)</f>
        <v>2034</v>
      </c>
      <c r="AQ278" s="11">
        <f>INT($AQ$276/12)</f>
        <v>2034</v>
      </c>
    </row>
    <row r="279" spans="1:43">
      <c r="A279" s="5" t="s">
        <v>399</v>
      </c>
      <c r="C279" s="18">
        <f>MOD($C$276,12)/12</f>
        <v>0</v>
      </c>
      <c r="H279" s="18">
        <f>MOD($H$276,12)/12</f>
        <v>0.41666666666666669</v>
      </c>
      <c r="M279" s="18">
        <f>MOD($M$276,12)/12</f>
        <v>0.16666666666666666</v>
      </c>
      <c r="R279" s="18">
        <f>MOD($R$276,12)/12</f>
        <v>0.75</v>
      </c>
      <c r="W279" s="18">
        <f>MOD($W$276,12)/12</f>
        <v>0.41666666666666669</v>
      </c>
      <c r="AB279" s="18">
        <f>MOD($AB$276,12)/12</f>
        <v>8.3333333333333329E-2</v>
      </c>
      <c r="AG279" s="18">
        <f>MOD($AG$276,12)/12</f>
        <v>0.91666666666666663</v>
      </c>
      <c r="AL279" s="18">
        <f>MOD($AL$276,12)/12</f>
        <v>0</v>
      </c>
      <c r="AQ279" s="18">
        <f>MOD($AQ$276,12)/12</f>
        <v>0</v>
      </c>
    </row>
    <row r="280" spans="1:43">
      <c r="A280" s="5" t="s">
        <v>586</v>
      </c>
      <c r="C280" s="34">
        <f>0</f>
        <v>0</v>
      </c>
      <c r="H280" s="34">
        <f>0</f>
        <v>0</v>
      </c>
      <c r="M280" s="34">
        <f>0</f>
        <v>0</v>
      </c>
      <c r="R280" s="34">
        <f>0</f>
        <v>0</v>
      </c>
      <c r="W280" s="34">
        <f>0</f>
        <v>0</v>
      </c>
      <c r="AB280" s="34">
        <f>0</f>
        <v>0</v>
      </c>
      <c r="AG280" s="34">
        <f>0</f>
        <v>0</v>
      </c>
      <c r="AL280" s="34">
        <f>0</f>
        <v>0</v>
      </c>
      <c r="AQ280" s="34">
        <f>0</f>
        <v>0</v>
      </c>
    </row>
    <row r="281" spans="1:43">
      <c r="A281" s="5" t="s">
        <v>400</v>
      </c>
      <c r="C281" s="16">
        <f>INDEX('3 - Le tre forze'!$F$242:$F$734,$C$277+1)+$C$280*INDEX('3 - Le tre forze'!$N$242:$N$734,$C$277+1)</f>
        <v>501747.56644426525</v>
      </c>
      <c r="H281" s="16">
        <f>INDEX('3 - Le tre forze'!$F$242:$F$734,$H$277+1)+$H$280*INDEX('3 - Le tre forze'!$N$242:$N$734,$H$277+1)</f>
        <v>366892.00699528563</v>
      </c>
      <c r="M281" s="16">
        <f>INDEX('3 - Le tre forze'!$F$242:$F$734,$M$277+1)+$M$280*INDEX('3 - Le tre forze'!$N$242:$N$734,$M$277+1)</f>
        <v>430722.65995650442</v>
      </c>
      <c r="R281" s="16">
        <f>INDEX('3 - Le tre forze'!$F$242:$F$734,$R$277+1)+$R$280*INDEX('3 - Le tre forze'!$N$242:$N$734,$R$277+1)</f>
        <v>397236.41553927236</v>
      </c>
      <c r="W281" s="16">
        <f>INDEX('3 - Le tre forze'!$F$242:$F$734,$W$277+1)+$W$280*INDEX('3 - Le tre forze'!$N$242:$N$734,$W$277+1)</f>
        <v>412831.87325871823</v>
      </c>
      <c r="AB281" s="16">
        <f>INDEX('3 - Le tre forze'!$F$242:$F$734,$AB$277+1)+$AB$280*INDEX('3 - Le tre forze'!$N$242:$N$734,$AB$277+1)</f>
        <v>404998.33124225767</v>
      </c>
      <c r="AG281" s="16">
        <f>INDEX('3 - Le tre forze'!$F$242:$F$734,$AG$277+1)+$AG$280*INDEX('3 - Le tre forze'!$N$242:$N$734,$AG$277+1)</f>
        <v>401108.46117495967</v>
      </c>
      <c r="AL281" s="16">
        <f>INDEX('3 - Le tre forze'!$F$242:$F$734,$AL$277+1)+$AL$280*INDEX('3 - Le tre forze'!$N$242:$N$734,$AL$277+1)</f>
        <v>403051.16303521919</v>
      </c>
      <c r="AQ281" s="16">
        <f>INDEX('3 - Le tre forze'!$F$242:$F$734,$AQ$277+1)+$AQ$280*INDEX('3 - Le tre forze'!$N$242:$N$734,$AQ$277+1)</f>
        <v>403051.16303521919</v>
      </c>
    </row>
    <row r="282" spans="1:43">
      <c r="A282" s="5" t="s">
        <v>381</v>
      </c>
      <c r="C282" s="16">
        <f>INDEX('3 - Le tre forze'!$J$242:$J$734,$C$277+1)+$C$280*INDEX('3 - Le tre forze'!$O$242:$O$734,$C$277+1)</f>
        <v>317528.88897084759</v>
      </c>
      <c r="H282" s="16">
        <f>INDEX('3 - Le tre forze'!$J$242:$J$734,$H$277+1)+$H$280*INDEX('3 - Le tre forze'!$O$242:$O$734,$H$277+1)</f>
        <v>236976.85132283921</v>
      </c>
      <c r="M282" s="16">
        <f>INDEX('3 - Le tre forze'!$J$242:$J$734,$M$277+1)+$M$280*INDEX('3 - Le tre forze'!$O$242:$O$734,$M$277+1)</f>
        <v>275539.29669364443</v>
      </c>
      <c r="R282" s="16">
        <f>INDEX('3 - Le tre forze'!$J$242:$J$734,$R$277+1)+$R$280*INDEX('3 - Le tre forze'!$O$242:$O$734,$R$277+1)</f>
        <v>255411.62342116627</v>
      </c>
      <c r="W282" s="16">
        <f>INDEX('3 - Le tre forze'!$J$242:$J$734,$W$277+1)+$W$280*INDEX('3 - Le tre forze'!$O$242:$O$734,$W$277+1)</f>
        <v>264813.15237092396</v>
      </c>
      <c r="AB282" s="16">
        <f>INDEX('3 - Le tre forze'!$J$242:$J$734,$AB$277+1)+$AB$280*INDEX('3 - Le tre forze'!$O$242:$O$734,$AB$277+1)</f>
        <v>260096.87337122721</v>
      </c>
      <c r="AG282" s="16">
        <f>INDEX('3 - Le tre forze'!$J$242:$J$734,$AG$277+1)+$AG$280*INDEX('3 - Le tre forze'!$O$242:$O$734,$AG$277+1)</f>
        <v>257750.38255559964</v>
      </c>
      <c r="AL282" s="16">
        <f>INDEX('3 - Le tre forze'!$J$242:$J$734,$AL$277+1)+$AL$280*INDEX('3 - Le tre forze'!$O$242:$O$734,$AL$277+1)</f>
        <v>258922.65990773571</v>
      </c>
      <c r="AQ282" s="16">
        <f>INDEX('3 - Le tre forze'!$J$242:$J$734,$AQ$277+1)+$AQ$280*INDEX('3 - Le tre forze'!$O$242:$O$734,$AQ$277+1)</f>
        <v>258922.65990773571</v>
      </c>
    </row>
    <row r="283" spans="1:43">
      <c r="A283" s="5" t="s">
        <v>132</v>
      </c>
      <c r="C283" s="20">
        <f>MAX(0,1-$C$282/($C$281*INDEX('3 - Le tre forze'!$D$242:$D$734,$C$277+1)))</f>
        <v>0.4910254352534551</v>
      </c>
      <c r="H283" s="20">
        <f>MAX(0,1-$H$282/($H$281*INDEX('3 - Le tre forze'!$D$242:$D$734,$H$277+1)))</f>
        <v>0.41979240348152347</v>
      </c>
      <c r="M283" s="20">
        <f>MAX(0,1-$M$282/($M$281*INDEX('3 - Le tre forze'!$D$242:$D$734,$M$277+1)))</f>
        <v>0.4558093329899926</v>
      </c>
      <c r="R283" s="20">
        <f>MAX(0,1-$R$282/($R$281*INDEX('3 - Le tre forze'!$D$242:$D$734,$R$277+1)))</f>
        <v>0.43747679342031121</v>
      </c>
      <c r="W283" s="20">
        <f>MAX(0,1-$W$282/($W$281*INDEX('3 - Le tre forze'!$D$242:$D$734,$W$277+1)))</f>
        <v>0.44616330907442292</v>
      </c>
      <c r="AB283" s="20">
        <f>MAX(0,1-$AB$282/($AB$281*INDEX('3 - Le tre forze'!$D$242:$D$734,$AB$277+1)))</f>
        <v>0.44183318251483694</v>
      </c>
      <c r="AG283" s="20">
        <f>MAX(0,1-$AG$282/($AG$281*INDEX('3 - Le tre forze'!$D$242:$D$734,$AG$277+1)))</f>
        <v>0.43965826062994906</v>
      </c>
      <c r="AL283" s="20">
        <f>MAX(0,1-$AL$282/($AL$281*INDEX('3 - Le tre forze'!$D$242:$D$734,$AL$277+1)))</f>
        <v>0.44074654106190791</v>
      </c>
      <c r="AQ283" s="20">
        <f>MAX(0,1-$AQ$282/($AQ$281*INDEX('3 - Le tre forze'!$D$242:$D$734,$AQ$277+1)))</f>
        <v>0.44074654106190791</v>
      </c>
    </row>
    <row r="284" spans="1:43">
      <c r="A284" s="5" t="s">
        <v>425</v>
      </c>
      <c r="C284" s="16">
        <f>$C$281</f>
        <v>501747.56644426525</v>
      </c>
      <c r="H284" s="16">
        <f>$H$281</f>
        <v>366892.00699528563</v>
      </c>
      <c r="M284" s="16">
        <f>$M$281</f>
        <v>430722.65995650442</v>
      </c>
      <c r="R284" s="16">
        <f>$R$281</f>
        <v>397236.41553927236</v>
      </c>
      <c r="W284" s="16">
        <f>$W$281</f>
        <v>412831.87325871823</v>
      </c>
      <c r="AB284" s="16">
        <f>$AB$281</f>
        <v>404998.33124225767</v>
      </c>
      <c r="AG284" s="16">
        <f>$AG$281</f>
        <v>401108.46117495967</v>
      </c>
      <c r="AL284" s="16">
        <f>$AL$281</f>
        <v>403051.16303521919</v>
      </c>
      <c r="AQ284" s="16">
        <f>$AQ$281</f>
        <v>403051.16303521919</v>
      </c>
    </row>
    <row r="285" spans="1:43">
      <c r="A285" s="5" t="s">
        <v>195</v>
      </c>
      <c r="C285" s="20">
        <f>$C$283</f>
        <v>0.4910254352534551</v>
      </c>
      <c r="H285" s="20">
        <f>$H$283</f>
        <v>0.41979240348152347</v>
      </c>
      <c r="M285" s="20">
        <f>$M$283</f>
        <v>0.4558093329899926</v>
      </c>
      <c r="R285" s="20">
        <f>$R$283</f>
        <v>0.43747679342031121</v>
      </c>
      <c r="W285" s="20">
        <f>$W$283</f>
        <v>0.44616330907442292</v>
      </c>
      <c r="AB285" s="20">
        <f>$AB$283</f>
        <v>0.44183318251483694</v>
      </c>
      <c r="AG285" s="20">
        <f>$AG$283</f>
        <v>0.43965826062994906</v>
      </c>
      <c r="AL285" s="20">
        <f>$AL$283</f>
        <v>0.44074654106190791</v>
      </c>
      <c r="AQ285" s="20">
        <f>$AQ$283</f>
        <v>0.44074654106190791</v>
      </c>
    </row>
    <row r="286" spans="1:43">
      <c r="A286" s="5" t="s">
        <v>401</v>
      </c>
      <c r="C286" s="16">
        <f>INDEX('3 - Le tre forze'!$AK$163:$AK$239,($C$278-1)-2008)+INDEX('3 - Le tre forze'!$AG$163:$AG$239,$C$278-2008)*$C$279/INDEX('3 - Le tre forze'!$L$163:$L$239,$C$278-2008)</f>
        <v>342502.92542072095</v>
      </c>
      <c r="H286" s="16">
        <f>INDEX('3 - Le tre forze'!$AK$163:$AK$239,($H$278-1)-2008)+INDEX('3 - Le tre forze'!$AG$163:$AG$239,$H$278-2008)*$H$279/INDEX('3 - Le tre forze'!$L$163:$L$239,$H$278-2008)</f>
        <v>274570.330088688</v>
      </c>
      <c r="M286" s="16">
        <f>INDEX('3 - Le tre forze'!$AK$163:$AK$239,($M$278-1)-2008)+INDEX('3 - Le tre forze'!$AG$163:$AG$239,$M$278-2008)*$M$279/INDEX('3 - Le tre forze'!$L$163:$L$239,$M$278-2008)</f>
        <v>308265.6512742553</v>
      </c>
      <c r="R286" s="16">
        <f>INDEX('3 - Le tre forze'!$AK$163:$AK$239,($R$278-1)-2008)+INDEX('3 - Le tre forze'!$AG$163:$AG$239,$R$278-2008)*$R$279/INDEX('3 - Le tre forze'!$L$163:$L$239,$R$278-2008)</f>
        <v>290965.32745555323</v>
      </c>
      <c r="W286" s="16">
        <f>INDEX('3 - Le tre forze'!$AK$163:$AK$239,($W$278-1)-2008)+INDEX('3 - Le tre forze'!$AG$163:$AG$239,$W$278-2008)*$W$279/INDEX('3 - Le tre forze'!$L$163:$L$239,$W$278-2008)</f>
        <v>299119.49915368395</v>
      </c>
      <c r="AB286" s="16">
        <f>INDEX('3 - Le tre forze'!$AK$163:$AK$239,($AB$278-1)-2008)+INDEX('3 - Le tre forze'!$AG$163:$AG$239,$AB$278-2008)*$AB$279/INDEX('3 - Le tre forze'!$L$163:$L$239,$AB$278-2008)</f>
        <v>295050.04353390564</v>
      </c>
      <c r="AG286" s="16">
        <f>INDEX('3 - Le tre forze'!$AK$163:$AK$239,($AG$278-1)-2008)+INDEX('3 - Le tre forze'!$AG$163:$AG$239,$AG$278-2008)*$AG$279/INDEX('3 - Le tre forze'!$L$163:$L$239,$AG$278-2008)</f>
        <v>293010.22890449181</v>
      </c>
      <c r="AL286" s="16">
        <f>INDEX('3 - Le tre forze'!$AK$163:$AK$239,($AL$278-1)-2008)+INDEX('3 - Le tre forze'!$AG$163:$AG$239,$AL$278-2008)*$AL$279/INDEX('3 - Le tre forze'!$L$163:$L$239,$AL$278-2008)</f>
        <v>294032.67962896108</v>
      </c>
      <c r="AQ286" s="16">
        <f>INDEX('3 - Le tre forze'!$AK$163:$AK$239,($AQ$278-1)-2008)+INDEX('3 - Le tre forze'!$AG$163:$AG$239,$AQ$278-2008)*$AQ$279/INDEX('3 - Le tre forze'!$L$163:$L$239,$AQ$278-2008)</f>
        <v>294032.67962896108</v>
      </c>
    </row>
    <row r="287" spans="1:43">
      <c r="A287" s="5" t="s">
        <v>766</v>
      </c>
      <c r="C287" s="16">
        <f>$C$286*$B$87</f>
        <v>26902.219521701587</v>
      </c>
      <c r="H287" s="16">
        <f>$H$286*$B$87</f>
        <v>21566.388915126841</v>
      </c>
      <c r="M287" s="16">
        <f>$M$286*$B$87</f>
        <v>24213.020111852766</v>
      </c>
      <c r="R287" s="16">
        <f>$R$286*$B$87</f>
        <v>22854.149647912815</v>
      </c>
      <c r="W287" s="16">
        <f>$W$286*$B$87</f>
        <v>23494.626854848484</v>
      </c>
      <c r="AB287" s="16">
        <f>$AB$286*$B$87</f>
        <v>23174.987575030307</v>
      </c>
      <c r="AG287" s="16">
        <f>$AG$286*$B$87</f>
        <v>23014.768386021449</v>
      </c>
      <c r="AL287" s="16">
        <f>$AL$286*$B$87</f>
        <v>23095.077755075763</v>
      </c>
      <c r="AQ287" s="16">
        <f>$AQ$286*$B$87</f>
        <v>23095.077755075763</v>
      </c>
    </row>
    <row r="288" spans="1:43">
      <c r="A288" s="5" t="s">
        <v>403</v>
      </c>
      <c r="C288" s="16">
        <f>MAX(0,IF($C$287&lt;=28000,0.23*$C$287,IF($C$287&lt;=50000,6440+0.33*($C$287-28000),13700+0.43*($C$287-50000)))-(IF($C$287&lt;=8500,1955,IF($C$287&lt;=28000,700+1255*(28000-$C$287)/19500,IF($C$287&lt;=50000,700*(50000-$C$287)/22000,0)))+IF(AND($C$287&gt;25000,$C$287&lt;=29000),50,0)))</f>
        <v>5366.8584643367749</v>
      </c>
      <c r="H288" s="16">
        <f>MAX(0,IF($H$287&lt;=28000,0.23*$H$287,IF($H$287&lt;=50000,6440+0.33*($H$287-28000),13700+0.43*($H$287-50000)))-(IF($H$287&lt;=8500,1955,IF($H$287&lt;=28000,700+1255*(28000-$H$287)/19500,IF($H$287&lt;=50000,700*(50000-$H$287)/22000,0)))+IF(AND($H$287&gt;25000,$H$287&lt;=29000),50,0)))</f>
        <v>3846.2088396322088</v>
      </c>
      <c r="M288" s="16">
        <f>MAX(0,IF($M$287&lt;=28000,0.23*$M$287,IF($M$287&lt;=50000,6440+0.33*($M$287-28000),13700+0.43*($M$287-50000)))-(IF($M$287&lt;=8500,1955,IF($M$287&lt;=28000,700+1255*(28000-$M$287)/19500,IF($M$287&lt;=50000,700*(50000-$M$287)/22000,0)))+IF(AND($M$287&gt;25000,$M$287&lt;=29000),50,0)))</f>
        <v>4625.2684842069166</v>
      </c>
      <c r="R288" s="16">
        <f>MAX(0,IF($R$287&lt;=28000,0.23*$R$287,IF($R$287&lt;=50000,6440+0.33*($R$287-28000),13700+0.43*($R$287-50000)))-(IF($R$287&lt;=8500,1955,IF($R$287&lt;=28000,700+1255*(28000-$R$287)/19500,IF($R$287&lt;=50000,700*(50000-$R$287)/22000,0)))+IF(AND($R$287&gt;25000,$R$287&lt;=29000),50,0)))</f>
        <v>4225.2727681548495</v>
      </c>
      <c r="W288" s="16">
        <f>MAX(0,IF($W$287&lt;=28000,0.23*$W$287,IF($W$287&lt;=50000,6440+0.33*($W$287-28000),13700+0.43*($W$287-50000)))-(IF($W$287&lt;=8500,1955,IF($W$287&lt;=28000,700+1255*(28000-$W$287)/19500,IF($W$287&lt;=50000,700*(50000-$W$287)/22000,0)))+IF(AND($W$287&gt;25000,$W$287&lt;=29000),50,0)))</f>
        <v>4413.8029818887335</v>
      </c>
      <c r="AB288" s="16">
        <f>MAX(0,IF($AB$287&lt;=28000,0.23*$AB$287,IF($AB$287&lt;=50000,6440+0.33*($AB$287-28000),13700+0.43*($AB$287-50000)))-(IF($AB$287&lt;=8500,1955,IF($AB$287&lt;=28000,700+1255*(28000-$AB$287)/19500,IF($AB$287&lt;=50000,700*(50000-$AB$287)/22000,0)))+IF(AND($AB$287&gt;25000,$AB$287&lt;=29000),50,0)))</f>
        <v>4319.7142913166135</v>
      </c>
      <c r="AG288" s="16">
        <f>MAX(0,IF($AG$287&lt;=28000,0.23*$AG$287,IF($AG$287&lt;=50000,6440+0.33*($AG$287-28000),13700+0.43*($AG$287-50000)))-(IF($AG$287&lt;=8500,1955,IF($AG$287&lt;=28000,700+1255*(28000-$AG$287)/19500,IF($AG$287&lt;=50000,700*(50000-$AG$287)/22000,0)))+IF(AND($AG$287&gt;25000,$AG$287&lt;=29000),50,0)))</f>
        <v>4272.5523351673401</v>
      </c>
      <c r="AL288" s="16">
        <f>MAX(0,IF($AL$287&lt;=28000,0.23*$AL$287,IF($AL$287&lt;=50000,6440+0.33*($AL$287-28000),13700+0.43*($AL$287-50000)))-(IF($AL$287&lt;=8500,1955,IF($AL$287&lt;=28000,700+1255*(28000-$AL$287)/19500,IF($AL$287&lt;=50000,700*(50000-$AL$287)/22000,0)))+IF(AND($AL$287&gt;25000,$AL$287&lt;=29000),50,0)))</f>
        <v>4296.1921186735835</v>
      </c>
      <c r="AQ288" s="16">
        <f>MAX(0,IF($AQ$287&lt;=28000,0.23*$AQ$287,IF($AQ$287&lt;=50000,6440+0.33*($AQ$287-28000),13700+0.43*($AQ$287-50000)))-(IF($AQ$287&lt;=8500,1955,IF($AQ$287&lt;=28000,700+1255*(28000-$AQ$287)/19500,IF($AQ$287&lt;=50000,700*(50000-$AQ$287)/22000,0)))+IF(AND($AQ$287&gt;25000,$AQ$287&lt;=29000),50,0)))</f>
        <v>4296.1921186735835</v>
      </c>
    </row>
    <row r="289" spans="1:47">
      <c r="A289" s="5" t="s">
        <v>404</v>
      </c>
      <c r="C289" s="16">
        <f>$C$287-$C$288-IF($C$288&gt;0,$B$82*$C$287,0)</f>
        <v>20997.316666930779</v>
      </c>
      <c r="H289" s="16">
        <f>$H$287-$H$288-IF($H$288&gt;0,$B$82*$H$287,0)</f>
        <v>17288.852297192094</v>
      </c>
      <c r="M289" s="16">
        <f>$M$287-$M$288-IF($M$288&gt;0,$B$82*$M$287,0)</f>
        <v>19103.491225408794</v>
      </c>
      <c r="R289" s="16">
        <f>$R$287-$R$288-IF($R$288&gt;0,$B$82*$R$287,0)</f>
        <v>18171.793886799707</v>
      </c>
      <c r="W289" s="16">
        <f>$W$287-$W$288-IF($W$288&gt;0,$B$82*$W$287,0)</f>
        <v>18610.931335862781</v>
      </c>
      <c r="AB289" s="16">
        <f>$AB$287-$AB$288-IF($AB$288&gt;0,$B$82*$AB$287,0)</f>
        <v>18391.773532213087</v>
      </c>
      <c r="AG289" s="16">
        <f>$AG$287-$AG$288-IF($AG$288&gt;0,$B$82*$AG$287,0)</f>
        <v>18281.920683133681</v>
      </c>
      <c r="AL289" s="16">
        <f>$AL$287-$AL$288-IF($AL$288&gt;0,$B$82*$AL$287,0)</f>
        <v>18336.984081300663</v>
      </c>
      <c r="AQ289" s="16">
        <f>$AQ$287-$AQ$288-IF($AQ$288&gt;0,$B$82*$AQ$287,0)</f>
        <v>18336.984081300663</v>
      </c>
    </row>
    <row r="290" spans="1:47">
      <c r="A290" s="5" t="s">
        <v>405</v>
      </c>
      <c r="C290" s="11">
        <f>$B$77-$C$276</f>
        <v>458</v>
      </c>
      <c r="H290" s="11">
        <f>$B$77-$H$276</f>
        <v>525</v>
      </c>
      <c r="M290" s="11">
        <f>$B$77-$M$276</f>
        <v>492</v>
      </c>
      <c r="R290" s="11">
        <f>$B$77-$R$276</f>
        <v>509</v>
      </c>
      <c r="W290" s="11">
        <f>$B$77-$W$276</f>
        <v>501</v>
      </c>
      <c r="AB290" s="11">
        <f>$B$77-$AB$276</f>
        <v>505</v>
      </c>
      <c r="AG290" s="11">
        <f>$B$77-$AG$276</f>
        <v>507</v>
      </c>
      <c r="AL290" s="11">
        <f>$B$77-$AL$276</f>
        <v>506</v>
      </c>
      <c r="AQ290" s="11">
        <f>$B$77-$AQ$276</f>
        <v>506</v>
      </c>
    </row>
    <row r="291" spans="1:47">
      <c r="A291" s="5" t="s">
        <v>406</v>
      </c>
      <c r="C291" s="11">
        <f>$B$80-$C$276</f>
        <v>150</v>
      </c>
      <c r="H291" s="11">
        <f>$B$80-$H$276</f>
        <v>217</v>
      </c>
      <c r="M291" s="11">
        <f>$B$80-$M$276</f>
        <v>184</v>
      </c>
      <c r="R291" s="11">
        <f>$B$80-$R$276</f>
        <v>201</v>
      </c>
      <c r="W291" s="11">
        <f>$B$80-$W$276</f>
        <v>193</v>
      </c>
      <c r="AB291" s="11">
        <f>$B$80-$AB$276</f>
        <v>197</v>
      </c>
      <c r="AG291" s="11">
        <f>$B$80-$AG$276</f>
        <v>199</v>
      </c>
      <c r="AL291" s="11">
        <f>$B$80-$AL$276</f>
        <v>198</v>
      </c>
      <c r="AQ291" s="11">
        <f>$B$80-$AQ$276</f>
        <v>198</v>
      </c>
    </row>
    <row r="292" spans="1:47">
      <c r="A292" s="5" t="s">
        <v>133</v>
      </c>
      <c r="C292" s="11">
        <f>ROUNDUP($C$290/12,0)</f>
        <v>39</v>
      </c>
      <c r="H292" s="11">
        <f>ROUNDUP($H$290/12,0)</f>
        <v>44</v>
      </c>
      <c r="M292" s="11">
        <f>ROUNDUP($M$290/12,0)</f>
        <v>41</v>
      </c>
      <c r="R292" s="11">
        <f>ROUNDUP($R$290/12,0)</f>
        <v>43</v>
      </c>
      <c r="W292" s="11">
        <f>ROUNDUP($W$290/12,0)</f>
        <v>42</v>
      </c>
      <c r="AB292" s="11">
        <f>ROUNDUP($AB$290/12,0)</f>
        <v>43</v>
      </c>
      <c r="AG292" s="11">
        <f>ROUNDUP($AG$290/12,0)</f>
        <v>43</v>
      </c>
      <c r="AL292" s="11">
        <f>ROUNDUP($AL$290/12,0)</f>
        <v>43</v>
      </c>
      <c r="AQ292" s="11">
        <f>ROUNDUP($AQ$290/12,0)</f>
        <v>43</v>
      </c>
    </row>
    <row r="293" spans="1:47">
      <c r="A293" s="5" t="s">
        <v>407</v>
      </c>
      <c r="C293" s="16">
        <f>$B$81</f>
        <v>22000</v>
      </c>
      <c r="H293" s="16">
        <f>$B$81</f>
        <v>22000</v>
      </c>
      <c r="M293" s="16">
        <f>$B$81</f>
        <v>22000</v>
      </c>
      <c r="R293" s="16">
        <f>$B$81</f>
        <v>22000</v>
      </c>
      <c r="W293" s="16">
        <f>$B$81</f>
        <v>22000</v>
      </c>
      <c r="AB293" s="16">
        <f>$B$81</f>
        <v>22000</v>
      </c>
      <c r="AG293" s="16">
        <f>$B$81</f>
        <v>22000</v>
      </c>
      <c r="AL293" s="16">
        <f>$B$81</f>
        <v>22000</v>
      </c>
      <c r="AQ293" s="16">
        <f>$B$81</f>
        <v>22000</v>
      </c>
    </row>
    <row r="294" spans="1:47">
      <c r="A294" s="5" t="s">
        <v>435</v>
      </c>
      <c r="C294" s="16">
        <f>MIN($F$297:$F$350)</f>
        <v>308702.69365206856</v>
      </c>
      <c r="H294" s="16">
        <f>MIN($K$297:$K$350)</f>
        <v>-208734.02810533231</v>
      </c>
      <c r="M294" s="16">
        <f>MIN($P$297:$P$350)</f>
        <v>149839.4848966797</v>
      </c>
      <c r="R294" s="16">
        <f>MIN($U$297:$U$350)</f>
        <v>-35603.82126563607</v>
      </c>
      <c r="W294" s="16">
        <f>MIN($Z$297:$Z$350)</f>
        <v>56388.65300582652</v>
      </c>
      <c r="AB294" s="16">
        <f>MIN($AE$297:$AE$350)</f>
        <v>6352.5305447687142</v>
      </c>
      <c r="AG294" s="16">
        <f>MIN($AJ$297:$AJ$350)</f>
        <v>-15204.781331752349</v>
      </c>
      <c r="AL294" s="16">
        <f>MIN($AO$297:$AO$350)</f>
        <v>-5083.6143299515443</v>
      </c>
      <c r="AQ294" s="16">
        <f>MIN($AT$297:$AT$350)</f>
        <v>-5083.6143299515443</v>
      </c>
    </row>
    <row r="295" spans="1:47">
      <c r="A295" s="5" t="s">
        <v>436</v>
      </c>
      <c r="C295" s="31" t="b">
        <f>$C$294&gt;=0</f>
        <v>1</v>
      </c>
      <c r="H295" s="31" t="b">
        <f>$H$294&gt;=0</f>
        <v>0</v>
      </c>
      <c r="M295" s="31" t="b">
        <f>$M$294&gt;=0</f>
        <v>1</v>
      </c>
      <c r="R295" s="31" t="b">
        <f>$R$294&gt;=0</f>
        <v>0</v>
      </c>
      <c r="W295" s="31" t="b">
        <f>$W$294&gt;=0</f>
        <v>1</v>
      </c>
      <c r="AB295" s="31" t="b">
        <f>$AB$294&gt;=0</f>
        <v>1</v>
      </c>
      <c r="AG295" s="31" t="b">
        <f>$AG$294&gt;=0</f>
        <v>0</v>
      </c>
      <c r="AL295" s="31" t="b">
        <f>$AL$294&gt;=0</f>
        <v>0</v>
      </c>
      <c r="AQ295" s="31" t="b">
        <f>$AQ$294&gt;=0</f>
        <v>0</v>
      </c>
    </row>
    <row r="296" spans="1:47" ht="32.1" customHeight="1">
      <c r="B296" s="12" t="s">
        <v>136</v>
      </c>
      <c r="C296" s="12" t="s">
        <v>437</v>
      </c>
      <c r="D296" s="12" t="s">
        <v>438</v>
      </c>
      <c r="E296" s="12" t="s">
        <v>439</v>
      </c>
      <c r="F296" s="12" t="s">
        <v>440</v>
      </c>
      <c r="G296" s="12" t="s">
        <v>441</v>
      </c>
      <c r="H296" s="12" t="s">
        <v>442</v>
      </c>
      <c r="I296" s="12" t="s">
        <v>443</v>
      </c>
      <c r="J296" s="12" t="s">
        <v>444</v>
      </c>
      <c r="K296" s="12" t="s">
        <v>445</v>
      </c>
      <c r="L296" s="12" t="s">
        <v>446</v>
      </c>
      <c r="M296" s="12" t="s">
        <v>447</v>
      </c>
      <c r="N296" s="12" t="s">
        <v>448</v>
      </c>
      <c r="O296" s="12" t="s">
        <v>449</v>
      </c>
      <c r="P296" s="12" t="s">
        <v>450</v>
      </c>
      <c r="Q296" s="12" t="s">
        <v>451</v>
      </c>
      <c r="R296" s="12" t="s">
        <v>452</v>
      </c>
      <c r="S296" s="12" t="s">
        <v>453</v>
      </c>
      <c r="T296" s="12" t="s">
        <v>454</v>
      </c>
      <c r="U296" s="12" t="s">
        <v>455</v>
      </c>
      <c r="V296" s="12" t="s">
        <v>456</v>
      </c>
      <c r="W296" s="12" t="s">
        <v>457</v>
      </c>
      <c r="X296" s="12" t="s">
        <v>458</v>
      </c>
      <c r="Y296" s="12" t="s">
        <v>459</v>
      </c>
      <c r="Z296" s="12" t="s">
        <v>460</v>
      </c>
      <c r="AA296" s="12" t="s">
        <v>461</v>
      </c>
      <c r="AB296" s="12" t="s">
        <v>462</v>
      </c>
      <c r="AC296" s="12" t="s">
        <v>463</v>
      </c>
      <c r="AD296" s="12" t="s">
        <v>464</v>
      </c>
      <c r="AE296" s="12" t="s">
        <v>465</v>
      </c>
      <c r="AF296" s="12" t="s">
        <v>466</v>
      </c>
      <c r="AG296" s="12" t="s">
        <v>467</v>
      </c>
      <c r="AH296" s="12" t="s">
        <v>468</v>
      </c>
      <c r="AI296" s="12" t="s">
        <v>469</v>
      </c>
      <c r="AJ296" s="12" t="s">
        <v>470</v>
      </c>
      <c r="AK296" s="12" t="s">
        <v>471</v>
      </c>
      <c r="AL296" s="12" t="s">
        <v>472</v>
      </c>
      <c r="AM296" s="12" t="s">
        <v>473</v>
      </c>
      <c r="AN296" s="12" t="s">
        <v>474</v>
      </c>
      <c r="AO296" s="12" t="s">
        <v>475</v>
      </c>
      <c r="AP296" s="12" t="s">
        <v>476</v>
      </c>
      <c r="AQ296" s="12" t="s">
        <v>477</v>
      </c>
      <c r="AR296" s="12" t="s">
        <v>478</v>
      </c>
      <c r="AS296" s="12" t="s">
        <v>479</v>
      </c>
      <c r="AT296" s="12" t="s">
        <v>480</v>
      </c>
      <c r="AU296" s="12" t="s">
        <v>481</v>
      </c>
    </row>
    <row r="297" spans="1:47">
      <c r="B297" s="13">
        <v>0</v>
      </c>
      <c r="C297" s="16">
        <f t="shared" ref="C297:C328" si="102">IF($C$290-12*$B297&lt;=0,0,($C$293*MIN(12,$C$290-12*$B297)-$C$289*(MIN(12,$C$290-12*$B297)-MAX(0,MIN(12,$C$290-12*$B297,$C$291-12*$B297))))/12)</f>
        <v>22000</v>
      </c>
      <c r="D297" s="16">
        <f>$C$284</f>
        <v>501747.56644426525</v>
      </c>
      <c r="E297" s="16">
        <f>IF(AND(C297&gt;0,D297&gt;0),C297/(1-$B$71*MAX(0,1-$C$284*(1-$C$285)/D297)),0)</f>
        <v>25219.715686731946</v>
      </c>
      <c r="F297" s="16">
        <f t="shared" ref="F297:F328" si="103">IF(E297&gt;0,IF(E297&lt;=D297,D297-E297,C297*(D297/E297-1)),D297-C297)</f>
        <v>476527.85075753328</v>
      </c>
      <c r="G297" s="16">
        <f>IF(E297&gt;0,IF(E297&lt;=D297,$C$284*(1-$C$285)*(1-E297/D297),0),IF(AND(C297&lt;0,F297&gt;0),$C$284*(1-$C$285)-C297,$C$284*(1-$C$285)))/$B$74</f>
        <v>237784.85826364905</v>
      </c>
      <c r="H297" s="16">
        <f t="shared" ref="H297:H328" si="104">IF($H$290-12*$B297&lt;=0,0,($H$293*MIN(12,$H$290-12*$B297)-$H$289*(MIN(12,$H$290-12*$B297)-MAX(0,MIN(12,$H$290-12*$B297,$H$291-12*$B297))))/12)</f>
        <v>22000</v>
      </c>
      <c r="I297" s="16">
        <f>$H$284</f>
        <v>366892.00699528563</v>
      </c>
      <c r="J297" s="16">
        <f>IF(AND(H297&gt;0,I297&gt;0),H297/(1-$B$71*MAX(0,1-$H$284*(1-$H$285)/I297)),0)</f>
        <v>24695.405324603034</v>
      </c>
      <c r="K297" s="16">
        <f t="shared" ref="K297:K328" si="105">IF(J297&gt;0,IF(J297&lt;=I297,I297-J297,H297*(I297/J297-1)),I297-H297)</f>
        <v>342196.6016706826</v>
      </c>
      <c r="L297" s="16">
        <f>IF(J297&gt;0,IF(J297&lt;=I297,$H$284*(1-$H$285)*(1-J297/I297),0),IF(AND(H297&lt;0,K297&gt;0),$H$284*(1-$H$285)-H297,$H$284*(1-$H$285)))/$B$74</f>
        <v>194652.02724719336</v>
      </c>
      <c r="M297" s="16">
        <f t="shared" ref="M297:M328" si="106">IF($M$290-12*$B297&lt;=0,0,($M$293*MIN(12,$M$290-12*$B297)-$M$289*(MIN(12,$M$290-12*$B297)-MAX(0,MIN(12,$M$290-12*$B297,$M$291-12*$B297))))/12)</f>
        <v>22000</v>
      </c>
      <c r="N297" s="16">
        <f>$M$284</f>
        <v>430722.65995650442</v>
      </c>
      <c r="O297" s="16">
        <f>IF(AND(M297&gt;0,N297&gt;0),M297/(1-$B$71*MAX(0,1-$M$284*(1-$M$285)/N297)),0)</f>
        <v>24957.754082761912</v>
      </c>
      <c r="P297" s="16">
        <f t="shared" ref="P297:P328" si="107">IF(O297&gt;0,IF(O297&lt;=N297,N297-O297,M297*(N297/O297-1)),N297-M297)</f>
        <v>405764.90587374248</v>
      </c>
      <c r="Q297" s="16">
        <f>IF(O297&gt;0,IF(O297&lt;=N297,$M$284*(1-$M$285)*(1-O297/N297),0),IF(AND(M297&lt;0,P297&gt;0),$M$284*(1-$M$285)-M297,$M$284*(1-$M$285)))/$B$74</f>
        <v>216483.79880067136</v>
      </c>
      <c r="R297" s="16">
        <f t="shared" ref="R297:R328" si="108">IF($R$290-12*$B297&lt;=0,0,($R$293*MIN(12,$R$290-12*$B297)-$R$289*(MIN(12,$R$290-12*$B297)-MAX(0,MIN(12,$R$290-12*$B297,$R$291-12*$B297))))/12)</f>
        <v>22000</v>
      </c>
      <c r="S297" s="16">
        <f>$R$284</f>
        <v>397236.41553927236</v>
      </c>
      <c r="T297" s="16">
        <f>IF(AND(R297&gt;0,S297&gt;0),R297/(1-$B$71*MAX(0,1-$R$284*(1-$R$285)/S297)),0)</f>
        <v>24823.526343608482</v>
      </c>
      <c r="U297" s="16">
        <f t="shared" ref="U297:U328" si="109">IF(T297&gt;0,IF(T297&lt;=S297,S297-T297,R297*(S297/T297-1)),S297-R297)</f>
        <v>372412.88919566385</v>
      </c>
      <c r="V297" s="16">
        <f>IF(T297&gt;0,IF(T297&lt;=S297,$R$284*(1-$R$285)*(1-T297/S297),0),IF(AND(R297&lt;0,U297&gt;0),$R$284*(1-$R$285)-R297,$R$284*(1-$R$285)))/$B$74</f>
        <v>205383.22804112863</v>
      </c>
      <c r="W297" s="16">
        <f t="shared" ref="W297:W328" si="110">IF($W$290-12*$B297&lt;=0,0,($W$293*MIN(12,$W$290-12*$B297)-$W$289*(MIN(12,$W$290-12*$B297)-MAX(0,MIN(12,$W$290-12*$B297,$W$291-12*$B297))))/12)</f>
        <v>22000</v>
      </c>
      <c r="X297" s="16">
        <f>$W$284</f>
        <v>412831.87325871823</v>
      </c>
      <c r="Y297" s="16">
        <f>IF(AND(W297&gt;0,X297&gt;0),W297/(1-$B$71*MAX(0,1-$W$284*(1-$W$285)/X297)),0)</f>
        <v>24886.947093702456</v>
      </c>
      <c r="Z297" s="16">
        <f t="shared" ref="Z297:Z328" si="111">IF(Y297&gt;0,IF(Y297&lt;=X297,X297-Y297,W297*(X297/Y297-1)),X297-W297)</f>
        <v>387944.92616501579</v>
      </c>
      <c r="AA297" s="16">
        <f>IF(Y297&gt;0,IF(Y297&lt;=X297,$W$284*(1-$W$285)*(1-Y297/X297),0),IF(AND(W297&lt;0,Z297&gt;0),$W$284*(1-$W$285)-W297,$W$284*(1-$W$285)))/$B$74</f>
        <v>210645.22957705846</v>
      </c>
      <c r="AB297" s="16">
        <f t="shared" ref="AB297:AB328" si="112">IF($AB$290-12*$B297&lt;=0,0,($AB$293*MIN(12,$AB$290-12*$B297)-$AB$289*(MIN(12,$AB$290-12*$B297)-MAX(0,MIN(12,$AB$290-12*$B297,$AB$291-12*$B297))))/12)</f>
        <v>22000</v>
      </c>
      <c r="AC297" s="16">
        <f>$AB$284</f>
        <v>404998.33124225767</v>
      </c>
      <c r="AD297" s="16">
        <f>IF(AND(AB297&gt;0,AC297&gt;0),AB297/(1-$B$71*MAX(0,1-$AB$284*(1-$AB$285)/AC297)),0)</f>
        <v>24855.292134829619</v>
      </c>
      <c r="AE297" s="16">
        <f t="shared" ref="AE297:AE328" si="113">IF(AD297&gt;0,IF(AD297&lt;=AC297,AC297-AD297,AB297*(AC297/AD297-1)),AC297-AB297)</f>
        <v>380143.03910742805</v>
      </c>
      <c r="AF297" s="16">
        <f>IF(AD297&gt;0,IF(AD297&lt;=AC297,$AB$284*(1-$AB$285)*(1-AD297/AC297),0),IF(AND(AB297&lt;0,AE297&gt;0),$AB$284*(1-$AB$285)-AB297,$AB$284*(1-$AB$285)))/$B$74</f>
        <v>208022.77483110878</v>
      </c>
      <c r="AG297" s="16">
        <f t="shared" ref="AG297:AG328" si="114">IF($AG$290-12*$B297&lt;=0,0,($AG$293*MIN(12,$AG$290-12*$B297)-$AG$289*(MIN(12,$AG$290-12*$B297)-MAX(0,MIN(12,$AG$290-12*$B297,$AG$291-12*$B297))))/12)</f>
        <v>22000</v>
      </c>
      <c r="AH297" s="16">
        <f>$AG$284</f>
        <v>401108.46117495967</v>
      </c>
      <c r="AI297" s="16">
        <f>IF(AND(AG297&gt;0,AH297&gt;0),AG297/(1-$B$71*MAX(0,1-$AG$284*(1-$AG$285)/AH297)),0)</f>
        <v>24839.422946843864</v>
      </c>
      <c r="AJ297" s="16">
        <f t="shared" ref="AJ297:AJ328" si="115">IF(AI297&gt;0,IF(AI297&lt;=AH297,AH297-AI297,AG297*(AH297/AI297-1)),AH297-AG297)</f>
        <v>376269.03822811582</v>
      </c>
      <c r="AK297" s="16">
        <f>IF(AI297&gt;0,IF(AI297&lt;=AH297,$AG$284*(1-$AG$285)*(1-AI297/AH297),0),IF(AND(AG297&lt;0,AJ297&gt;0),$AG$284*(1-$AG$285)-AG297,$AG$284*(1-$AG$285)))/$B$74</f>
        <v>206705.14446258685</v>
      </c>
      <c r="AL297" s="16">
        <f t="shared" ref="AL297:AL328" si="116">IF($AL$290-12*$B297&lt;=0,0,($AL$293*MIN(12,$AL$290-12*$B297)-$AL$289*(MIN(12,$AL$290-12*$B297)-MAX(0,MIN(12,$AL$290-12*$B297,$AL$291-12*$B297))))/12)</f>
        <v>22000</v>
      </c>
      <c r="AM297" s="16">
        <f>$AL$284</f>
        <v>403051.16303521919</v>
      </c>
      <c r="AN297" s="16">
        <f>IF(AND(AL297&gt;0,AM297&gt;0),AL297/(1-$B$71*MAX(0,1-$AL$284*(1-$AL$285)/AM297)),0)</f>
        <v>24847.360986412226</v>
      </c>
      <c r="AO297" s="16">
        <f t="shared" ref="AO297:AO328" si="117">IF(AN297&gt;0,IF(AN297&lt;=AM297,AM297-AN297,AL297*(AM297/AN297-1)),AM297-AL297)</f>
        <v>378203.80204880697</v>
      </c>
      <c r="AP297" s="16">
        <f>IF(AN297&gt;0,IF(AN297&lt;=AM297,$AL$284*(1-$AL$285)*(1-AN297/AM297),0),IF(AND(AL297&lt;0,AO297&gt;0),$AL$284*(1-$AL$285)-AL297,$AL$284*(1-$AL$285)))/$B$74</f>
        <v>207364.49458758114</v>
      </c>
      <c r="AQ297" s="16">
        <f t="shared" ref="AQ297:AQ328" si="118">IF($AQ$290-12*$B297&lt;=0,0,($AQ$293*MIN(12,$AQ$290-12*$B297)-$AQ$289*(MIN(12,$AQ$290-12*$B297)-MAX(0,MIN(12,$AQ$290-12*$B297,$AQ$291-12*$B297))))/12)</f>
        <v>22000</v>
      </c>
      <c r="AR297" s="16">
        <f>$AQ$284</f>
        <v>403051.16303521919</v>
      </c>
      <c r="AS297" s="16">
        <f>IF(AND(AQ297&gt;0,AR297&gt;0),AQ297/(1-$B$71*MAX(0,1-$AQ$284*(1-$AQ$285)/AR297)),0)</f>
        <v>24847.360986412226</v>
      </c>
      <c r="AT297" s="16">
        <f t="shared" ref="AT297:AT328" si="119">IF(AS297&gt;0,IF(AS297&lt;=AR297,AR297-AS297,AQ297*(AR297/AS297-1)),AR297-AQ297)</f>
        <v>378203.80204880697</v>
      </c>
      <c r="AU297" s="16">
        <f>IF(AS297&gt;0,IF(AS297&lt;=AR297,$AQ$284*(1-$AQ$285)*(1-AS297/AR297),0),IF(AND(AQ297&lt;0,AT297&gt;0),$AQ$284*(1-$AQ$285)-AQ297,$AQ$284*(1-$AQ$285)))/$B$74</f>
        <v>207364.49458758114</v>
      </c>
    </row>
    <row r="298" spans="1:47">
      <c r="B298" s="13">
        <v>1</v>
      </c>
      <c r="C298" s="16">
        <f t="shared" si="102"/>
        <v>22000</v>
      </c>
      <c r="D298" s="16">
        <f t="shared" ref="D298:D329" si="120">IF($B298&gt;$C$292,F297,F297*$B$73*IF(F297&gt;0,$B$72,1))</f>
        <v>489842.03890769876</v>
      </c>
      <c r="E298" s="16">
        <f t="shared" ref="E298:E329" si="121">IF(AND(C298&gt;0,D298&gt;0),C298/(1-$B$71*MAX(0,1-G297/D298)),0)</f>
        <v>25397.932367466568</v>
      </c>
      <c r="F298" s="16">
        <f t="shared" si="103"/>
        <v>464444.1065402322</v>
      </c>
      <c r="G298" s="16">
        <f t="shared" ref="G298:G329" si="122">IF(E298&gt;0,IF(E298&lt;=D298,G297*(1-E298/D298),0),IF(AND(C298&lt;0,F298&gt;0),G297-C298,G297))/$B$74</f>
        <v>221035.19268655361</v>
      </c>
      <c r="H298" s="16">
        <f t="shared" si="104"/>
        <v>22000</v>
      </c>
      <c r="I298" s="16">
        <f t="shared" ref="I298:I329" si="123">IF($B298&gt;$H$292,K297,K297*$B$73*IF(K297&gt;0,$B$72,1))</f>
        <v>351757.57472136151</v>
      </c>
      <c r="J298" s="16">
        <f t="shared" ref="J298:J329" si="124">IF(AND(H298&gt;0,I298&gt;0),H298/(1-$B$71*MAX(0,1-L297/I298)),0)</f>
        <v>24890.364893156519</v>
      </c>
      <c r="K298" s="16">
        <f t="shared" si="105"/>
        <v>326867.209828205</v>
      </c>
      <c r="L298" s="16">
        <f t="shared" ref="L298:L329" si="125">IF(J298&gt;0,IF(J298&lt;=I298,L297*(1-J298/I298),0),IF(AND(H298&lt;0,K298&gt;0),L297-H298,L297))/$B$74</f>
        <v>177331.81412219492</v>
      </c>
      <c r="M298" s="16">
        <f t="shared" si="106"/>
        <v>22000</v>
      </c>
      <c r="N298" s="16">
        <f t="shared" ref="N298:N329" si="126">IF($B298&gt;$M$292,P297,P297*$B$73*IF(P297&gt;0,$B$72,1))</f>
        <v>417101.97734385484</v>
      </c>
      <c r="O298" s="16">
        <f t="shared" ref="O298:O329" si="127">IF(AND(M298&gt;0,N298&gt;0),M298/(1-$B$71*MAX(0,1-Q297/N298)),0)</f>
        <v>25144.44031297055</v>
      </c>
      <c r="P298" s="16">
        <f t="shared" si="107"/>
        <v>391957.5370308843</v>
      </c>
      <c r="Q298" s="16">
        <f t="shared" ref="Q298:Q329" si="128">IF(O298&gt;0,IF(O298&lt;=N298,Q297*(1-O298/N298),0),IF(AND(M298&lt;0,P298&gt;0),Q297-M298,Q297))/$B$74</f>
        <v>199444.47028571932</v>
      </c>
      <c r="R298" s="16">
        <f t="shared" si="108"/>
        <v>22000</v>
      </c>
      <c r="S298" s="16">
        <f t="shared" ref="S298:S329" si="129">IF($B298&gt;$R$292,U297,U297*$B$73*IF(U297&gt;0,$B$72,1))</f>
        <v>382818.10531979072</v>
      </c>
      <c r="T298" s="16">
        <f t="shared" ref="T298:T329" si="130">IF(AND(R298&gt;0,S298&gt;0),R298/(1-$B$71*MAX(0,1-V297/S298)),0)</f>
        <v>25014.471645048608</v>
      </c>
      <c r="U298" s="16">
        <f t="shared" si="109"/>
        <v>357803.63367474213</v>
      </c>
      <c r="V298" s="16">
        <f t="shared" ref="V298:V329" si="131">IF(T298&gt;0,IF(T298&lt;=S298,V297*(1-T298/S298),0),IF(AND(R298&lt;0,U298&gt;0),V297-R298,V297))/$B$74</f>
        <v>188198.9001056916</v>
      </c>
      <c r="W298" s="16">
        <f t="shared" si="110"/>
        <v>22000</v>
      </c>
      <c r="X298" s="16">
        <f t="shared" ref="X298:X329" si="132">IF($B298&gt;$W$292,Z297,Z297*$B$73*IF(Z297&gt;0,$B$72,1))</f>
        <v>398784.10740206629</v>
      </c>
      <c r="Y298" s="16">
        <f t="shared" ref="Y298:Y329" si="133">IF(AND(W298&gt;0,X298&gt;0),W298/(1-$B$71*MAX(0,1-AA297/X298)),0)</f>
        <v>25075.886859385606</v>
      </c>
      <c r="Z298" s="16">
        <f t="shared" si="111"/>
        <v>373708.2205426807</v>
      </c>
      <c r="AA298" s="16">
        <f t="shared" ref="AA298:AA329" si="134">IF(Y298&gt;0,IF(Y298&lt;=X298,AA297*(1-Y298/X298),0),IF(AND(W298&lt;0,Z298&gt;0),AA297-W298,AA297))/$B$74</f>
        <v>193529.09489434594</v>
      </c>
      <c r="AB298" s="16">
        <f t="shared" si="112"/>
        <v>22000</v>
      </c>
      <c r="AC298" s="16">
        <f t="shared" ref="AC298:AC329" si="135">IF($B298&gt;$AB$292,AE297,AE297*$B$73*IF(AE297&gt;0,$B$72,1))</f>
        <v>390764.23562008957</v>
      </c>
      <c r="AD298" s="16">
        <f t="shared" ref="AD298:AD329" si="136">IF(AND(AB298&gt;0,AC298&gt;0),AB298/(1-$B$71*MAX(0,1-AF297/AC298)),0)</f>
        <v>25045.234442578672</v>
      </c>
      <c r="AE298" s="16">
        <f t="shared" si="113"/>
        <v>365719.00117751089</v>
      </c>
      <c r="AF298" s="16">
        <f t="shared" ref="AF298:AF329" si="137">IF(AD298&gt;0,IF(AD298&lt;=AC298,AF297*(1-AD298/AC298),0),IF(AND(AB298&lt;0,AE298&gt;0),AF297-AB298,AF297))/$B$74</f>
        <v>190872.52995322962</v>
      </c>
      <c r="AG298" s="16">
        <f t="shared" si="114"/>
        <v>22000</v>
      </c>
      <c r="AH298" s="16">
        <f t="shared" ref="AH298:AH329" si="138">IF($B298&gt;$AG$292,AJ297,AJ297*$B$73*IF(AJ297&gt;0,$B$72,1))</f>
        <v>386781.99515620939</v>
      </c>
      <c r="AI298" s="16">
        <f t="shared" ref="AI298:AI329" si="139">IF(AND(AG298&gt;0,AH298&gt;0),AG298/(1-$B$71*MAX(0,1-AK297/AH298)),0)</f>
        <v>25029.86670163873</v>
      </c>
      <c r="AJ298" s="16">
        <f t="shared" si="115"/>
        <v>361752.12845457066</v>
      </c>
      <c r="AK298" s="16">
        <f t="shared" ref="AK298:AK329" si="140">IF(AI298&gt;0,IF(AI298&lt;=AH298,AK297*(1-AI298/AH298),0),IF(AND(AG298&lt;0,AJ298&gt;0),AK297-AG298,AK297))/$B$74</f>
        <v>189537.85414587194</v>
      </c>
      <c r="AL298" s="16">
        <f t="shared" si="116"/>
        <v>22000</v>
      </c>
      <c r="AM298" s="16">
        <f t="shared" ref="AM298:AM329" si="141">IF($B298&gt;$AL$292,AO297,AO297*$B$73*IF(AO297&gt;0,$B$72,1))</f>
        <v>388770.81627805065</v>
      </c>
      <c r="AN298" s="16">
        <f t="shared" ref="AN298:AN329" si="142">IF(AND(AL298&gt;0,AM298&gt;0),AL298/(1-$B$71*MAX(0,1-AP297/AM298)),0)</f>
        <v>25037.554004392889</v>
      </c>
      <c r="AO298" s="16">
        <f t="shared" si="117"/>
        <v>363733.26227365778</v>
      </c>
      <c r="AP298" s="16">
        <f t="shared" ref="AP298:AP329" si="143">IF(AN298&gt;0,IF(AN298&lt;=AM298,AP297*(1-AN298/AM298),0),IF(AND(AL298&lt;0,AO298&gt;0),AP297-AL298,AP297))/$B$74</f>
        <v>190205.72607851369</v>
      </c>
      <c r="AQ298" s="16">
        <f t="shared" si="118"/>
        <v>22000</v>
      </c>
      <c r="AR298" s="16">
        <f t="shared" ref="AR298:AR329" si="144">IF($B298&gt;$AQ$292,AT297,AT297*$B$73*IF(AT297&gt;0,$B$72,1))</f>
        <v>388770.81627805065</v>
      </c>
      <c r="AS298" s="16">
        <f t="shared" ref="AS298:AS329" si="145">IF(AND(AQ298&gt;0,AR298&gt;0),AQ298/(1-$B$71*MAX(0,1-AU297/AR298)),0)</f>
        <v>25037.554004392889</v>
      </c>
      <c r="AT298" s="16">
        <f t="shared" si="119"/>
        <v>363733.26227365778</v>
      </c>
      <c r="AU298" s="16">
        <f t="shared" ref="AU298:AU329" si="146">IF(AS298&gt;0,IF(AS298&lt;=AR298,AU297*(1-AS298/AR298),0),IF(AND(AQ298&lt;0,AT298&gt;0),AU297-AQ298,AU297))/$B$74</f>
        <v>190205.72607851369</v>
      </c>
    </row>
    <row r="299" spans="1:47">
      <c r="B299" s="13">
        <v>2</v>
      </c>
      <c r="C299" s="16">
        <f t="shared" si="102"/>
        <v>22000</v>
      </c>
      <c r="D299" s="16">
        <f t="shared" si="120"/>
        <v>477420.67487696634</v>
      </c>
      <c r="E299" s="16">
        <f t="shared" si="121"/>
        <v>25570.26816941033</v>
      </c>
      <c r="F299" s="16">
        <f t="shared" si="103"/>
        <v>451850.40670755599</v>
      </c>
      <c r="G299" s="16">
        <f t="shared" si="122"/>
        <v>205094.82859678578</v>
      </c>
      <c r="H299" s="16">
        <f t="shared" si="104"/>
        <v>22000</v>
      </c>
      <c r="I299" s="16">
        <f t="shared" si="123"/>
        <v>335999.87967080501</v>
      </c>
      <c r="J299" s="16">
        <f t="shared" si="124"/>
        <v>25079.196231976304</v>
      </c>
      <c r="K299" s="16">
        <f t="shared" si="105"/>
        <v>310920.68343882868</v>
      </c>
      <c r="L299" s="16">
        <f t="shared" si="125"/>
        <v>160878.11796166343</v>
      </c>
      <c r="M299" s="16">
        <f t="shared" si="106"/>
        <v>22000</v>
      </c>
      <c r="N299" s="16">
        <f t="shared" si="126"/>
        <v>402908.83061552723</v>
      </c>
      <c r="O299" s="16">
        <f t="shared" si="127"/>
        <v>25325.112051107775</v>
      </c>
      <c r="P299" s="16">
        <f t="shared" si="107"/>
        <v>377583.71856441943</v>
      </c>
      <c r="Q299" s="16">
        <f t="shared" si="128"/>
        <v>183243.38307732571</v>
      </c>
      <c r="R299" s="16">
        <f t="shared" si="108"/>
        <v>22000</v>
      </c>
      <c r="S299" s="16">
        <f t="shared" si="129"/>
        <v>367800.66719961446</v>
      </c>
      <c r="T299" s="16">
        <f t="shared" si="130"/>
        <v>25199.341780536412</v>
      </c>
      <c r="U299" s="16">
        <f t="shared" si="109"/>
        <v>342601.32541907806</v>
      </c>
      <c r="V299" s="16">
        <f t="shared" si="131"/>
        <v>171867.37158777058</v>
      </c>
      <c r="W299" s="16">
        <f t="shared" si="110"/>
        <v>22000</v>
      </c>
      <c r="X299" s="16">
        <f t="shared" si="132"/>
        <v>384149.62822464318</v>
      </c>
      <c r="Y299" s="16">
        <f t="shared" si="133"/>
        <v>25258.779475178839</v>
      </c>
      <c r="Z299" s="16">
        <f t="shared" si="111"/>
        <v>358890.84874946432</v>
      </c>
      <c r="AA299" s="16">
        <f t="shared" si="134"/>
        <v>177258.90454058175</v>
      </c>
      <c r="AB299" s="16">
        <f t="shared" si="112"/>
        <v>22000</v>
      </c>
      <c r="AC299" s="16">
        <f t="shared" si="135"/>
        <v>375937.19007041055</v>
      </c>
      <c r="AD299" s="16">
        <f t="shared" si="136"/>
        <v>25229.115471429435</v>
      </c>
      <c r="AE299" s="16">
        <f t="shared" si="113"/>
        <v>350708.07459898113</v>
      </c>
      <c r="AF299" s="16">
        <f t="shared" si="137"/>
        <v>174571.65624697393</v>
      </c>
      <c r="AG299" s="16">
        <f t="shared" si="114"/>
        <v>22000</v>
      </c>
      <c r="AH299" s="16">
        <f t="shared" si="138"/>
        <v>371859.48292359139</v>
      </c>
      <c r="AI299" s="16">
        <f t="shared" si="139"/>
        <v>25214.242203559159</v>
      </c>
      <c r="AJ299" s="16">
        <f t="shared" si="115"/>
        <v>346645.24072003225</v>
      </c>
      <c r="AK299" s="16">
        <f t="shared" si="140"/>
        <v>173221.64897647238</v>
      </c>
      <c r="AL299" s="16">
        <f t="shared" si="116"/>
        <v>22000</v>
      </c>
      <c r="AM299" s="16">
        <f t="shared" si="141"/>
        <v>373895.96962158376</v>
      </c>
      <c r="AN299" s="16">
        <f t="shared" si="142"/>
        <v>25221.682248900444</v>
      </c>
      <c r="AO299" s="16">
        <f t="shared" si="117"/>
        <v>348674.28737268329</v>
      </c>
      <c r="AP299" s="16">
        <f t="shared" si="143"/>
        <v>173897.18568853653</v>
      </c>
      <c r="AQ299" s="16">
        <f t="shared" si="118"/>
        <v>22000</v>
      </c>
      <c r="AR299" s="16">
        <f t="shared" si="144"/>
        <v>373895.96962158376</v>
      </c>
      <c r="AS299" s="16">
        <f t="shared" si="145"/>
        <v>25221.682248900444</v>
      </c>
      <c r="AT299" s="16">
        <f t="shared" si="119"/>
        <v>348674.28737268329</v>
      </c>
      <c r="AU299" s="16">
        <f t="shared" si="146"/>
        <v>173897.18568853653</v>
      </c>
    </row>
    <row r="300" spans="1:47">
      <c r="B300" s="13">
        <v>3</v>
      </c>
      <c r="C300" s="16">
        <f t="shared" si="102"/>
        <v>22000</v>
      </c>
      <c r="D300" s="16">
        <f t="shared" si="120"/>
        <v>464475.10707096511</v>
      </c>
      <c r="E300" s="16">
        <f t="shared" si="121"/>
        <v>25736.825668100879</v>
      </c>
      <c r="F300" s="16">
        <f t="shared" si="103"/>
        <v>438738.28140286426</v>
      </c>
      <c r="G300" s="16">
        <f t="shared" si="122"/>
        <v>189931.77386711523</v>
      </c>
      <c r="H300" s="16">
        <f t="shared" si="104"/>
        <v>22000</v>
      </c>
      <c r="I300" s="16">
        <f t="shared" si="123"/>
        <v>319607.80733410956</v>
      </c>
      <c r="J300" s="16">
        <f t="shared" si="124"/>
        <v>25261.981963794646</v>
      </c>
      <c r="K300" s="16">
        <f t="shared" si="105"/>
        <v>294345.82537031494</v>
      </c>
      <c r="L300" s="16">
        <f t="shared" si="125"/>
        <v>145257.07889608043</v>
      </c>
      <c r="M300" s="16">
        <f t="shared" si="106"/>
        <v>22000</v>
      </c>
      <c r="N300" s="16">
        <f t="shared" si="126"/>
        <v>388133.40766110929</v>
      </c>
      <c r="O300" s="16">
        <f t="shared" si="127"/>
        <v>25499.862439383323</v>
      </c>
      <c r="P300" s="16">
        <f t="shared" si="107"/>
        <v>362633.54522172594</v>
      </c>
      <c r="Q300" s="16">
        <f t="shared" si="128"/>
        <v>167847.57845116267</v>
      </c>
      <c r="R300" s="16">
        <f t="shared" si="108"/>
        <v>22000</v>
      </c>
      <c r="S300" s="16">
        <f t="shared" si="129"/>
        <v>352173.60645128711</v>
      </c>
      <c r="T300" s="16">
        <f t="shared" si="130"/>
        <v>25378.224638499541</v>
      </c>
      <c r="U300" s="16">
        <f t="shared" si="109"/>
        <v>326795.38181278756</v>
      </c>
      <c r="V300" s="16">
        <f t="shared" si="131"/>
        <v>156355.2143488311</v>
      </c>
      <c r="W300" s="16">
        <f t="shared" si="110"/>
        <v>22000</v>
      </c>
      <c r="X300" s="16">
        <f t="shared" si="132"/>
        <v>368918.25906352437</v>
      </c>
      <c r="Y300" s="16">
        <f t="shared" si="133"/>
        <v>25435.715346085242</v>
      </c>
      <c r="Z300" s="16">
        <f t="shared" si="111"/>
        <v>343482.54371743911</v>
      </c>
      <c r="AA300" s="16">
        <f t="shared" si="134"/>
        <v>161801.44998738435</v>
      </c>
      <c r="AB300" s="16">
        <f t="shared" si="112"/>
        <v>22000</v>
      </c>
      <c r="AC300" s="16">
        <f t="shared" si="135"/>
        <v>360506.85820327664</v>
      </c>
      <c r="AD300" s="16">
        <f t="shared" si="136"/>
        <v>25407.024377876998</v>
      </c>
      <c r="AE300" s="16">
        <f t="shared" si="113"/>
        <v>335099.83382539963</v>
      </c>
      <c r="AF300" s="16">
        <f t="shared" si="137"/>
        <v>159086.83508236124</v>
      </c>
      <c r="AG300" s="16">
        <f t="shared" si="114"/>
        <v>22000</v>
      </c>
      <c r="AH300" s="16">
        <f t="shared" si="138"/>
        <v>356330.50874574995</v>
      </c>
      <c r="AI300" s="16">
        <f t="shared" si="139"/>
        <v>25392.637977505616</v>
      </c>
      <c r="AJ300" s="16">
        <f t="shared" si="115"/>
        <v>330937.87076824432</v>
      </c>
      <c r="AK300" s="16">
        <f t="shared" si="140"/>
        <v>157723.15549486037</v>
      </c>
      <c r="AL300" s="16">
        <f t="shared" si="116"/>
        <v>22000</v>
      </c>
      <c r="AM300" s="16">
        <f t="shared" si="141"/>
        <v>358416.24696187611</v>
      </c>
      <c r="AN300" s="16">
        <f t="shared" si="142"/>
        <v>25399.834561243209</v>
      </c>
      <c r="AO300" s="16">
        <f t="shared" si="117"/>
        <v>333016.41240063292</v>
      </c>
      <c r="AP300" s="16">
        <f t="shared" si="143"/>
        <v>158405.52735422127</v>
      </c>
      <c r="AQ300" s="16">
        <f t="shared" si="118"/>
        <v>22000</v>
      </c>
      <c r="AR300" s="16">
        <f t="shared" si="144"/>
        <v>358416.24696187611</v>
      </c>
      <c r="AS300" s="16">
        <f t="shared" si="145"/>
        <v>25399.834561243209</v>
      </c>
      <c r="AT300" s="16">
        <f t="shared" si="119"/>
        <v>333016.41240063292</v>
      </c>
      <c r="AU300" s="16">
        <f t="shared" si="146"/>
        <v>158405.52735422127</v>
      </c>
    </row>
    <row r="301" spans="1:47">
      <c r="B301" s="13">
        <v>4</v>
      </c>
      <c r="C301" s="16">
        <f t="shared" si="102"/>
        <v>22000</v>
      </c>
      <c r="D301" s="16">
        <f t="shared" si="120"/>
        <v>450996.62898526032</v>
      </c>
      <c r="E301" s="16">
        <f t="shared" si="121"/>
        <v>25897.713198970192</v>
      </c>
      <c r="F301" s="16">
        <f t="shared" si="103"/>
        <v>425098.91578629013</v>
      </c>
      <c r="G301" s="16">
        <f t="shared" si="122"/>
        <v>175514.96596036162</v>
      </c>
      <c r="H301" s="16">
        <f t="shared" si="104"/>
        <v>22000</v>
      </c>
      <c r="I301" s="16">
        <f t="shared" si="123"/>
        <v>302569.84773116157</v>
      </c>
      <c r="J301" s="16">
        <f t="shared" si="124"/>
        <v>25438.812627506231</v>
      </c>
      <c r="K301" s="16">
        <f t="shared" si="105"/>
        <v>277131.03510365536</v>
      </c>
      <c r="L301" s="16">
        <f t="shared" si="125"/>
        <v>130435.75360986244</v>
      </c>
      <c r="M301" s="16">
        <f t="shared" si="106"/>
        <v>22000</v>
      </c>
      <c r="N301" s="16">
        <f t="shared" si="126"/>
        <v>372765.52647522098</v>
      </c>
      <c r="O301" s="16">
        <f t="shared" si="127"/>
        <v>25668.791457458046</v>
      </c>
      <c r="P301" s="16">
        <f t="shared" si="107"/>
        <v>347096.73501776293</v>
      </c>
      <c r="Q301" s="16">
        <f t="shared" si="128"/>
        <v>153225.02291033656</v>
      </c>
      <c r="R301" s="16">
        <f t="shared" si="108"/>
        <v>22000</v>
      </c>
      <c r="S301" s="16">
        <f t="shared" si="129"/>
        <v>335926.04478063685</v>
      </c>
      <c r="T301" s="16">
        <f t="shared" si="130"/>
        <v>25551.215497404679</v>
      </c>
      <c r="U301" s="16">
        <f t="shared" si="109"/>
        <v>310374.82928323216</v>
      </c>
      <c r="V301" s="16">
        <f t="shared" si="131"/>
        <v>141629.92156401038</v>
      </c>
      <c r="W301" s="16">
        <f t="shared" si="110"/>
        <v>22000</v>
      </c>
      <c r="X301" s="16">
        <f t="shared" si="132"/>
        <v>353079.44598890434</v>
      </c>
      <c r="Y301" s="16">
        <f t="shared" si="133"/>
        <v>25606.792006156655</v>
      </c>
      <c r="Z301" s="16">
        <f t="shared" si="111"/>
        <v>327472.6539827477</v>
      </c>
      <c r="AA301" s="16">
        <f t="shared" si="134"/>
        <v>147124.4460078275</v>
      </c>
      <c r="AB301" s="16">
        <f t="shared" si="112"/>
        <v>22000</v>
      </c>
      <c r="AC301" s="16">
        <f t="shared" si="135"/>
        <v>344462.52318248129</v>
      </c>
      <c r="AD301" s="16">
        <f t="shared" si="136"/>
        <v>25579.057577763957</v>
      </c>
      <c r="AE301" s="16">
        <f t="shared" si="113"/>
        <v>318883.46560471732</v>
      </c>
      <c r="AF301" s="16">
        <f t="shared" si="137"/>
        <v>144385.67016952959</v>
      </c>
      <c r="AG301" s="16">
        <f t="shared" si="114"/>
        <v>22000</v>
      </c>
      <c r="AH301" s="16">
        <f t="shared" si="138"/>
        <v>340184.27487750904</v>
      </c>
      <c r="AI301" s="16">
        <f t="shared" si="139"/>
        <v>25565.149873024489</v>
      </c>
      <c r="AJ301" s="16">
        <f t="shared" si="115"/>
        <v>314619.12500448455</v>
      </c>
      <c r="AK301" s="16">
        <f t="shared" si="140"/>
        <v>143009.92207655284</v>
      </c>
      <c r="AL301" s="16">
        <f t="shared" si="116"/>
        <v>22000</v>
      </c>
      <c r="AM301" s="16">
        <f t="shared" si="141"/>
        <v>342320.89096310659</v>
      </c>
      <c r="AN301" s="16">
        <f t="shared" si="142"/>
        <v>25572.107074714149</v>
      </c>
      <c r="AO301" s="16">
        <f t="shared" si="117"/>
        <v>316748.78388839244</v>
      </c>
      <c r="AP301" s="16">
        <f t="shared" si="143"/>
        <v>143698.32710175717</v>
      </c>
      <c r="AQ301" s="16">
        <f t="shared" si="118"/>
        <v>22000</v>
      </c>
      <c r="AR301" s="16">
        <f t="shared" si="144"/>
        <v>342320.89096310659</v>
      </c>
      <c r="AS301" s="16">
        <f t="shared" si="145"/>
        <v>25572.107074714149</v>
      </c>
      <c r="AT301" s="16">
        <f t="shared" si="119"/>
        <v>316748.78388839244</v>
      </c>
      <c r="AU301" s="16">
        <f t="shared" si="146"/>
        <v>143698.32710175717</v>
      </c>
    </row>
    <row r="302" spans="1:47">
      <c r="B302" s="13">
        <v>5</v>
      </c>
      <c r="C302" s="16">
        <f t="shared" si="102"/>
        <v>22000</v>
      </c>
      <c r="D302" s="16">
        <f t="shared" si="120"/>
        <v>436976.17949335906</v>
      </c>
      <c r="E302" s="16">
        <f t="shared" si="121"/>
        <v>26053.044129224476</v>
      </c>
      <c r="F302" s="16">
        <f t="shared" si="103"/>
        <v>410923.13536413456</v>
      </c>
      <c r="G302" s="16">
        <f t="shared" si="122"/>
        <v>161814.26774253443</v>
      </c>
      <c r="H302" s="16">
        <f t="shared" si="104"/>
        <v>22000</v>
      </c>
      <c r="I302" s="16">
        <f t="shared" si="123"/>
        <v>284874.07622445148</v>
      </c>
      <c r="J302" s="16">
        <f t="shared" si="124"/>
        <v>25609.785876983035</v>
      </c>
      <c r="K302" s="16">
        <f t="shared" si="105"/>
        <v>259264.29034746846</v>
      </c>
      <c r="L302" s="16">
        <f t="shared" si="125"/>
        <v>116382.11722297013</v>
      </c>
      <c r="M302" s="16">
        <f t="shared" si="106"/>
        <v>22000</v>
      </c>
      <c r="N302" s="16">
        <f t="shared" si="126"/>
        <v>356794.61779415928</v>
      </c>
      <c r="O302" s="16">
        <f t="shared" si="127"/>
        <v>25832.005153983013</v>
      </c>
      <c r="P302" s="16">
        <f t="shared" si="107"/>
        <v>330962.61264017626</v>
      </c>
      <c r="Q302" s="16">
        <f t="shared" si="128"/>
        <v>139344.60697826144</v>
      </c>
      <c r="R302" s="16">
        <f t="shared" si="108"/>
        <v>22000</v>
      </c>
      <c r="S302" s="16">
        <f t="shared" si="129"/>
        <v>319046.70201340568</v>
      </c>
      <c r="T302" s="16">
        <f t="shared" si="130"/>
        <v>25718.416239560509</v>
      </c>
      <c r="U302" s="16">
        <f t="shared" si="109"/>
        <v>293328.28577384516</v>
      </c>
      <c r="V302" s="16">
        <f t="shared" si="131"/>
        <v>127659.90808415337</v>
      </c>
      <c r="W302" s="16">
        <f t="shared" si="110"/>
        <v>22000</v>
      </c>
      <c r="X302" s="16">
        <f t="shared" si="132"/>
        <v>336622.23993502569</v>
      </c>
      <c r="Y302" s="16">
        <f t="shared" si="133"/>
        <v>25772.113340421278</v>
      </c>
      <c r="Z302" s="16">
        <f t="shared" si="111"/>
        <v>310850.1265946044</v>
      </c>
      <c r="AA302" s="16">
        <f t="shared" si="134"/>
        <v>133196.5302939174</v>
      </c>
      <c r="AB302" s="16">
        <f t="shared" si="112"/>
        <v>22000</v>
      </c>
      <c r="AC302" s="16">
        <f t="shared" si="135"/>
        <v>327793.06963371311</v>
      </c>
      <c r="AD302" s="16">
        <f t="shared" si="136"/>
        <v>25745.317964095146</v>
      </c>
      <c r="AE302" s="16">
        <f t="shared" si="113"/>
        <v>302047.75166961795</v>
      </c>
      <c r="AF302" s="16">
        <f t="shared" si="137"/>
        <v>130436.68754716479</v>
      </c>
      <c r="AG302" s="16">
        <f t="shared" si="114"/>
        <v>22000</v>
      </c>
      <c r="AH302" s="16">
        <f t="shared" si="138"/>
        <v>323409.58335710986</v>
      </c>
      <c r="AI302" s="16">
        <f t="shared" si="139"/>
        <v>25731.880280104102</v>
      </c>
      <c r="AJ302" s="16">
        <f t="shared" si="115"/>
        <v>297677.70307700575</v>
      </c>
      <c r="AK302" s="16">
        <f t="shared" si="140"/>
        <v>129050.4191070165</v>
      </c>
      <c r="AL302" s="16">
        <f t="shared" si="116"/>
        <v>22000</v>
      </c>
      <c r="AM302" s="16">
        <f t="shared" si="141"/>
        <v>325598.74491023412</v>
      </c>
      <c r="AN302" s="16">
        <f t="shared" si="142"/>
        <v>25738.602431393083</v>
      </c>
      <c r="AO302" s="16">
        <f t="shared" si="117"/>
        <v>299860.14247884101</v>
      </c>
      <c r="AP302" s="16">
        <f t="shared" si="143"/>
        <v>129744.08312853597</v>
      </c>
      <c r="AQ302" s="16">
        <f t="shared" si="118"/>
        <v>22000</v>
      </c>
      <c r="AR302" s="16">
        <f t="shared" si="144"/>
        <v>325598.74491023412</v>
      </c>
      <c r="AS302" s="16">
        <f t="shared" si="145"/>
        <v>25738.602431393083</v>
      </c>
      <c r="AT302" s="16">
        <f t="shared" si="119"/>
        <v>299860.14247884101</v>
      </c>
      <c r="AU302" s="16">
        <f t="shared" si="146"/>
        <v>129744.08312853597</v>
      </c>
    </row>
    <row r="303" spans="1:47">
      <c r="B303" s="13">
        <v>6</v>
      </c>
      <c r="C303" s="16">
        <f t="shared" si="102"/>
        <v>22000</v>
      </c>
      <c r="D303" s="16">
        <f t="shared" si="120"/>
        <v>422404.3277662085</v>
      </c>
      <c r="E303" s="16">
        <f t="shared" si="121"/>
        <v>26202.936161243317</v>
      </c>
      <c r="F303" s="16">
        <f t="shared" si="103"/>
        <v>396201.3916049652</v>
      </c>
      <c r="G303" s="16">
        <f t="shared" si="122"/>
        <v>148800.46143430998</v>
      </c>
      <c r="H303" s="16">
        <f t="shared" si="104"/>
        <v>22000</v>
      </c>
      <c r="I303" s="16">
        <f t="shared" si="123"/>
        <v>266508.13461977674</v>
      </c>
      <c r="J303" s="16">
        <f t="shared" si="124"/>
        <v>25775.005703452825</v>
      </c>
      <c r="K303" s="16">
        <f t="shared" si="105"/>
        <v>240733.12891632391</v>
      </c>
      <c r="L303" s="16">
        <f t="shared" si="125"/>
        <v>103065.0629657893</v>
      </c>
      <c r="M303" s="16">
        <f t="shared" si="106"/>
        <v>22000</v>
      </c>
      <c r="N303" s="16">
        <f t="shared" si="126"/>
        <v>340209.70803734282</v>
      </c>
      <c r="O303" s="16">
        <f t="shared" si="127"/>
        <v>25989.614906136074</v>
      </c>
      <c r="P303" s="16">
        <f t="shared" si="107"/>
        <v>314220.09313120676</v>
      </c>
      <c r="Q303" s="16">
        <f t="shared" si="128"/>
        <v>126176.14194905228</v>
      </c>
      <c r="R303" s="16">
        <f t="shared" si="108"/>
        <v>22000</v>
      </c>
      <c r="S303" s="16">
        <f t="shared" si="129"/>
        <v>301523.8780783664</v>
      </c>
      <c r="T303" s="16">
        <f t="shared" si="130"/>
        <v>25879.934590760269</v>
      </c>
      <c r="U303" s="16">
        <f t="shared" si="109"/>
        <v>275643.94348760613</v>
      </c>
      <c r="V303" s="16">
        <f t="shared" si="131"/>
        <v>114414.50866908928</v>
      </c>
      <c r="W303" s="16">
        <f t="shared" si="110"/>
        <v>22000</v>
      </c>
      <c r="X303" s="16">
        <f t="shared" si="132"/>
        <v>319535.27913165762</v>
      </c>
      <c r="Y303" s="16">
        <f t="shared" si="133"/>
        <v>25931.788833699753</v>
      </c>
      <c r="Z303" s="16">
        <f t="shared" si="111"/>
        <v>293603.49029795785</v>
      </c>
      <c r="AA303" s="16">
        <f t="shared" si="134"/>
        <v>119987.26098550655</v>
      </c>
      <c r="AB303" s="16">
        <f t="shared" si="112"/>
        <v>22000</v>
      </c>
      <c r="AC303" s="16">
        <f t="shared" si="135"/>
        <v>310486.9658512671</v>
      </c>
      <c r="AD303" s="16">
        <f t="shared" si="136"/>
        <v>25905.914151223809</v>
      </c>
      <c r="AE303" s="16">
        <f t="shared" si="113"/>
        <v>284581.05170004332</v>
      </c>
      <c r="AF303" s="16">
        <f t="shared" si="137"/>
        <v>117209.3334621737</v>
      </c>
      <c r="AG303" s="16">
        <f t="shared" si="114"/>
        <v>22000</v>
      </c>
      <c r="AH303" s="16">
        <f t="shared" si="138"/>
        <v>305994.81810097728</v>
      </c>
      <c r="AI303" s="16">
        <f t="shared" si="139"/>
        <v>25892.937371078166</v>
      </c>
      <c r="AJ303" s="16">
        <f t="shared" si="115"/>
        <v>280101.8807298991</v>
      </c>
      <c r="AK303" s="16">
        <f t="shared" si="140"/>
        <v>115814.03703779084</v>
      </c>
      <c r="AL303" s="16">
        <f t="shared" si="116"/>
        <v>22000</v>
      </c>
      <c r="AM303" s="16">
        <f t="shared" si="141"/>
        <v>308238.23485969985</v>
      </c>
      <c r="AN303" s="16">
        <f t="shared" si="142"/>
        <v>25899.429025188761</v>
      </c>
      <c r="AO303" s="16">
        <f t="shared" si="117"/>
        <v>282338.80583451106</v>
      </c>
      <c r="AP303" s="16">
        <f t="shared" si="143"/>
        <v>116512.21377096168</v>
      </c>
      <c r="AQ303" s="16">
        <f t="shared" si="118"/>
        <v>22000</v>
      </c>
      <c r="AR303" s="16">
        <f t="shared" si="144"/>
        <v>308238.23485969985</v>
      </c>
      <c r="AS303" s="16">
        <f t="shared" si="145"/>
        <v>25899.429025188761</v>
      </c>
      <c r="AT303" s="16">
        <f t="shared" si="119"/>
        <v>282338.80583451106</v>
      </c>
      <c r="AU303" s="16">
        <f t="shared" si="146"/>
        <v>116512.21377096168</v>
      </c>
    </row>
    <row r="304" spans="1:47">
      <c r="B304" s="13">
        <v>7</v>
      </c>
      <c r="C304" s="16">
        <f t="shared" si="102"/>
        <v>22000</v>
      </c>
      <c r="D304" s="16">
        <f t="shared" si="120"/>
        <v>407271.25848640793</v>
      </c>
      <c r="E304" s="16">
        <f t="shared" si="121"/>
        <v>26347.510669357594</v>
      </c>
      <c r="F304" s="16">
        <f t="shared" si="103"/>
        <v>380923.74781705032</v>
      </c>
      <c r="G304" s="16">
        <f t="shared" si="122"/>
        <v>136445.24083048722</v>
      </c>
      <c r="H304" s="16">
        <f t="shared" si="104"/>
        <v>22000</v>
      </c>
      <c r="I304" s="16">
        <f t="shared" si="123"/>
        <v>247459.21253824601</v>
      </c>
      <c r="J304" s="16">
        <f t="shared" si="124"/>
        <v>25934.581684821223</v>
      </c>
      <c r="K304" s="16">
        <f t="shared" si="105"/>
        <v>221524.63085342478</v>
      </c>
      <c r="L304" s="16">
        <f t="shared" si="125"/>
        <v>90454.399765734983</v>
      </c>
      <c r="M304" s="16">
        <f t="shared" si="106"/>
        <v>22000</v>
      </c>
      <c r="N304" s="16">
        <f t="shared" si="126"/>
        <v>322999.40253329265</v>
      </c>
      <c r="O304" s="16">
        <f t="shared" si="127"/>
        <v>26141.736709760866</v>
      </c>
      <c r="P304" s="16">
        <f t="shared" si="107"/>
        <v>296857.6658235318</v>
      </c>
      <c r="Q304" s="16">
        <f t="shared" si="128"/>
        <v>113690.35472087721</v>
      </c>
      <c r="R304" s="16">
        <f t="shared" si="108"/>
        <v>22000</v>
      </c>
      <c r="S304" s="16">
        <f t="shared" si="129"/>
        <v>283345.43526864983</v>
      </c>
      <c r="T304" s="16">
        <f t="shared" si="130"/>
        <v>26035.883388762635</v>
      </c>
      <c r="U304" s="16">
        <f t="shared" si="109"/>
        <v>257309.55187988721</v>
      </c>
      <c r="V304" s="16">
        <f t="shared" si="131"/>
        <v>101863.97421435732</v>
      </c>
      <c r="W304" s="16">
        <f t="shared" si="110"/>
        <v>22000</v>
      </c>
      <c r="X304" s="16">
        <f t="shared" si="132"/>
        <v>301806.77181688277</v>
      </c>
      <c r="Y304" s="16">
        <f t="shared" si="133"/>
        <v>26085.932849121524</v>
      </c>
      <c r="Z304" s="16">
        <f t="shared" si="111"/>
        <v>275720.83896776126</v>
      </c>
      <c r="AA304" s="16">
        <f t="shared" si="134"/>
        <v>107467.1122344707</v>
      </c>
      <c r="AB304" s="16">
        <f t="shared" si="112"/>
        <v>22000</v>
      </c>
      <c r="AC304" s="16">
        <f t="shared" si="135"/>
        <v>292532.24628454255</v>
      </c>
      <c r="AD304" s="16">
        <f t="shared" si="136"/>
        <v>26060.959748314137</v>
      </c>
      <c r="AE304" s="16">
        <f t="shared" si="113"/>
        <v>266471.28653622844</v>
      </c>
      <c r="AF304" s="16">
        <f t="shared" si="137"/>
        <v>104673.97026364111</v>
      </c>
      <c r="AG304" s="16">
        <f t="shared" si="114"/>
        <v>22000</v>
      </c>
      <c r="AH304" s="16">
        <f t="shared" si="138"/>
        <v>287927.92727749248</v>
      </c>
      <c r="AI304" s="16">
        <f t="shared" si="139"/>
        <v>26048.434371588315</v>
      </c>
      <c r="AJ304" s="16">
        <f t="shared" si="115"/>
        <v>261879.49290590416</v>
      </c>
      <c r="AK304" s="16">
        <f t="shared" si="140"/>
        <v>103271.08244645917</v>
      </c>
      <c r="AL304" s="16">
        <f t="shared" si="116"/>
        <v>22000</v>
      </c>
      <c r="AM304" s="16">
        <f t="shared" si="141"/>
        <v>290227.35206952726</v>
      </c>
      <c r="AN304" s="16">
        <f t="shared" si="142"/>
        <v>26054.700274049152</v>
      </c>
      <c r="AO304" s="16">
        <f t="shared" si="117"/>
        <v>264172.65179547813</v>
      </c>
      <c r="AP304" s="16">
        <f t="shared" si="143"/>
        <v>103973.0534813213</v>
      </c>
      <c r="AQ304" s="16">
        <f t="shared" si="118"/>
        <v>22000</v>
      </c>
      <c r="AR304" s="16">
        <f t="shared" si="144"/>
        <v>290227.35206952726</v>
      </c>
      <c r="AS304" s="16">
        <f t="shared" si="145"/>
        <v>26054.700274049152</v>
      </c>
      <c r="AT304" s="16">
        <f t="shared" si="119"/>
        <v>264172.65179547813</v>
      </c>
      <c r="AU304" s="16">
        <f t="shared" si="146"/>
        <v>103973.0534813213</v>
      </c>
    </row>
    <row r="305" spans="2:47">
      <c r="B305" s="13">
        <v>8</v>
      </c>
      <c r="C305" s="16">
        <f t="shared" si="102"/>
        <v>22000</v>
      </c>
      <c r="D305" s="16">
        <f t="shared" si="120"/>
        <v>391566.75733105873</v>
      </c>
      <c r="E305" s="16">
        <f t="shared" si="121"/>
        <v>26486.892071383161</v>
      </c>
      <c r="F305" s="16">
        <f t="shared" si="103"/>
        <v>365079.86525967554</v>
      </c>
      <c r="G305" s="16">
        <f t="shared" si="122"/>
        <v>124721.20191836431</v>
      </c>
      <c r="H305" s="16">
        <f t="shared" si="104"/>
        <v>22000</v>
      </c>
      <c r="I305" s="16">
        <f t="shared" si="123"/>
        <v>227714.02903946949</v>
      </c>
      <c r="J305" s="16">
        <f t="shared" si="124"/>
        <v>26088.628264738989</v>
      </c>
      <c r="K305" s="16">
        <f t="shared" si="105"/>
        <v>201625.40077473049</v>
      </c>
      <c r="L305" s="16">
        <f t="shared" si="125"/>
        <v>78520.847869524689</v>
      </c>
      <c r="M305" s="16">
        <f t="shared" si="106"/>
        <v>22000</v>
      </c>
      <c r="N305" s="16">
        <f t="shared" si="126"/>
        <v>305151.86900664127</v>
      </c>
      <c r="O305" s="16">
        <f t="shared" si="127"/>
        <v>26288.490502177901</v>
      </c>
      <c r="P305" s="16">
        <f t="shared" si="107"/>
        <v>278863.37850446336</v>
      </c>
      <c r="Q305" s="16">
        <f t="shared" si="128"/>
        <v>101858.88084102458</v>
      </c>
      <c r="R305" s="16">
        <f t="shared" si="108"/>
        <v>22000</v>
      </c>
      <c r="S305" s="16">
        <f t="shared" si="129"/>
        <v>264498.78075941122</v>
      </c>
      <c r="T305" s="16">
        <f t="shared" si="130"/>
        <v>26186.379883051268</v>
      </c>
      <c r="U305" s="16">
        <f t="shared" si="109"/>
        <v>238312.40087635996</v>
      </c>
      <c r="V305" s="16">
        <f t="shared" si="131"/>
        <v>89979.466098004676</v>
      </c>
      <c r="W305" s="16">
        <f t="shared" si="110"/>
        <v>22000</v>
      </c>
      <c r="X305" s="16">
        <f t="shared" si="132"/>
        <v>283424.4792085205</v>
      </c>
      <c r="Y305" s="16">
        <f t="shared" si="133"/>
        <v>26234.663938605561</v>
      </c>
      <c r="Z305" s="16">
        <f t="shared" si="111"/>
        <v>257189.81526991492</v>
      </c>
      <c r="AA305" s="16">
        <f t="shared" si="134"/>
        <v>95607.467931864609</v>
      </c>
      <c r="AB305" s="16">
        <f t="shared" si="112"/>
        <v>22000</v>
      </c>
      <c r="AC305" s="16">
        <f t="shared" si="135"/>
        <v>273916.4942820507</v>
      </c>
      <c r="AD305" s="16">
        <f t="shared" si="136"/>
        <v>26210.572664432075</v>
      </c>
      <c r="AE305" s="16">
        <f t="shared" si="113"/>
        <v>247705.92161761862</v>
      </c>
      <c r="AF305" s="16">
        <f t="shared" si="137"/>
        <v>92801.870438259532</v>
      </c>
      <c r="AG305" s="16">
        <f t="shared" si="114"/>
        <v>22000</v>
      </c>
      <c r="AH305" s="16">
        <f t="shared" si="138"/>
        <v>269196.40593769512</v>
      </c>
      <c r="AI305" s="16">
        <f t="shared" si="139"/>
        <v>26198.488863001825</v>
      </c>
      <c r="AJ305" s="16">
        <f t="shared" si="115"/>
        <v>242997.91707469331</v>
      </c>
      <c r="AK305" s="16">
        <f t="shared" si="140"/>
        <v>91392.772227378329</v>
      </c>
      <c r="AL305" s="16">
        <f t="shared" si="116"/>
        <v>22000</v>
      </c>
      <c r="AM305" s="16">
        <f t="shared" si="141"/>
        <v>271553.63568664377</v>
      </c>
      <c r="AN305" s="16">
        <f t="shared" si="142"/>
        <v>26204.53392371384</v>
      </c>
      <c r="AO305" s="16">
        <f t="shared" si="117"/>
        <v>245349.10176292993</v>
      </c>
      <c r="AP305" s="16">
        <f t="shared" si="143"/>
        <v>92097.846940768388</v>
      </c>
      <c r="AQ305" s="16">
        <f t="shared" si="118"/>
        <v>22000</v>
      </c>
      <c r="AR305" s="16">
        <f t="shared" si="144"/>
        <v>271553.63568664377</v>
      </c>
      <c r="AS305" s="16">
        <f t="shared" si="145"/>
        <v>26204.53392371384</v>
      </c>
      <c r="AT305" s="16">
        <f t="shared" si="119"/>
        <v>245349.10176292993</v>
      </c>
      <c r="AU305" s="16">
        <f t="shared" si="146"/>
        <v>92097.846940768388</v>
      </c>
    </row>
    <row r="306" spans="2:47">
      <c r="B306" s="13">
        <v>9</v>
      </c>
      <c r="C306" s="16">
        <f t="shared" si="102"/>
        <v>22000</v>
      </c>
      <c r="D306" s="16">
        <f t="shared" si="120"/>
        <v>375280.19669503084</v>
      </c>
      <c r="E306" s="16">
        <f t="shared" si="121"/>
        <v>26621.207235844344</v>
      </c>
      <c r="F306" s="16">
        <f t="shared" si="103"/>
        <v>348658.9894591865</v>
      </c>
      <c r="G306" s="16">
        <f t="shared" si="122"/>
        <v>113601.83202601635</v>
      </c>
      <c r="H306" s="16">
        <f t="shared" si="104"/>
        <v>22000</v>
      </c>
      <c r="I306" s="16">
        <f t="shared" si="123"/>
        <v>207258.81447237646</v>
      </c>
      <c r="J306" s="16">
        <f t="shared" si="124"/>
        <v>26237.264063669303</v>
      </c>
      <c r="K306" s="16">
        <f t="shared" si="105"/>
        <v>181021.55040870715</v>
      </c>
      <c r="L306" s="16">
        <f t="shared" si="125"/>
        <v>67236.032628927991</v>
      </c>
      <c r="M306" s="16">
        <f t="shared" si="106"/>
        <v>22000</v>
      </c>
      <c r="N306" s="16">
        <f t="shared" si="126"/>
        <v>286654.82129987807</v>
      </c>
      <c r="O306" s="16">
        <f t="shared" si="127"/>
        <v>26429.999519239216</v>
      </c>
      <c r="P306" s="16">
        <f t="shared" si="107"/>
        <v>260224.82178063886</v>
      </c>
      <c r="Q306" s="16">
        <f t="shared" si="128"/>
        <v>90654.255893300928</v>
      </c>
      <c r="R306" s="16">
        <f t="shared" si="108"/>
        <v>22000</v>
      </c>
      <c r="S306" s="16">
        <f t="shared" si="129"/>
        <v>244970.84935684546</v>
      </c>
      <c r="T306" s="16">
        <f t="shared" si="130"/>
        <v>26331.545067789222</v>
      </c>
      <c r="U306" s="16">
        <f t="shared" si="109"/>
        <v>218639.30428905622</v>
      </c>
      <c r="V306" s="16">
        <f t="shared" si="131"/>
        <v>78733.048776942829</v>
      </c>
      <c r="W306" s="16">
        <f t="shared" si="110"/>
        <v>22000</v>
      </c>
      <c r="X306" s="16">
        <f t="shared" si="132"/>
        <v>264375.69870855636</v>
      </c>
      <c r="Y306" s="16">
        <f t="shared" si="133"/>
        <v>26378.104187057415</v>
      </c>
      <c r="Z306" s="16">
        <f t="shared" si="111"/>
        <v>237997.59452149895</v>
      </c>
      <c r="AA306" s="16">
        <f t="shared" si="134"/>
        <v>84380.613728157186</v>
      </c>
      <c r="AB306" s="16">
        <f t="shared" si="112"/>
        <v>22000</v>
      </c>
      <c r="AC306" s="16">
        <f t="shared" si="135"/>
        <v>254626.82506761487</v>
      </c>
      <c r="AD306" s="16">
        <f t="shared" si="136"/>
        <v>26354.874447097951</v>
      </c>
      <c r="AE306" s="16">
        <f t="shared" si="113"/>
        <v>228271.95062051693</v>
      </c>
      <c r="AF306" s="16">
        <f t="shared" si="137"/>
        <v>81565.208917043594</v>
      </c>
      <c r="AG306" s="16">
        <f t="shared" si="114"/>
        <v>22000</v>
      </c>
      <c r="AH306" s="16">
        <f t="shared" si="138"/>
        <v>249787.27887776025</v>
      </c>
      <c r="AI306" s="16">
        <f t="shared" si="139"/>
        <v>26343.222118159189</v>
      </c>
      <c r="AJ306" s="16">
        <f t="shared" si="115"/>
        <v>223444.05675960105</v>
      </c>
      <c r="AK306" s="16">
        <f t="shared" si="140"/>
        <v>80151.22604282113</v>
      </c>
      <c r="AL306" s="16">
        <f t="shared" si="116"/>
        <v>22000</v>
      </c>
      <c r="AM306" s="16">
        <f t="shared" si="141"/>
        <v>252204.15566618621</v>
      </c>
      <c r="AN306" s="16">
        <f t="shared" si="142"/>
        <v>26349.051384862669</v>
      </c>
      <c r="AO306" s="16">
        <f t="shared" si="117"/>
        <v>225855.10428132355</v>
      </c>
      <c r="AP306" s="16">
        <f t="shared" si="143"/>
        <v>80858.741438152923</v>
      </c>
      <c r="AQ306" s="16">
        <f t="shared" si="118"/>
        <v>22000</v>
      </c>
      <c r="AR306" s="16">
        <f t="shared" si="144"/>
        <v>252204.15566618621</v>
      </c>
      <c r="AS306" s="16">
        <f t="shared" si="145"/>
        <v>26349.051384862669</v>
      </c>
      <c r="AT306" s="16">
        <f t="shared" si="119"/>
        <v>225855.10428132355</v>
      </c>
      <c r="AU306" s="16">
        <f t="shared" si="146"/>
        <v>80858.741438152923</v>
      </c>
    </row>
    <row r="307" spans="2:47">
      <c r="B307" s="13">
        <v>10</v>
      </c>
      <c r="C307" s="16">
        <f t="shared" si="102"/>
        <v>22000</v>
      </c>
      <c r="D307" s="16">
        <f t="shared" si="120"/>
        <v>358400.52162467618</v>
      </c>
      <c r="E307" s="16">
        <f t="shared" si="121"/>
        <v>26750.584925418891</v>
      </c>
      <c r="F307" s="16">
        <f t="shared" si="103"/>
        <v>331649.93669925729</v>
      </c>
      <c r="G307" s="16">
        <f t="shared" si="122"/>
        <v>103061.4976303704</v>
      </c>
      <c r="H307" s="16">
        <f t="shared" si="104"/>
        <v>22000</v>
      </c>
      <c r="I307" s="16">
        <f t="shared" si="123"/>
        <v>186079.29252712641</v>
      </c>
      <c r="J307" s="16">
        <f t="shared" si="124"/>
        <v>26380.611223698113</v>
      </c>
      <c r="K307" s="16">
        <f t="shared" si="105"/>
        <v>159698.68130342831</v>
      </c>
      <c r="L307" s="16">
        <f t="shared" si="125"/>
        <v>56572.47658015792</v>
      </c>
      <c r="M307" s="16">
        <f t="shared" si="106"/>
        <v>22000</v>
      </c>
      <c r="N307" s="16">
        <f t="shared" si="126"/>
        <v>267495.50330118992</v>
      </c>
      <c r="O307" s="16">
        <f t="shared" si="127"/>
        <v>26566.389687738512</v>
      </c>
      <c r="P307" s="16">
        <f t="shared" si="107"/>
        <v>240929.11361345142</v>
      </c>
      <c r="Q307" s="16">
        <f t="shared" si="128"/>
        <v>80049.905358916818</v>
      </c>
      <c r="R307" s="16">
        <f t="shared" si="108"/>
        <v>22000</v>
      </c>
      <c r="S307" s="16">
        <f t="shared" si="129"/>
        <v>224748.08645089247</v>
      </c>
      <c r="T307" s="16">
        <f t="shared" si="130"/>
        <v>26471.503049397405</v>
      </c>
      <c r="U307" s="16">
        <f t="shared" si="109"/>
        <v>198276.58340149507</v>
      </c>
      <c r="V307" s="16">
        <f t="shared" si="131"/>
        <v>68097.680763797951</v>
      </c>
      <c r="W307" s="16">
        <f t="shared" si="110"/>
        <v>22000</v>
      </c>
      <c r="X307" s="16">
        <f t="shared" si="132"/>
        <v>244647.24731242965</v>
      </c>
      <c r="Y307" s="16">
        <f t="shared" si="133"/>
        <v>26516.378591560297</v>
      </c>
      <c r="Z307" s="16">
        <f t="shared" si="111"/>
        <v>218130.86872086936</v>
      </c>
      <c r="AA307" s="16">
        <f t="shared" si="134"/>
        <v>73759.727477660199</v>
      </c>
      <c r="AB307" s="16">
        <f t="shared" si="112"/>
        <v>22000</v>
      </c>
      <c r="AC307" s="16">
        <f t="shared" si="135"/>
        <v>234649.86892085421</v>
      </c>
      <c r="AD307" s="16">
        <f t="shared" si="136"/>
        <v>26493.989655653913</v>
      </c>
      <c r="AE307" s="16">
        <f t="shared" si="113"/>
        <v>208155.87926520029</v>
      </c>
      <c r="AF307" s="16">
        <f t="shared" si="137"/>
        <v>70937.053784371165</v>
      </c>
      <c r="AG307" s="16">
        <f t="shared" si="114"/>
        <v>22000</v>
      </c>
      <c r="AH307" s="16">
        <f t="shared" si="138"/>
        <v>229687.08370546429</v>
      </c>
      <c r="AI307" s="16">
        <f t="shared" si="139"/>
        <v>26482.758471842644</v>
      </c>
      <c r="AJ307" s="16">
        <f t="shared" si="115"/>
        <v>203204.32523362164</v>
      </c>
      <c r="AK307" s="16">
        <f t="shared" si="140"/>
        <v>69519.457165524334</v>
      </c>
      <c r="AL307" s="16">
        <f t="shared" si="116"/>
        <v>22000</v>
      </c>
      <c r="AM307" s="16">
        <f t="shared" si="141"/>
        <v>232165.49589494374</v>
      </c>
      <c r="AN307" s="16">
        <f t="shared" si="142"/>
        <v>26488.377105032636</v>
      </c>
      <c r="AO307" s="16">
        <f t="shared" si="117"/>
        <v>205677.1187899111</v>
      </c>
      <c r="AP307" s="16">
        <f t="shared" si="143"/>
        <v>70228.777645716094</v>
      </c>
      <c r="AQ307" s="16">
        <f t="shared" si="118"/>
        <v>22000</v>
      </c>
      <c r="AR307" s="16">
        <f t="shared" si="144"/>
        <v>232165.49589494374</v>
      </c>
      <c r="AS307" s="16">
        <f t="shared" si="145"/>
        <v>26488.377105032636</v>
      </c>
      <c r="AT307" s="16">
        <f t="shared" si="119"/>
        <v>205677.1187899111</v>
      </c>
      <c r="AU307" s="16">
        <f t="shared" si="146"/>
        <v>70228.777645716094</v>
      </c>
    </row>
    <row r="308" spans="2:47">
      <c r="B308" s="13">
        <v>11</v>
      </c>
      <c r="C308" s="16">
        <f t="shared" si="102"/>
        <v>22000</v>
      </c>
      <c r="D308" s="16">
        <f t="shared" si="120"/>
        <v>340916.23593063455</v>
      </c>
      <c r="E308" s="16">
        <f t="shared" si="121"/>
        <v>26875.155276774745</v>
      </c>
      <c r="F308" s="16">
        <f t="shared" si="103"/>
        <v>314041.08065385983</v>
      </c>
      <c r="G308" s="16">
        <f t="shared" si="122"/>
        <v>93075.43095290201</v>
      </c>
      <c r="H308" s="16">
        <f t="shared" si="104"/>
        <v>22000</v>
      </c>
      <c r="I308" s="16">
        <f t="shared" si="123"/>
        <v>164160.66245904609</v>
      </c>
      <c r="J308" s="16">
        <f t="shared" si="124"/>
        <v>26518.794788357212</v>
      </c>
      <c r="K308" s="16">
        <f t="shared" si="105"/>
        <v>137641.86767068887</v>
      </c>
      <c r="L308" s="16">
        <f t="shared" si="125"/>
        <v>46503.589948059569</v>
      </c>
      <c r="M308" s="16">
        <f t="shared" si="106"/>
        <v>22000</v>
      </c>
      <c r="N308" s="16">
        <f t="shared" si="126"/>
        <v>247660.67304781126</v>
      </c>
      <c r="O308" s="16">
        <f t="shared" si="127"/>
        <v>26697.789053869496</v>
      </c>
      <c r="P308" s="16">
        <f t="shared" si="107"/>
        <v>220962.88399394177</v>
      </c>
      <c r="Q308" s="16">
        <f t="shared" si="128"/>
        <v>70020.133081379332</v>
      </c>
      <c r="R308" s="16">
        <f t="shared" si="108"/>
        <v>22000</v>
      </c>
      <c r="S308" s="16">
        <f t="shared" si="129"/>
        <v>203816.43114173284</v>
      </c>
      <c r="T308" s="16">
        <f t="shared" si="130"/>
        <v>26606.380449738735</v>
      </c>
      <c r="U308" s="16">
        <f t="shared" si="109"/>
        <v>177210.05069199411</v>
      </c>
      <c r="V308" s="16">
        <f t="shared" si="131"/>
        <v>58047.204115362481</v>
      </c>
      <c r="W308" s="16">
        <f t="shared" si="110"/>
        <v>22000</v>
      </c>
      <c r="X308" s="16">
        <f t="shared" si="132"/>
        <v>224225.44519293046</v>
      </c>
      <c r="Y308" s="16">
        <f t="shared" si="133"/>
        <v>26649.614476403669</v>
      </c>
      <c r="Z308" s="16">
        <f t="shared" si="111"/>
        <v>197575.83071652681</v>
      </c>
      <c r="AA308" s="16">
        <f t="shared" si="134"/>
        <v>63718.868238048148</v>
      </c>
      <c r="AB308" s="16">
        <f t="shared" si="112"/>
        <v>22000</v>
      </c>
      <c r="AC308" s="16">
        <f t="shared" si="135"/>
        <v>213971.75453187001</v>
      </c>
      <c r="AD308" s="16">
        <f t="shared" si="136"/>
        <v>26628.045270358387</v>
      </c>
      <c r="AE308" s="16">
        <f t="shared" si="113"/>
        <v>187343.70926151163</v>
      </c>
      <c r="AF308" s="16">
        <f t="shared" si="137"/>
        <v>60891.35552036843</v>
      </c>
      <c r="AG308" s="16">
        <f t="shared" si="114"/>
        <v>22000</v>
      </c>
      <c r="AH308" s="16">
        <f t="shared" si="138"/>
        <v>208881.85408064903</v>
      </c>
      <c r="AI308" s="16">
        <f t="shared" si="139"/>
        <v>26617.22472691234</v>
      </c>
      <c r="AJ308" s="16">
        <f t="shared" si="115"/>
        <v>182264.6293537367</v>
      </c>
      <c r="AK308" s="16">
        <f t="shared" si="140"/>
        <v>59471.361843708357</v>
      </c>
      <c r="AL308" s="16">
        <f t="shared" si="116"/>
        <v>22000</v>
      </c>
      <c r="AM308" s="16">
        <f t="shared" si="141"/>
        <v>211423.73748890121</v>
      </c>
      <c r="AN308" s="16">
        <f t="shared" si="142"/>
        <v>26622.637976232403</v>
      </c>
      <c r="AO308" s="16">
        <f t="shared" si="117"/>
        <v>184801.09951266882</v>
      </c>
      <c r="AP308" s="16">
        <f t="shared" si="143"/>
        <v>60181.878922692915</v>
      </c>
      <c r="AQ308" s="16">
        <f t="shared" si="118"/>
        <v>22000</v>
      </c>
      <c r="AR308" s="16">
        <f t="shared" si="144"/>
        <v>211423.73748890121</v>
      </c>
      <c r="AS308" s="16">
        <f t="shared" si="145"/>
        <v>26622.637976232403</v>
      </c>
      <c r="AT308" s="16">
        <f t="shared" si="119"/>
        <v>184801.09951266882</v>
      </c>
      <c r="AU308" s="16">
        <f t="shared" si="146"/>
        <v>60181.878922692915</v>
      </c>
    </row>
    <row r="309" spans="2:47">
      <c r="B309" s="13">
        <v>12</v>
      </c>
      <c r="C309" s="16">
        <f t="shared" si="102"/>
        <v>11501.34166653461</v>
      </c>
      <c r="D309" s="16">
        <f t="shared" si="120"/>
        <v>322815.38844732865</v>
      </c>
      <c r="E309" s="16">
        <f t="shared" si="121"/>
        <v>14112.694795260102</v>
      </c>
      <c r="F309" s="16">
        <f t="shared" si="103"/>
        <v>308702.69365206856</v>
      </c>
      <c r="G309" s="16">
        <f t="shared" si="122"/>
        <v>87261.178467995429</v>
      </c>
      <c r="H309" s="16">
        <f t="shared" si="104"/>
        <v>22000</v>
      </c>
      <c r="I309" s="16">
        <f t="shared" si="123"/>
        <v>141487.58145340794</v>
      </c>
      <c r="J309" s="16">
        <f t="shared" si="124"/>
        <v>26651.942118296207</v>
      </c>
      <c r="K309" s="16">
        <f t="shared" si="105"/>
        <v>114835.63933511173</v>
      </c>
      <c r="L309" s="16">
        <f t="shared" si="125"/>
        <v>37003.659706013132</v>
      </c>
      <c r="M309" s="16">
        <f t="shared" si="106"/>
        <v>22000</v>
      </c>
      <c r="N309" s="16">
        <f t="shared" si="126"/>
        <v>227136.5869727325</v>
      </c>
      <c r="O309" s="16">
        <f t="shared" si="127"/>
        <v>26824.327248046888</v>
      </c>
      <c r="P309" s="16">
        <f t="shared" si="107"/>
        <v>200312.25972468563</v>
      </c>
      <c r="Q309" s="16">
        <f t="shared" si="128"/>
        <v>60540.108464228215</v>
      </c>
      <c r="R309" s="16">
        <f t="shared" si="108"/>
        <v>22000</v>
      </c>
      <c r="S309" s="16">
        <f t="shared" si="129"/>
        <v>182161.29950832843</v>
      </c>
      <c r="T309" s="16">
        <f t="shared" si="130"/>
        <v>26736.30584548293</v>
      </c>
      <c r="U309" s="16">
        <f t="shared" si="109"/>
        <v>155424.99366284552</v>
      </c>
      <c r="V309" s="16">
        <f t="shared" si="131"/>
        <v>48556.332562788899</v>
      </c>
      <c r="W309" s="16">
        <f t="shared" si="110"/>
        <v>22000</v>
      </c>
      <c r="X309" s="16">
        <f t="shared" si="132"/>
        <v>203096.09942674657</v>
      </c>
      <c r="Y309" s="16">
        <f t="shared" si="133"/>
        <v>26777.940944399412</v>
      </c>
      <c r="Z309" s="16">
        <f t="shared" si="111"/>
        <v>176318.15848234715</v>
      </c>
      <c r="AA309" s="16">
        <f t="shared" si="134"/>
        <v>54232.963954555365</v>
      </c>
      <c r="AB309" s="16">
        <f t="shared" si="112"/>
        <v>22000</v>
      </c>
      <c r="AC309" s="16">
        <f t="shared" si="135"/>
        <v>192578.09249827827</v>
      </c>
      <c r="AD309" s="16">
        <f t="shared" si="136"/>
        <v>26757.170137719251</v>
      </c>
      <c r="AE309" s="16">
        <f t="shared" si="113"/>
        <v>165820.92236055902</v>
      </c>
      <c r="AF309" s="16">
        <f t="shared" si="137"/>
        <v>51402.934906515977</v>
      </c>
      <c r="AG309" s="16">
        <f t="shared" si="114"/>
        <v>22000</v>
      </c>
      <c r="AH309" s="16">
        <f t="shared" si="138"/>
        <v>187357.10309788011</v>
      </c>
      <c r="AI309" s="16">
        <f t="shared" si="139"/>
        <v>26746.749596653404</v>
      </c>
      <c r="AJ309" s="16">
        <f t="shared" si="115"/>
        <v>160610.35350122669</v>
      </c>
      <c r="AK309" s="16">
        <f t="shared" si="140"/>
        <v>49981.707318581037</v>
      </c>
      <c r="AL309" s="16">
        <f t="shared" si="116"/>
        <v>22000</v>
      </c>
      <c r="AM309" s="16">
        <f t="shared" si="141"/>
        <v>189964.44223305277</v>
      </c>
      <c r="AN309" s="16">
        <f t="shared" si="142"/>
        <v>26751.962778782017</v>
      </c>
      <c r="AO309" s="16">
        <f t="shared" si="117"/>
        <v>163212.47945427077</v>
      </c>
      <c r="AP309" s="16">
        <f t="shared" si="143"/>
        <v>50692.839276767911</v>
      </c>
      <c r="AQ309" s="16">
        <f t="shared" si="118"/>
        <v>22000</v>
      </c>
      <c r="AR309" s="16">
        <f t="shared" si="144"/>
        <v>189964.44223305277</v>
      </c>
      <c r="AS309" s="16">
        <f t="shared" si="145"/>
        <v>26751.962778782017</v>
      </c>
      <c r="AT309" s="16">
        <f t="shared" si="119"/>
        <v>163212.47945427077</v>
      </c>
      <c r="AU309" s="16">
        <f t="shared" si="146"/>
        <v>50692.839276767911</v>
      </c>
    </row>
    <row r="310" spans="2:47">
      <c r="B310" s="13">
        <v>13</v>
      </c>
      <c r="C310" s="16">
        <f t="shared" si="102"/>
        <v>1002.6833330692219</v>
      </c>
      <c r="D310" s="16">
        <f t="shared" si="120"/>
        <v>317327.84691270738</v>
      </c>
      <c r="E310" s="16">
        <f t="shared" si="121"/>
        <v>1235.5974882992318</v>
      </c>
      <c r="F310" s="16">
        <f t="shared" si="103"/>
        <v>316092.24942440813</v>
      </c>
      <c r="G310" s="16">
        <f t="shared" si="122"/>
        <v>85217.063385938978</v>
      </c>
      <c r="H310" s="16">
        <f t="shared" si="104"/>
        <v>22000</v>
      </c>
      <c r="I310" s="16">
        <f t="shared" si="123"/>
        <v>118044.14709813475</v>
      </c>
      <c r="J310" s="16">
        <f t="shared" si="124"/>
        <v>26780.182343246666</v>
      </c>
      <c r="K310" s="16">
        <f t="shared" si="105"/>
        <v>91263.964754888089</v>
      </c>
      <c r="L310" s="16">
        <f t="shared" si="125"/>
        <v>28047.837321138559</v>
      </c>
      <c r="M310" s="16">
        <f t="shared" si="106"/>
        <v>22000</v>
      </c>
      <c r="N310" s="16">
        <f t="shared" si="126"/>
        <v>205908.98426139334</v>
      </c>
      <c r="O310" s="16">
        <f t="shared" si="127"/>
        <v>26946.134986067238</v>
      </c>
      <c r="P310" s="16">
        <f t="shared" si="107"/>
        <v>178962.84927532609</v>
      </c>
      <c r="Q310" s="16">
        <f t="shared" si="128"/>
        <v>51585.852527862342</v>
      </c>
      <c r="R310" s="16">
        <f t="shared" si="108"/>
        <v>22000</v>
      </c>
      <c r="S310" s="16">
        <f t="shared" si="129"/>
        <v>159767.56798578543</v>
      </c>
      <c r="T310" s="16">
        <f t="shared" si="130"/>
        <v>26861.409243860671</v>
      </c>
      <c r="U310" s="16">
        <f t="shared" si="109"/>
        <v>132906.15874192477</v>
      </c>
      <c r="V310" s="16">
        <f t="shared" si="131"/>
        <v>39600.638411696877</v>
      </c>
      <c r="W310" s="16">
        <f t="shared" si="110"/>
        <v>22000</v>
      </c>
      <c r="X310" s="16">
        <f t="shared" si="132"/>
        <v>181244.48783034392</v>
      </c>
      <c r="Y310" s="16">
        <f t="shared" si="133"/>
        <v>26901.488364583063</v>
      </c>
      <c r="Z310" s="16">
        <f t="shared" si="111"/>
        <v>154342.99946576086</v>
      </c>
      <c r="AA310" s="16">
        <f t="shared" si="134"/>
        <v>45277.797956168411</v>
      </c>
      <c r="AB310" s="16">
        <f t="shared" si="112"/>
        <v>22000</v>
      </c>
      <c r="AC310" s="16">
        <f t="shared" si="135"/>
        <v>170453.95893131307</v>
      </c>
      <c r="AD310" s="16">
        <f t="shared" si="136"/>
        <v>26881.494452218707</v>
      </c>
      <c r="AE310" s="16">
        <f t="shared" si="113"/>
        <v>143572.46447909437</v>
      </c>
      <c r="AF310" s="16">
        <f t="shared" si="137"/>
        <v>42447.469722232272</v>
      </c>
      <c r="AG310" s="16">
        <f t="shared" si="114"/>
        <v>22000</v>
      </c>
      <c r="AH310" s="16">
        <f t="shared" si="138"/>
        <v>165097.80677805096</v>
      </c>
      <c r="AI310" s="16">
        <f t="shared" si="139"/>
        <v>26871.463183514636</v>
      </c>
      <c r="AJ310" s="16">
        <f t="shared" si="115"/>
        <v>138226.34359453633</v>
      </c>
      <c r="AK310" s="16">
        <f t="shared" si="140"/>
        <v>41026.118622292226</v>
      </c>
      <c r="AL310" s="16">
        <f t="shared" si="116"/>
        <v>22000</v>
      </c>
      <c r="AM310" s="16">
        <f t="shared" si="141"/>
        <v>167772.63613022311</v>
      </c>
      <c r="AN310" s="16">
        <f t="shared" si="142"/>
        <v>26876.481661544443</v>
      </c>
      <c r="AO310" s="16">
        <f t="shared" si="117"/>
        <v>140896.15446867867</v>
      </c>
      <c r="AP310" s="16">
        <f t="shared" si="143"/>
        <v>41737.310111246399</v>
      </c>
      <c r="AQ310" s="16">
        <f t="shared" si="118"/>
        <v>22000</v>
      </c>
      <c r="AR310" s="16">
        <f t="shared" si="144"/>
        <v>167772.63613022311</v>
      </c>
      <c r="AS310" s="16">
        <f t="shared" si="145"/>
        <v>26876.481661544443</v>
      </c>
      <c r="AT310" s="16">
        <f t="shared" si="119"/>
        <v>140896.15446867867</v>
      </c>
      <c r="AU310" s="16">
        <f t="shared" si="146"/>
        <v>41737.310111246399</v>
      </c>
    </row>
    <row r="311" spans="2:47">
      <c r="B311" s="13">
        <v>14</v>
      </c>
      <c r="C311" s="16">
        <f t="shared" si="102"/>
        <v>1002.6833330692219</v>
      </c>
      <c r="D311" s="16">
        <f t="shared" si="120"/>
        <v>324923.86687332607</v>
      </c>
      <c r="E311" s="16">
        <f t="shared" si="121"/>
        <v>1240.6535578357546</v>
      </c>
      <c r="F311" s="16">
        <f t="shared" si="103"/>
        <v>323683.21331549034</v>
      </c>
      <c r="G311" s="16">
        <f t="shared" si="122"/>
        <v>83227.137179763842</v>
      </c>
      <c r="H311" s="16">
        <f t="shared" si="104"/>
        <v>22000</v>
      </c>
      <c r="I311" s="16">
        <f t="shared" si="123"/>
        <v>93813.879930139665</v>
      </c>
      <c r="J311" s="16">
        <f t="shared" si="124"/>
        <v>26903.645850370231</v>
      </c>
      <c r="K311" s="16">
        <f t="shared" si="105"/>
        <v>66910.234079769434</v>
      </c>
      <c r="L311" s="16">
        <f t="shared" si="125"/>
        <v>19612.125312104057</v>
      </c>
      <c r="M311" s="16">
        <f t="shared" si="106"/>
        <v>22000</v>
      </c>
      <c r="N311" s="16">
        <f t="shared" si="126"/>
        <v>183963.0712840787</v>
      </c>
      <c r="O311" s="16">
        <f t="shared" si="127"/>
        <v>27063.343606289058</v>
      </c>
      <c r="P311" s="16">
        <f t="shared" si="107"/>
        <v>156899.72767778963</v>
      </c>
      <c r="Q311" s="16">
        <f t="shared" si="128"/>
        <v>43134.222948333751</v>
      </c>
      <c r="R311" s="16">
        <f t="shared" si="108"/>
        <v>22000</v>
      </c>
      <c r="S311" s="16">
        <f t="shared" si="129"/>
        <v>136619.55681717413</v>
      </c>
      <c r="T311" s="16">
        <f t="shared" si="130"/>
        <v>26981.821594690729</v>
      </c>
      <c r="U311" s="16">
        <f t="shared" si="109"/>
        <v>109637.7352224834</v>
      </c>
      <c r="V311" s="16">
        <f t="shared" si="131"/>
        <v>31156.53833752764</v>
      </c>
      <c r="W311" s="16">
        <f t="shared" si="110"/>
        <v>22000</v>
      </c>
      <c r="X311" s="16">
        <f t="shared" si="132"/>
        <v>158655.34287083423</v>
      </c>
      <c r="Y311" s="16">
        <f t="shared" si="133"/>
        <v>27020.387896085511</v>
      </c>
      <c r="Z311" s="16">
        <f t="shared" si="111"/>
        <v>131634.95497474872</v>
      </c>
      <c r="AA311" s="16">
        <f t="shared" si="134"/>
        <v>36829.994388035702</v>
      </c>
      <c r="AB311" s="16">
        <f t="shared" si="112"/>
        <v>22000</v>
      </c>
      <c r="AC311" s="16">
        <f t="shared" si="135"/>
        <v>147583.87913664029</v>
      </c>
      <c r="AD311" s="16">
        <f t="shared" si="136"/>
        <v>27001.149274263607</v>
      </c>
      <c r="AE311" s="16">
        <f t="shared" si="113"/>
        <v>120582.72986237668</v>
      </c>
      <c r="AF311" s="16">
        <f t="shared" si="137"/>
        <v>34001.480357222696</v>
      </c>
      <c r="AG311" s="16">
        <f t="shared" si="114"/>
        <v>22000</v>
      </c>
      <c r="AH311" s="16">
        <f t="shared" si="138"/>
        <v>142088.38763456765</v>
      </c>
      <c r="AI311" s="16">
        <f t="shared" si="139"/>
        <v>26991.496494097373</v>
      </c>
      <c r="AJ311" s="16">
        <f t="shared" si="115"/>
        <v>115096.89114047028</v>
      </c>
      <c r="AK311" s="16">
        <f t="shared" si="140"/>
        <v>32581.064281402843</v>
      </c>
      <c r="AL311" s="16">
        <f t="shared" si="116"/>
        <v>22000</v>
      </c>
      <c r="AM311" s="16">
        <f t="shared" si="141"/>
        <v>144832.79302453357</v>
      </c>
      <c r="AN311" s="16">
        <f t="shared" si="142"/>
        <v>26996.325658395221</v>
      </c>
      <c r="AO311" s="16">
        <f t="shared" si="117"/>
        <v>117836.46736613836</v>
      </c>
      <c r="AP311" s="16">
        <f t="shared" si="143"/>
        <v>33291.785882867749</v>
      </c>
      <c r="AQ311" s="16">
        <f t="shared" si="118"/>
        <v>22000</v>
      </c>
      <c r="AR311" s="16">
        <f t="shared" si="144"/>
        <v>144832.79302453357</v>
      </c>
      <c r="AS311" s="16">
        <f t="shared" si="145"/>
        <v>26996.325658395221</v>
      </c>
      <c r="AT311" s="16">
        <f t="shared" si="119"/>
        <v>117836.46736613836</v>
      </c>
      <c r="AU311" s="16">
        <f t="shared" si="146"/>
        <v>33291.785882867749</v>
      </c>
    </row>
    <row r="312" spans="2:47">
      <c r="B312" s="13">
        <v>15</v>
      </c>
      <c r="C312" s="16">
        <f t="shared" si="102"/>
        <v>1002.6833330692219</v>
      </c>
      <c r="D312" s="16">
        <f t="shared" si="120"/>
        <v>332726.92229552515</v>
      </c>
      <c r="E312" s="16">
        <f t="shared" si="121"/>
        <v>1245.5144597468698</v>
      </c>
      <c r="F312" s="16">
        <f t="shared" si="103"/>
        <v>331481.40783577826</v>
      </c>
      <c r="G312" s="16">
        <f t="shared" si="122"/>
        <v>81289.792737111842</v>
      </c>
      <c r="H312" s="16">
        <f t="shared" si="104"/>
        <v>22000</v>
      </c>
      <c r="I312" s="16">
        <f t="shared" si="123"/>
        <v>68779.70601995819</v>
      </c>
      <c r="J312" s="16">
        <f t="shared" si="124"/>
        <v>27022.463808770699</v>
      </c>
      <c r="K312" s="16">
        <f t="shared" si="105"/>
        <v>41757.242211187491</v>
      </c>
      <c r="L312" s="16">
        <f t="shared" si="125"/>
        <v>11673.362743730666</v>
      </c>
      <c r="M312" s="16">
        <f t="shared" si="106"/>
        <v>9264.3391830608034</v>
      </c>
      <c r="N312" s="16">
        <f t="shared" si="126"/>
        <v>161283.50606910707</v>
      </c>
      <c r="O312" s="16">
        <f t="shared" si="127"/>
        <v>11444.021172427354</v>
      </c>
      <c r="P312" s="16">
        <f t="shared" si="107"/>
        <v>149839.4848966797</v>
      </c>
      <c r="Q312" s="16">
        <f t="shared" si="128"/>
        <v>39287.837296765516</v>
      </c>
      <c r="R312" s="16">
        <f t="shared" si="108"/>
        <v>22000</v>
      </c>
      <c r="S312" s="16">
        <f t="shared" si="129"/>
        <v>112701.01354459958</v>
      </c>
      <c r="T312" s="16">
        <f t="shared" si="130"/>
        <v>27097.674338277986</v>
      </c>
      <c r="U312" s="16">
        <f t="shared" si="109"/>
        <v>85603.339206321602</v>
      </c>
      <c r="V312" s="16">
        <f t="shared" si="131"/>
        <v>23201.278197899301</v>
      </c>
      <c r="W312" s="16">
        <f t="shared" si="110"/>
        <v>22000</v>
      </c>
      <c r="X312" s="16">
        <f t="shared" si="132"/>
        <v>135312.83561674319</v>
      </c>
      <c r="Y312" s="16">
        <f t="shared" si="133"/>
        <v>27134.771047687507</v>
      </c>
      <c r="Z312" s="16">
        <f t="shared" si="111"/>
        <v>108178.06456905568</v>
      </c>
      <c r="AA312" s="16">
        <f t="shared" si="134"/>
        <v>28867.002700520497</v>
      </c>
      <c r="AB312" s="16">
        <f t="shared" si="112"/>
        <v>22000</v>
      </c>
      <c r="AC312" s="16">
        <f t="shared" si="135"/>
        <v>123951.81133473149</v>
      </c>
      <c r="AD312" s="16">
        <f t="shared" si="136"/>
        <v>27116.266083915933</v>
      </c>
      <c r="AE312" s="16">
        <f t="shared" si="113"/>
        <v>96835.545250815558</v>
      </c>
      <c r="AF312" s="16">
        <f t="shared" si="137"/>
        <v>26042.314460692643</v>
      </c>
      <c r="AG312" s="16">
        <f t="shared" si="114"/>
        <v>22000</v>
      </c>
      <c r="AH312" s="16">
        <f t="shared" si="138"/>
        <v>118312.69827893501</v>
      </c>
      <c r="AI312" s="16">
        <f t="shared" si="139"/>
        <v>27106.980989970696</v>
      </c>
      <c r="AJ312" s="16">
        <f t="shared" si="115"/>
        <v>91205.717288964312</v>
      </c>
      <c r="AK312" s="16">
        <f t="shared" si="140"/>
        <v>24623.841047296584</v>
      </c>
      <c r="AL312" s="16">
        <f t="shared" si="116"/>
        <v>22000</v>
      </c>
      <c r="AM312" s="16">
        <f t="shared" si="141"/>
        <v>121128.81826434826</v>
      </c>
      <c r="AN312" s="16">
        <f t="shared" si="142"/>
        <v>27111.626240495571</v>
      </c>
      <c r="AO312" s="16">
        <f t="shared" si="117"/>
        <v>94017.192023852695</v>
      </c>
      <c r="AP312" s="16">
        <f t="shared" si="143"/>
        <v>25333.588791524642</v>
      </c>
      <c r="AQ312" s="16">
        <f t="shared" si="118"/>
        <v>22000</v>
      </c>
      <c r="AR312" s="16">
        <f t="shared" si="144"/>
        <v>121128.81826434826</v>
      </c>
      <c r="AS312" s="16">
        <f t="shared" si="145"/>
        <v>27111.626240495571</v>
      </c>
      <c r="AT312" s="16">
        <f t="shared" si="119"/>
        <v>94017.192023852695</v>
      </c>
      <c r="AU312" s="16">
        <f t="shared" si="146"/>
        <v>25333.588791524642</v>
      </c>
    </row>
    <row r="313" spans="2:47">
      <c r="B313" s="13">
        <v>16</v>
      </c>
      <c r="C313" s="16">
        <f t="shared" si="102"/>
        <v>1002.6833330692219</v>
      </c>
      <c r="D313" s="16">
        <f t="shared" si="120"/>
        <v>340742.99837070995</v>
      </c>
      <c r="E313" s="16">
        <f t="shared" si="121"/>
        <v>1250.186139609493</v>
      </c>
      <c r="F313" s="16">
        <f t="shared" si="103"/>
        <v>339492.81223110046</v>
      </c>
      <c r="G313" s="16">
        <f t="shared" si="122"/>
        <v>79403.471047854007</v>
      </c>
      <c r="H313" s="16">
        <f t="shared" si="104"/>
        <v>22000</v>
      </c>
      <c r="I313" s="16">
        <f t="shared" si="123"/>
        <v>42923.939558568069</v>
      </c>
      <c r="J313" s="16">
        <f t="shared" si="124"/>
        <v>27136.767729678038</v>
      </c>
      <c r="K313" s="16">
        <f t="shared" si="105"/>
        <v>15787.17182889003</v>
      </c>
      <c r="L313" s="16">
        <f t="shared" si="125"/>
        <v>4209.2097787772382</v>
      </c>
      <c r="M313" s="16">
        <f t="shared" si="106"/>
        <v>2896.5087745912074</v>
      </c>
      <c r="N313" s="16">
        <f t="shared" si="126"/>
        <v>154026.00010469294</v>
      </c>
      <c r="O313" s="16">
        <f t="shared" si="127"/>
        <v>3592.2619565484506</v>
      </c>
      <c r="P313" s="16">
        <f t="shared" si="107"/>
        <v>150433.73814814448</v>
      </c>
      <c r="Q313" s="16">
        <f t="shared" si="128"/>
        <v>37619.165800956558</v>
      </c>
      <c r="R313" s="16">
        <f t="shared" si="108"/>
        <v>17457.051528300075</v>
      </c>
      <c r="S313" s="16">
        <f t="shared" si="129"/>
        <v>87995.09650374623</v>
      </c>
      <c r="T313" s="16">
        <f t="shared" si="130"/>
        <v>21590.483776428588</v>
      </c>
      <c r="U313" s="16">
        <f t="shared" si="109"/>
        <v>66404.612727317639</v>
      </c>
      <c r="V313" s="16">
        <f t="shared" si="131"/>
        <v>17165.304667084823</v>
      </c>
      <c r="W313" s="16">
        <f t="shared" si="110"/>
        <v>4939.9796087924506</v>
      </c>
      <c r="X313" s="16">
        <f t="shared" si="132"/>
        <v>111200.55969311511</v>
      </c>
      <c r="Y313" s="16">
        <f t="shared" si="133"/>
        <v>6117.663847799312</v>
      </c>
      <c r="Z313" s="16">
        <f t="shared" si="111"/>
        <v>105082.8958453158</v>
      </c>
      <c r="AA313" s="16">
        <f t="shared" si="134"/>
        <v>26744.013351109992</v>
      </c>
      <c r="AB313" s="16">
        <f t="shared" si="112"/>
        <v>11271.465439542366</v>
      </c>
      <c r="AC313" s="16">
        <f t="shared" si="135"/>
        <v>99541.130385123353</v>
      </c>
      <c r="AD313" s="16">
        <f t="shared" si="136"/>
        <v>13949.451053386265</v>
      </c>
      <c r="AE313" s="16">
        <f t="shared" si="113"/>
        <v>85591.67933173709</v>
      </c>
      <c r="AF313" s="16">
        <f t="shared" si="137"/>
        <v>21953.733407781139</v>
      </c>
      <c r="AG313" s="16">
        <f t="shared" si="114"/>
        <v>14382.533048694298</v>
      </c>
      <c r="AH313" s="16">
        <f t="shared" si="138"/>
        <v>93754.005030017972</v>
      </c>
      <c r="AI313" s="16">
        <f t="shared" si="139"/>
        <v>17793.839880836225</v>
      </c>
      <c r="AJ313" s="16">
        <f t="shared" si="115"/>
        <v>75960.165149181747</v>
      </c>
      <c r="AK313" s="16">
        <f t="shared" si="140"/>
        <v>19559.227509131299</v>
      </c>
      <c r="AL313" s="16">
        <f t="shared" si="116"/>
        <v>12831.507959349668</v>
      </c>
      <c r="AM313" s="16">
        <f t="shared" si="141"/>
        <v>96644.032368999149</v>
      </c>
      <c r="AN313" s="16">
        <f t="shared" si="142"/>
        <v>15877.541666374109</v>
      </c>
      <c r="AO313" s="16">
        <f t="shared" si="117"/>
        <v>80766.490702625044</v>
      </c>
      <c r="AP313" s="16">
        <f t="shared" si="143"/>
        <v>20756.432728369455</v>
      </c>
      <c r="AQ313" s="16">
        <f t="shared" si="118"/>
        <v>12831.507959349668</v>
      </c>
      <c r="AR313" s="16">
        <f t="shared" si="144"/>
        <v>96644.032368999149</v>
      </c>
      <c r="AS313" s="16">
        <f t="shared" si="145"/>
        <v>15877.541666374109</v>
      </c>
      <c r="AT313" s="16">
        <f t="shared" si="119"/>
        <v>80766.490702625044</v>
      </c>
      <c r="AU313" s="16">
        <f t="shared" si="146"/>
        <v>20756.432728369455</v>
      </c>
    </row>
    <row r="314" spans="2:47">
      <c r="B314" s="13">
        <v>17</v>
      </c>
      <c r="C314" s="16">
        <f t="shared" si="102"/>
        <v>1002.6833330692219</v>
      </c>
      <c r="D314" s="16">
        <f t="shared" si="120"/>
        <v>348978.24140483746</v>
      </c>
      <c r="E314" s="16">
        <f t="shared" si="121"/>
        <v>1254.6744970225145</v>
      </c>
      <c r="F314" s="16">
        <f t="shared" si="103"/>
        <v>347723.56690781494</v>
      </c>
      <c r="G314" s="16">
        <f t="shared" si="122"/>
        <v>77566.660132614939</v>
      </c>
      <c r="H314" s="16">
        <f t="shared" si="104"/>
        <v>22000</v>
      </c>
      <c r="I314" s="16">
        <f t="shared" si="123"/>
        <v>16228.265409789219</v>
      </c>
      <c r="J314" s="16">
        <f t="shared" si="124"/>
        <v>27246.689061577399</v>
      </c>
      <c r="K314" s="16">
        <f t="shared" si="105"/>
        <v>-8896.6890542738965</v>
      </c>
      <c r="L314" s="16">
        <f t="shared" si="125"/>
        <v>0</v>
      </c>
      <c r="M314" s="16">
        <f t="shared" si="106"/>
        <v>2896.5087745912074</v>
      </c>
      <c r="N314" s="16">
        <f t="shared" si="126"/>
        <v>154636.85679200364</v>
      </c>
      <c r="O314" s="16">
        <f t="shared" si="127"/>
        <v>3605.9807856872458</v>
      </c>
      <c r="P314" s="16">
        <f t="shared" si="107"/>
        <v>151030.87600631639</v>
      </c>
      <c r="Q314" s="16">
        <f t="shared" si="128"/>
        <v>36021.493646553768</v>
      </c>
      <c r="R314" s="16">
        <f t="shared" si="108"/>
        <v>3828.2061132002927</v>
      </c>
      <c r="S314" s="16">
        <f t="shared" si="129"/>
        <v>68259.957606918892</v>
      </c>
      <c r="T314" s="16">
        <f t="shared" si="130"/>
        <v>4753.2793743469592</v>
      </c>
      <c r="U314" s="16">
        <f t="shared" si="109"/>
        <v>63506.678232571932</v>
      </c>
      <c r="V314" s="16">
        <f t="shared" si="131"/>
        <v>15656.862131442351</v>
      </c>
      <c r="W314" s="16">
        <f t="shared" si="110"/>
        <v>3389.0686641372208</v>
      </c>
      <c r="X314" s="16">
        <f t="shared" si="132"/>
        <v>108018.91195523393</v>
      </c>
      <c r="Y314" s="16">
        <f t="shared" si="133"/>
        <v>4213.307662508907</v>
      </c>
      <c r="Z314" s="16">
        <f t="shared" si="111"/>
        <v>103805.60429272502</v>
      </c>
      <c r="AA314" s="16">
        <f t="shared" si="134"/>
        <v>25196.917335625825</v>
      </c>
      <c r="AB314" s="16">
        <f t="shared" si="112"/>
        <v>3608.2264677869148</v>
      </c>
      <c r="AC314" s="16">
        <f t="shared" si="135"/>
        <v>87983.110852265832</v>
      </c>
      <c r="AD314" s="16">
        <f t="shared" si="136"/>
        <v>4482.9608151512221</v>
      </c>
      <c r="AE314" s="16">
        <f t="shared" si="113"/>
        <v>83500.15003711461</v>
      </c>
      <c r="AF314" s="16">
        <f t="shared" si="137"/>
        <v>20426.603399125514</v>
      </c>
      <c r="AG314" s="16">
        <f t="shared" si="114"/>
        <v>3718.0793168663172</v>
      </c>
      <c r="AH314" s="16">
        <f t="shared" si="138"/>
        <v>78082.49216344989</v>
      </c>
      <c r="AI314" s="16">
        <f t="shared" si="139"/>
        <v>4617.9946508288513</v>
      </c>
      <c r="AJ314" s="16">
        <f t="shared" si="115"/>
        <v>73464.497512621034</v>
      </c>
      <c r="AK314" s="16">
        <f t="shared" si="140"/>
        <v>18041.613412975752</v>
      </c>
      <c r="AL314" s="16">
        <f t="shared" si="116"/>
        <v>3663.0159186993355</v>
      </c>
      <c r="AM314" s="16">
        <f t="shared" si="141"/>
        <v>83023.106452856387</v>
      </c>
      <c r="AN314" s="16">
        <f t="shared" si="142"/>
        <v>4550.3187192918276</v>
      </c>
      <c r="AO314" s="16">
        <f t="shared" si="117"/>
        <v>78472.787733564561</v>
      </c>
      <c r="AP314" s="16">
        <f t="shared" si="143"/>
        <v>19234.134400274041</v>
      </c>
      <c r="AQ314" s="16">
        <f t="shared" si="118"/>
        <v>3663.0159186993355</v>
      </c>
      <c r="AR314" s="16">
        <f t="shared" si="144"/>
        <v>83023.106452856387</v>
      </c>
      <c r="AS314" s="16">
        <f t="shared" si="145"/>
        <v>4550.3187192918276</v>
      </c>
      <c r="AT314" s="16">
        <f t="shared" si="119"/>
        <v>78472.787733564561</v>
      </c>
      <c r="AU314" s="16">
        <f t="shared" si="146"/>
        <v>19234.134400274041</v>
      </c>
    </row>
    <row r="315" spans="2:47">
      <c r="B315" s="13">
        <v>18</v>
      </c>
      <c r="C315" s="16">
        <f t="shared" si="102"/>
        <v>1002.6833330692219</v>
      </c>
      <c r="D315" s="16">
        <f t="shared" si="120"/>
        <v>357438.96336721932</v>
      </c>
      <c r="E315" s="16">
        <f t="shared" si="121"/>
        <v>1258.9853727157706</v>
      </c>
      <c r="F315" s="16">
        <f t="shared" si="103"/>
        <v>356179.97799450357</v>
      </c>
      <c r="G315" s="16">
        <f t="shared" si="122"/>
        <v>75777.893956336091</v>
      </c>
      <c r="H315" s="16">
        <f t="shared" si="104"/>
        <v>6151.8853942405813</v>
      </c>
      <c r="I315" s="16">
        <f t="shared" si="123"/>
        <v>-9163.5897259021131</v>
      </c>
      <c r="J315" s="16">
        <f t="shared" si="124"/>
        <v>0</v>
      </c>
      <c r="K315" s="16">
        <f t="shared" si="105"/>
        <v>-15315.475120142695</v>
      </c>
      <c r="L315" s="16">
        <f t="shared" si="125"/>
        <v>0</v>
      </c>
      <c r="M315" s="16">
        <f t="shared" si="106"/>
        <v>2896.5087745912074</v>
      </c>
      <c r="N315" s="16">
        <f t="shared" si="126"/>
        <v>155250.67868193288</v>
      </c>
      <c r="O315" s="16">
        <f t="shared" si="127"/>
        <v>3619.1630269854359</v>
      </c>
      <c r="P315" s="16">
        <f t="shared" si="107"/>
        <v>151631.51565494743</v>
      </c>
      <c r="Q315" s="16">
        <f t="shared" si="128"/>
        <v>34491.931423386101</v>
      </c>
      <c r="R315" s="16">
        <f t="shared" si="108"/>
        <v>3828.2061132002927</v>
      </c>
      <c r="S315" s="16">
        <f t="shared" si="129"/>
        <v>65281.05482238999</v>
      </c>
      <c r="T315" s="16">
        <f t="shared" si="130"/>
        <v>4771.1956261298128</v>
      </c>
      <c r="U315" s="16">
        <f t="shared" si="109"/>
        <v>60509.859196260179</v>
      </c>
      <c r="V315" s="16">
        <f t="shared" si="131"/>
        <v>14227.989458185442</v>
      </c>
      <c r="W315" s="16">
        <f t="shared" si="110"/>
        <v>3389.0686641372208</v>
      </c>
      <c r="X315" s="16">
        <f t="shared" si="132"/>
        <v>106705.93287666376</v>
      </c>
      <c r="Y315" s="16">
        <f t="shared" si="133"/>
        <v>4228.9621838162639</v>
      </c>
      <c r="Z315" s="16">
        <f t="shared" si="111"/>
        <v>102476.97069284751</v>
      </c>
      <c r="AA315" s="16">
        <f t="shared" si="134"/>
        <v>23723.838081257651</v>
      </c>
      <c r="AB315" s="16">
        <f t="shared" si="112"/>
        <v>3608.2264677869148</v>
      </c>
      <c r="AC315" s="16">
        <f t="shared" si="135"/>
        <v>85833.144229151585</v>
      </c>
      <c r="AD315" s="16">
        <f t="shared" si="136"/>
        <v>4499.7374094095849</v>
      </c>
      <c r="AE315" s="16">
        <f t="shared" si="113"/>
        <v>81333.406819741998</v>
      </c>
      <c r="AF315" s="16">
        <f t="shared" si="137"/>
        <v>18976.229634045292</v>
      </c>
      <c r="AG315" s="16">
        <f t="shared" si="114"/>
        <v>3718.0793168663172</v>
      </c>
      <c r="AH315" s="16">
        <f t="shared" si="138"/>
        <v>75517.095573123675</v>
      </c>
      <c r="AI315" s="16">
        <f t="shared" si="139"/>
        <v>4635.3387075223272</v>
      </c>
      <c r="AJ315" s="16">
        <f t="shared" si="115"/>
        <v>70881.756865601346</v>
      </c>
      <c r="AK315" s="16">
        <f t="shared" si="140"/>
        <v>16602.152390927225</v>
      </c>
      <c r="AL315" s="16">
        <f t="shared" si="116"/>
        <v>3663.0159186993355</v>
      </c>
      <c r="AM315" s="16">
        <f t="shared" si="141"/>
        <v>80665.317422840366</v>
      </c>
      <c r="AN315" s="16">
        <f t="shared" si="142"/>
        <v>4567.3779760102261</v>
      </c>
      <c r="AO315" s="16">
        <f t="shared" si="117"/>
        <v>76097.939446830133</v>
      </c>
      <c r="AP315" s="16">
        <f t="shared" si="143"/>
        <v>17789.286303240882</v>
      </c>
      <c r="AQ315" s="16">
        <f t="shared" si="118"/>
        <v>3663.0159186993355</v>
      </c>
      <c r="AR315" s="16">
        <f t="shared" si="144"/>
        <v>80665.317422840366</v>
      </c>
      <c r="AS315" s="16">
        <f t="shared" si="145"/>
        <v>4567.3779760102261</v>
      </c>
      <c r="AT315" s="16">
        <f t="shared" si="119"/>
        <v>76097.939446830133</v>
      </c>
      <c r="AU315" s="16">
        <f t="shared" si="146"/>
        <v>17789.286303240882</v>
      </c>
    </row>
    <row r="316" spans="2:47">
      <c r="B316" s="13">
        <v>19</v>
      </c>
      <c r="C316" s="16">
        <f t="shared" si="102"/>
        <v>1002.6833330692219</v>
      </c>
      <c r="D316" s="16">
        <f t="shared" si="120"/>
        <v>366131.64657967002</v>
      </c>
      <c r="E316" s="16">
        <f t="shared" si="121"/>
        <v>1263.1245369940082</v>
      </c>
      <c r="F316" s="16">
        <f t="shared" si="103"/>
        <v>364868.52204267599</v>
      </c>
      <c r="G316" s="16">
        <f t="shared" si="122"/>
        <v>74035.751330896412</v>
      </c>
      <c r="H316" s="16">
        <f t="shared" si="104"/>
        <v>4711.1477028079053</v>
      </c>
      <c r="I316" s="16">
        <f t="shared" si="123"/>
        <v>-15774.939373746976</v>
      </c>
      <c r="J316" s="16">
        <f t="shared" si="124"/>
        <v>0</v>
      </c>
      <c r="K316" s="16">
        <f t="shared" si="105"/>
        <v>-20486.087076554883</v>
      </c>
      <c r="L316" s="16">
        <f t="shared" si="125"/>
        <v>0</v>
      </c>
      <c r="M316" s="16">
        <f t="shared" si="106"/>
        <v>2896.5087745912074</v>
      </c>
      <c r="N316" s="16">
        <f t="shared" si="126"/>
        <v>155868.10020234669</v>
      </c>
      <c r="O316" s="16">
        <f t="shared" si="127"/>
        <v>3631.8256273272764</v>
      </c>
      <c r="P316" s="16">
        <f t="shared" si="107"/>
        <v>152236.2745750194</v>
      </c>
      <c r="Q316" s="16">
        <f t="shared" si="128"/>
        <v>33027.693664069993</v>
      </c>
      <c r="R316" s="16">
        <f t="shared" si="108"/>
        <v>3828.2061132002927</v>
      </c>
      <c r="S316" s="16">
        <f t="shared" si="129"/>
        <v>62200.50466220369</v>
      </c>
      <c r="T316" s="16">
        <f t="shared" si="130"/>
        <v>4788.4094421563877</v>
      </c>
      <c r="U316" s="16">
        <f t="shared" si="109"/>
        <v>57412.095220047304</v>
      </c>
      <c r="V316" s="16">
        <f t="shared" si="131"/>
        <v>12875.166414493397</v>
      </c>
      <c r="W316" s="16">
        <f t="shared" si="110"/>
        <v>3389.0686641372208</v>
      </c>
      <c r="X316" s="16">
        <f t="shared" si="132"/>
        <v>105340.17725400567</v>
      </c>
      <c r="Y316" s="16">
        <f t="shared" si="133"/>
        <v>4244.0013651579275</v>
      </c>
      <c r="Z316" s="16">
        <f t="shared" si="111"/>
        <v>101096.17588884775</v>
      </c>
      <c r="AA316" s="16">
        <f t="shared" si="134"/>
        <v>22321.607266993346</v>
      </c>
      <c r="AB316" s="16">
        <f t="shared" si="112"/>
        <v>3608.2264677869148</v>
      </c>
      <c r="AC316" s="16">
        <f t="shared" si="135"/>
        <v>83605.862206285601</v>
      </c>
      <c r="AD316" s="16">
        <f t="shared" si="136"/>
        <v>4515.8554018608702</v>
      </c>
      <c r="AE316" s="16">
        <f t="shared" si="113"/>
        <v>79090.006804424731</v>
      </c>
      <c r="AF316" s="16">
        <f t="shared" si="137"/>
        <v>17599.269360640668</v>
      </c>
      <c r="AG316" s="16">
        <f t="shared" si="114"/>
        <v>3718.0793168663172</v>
      </c>
      <c r="AH316" s="16">
        <f t="shared" si="138"/>
        <v>72862.193152426247</v>
      </c>
      <c r="AI316" s="16">
        <f t="shared" si="139"/>
        <v>4652.0023233328047</v>
      </c>
      <c r="AJ316" s="16">
        <f t="shared" si="115"/>
        <v>68210.190829093437</v>
      </c>
      <c r="AK316" s="16">
        <f t="shared" si="140"/>
        <v>15237.413363653986</v>
      </c>
      <c r="AL316" s="16">
        <f t="shared" si="116"/>
        <v>3663.0159186993355</v>
      </c>
      <c r="AM316" s="16">
        <f t="shared" si="141"/>
        <v>78224.115874974581</v>
      </c>
      <c r="AN316" s="16">
        <f t="shared" si="142"/>
        <v>4583.7677496133992</v>
      </c>
      <c r="AO316" s="16">
        <f t="shared" si="117"/>
        <v>73640.348125361183</v>
      </c>
      <c r="AP316" s="16">
        <f t="shared" si="143"/>
        <v>16418.50171514785</v>
      </c>
      <c r="AQ316" s="16">
        <f t="shared" si="118"/>
        <v>3663.0159186993355</v>
      </c>
      <c r="AR316" s="16">
        <f t="shared" si="144"/>
        <v>78224.115874974581</v>
      </c>
      <c r="AS316" s="16">
        <f t="shared" si="145"/>
        <v>4583.7677496133992</v>
      </c>
      <c r="AT316" s="16">
        <f t="shared" si="119"/>
        <v>73640.348125361183</v>
      </c>
      <c r="AU316" s="16">
        <f t="shared" si="146"/>
        <v>16418.50171514785</v>
      </c>
    </row>
    <row r="317" spans="2:47">
      <c r="B317" s="13">
        <v>20</v>
      </c>
      <c r="C317" s="16">
        <f t="shared" si="102"/>
        <v>1002.6833330692219</v>
      </c>
      <c r="D317" s="16">
        <f t="shared" si="120"/>
        <v>375062.94854854839</v>
      </c>
      <c r="E317" s="16">
        <f t="shared" si="121"/>
        <v>1267.0976794493347</v>
      </c>
      <c r="F317" s="16">
        <f t="shared" si="103"/>
        <v>373795.85086909903</v>
      </c>
      <c r="G317" s="16">
        <f t="shared" si="122"/>
        <v>72338.854810544319</v>
      </c>
      <c r="H317" s="16">
        <f t="shared" si="104"/>
        <v>4711.1477028079053</v>
      </c>
      <c r="I317" s="16">
        <f t="shared" si="123"/>
        <v>-21100.669688851529</v>
      </c>
      <c r="J317" s="16">
        <f t="shared" si="124"/>
        <v>0</v>
      </c>
      <c r="K317" s="16">
        <f t="shared" si="105"/>
        <v>-25811.817391659435</v>
      </c>
      <c r="L317" s="16">
        <f t="shared" si="125"/>
        <v>0</v>
      </c>
      <c r="M317" s="16">
        <f t="shared" si="106"/>
        <v>2896.5087745912074</v>
      </c>
      <c r="N317" s="16">
        <f t="shared" si="126"/>
        <v>156489.75608664544</v>
      </c>
      <c r="O317" s="16">
        <f t="shared" si="127"/>
        <v>3643.9853434757106</v>
      </c>
      <c r="P317" s="16">
        <f t="shared" si="107"/>
        <v>152845.77074316973</v>
      </c>
      <c r="Q317" s="16">
        <f t="shared" si="128"/>
        <v>31626.096275411073</v>
      </c>
      <c r="R317" s="16">
        <f t="shared" si="108"/>
        <v>3828.2061132002927</v>
      </c>
      <c r="S317" s="16">
        <f t="shared" si="129"/>
        <v>59016.189160495429</v>
      </c>
      <c r="T317" s="16">
        <f t="shared" si="130"/>
        <v>4804.9431496233437</v>
      </c>
      <c r="U317" s="16">
        <f t="shared" si="109"/>
        <v>54211.246010872084</v>
      </c>
      <c r="V317" s="16">
        <f t="shared" si="131"/>
        <v>11595.004092342628</v>
      </c>
      <c r="W317" s="16">
        <f t="shared" si="110"/>
        <v>3389.0686641372208</v>
      </c>
      <c r="X317" s="16">
        <f t="shared" si="132"/>
        <v>103920.80304318215</v>
      </c>
      <c r="Y317" s="16">
        <f t="shared" si="133"/>
        <v>4258.4448998519601</v>
      </c>
      <c r="Z317" s="16">
        <f t="shared" si="111"/>
        <v>99662.358143330188</v>
      </c>
      <c r="AA317" s="16">
        <f t="shared" si="134"/>
        <v>20987.173646951356</v>
      </c>
      <c r="AB317" s="16">
        <f t="shared" si="112"/>
        <v>3608.2264677869148</v>
      </c>
      <c r="AC317" s="16">
        <f t="shared" si="135"/>
        <v>81299.781594540371</v>
      </c>
      <c r="AD317" s="16">
        <f t="shared" si="136"/>
        <v>4531.3357986064393</v>
      </c>
      <c r="AE317" s="16">
        <f t="shared" si="113"/>
        <v>76768.445795933934</v>
      </c>
      <c r="AF317" s="16">
        <f t="shared" si="137"/>
        <v>16292.503985476711</v>
      </c>
      <c r="AG317" s="16">
        <f t="shared" si="114"/>
        <v>3718.0793168663172</v>
      </c>
      <c r="AH317" s="16">
        <f t="shared" si="138"/>
        <v>70115.983560858309</v>
      </c>
      <c r="AI317" s="16">
        <f t="shared" si="139"/>
        <v>4668.007163683712</v>
      </c>
      <c r="AJ317" s="16">
        <f t="shared" si="115"/>
        <v>65447.9763971746</v>
      </c>
      <c r="AK317" s="16">
        <f t="shared" si="140"/>
        <v>13944.092981936901</v>
      </c>
      <c r="AL317" s="16">
        <f t="shared" si="116"/>
        <v>3663.0159186993355</v>
      </c>
      <c r="AM317" s="16">
        <f t="shared" si="141"/>
        <v>75697.859451983779</v>
      </c>
      <c r="AN317" s="16">
        <f t="shared" si="142"/>
        <v>4599.5093749574398</v>
      </c>
      <c r="AO317" s="16">
        <f t="shared" si="117"/>
        <v>71098.350077026334</v>
      </c>
      <c r="AP317" s="16">
        <f t="shared" si="143"/>
        <v>15118.519851838653</v>
      </c>
      <c r="AQ317" s="16">
        <f t="shared" si="118"/>
        <v>3663.0159186993355</v>
      </c>
      <c r="AR317" s="16">
        <f t="shared" si="144"/>
        <v>75697.859451983779</v>
      </c>
      <c r="AS317" s="16">
        <f t="shared" si="145"/>
        <v>4599.5093749574398</v>
      </c>
      <c r="AT317" s="16">
        <f t="shared" si="119"/>
        <v>71098.350077026334</v>
      </c>
      <c r="AU317" s="16">
        <f t="shared" si="146"/>
        <v>15118.519851838653</v>
      </c>
    </row>
    <row r="318" spans="2:47">
      <c r="B318" s="13">
        <v>21</v>
      </c>
      <c r="C318" s="16">
        <f t="shared" si="102"/>
        <v>1002.6833330692219</v>
      </c>
      <c r="D318" s="16">
        <f t="shared" si="120"/>
        <v>384239.70694238169</v>
      </c>
      <c r="E318" s="16">
        <f t="shared" si="121"/>
        <v>1270.9103998737864</v>
      </c>
      <c r="F318" s="16">
        <f t="shared" si="103"/>
        <v>382968.79654250789</v>
      </c>
      <c r="G318" s="16">
        <f t="shared" si="122"/>
        <v>70685.869583630847</v>
      </c>
      <c r="H318" s="16">
        <f t="shared" si="104"/>
        <v>4711.1477028079053</v>
      </c>
      <c r="I318" s="16">
        <f t="shared" si="123"/>
        <v>-26586.17191340922</v>
      </c>
      <c r="J318" s="16">
        <f t="shared" si="124"/>
        <v>0</v>
      </c>
      <c r="K318" s="16">
        <f t="shared" si="105"/>
        <v>-31297.319616217126</v>
      </c>
      <c r="L318" s="16">
        <f t="shared" si="125"/>
        <v>0</v>
      </c>
      <c r="M318" s="16">
        <f t="shared" si="106"/>
        <v>2896.5087745912074</v>
      </c>
      <c r="N318" s="16">
        <f t="shared" si="126"/>
        <v>157116.2815777339</v>
      </c>
      <c r="O318" s="16">
        <f t="shared" si="127"/>
        <v>3655.6587108657864</v>
      </c>
      <c r="P318" s="16">
        <f t="shared" si="107"/>
        <v>153460.6228668681</v>
      </c>
      <c r="Q318" s="16">
        <f t="shared" si="128"/>
        <v>30284.553933093339</v>
      </c>
      <c r="R318" s="16">
        <f t="shared" si="108"/>
        <v>3828.2061132002927</v>
      </c>
      <c r="S318" s="16">
        <f t="shared" si="129"/>
        <v>55725.908224415849</v>
      </c>
      <c r="T318" s="16">
        <f t="shared" si="130"/>
        <v>4820.8188115529956</v>
      </c>
      <c r="U318" s="16">
        <f t="shared" si="109"/>
        <v>50905.089412862857</v>
      </c>
      <c r="V318" s="16">
        <f t="shared" si="131"/>
        <v>10384.241596372576</v>
      </c>
      <c r="W318" s="16">
        <f t="shared" si="110"/>
        <v>3389.0686641372208</v>
      </c>
      <c r="X318" s="16">
        <f t="shared" si="132"/>
        <v>102446.92442985484</v>
      </c>
      <c r="Y318" s="16">
        <f t="shared" si="133"/>
        <v>4272.3122353005701</v>
      </c>
      <c r="Z318" s="16">
        <f t="shared" si="111"/>
        <v>98174.612194554269</v>
      </c>
      <c r="AA318" s="16">
        <f t="shared" si="134"/>
        <v>19717.600068599375</v>
      </c>
      <c r="AB318" s="16">
        <f t="shared" si="112"/>
        <v>3608.2264677869148</v>
      </c>
      <c r="AC318" s="16">
        <f t="shared" si="135"/>
        <v>78913.356171472333</v>
      </c>
      <c r="AD318" s="16">
        <f t="shared" si="136"/>
        <v>4546.1993502855639</v>
      </c>
      <c r="AE318" s="16">
        <f t="shared" si="113"/>
        <v>74367.156821186771</v>
      </c>
      <c r="AF318" s="16">
        <f t="shared" si="137"/>
        <v>15052.835926275817</v>
      </c>
      <c r="AG318" s="16">
        <f t="shared" si="114"/>
        <v>3718.0793168663172</v>
      </c>
      <c r="AH318" s="16">
        <f t="shared" si="138"/>
        <v>67276.592857711672</v>
      </c>
      <c r="AI318" s="16">
        <f t="shared" si="139"/>
        <v>4683.3746340768503</v>
      </c>
      <c r="AJ318" s="16">
        <f t="shared" si="115"/>
        <v>62593.218223634824</v>
      </c>
      <c r="AK318" s="16">
        <f t="shared" si="140"/>
        <v>12719.012396885922</v>
      </c>
      <c r="AL318" s="16">
        <f t="shared" si="116"/>
        <v>3663.0159186993355</v>
      </c>
      <c r="AM318" s="16">
        <f t="shared" si="141"/>
        <v>73084.837978178446</v>
      </c>
      <c r="AN318" s="16">
        <f t="shared" si="142"/>
        <v>4614.6239291881629</v>
      </c>
      <c r="AO318" s="16">
        <f t="shared" si="117"/>
        <v>68470.214048990281</v>
      </c>
      <c r="AP318" s="16">
        <f t="shared" si="143"/>
        <v>13886.202678649906</v>
      </c>
      <c r="AQ318" s="16">
        <f t="shared" si="118"/>
        <v>3663.0159186993355</v>
      </c>
      <c r="AR318" s="16">
        <f t="shared" si="144"/>
        <v>73084.837978178446</v>
      </c>
      <c r="AS318" s="16">
        <f t="shared" si="145"/>
        <v>4614.6239291881629</v>
      </c>
      <c r="AT318" s="16">
        <f t="shared" si="119"/>
        <v>68470.214048990281</v>
      </c>
      <c r="AU318" s="16">
        <f t="shared" si="146"/>
        <v>13886.202678649906</v>
      </c>
    </row>
    <row r="319" spans="2:47">
      <c r="B319" s="13">
        <v>22</v>
      </c>
      <c r="C319" s="16">
        <f t="shared" si="102"/>
        <v>1002.6833330692219</v>
      </c>
      <c r="D319" s="16">
        <f t="shared" si="120"/>
        <v>393668.94471790554</v>
      </c>
      <c r="E319" s="16">
        <f t="shared" si="121"/>
        <v>1274.5682003026391</v>
      </c>
      <c r="F319" s="16">
        <f t="shared" si="103"/>
        <v>392394.37651760288</v>
      </c>
      <c r="G319" s="16">
        <f t="shared" si="122"/>
        <v>69075.502363871608</v>
      </c>
      <c r="H319" s="16">
        <f t="shared" si="104"/>
        <v>4711.1477028079053</v>
      </c>
      <c r="I319" s="16">
        <f t="shared" si="123"/>
        <v>-32236.239204703641</v>
      </c>
      <c r="J319" s="16">
        <f t="shared" si="124"/>
        <v>0</v>
      </c>
      <c r="K319" s="16">
        <f t="shared" si="105"/>
        <v>-36947.386907511544</v>
      </c>
      <c r="L319" s="16">
        <f t="shared" si="125"/>
        <v>0</v>
      </c>
      <c r="M319" s="16">
        <f t="shared" si="106"/>
        <v>2896.5087745912074</v>
      </c>
      <c r="N319" s="16">
        <f t="shared" si="126"/>
        <v>157748.31266976838</v>
      </c>
      <c r="O319" s="16">
        <f t="shared" si="127"/>
        <v>3666.8620159468951</v>
      </c>
      <c r="P319" s="16">
        <f t="shared" si="107"/>
        <v>154081.45065382149</v>
      </c>
      <c r="Q319" s="16">
        <f t="shared" si="128"/>
        <v>29000.577450278139</v>
      </c>
      <c r="R319" s="16">
        <f t="shared" si="108"/>
        <v>3828.2061132002927</v>
      </c>
      <c r="S319" s="16">
        <f t="shared" si="129"/>
        <v>52327.377611058248</v>
      </c>
      <c r="T319" s="16">
        <f t="shared" si="130"/>
        <v>4836.0581869851803</v>
      </c>
      <c r="U319" s="16">
        <f t="shared" si="109"/>
        <v>47491.319424073066</v>
      </c>
      <c r="V319" s="16">
        <f t="shared" si="131"/>
        <v>9239.7426856169313</v>
      </c>
      <c r="W319" s="16">
        <f t="shared" si="110"/>
        <v>3389.0686641372208</v>
      </c>
      <c r="X319" s="16">
        <f t="shared" si="132"/>
        <v>100917.61085927012</v>
      </c>
      <c r="Y319" s="16">
        <f t="shared" si="133"/>
        <v>4285.6225391156331</v>
      </c>
      <c r="Z319" s="16">
        <f t="shared" si="111"/>
        <v>96631.988320154487</v>
      </c>
      <c r="AA319" s="16">
        <f t="shared" si="134"/>
        <v>18510.060454917741</v>
      </c>
      <c r="AB319" s="16">
        <f t="shared" si="112"/>
        <v>3608.2264677869148</v>
      </c>
      <c r="AC319" s="16">
        <f t="shared" si="135"/>
        <v>76444.975182770722</v>
      </c>
      <c r="AD319" s="16">
        <f t="shared" si="136"/>
        <v>4560.466515285294</v>
      </c>
      <c r="AE319" s="16">
        <f t="shared" si="113"/>
        <v>71884.508667485425</v>
      </c>
      <c r="AF319" s="16">
        <f t="shared" si="137"/>
        <v>13877.285423664836</v>
      </c>
      <c r="AG319" s="16">
        <f t="shared" si="114"/>
        <v>3718.0793168663172</v>
      </c>
      <c r="AH319" s="16">
        <f t="shared" si="138"/>
        <v>64342.072740803182</v>
      </c>
      <c r="AI319" s="16">
        <f t="shared" si="139"/>
        <v>4698.1258418064963</v>
      </c>
      <c r="AJ319" s="16">
        <f t="shared" si="115"/>
        <v>59643.946898996684</v>
      </c>
      <c r="AK319" s="16">
        <f t="shared" si="140"/>
        <v>11559.113986654713</v>
      </c>
      <c r="AL319" s="16">
        <f t="shared" si="116"/>
        <v>3663.0159186993355</v>
      </c>
      <c r="AM319" s="16">
        <f t="shared" si="141"/>
        <v>70383.271829519072</v>
      </c>
      <c r="AN319" s="16">
        <f t="shared" si="142"/>
        <v>4629.1321942074437</v>
      </c>
      <c r="AO319" s="16">
        <f t="shared" si="117"/>
        <v>65754.139635311629</v>
      </c>
      <c r="AP319" s="16">
        <f t="shared" si="143"/>
        <v>12718.531679725294</v>
      </c>
      <c r="AQ319" s="16">
        <f t="shared" si="118"/>
        <v>3663.0159186993355</v>
      </c>
      <c r="AR319" s="16">
        <f t="shared" si="144"/>
        <v>70383.271829519072</v>
      </c>
      <c r="AS319" s="16">
        <f t="shared" si="145"/>
        <v>4629.1321942074437</v>
      </c>
      <c r="AT319" s="16">
        <f t="shared" si="119"/>
        <v>65754.139635311629</v>
      </c>
      <c r="AU319" s="16">
        <f t="shared" si="146"/>
        <v>12718.531679725294</v>
      </c>
    </row>
    <row r="320" spans="2:47">
      <c r="B320" s="13">
        <v>23</v>
      </c>
      <c r="C320" s="16">
        <f t="shared" si="102"/>
        <v>1002.6833330692219</v>
      </c>
      <c r="D320" s="16">
        <f t="shared" si="120"/>
        <v>403357.87539750471</v>
      </c>
      <c r="E320" s="16">
        <f t="shared" si="121"/>
        <v>1278.0764781188341</v>
      </c>
      <c r="F320" s="16">
        <f t="shared" si="103"/>
        <v>402079.79891938588</v>
      </c>
      <c r="G320" s="16">
        <f t="shared" si="122"/>
        <v>67506.500284107591</v>
      </c>
      <c r="H320" s="16">
        <f t="shared" si="104"/>
        <v>4711.1477028079053</v>
      </c>
      <c r="I320" s="16">
        <f t="shared" si="123"/>
        <v>-38055.808514736891</v>
      </c>
      <c r="J320" s="16">
        <f t="shared" si="124"/>
        <v>0</v>
      </c>
      <c r="K320" s="16">
        <f t="shared" si="105"/>
        <v>-42766.956217544794</v>
      </c>
      <c r="L320" s="16">
        <f t="shared" si="125"/>
        <v>0</v>
      </c>
      <c r="M320" s="16">
        <f t="shared" si="106"/>
        <v>2896.5087745912074</v>
      </c>
      <c r="N320" s="16">
        <f t="shared" si="126"/>
        <v>158386.48638508926</v>
      </c>
      <c r="O320" s="16">
        <f t="shared" si="127"/>
        <v>3677.6112718743534</v>
      </c>
      <c r="P320" s="16">
        <f t="shared" si="107"/>
        <v>154708.87511321489</v>
      </c>
      <c r="Q320" s="16">
        <f t="shared" si="128"/>
        <v>27771.771129970326</v>
      </c>
      <c r="R320" s="16">
        <f t="shared" si="108"/>
        <v>3828.2061132002927</v>
      </c>
      <c r="S320" s="16">
        <f t="shared" si="129"/>
        <v>48818.226888781668</v>
      </c>
      <c r="T320" s="16">
        <f t="shared" si="130"/>
        <v>4850.6826957806752</v>
      </c>
      <c r="U320" s="16">
        <f t="shared" si="109"/>
        <v>43967.544193000991</v>
      </c>
      <c r="V320" s="16">
        <f t="shared" si="131"/>
        <v>8158.4923828725814</v>
      </c>
      <c r="W320" s="16">
        <f t="shared" si="110"/>
        <v>3389.0686641372208</v>
      </c>
      <c r="X320" s="16">
        <f t="shared" si="132"/>
        <v>99331.886073819609</v>
      </c>
      <c r="Y320" s="16">
        <f t="shared" si="133"/>
        <v>4298.3946692500576</v>
      </c>
      <c r="Z320" s="16">
        <f t="shared" si="111"/>
        <v>95033.491404569548</v>
      </c>
      <c r="AA320" s="16">
        <f t="shared" si="134"/>
        <v>17361.836762392286</v>
      </c>
      <c r="AB320" s="16">
        <f t="shared" si="112"/>
        <v>3608.2264677869148</v>
      </c>
      <c r="AC320" s="16">
        <f t="shared" si="135"/>
        <v>73892.961839654978</v>
      </c>
      <c r="AD320" s="16">
        <f t="shared" si="136"/>
        <v>4574.1574272561375</v>
      </c>
      <c r="AE320" s="16">
        <f t="shared" si="113"/>
        <v>69318.804412398837</v>
      </c>
      <c r="AF320" s="16">
        <f t="shared" si="137"/>
        <v>12762.987324794436</v>
      </c>
      <c r="AG320" s="16">
        <f t="shared" si="114"/>
        <v>3718.0793168663172</v>
      </c>
      <c r="AH320" s="16">
        <f t="shared" si="138"/>
        <v>61310.398775354653</v>
      </c>
      <c r="AI320" s="16">
        <f t="shared" si="139"/>
        <v>4712.2815621314212</v>
      </c>
      <c r="AJ320" s="16">
        <f t="shared" si="115"/>
        <v>56598.117213223231</v>
      </c>
      <c r="AK320" s="16">
        <f t="shared" si="140"/>
        <v>10461.458052945549</v>
      </c>
      <c r="AL320" s="16">
        <f t="shared" si="116"/>
        <v>3663.0159186993355</v>
      </c>
      <c r="AM320" s="16">
        <f t="shared" si="141"/>
        <v>67591.310296722237</v>
      </c>
      <c r="AN320" s="16">
        <f t="shared" si="142"/>
        <v>4643.0546235210941</v>
      </c>
      <c r="AO320" s="16">
        <f t="shared" si="117"/>
        <v>62948.255673201144</v>
      </c>
      <c r="AP320" s="16">
        <f t="shared" si="143"/>
        <v>11612.604598170627</v>
      </c>
      <c r="AQ320" s="16">
        <f t="shared" si="118"/>
        <v>3663.0159186993355</v>
      </c>
      <c r="AR320" s="16">
        <f t="shared" si="144"/>
        <v>67591.310296722237</v>
      </c>
      <c r="AS320" s="16">
        <f t="shared" si="145"/>
        <v>4643.0546235210941</v>
      </c>
      <c r="AT320" s="16">
        <f t="shared" si="119"/>
        <v>62948.255673201144</v>
      </c>
      <c r="AU320" s="16">
        <f t="shared" si="146"/>
        <v>11612.604598170627</v>
      </c>
    </row>
    <row r="321" spans="2:47">
      <c r="B321" s="13">
        <v>24</v>
      </c>
      <c r="C321" s="16">
        <f t="shared" si="102"/>
        <v>1002.6833330692219</v>
      </c>
      <c r="D321" s="16">
        <f t="shared" si="120"/>
        <v>413313.90850119351</v>
      </c>
      <c r="E321" s="16">
        <f t="shared" si="121"/>
        <v>1281.4405201493073</v>
      </c>
      <c r="F321" s="16">
        <f t="shared" si="103"/>
        <v>412032.4679810442</v>
      </c>
      <c r="G321" s="16">
        <f t="shared" si="122"/>
        <v>65977.649795283709</v>
      </c>
      <c r="H321" s="16">
        <f t="shared" si="104"/>
        <v>4711.1477028079053</v>
      </c>
      <c r="I321" s="16">
        <f t="shared" si="123"/>
        <v>-44049.964904071137</v>
      </c>
      <c r="J321" s="16">
        <f t="shared" si="124"/>
        <v>0</v>
      </c>
      <c r="K321" s="16">
        <f t="shared" si="105"/>
        <v>-48761.11260687904</v>
      </c>
      <c r="L321" s="16">
        <f t="shared" si="125"/>
        <v>0</v>
      </c>
      <c r="M321" s="16">
        <f t="shared" si="106"/>
        <v>2896.5087745912074</v>
      </c>
      <c r="N321" s="16">
        <f t="shared" si="126"/>
        <v>159031.44108387813</v>
      </c>
      <c r="O321" s="16">
        <f t="shared" si="127"/>
        <v>3687.9221973492486</v>
      </c>
      <c r="P321" s="16">
        <f t="shared" si="107"/>
        <v>155343.51888652888</v>
      </c>
      <c r="Q321" s="16">
        <f t="shared" si="128"/>
        <v>26595.830110254603</v>
      </c>
      <c r="R321" s="16">
        <f t="shared" si="108"/>
        <v>3828.2061132002927</v>
      </c>
      <c r="S321" s="16">
        <f t="shared" si="129"/>
        <v>45195.99737775344</v>
      </c>
      <c r="T321" s="16">
        <f t="shared" si="130"/>
        <v>4864.7133877715714</v>
      </c>
      <c r="U321" s="16">
        <f t="shared" si="109"/>
        <v>40331.283989981865</v>
      </c>
      <c r="V321" s="16">
        <f t="shared" si="131"/>
        <v>7137.5935644703668</v>
      </c>
      <c r="W321" s="16">
        <f t="shared" si="110"/>
        <v>3389.0686641372208</v>
      </c>
      <c r="X321" s="16">
        <f t="shared" si="132"/>
        <v>97688.727154413224</v>
      </c>
      <c r="Y321" s="16">
        <f t="shared" si="133"/>
        <v>4310.6471479001393</v>
      </c>
      <c r="Z321" s="16">
        <f t="shared" si="111"/>
        <v>93378.08000651309</v>
      </c>
      <c r="AA321" s="16">
        <f t="shared" si="134"/>
        <v>16270.315925832865</v>
      </c>
      <c r="AB321" s="16">
        <f t="shared" si="112"/>
        <v>3608.2264677869148</v>
      </c>
      <c r="AC321" s="16">
        <f t="shared" si="135"/>
        <v>71255.571807681263</v>
      </c>
      <c r="AD321" s="16">
        <f t="shared" si="136"/>
        <v>4587.2918666837813</v>
      </c>
      <c r="AE321" s="16">
        <f t="shared" si="113"/>
        <v>66668.279940997483</v>
      </c>
      <c r="AF321" s="16">
        <f t="shared" si="137"/>
        <v>11707.187850699987</v>
      </c>
      <c r="AG321" s="16">
        <f t="shared" si="114"/>
        <v>3718.0793168663172</v>
      </c>
      <c r="AH321" s="16">
        <f t="shared" si="138"/>
        <v>58179.468608160692</v>
      </c>
      <c r="AI321" s="16">
        <f t="shared" si="139"/>
        <v>4725.8622086476316</v>
      </c>
      <c r="AJ321" s="16">
        <f t="shared" si="115"/>
        <v>53453.606399513061</v>
      </c>
      <c r="AK321" s="16">
        <f t="shared" si="140"/>
        <v>9423.2194996183007</v>
      </c>
      <c r="AL321" s="16">
        <f t="shared" si="116"/>
        <v>3663.0159186993355</v>
      </c>
      <c r="AM321" s="16">
        <f t="shared" si="141"/>
        <v>64707.029936710387</v>
      </c>
      <c r="AN321" s="16">
        <f t="shared" si="142"/>
        <v>4656.4113132148304</v>
      </c>
      <c r="AO321" s="16">
        <f t="shared" si="117"/>
        <v>60050.618623495553</v>
      </c>
      <c r="AP321" s="16">
        <f t="shared" si="143"/>
        <v>10565.632159140278</v>
      </c>
      <c r="AQ321" s="16">
        <f t="shared" si="118"/>
        <v>3663.0159186993355</v>
      </c>
      <c r="AR321" s="16">
        <f t="shared" si="144"/>
        <v>64707.029936710387</v>
      </c>
      <c r="AS321" s="16">
        <f t="shared" si="145"/>
        <v>4656.4113132148304</v>
      </c>
      <c r="AT321" s="16">
        <f t="shared" si="119"/>
        <v>60050.618623495553</v>
      </c>
      <c r="AU321" s="16">
        <f t="shared" si="146"/>
        <v>10565.632159140278</v>
      </c>
    </row>
    <row r="322" spans="2:47">
      <c r="B322" s="13">
        <v>25</v>
      </c>
      <c r="C322" s="16">
        <f t="shared" si="102"/>
        <v>1002.6833330692219</v>
      </c>
      <c r="D322" s="16">
        <f t="shared" si="120"/>
        <v>423544.65513643454</v>
      </c>
      <c r="E322" s="16">
        <f t="shared" si="121"/>
        <v>1284.6654976849677</v>
      </c>
      <c r="F322" s="16">
        <f t="shared" si="103"/>
        <v>422259.98963874957</v>
      </c>
      <c r="G322" s="16">
        <f t="shared" si="122"/>
        <v>64487.775573119987</v>
      </c>
      <c r="H322" s="16">
        <f t="shared" si="104"/>
        <v>4711.1477028079053</v>
      </c>
      <c r="I322" s="16">
        <f t="shared" si="123"/>
        <v>-50223.945985085411</v>
      </c>
      <c r="J322" s="16">
        <f t="shared" si="124"/>
        <v>0</v>
      </c>
      <c r="K322" s="16">
        <f t="shared" si="105"/>
        <v>-54935.093687893313</v>
      </c>
      <c r="L322" s="16">
        <f t="shared" si="125"/>
        <v>0</v>
      </c>
      <c r="M322" s="16">
        <f t="shared" si="106"/>
        <v>2896.5087745912074</v>
      </c>
      <c r="N322" s="16">
        <f t="shared" si="126"/>
        <v>159683.81680421848</v>
      </c>
      <c r="O322" s="16">
        <f t="shared" si="127"/>
        <v>3697.8101984058985</v>
      </c>
      <c r="P322" s="16">
        <f t="shared" si="107"/>
        <v>155986.00660581258</v>
      </c>
      <c r="Q322" s="16">
        <f t="shared" si="128"/>
        <v>25470.537710766795</v>
      </c>
      <c r="R322" s="16">
        <f t="shared" si="108"/>
        <v>3828.2061132002927</v>
      </c>
      <c r="S322" s="16">
        <f t="shared" si="129"/>
        <v>41458.140064661959</v>
      </c>
      <c r="T322" s="16">
        <f t="shared" si="130"/>
        <v>4878.1709159927532</v>
      </c>
      <c r="U322" s="16">
        <f t="shared" si="109"/>
        <v>36579.969148669203</v>
      </c>
      <c r="V322" s="16">
        <f t="shared" si="131"/>
        <v>6174.2635422196072</v>
      </c>
      <c r="W322" s="16">
        <f t="shared" si="110"/>
        <v>3389.0686641372208</v>
      </c>
      <c r="X322" s="16">
        <f t="shared" si="132"/>
        <v>95987.063561895076</v>
      </c>
      <c r="Y322" s="16">
        <f t="shared" si="133"/>
        <v>4322.3981389436722</v>
      </c>
      <c r="Z322" s="16">
        <f t="shared" si="111"/>
        <v>91664.66542295141</v>
      </c>
      <c r="AA322" s="16">
        <f t="shared" si="134"/>
        <v>15232.986800141936</v>
      </c>
      <c r="AB322" s="16">
        <f t="shared" si="112"/>
        <v>3608.2264677869148</v>
      </c>
      <c r="AC322" s="16">
        <f t="shared" si="135"/>
        <v>68530.991682548949</v>
      </c>
      <c r="AD322" s="16">
        <f t="shared" si="136"/>
        <v>4599.8892362663291</v>
      </c>
      <c r="AE322" s="16">
        <f t="shared" si="113"/>
        <v>63931.102446282617</v>
      </c>
      <c r="AF322" s="16">
        <f t="shared" si="137"/>
        <v>10707.241358341496</v>
      </c>
      <c r="AG322" s="16">
        <f t="shared" si="114"/>
        <v>3718.0793168663172</v>
      </c>
      <c r="AH322" s="16">
        <f t="shared" si="138"/>
        <v>54947.100162315459</v>
      </c>
      <c r="AI322" s="16">
        <f t="shared" si="139"/>
        <v>4738.8878076036754</v>
      </c>
      <c r="AJ322" s="16">
        <f t="shared" si="115"/>
        <v>50208.212354711781</v>
      </c>
      <c r="AK322" s="16">
        <f t="shared" si="140"/>
        <v>8441.6845047555071</v>
      </c>
      <c r="AL322" s="16">
        <f t="shared" si="116"/>
        <v>3663.0159186993355</v>
      </c>
      <c r="AM322" s="16">
        <f t="shared" si="141"/>
        <v>61728.432907836024</v>
      </c>
      <c r="AN322" s="16">
        <f t="shared" si="142"/>
        <v>4669.2219768039622</v>
      </c>
      <c r="AO322" s="16">
        <f t="shared" si="117"/>
        <v>57059.210931032059</v>
      </c>
      <c r="AP322" s="16">
        <f t="shared" si="143"/>
        <v>9574.9347869987505</v>
      </c>
      <c r="AQ322" s="16">
        <f t="shared" si="118"/>
        <v>3663.0159186993355</v>
      </c>
      <c r="AR322" s="16">
        <f t="shared" si="144"/>
        <v>61728.432907836024</v>
      </c>
      <c r="AS322" s="16">
        <f t="shared" si="145"/>
        <v>4669.2219768039622</v>
      </c>
      <c r="AT322" s="16">
        <f t="shared" si="119"/>
        <v>57059.210931032059</v>
      </c>
      <c r="AU322" s="16">
        <f t="shared" si="146"/>
        <v>9574.9347869987505</v>
      </c>
    </row>
    <row r="323" spans="2:47">
      <c r="B323" s="13">
        <v>26</v>
      </c>
      <c r="C323" s="16">
        <f t="shared" si="102"/>
        <v>1002.6833330692219</v>
      </c>
      <c r="D323" s="16">
        <f t="shared" si="120"/>
        <v>434057.93374925625</v>
      </c>
      <c r="E323" s="16">
        <f t="shared" si="121"/>
        <v>1287.7564623575124</v>
      </c>
      <c r="F323" s="16">
        <f t="shared" si="103"/>
        <v>432770.17728689872</v>
      </c>
      <c r="G323" s="16">
        <f t="shared" si="122"/>
        <v>63035.739434715433</v>
      </c>
      <c r="H323" s="16">
        <f t="shared" si="104"/>
        <v>4711.1477028079053</v>
      </c>
      <c r="I323" s="16">
        <f t="shared" si="123"/>
        <v>-56583.146498530114</v>
      </c>
      <c r="J323" s="16">
        <f t="shared" si="124"/>
        <v>0</v>
      </c>
      <c r="K323" s="16">
        <f t="shared" si="105"/>
        <v>-61294.294201338016</v>
      </c>
      <c r="L323" s="16">
        <f t="shared" si="125"/>
        <v>0</v>
      </c>
      <c r="M323" s="16">
        <f t="shared" si="106"/>
        <v>2896.5087745912074</v>
      </c>
      <c r="N323" s="16">
        <f t="shared" si="126"/>
        <v>160344.25563037899</v>
      </c>
      <c r="O323" s="16">
        <f t="shared" si="127"/>
        <v>3707.2903529484342</v>
      </c>
      <c r="P323" s="16">
        <f t="shared" si="107"/>
        <v>156636.96527743054</v>
      </c>
      <c r="Q323" s="16">
        <f t="shared" si="128"/>
        <v>24393.762788046759</v>
      </c>
      <c r="R323" s="16">
        <f t="shared" si="108"/>
        <v>3828.2061132002927</v>
      </c>
      <c r="S323" s="16">
        <f t="shared" si="129"/>
        <v>37602.013486683019</v>
      </c>
      <c r="T323" s="16">
        <f t="shared" si="130"/>
        <v>4891.0755137299248</v>
      </c>
      <c r="U323" s="16">
        <f t="shared" si="109"/>
        <v>32710.937972953096</v>
      </c>
      <c r="V323" s="16">
        <f t="shared" si="131"/>
        <v>5265.8306483293718</v>
      </c>
      <c r="W323" s="16">
        <f t="shared" si="110"/>
        <v>3389.0686641372208</v>
      </c>
      <c r="X323" s="16">
        <f t="shared" si="132"/>
        <v>94225.776174868675</v>
      </c>
      <c r="Y323" s="16">
        <f t="shared" si="133"/>
        <v>4333.6654286804487</v>
      </c>
      <c r="Z323" s="16">
        <f t="shared" si="111"/>
        <v>89892.11074618822</v>
      </c>
      <c r="AA323" s="16">
        <f t="shared" si="134"/>
        <v>14247.437108307746</v>
      </c>
      <c r="AB323" s="16">
        <f t="shared" si="112"/>
        <v>3608.2264677869148</v>
      </c>
      <c r="AC323" s="16">
        <f t="shared" si="135"/>
        <v>65717.337448631763</v>
      </c>
      <c r="AD323" s="16">
        <f t="shared" si="136"/>
        <v>4611.9685398481106</v>
      </c>
      <c r="AE323" s="16">
        <f t="shared" si="113"/>
        <v>61105.368908783654</v>
      </c>
      <c r="AF323" s="16">
        <f t="shared" si="137"/>
        <v>9760.6071073509647</v>
      </c>
      <c r="AG323" s="16">
        <f t="shared" si="114"/>
        <v>3718.0793168663172</v>
      </c>
      <c r="AH323" s="16">
        <f t="shared" si="138"/>
        <v>51611.029807902429</v>
      </c>
      <c r="AI323" s="16">
        <f t="shared" si="139"/>
        <v>4751.3779759017216</v>
      </c>
      <c r="AJ323" s="16">
        <f t="shared" si="115"/>
        <v>46859.651832000709</v>
      </c>
      <c r="AK323" s="16">
        <f t="shared" si="140"/>
        <v>7514.2471965964887</v>
      </c>
      <c r="AL323" s="16">
        <f t="shared" si="116"/>
        <v>3663.0159186993355</v>
      </c>
      <c r="AM323" s="16">
        <f t="shared" si="141"/>
        <v>58653.445284445101</v>
      </c>
      <c r="AN323" s="16">
        <f t="shared" si="142"/>
        <v>4681.5059237039859</v>
      </c>
      <c r="AO323" s="16">
        <f t="shared" si="117"/>
        <v>53971.939360741118</v>
      </c>
      <c r="AP323" s="16">
        <f t="shared" si="143"/>
        <v>8637.9393267771084</v>
      </c>
      <c r="AQ323" s="16">
        <f t="shared" si="118"/>
        <v>3663.0159186993355</v>
      </c>
      <c r="AR323" s="16">
        <f t="shared" si="144"/>
        <v>58653.445284445101</v>
      </c>
      <c r="AS323" s="16">
        <f t="shared" si="145"/>
        <v>4681.5059237039859</v>
      </c>
      <c r="AT323" s="16">
        <f t="shared" si="119"/>
        <v>53971.939360741118</v>
      </c>
      <c r="AU323" s="16">
        <f t="shared" si="146"/>
        <v>8637.9393267771084</v>
      </c>
    </row>
    <row r="324" spans="2:47">
      <c r="B324" s="13">
        <v>27</v>
      </c>
      <c r="C324" s="16">
        <f t="shared" si="102"/>
        <v>1002.6833330692219</v>
      </c>
      <c r="D324" s="16">
        <f t="shared" si="120"/>
        <v>444861.77604029467</v>
      </c>
      <c r="E324" s="16">
        <f t="shared" si="121"/>
        <v>1290.7183428080973</v>
      </c>
      <c r="F324" s="16">
        <f t="shared" si="103"/>
        <v>443571.0576974866</v>
      </c>
      <c r="G324" s="16">
        <f t="shared" si="122"/>
        <v>61620.439267099478</v>
      </c>
      <c r="H324" s="16">
        <f t="shared" si="104"/>
        <v>4711.1477028079053</v>
      </c>
      <c r="I324" s="16">
        <f t="shared" si="123"/>
        <v>-63133.123027378155</v>
      </c>
      <c r="J324" s="16">
        <f t="shared" si="124"/>
        <v>0</v>
      </c>
      <c r="K324" s="16">
        <f t="shared" si="105"/>
        <v>-67844.270730186065</v>
      </c>
      <c r="L324" s="16">
        <f t="shared" si="125"/>
        <v>0</v>
      </c>
      <c r="M324" s="16">
        <f t="shared" si="106"/>
        <v>2896.5087745912074</v>
      </c>
      <c r="N324" s="16">
        <f t="shared" si="126"/>
        <v>161013.40208728198</v>
      </c>
      <c r="O324" s="16">
        <f t="shared" si="127"/>
        <v>3716.3773978416411</v>
      </c>
      <c r="P324" s="16">
        <f t="shared" si="107"/>
        <v>157297.02468944035</v>
      </c>
      <c r="Q324" s="16">
        <f t="shared" si="128"/>
        <v>23363.457106726109</v>
      </c>
      <c r="R324" s="16">
        <f t="shared" si="108"/>
        <v>3828.2061132002927</v>
      </c>
      <c r="S324" s="16">
        <f t="shared" si="129"/>
        <v>33624.881579917404</v>
      </c>
      <c r="T324" s="16">
        <f t="shared" si="130"/>
        <v>4903.4469751231072</v>
      </c>
      <c r="U324" s="16">
        <f t="shared" si="109"/>
        <v>28721.434604794296</v>
      </c>
      <c r="V324" s="16">
        <f t="shared" si="131"/>
        <v>4409.7308331690911</v>
      </c>
      <c r="W324" s="16">
        <f t="shared" si="110"/>
        <v>3389.0686641372208</v>
      </c>
      <c r="X324" s="16">
        <f t="shared" si="132"/>
        <v>92403.69632043672</v>
      </c>
      <c r="Y324" s="16">
        <f t="shared" si="133"/>
        <v>4344.466409645358</v>
      </c>
      <c r="Z324" s="16">
        <f t="shared" si="111"/>
        <v>88059.229910791357</v>
      </c>
      <c r="AA324" s="16">
        <f t="shared" si="134"/>
        <v>13311.350404073746</v>
      </c>
      <c r="AB324" s="16">
        <f t="shared" si="112"/>
        <v>3608.2264677869148</v>
      </c>
      <c r="AC324" s="16">
        <f t="shared" si="135"/>
        <v>62812.652916095074</v>
      </c>
      <c r="AD324" s="16">
        <f t="shared" si="136"/>
        <v>4623.5483646646926</v>
      </c>
      <c r="AE324" s="16">
        <f t="shared" si="113"/>
        <v>58189.104551430384</v>
      </c>
      <c r="AF324" s="16">
        <f t="shared" si="137"/>
        <v>8864.846040634271</v>
      </c>
      <c r="AG324" s="16">
        <f t="shared" si="114"/>
        <v>3718.0793168663172</v>
      </c>
      <c r="AH324" s="16">
        <f t="shared" si="138"/>
        <v>48168.91050418681</v>
      </c>
      <c r="AI324" s="16">
        <f t="shared" si="139"/>
        <v>4763.3519025312535</v>
      </c>
      <c r="AJ324" s="16">
        <f t="shared" si="115"/>
        <v>43405.558601655554</v>
      </c>
      <c r="AK324" s="16">
        <f t="shared" si="140"/>
        <v>6638.4063428427507</v>
      </c>
      <c r="AL324" s="16">
        <f t="shared" si="116"/>
        <v>3663.0159186993355</v>
      </c>
      <c r="AM324" s="16">
        <f t="shared" si="141"/>
        <v>55479.915346480222</v>
      </c>
      <c r="AN324" s="16">
        <f t="shared" si="142"/>
        <v>4693.2820410727763</v>
      </c>
      <c r="AO324" s="16">
        <f t="shared" si="117"/>
        <v>50786.633305407449</v>
      </c>
      <c r="AP324" s="16">
        <f t="shared" si="143"/>
        <v>7752.1757792479893</v>
      </c>
      <c r="AQ324" s="16">
        <f t="shared" si="118"/>
        <v>3663.0159186993355</v>
      </c>
      <c r="AR324" s="16">
        <f t="shared" si="144"/>
        <v>55479.915346480222</v>
      </c>
      <c r="AS324" s="16">
        <f t="shared" si="145"/>
        <v>4693.2820410727763</v>
      </c>
      <c r="AT324" s="16">
        <f t="shared" si="119"/>
        <v>50786.633305407449</v>
      </c>
      <c r="AU324" s="16">
        <f t="shared" si="146"/>
        <v>7752.1757792479893</v>
      </c>
    </row>
    <row r="325" spans="2:47">
      <c r="B325" s="13">
        <v>28</v>
      </c>
      <c r="C325" s="16">
        <f t="shared" si="102"/>
        <v>1002.6833330692219</v>
      </c>
      <c r="D325" s="16">
        <f t="shared" si="120"/>
        <v>455964.43304955435</v>
      </c>
      <c r="E325" s="16">
        <f t="shared" si="121"/>
        <v>1293.5559420850298</v>
      </c>
      <c r="F325" s="16">
        <f t="shared" si="103"/>
        <v>454670.87710746931</v>
      </c>
      <c r="G325" s="16">
        <f t="shared" si="122"/>
        <v>60240.807969530782</v>
      </c>
      <c r="H325" s="16">
        <f t="shared" si="104"/>
        <v>4711.1477028079053</v>
      </c>
      <c r="I325" s="16">
        <f t="shared" si="123"/>
        <v>-69879.598852091643</v>
      </c>
      <c r="J325" s="16">
        <f t="shared" si="124"/>
        <v>0</v>
      </c>
      <c r="K325" s="16">
        <f t="shared" si="105"/>
        <v>-74590.746554899553</v>
      </c>
      <c r="L325" s="16">
        <f t="shared" si="125"/>
        <v>0</v>
      </c>
      <c r="M325" s="16">
        <f t="shared" si="106"/>
        <v>2896.5087745912074</v>
      </c>
      <c r="N325" s="16">
        <f t="shared" si="126"/>
        <v>161691.9035592633</v>
      </c>
      <c r="O325" s="16">
        <f t="shared" si="127"/>
        <v>3725.0857183660291</v>
      </c>
      <c r="P325" s="16">
        <f t="shared" si="107"/>
        <v>157966.81784089727</v>
      </c>
      <c r="Q325" s="16">
        <f t="shared" si="128"/>
        <v>22377.652732837265</v>
      </c>
      <c r="R325" s="16">
        <f t="shared" si="108"/>
        <v>3828.2061132002927</v>
      </c>
      <c r="S325" s="16">
        <f t="shared" si="129"/>
        <v>29523.911487652251</v>
      </c>
      <c r="T325" s="16">
        <f t="shared" si="130"/>
        <v>4915.3046390698055</v>
      </c>
      <c r="U325" s="16">
        <f t="shared" si="109"/>
        <v>24608.606848582443</v>
      </c>
      <c r="V325" s="16">
        <f t="shared" si="131"/>
        <v>3603.5042848240087</v>
      </c>
      <c r="W325" s="16">
        <f t="shared" si="110"/>
        <v>3389.0686641372208</v>
      </c>
      <c r="X325" s="16">
        <f t="shared" si="132"/>
        <v>90519.604794498868</v>
      </c>
      <c r="Y325" s="16">
        <f t="shared" si="133"/>
        <v>4354.8180672695189</v>
      </c>
      <c r="Z325" s="16">
        <f t="shared" si="111"/>
        <v>86164.786727229352</v>
      </c>
      <c r="AA325" s="16">
        <f t="shared" si="134"/>
        <v>12422.503056943428</v>
      </c>
      <c r="AB325" s="16">
        <f t="shared" si="112"/>
        <v>3608.2264677869148</v>
      </c>
      <c r="AC325" s="16">
        <f t="shared" si="135"/>
        <v>59814.908132597353</v>
      </c>
      <c r="AD325" s="16">
        <f t="shared" si="136"/>
        <v>4634.6468666589535</v>
      </c>
      <c r="AE325" s="16">
        <f t="shared" si="113"/>
        <v>55180.261265938403</v>
      </c>
      <c r="AF325" s="16">
        <f t="shared" si="137"/>
        <v>8017.6175871252672</v>
      </c>
      <c r="AG325" s="16">
        <f t="shared" si="114"/>
        <v>3718.0793168663172</v>
      </c>
      <c r="AH325" s="16">
        <f t="shared" si="138"/>
        <v>44618.309908985808</v>
      </c>
      <c r="AI325" s="16">
        <f t="shared" si="139"/>
        <v>4774.8283331873927</v>
      </c>
      <c r="AJ325" s="16">
        <f t="shared" si="115"/>
        <v>39843.481575798418</v>
      </c>
      <c r="AK325" s="16">
        <f t="shared" si="140"/>
        <v>5811.7620619587797</v>
      </c>
      <c r="AL325" s="16">
        <f t="shared" si="116"/>
        <v>3663.0159186993355</v>
      </c>
      <c r="AM325" s="16">
        <f t="shared" si="141"/>
        <v>52205.611839960533</v>
      </c>
      <c r="AN325" s="16">
        <f t="shared" si="142"/>
        <v>4704.5687787803845</v>
      </c>
      <c r="AO325" s="16">
        <f t="shared" si="117"/>
        <v>47501.043061180149</v>
      </c>
      <c r="AP325" s="16">
        <f t="shared" si="143"/>
        <v>6915.2740580792843</v>
      </c>
      <c r="AQ325" s="16">
        <f t="shared" si="118"/>
        <v>3663.0159186993355</v>
      </c>
      <c r="AR325" s="16">
        <f t="shared" si="144"/>
        <v>52205.611839960533</v>
      </c>
      <c r="AS325" s="16">
        <f t="shared" si="145"/>
        <v>4704.5687787803845</v>
      </c>
      <c r="AT325" s="16">
        <f t="shared" si="119"/>
        <v>47501.043061180149</v>
      </c>
      <c r="AU325" s="16">
        <f t="shared" si="146"/>
        <v>6915.2740580792843</v>
      </c>
    </row>
    <row r="326" spans="2:47">
      <c r="B326" s="13">
        <v>29</v>
      </c>
      <c r="C326" s="16">
        <f t="shared" si="102"/>
        <v>1002.6833330692219</v>
      </c>
      <c r="D326" s="16">
        <f t="shared" si="120"/>
        <v>467374.38141385198</v>
      </c>
      <c r="E326" s="16">
        <f t="shared" si="121"/>
        <v>1296.2739357100456</v>
      </c>
      <c r="F326" s="16">
        <f t="shared" si="103"/>
        <v>466078.10747814196</v>
      </c>
      <c r="G326" s="16">
        <f t="shared" si="122"/>
        <v>58895.812411139574</v>
      </c>
      <c r="H326" s="16">
        <f t="shared" si="104"/>
        <v>4711.1477028079053</v>
      </c>
      <c r="I326" s="16">
        <f t="shared" si="123"/>
        <v>-76828.468951546543</v>
      </c>
      <c r="J326" s="16">
        <f t="shared" si="124"/>
        <v>0</v>
      </c>
      <c r="K326" s="16">
        <f t="shared" si="105"/>
        <v>-81539.616654354453</v>
      </c>
      <c r="L326" s="16">
        <f t="shared" si="125"/>
        <v>0</v>
      </c>
      <c r="M326" s="16">
        <f t="shared" si="106"/>
        <v>2896.5087745912074</v>
      </c>
      <c r="N326" s="16">
        <f t="shared" si="126"/>
        <v>162380.41073137193</v>
      </c>
      <c r="O326" s="16">
        <f t="shared" si="127"/>
        <v>3733.429339852968</v>
      </c>
      <c r="P326" s="16">
        <f t="shared" si="107"/>
        <v>158646.98139151896</v>
      </c>
      <c r="Q326" s="16">
        <f t="shared" si="128"/>
        <v>21434.459454893204</v>
      </c>
      <c r="R326" s="16">
        <f t="shared" si="108"/>
        <v>3828.2061132002927</v>
      </c>
      <c r="S326" s="16">
        <f t="shared" si="129"/>
        <v>25296.171323931838</v>
      </c>
      <c r="T326" s="16">
        <f t="shared" si="130"/>
        <v>4926.6673761789216</v>
      </c>
      <c r="U326" s="16">
        <f t="shared" si="109"/>
        <v>20369.503947752917</v>
      </c>
      <c r="V326" s="16">
        <f t="shared" si="131"/>
        <v>2844.7920785307356</v>
      </c>
      <c r="W326" s="16">
        <f t="shared" si="110"/>
        <v>3389.0686641372208</v>
      </c>
      <c r="X326" s="16">
        <f t="shared" si="132"/>
        <v>88572.230868388142</v>
      </c>
      <c r="Y326" s="16">
        <f t="shared" si="133"/>
        <v>4364.7369691712738</v>
      </c>
      <c r="Z326" s="16">
        <f t="shared" si="111"/>
        <v>84207.493899216875</v>
      </c>
      <c r="AA326" s="16">
        <f t="shared" si="134"/>
        <v>11578.761266420865</v>
      </c>
      <c r="AB326" s="16">
        <f t="shared" si="112"/>
        <v>3608.2264677869148</v>
      </c>
      <c r="AC326" s="16">
        <f t="shared" si="135"/>
        <v>56721.997765708729</v>
      </c>
      <c r="AD326" s="16">
        <f t="shared" si="136"/>
        <v>4645.281758634771</v>
      </c>
      <c r="AE326" s="16">
        <f t="shared" si="113"/>
        <v>52076.716007073956</v>
      </c>
      <c r="AF326" s="16">
        <f t="shared" si="137"/>
        <v>7216.6764941756619</v>
      </c>
      <c r="AG326" s="16">
        <f t="shared" si="114"/>
        <v>3718.0793168663172</v>
      </c>
      <c r="AH326" s="16">
        <f t="shared" si="138"/>
        <v>40956.708451026228</v>
      </c>
      <c r="AI326" s="16">
        <f t="shared" si="139"/>
        <v>4785.8255578327007</v>
      </c>
      <c r="AJ326" s="16">
        <f t="shared" si="115"/>
        <v>36170.882893193528</v>
      </c>
      <c r="AK326" s="16">
        <f t="shared" si="140"/>
        <v>5032.0125642502408</v>
      </c>
      <c r="AL326" s="16">
        <f t="shared" si="116"/>
        <v>3663.0159186993355</v>
      </c>
      <c r="AM326" s="16">
        <f t="shared" si="141"/>
        <v>48828.222204309524</v>
      </c>
      <c r="AN326" s="16">
        <f t="shared" si="142"/>
        <v>4715.3841372691113</v>
      </c>
      <c r="AO326" s="16">
        <f t="shared" si="117"/>
        <v>44112.838067040415</v>
      </c>
      <c r="AP326" s="16">
        <f t="shared" si="143"/>
        <v>6124.9607766984191</v>
      </c>
      <c r="AQ326" s="16">
        <f t="shared" si="118"/>
        <v>3663.0159186993355</v>
      </c>
      <c r="AR326" s="16">
        <f t="shared" si="144"/>
        <v>48828.222204309524</v>
      </c>
      <c r="AS326" s="16">
        <f t="shared" si="145"/>
        <v>4715.3841372691113</v>
      </c>
      <c r="AT326" s="16">
        <f t="shared" si="119"/>
        <v>44112.838067040415</v>
      </c>
      <c r="AU326" s="16">
        <f t="shared" si="146"/>
        <v>6124.9607766984191</v>
      </c>
    </row>
    <row r="327" spans="2:47">
      <c r="B327" s="13">
        <v>30</v>
      </c>
      <c r="C327" s="16">
        <f t="shared" si="102"/>
        <v>1002.6833330692219</v>
      </c>
      <c r="D327" s="16">
        <f t="shared" si="120"/>
        <v>479100.32980108121</v>
      </c>
      <c r="E327" s="16">
        <f t="shared" si="121"/>
        <v>1298.8768703553242</v>
      </c>
      <c r="F327" s="16">
        <f t="shared" si="103"/>
        <v>477801.45293072588</v>
      </c>
      <c r="G327" s="16">
        <f t="shared" si="122"/>
        <v>57584.452405316762</v>
      </c>
      <c r="H327" s="16">
        <f t="shared" si="104"/>
        <v>4711.1477028079053</v>
      </c>
      <c r="I327" s="16">
        <f t="shared" si="123"/>
        <v>-83985.805153985086</v>
      </c>
      <c r="J327" s="16">
        <f t="shared" si="124"/>
        <v>0</v>
      </c>
      <c r="K327" s="16">
        <f t="shared" si="105"/>
        <v>-88696.952856792996</v>
      </c>
      <c r="L327" s="16">
        <f t="shared" si="125"/>
        <v>0</v>
      </c>
      <c r="M327" s="16">
        <f t="shared" si="106"/>
        <v>2896.5087745912074</v>
      </c>
      <c r="N327" s="16">
        <f t="shared" si="126"/>
        <v>163079.57805159802</v>
      </c>
      <c r="O327" s="16">
        <f t="shared" si="127"/>
        <v>3741.421921322361</v>
      </c>
      <c r="P327" s="16">
        <f t="shared" si="107"/>
        <v>159338.15613027566</v>
      </c>
      <c r="Q327" s="16">
        <f t="shared" si="128"/>
        <v>20532.062237781192</v>
      </c>
      <c r="R327" s="16">
        <f t="shared" si="108"/>
        <v>3828.2061132002927</v>
      </c>
      <c r="S327" s="16">
        <f t="shared" si="129"/>
        <v>20938.627888053135</v>
      </c>
      <c r="T327" s="16">
        <f t="shared" si="130"/>
        <v>4937.5535785345055</v>
      </c>
      <c r="U327" s="16">
        <f t="shared" si="109"/>
        <v>16001.07430951863</v>
      </c>
      <c r="V327" s="16">
        <f t="shared" si="131"/>
        <v>2131.3328632474836</v>
      </c>
      <c r="W327" s="16">
        <f t="shared" si="110"/>
        <v>3389.0686641372208</v>
      </c>
      <c r="X327" s="16">
        <f t="shared" si="132"/>
        <v>86560.251278761003</v>
      </c>
      <c r="Y327" s="16">
        <f t="shared" si="133"/>
        <v>4374.2392568663709</v>
      </c>
      <c r="Z327" s="16">
        <f t="shared" si="111"/>
        <v>82186.012021894625</v>
      </c>
      <c r="AA327" s="16">
        <f t="shared" si="134"/>
        <v>10778.078111664094</v>
      </c>
      <c r="AB327" s="16">
        <f t="shared" si="112"/>
        <v>3608.2264677869148</v>
      </c>
      <c r="AC327" s="16">
        <f t="shared" si="135"/>
        <v>53531.739452311602</v>
      </c>
      <c r="AD327" s="16">
        <f t="shared" si="136"/>
        <v>4655.4703010226394</v>
      </c>
      <c r="AE327" s="16">
        <f t="shared" si="113"/>
        <v>48876.269151288965</v>
      </c>
      <c r="AF327" s="16">
        <f t="shared" si="137"/>
        <v>6459.8696962877457</v>
      </c>
      <c r="AG327" s="16">
        <f t="shared" si="114"/>
        <v>3718.0793168663172</v>
      </c>
      <c r="AH327" s="16">
        <f t="shared" si="138"/>
        <v>37181.497361229354</v>
      </c>
      <c r="AI327" s="16">
        <f t="shared" si="139"/>
        <v>4796.3614009691901</v>
      </c>
      <c r="AJ327" s="16">
        <f t="shared" si="115"/>
        <v>32385.135960260166</v>
      </c>
      <c r="AK327" s="16">
        <f t="shared" si="140"/>
        <v>4296.9509296981387</v>
      </c>
      <c r="AL327" s="16">
        <f t="shared" si="116"/>
        <v>3663.0159186993355</v>
      </c>
      <c r="AM327" s="16">
        <f t="shared" si="141"/>
        <v>45345.350762633519</v>
      </c>
      <c r="AN327" s="16">
        <f t="shared" si="142"/>
        <v>4725.7456580744038</v>
      </c>
      <c r="AO327" s="16">
        <f t="shared" si="117"/>
        <v>40619.605104559116</v>
      </c>
      <c r="AP327" s="16">
        <f t="shared" si="143"/>
        <v>5379.0560717093231</v>
      </c>
      <c r="AQ327" s="16">
        <f t="shared" si="118"/>
        <v>3663.0159186993355</v>
      </c>
      <c r="AR327" s="16">
        <f t="shared" si="144"/>
        <v>45345.350762633519</v>
      </c>
      <c r="AS327" s="16">
        <f t="shared" si="145"/>
        <v>4725.7456580744038</v>
      </c>
      <c r="AT327" s="16">
        <f t="shared" si="119"/>
        <v>40619.605104559116</v>
      </c>
      <c r="AU327" s="16">
        <f t="shared" si="146"/>
        <v>5379.0560717093231</v>
      </c>
    </row>
    <row r="328" spans="2:47">
      <c r="B328" s="13">
        <v>31</v>
      </c>
      <c r="C328" s="16">
        <f t="shared" si="102"/>
        <v>1002.6833330692219</v>
      </c>
      <c r="D328" s="16">
        <f t="shared" si="120"/>
        <v>491151.22552561032</v>
      </c>
      <c r="E328" s="16">
        <f t="shared" si="121"/>
        <v>1301.3691630761259</v>
      </c>
      <c r="F328" s="16">
        <f t="shared" si="103"/>
        <v>489849.85636253422</v>
      </c>
      <c r="G328" s="16">
        <f t="shared" si="122"/>
        <v>56305.759702071904</v>
      </c>
      <c r="H328" s="16">
        <f t="shared" si="104"/>
        <v>4711.1477028079053</v>
      </c>
      <c r="I328" s="16">
        <f t="shared" si="123"/>
        <v>-91357.861442496782</v>
      </c>
      <c r="J328" s="16">
        <f t="shared" si="124"/>
        <v>0</v>
      </c>
      <c r="K328" s="16">
        <f t="shared" si="105"/>
        <v>-96069.009145304692</v>
      </c>
      <c r="L328" s="16">
        <f t="shared" si="125"/>
        <v>0</v>
      </c>
      <c r="M328" s="16">
        <f t="shared" si="106"/>
        <v>2896.5087745912074</v>
      </c>
      <c r="N328" s="16">
        <f t="shared" si="126"/>
        <v>163790.06421255556</v>
      </c>
      <c r="O328" s="16">
        <f t="shared" si="127"/>
        <v>3749.0767509526117</v>
      </c>
      <c r="P328" s="16">
        <f t="shared" si="107"/>
        <v>160040.98746160296</v>
      </c>
      <c r="Q328" s="16">
        <f t="shared" si="128"/>
        <v>19668.718713939801</v>
      </c>
      <c r="R328" s="16">
        <f t="shared" si="108"/>
        <v>3828.2061132002927</v>
      </c>
      <c r="S328" s="16">
        <f t="shared" si="129"/>
        <v>16448.144325726582</v>
      </c>
      <c r="T328" s="16">
        <f t="shared" si="130"/>
        <v>4947.9811520375779</v>
      </c>
      <c r="U328" s="16">
        <f t="shared" si="109"/>
        <v>11500.163173689005</v>
      </c>
      <c r="V328" s="16">
        <f t="shared" si="131"/>
        <v>1460.959591824512</v>
      </c>
      <c r="W328" s="16">
        <f t="shared" si="110"/>
        <v>3389.0686641372208</v>
      </c>
      <c r="X328" s="16">
        <f t="shared" si="132"/>
        <v>84482.289197786362</v>
      </c>
      <c r="Y328" s="16">
        <f t="shared" si="133"/>
        <v>4383.3406396948858</v>
      </c>
      <c r="Z328" s="16">
        <f t="shared" si="111"/>
        <v>80098.948558091477</v>
      </c>
      <c r="AA328" s="16">
        <f t="shared" si="134"/>
        <v>10018.490642042456</v>
      </c>
      <c r="AB328" s="16">
        <f t="shared" si="112"/>
        <v>3608.2264677869148</v>
      </c>
      <c r="AC328" s="16">
        <f t="shared" si="135"/>
        <v>50241.872111375982</v>
      </c>
      <c r="AD328" s="16">
        <f t="shared" si="136"/>
        <v>4665.229295040177</v>
      </c>
      <c r="AE328" s="16">
        <f t="shared" si="113"/>
        <v>45576.642816335807</v>
      </c>
      <c r="AF328" s="16">
        <f t="shared" si="137"/>
        <v>5745.1332261599937</v>
      </c>
      <c r="AG328" s="16">
        <f t="shared" si="114"/>
        <v>3718.0793168663172</v>
      </c>
      <c r="AH328" s="16">
        <f t="shared" si="138"/>
        <v>33289.976658989835</v>
      </c>
      <c r="AI328" s="16">
        <f t="shared" si="139"/>
        <v>4806.453214396166</v>
      </c>
      <c r="AJ328" s="16">
        <f t="shared" si="115"/>
        <v>28483.523444593669</v>
      </c>
      <c r="AK328" s="16">
        <f t="shared" si="140"/>
        <v>3604.4619287645605</v>
      </c>
      <c r="AL328" s="16">
        <f t="shared" si="116"/>
        <v>3663.0159186993355</v>
      </c>
      <c r="AM328" s="16">
        <f t="shared" si="141"/>
        <v>41754.516871180502</v>
      </c>
      <c r="AN328" s="16">
        <f t="shared" si="142"/>
        <v>4735.6704167858907</v>
      </c>
      <c r="AO328" s="16">
        <f t="shared" si="117"/>
        <v>37018.84645439461</v>
      </c>
      <c r="AP328" s="16">
        <f t="shared" si="143"/>
        <v>4675.4704689541768</v>
      </c>
      <c r="AQ328" s="16">
        <f t="shared" si="118"/>
        <v>3663.0159186993355</v>
      </c>
      <c r="AR328" s="16">
        <f t="shared" si="144"/>
        <v>41754.516871180502</v>
      </c>
      <c r="AS328" s="16">
        <f t="shared" si="145"/>
        <v>4735.6704167858907</v>
      </c>
      <c r="AT328" s="16">
        <f t="shared" si="119"/>
        <v>37018.84645439461</v>
      </c>
      <c r="AU328" s="16">
        <f t="shared" si="146"/>
        <v>4675.4704689541768</v>
      </c>
    </row>
    <row r="329" spans="2:47">
      <c r="B329" s="13">
        <v>32</v>
      </c>
      <c r="C329" s="16">
        <f t="shared" ref="C329:C350" si="147">IF($C$290-12*$B329&lt;=0,0,($C$293*MIN(12,$C$290-12*$B329)-$C$289*(MIN(12,$C$290-12*$B329)-MAX(0,MIN(12,$C$290-12*$B329,$C$291-12*$B329))))/12)</f>
        <v>1002.6833330692219</v>
      </c>
      <c r="D329" s="16">
        <f t="shared" si="120"/>
        <v>503536.26134930342</v>
      </c>
      <c r="E329" s="16">
        <f t="shared" si="121"/>
        <v>1303.7551010467553</v>
      </c>
      <c r="F329" s="16">
        <f t="shared" ref="F329:F360" si="148">IF(E329&gt;0,IF(E329&lt;=D329,D329-E329,C329*(D329/E329-1)),D329-C329)</f>
        <v>502232.50624825666</v>
      </c>
      <c r="G329" s="16">
        <f t="shared" si="122"/>
        <v>55058.796999412036</v>
      </c>
      <c r="H329" s="16">
        <f t="shared" ref="H329:H350" si="149">IF($H$290-12*$B329&lt;=0,0,($H$293*MIN(12,$H$290-12*$B329)-$H$289*(MIN(12,$H$290-12*$B329)-MAX(0,MIN(12,$H$290-12*$B329,$H$291-12*$B329))))/12)</f>
        <v>4711.1477028079053</v>
      </c>
      <c r="I329" s="16">
        <f t="shared" si="123"/>
        <v>-98951.079419663831</v>
      </c>
      <c r="J329" s="16">
        <f t="shared" si="124"/>
        <v>0</v>
      </c>
      <c r="K329" s="16">
        <f t="shared" ref="K329:K360" si="150">IF(J329&gt;0,IF(J329&lt;=I329,I329-J329,H329*(I329/J329-1)),I329-H329)</f>
        <v>-103662.22712247174</v>
      </c>
      <c r="L329" s="16">
        <f t="shared" si="125"/>
        <v>0</v>
      </c>
      <c r="M329" s="16">
        <f t="shared" ref="M329:M350" si="151">IF($M$290-12*$B329&lt;=0,0,($M$293*MIN(12,$M$290-12*$B329)-$M$289*(MIN(12,$M$290-12*$B329)-MAX(0,MIN(12,$M$290-12*$B329,$M$291-12*$B329))))/12)</f>
        <v>2896.5087745912074</v>
      </c>
      <c r="N329" s="16">
        <f t="shared" si="126"/>
        <v>164512.53265128017</v>
      </c>
      <c r="O329" s="16">
        <f t="shared" si="127"/>
        <v>3756.4067432203756</v>
      </c>
      <c r="P329" s="16">
        <f t="shared" ref="P329:P360" si="152">IF(O329&gt;0,IF(O329&lt;=N329,N329-O329,M329*(N329/O329-1)),N329-M329)</f>
        <v>160756.1259080598</v>
      </c>
      <c r="Q329" s="16">
        <f t="shared" si="128"/>
        <v>18842.756715747433</v>
      </c>
      <c r="R329" s="16">
        <f t="shared" ref="R329:R350" si="153">IF($R$290-12*$B329&lt;=0,0,($R$293*MIN(12,$R$290-12*$B329)-$R$289*(MIN(12,$R$290-12*$B329)-MAX(0,MIN(12,$R$290-12*$B329,$R$291-12*$B329))))/12)</f>
        <v>3828.2061132002927</v>
      </c>
      <c r="S329" s="16">
        <f t="shared" si="129"/>
        <v>11821.477732761876</v>
      </c>
      <c r="T329" s="16">
        <f t="shared" si="130"/>
        <v>4957.967511103986</v>
      </c>
      <c r="U329" s="16">
        <f t="shared" ref="U329:U360" si="154">IF(T329&gt;0,IF(T329&lt;=S329,S329-T329,R329*(S329/T329-1)),S329-R329)</f>
        <v>6863.5102216578898</v>
      </c>
      <c r="V329" s="16">
        <f t="shared" si="131"/>
        <v>831.59630049407997</v>
      </c>
      <c r="W329" s="16">
        <f t="shared" ref="W329:W350" si="155">IF($W$290-12*$B329&lt;=0,0,($W$293*MIN(12,$W$290-12*$B329)-$W$289*(MIN(12,$W$290-12*$B329)-MAX(0,MIN(12,$W$290-12*$B329,$W$291-12*$B329))))/12)</f>
        <v>3389.0686641372208</v>
      </c>
      <c r="X329" s="16">
        <f t="shared" si="132"/>
        <v>82336.913180804549</v>
      </c>
      <c r="Y329" s="16">
        <f t="shared" si="133"/>
        <v>4392.0563907713522</v>
      </c>
      <c r="Z329" s="16">
        <f t="shared" ref="Z329:Z360" si="156">IF(Y329&gt;0,IF(Y329&lt;=X329,X329-Y329,W329*(X329/Y329-1)),X329-W329)</f>
        <v>77944.856790033198</v>
      </c>
      <c r="AA329" s="16">
        <f t="shared" si="134"/>
        <v>9298.1170134412441</v>
      </c>
      <c r="AB329" s="16">
        <f t="shared" ref="AB329:AB350" si="157">IF($AB$290-12*$B329&lt;=0,0,($AB$293*MIN(12,$AB$290-12*$B329)-$AB$289*(MIN(12,$AB$290-12*$B329)-MAX(0,MIN(12,$AB$290-12*$B329,$AB$291-12*$B329))))/12)</f>
        <v>3608.2264677869148</v>
      </c>
      <c r="AC329" s="16">
        <f t="shared" si="135"/>
        <v>46850.05421662423</v>
      </c>
      <c r="AD329" s="16">
        <f t="shared" si="136"/>
        <v>4674.5750780398939</v>
      </c>
      <c r="AE329" s="16">
        <f t="shared" ref="AE329:AE360" si="158">IF(AD329&gt;0,IF(AD329&lt;=AC329,AC329-AD329,AB329*(AC329/AD329-1)),AC329-AB329)</f>
        <v>42175.479138584335</v>
      </c>
      <c r="AF329" s="16">
        <f t="shared" si="137"/>
        <v>5070.4891733190252</v>
      </c>
      <c r="AG329" s="16">
        <f t="shared" ref="AG329:AG350" si="159">IF($AG$290-12*$B329&lt;=0,0,($AG$293*MIN(12,$AG$290-12*$B329)-$AG$289*(MIN(12,$AG$290-12*$B329)-MAX(0,MIN(12,$AG$290-12*$B329,$AG$291-12*$B329))))/12)</f>
        <v>3718.0793168663172</v>
      </c>
      <c r="AH329" s="16">
        <f t="shared" si="138"/>
        <v>29279.353089635617</v>
      </c>
      <c r="AI329" s="16">
        <f t="shared" si="139"/>
        <v>4816.1178722390878</v>
      </c>
      <c r="AJ329" s="16">
        <f t="shared" ref="AJ329:AJ360" si="160">IF(AI329&gt;0,IF(AI329&lt;=AH329,AH329-AI329,AG329*(AH329/AI329-1)),AH329-AG329)</f>
        <v>24463.23521739653</v>
      </c>
      <c r="AK329" s="16">
        <f t="shared" si="140"/>
        <v>2952.5188916643801</v>
      </c>
      <c r="AL329" s="16">
        <f t="shared" ref="AL329:AL350" si="161">IF($AL$290-12*$B329&lt;=0,0,($AL$293*MIN(12,$AL$290-12*$B329)-$AL$289*(MIN(12,$AL$290-12*$B329)-MAX(0,MIN(12,$AL$290-12*$B329,$AL$291-12*$B329))))/12)</f>
        <v>3663.0159186993355</v>
      </c>
      <c r="AM329" s="16">
        <f t="shared" si="141"/>
        <v>38053.153024330401</v>
      </c>
      <c r="AN329" s="16">
        <f t="shared" si="142"/>
        <v>4745.1750182373362</v>
      </c>
      <c r="AO329" s="16">
        <f t="shared" ref="AO329:AO360" si="162">IF(AN329&gt;0,IF(AN329&lt;=AM329,AM329-AN329,AL329*(AM329/AN329-1)),AM329-AL329)</f>
        <v>33307.978006093064</v>
      </c>
      <c r="AP329" s="16">
        <f t="shared" si="143"/>
        <v>4012.2017976032389</v>
      </c>
      <c r="AQ329" s="16">
        <f t="shared" ref="AQ329:AQ350" si="163">IF($AQ$290-12*$B329&lt;=0,0,($AQ$293*MIN(12,$AQ$290-12*$B329)-$AQ$289*(MIN(12,$AQ$290-12*$B329)-MAX(0,MIN(12,$AQ$290-12*$B329,$AQ$291-12*$B329))))/12)</f>
        <v>3663.0159186993355</v>
      </c>
      <c r="AR329" s="16">
        <f t="shared" si="144"/>
        <v>38053.153024330401</v>
      </c>
      <c r="AS329" s="16">
        <f t="shared" si="145"/>
        <v>4745.1750182373362</v>
      </c>
      <c r="AT329" s="16">
        <f t="shared" ref="AT329:AT360" si="164">IF(AS329&gt;0,IF(AS329&lt;=AR329,AR329-AS329,AQ329*(AR329/AS329-1)),AR329-AQ329)</f>
        <v>33307.978006093064</v>
      </c>
      <c r="AU329" s="16">
        <f t="shared" si="146"/>
        <v>4012.2017976032389</v>
      </c>
    </row>
    <row r="330" spans="2:47">
      <c r="B330" s="13">
        <v>33</v>
      </c>
      <c r="C330" s="16">
        <f t="shared" si="147"/>
        <v>1002.6833330692219</v>
      </c>
      <c r="D330" s="16">
        <f t="shared" ref="D330:D350" si="165">IF($B330&gt;$C$292,F329,F329*$B$73*IF(F329&gt;0,$B$72,1))</f>
        <v>516264.88247283298</v>
      </c>
      <c r="E330" s="16">
        <f t="shared" ref="E330:E361" si="166">IF(AND(C330&gt;0,D330&gt;0),C330/(1-$B$71*MAX(0,1-G329/D330)),0)</f>
        <v>1306.0388417504257</v>
      </c>
      <c r="F330" s="16">
        <f t="shared" si="148"/>
        <v>514958.84363108256</v>
      </c>
      <c r="G330" s="16">
        <f t="shared" ref="G330:G361" si="167">IF(E330&gt;0,IF(E330&lt;=D330,G329*(1-E330/D330),0),IF(AND(C330&lt;0,F330&gt;0),G329-C330,G329))/$B$74</f>
        <v>53842.656974635072</v>
      </c>
      <c r="H330" s="16">
        <f t="shared" si="149"/>
        <v>4711.1477028079053</v>
      </c>
      <c r="I330" s="16">
        <f t="shared" ref="I330:I350" si="168">IF($B330&gt;$H$292,K329,K329*$B$73*IF(K329&gt;0,$B$72,1))</f>
        <v>-106772.0939361459</v>
      </c>
      <c r="J330" s="16">
        <f t="shared" ref="J330:J361" si="169">IF(AND(H330&gt;0,I330&gt;0),H330/(1-$B$71*MAX(0,1-L329/I330)),0)</f>
        <v>0</v>
      </c>
      <c r="K330" s="16">
        <f t="shared" si="150"/>
        <v>-111483.24163895381</v>
      </c>
      <c r="L330" s="16">
        <f t="shared" ref="L330:L361" si="170">IF(J330&gt;0,IF(J330&lt;=I330,L329*(1-J330/I330),0),IF(AND(H330&lt;0,K330&gt;0),L329-H330,L329))/$B$74</f>
        <v>0</v>
      </c>
      <c r="M330" s="16">
        <f t="shared" si="151"/>
        <v>2896.5087745912074</v>
      </c>
      <c r="N330" s="16">
        <f t="shared" ref="N330:N350" si="171">IF($B330&gt;$M$292,P329,P329*$B$73*IF(P329&gt;0,$B$72,1))</f>
        <v>165247.65206593098</v>
      </c>
      <c r="O330" s="16">
        <f t="shared" ref="O330:O361" si="172">IF(AND(M330&gt;0,N330&gt;0),M330/(1-$B$71*MAX(0,1-Q329/N330)),0)</f>
        <v>3763.4244375556268</v>
      </c>
      <c r="P330" s="16">
        <f t="shared" si="152"/>
        <v>161484.22762837535</v>
      </c>
      <c r="Q330" s="16">
        <f t="shared" ref="Q330:Q361" si="173">IF(O330&gt;0,IF(O330&lt;=N330,Q329*(1-O330/N330),0),IF(AND(M330&lt;0,P330&gt;0),Q329-M330,Q329))/$B$74</f>
        <v>18052.571852542569</v>
      </c>
      <c r="R330" s="16">
        <f t="shared" si="153"/>
        <v>3828.2061132002927</v>
      </c>
      <c r="S330" s="16">
        <f t="shared" ref="S330:S350" si="174">IF($B330&gt;$R$292,U329,U329*$B$73*IF(U329&gt;0,$B$72,1))</f>
        <v>7055.2766972510117</v>
      </c>
      <c r="T330" s="16">
        <f t="shared" ref="T330:T361" si="175">IF(AND(R330&gt;0,S330&gt;0),R330/(1-$B$71*MAX(0,1-V329/S330)),0)</f>
        <v>4967.5295755067018</v>
      </c>
      <c r="U330" s="16">
        <f t="shared" si="154"/>
        <v>2087.7471217443099</v>
      </c>
      <c r="V330" s="16">
        <f t="shared" ref="V330:V361" si="176">IF(T330&gt;0,IF(T330&lt;=S330,V329*(1-T330/S330),0),IF(AND(R330&lt;0,U330&gt;0),V329-R330,V329))/$B$74</f>
        <v>241.25494269655866</v>
      </c>
      <c r="W330" s="16">
        <f t="shared" si="155"/>
        <v>3389.0686641372208</v>
      </c>
      <c r="X330" s="16">
        <f t="shared" ref="X330:X350" si="177">IF($B330&gt;$W$292,Z329,Z329*$B$73*IF(Z329&gt;0,$B$72,1))</f>
        <v>80122.636088746731</v>
      </c>
      <c r="Y330" s="16">
        <f t="shared" ref="Y330:Y361" si="178">IF(AND(W330&gt;0,X330&gt;0),W330/(1-$B$71*MAX(0,1-AA329/X330)),0)</f>
        <v>4400.4013447738162</v>
      </c>
      <c r="Z330" s="16">
        <f t="shared" si="156"/>
        <v>75722.23474397292</v>
      </c>
      <c r="AA330" s="16">
        <f t="shared" ref="AA330:AA361" si="179">IF(Y330&gt;0,IF(Y330&lt;=X330,AA329*(1-Y330/X330),0),IF(AND(W330&lt;0,Z330&gt;0),AA329-W330,AA329))/$B$74</f>
        <v>8615.1536745479843</v>
      </c>
      <c r="AB330" s="16">
        <f t="shared" si="157"/>
        <v>3608.2264677869148</v>
      </c>
      <c r="AC330" s="16">
        <f t="shared" ref="AC330:AC350" si="180">IF($B330&gt;$AB$292,AE329,AE329*$B$73*IF(AE329&gt;0,$B$72,1))</f>
        <v>43353.862025716378</v>
      </c>
      <c r="AD330" s="16">
        <f t="shared" ref="AD330:AD361" si="181">IF(AND(AB330&gt;0,AC330&gt;0),AB330/(1-$B$71*MAX(0,1-AF329/AC330)),0)</f>
        <v>4683.5235208463673</v>
      </c>
      <c r="AE330" s="16">
        <f t="shared" si="158"/>
        <v>38670.338504870015</v>
      </c>
      <c r="AF330" s="16">
        <f t="shared" ref="AF330:AF361" si="182">IF(AD330&gt;0,IF(AD330&lt;=AC330,AF329*(1-AD330/AC330),0),IF(AND(AB330&lt;0,AE330&gt;0),AF329-AB330,AF329))/$B$74</f>
        <v>4434.042694956046</v>
      </c>
      <c r="AG330" s="16">
        <f t="shared" si="159"/>
        <v>3718.0793168663172</v>
      </c>
      <c r="AH330" s="16">
        <f t="shared" ref="AH330:AH350" si="183">IF($B330&gt;$AG$292,AJ329,AJ329*$B$73*IF(AJ329&gt;0,$B$72,1))</f>
        <v>25146.738009370587</v>
      </c>
      <c r="AI330" s="16">
        <f t="shared" ref="AI330:AI361" si="184">IF(AND(AG330&gt;0,AH330&gt;0),AG330/(1-$B$71*MAX(0,1-AK329/AH330)),0)</f>
        <v>4825.3717680447817</v>
      </c>
      <c r="AJ330" s="16">
        <f t="shared" si="160"/>
        <v>20321.366241325806</v>
      </c>
      <c r="AK330" s="16">
        <f t="shared" ref="AK330:AK361" si="185">IF(AI330&gt;0,IF(AI330&lt;=AH330,AK329*(1-AI330/AH330),0),IF(AND(AG330&lt;0,AJ330&gt;0),AK329-AG330,AK329))/$B$74</f>
        <v>2339.1806309184017</v>
      </c>
      <c r="AL330" s="16">
        <f t="shared" si="161"/>
        <v>3663.0159186993355</v>
      </c>
      <c r="AM330" s="16">
        <f t="shared" ref="AM330:AM350" si="186">IF($B330&gt;$AL$292,AO329,AO329*$B$73*IF(AO329&gt;0,$B$72,1))</f>
        <v>34238.602911583308</v>
      </c>
      <c r="AN330" s="16">
        <f t="shared" ref="AN330:AN361" si="187">IF(AND(AL330&gt;0,AM330&gt;0),AL330/(1-$B$71*MAX(0,1-AP329/AM330)),0)</f>
        <v>4754.2755937242646</v>
      </c>
      <c r="AO330" s="16">
        <f t="shared" si="162"/>
        <v>29484.327317859043</v>
      </c>
      <c r="AP330" s="16">
        <f t="shared" ref="AP330:AP361" si="188">IF(AN330&gt;0,IF(AN330&lt;=AM330,AP329*(1-AN330/AM330),0),IF(AND(AL330&lt;0,AO330&gt;0),AP329-AL330,AP329))/$B$74</f>
        <v>3387.3321569889235</v>
      </c>
      <c r="AQ330" s="16">
        <f t="shared" si="163"/>
        <v>3663.0159186993355</v>
      </c>
      <c r="AR330" s="16">
        <f t="shared" ref="AR330:AR350" si="189">IF($B330&gt;$AQ$292,AT329,AT329*$B$73*IF(AT329&gt;0,$B$72,1))</f>
        <v>34238.602911583308</v>
      </c>
      <c r="AS330" s="16">
        <f t="shared" ref="AS330:AS361" si="190">IF(AND(AQ330&gt;0,AR330&gt;0),AQ330/(1-$B$71*MAX(0,1-AU329/AR330)),0)</f>
        <v>4754.2755937242646</v>
      </c>
      <c r="AT330" s="16">
        <f t="shared" si="164"/>
        <v>29484.327317859043</v>
      </c>
      <c r="AU330" s="16">
        <f t="shared" ref="AU330:AU361" si="191">IF(AS330&gt;0,IF(AS330&lt;=AR330,AU329*(1-AS330/AR330),0),IF(AND(AQ330&lt;0,AT330&gt;0),AU329-AQ330,AU329))/$B$74</f>
        <v>3387.3321569889235</v>
      </c>
    </row>
    <row r="331" spans="2:47">
      <c r="B331" s="13">
        <v>34</v>
      </c>
      <c r="C331" s="16">
        <f t="shared" si="147"/>
        <v>1002.6833330692219</v>
      </c>
      <c r="D331" s="16">
        <f t="shared" si="165"/>
        <v>529346.79372213501</v>
      </c>
      <c r="E331" s="16">
        <f t="shared" si="166"/>
        <v>1308.2244135764929</v>
      </c>
      <c r="F331" s="16">
        <f t="shared" si="148"/>
        <v>528038.56930855848</v>
      </c>
      <c r="G331" s="16">
        <f t="shared" si="167"/>
        <v>52656.461336283945</v>
      </c>
      <c r="H331" s="16">
        <f t="shared" si="149"/>
        <v>4711.1477028079053</v>
      </c>
      <c r="I331" s="16">
        <f t="shared" si="168"/>
        <v>-114827.73888812243</v>
      </c>
      <c r="J331" s="16">
        <f t="shared" si="169"/>
        <v>0</v>
      </c>
      <c r="K331" s="16">
        <f t="shared" si="150"/>
        <v>-119538.88659093034</v>
      </c>
      <c r="L331" s="16">
        <f t="shared" si="170"/>
        <v>0</v>
      </c>
      <c r="M331" s="16">
        <f t="shared" si="151"/>
        <v>2896.5087745912074</v>
      </c>
      <c r="N331" s="16">
        <f t="shared" si="171"/>
        <v>165996.09694831216</v>
      </c>
      <c r="O331" s="16">
        <f t="shared" si="172"/>
        <v>3770.1419983658479</v>
      </c>
      <c r="P331" s="16">
        <f t="shared" si="152"/>
        <v>162225.95494994632</v>
      </c>
      <c r="Q331" s="16">
        <f t="shared" si="173"/>
        <v>17296.625135220922</v>
      </c>
      <c r="R331" s="16">
        <f t="shared" si="153"/>
        <v>3828.2061132002927</v>
      </c>
      <c r="S331" s="16">
        <f t="shared" si="174"/>
        <v>2146.0787763258459</v>
      </c>
      <c r="T331" s="16">
        <f t="shared" si="175"/>
        <v>4976.6837691616574</v>
      </c>
      <c r="U331" s="16">
        <f t="shared" si="154"/>
        <v>-2177.3815336180614</v>
      </c>
      <c r="V331" s="16">
        <f t="shared" si="176"/>
        <v>0</v>
      </c>
      <c r="W331" s="16">
        <f t="shared" si="155"/>
        <v>3389.0686641372208</v>
      </c>
      <c r="X331" s="16">
        <f t="shared" si="177"/>
        <v>77837.913982719518</v>
      </c>
      <c r="Y331" s="16">
        <f t="shared" si="178"/>
        <v>4408.3898973971645</v>
      </c>
      <c r="Z331" s="16">
        <f t="shared" si="156"/>
        <v>73429.524085322351</v>
      </c>
      <c r="AA331" s="16">
        <f t="shared" si="179"/>
        <v>7967.8726067841517</v>
      </c>
      <c r="AB331" s="16">
        <f t="shared" si="157"/>
        <v>3608.2264677869148</v>
      </c>
      <c r="AC331" s="16">
        <f t="shared" si="180"/>
        <v>39750.787762696084</v>
      </c>
      <c r="AD331" s="16">
        <f t="shared" si="181"/>
        <v>4692.0900268951809</v>
      </c>
      <c r="AE331" s="16">
        <f t="shared" si="158"/>
        <v>35058.697735800903</v>
      </c>
      <c r="AF331" s="16">
        <f t="shared" si="182"/>
        <v>3833.9790829716849</v>
      </c>
      <c r="AG331" s="16">
        <f t="shared" si="159"/>
        <v>3718.0793168663172</v>
      </c>
      <c r="AH331" s="16">
        <f t="shared" si="183"/>
        <v>20889.145214108448</v>
      </c>
      <c r="AI331" s="16">
        <f t="shared" si="184"/>
        <v>4834.2308137487325</v>
      </c>
      <c r="AJ331" s="16">
        <f t="shared" si="160"/>
        <v>16054.914400359716</v>
      </c>
      <c r="AK331" s="16">
        <f t="shared" si="185"/>
        <v>1762.5884213670054</v>
      </c>
      <c r="AL331" s="16">
        <f t="shared" si="161"/>
        <v>3663.0159186993355</v>
      </c>
      <c r="AM331" s="16">
        <f t="shared" si="186"/>
        <v>30308.119423120024</v>
      </c>
      <c r="AN331" s="16">
        <f t="shared" si="187"/>
        <v>4762.987800058334</v>
      </c>
      <c r="AO331" s="16">
        <f t="shared" si="162"/>
        <v>25545.13162306169</v>
      </c>
      <c r="AP331" s="16">
        <f t="shared" si="188"/>
        <v>2799.024940275081</v>
      </c>
      <c r="AQ331" s="16">
        <f t="shared" si="163"/>
        <v>3663.0159186993355</v>
      </c>
      <c r="AR331" s="16">
        <f t="shared" si="189"/>
        <v>30308.119423120024</v>
      </c>
      <c r="AS331" s="16">
        <f t="shared" si="190"/>
        <v>4762.987800058334</v>
      </c>
      <c r="AT331" s="16">
        <f t="shared" si="164"/>
        <v>25545.13162306169</v>
      </c>
      <c r="AU331" s="16">
        <f t="shared" si="191"/>
        <v>2799.024940275081</v>
      </c>
    </row>
    <row r="332" spans="2:47">
      <c r="B332" s="13">
        <v>35</v>
      </c>
      <c r="C332" s="16">
        <f t="shared" si="147"/>
        <v>1002.6833330692219</v>
      </c>
      <c r="D332" s="16">
        <f t="shared" si="165"/>
        <v>542791.96693503961</v>
      </c>
      <c r="E332" s="16">
        <f t="shared" si="166"/>
        <v>1310.3157167814009</v>
      </c>
      <c r="F332" s="16">
        <f t="shared" si="148"/>
        <v>541481.65121825819</v>
      </c>
      <c r="G332" s="16">
        <f t="shared" si="167"/>
        <v>51499.359897371192</v>
      </c>
      <c r="H332" s="16">
        <f t="shared" si="149"/>
        <v>4711.1477028079053</v>
      </c>
      <c r="I332" s="16">
        <f t="shared" si="168"/>
        <v>-123125.05318865826</v>
      </c>
      <c r="J332" s="16">
        <f t="shared" si="169"/>
        <v>0</v>
      </c>
      <c r="K332" s="16">
        <f t="shared" si="150"/>
        <v>-127836.20089146617</v>
      </c>
      <c r="L332" s="16">
        <f t="shared" si="170"/>
        <v>0</v>
      </c>
      <c r="M332" s="16">
        <f t="shared" si="151"/>
        <v>2896.5087745912074</v>
      </c>
      <c r="N332" s="16">
        <f t="shared" si="171"/>
        <v>166758.54813124781</v>
      </c>
      <c r="O332" s="16">
        <f t="shared" si="172"/>
        <v>3776.5712162914606</v>
      </c>
      <c r="P332" s="16">
        <f t="shared" si="152"/>
        <v>162981.97691495635</v>
      </c>
      <c r="Q332" s="16">
        <f t="shared" si="173"/>
        <v>16573.440650912191</v>
      </c>
      <c r="R332" s="16">
        <f t="shared" si="153"/>
        <v>3828.2061132002927</v>
      </c>
      <c r="S332" s="16">
        <f t="shared" si="174"/>
        <v>-2242.7029796266033</v>
      </c>
      <c r="T332" s="16">
        <f t="shared" si="175"/>
        <v>0</v>
      </c>
      <c r="U332" s="16">
        <f t="shared" si="154"/>
        <v>-6070.9090928268961</v>
      </c>
      <c r="V332" s="16">
        <f t="shared" si="176"/>
        <v>0</v>
      </c>
      <c r="W332" s="16">
        <f t="shared" si="155"/>
        <v>3389.0686641372208</v>
      </c>
      <c r="X332" s="16">
        <f t="shared" si="177"/>
        <v>75481.144988266256</v>
      </c>
      <c r="Y332" s="16">
        <f t="shared" si="178"/>
        <v>4416.0360063057924</v>
      </c>
      <c r="Z332" s="16">
        <f t="shared" si="156"/>
        <v>71065.108981960468</v>
      </c>
      <c r="AA332" s="16">
        <f t="shared" si="179"/>
        <v>7354.6186210141213</v>
      </c>
      <c r="AB332" s="16">
        <f t="shared" si="157"/>
        <v>3608.2264677869148</v>
      </c>
      <c r="AC332" s="16">
        <f t="shared" si="180"/>
        <v>36038.237750539185</v>
      </c>
      <c r="AD332" s="16">
        <f t="shared" si="181"/>
        <v>4700.2895329963203</v>
      </c>
      <c r="AE332" s="16">
        <f t="shared" si="158"/>
        <v>31337.948217542864</v>
      </c>
      <c r="AF332" s="16">
        <f t="shared" si="182"/>
        <v>3268.5608906598791</v>
      </c>
      <c r="AG332" s="16">
        <f t="shared" si="159"/>
        <v>3718.0793168663172</v>
      </c>
      <c r="AH332" s="16">
        <f t="shared" si="183"/>
        <v>16503.488708705769</v>
      </c>
      <c r="AI332" s="16">
        <f t="shared" si="184"/>
        <v>4842.7104403308958</v>
      </c>
      <c r="AJ332" s="16">
        <f t="shared" si="160"/>
        <v>11660.778268374874</v>
      </c>
      <c r="AK332" s="16">
        <f t="shared" si="185"/>
        <v>1220.9630412291363</v>
      </c>
      <c r="AL332" s="16">
        <f t="shared" si="161"/>
        <v>3663.0159186993355</v>
      </c>
      <c r="AM332" s="16">
        <f t="shared" si="186"/>
        <v>26258.862600610035</v>
      </c>
      <c r="AN332" s="16">
        <f t="shared" si="187"/>
        <v>4771.3268202779936</v>
      </c>
      <c r="AO332" s="16">
        <f t="shared" si="162"/>
        <v>21487.53578033204</v>
      </c>
      <c r="AP332" s="16">
        <f t="shared" si="188"/>
        <v>2245.5219184687057</v>
      </c>
      <c r="AQ332" s="16">
        <f t="shared" si="163"/>
        <v>3663.0159186993355</v>
      </c>
      <c r="AR332" s="16">
        <f t="shared" si="189"/>
        <v>26258.862600610035</v>
      </c>
      <c r="AS332" s="16">
        <f t="shared" si="190"/>
        <v>4771.3268202779936</v>
      </c>
      <c r="AT332" s="16">
        <f t="shared" si="164"/>
        <v>21487.53578033204</v>
      </c>
      <c r="AU332" s="16">
        <f t="shared" si="191"/>
        <v>2245.5219184687057</v>
      </c>
    </row>
    <row r="333" spans="2:47">
      <c r="B333" s="13">
        <v>36</v>
      </c>
      <c r="C333" s="16">
        <f t="shared" si="147"/>
        <v>1002.6833330692219</v>
      </c>
      <c r="D333" s="16">
        <f t="shared" si="165"/>
        <v>556610.64855329634</v>
      </c>
      <c r="E333" s="16">
        <f t="shared" si="166"/>
        <v>1312.3165247725235</v>
      </c>
      <c r="F333" s="16">
        <f t="shared" si="148"/>
        <v>555298.33202852379</v>
      </c>
      <c r="G333" s="16">
        <f t="shared" si="167"/>
        <v>50370.529670358046</v>
      </c>
      <c r="H333" s="16">
        <f t="shared" si="149"/>
        <v>4711.1477028079053</v>
      </c>
      <c r="I333" s="16">
        <f t="shared" si="168"/>
        <v>-131671.28691821016</v>
      </c>
      <c r="J333" s="16">
        <f t="shared" si="169"/>
        <v>0</v>
      </c>
      <c r="K333" s="16">
        <f t="shared" si="150"/>
        <v>-136382.43462101807</v>
      </c>
      <c r="L333" s="16">
        <f t="shared" si="170"/>
        <v>0</v>
      </c>
      <c r="M333" s="16">
        <f t="shared" si="151"/>
        <v>2896.5087745912074</v>
      </c>
      <c r="N333" s="16">
        <f t="shared" si="171"/>
        <v>167535.69334996026</v>
      </c>
      <c r="O333" s="16">
        <f t="shared" si="172"/>
        <v>3782.7235105629738</v>
      </c>
      <c r="P333" s="16">
        <f t="shared" si="152"/>
        <v>163752.96983939729</v>
      </c>
      <c r="Q333" s="16">
        <f t="shared" si="173"/>
        <v>15881.603289828668</v>
      </c>
      <c r="R333" s="16">
        <f t="shared" si="153"/>
        <v>3828.2061132002927</v>
      </c>
      <c r="S333" s="16">
        <f t="shared" si="174"/>
        <v>-6253.0363656117033</v>
      </c>
      <c r="T333" s="16">
        <f t="shared" si="175"/>
        <v>0</v>
      </c>
      <c r="U333" s="16">
        <f t="shared" si="154"/>
        <v>-10081.242478811997</v>
      </c>
      <c r="V333" s="16">
        <f t="shared" si="176"/>
        <v>0</v>
      </c>
      <c r="W333" s="16">
        <f t="shared" si="155"/>
        <v>3389.0686641372208</v>
      </c>
      <c r="X333" s="16">
        <f t="shared" si="177"/>
        <v>73050.66812691644</v>
      </c>
      <c r="Y333" s="16">
        <f t="shared" si="178"/>
        <v>4423.353193430411</v>
      </c>
      <c r="Z333" s="16">
        <f t="shared" si="156"/>
        <v>68627.314933486035</v>
      </c>
      <c r="AA333" s="16">
        <f t="shared" si="179"/>
        <v>6773.8067136687578</v>
      </c>
      <c r="AB333" s="16">
        <f t="shared" si="157"/>
        <v>3608.2264677869148</v>
      </c>
      <c r="AC333" s="16">
        <f t="shared" si="180"/>
        <v>32213.53049074101</v>
      </c>
      <c r="AD333" s="16">
        <f t="shared" si="181"/>
        <v>4708.1365115550925</v>
      </c>
      <c r="AE333" s="16">
        <f t="shared" si="158"/>
        <v>27505.393979185916</v>
      </c>
      <c r="AF333" s="16">
        <f t="shared" si="182"/>
        <v>2736.1251219284413</v>
      </c>
      <c r="AG333" s="16">
        <f t="shared" si="159"/>
        <v>3718.0793168663172</v>
      </c>
      <c r="AH333" s="16">
        <f t="shared" si="183"/>
        <v>11986.580413193267</v>
      </c>
      <c r="AI333" s="16">
        <f t="shared" si="184"/>
        <v>4850.8255999871226</v>
      </c>
      <c r="AJ333" s="16">
        <f t="shared" si="160"/>
        <v>7135.7548132061447</v>
      </c>
      <c r="AK333" s="16">
        <f t="shared" si="185"/>
        <v>712.60187723879687</v>
      </c>
      <c r="AL333" s="16">
        <f t="shared" si="161"/>
        <v>3663.0159186993355</v>
      </c>
      <c r="AM333" s="16">
        <f t="shared" si="186"/>
        <v>22087.897530034519</v>
      </c>
      <c r="AN333" s="16">
        <f t="shared" si="187"/>
        <v>4779.3073658455751</v>
      </c>
      <c r="AO333" s="16">
        <f t="shared" si="162"/>
        <v>17308.590164188943</v>
      </c>
      <c r="AP333" s="16">
        <f t="shared" si="188"/>
        <v>1725.1403877385126</v>
      </c>
      <c r="AQ333" s="16">
        <f t="shared" si="163"/>
        <v>3663.0159186993355</v>
      </c>
      <c r="AR333" s="16">
        <f t="shared" si="189"/>
        <v>22087.897530034519</v>
      </c>
      <c r="AS333" s="16">
        <f t="shared" si="190"/>
        <v>4779.3073658455751</v>
      </c>
      <c r="AT333" s="16">
        <f t="shared" si="164"/>
        <v>17308.590164188943</v>
      </c>
      <c r="AU333" s="16">
        <f t="shared" si="191"/>
        <v>1725.1403877385126</v>
      </c>
    </row>
    <row r="334" spans="2:47">
      <c r="B334" s="13">
        <v>37</v>
      </c>
      <c r="C334" s="16">
        <f t="shared" si="147"/>
        <v>1002.6833330692219</v>
      </c>
      <c r="D334" s="16">
        <f t="shared" si="165"/>
        <v>570813.36742540076</v>
      </c>
      <c r="E334" s="16">
        <f t="shared" si="166"/>
        <v>1314.2304856768617</v>
      </c>
      <c r="F334" s="16">
        <f t="shared" si="148"/>
        <v>569499.13693972386</v>
      </c>
      <c r="G334" s="16">
        <f t="shared" si="167"/>
        <v>49269.173984256216</v>
      </c>
      <c r="H334" s="16">
        <f t="shared" si="149"/>
        <v>4711.1477028079053</v>
      </c>
      <c r="I334" s="16">
        <f t="shared" si="168"/>
        <v>-140473.90765964863</v>
      </c>
      <c r="J334" s="16">
        <f t="shared" si="169"/>
        <v>0</v>
      </c>
      <c r="K334" s="16">
        <f t="shared" si="150"/>
        <v>-145185.05536245654</v>
      </c>
      <c r="L334" s="16">
        <f t="shared" si="170"/>
        <v>0</v>
      </c>
      <c r="M334" s="16">
        <f t="shared" si="151"/>
        <v>2896.5087745912074</v>
      </c>
      <c r="N334" s="16">
        <f t="shared" si="171"/>
        <v>168328.22781671007</v>
      </c>
      <c r="O334" s="16">
        <f t="shared" si="172"/>
        <v>3788.6099323385652</v>
      </c>
      <c r="P334" s="16">
        <f t="shared" si="152"/>
        <v>164539.61788437152</v>
      </c>
      <c r="Q334" s="16">
        <f t="shared" si="173"/>
        <v>15219.756525998433</v>
      </c>
      <c r="R334" s="16">
        <f t="shared" si="153"/>
        <v>3828.2061132002927</v>
      </c>
      <c r="S334" s="16">
        <f t="shared" si="174"/>
        <v>-10383.679753176357</v>
      </c>
      <c r="T334" s="16">
        <f t="shared" si="175"/>
        <v>0</v>
      </c>
      <c r="U334" s="16">
        <f t="shared" si="154"/>
        <v>-14211.88586637665</v>
      </c>
      <c r="V334" s="16">
        <f t="shared" si="176"/>
        <v>0</v>
      </c>
      <c r="W334" s="16">
        <f t="shared" si="155"/>
        <v>3389.0686641372208</v>
      </c>
      <c r="X334" s="16">
        <f t="shared" si="177"/>
        <v>70544.762112727636</v>
      </c>
      <c r="Y334" s="16">
        <f t="shared" si="178"/>
        <v>4430.3545484635579</v>
      </c>
      <c r="Z334" s="16">
        <f t="shared" si="156"/>
        <v>66114.407564264082</v>
      </c>
      <c r="AA334" s="16">
        <f t="shared" si="179"/>
        <v>6223.9194844633821</v>
      </c>
      <c r="AB334" s="16">
        <f t="shared" si="157"/>
        <v>3608.2264677869148</v>
      </c>
      <c r="AC334" s="16">
        <f t="shared" si="180"/>
        <v>28273.89468696437</v>
      </c>
      <c r="AD334" s="16">
        <f t="shared" si="181"/>
        <v>4715.6449740940234</v>
      </c>
      <c r="AE334" s="16">
        <f t="shared" si="158"/>
        <v>23558.249712870347</v>
      </c>
      <c r="AF334" s="16">
        <f t="shared" si="182"/>
        <v>2235.0804854602461</v>
      </c>
      <c r="AG334" s="16">
        <f t="shared" si="159"/>
        <v>3718.0793168663172</v>
      </c>
      <c r="AH334" s="16">
        <f t="shared" si="183"/>
        <v>7335.127802687125</v>
      </c>
      <c r="AI334" s="16">
        <f t="shared" si="184"/>
        <v>4858.5907696540271</v>
      </c>
      <c r="AJ334" s="16">
        <f t="shared" si="160"/>
        <v>2476.5370330330979</v>
      </c>
      <c r="AK334" s="16">
        <f t="shared" si="185"/>
        <v>235.87609637914659</v>
      </c>
      <c r="AL334" s="16">
        <f t="shared" si="161"/>
        <v>3663.0159186993355</v>
      </c>
      <c r="AM334" s="16">
        <f t="shared" si="186"/>
        <v>17792.192173376381</v>
      </c>
      <c r="AN334" s="16">
        <f t="shared" si="187"/>
        <v>4786.9436801714155</v>
      </c>
      <c r="AO334" s="16">
        <f t="shared" si="162"/>
        <v>13005.248493204967</v>
      </c>
      <c r="AP334" s="16">
        <f t="shared" si="188"/>
        <v>1236.2703825019794</v>
      </c>
      <c r="AQ334" s="16">
        <f t="shared" si="163"/>
        <v>3663.0159186993355</v>
      </c>
      <c r="AR334" s="16">
        <f t="shared" si="189"/>
        <v>17792.192173376381</v>
      </c>
      <c r="AS334" s="16">
        <f t="shared" si="190"/>
        <v>4786.9436801714155</v>
      </c>
      <c r="AT334" s="16">
        <f t="shared" si="164"/>
        <v>13005.248493204967</v>
      </c>
      <c r="AU334" s="16">
        <f t="shared" si="191"/>
        <v>1236.2703825019794</v>
      </c>
    </row>
    <row r="335" spans="2:47">
      <c r="B335" s="13">
        <v>38</v>
      </c>
      <c r="C335" s="16">
        <f t="shared" si="147"/>
        <v>167.1138888448701</v>
      </c>
      <c r="D335" s="16">
        <f t="shared" si="165"/>
        <v>585410.94282581983</v>
      </c>
      <c r="E335" s="16">
        <f t="shared" si="166"/>
        <v>219.34352069321056</v>
      </c>
      <c r="F335" s="16">
        <f t="shared" si="148"/>
        <v>585191.59930512658</v>
      </c>
      <c r="G335" s="16">
        <f t="shared" si="167"/>
        <v>48285.013395078131</v>
      </c>
      <c r="H335" s="16">
        <f t="shared" si="149"/>
        <v>4711.1477028079053</v>
      </c>
      <c r="I335" s="16">
        <f t="shared" si="168"/>
        <v>-149540.60702333023</v>
      </c>
      <c r="J335" s="16">
        <f t="shared" si="169"/>
        <v>0</v>
      </c>
      <c r="K335" s="16">
        <f t="shared" si="150"/>
        <v>-154251.75472613814</v>
      </c>
      <c r="L335" s="16">
        <f t="shared" si="170"/>
        <v>0</v>
      </c>
      <c r="M335" s="16">
        <f t="shared" si="151"/>
        <v>2896.5087745912074</v>
      </c>
      <c r="N335" s="16">
        <f t="shared" si="171"/>
        <v>169136.85480806086</v>
      </c>
      <c r="O335" s="16">
        <f t="shared" si="172"/>
        <v>3794.2411689089249</v>
      </c>
      <c r="P335" s="16">
        <f t="shared" si="152"/>
        <v>165342.61363915194</v>
      </c>
      <c r="Q335" s="16">
        <f t="shared" si="173"/>
        <v>14586.600253246566</v>
      </c>
      <c r="R335" s="16">
        <f t="shared" si="153"/>
        <v>3828.2061132002927</v>
      </c>
      <c r="S335" s="16">
        <f t="shared" si="174"/>
        <v>-14638.242442367949</v>
      </c>
      <c r="T335" s="16">
        <f t="shared" si="175"/>
        <v>0</v>
      </c>
      <c r="U335" s="16">
        <f t="shared" si="154"/>
        <v>-18466.44855556824</v>
      </c>
      <c r="V335" s="16">
        <f t="shared" si="176"/>
        <v>0</v>
      </c>
      <c r="W335" s="16">
        <f t="shared" si="155"/>
        <v>3389.0686641372208</v>
      </c>
      <c r="X335" s="16">
        <f t="shared" si="177"/>
        <v>67961.644111609625</v>
      </c>
      <c r="Y335" s="16">
        <f t="shared" si="178"/>
        <v>4437.0527334178814</v>
      </c>
      <c r="Z335" s="16">
        <f t="shared" si="156"/>
        <v>63524.591378191741</v>
      </c>
      <c r="AA335" s="16">
        <f t="shared" si="179"/>
        <v>5703.5046174679146</v>
      </c>
      <c r="AB335" s="16">
        <f t="shared" si="157"/>
        <v>3608.2264677869148</v>
      </c>
      <c r="AC335" s="16">
        <f t="shared" si="180"/>
        <v>24216.467209847946</v>
      </c>
      <c r="AD335" s="16">
        <f t="shared" si="181"/>
        <v>4722.8284759293492</v>
      </c>
      <c r="AE335" s="16">
        <f t="shared" si="158"/>
        <v>19493.638733918597</v>
      </c>
      <c r="AF335" s="16">
        <f t="shared" si="182"/>
        <v>1763.904715763452</v>
      </c>
      <c r="AG335" s="16">
        <f t="shared" si="159"/>
        <v>3718.0793168663172</v>
      </c>
      <c r="AH335" s="16">
        <f t="shared" si="183"/>
        <v>2545.7314777360425</v>
      </c>
      <c r="AI335" s="16">
        <f t="shared" si="184"/>
        <v>4866.0199557355909</v>
      </c>
      <c r="AJ335" s="16">
        <f t="shared" si="160"/>
        <v>-1772.9102382830672</v>
      </c>
      <c r="AK335" s="16">
        <f t="shared" si="185"/>
        <v>0</v>
      </c>
      <c r="AL335" s="16">
        <f t="shared" si="161"/>
        <v>3663.0159186993355</v>
      </c>
      <c r="AM335" s="16">
        <f t="shared" si="186"/>
        <v>13368.615136105114</v>
      </c>
      <c r="AN335" s="16">
        <f t="shared" si="187"/>
        <v>4794.2495433160275</v>
      </c>
      <c r="AO335" s="16">
        <f t="shared" si="162"/>
        <v>8574.3655927890868</v>
      </c>
      <c r="AP335" s="16">
        <f t="shared" si="188"/>
        <v>777.37195627842732</v>
      </c>
      <c r="AQ335" s="16">
        <f t="shared" si="163"/>
        <v>3663.0159186993355</v>
      </c>
      <c r="AR335" s="16">
        <f t="shared" si="189"/>
        <v>13368.615136105114</v>
      </c>
      <c r="AS335" s="16">
        <f t="shared" si="190"/>
        <v>4794.2495433160275</v>
      </c>
      <c r="AT335" s="16">
        <f t="shared" si="164"/>
        <v>8574.3655927890868</v>
      </c>
      <c r="AU335" s="16">
        <f t="shared" si="191"/>
        <v>777.37195627842732</v>
      </c>
    </row>
    <row r="336" spans="2:47">
      <c r="B336" s="13">
        <v>39</v>
      </c>
      <c r="C336" s="16">
        <f t="shared" si="147"/>
        <v>0</v>
      </c>
      <c r="D336" s="16">
        <f t="shared" si="165"/>
        <v>601541.85258971178</v>
      </c>
      <c r="E336" s="16">
        <f t="shared" si="166"/>
        <v>0</v>
      </c>
      <c r="F336" s="16">
        <f t="shared" si="148"/>
        <v>601541.85258971178</v>
      </c>
      <c r="G336" s="16">
        <f t="shared" si="167"/>
        <v>47338.248426547187</v>
      </c>
      <c r="H336" s="16">
        <f t="shared" si="149"/>
        <v>4711.1477028079053</v>
      </c>
      <c r="I336" s="16">
        <f t="shared" si="168"/>
        <v>-158879.3073679223</v>
      </c>
      <c r="J336" s="16">
        <f t="shared" si="169"/>
        <v>0</v>
      </c>
      <c r="K336" s="16">
        <f t="shared" si="150"/>
        <v>-163590.45507073021</v>
      </c>
      <c r="L336" s="16">
        <f t="shared" si="170"/>
        <v>0</v>
      </c>
      <c r="M336" s="16">
        <f t="shared" si="151"/>
        <v>2896.5087745912074</v>
      </c>
      <c r="N336" s="16">
        <f t="shared" si="171"/>
        <v>169962.28626422983</v>
      </c>
      <c r="O336" s="16">
        <f t="shared" si="172"/>
        <v>3799.6275486641052</v>
      </c>
      <c r="P336" s="16">
        <f t="shared" si="152"/>
        <v>166162.65871556572</v>
      </c>
      <c r="Q336" s="16">
        <f t="shared" si="173"/>
        <v>13980.888677467336</v>
      </c>
      <c r="R336" s="16">
        <f t="shared" si="153"/>
        <v>3828.2061132002927</v>
      </c>
      <c r="S336" s="16">
        <f t="shared" si="174"/>
        <v>-19020.442012235289</v>
      </c>
      <c r="T336" s="16">
        <f t="shared" si="175"/>
        <v>0</v>
      </c>
      <c r="U336" s="16">
        <f t="shared" si="154"/>
        <v>-22848.648125435582</v>
      </c>
      <c r="V336" s="16">
        <f t="shared" si="176"/>
        <v>0</v>
      </c>
      <c r="W336" s="16">
        <f t="shared" si="155"/>
        <v>3389.0686641372208</v>
      </c>
      <c r="X336" s="16">
        <f t="shared" si="177"/>
        <v>65299.468461298413</v>
      </c>
      <c r="Y336" s="16">
        <f t="shared" si="178"/>
        <v>4443.4599881206359</v>
      </c>
      <c r="Z336" s="16">
        <f t="shared" si="156"/>
        <v>60856.008473177775</v>
      </c>
      <c r="AA336" s="16">
        <f t="shared" si="179"/>
        <v>5211.1724268993494</v>
      </c>
      <c r="AB336" s="16">
        <f t="shared" si="157"/>
        <v>3608.2264677869148</v>
      </c>
      <c r="AC336" s="16">
        <f t="shared" si="180"/>
        <v>20038.291000144283</v>
      </c>
      <c r="AD336" s="16">
        <f t="shared" si="181"/>
        <v>4729.7001218657615</v>
      </c>
      <c r="AE336" s="16">
        <f t="shared" si="158"/>
        <v>15308.590878278523</v>
      </c>
      <c r="AF336" s="16">
        <f t="shared" si="182"/>
        <v>1321.1419626404474</v>
      </c>
      <c r="AG336" s="16">
        <f t="shared" si="159"/>
        <v>3718.0793168663172</v>
      </c>
      <c r="AH336" s="16">
        <f t="shared" si="183"/>
        <v>-1826.0975454315592</v>
      </c>
      <c r="AI336" s="16">
        <f t="shared" si="184"/>
        <v>0</v>
      </c>
      <c r="AJ336" s="16">
        <f t="shared" si="160"/>
        <v>-5544.1768622978761</v>
      </c>
      <c r="AK336" s="16">
        <f t="shared" si="185"/>
        <v>0</v>
      </c>
      <c r="AL336" s="16">
        <f t="shared" si="161"/>
        <v>3663.0159186993355</v>
      </c>
      <c r="AM336" s="16">
        <f t="shared" si="186"/>
        <v>8813.9333674516147</v>
      </c>
      <c r="AN336" s="16">
        <f t="shared" si="187"/>
        <v>4801.238277731456</v>
      </c>
      <c r="AO336" s="16">
        <f t="shared" si="162"/>
        <v>4012.6950897201586</v>
      </c>
      <c r="AP336" s="16">
        <f t="shared" si="188"/>
        <v>346.97253187908478</v>
      </c>
      <c r="AQ336" s="16">
        <f t="shared" si="163"/>
        <v>3663.0159186993355</v>
      </c>
      <c r="AR336" s="16">
        <f t="shared" si="189"/>
        <v>8813.9333674516147</v>
      </c>
      <c r="AS336" s="16">
        <f t="shared" si="190"/>
        <v>4801.238277731456</v>
      </c>
      <c r="AT336" s="16">
        <f t="shared" si="164"/>
        <v>4012.6950897201586</v>
      </c>
      <c r="AU336" s="16">
        <f t="shared" si="191"/>
        <v>346.97253187908478</v>
      </c>
    </row>
    <row r="337" spans="1:47">
      <c r="B337" s="13">
        <v>40</v>
      </c>
      <c r="C337" s="16">
        <f t="shared" si="147"/>
        <v>0</v>
      </c>
      <c r="D337" s="16">
        <f t="shared" si="165"/>
        <v>601541.85258971178</v>
      </c>
      <c r="E337" s="16">
        <f t="shared" si="166"/>
        <v>0</v>
      </c>
      <c r="F337" s="16">
        <f t="shared" si="148"/>
        <v>601541.85258971178</v>
      </c>
      <c r="G337" s="16">
        <f t="shared" si="167"/>
        <v>46410.047477007043</v>
      </c>
      <c r="H337" s="16">
        <f t="shared" si="149"/>
        <v>4711.1477028079053</v>
      </c>
      <c r="I337" s="16">
        <f t="shared" si="168"/>
        <v>-168498.16872285213</v>
      </c>
      <c r="J337" s="16">
        <f t="shared" si="169"/>
        <v>0</v>
      </c>
      <c r="K337" s="16">
        <f t="shared" si="150"/>
        <v>-173209.31642566004</v>
      </c>
      <c r="L337" s="16">
        <f t="shared" si="170"/>
        <v>0</v>
      </c>
      <c r="M337" s="16">
        <f t="shared" si="151"/>
        <v>2896.5087745912074</v>
      </c>
      <c r="N337" s="16">
        <f t="shared" si="171"/>
        <v>170805.24340007865</v>
      </c>
      <c r="O337" s="16">
        <f t="shared" si="172"/>
        <v>3804.779046724766</v>
      </c>
      <c r="P337" s="16">
        <f t="shared" si="152"/>
        <v>167000.46435335389</v>
      </c>
      <c r="Q337" s="16">
        <f t="shared" si="173"/>
        <v>13401.428265937506</v>
      </c>
      <c r="R337" s="16">
        <f t="shared" si="153"/>
        <v>3828.2061132002927</v>
      </c>
      <c r="S337" s="16">
        <f t="shared" si="174"/>
        <v>-23534.107569198652</v>
      </c>
      <c r="T337" s="16">
        <f t="shared" si="175"/>
        <v>0</v>
      </c>
      <c r="U337" s="16">
        <f t="shared" si="154"/>
        <v>-27362.313682398944</v>
      </c>
      <c r="V337" s="16">
        <f t="shared" si="176"/>
        <v>0</v>
      </c>
      <c r="W337" s="16">
        <f t="shared" si="155"/>
        <v>3389.0686641372208</v>
      </c>
      <c r="X337" s="16">
        <f t="shared" si="177"/>
        <v>62556.325349918363</v>
      </c>
      <c r="Y337" s="16">
        <f t="shared" si="178"/>
        <v>4449.5881365268979</v>
      </c>
      <c r="Z337" s="16">
        <f t="shared" si="156"/>
        <v>58106.737213391461</v>
      </c>
      <c r="AA337" s="16">
        <f t="shared" si="179"/>
        <v>4745.593468652015</v>
      </c>
      <c r="AB337" s="16">
        <f t="shared" si="157"/>
        <v>3608.2264677869148</v>
      </c>
      <c r="AC337" s="16">
        <f t="shared" si="180"/>
        <v>15736.312907417625</v>
      </c>
      <c r="AD337" s="16">
        <f t="shared" si="181"/>
        <v>4736.2725727827356</v>
      </c>
      <c r="AE337" s="16">
        <f t="shared" si="158"/>
        <v>11000.04033463489</v>
      </c>
      <c r="AF337" s="16">
        <f t="shared" si="182"/>
        <v>905.40025022181715</v>
      </c>
      <c r="AG337" s="16">
        <f t="shared" si="159"/>
        <v>3718.0793168663172</v>
      </c>
      <c r="AH337" s="16">
        <f t="shared" si="183"/>
        <v>-5710.5021681668122</v>
      </c>
      <c r="AI337" s="16">
        <f t="shared" si="184"/>
        <v>0</v>
      </c>
      <c r="AJ337" s="16">
        <f t="shared" si="160"/>
        <v>-9428.5814850331299</v>
      </c>
      <c r="AK337" s="16">
        <f t="shared" si="185"/>
        <v>0</v>
      </c>
      <c r="AL337" s="16">
        <f t="shared" si="161"/>
        <v>3663.0159186993355</v>
      </c>
      <c r="AM337" s="16">
        <f t="shared" si="186"/>
        <v>4124.8097905269397</v>
      </c>
      <c r="AN337" s="16">
        <f t="shared" si="187"/>
        <v>4807.9227549128591</v>
      </c>
      <c r="AO337" s="16">
        <f t="shared" si="162"/>
        <v>-520.44381542083818</v>
      </c>
      <c r="AP337" s="16">
        <f t="shared" si="188"/>
        <v>0</v>
      </c>
      <c r="AQ337" s="16">
        <f t="shared" si="163"/>
        <v>3663.0159186993355</v>
      </c>
      <c r="AR337" s="16">
        <f t="shared" si="189"/>
        <v>4124.8097905269397</v>
      </c>
      <c r="AS337" s="16">
        <f t="shared" si="190"/>
        <v>4807.9227549128591</v>
      </c>
      <c r="AT337" s="16">
        <f t="shared" si="164"/>
        <v>-520.44381542083818</v>
      </c>
      <c r="AU337" s="16">
        <f t="shared" si="191"/>
        <v>0</v>
      </c>
    </row>
    <row r="338" spans="1:47">
      <c r="B338" s="13">
        <v>41</v>
      </c>
      <c r="C338" s="16">
        <f t="shared" si="147"/>
        <v>0</v>
      </c>
      <c r="D338" s="16">
        <f t="shared" si="165"/>
        <v>601541.85258971178</v>
      </c>
      <c r="E338" s="16">
        <f t="shared" si="166"/>
        <v>0</v>
      </c>
      <c r="F338" s="16">
        <f t="shared" si="148"/>
        <v>601541.85258971178</v>
      </c>
      <c r="G338" s="16">
        <f t="shared" si="167"/>
        <v>45500.046546085337</v>
      </c>
      <c r="H338" s="16">
        <f t="shared" si="149"/>
        <v>4711.1477028079053</v>
      </c>
      <c r="I338" s="16">
        <f t="shared" si="168"/>
        <v>-178405.59591842984</v>
      </c>
      <c r="J338" s="16">
        <f t="shared" si="169"/>
        <v>0</v>
      </c>
      <c r="K338" s="16">
        <f t="shared" si="150"/>
        <v>-183116.74362123775</v>
      </c>
      <c r="L338" s="16">
        <f t="shared" si="170"/>
        <v>0</v>
      </c>
      <c r="M338" s="16">
        <f t="shared" si="151"/>
        <v>0</v>
      </c>
      <c r="N338" s="16">
        <f t="shared" si="171"/>
        <v>171666.45732738663</v>
      </c>
      <c r="O338" s="16">
        <f t="shared" si="172"/>
        <v>0</v>
      </c>
      <c r="P338" s="16">
        <f t="shared" si="152"/>
        <v>171666.45732738663</v>
      </c>
      <c r="Q338" s="16">
        <f t="shared" si="173"/>
        <v>13138.655162683828</v>
      </c>
      <c r="R338" s="16">
        <f t="shared" si="153"/>
        <v>3828.2061132002927</v>
      </c>
      <c r="S338" s="16">
        <f t="shared" si="174"/>
        <v>-28183.183092870913</v>
      </c>
      <c r="T338" s="16">
        <f t="shared" si="175"/>
        <v>0</v>
      </c>
      <c r="U338" s="16">
        <f t="shared" si="154"/>
        <v>-32011.389206071206</v>
      </c>
      <c r="V338" s="16">
        <f t="shared" si="176"/>
        <v>0</v>
      </c>
      <c r="W338" s="16">
        <f t="shared" si="155"/>
        <v>2541.8014981029141</v>
      </c>
      <c r="X338" s="16">
        <f t="shared" si="177"/>
        <v>59730.239451133617</v>
      </c>
      <c r="Y338" s="16">
        <f t="shared" si="178"/>
        <v>3341.5864453070981</v>
      </c>
      <c r="Z338" s="16">
        <f t="shared" si="156"/>
        <v>56388.65300582652</v>
      </c>
      <c r="AA338" s="16">
        <f t="shared" si="179"/>
        <v>4392.2578177747455</v>
      </c>
      <c r="AB338" s="16">
        <f t="shared" si="157"/>
        <v>3608.2264677869148</v>
      </c>
      <c r="AC338" s="16">
        <f t="shared" si="180"/>
        <v>11307.381461584589</v>
      </c>
      <c r="AD338" s="16">
        <f t="shared" si="181"/>
        <v>4742.5580529951803</v>
      </c>
      <c r="AE338" s="16">
        <f t="shared" si="158"/>
        <v>6564.8234085894092</v>
      </c>
      <c r="AF338" s="16">
        <f t="shared" si="182"/>
        <v>515.34900636195687</v>
      </c>
      <c r="AG338" s="16">
        <f t="shared" si="159"/>
        <v>3718.0793168663172</v>
      </c>
      <c r="AH338" s="16">
        <f t="shared" si="183"/>
        <v>-9711.4389295841247</v>
      </c>
      <c r="AI338" s="16">
        <f t="shared" si="184"/>
        <v>0</v>
      </c>
      <c r="AJ338" s="16">
        <f t="shared" si="160"/>
        <v>-13429.518246450441</v>
      </c>
      <c r="AK338" s="16">
        <f t="shared" si="185"/>
        <v>0</v>
      </c>
      <c r="AL338" s="16">
        <f t="shared" si="161"/>
        <v>3663.0159186993355</v>
      </c>
      <c r="AM338" s="16">
        <f t="shared" si="186"/>
        <v>-536.05712988346329</v>
      </c>
      <c r="AN338" s="16">
        <f t="shared" si="187"/>
        <v>0</v>
      </c>
      <c r="AO338" s="16">
        <f t="shared" si="162"/>
        <v>-4199.0730485827989</v>
      </c>
      <c r="AP338" s="16">
        <f t="shared" si="188"/>
        <v>0</v>
      </c>
      <c r="AQ338" s="16">
        <f t="shared" si="163"/>
        <v>3663.0159186993355</v>
      </c>
      <c r="AR338" s="16">
        <f t="shared" si="189"/>
        <v>-536.05712988346329</v>
      </c>
      <c r="AS338" s="16">
        <f t="shared" si="190"/>
        <v>0</v>
      </c>
      <c r="AT338" s="16">
        <f t="shared" si="164"/>
        <v>-4199.0730485827989</v>
      </c>
      <c r="AU338" s="16">
        <f t="shared" si="191"/>
        <v>0</v>
      </c>
    </row>
    <row r="339" spans="1:47">
      <c r="B339" s="13">
        <v>42</v>
      </c>
      <c r="C339" s="16">
        <f t="shared" si="147"/>
        <v>0</v>
      </c>
      <c r="D339" s="16">
        <f t="shared" si="165"/>
        <v>601541.85258971178</v>
      </c>
      <c r="E339" s="16">
        <f t="shared" si="166"/>
        <v>0</v>
      </c>
      <c r="F339" s="16">
        <f t="shared" si="148"/>
        <v>601541.85258971178</v>
      </c>
      <c r="G339" s="16">
        <f t="shared" si="167"/>
        <v>44607.888770671896</v>
      </c>
      <c r="H339" s="16">
        <f t="shared" si="149"/>
        <v>4711.1477028079053</v>
      </c>
      <c r="I339" s="16">
        <f t="shared" si="168"/>
        <v>-188610.24592987489</v>
      </c>
      <c r="J339" s="16">
        <f t="shared" si="169"/>
        <v>0</v>
      </c>
      <c r="K339" s="16">
        <f t="shared" si="150"/>
        <v>-193321.3936326828</v>
      </c>
      <c r="L339" s="16">
        <f t="shared" si="170"/>
        <v>0</v>
      </c>
      <c r="M339" s="16">
        <f t="shared" si="151"/>
        <v>0</v>
      </c>
      <c r="N339" s="16">
        <f t="shared" si="171"/>
        <v>171666.45732738663</v>
      </c>
      <c r="O339" s="16">
        <f t="shared" si="172"/>
        <v>0</v>
      </c>
      <c r="P339" s="16">
        <f t="shared" si="152"/>
        <v>171666.45732738663</v>
      </c>
      <c r="Q339" s="16">
        <f t="shared" si="173"/>
        <v>12881.034473219439</v>
      </c>
      <c r="R339" s="16">
        <f t="shared" si="153"/>
        <v>1595.0858805001214</v>
      </c>
      <c r="S339" s="16">
        <f t="shared" si="174"/>
        <v>-32971.730882253345</v>
      </c>
      <c r="T339" s="16">
        <f t="shared" si="175"/>
        <v>0</v>
      </c>
      <c r="U339" s="16">
        <f t="shared" si="154"/>
        <v>-34566.816762753464</v>
      </c>
      <c r="V339" s="16">
        <f t="shared" si="176"/>
        <v>0</v>
      </c>
      <c r="W339" s="16">
        <f t="shared" si="155"/>
        <v>0</v>
      </c>
      <c r="X339" s="16">
        <f t="shared" si="177"/>
        <v>57964.151970809318</v>
      </c>
      <c r="Y339" s="16">
        <f t="shared" si="178"/>
        <v>0</v>
      </c>
      <c r="Z339" s="16">
        <f t="shared" si="156"/>
        <v>57964.151970809318</v>
      </c>
      <c r="AA339" s="16">
        <f t="shared" si="179"/>
        <v>4306.1351154654367</v>
      </c>
      <c r="AB339" s="16">
        <f t="shared" si="157"/>
        <v>300.6855389822428</v>
      </c>
      <c r="AC339" s="16">
        <f t="shared" si="180"/>
        <v>6748.244574625397</v>
      </c>
      <c r="AD339" s="16">
        <f t="shared" si="181"/>
        <v>395.71402985668306</v>
      </c>
      <c r="AE339" s="16">
        <f t="shared" si="158"/>
        <v>6352.5305447687142</v>
      </c>
      <c r="AF339" s="16">
        <f t="shared" si="182"/>
        <v>475.61683546686066</v>
      </c>
      <c r="AG339" s="16">
        <f t="shared" si="159"/>
        <v>929.5198292165793</v>
      </c>
      <c r="AH339" s="16">
        <f t="shared" si="183"/>
        <v>-13832.403793843954</v>
      </c>
      <c r="AI339" s="16">
        <f t="shared" si="184"/>
        <v>0</v>
      </c>
      <c r="AJ339" s="16">
        <f t="shared" si="160"/>
        <v>-14761.923623060533</v>
      </c>
      <c r="AK339" s="16">
        <f t="shared" si="185"/>
        <v>0</v>
      </c>
      <c r="AL339" s="16">
        <f t="shared" si="161"/>
        <v>610.50265311655619</v>
      </c>
      <c r="AM339" s="16">
        <f t="shared" si="186"/>
        <v>-4325.0452400402828</v>
      </c>
      <c r="AN339" s="16">
        <f t="shared" si="187"/>
        <v>0</v>
      </c>
      <c r="AO339" s="16">
        <f t="shared" si="162"/>
        <v>-4935.5478931568387</v>
      </c>
      <c r="AP339" s="16">
        <f t="shared" si="188"/>
        <v>0</v>
      </c>
      <c r="AQ339" s="16">
        <f t="shared" si="163"/>
        <v>610.50265311655619</v>
      </c>
      <c r="AR339" s="16">
        <f t="shared" si="189"/>
        <v>-4325.0452400402828</v>
      </c>
      <c r="AS339" s="16">
        <f t="shared" si="190"/>
        <v>0</v>
      </c>
      <c r="AT339" s="16">
        <f t="shared" si="164"/>
        <v>-4935.5478931568387</v>
      </c>
      <c r="AU339" s="16">
        <f t="shared" si="191"/>
        <v>0</v>
      </c>
    </row>
    <row r="340" spans="1:47">
      <c r="B340" s="13">
        <v>43</v>
      </c>
      <c r="C340" s="16">
        <f t="shared" si="147"/>
        <v>0</v>
      </c>
      <c r="D340" s="16">
        <f t="shared" si="165"/>
        <v>601541.85258971178</v>
      </c>
      <c r="E340" s="16">
        <f t="shared" si="166"/>
        <v>0</v>
      </c>
      <c r="F340" s="16">
        <f t="shared" si="148"/>
        <v>601541.85258971178</v>
      </c>
      <c r="G340" s="16">
        <f t="shared" si="167"/>
        <v>43733.22428497245</v>
      </c>
      <c r="H340" s="16">
        <f t="shared" si="149"/>
        <v>3533.3607771059301</v>
      </c>
      <c r="I340" s="16">
        <f t="shared" si="168"/>
        <v>-199121.03544166329</v>
      </c>
      <c r="J340" s="16">
        <f t="shared" si="169"/>
        <v>0</v>
      </c>
      <c r="K340" s="16">
        <f t="shared" si="150"/>
        <v>-202654.39621876922</v>
      </c>
      <c r="L340" s="16">
        <f t="shared" si="170"/>
        <v>0</v>
      </c>
      <c r="M340" s="16">
        <f t="shared" si="151"/>
        <v>0</v>
      </c>
      <c r="N340" s="16">
        <f t="shared" si="171"/>
        <v>171666.45732738663</v>
      </c>
      <c r="O340" s="16">
        <f t="shared" si="172"/>
        <v>0</v>
      </c>
      <c r="P340" s="16">
        <f t="shared" si="152"/>
        <v>171666.45732738663</v>
      </c>
      <c r="Q340" s="16">
        <f t="shared" si="173"/>
        <v>12628.465169822979</v>
      </c>
      <c r="R340" s="16">
        <f t="shared" si="153"/>
        <v>0</v>
      </c>
      <c r="S340" s="16">
        <f t="shared" si="174"/>
        <v>-35603.82126563607</v>
      </c>
      <c r="T340" s="16">
        <f t="shared" si="175"/>
        <v>0</v>
      </c>
      <c r="U340" s="16">
        <f t="shared" si="154"/>
        <v>-35603.82126563607</v>
      </c>
      <c r="V340" s="16">
        <f t="shared" si="176"/>
        <v>0</v>
      </c>
      <c r="W340" s="16">
        <f t="shared" si="155"/>
        <v>0</v>
      </c>
      <c r="X340" s="16">
        <f t="shared" si="177"/>
        <v>57964.151970809318</v>
      </c>
      <c r="Y340" s="16">
        <f t="shared" si="178"/>
        <v>0</v>
      </c>
      <c r="Z340" s="16">
        <f t="shared" si="156"/>
        <v>57964.151970809318</v>
      </c>
      <c r="AA340" s="16">
        <f t="shared" si="179"/>
        <v>4221.701093593565</v>
      </c>
      <c r="AB340" s="16">
        <f t="shared" si="157"/>
        <v>0</v>
      </c>
      <c r="AC340" s="16">
        <f t="shared" si="180"/>
        <v>6530.0202481895521</v>
      </c>
      <c r="AD340" s="16">
        <f t="shared" si="181"/>
        <v>0</v>
      </c>
      <c r="AE340" s="16">
        <f t="shared" si="158"/>
        <v>6530.0202481895521</v>
      </c>
      <c r="AF340" s="16">
        <f t="shared" si="182"/>
        <v>466.2910151635889</v>
      </c>
      <c r="AG340" s="16">
        <f t="shared" si="159"/>
        <v>0</v>
      </c>
      <c r="AH340" s="16">
        <f t="shared" si="183"/>
        <v>-15204.781331752349</v>
      </c>
      <c r="AI340" s="16">
        <f t="shared" si="184"/>
        <v>0</v>
      </c>
      <c r="AJ340" s="16">
        <f t="shared" si="160"/>
        <v>-15204.781331752349</v>
      </c>
      <c r="AK340" s="16">
        <f t="shared" si="185"/>
        <v>0</v>
      </c>
      <c r="AL340" s="16">
        <f t="shared" si="161"/>
        <v>0</v>
      </c>
      <c r="AM340" s="16">
        <f t="shared" si="186"/>
        <v>-5083.6143299515443</v>
      </c>
      <c r="AN340" s="16">
        <f t="shared" si="187"/>
        <v>0</v>
      </c>
      <c r="AO340" s="16">
        <f t="shared" si="162"/>
        <v>-5083.6143299515443</v>
      </c>
      <c r="AP340" s="16">
        <f t="shared" si="188"/>
        <v>0</v>
      </c>
      <c r="AQ340" s="16">
        <f t="shared" si="163"/>
        <v>0</v>
      </c>
      <c r="AR340" s="16">
        <f t="shared" si="189"/>
        <v>-5083.6143299515443</v>
      </c>
      <c r="AS340" s="16">
        <f t="shared" si="190"/>
        <v>0</v>
      </c>
      <c r="AT340" s="16">
        <f t="shared" si="164"/>
        <v>-5083.6143299515443</v>
      </c>
      <c r="AU340" s="16">
        <f t="shared" si="191"/>
        <v>0</v>
      </c>
    </row>
    <row r="341" spans="1:47">
      <c r="B341" s="13">
        <v>44</v>
      </c>
      <c r="C341" s="16">
        <f t="shared" si="147"/>
        <v>0</v>
      </c>
      <c r="D341" s="16">
        <f t="shared" si="165"/>
        <v>601541.85258971178</v>
      </c>
      <c r="E341" s="16">
        <f t="shared" si="166"/>
        <v>0</v>
      </c>
      <c r="F341" s="16">
        <f t="shared" si="148"/>
        <v>601541.85258971178</v>
      </c>
      <c r="G341" s="16">
        <f t="shared" si="167"/>
        <v>42875.710083306323</v>
      </c>
      <c r="H341" s="16">
        <f t="shared" si="149"/>
        <v>0</v>
      </c>
      <c r="I341" s="16">
        <f t="shared" si="168"/>
        <v>-208734.02810533231</v>
      </c>
      <c r="J341" s="16">
        <f t="shared" si="169"/>
        <v>0</v>
      </c>
      <c r="K341" s="16">
        <f t="shared" si="150"/>
        <v>-208734.02810533231</v>
      </c>
      <c r="L341" s="16">
        <f t="shared" si="170"/>
        <v>0</v>
      </c>
      <c r="M341" s="16">
        <f t="shared" si="151"/>
        <v>0</v>
      </c>
      <c r="N341" s="16">
        <f t="shared" si="171"/>
        <v>171666.45732738663</v>
      </c>
      <c r="O341" s="16">
        <f t="shared" si="172"/>
        <v>0</v>
      </c>
      <c r="P341" s="16">
        <f t="shared" si="152"/>
        <v>171666.45732738663</v>
      </c>
      <c r="Q341" s="16">
        <f t="shared" si="173"/>
        <v>12380.848205708802</v>
      </c>
      <c r="R341" s="16">
        <f t="shared" si="153"/>
        <v>0</v>
      </c>
      <c r="S341" s="16">
        <f t="shared" si="174"/>
        <v>-35603.82126563607</v>
      </c>
      <c r="T341" s="16">
        <f t="shared" si="175"/>
        <v>0</v>
      </c>
      <c r="U341" s="16">
        <f t="shared" si="154"/>
        <v>-35603.82126563607</v>
      </c>
      <c r="V341" s="16">
        <f t="shared" si="176"/>
        <v>0</v>
      </c>
      <c r="W341" s="16">
        <f t="shared" si="155"/>
        <v>0</v>
      </c>
      <c r="X341" s="16">
        <f t="shared" si="177"/>
        <v>57964.151970809318</v>
      </c>
      <c r="Y341" s="16">
        <f t="shared" si="178"/>
        <v>0</v>
      </c>
      <c r="Z341" s="16">
        <f t="shared" si="156"/>
        <v>57964.151970809318</v>
      </c>
      <c r="AA341" s="16">
        <f t="shared" si="179"/>
        <v>4138.9226407780052</v>
      </c>
      <c r="AB341" s="16">
        <f t="shared" si="157"/>
        <v>0</v>
      </c>
      <c r="AC341" s="16">
        <f t="shared" si="180"/>
        <v>6530.0202481895521</v>
      </c>
      <c r="AD341" s="16">
        <f t="shared" si="181"/>
        <v>0</v>
      </c>
      <c r="AE341" s="16">
        <f t="shared" si="158"/>
        <v>6530.0202481895521</v>
      </c>
      <c r="AF341" s="16">
        <f t="shared" si="182"/>
        <v>457.14805408194991</v>
      </c>
      <c r="AG341" s="16">
        <f t="shared" si="159"/>
        <v>0</v>
      </c>
      <c r="AH341" s="16">
        <f t="shared" si="183"/>
        <v>-15204.781331752349</v>
      </c>
      <c r="AI341" s="16">
        <f t="shared" si="184"/>
        <v>0</v>
      </c>
      <c r="AJ341" s="16">
        <f t="shared" si="160"/>
        <v>-15204.781331752349</v>
      </c>
      <c r="AK341" s="16">
        <f t="shared" si="185"/>
        <v>0</v>
      </c>
      <c r="AL341" s="16">
        <f t="shared" si="161"/>
        <v>0</v>
      </c>
      <c r="AM341" s="16">
        <f t="shared" si="186"/>
        <v>-5083.6143299515443</v>
      </c>
      <c r="AN341" s="16">
        <f t="shared" si="187"/>
        <v>0</v>
      </c>
      <c r="AO341" s="16">
        <f t="shared" si="162"/>
        <v>-5083.6143299515443</v>
      </c>
      <c r="AP341" s="16">
        <f t="shared" si="188"/>
        <v>0</v>
      </c>
      <c r="AQ341" s="16">
        <f t="shared" si="163"/>
        <v>0</v>
      </c>
      <c r="AR341" s="16">
        <f t="shared" si="189"/>
        <v>-5083.6143299515443</v>
      </c>
      <c r="AS341" s="16">
        <f t="shared" si="190"/>
        <v>0</v>
      </c>
      <c r="AT341" s="16">
        <f t="shared" si="164"/>
        <v>-5083.6143299515443</v>
      </c>
      <c r="AU341" s="16">
        <f t="shared" si="191"/>
        <v>0</v>
      </c>
    </row>
    <row r="342" spans="1:47">
      <c r="B342" s="13">
        <v>45</v>
      </c>
      <c r="C342" s="16">
        <f t="shared" si="147"/>
        <v>0</v>
      </c>
      <c r="D342" s="16">
        <f t="shared" si="165"/>
        <v>601541.85258971178</v>
      </c>
      <c r="E342" s="16">
        <f t="shared" si="166"/>
        <v>0</v>
      </c>
      <c r="F342" s="16">
        <f t="shared" si="148"/>
        <v>601541.85258971178</v>
      </c>
      <c r="G342" s="16">
        <f t="shared" si="167"/>
        <v>42035.009885594431</v>
      </c>
      <c r="H342" s="16">
        <f t="shared" si="149"/>
        <v>0</v>
      </c>
      <c r="I342" s="16">
        <f t="shared" si="168"/>
        <v>-208734.02810533231</v>
      </c>
      <c r="J342" s="16">
        <f t="shared" si="169"/>
        <v>0</v>
      </c>
      <c r="K342" s="16">
        <f t="shared" si="150"/>
        <v>-208734.02810533231</v>
      </c>
      <c r="L342" s="16">
        <f t="shared" si="170"/>
        <v>0</v>
      </c>
      <c r="M342" s="16">
        <f t="shared" si="151"/>
        <v>0</v>
      </c>
      <c r="N342" s="16">
        <f t="shared" si="171"/>
        <v>171666.45732738663</v>
      </c>
      <c r="O342" s="16">
        <f t="shared" si="172"/>
        <v>0</v>
      </c>
      <c r="P342" s="16">
        <f t="shared" si="152"/>
        <v>171666.45732738663</v>
      </c>
      <c r="Q342" s="16">
        <f t="shared" si="173"/>
        <v>12138.086476185101</v>
      </c>
      <c r="R342" s="16">
        <f t="shared" si="153"/>
        <v>0</v>
      </c>
      <c r="S342" s="16">
        <f t="shared" si="174"/>
        <v>-35603.82126563607</v>
      </c>
      <c r="T342" s="16">
        <f t="shared" si="175"/>
        <v>0</v>
      </c>
      <c r="U342" s="16">
        <f t="shared" si="154"/>
        <v>-35603.82126563607</v>
      </c>
      <c r="V342" s="16">
        <f t="shared" si="176"/>
        <v>0</v>
      </c>
      <c r="W342" s="16">
        <f t="shared" si="155"/>
        <v>0</v>
      </c>
      <c r="X342" s="16">
        <f t="shared" si="177"/>
        <v>57964.151970809318</v>
      </c>
      <c r="Y342" s="16">
        <f t="shared" si="178"/>
        <v>0</v>
      </c>
      <c r="Z342" s="16">
        <f t="shared" si="156"/>
        <v>57964.151970809318</v>
      </c>
      <c r="AA342" s="16">
        <f t="shared" si="179"/>
        <v>4057.767294880397</v>
      </c>
      <c r="AB342" s="16">
        <f t="shared" si="157"/>
        <v>0</v>
      </c>
      <c r="AC342" s="16">
        <f t="shared" si="180"/>
        <v>6530.0202481895521</v>
      </c>
      <c r="AD342" s="16">
        <f t="shared" si="181"/>
        <v>0</v>
      </c>
      <c r="AE342" s="16">
        <f t="shared" si="158"/>
        <v>6530.0202481895521</v>
      </c>
      <c r="AF342" s="16">
        <f t="shared" si="182"/>
        <v>448.18436674700973</v>
      </c>
      <c r="AG342" s="16">
        <f t="shared" si="159"/>
        <v>0</v>
      </c>
      <c r="AH342" s="16">
        <f t="shared" si="183"/>
        <v>-15204.781331752349</v>
      </c>
      <c r="AI342" s="16">
        <f t="shared" si="184"/>
        <v>0</v>
      </c>
      <c r="AJ342" s="16">
        <f t="shared" si="160"/>
        <v>-15204.781331752349</v>
      </c>
      <c r="AK342" s="16">
        <f t="shared" si="185"/>
        <v>0</v>
      </c>
      <c r="AL342" s="16">
        <f t="shared" si="161"/>
        <v>0</v>
      </c>
      <c r="AM342" s="16">
        <f t="shared" si="186"/>
        <v>-5083.6143299515443</v>
      </c>
      <c r="AN342" s="16">
        <f t="shared" si="187"/>
        <v>0</v>
      </c>
      <c r="AO342" s="16">
        <f t="shared" si="162"/>
        <v>-5083.6143299515443</v>
      </c>
      <c r="AP342" s="16">
        <f t="shared" si="188"/>
        <v>0</v>
      </c>
      <c r="AQ342" s="16">
        <f t="shared" si="163"/>
        <v>0</v>
      </c>
      <c r="AR342" s="16">
        <f t="shared" si="189"/>
        <v>-5083.6143299515443</v>
      </c>
      <c r="AS342" s="16">
        <f t="shared" si="190"/>
        <v>0</v>
      </c>
      <c r="AT342" s="16">
        <f t="shared" si="164"/>
        <v>-5083.6143299515443</v>
      </c>
      <c r="AU342" s="16">
        <f t="shared" si="191"/>
        <v>0</v>
      </c>
    </row>
    <row r="343" spans="1:47">
      <c r="B343" s="13">
        <v>46</v>
      </c>
      <c r="C343" s="16">
        <f t="shared" si="147"/>
        <v>0</v>
      </c>
      <c r="D343" s="16">
        <f t="shared" si="165"/>
        <v>601541.85258971178</v>
      </c>
      <c r="E343" s="16">
        <f t="shared" si="166"/>
        <v>0</v>
      </c>
      <c r="F343" s="16">
        <f t="shared" si="148"/>
        <v>601541.85258971178</v>
      </c>
      <c r="G343" s="16">
        <f t="shared" si="167"/>
        <v>41210.794005484735</v>
      </c>
      <c r="H343" s="16">
        <f t="shared" si="149"/>
        <v>0</v>
      </c>
      <c r="I343" s="16">
        <f t="shared" si="168"/>
        <v>-208734.02810533231</v>
      </c>
      <c r="J343" s="16">
        <f t="shared" si="169"/>
        <v>0</v>
      </c>
      <c r="K343" s="16">
        <f t="shared" si="150"/>
        <v>-208734.02810533231</v>
      </c>
      <c r="L343" s="16">
        <f t="shared" si="170"/>
        <v>0</v>
      </c>
      <c r="M343" s="16">
        <f t="shared" si="151"/>
        <v>0</v>
      </c>
      <c r="N343" s="16">
        <f t="shared" si="171"/>
        <v>171666.45732738663</v>
      </c>
      <c r="O343" s="16">
        <f t="shared" si="172"/>
        <v>0</v>
      </c>
      <c r="P343" s="16">
        <f t="shared" si="152"/>
        <v>171666.45732738663</v>
      </c>
      <c r="Q343" s="16">
        <f t="shared" si="173"/>
        <v>11900.084780573628</v>
      </c>
      <c r="R343" s="16">
        <f t="shared" si="153"/>
        <v>0</v>
      </c>
      <c r="S343" s="16">
        <f t="shared" si="174"/>
        <v>-35603.82126563607</v>
      </c>
      <c r="T343" s="16">
        <f t="shared" si="175"/>
        <v>0</v>
      </c>
      <c r="U343" s="16">
        <f t="shared" si="154"/>
        <v>-35603.82126563607</v>
      </c>
      <c r="V343" s="16">
        <f t="shared" si="176"/>
        <v>0</v>
      </c>
      <c r="W343" s="16">
        <f t="shared" si="155"/>
        <v>0</v>
      </c>
      <c r="X343" s="16">
        <f t="shared" si="177"/>
        <v>57964.151970809318</v>
      </c>
      <c r="Y343" s="16">
        <f t="shared" si="178"/>
        <v>0</v>
      </c>
      <c r="Z343" s="16">
        <f t="shared" si="156"/>
        <v>57964.151970809318</v>
      </c>
      <c r="AA343" s="16">
        <f t="shared" si="179"/>
        <v>3978.2032302748989</v>
      </c>
      <c r="AB343" s="16">
        <f t="shared" si="157"/>
        <v>0</v>
      </c>
      <c r="AC343" s="16">
        <f t="shared" si="180"/>
        <v>6530.0202481895521</v>
      </c>
      <c r="AD343" s="16">
        <f t="shared" si="181"/>
        <v>0</v>
      </c>
      <c r="AE343" s="16">
        <f t="shared" si="158"/>
        <v>6530.0202481895521</v>
      </c>
      <c r="AF343" s="16">
        <f t="shared" si="182"/>
        <v>439.39643798726445</v>
      </c>
      <c r="AG343" s="16">
        <f t="shared" si="159"/>
        <v>0</v>
      </c>
      <c r="AH343" s="16">
        <f t="shared" si="183"/>
        <v>-15204.781331752349</v>
      </c>
      <c r="AI343" s="16">
        <f t="shared" si="184"/>
        <v>0</v>
      </c>
      <c r="AJ343" s="16">
        <f t="shared" si="160"/>
        <v>-15204.781331752349</v>
      </c>
      <c r="AK343" s="16">
        <f t="shared" si="185"/>
        <v>0</v>
      </c>
      <c r="AL343" s="16">
        <f t="shared" si="161"/>
        <v>0</v>
      </c>
      <c r="AM343" s="16">
        <f t="shared" si="186"/>
        <v>-5083.6143299515443</v>
      </c>
      <c r="AN343" s="16">
        <f t="shared" si="187"/>
        <v>0</v>
      </c>
      <c r="AO343" s="16">
        <f t="shared" si="162"/>
        <v>-5083.6143299515443</v>
      </c>
      <c r="AP343" s="16">
        <f t="shared" si="188"/>
        <v>0</v>
      </c>
      <c r="AQ343" s="16">
        <f t="shared" si="163"/>
        <v>0</v>
      </c>
      <c r="AR343" s="16">
        <f t="shared" si="189"/>
        <v>-5083.6143299515443</v>
      </c>
      <c r="AS343" s="16">
        <f t="shared" si="190"/>
        <v>0</v>
      </c>
      <c r="AT343" s="16">
        <f t="shared" si="164"/>
        <v>-5083.6143299515443</v>
      </c>
      <c r="AU343" s="16">
        <f t="shared" si="191"/>
        <v>0</v>
      </c>
    </row>
    <row r="344" spans="1:47">
      <c r="B344" s="13">
        <v>47</v>
      </c>
      <c r="C344" s="16">
        <f t="shared" si="147"/>
        <v>0</v>
      </c>
      <c r="D344" s="16">
        <f t="shared" si="165"/>
        <v>601541.85258971178</v>
      </c>
      <c r="E344" s="16">
        <f t="shared" si="166"/>
        <v>0</v>
      </c>
      <c r="F344" s="16">
        <f t="shared" si="148"/>
        <v>601541.85258971178</v>
      </c>
      <c r="G344" s="16">
        <f t="shared" si="167"/>
        <v>40402.739221063464</v>
      </c>
      <c r="H344" s="16">
        <f t="shared" si="149"/>
        <v>0</v>
      </c>
      <c r="I344" s="16">
        <f t="shared" si="168"/>
        <v>-208734.02810533231</v>
      </c>
      <c r="J344" s="16">
        <f t="shared" si="169"/>
        <v>0</v>
      </c>
      <c r="K344" s="16">
        <f t="shared" si="150"/>
        <v>-208734.02810533231</v>
      </c>
      <c r="L344" s="16">
        <f t="shared" si="170"/>
        <v>0</v>
      </c>
      <c r="M344" s="16">
        <f t="shared" si="151"/>
        <v>0</v>
      </c>
      <c r="N344" s="16">
        <f t="shared" si="171"/>
        <v>171666.45732738663</v>
      </c>
      <c r="O344" s="16">
        <f t="shared" si="172"/>
        <v>0</v>
      </c>
      <c r="P344" s="16">
        <f t="shared" si="152"/>
        <v>171666.45732738663</v>
      </c>
      <c r="Q344" s="16">
        <f t="shared" si="173"/>
        <v>11666.749784876107</v>
      </c>
      <c r="R344" s="16">
        <f t="shared" si="153"/>
        <v>0</v>
      </c>
      <c r="S344" s="16">
        <f t="shared" si="174"/>
        <v>-35603.82126563607</v>
      </c>
      <c r="T344" s="16">
        <f t="shared" si="175"/>
        <v>0</v>
      </c>
      <c r="U344" s="16">
        <f t="shared" si="154"/>
        <v>-35603.82126563607</v>
      </c>
      <c r="V344" s="16">
        <f t="shared" si="176"/>
        <v>0</v>
      </c>
      <c r="W344" s="16">
        <f t="shared" si="155"/>
        <v>0</v>
      </c>
      <c r="X344" s="16">
        <f t="shared" si="177"/>
        <v>57964.151970809318</v>
      </c>
      <c r="Y344" s="16">
        <f t="shared" si="178"/>
        <v>0</v>
      </c>
      <c r="Z344" s="16">
        <f t="shared" si="156"/>
        <v>57964.151970809318</v>
      </c>
      <c r="AA344" s="16">
        <f t="shared" si="179"/>
        <v>3900.199245367548</v>
      </c>
      <c r="AB344" s="16">
        <f t="shared" si="157"/>
        <v>0</v>
      </c>
      <c r="AC344" s="16">
        <f t="shared" si="180"/>
        <v>6530.0202481895521</v>
      </c>
      <c r="AD344" s="16">
        <f t="shared" si="181"/>
        <v>0</v>
      </c>
      <c r="AE344" s="16">
        <f t="shared" si="158"/>
        <v>6530.0202481895521</v>
      </c>
      <c r="AF344" s="16">
        <f t="shared" si="182"/>
        <v>430.78082155614163</v>
      </c>
      <c r="AG344" s="16">
        <f t="shared" si="159"/>
        <v>0</v>
      </c>
      <c r="AH344" s="16">
        <f t="shared" si="183"/>
        <v>-15204.781331752349</v>
      </c>
      <c r="AI344" s="16">
        <f t="shared" si="184"/>
        <v>0</v>
      </c>
      <c r="AJ344" s="16">
        <f t="shared" si="160"/>
        <v>-15204.781331752349</v>
      </c>
      <c r="AK344" s="16">
        <f t="shared" si="185"/>
        <v>0</v>
      </c>
      <c r="AL344" s="16">
        <f t="shared" si="161"/>
        <v>0</v>
      </c>
      <c r="AM344" s="16">
        <f t="shared" si="186"/>
        <v>-5083.6143299515443</v>
      </c>
      <c r="AN344" s="16">
        <f t="shared" si="187"/>
        <v>0</v>
      </c>
      <c r="AO344" s="16">
        <f t="shared" si="162"/>
        <v>-5083.6143299515443</v>
      </c>
      <c r="AP344" s="16">
        <f t="shared" si="188"/>
        <v>0</v>
      </c>
      <c r="AQ344" s="16">
        <f t="shared" si="163"/>
        <v>0</v>
      </c>
      <c r="AR344" s="16">
        <f t="shared" si="189"/>
        <v>-5083.6143299515443</v>
      </c>
      <c r="AS344" s="16">
        <f t="shared" si="190"/>
        <v>0</v>
      </c>
      <c r="AT344" s="16">
        <f t="shared" si="164"/>
        <v>-5083.6143299515443</v>
      </c>
      <c r="AU344" s="16">
        <f t="shared" si="191"/>
        <v>0</v>
      </c>
    </row>
    <row r="345" spans="1:47">
      <c r="B345" s="13">
        <v>48</v>
      </c>
      <c r="C345" s="16">
        <f t="shared" si="147"/>
        <v>0</v>
      </c>
      <c r="D345" s="16">
        <f t="shared" si="165"/>
        <v>601541.85258971178</v>
      </c>
      <c r="E345" s="16">
        <f t="shared" si="166"/>
        <v>0</v>
      </c>
      <c r="F345" s="16">
        <f t="shared" si="148"/>
        <v>601541.85258971178</v>
      </c>
      <c r="G345" s="16">
        <f t="shared" si="167"/>
        <v>39610.528648101434</v>
      </c>
      <c r="H345" s="16">
        <f t="shared" si="149"/>
        <v>0</v>
      </c>
      <c r="I345" s="16">
        <f t="shared" si="168"/>
        <v>-208734.02810533231</v>
      </c>
      <c r="J345" s="16">
        <f t="shared" si="169"/>
        <v>0</v>
      </c>
      <c r="K345" s="16">
        <f t="shared" si="150"/>
        <v>-208734.02810533231</v>
      </c>
      <c r="L345" s="16">
        <f t="shared" si="170"/>
        <v>0</v>
      </c>
      <c r="M345" s="16">
        <f t="shared" si="151"/>
        <v>0</v>
      </c>
      <c r="N345" s="16">
        <f t="shared" si="171"/>
        <v>171666.45732738663</v>
      </c>
      <c r="O345" s="16">
        <f t="shared" si="172"/>
        <v>0</v>
      </c>
      <c r="P345" s="16">
        <f t="shared" si="152"/>
        <v>171666.45732738663</v>
      </c>
      <c r="Q345" s="16">
        <f t="shared" si="173"/>
        <v>11437.989985172653</v>
      </c>
      <c r="R345" s="16">
        <f t="shared" si="153"/>
        <v>0</v>
      </c>
      <c r="S345" s="16">
        <f t="shared" si="174"/>
        <v>-35603.82126563607</v>
      </c>
      <c r="T345" s="16">
        <f t="shared" si="175"/>
        <v>0</v>
      </c>
      <c r="U345" s="16">
        <f t="shared" si="154"/>
        <v>-35603.82126563607</v>
      </c>
      <c r="V345" s="16">
        <f t="shared" si="176"/>
        <v>0</v>
      </c>
      <c r="W345" s="16">
        <f t="shared" si="155"/>
        <v>0</v>
      </c>
      <c r="X345" s="16">
        <f t="shared" si="177"/>
        <v>57964.151970809318</v>
      </c>
      <c r="Y345" s="16">
        <f t="shared" si="178"/>
        <v>0</v>
      </c>
      <c r="Z345" s="16">
        <f t="shared" si="156"/>
        <v>57964.151970809318</v>
      </c>
      <c r="AA345" s="16">
        <f t="shared" si="179"/>
        <v>3823.7247503603412</v>
      </c>
      <c r="AB345" s="16">
        <f t="shared" si="157"/>
        <v>0</v>
      </c>
      <c r="AC345" s="16">
        <f t="shared" si="180"/>
        <v>6530.0202481895521</v>
      </c>
      <c r="AD345" s="16">
        <f t="shared" si="181"/>
        <v>0</v>
      </c>
      <c r="AE345" s="16">
        <f t="shared" si="158"/>
        <v>6530.0202481895521</v>
      </c>
      <c r="AF345" s="16">
        <f t="shared" si="182"/>
        <v>422.33413878053102</v>
      </c>
      <c r="AG345" s="16">
        <f t="shared" si="159"/>
        <v>0</v>
      </c>
      <c r="AH345" s="16">
        <f t="shared" si="183"/>
        <v>-15204.781331752349</v>
      </c>
      <c r="AI345" s="16">
        <f t="shared" si="184"/>
        <v>0</v>
      </c>
      <c r="AJ345" s="16">
        <f t="shared" si="160"/>
        <v>-15204.781331752349</v>
      </c>
      <c r="AK345" s="16">
        <f t="shared" si="185"/>
        <v>0</v>
      </c>
      <c r="AL345" s="16">
        <f t="shared" si="161"/>
        <v>0</v>
      </c>
      <c r="AM345" s="16">
        <f t="shared" si="186"/>
        <v>-5083.6143299515443</v>
      </c>
      <c r="AN345" s="16">
        <f t="shared" si="187"/>
        <v>0</v>
      </c>
      <c r="AO345" s="16">
        <f t="shared" si="162"/>
        <v>-5083.6143299515443</v>
      </c>
      <c r="AP345" s="16">
        <f t="shared" si="188"/>
        <v>0</v>
      </c>
      <c r="AQ345" s="16">
        <f t="shared" si="163"/>
        <v>0</v>
      </c>
      <c r="AR345" s="16">
        <f t="shared" si="189"/>
        <v>-5083.6143299515443</v>
      </c>
      <c r="AS345" s="16">
        <f t="shared" si="190"/>
        <v>0</v>
      </c>
      <c r="AT345" s="16">
        <f t="shared" si="164"/>
        <v>-5083.6143299515443</v>
      </c>
      <c r="AU345" s="16">
        <f t="shared" si="191"/>
        <v>0</v>
      </c>
    </row>
    <row r="346" spans="1:47">
      <c r="B346" s="13">
        <v>49</v>
      </c>
      <c r="C346" s="16">
        <f t="shared" si="147"/>
        <v>0</v>
      </c>
      <c r="D346" s="16">
        <f t="shared" si="165"/>
        <v>601541.85258971178</v>
      </c>
      <c r="E346" s="16">
        <f t="shared" si="166"/>
        <v>0</v>
      </c>
      <c r="F346" s="16">
        <f t="shared" si="148"/>
        <v>601541.85258971178</v>
      </c>
      <c r="G346" s="16">
        <f t="shared" si="167"/>
        <v>38833.851615785716</v>
      </c>
      <c r="H346" s="16">
        <f t="shared" si="149"/>
        <v>0</v>
      </c>
      <c r="I346" s="16">
        <f t="shared" si="168"/>
        <v>-208734.02810533231</v>
      </c>
      <c r="J346" s="16">
        <f t="shared" si="169"/>
        <v>0</v>
      </c>
      <c r="K346" s="16">
        <f t="shared" si="150"/>
        <v>-208734.02810533231</v>
      </c>
      <c r="L346" s="16">
        <f t="shared" si="170"/>
        <v>0</v>
      </c>
      <c r="M346" s="16">
        <f t="shared" si="151"/>
        <v>0</v>
      </c>
      <c r="N346" s="16">
        <f t="shared" si="171"/>
        <v>171666.45732738663</v>
      </c>
      <c r="O346" s="16">
        <f t="shared" si="172"/>
        <v>0</v>
      </c>
      <c r="P346" s="16">
        <f t="shared" si="152"/>
        <v>171666.45732738663</v>
      </c>
      <c r="Q346" s="16">
        <f t="shared" si="173"/>
        <v>11213.715671737895</v>
      </c>
      <c r="R346" s="16">
        <f t="shared" si="153"/>
        <v>0</v>
      </c>
      <c r="S346" s="16">
        <f t="shared" si="174"/>
        <v>-35603.82126563607</v>
      </c>
      <c r="T346" s="16">
        <f t="shared" si="175"/>
        <v>0</v>
      </c>
      <c r="U346" s="16">
        <f t="shared" si="154"/>
        <v>-35603.82126563607</v>
      </c>
      <c r="V346" s="16">
        <f t="shared" si="176"/>
        <v>0</v>
      </c>
      <c r="W346" s="16">
        <f t="shared" si="155"/>
        <v>0</v>
      </c>
      <c r="X346" s="16">
        <f t="shared" si="177"/>
        <v>57964.151970809318</v>
      </c>
      <c r="Y346" s="16">
        <f t="shared" si="178"/>
        <v>0</v>
      </c>
      <c r="Z346" s="16">
        <f t="shared" si="156"/>
        <v>57964.151970809318</v>
      </c>
      <c r="AA346" s="16">
        <f t="shared" si="179"/>
        <v>3748.7497552552363</v>
      </c>
      <c r="AB346" s="16">
        <f t="shared" si="157"/>
        <v>0</v>
      </c>
      <c r="AC346" s="16">
        <f t="shared" si="180"/>
        <v>6530.0202481895521</v>
      </c>
      <c r="AD346" s="16">
        <f t="shared" si="181"/>
        <v>0</v>
      </c>
      <c r="AE346" s="16">
        <f t="shared" si="158"/>
        <v>6530.0202481895521</v>
      </c>
      <c r="AF346" s="16">
        <f t="shared" si="182"/>
        <v>414.05307723581473</v>
      </c>
      <c r="AG346" s="16">
        <f t="shared" si="159"/>
        <v>0</v>
      </c>
      <c r="AH346" s="16">
        <f t="shared" si="183"/>
        <v>-15204.781331752349</v>
      </c>
      <c r="AI346" s="16">
        <f t="shared" si="184"/>
        <v>0</v>
      </c>
      <c r="AJ346" s="16">
        <f t="shared" si="160"/>
        <v>-15204.781331752349</v>
      </c>
      <c r="AK346" s="16">
        <f t="shared" si="185"/>
        <v>0</v>
      </c>
      <c r="AL346" s="16">
        <f t="shared" si="161"/>
        <v>0</v>
      </c>
      <c r="AM346" s="16">
        <f t="shared" si="186"/>
        <v>-5083.6143299515443</v>
      </c>
      <c r="AN346" s="16">
        <f t="shared" si="187"/>
        <v>0</v>
      </c>
      <c r="AO346" s="16">
        <f t="shared" si="162"/>
        <v>-5083.6143299515443</v>
      </c>
      <c r="AP346" s="16">
        <f t="shared" si="188"/>
        <v>0</v>
      </c>
      <c r="AQ346" s="16">
        <f t="shared" si="163"/>
        <v>0</v>
      </c>
      <c r="AR346" s="16">
        <f t="shared" si="189"/>
        <v>-5083.6143299515443</v>
      </c>
      <c r="AS346" s="16">
        <f t="shared" si="190"/>
        <v>0</v>
      </c>
      <c r="AT346" s="16">
        <f t="shared" si="164"/>
        <v>-5083.6143299515443</v>
      </c>
      <c r="AU346" s="16">
        <f t="shared" si="191"/>
        <v>0</v>
      </c>
    </row>
    <row r="347" spans="1:47">
      <c r="B347" s="13">
        <v>50</v>
      </c>
      <c r="C347" s="16">
        <f t="shared" si="147"/>
        <v>0</v>
      </c>
      <c r="D347" s="16">
        <f t="shared" si="165"/>
        <v>601541.85258971178</v>
      </c>
      <c r="E347" s="16">
        <f t="shared" si="166"/>
        <v>0</v>
      </c>
      <c r="F347" s="16">
        <f t="shared" si="148"/>
        <v>601541.85258971178</v>
      </c>
      <c r="G347" s="16">
        <f t="shared" si="167"/>
        <v>38072.403544887959</v>
      </c>
      <c r="H347" s="16">
        <f t="shared" si="149"/>
        <v>0</v>
      </c>
      <c r="I347" s="16">
        <f t="shared" si="168"/>
        <v>-208734.02810533231</v>
      </c>
      <c r="J347" s="16">
        <f t="shared" si="169"/>
        <v>0</v>
      </c>
      <c r="K347" s="16">
        <f t="shared" si="150"/>
        <v>-208734.02810533231</v>
      </c>
      <c r="L347" s="16">
        <f t="shared" si="170"/>
        <v>0</v>
      </c>
      <c r="M347" s="16">
        <f t="shared" si="151"/>
        <v>0</v>
      </c>
      <c r="N347" s="16">
        <f t="shared" si="171"/>
        <v>171666.45732738663</v>
      </c>
      <c r="O347" s="16">
        <f t="shared" si="172"/>
        <v>0</v>
      </c>
      <c r="P347" s="16">
        <f t="shared" si="152"/>
        <v>171666.45732738663</v>
      </c>
      <c r="Q347" s="16">
        <f t="shared" si="173"/>
        <v>10993.83889386068</v>
      </c>
      <c r="R347" s="16">
        <f t="shared" si="153"/>
        <v>0</v>
      </c>
      <c r="S347" s="16">
        <f t="shared" si="174"/>
        <v>-35603.82126563607</v>
      </c>
      <c r="T347" s="16">
        <f t="shared" si="175"/>
        <v>0</v>
      </c>
      <c r="U347" s="16">
        <f t="shared" si="154"/>
        <v>-35603.82126563607</v>
      </c>
      <c r="V347" s="16">
        <f t="shared" si="176"/>
        <v>0</v>
      </c>
      <c r="W347" s="16">
        <f t="shared" si="155"/>
        <v>0</v>
      </c>
      <c r="X347" s="16">
        <f t="shared" si="177"/>
        <v>57964.151970809318</v>
      </c>
      <c r="Y347" s="16">
        <f t="shared" si="178"/>
        <v>0</v>
      </c>
      <c r="Z347" s="16">
        <f t="shared" si="156"/>
        <v>57964.151970809318</v>
      </c>
      <c r="AA347" s="16">
        <f t="shared" si="179"/>
        <v>3675.2448580933687</v>
      </c>
      <c r="AB347" s="16">
        <f t="shared" si="157"/>
        <v>0</v>
      </c>
      <c r="AC347" s="16">
        <f t="shared" si="180"/>
        <v>6530.0202481895521</v>
      </c>
      <c r="AD347" s="16">
        <f t="shared" si="181"/>
        <v>0</v>
      </c>
      <c r="AE347" s="16">
        <f t="shared" si="158"/>
        <v>6530.0202481895521</v>
      </c>
      <c r="AF347" s="16">
        <f t="shared" si="182"/>
        <v>405.93438944687716</v>
      </c>
      <c r="AG347" s="16">
        <f t="shared" si="159"/>
        <v>0</v>
      </c>
      <c r="AH347" s="16">
        <f t="shared" si="183"/>
        <v>-15204.781331752349</v>
      </c>
      <c r="AI347" s="16">
        <f t="shared" si="184"/>
        <v>0</v>
      </c>
      <c r="AJ347" s="16">
        <f t="shared" si="160"/>
        <v>-15204.781331752349</v>
      </c>
      <c r="AK347" s="16">
        <f t="shared" si="185"/>
        <v>0</v>
      </c>
      <c r="AL347" s="16">
        <f t="shared" si="161"/>
        <v>0</v>
      </c>
      <c r="AM347" s="16">
        <f t="shared" si="186"/>
        <v>-5083.6143299515443</v>
      </c>
      <c r="AN347" s="16">
        <f t="shared" si="187"/>
        <v>0</v>
      </c>
      <c r="AO347" s="16">
        <f t="shared" si="162"/>
        <v>-5083.6143299515443</v>
      </c>
      <c r="AP347" s="16">
        <f t="shared" si="188"/>
        <v>0</v>
      </c>
      <c r="AQ347" s="16">
        <f t="shared" si="163"/>
        <v>0</v>
      </c>
      <c r="AR347" s="16">
        <f t="shared" si="189"/>
        <v>-5083.6143299515443</v>
      </c>
      <c r="AS347" s="16">
        <f t="shared" si="190"/>
        <v>0</v>
      </c>
      <c r="AT347" s="16">
        <f t="shared" si="164"/>
        <v>-5083.6143299515443</v>
      </c>
      <c r="AU347" s="16">
        <f t="shared" si="191"/>
        <v>0</v>
      </c>
    </row>
    <row r="348" spans="1:47">
      <c r="B348" s="13">
        <v>51</v>
      </c>
      <c r="C348" s="16">
        <f t="shared" si="147"/>
        <v>0</v>
      </c>
      <c r="D348" s="16">
        <f t="shared" si="165"/>
        <v>601541.85258971178</v>
      </c>
      <c r="E348" s="16">
        <f t="shared" si="166"/>
        <v>0</v>
      </c>
      <c r="F348" s="16">
        <f t="shared" si="148"/>
        <v>601541.85258971178</v>
      </c>
      <c r="G348" s="16">
        <f t="shared" si="167"/>
        <v>37325.88582832153</v>
      </c>
      <c r="H348" s="16">
        <f t="shared" si="149"/>
        <v>0</v>
      </c>
      <c r="I348" s="16">
        <f t="shared" si="168"/>
        <v>-208734.02810533231</v>
      </c>
      <c r="J348" s="16">
        <f t="shared" si="169"/>
        <v>0</v>
      </c>
      <c r="K348" s="16">
        <f t="shared" si="150"/>
        <v>-208734.02810533231</v>
      </c>
      <c r="L348" s="16">
        <f t="shared" si="170"/>
        <v>0</v>
      </c>
      <c r="M348" s="16">
        <f t="shared" si="151"/>
        <v>0</v>
      </c>
      <c r="N348" s="16">
        <f t="shared" si="171"/>
        <v>171666.45732738663</v>
      </c>
      <c r="O348" s="16">
        <f t="shared" si="172"/>
        <v>0</v>
      </c>
      <c r="P348" s="16">
        <f t="shared" si="152"/>
        <v>171666.45732738663</v>
      </c>
      <c r="Q348" s="16">
        <f t="shared" si="173"/>
        <v>10778.273425353607</v>
      </c>
      <c r="R348" s="16">
        <f t="shared" si="153"/>
        <v>0</v>
      </c>
      <c r="S348" s="16">
        <f t="shared" si="174"/>
        <v>-35603.82126563607</v>
      </c>
      <c r="T348" s="16">
        <f t="shared" si="175"/>
        <v>0</v>
      </c>
      <c r="U348" s="16">
        <f t="shared" si="154"/>
        <v>-35603.82126563607</v>
      </c>
      <c r="V348" s="16">
        <f t="shared" si="176"/>
        <v>0</v>
      </c>
      <c r="W348" s="16">
        <f t="shared" si="155"/>
        <v>0</v>
      </c>
      <c r="X348" s="16">
        <f t="shared" si="177"/>
        <v>57964.151970809318</v>
      </c>
      <c r="Y348" s="16">
        <f t="shared" si="178"/>
        <v>0</v>
      </c>
      <c r="Z348" s="16">
        <f t="shared" si="156"/>
        <v>57964.151970809318</v>
      </c>
      <c r="AA348" s="16">
        <f t="shared" si="179"/>
        <v>3603.1812334248712</v>
      </c>
      <c r="AB348" s="16">
        <f t="shared" si="157"/>
        <v>0</v>
      </c>
      <c r="AC348" s="16">
        <f t="shared" si="180"/>
        <v>6530.0202481895521</v>
      </c>
      <c r="AD348" s="16">
        <f t="shared" si="181"/>
        <v>0</v>
      </c>
      <c r="AE348" s="16">
        <f t="shared" si="158"/>
        <v>6530.0202481895521</v>
      </c>
      <c r="AF348" s="16">
        <f t="shared" si="182"/>
        <v>397.97489161458543</v>
      </c>
      <c r="AG348" s="16">
        <f t="shared" si="159"/>
        <v>0</v>
      </c>
      <c r="AH348" s="16">
        <f t="shared" si="183"/>
        <v>-15204.781331752349</v>
      </c>
      <c r="AI348" s="16">
        <f t="shared" si="184"/>
        <v>0</v>
      </c>
      <c r="AJ348" s="16">
        <f t="shared" si="160"/>
        <v>-15204.781331752349</v>
      </c>
      <c r="AK348" s="16">
        <f t="shared" si="185"/>
        <v>0</v>
      </c>
      <c r="AL348" s="16">
        <f t="shared" si="161"/>
        <v>0</v>
      </c>
      <c r="AM348" s="16">
        <f t="shared" si="186"/>
        <v>-5083.6143299515443</v>
      </c>
      <c r="AN348" s="16">
        <f t="shared" si="187"/>
        <v>0</v>
      </c>
      <c r="AO348" s="16">
        <f t="shared" si="162"/>
        <v>-5083.6143299515443</v>
      </c>
      <c r="AP348" s="16">
        <f t="shared" si="188"/>
        <v>0</v>
      </c>
      <c r="AQ348" s="16">
        <f t="shared" si="163"/>
        <v>0</v>
      </c>
      <c r="AR348" s="16">
        <f t="shared" si="189"/>
        <v>-5083.6143299515443</v>
      </c>
      <c r="AS348" s="16">
        <f t="shared" si="190"/>
        <v>0</v>
      </c>
      <c r="AT348" s="16">
        <f t="shared" si="164"/>
        <v>-5083.6143299515443</v>
      </c>
      <c r="AU348" s="16">
        <f t="shared" si="191"/>
        <v>0</v>
      </c>
    </row>
    <row r="349" spans="1:47">
      <c r="B349" s="13">
        <v>52</v>
      </c>
      <c r="C349" s="16">
        <f t="shared" si="147"/>
        <v>0</v>
      </c>
      <c r="D349" s="16">
        <f t="shared" si="165"/>
        <v>601541.85258971178</v>
      </c>
      <c r="E349" s="16">
        <f t="shared" si="166"/>
        <v>0</v>
      </c>
      <c r="F349" s="16">
        <f t="shared" si="148"/>
        <v>601541.85258971178</v>
      </c>
      <c r="G349" s="16">
        <f t="shared" si="167"/>
        <v>36594.005714040715</v>
      </c>
      <c r="H349" s="16">
        <f t="shared" si="149"/>
        <v>0</v>
      </c>
      <c r="I349" s="16">
        <f t="shared" si="168"/>
        <v>-208734.02810533231</v>
      </c>
      <c r="J349" s="16">
        <f t="shared" si="169"/>
        <v>0</v>
      </c>
      <c r="K349" s="16">
        <f t="shared" si="150"/>
        <v>-208734.02810533231</v>
      </c>
      <c r="L349" s="16">
        <f t="shared" si="170"/>
        <v>0</v>
      </c>
      <c r="M349" s="16">
        <f t="shared" si="151"/>
        <v>0</v>
      </c>
      <c r="N349" s="16">
        <f t="shared" si="171"/>
        <v>171666.45732738663</v>
      </c>
      <c r="O349" s="16">
        <f t="shared" si="172"/>
        <v>0</v>
      </c>
      <c r="P349" s="16">
        <f t="shared" si="152"/>
        <v>171666.45732738663</v>
      </c>
      <c r="Q349" s="16">
        <f t="shared" si="173"/>
        <v>10566.934730738831</v>
      </c>
      <c r="R349" s="16">
        <f t="shared" si="153"/>
        <v>0</v>
      </c>
      <c r="S349" s="16">
        <f t="shared" si="174"/>
        <v>-35603.82126563607</v>
      </c>
      <c r="T349" s="16">
        <f t="shared" si="175"/>
        <v>0</v>
      </c>
      <c r="U349" s="16">
        <f t="shared" si="154"/>
        <v>-35603.82126563607</v>
      </c>
      <c r="V349" s="16">
        <f t="shared" si="176"/>
        <v>0</v>
      </c>
      <c r="W349" s="16">
        <f t="shared" si="155"/>
        <v>0</v>
      </c>
      <c r="X349" s="16">
        <f t="shared" si="177"/>
        <v>57964.151970809318</v>
      </c>
      <c r="Y349" s="16">
        <f t="shared" si="178"/>
        <v>0</v>
      </c>
      <c r="Z349" s="16">
        <f t="shared" si="156"/>
        <v>57964.151970809318</v>
      </c>
      <c r="AA349" s="16">
        <f t="shared" si="179"/>
        <v>3532.5306210047756</v>
      </c>
      <c r="AB349" s="16">
        <f t="shared" si="157"/>
        <v>0</v>
      </c>
      <c r="AC349" s="16">
        <f t="shared" si="180"/>
        <v>6530.0202481895521</v>
      </c>
      <c r="AD349" s="16">
        <f t="shared" si="181"/>
        <v>0</v>
      </c>
      <c r="AE349" s="16">
        <f t="shared" si="158"/>
        <v>6530.0202481895521</v>
      </c>
      <c r="AF349" s="16">
        <f t="shared" si="182"/>
        <v>390.17146236724062</v>
      </c>
      <c r="AG349" s="16">
        <f t="shared" si="159"/>
        <v>0</v>
      </c>
      <c r="AH349" s="16">
        <f t="shared" si="183"/>
        <v>-15204.781331752349</v>
      </c>
      <c r="AI349" s="16">
        <f t="shared" si="184"/>
        <v>0</v>
      </c>
      <c r="AJ349" s="16">
        <f t="shared" si="160"/>
        <v>-15204.781331752349</v>
      </c>
      <c r="AK349" s="16">
        <f t="shared" si="185"/>
        <v>0</v>
      </c>
      <c r="AL349" s="16">
        <f t="shared" si="161"/>
        <v>0</v>
      </c>
      <c r="AM349" s="16">
        <f t="shared" si="186"/>
        <v>-5083.6143299515443</v>
      </c>
      <c r="AN349" s="16">
        <f t="shared" si="187"/>
        <v>0</v>
      </c>
      <c r="AO349" s="16">
        <f t="shared" si="162"/>
        <v>-5083.6143299515443</v>
      </c>
      <c r="AP349" s="16">
        <f t="shared" si="188"/>
        <v>0</v>
      </c>
      <c r="AQ349" s="16">
        <f t="shared" si="163"/>
        <v>0</v>
      </c>
      <c r="AR349" s="16">
        <f t="shared" si="189"/>
        <v>-5083.6143299515443</v>
      </c>
      <c r="AS349" s="16">
        <f t="shared" si="190"/>
        <v>0</v>
      </c>
      <c r="AT349" s="16">
        <f t="shared" si="164"/>
        <v>-5083.6143299515443</v>
      </c>
      <c r="AU349" s="16">
        <f t="shared" si="191"/>
        <v>0</v>
      </c>
    </row>
    <row r="350" spans="1:47">
      <c r="B350" s="13">
        <v>53</v>
      </c>
      <c r="C350" s="16">
        <f t="shared" si="147"/>
        <v>0</v>
      </c>
      <c r="D350" s="16">
        <f t="shared" si="165"/>
        <v>601541.85258971178</v>
      </c>
      <c r="E350" s="16">
        <f t="shared" si="166"/>
        <v>0</v>
      </c>
      <c r="F350" s="16">
        <f t="shared" si="148"/>
        <v>601541.85258971178</v>
      </c>
      <c r="G350" s="16">
        <f t="shared" si="167"/>
        <v>35876.476190235997</v>
      </c>
      <c r="H350" s="16">
        <f t="shared" si="149"/>
        <v>0</v>
      </c>
      <c r="I350" s="16">
        <f t="shared" si="168"/>
        <v>-208734.02810533231</v>
      </c>
      <c r="J350" s="16">
        <f t="shared" si="169"/>
        <v>0</v>
      </c>
      <c r="K350" s="16">
        <f t="shared" si="150"/>
        <v>-208734.02810533231</v>
      </c>
      <c r="L350" s="16">
        <f t="shared" si="170"/>
        <v>0</v>
      </c>
      <c r="M350" s="16">
        <f t="shared" si="151"/>
        <v>0</v>
      </c>
      <c r="N350" s="16">
        <f t="shared" si="171"/>
        <v>171666.45732738663</v>
      </c>
      <c r="O350" s="16">
        <f t="shared" si="172"/>
        <v>0</v>
      </c>
      <c r="P350" s="16">
        <f t="shared" si="152"/>
        <v>171666.45732738663</v>
      </c>
      <c r="Q350" s="16">
        <f t="shared" si="173"/>
        <v>10359.739932096893</v>
      </c>
      <c r="R350" s="16">
        <f t="shared" si="153"/>
        <v>0</v>
      </c>
      <c r="S350" s="16">
        <f t="shared" si="174"/>
        <v>-35603.82126563607</v>
      </c>
      <c r="T350" s="16">
        <f t="shared" si="175"/>
        <v>0</v>
      </c>
      <c r="U350" s="16">
        <f t="shared" si="154"/>
        <v>-35603.82126563607</v>
      </c>
      <c r="V350" s="16">
        <f t="shared" si="176"/>
        <v>0</v>
      </c>
      <c r="W350" s="16">
        <f t="shared" si="155"/>
        <v>0</v>
      </c>
      <c r="X350" s="16">
        <f t="shared" si="177"/>
        <v>57964.151970809318</v>
      </c>
      <c r="Y350" s="16">
        <f t="shared" si="178"/>
        <v>0</v>
      </c>
      <c r="Z350" s="16">
        <f t="shared" si="156"/>
        <v>57964.151970809318</v>
      </c>
      <c r="AA350" s="16">
        <f t="shared" si="179"/>
        <v>3463.2653147105643</v>
      </c>
      <c r="AB350" s="16">
        <f t="shared" si="157"/>
        <v>0</v>
      </c>
      <c r="AC350" s="16">
        <f t="shared" si="180"/>
        <v>6530.0202481895521</v>
      </c>
      <c r="AD350" s="16">
        <f t="shared" si="181"/>
        <v>0</v>
      </c>
      <c r="AE350" s="16">
        <f t="shared" si="158"/>
        <v>6530.0202481895521</v>
      </c>
      <c r="AF350" s="16">
        <f t="shared" si="182"/>
        <v>382.52104153651038</v>
      </c>
      <c r="AG350" s="16">
        <f t="shared" si="159"/>
        <v>0</v>
      </c>
      <c r="AH350" s="16">
        <f t="shared" si="183"/>
        <v>-15204.781331752349</v>
      </c>
      <c r="AI350" s="16">
        <f t="shared" si="184"/>
        <v>0</v>
      </c>
      <c r="AJ350" s="16">
        <f t="shared" si="160"/>
        <v>-15204.781331752349</v>
      </c>
      <c r="AK350" s="16">
        <f t="shared" si="185"/>
        <v>0</v>
      </c>
      <c r="AL350" s="16">
        <f t="shared" si="161"/>
        <v>0</v>
      </c>
      <c r="AM350" s="16">
        <f t="shared" si="186"/>
        <v>-5083.6143299515443</v>
      </c>
      <c r="AN350" s="16">
        <f t="shared" si="187"/>
        <v>0</v>
      </c>
      <c r="AO350" s="16">
        <f t="shared" si="162"/>
        <v>-5083.6143299515443</v>
      </c>
      <c r="AP350" s="16">
        <f t="shared" si="188"/>
        <v>0</v>
      </c>
      <c r="AQ350" s="16">
        <f t="shared" si="163"/>
        <v>0</v>
      </c>
      <c r="AR350" s="16">
        <f t="shared" si="189"/>
        <v>-5083.6143299515443</v>
      </c>
      <c r="AS350" s="16">
        <f t="shared" si="190"/>
        <v>0</v>
      </c>
      <c r="AT350" s="16">
        <f t="shared" si="164"/>
        <v>-5083.6143299515443</v>
      </c>
      <c r="AU350" s="16">
        <f t="shared" si="191"/>
        <v>0</v>
      </c>
    </row>
    <row r="352" spans="1:47">
      <c r="A352" s="2" t="s">
        <v>773</v>
      </c>
      <c r="B352" s="5" t="s">
        <v>429</v>
      </c>
      <c r="C352" s="11">
        <f>IF($AQ$377,$AQ$355,$AQ$354)</f>
        <v>24411</v>
      </c>
      <c r="D352" s="5" t="s">
        <v>430</v>
      </c>
      <c r="E352" s="11">
        <f>IF($B$76+780&lt;$B$78,2,IF($C$352&lt;=$C$353+1,-1,IF($C$352&gt;=$B$76+781,1,0)))</f>
        <v>0</v>
      </c>
      <c r="F352" s="5" t="s">
        <v>431</v>
      </c>
      <c r="G352" s="9" t="str">
        <f>CHOOSE($E$352+2,IF($C$353+1&lt;$B$78,"già ora (prima di gennaio 2027)",IF($C$353+1=$B$78,"già ora (da gennaio 2027)","prima dei 40 anni")),"dentro la scala","dopo i 65 anni (fuori scala)","fuori scala: i 65 anni cadono prima del 2027")</f>
        <v>dentro la scala</v>
      </c>
    </row>
    <row r="353" spans="1:43">
      <c r="A353" s="5" t="s">
        <v>432</v>
      </c>
      <c r="C353" s="11">
        <f>MAX($B$76+478,$B$78-2)</f>
        <v>24322</v>
      </c>
      <c r="H353" s="11">
        <f>IF($C$377,$C$353,$C$355)</f>
        <v>24322</v>
      </c>
      <c r="M353" s="11">
        <f>IF($H$377,$H$353,$H$355)</f>
        <v>24389</v>
      </c>
      <c r="R353" s="11">
        <f>IF($M$377,$M$353,$M$355)</f>
        <v>24389</v>
      </c>
      <c r="W353" s="11">
        <f>IF($R$377,$R$353,$R$355)</f>
        <v>24405</v>
      </c>
      <c r="AB353" s="11">
        <f>IF($W$377,$W$353,$W$355)</f>
        <v>24405</v>
      </c>
      <c r="AG353" s="11">
        <f>IF($AB$377,$AB$353,$AB$355)</f>
        <v>24409</v>
      </c>
      <c r="AL353" s="11">
        <f>IF($AG$377,$AG$353,$AG$355)</f>
        <v>24409</v>
      </c>
      <c r="AQ353" s="11">
        <f>IF($AL$377,$AL$353,$AL$355)</f>
        <v>24410</v>
      </c>
    </row>
    <row r="354" spans="1:43">
      <c r="A354" s="5" t="s">
        <v>433</v>
      </c>
      <c r="C354" s="11">
        <f>MAX($B$76+781,$C$353+3)</f>
        <v>24591</v>
      </c>
      <c r="H354" s="11">
        <f>IF($C$377,$C$355,$C$354)</f>
        <v>24456</v>
      </c>
      <c r="M354" s="11">
        <f>IF($H$377,$H$355,$H$354)</f>
        <v>24456</v>
      </c>
      <c r="R354" s="11">
        <f>IF($M$377,$M$355,$M$354)</f>
        <v>24422</v>
      </c>
      <c r="W354" s="11">
        <f>IF($R$377,$R$355,$R$354)</f>
        <v>24422</v>
      </c>
      <c r="AB354" s="11">
        <f>IF($W$377,$W$355,$W$354)</f>
        <v>24413</v>
      </c>
      <c r="AG354" s="11">
        <f>IF($AB$377,$AB$355,$AB$354)</f>
        <v>24413</v>
      </c>
      <c r="AL354" s="11">
        <f>IF($AG$377,$AG$355,$AG$354)</f>
        <v>24411</v>
      </c>
      <c r="AQ354" s="11">
        <f>IF($AL$377,$AL$355,$AL$354)</f>
        <v>24411</v>
      </c>
    </row>
    <row r="355" spans="1:43">
      <c r="A355" s="5" t="s">
        <v>434</v>
      </c>
      <c r="C355" s="11">
        <f>INT(($C$353+$C$354)/2)</f>
        <v>24456</v>
      </c>
      <c r="H355" s="11">
        <f>INT(($H$353+$H$354)/2)</f>
        <v>24389</v>
      </c>
      <c r="M355" s="11">
        <f>INT(($M$353+$M$354)/2)</f>
        <v>24422</v>
      </c>
      <c r="R355" s="11">
        <f>INT(($R$353+$R$354)/2)</f>
        <v>24405</v>
      </c>
      <c r="W355" s="11">
        <f>INT(($W$353+$W$354)/2)</f>
        <v>24413</v>
      </c>
      <c r="AB355" s="11">
        <f>INT(($AB$353+$AB$354)/2)</f>
        <v>24409</v>
      </c>
      <c r="AG355" s="11">
        <f>INT(($AG$353+$AG$354)/2)</f>
        <v>24411</v>
      </c>
      <c r="AL355" s="11">
        <f>INT(($AL$353+$AL$354)/2)</f>
        <v>24410</v>
      </c>
      <c r="AQ355" s="11">
        <f>INT(($AQ$353+$AQ$354)/2)</f>
        <v>24410</v>
      </c>
    </row>
    <row r="356" spans="1:43">
      <c r="A356" s="5" t="s">
        <v>397</v>
      </c>
      <c r="C356" s="11">
        <f>MAX(0,$C$355-$B$78)</f>
        <v>132</v>
      </c>
      <c r="H356" s="11">
        <f>MAX(0,$H$355-$B$78)</f>
        <v>65</v>
      </c>
      <c r="M356" s="11">
        <f>MAX(0,$M$355-$B$78)</f>
        <v>98</v>
      </c>
      <c r="R356" s="11">
        <f>MAX(0,$R$355-$B$78)</f>
        <v>81</v>
      </c>
      <c r="W356" s="11">
        <f>MAX(0,$W$355-$B$78)</f>
        <v>89</v>
      </c>
      <c r="AB356" s="11">
        <f>MAX(0,$AB$355-$B$78)</f>
        <v>85</v>
      </c>
      <c r="AG356" s="11">
        <f>MAX(0,$AG$355-$B$78)</f>
        <v>87</v>
      </c>
      <c r="AL356" s="11">
        <f>MAX(0,$AL$355-$B$78)</f>
        <v>86</v>
      </c>
      <c r="AQ356" s="11">
        <f>MAX(0,$AQ$355-$B$78)</f>
        <v>86</v>
      </c>
    </row>
    <row r="357" spans="1:43">
      <c r="A357" s="5" t="s">
        <v>398</v>
      </c>
      <c r="C357" s="11">
        <f>INT($C$355/12)</f>
        <v>2038</v>
      </c>
      <c r="H357" s="11">
        <f>INT($H$355/12)</f>
        <v>2032</v>
      </c>
      <c r="M357" s="11">
        <f>INT($M$355/12)</f>
        <v>2035</v>
      </c>
      <c r="R357" s="11">
        <f>INT($R$355/12)</f>
        <v>2033</v>
      </c>
      <c r="W357" s="11">
        <f>INT($W$355/12)</f>
        <v>2034</v>
      </c>
      <c r="AB357" s="11">
        <f>INT($AB$355/12)</f>
        <v>2034</v>
      </c>
      <c r="AG357" s="11">
        <f>INT($AG$355/12)</f>
        <v>2034</v>
      </c>
      <c r="AL357" s="11">
        <f>INT($AL$355/12)</f>
        <v>2034</v>
      </c>
      <c r="AQ357" s="11">
        <f>INT($AQ$355/12)</f>
        <v>2034</v>
      </c>
    </row>
    <row r="358" spans="1:43">
      <c r="A358" s="5" t="s">
        <v>399</v>
      </c>
      <c r="C358" s="18">
        <f>MOD($C$355,12)/12</f>
        <v>0</v>
      </c>
      <c r="H358" s="18">
        <f>MOD($H$355,12)/12</f>
        <v>0.41666666666666669</v>
      </c>
      <c r="M358" s="18">
        <f>MOD($M$355,12)/12</f>
        <v>0.16666666666666666</v>
      </c>
      <c r="R358" s="18">
        <f>MOD($R$355,12)/12</f>
        <v>0.75</v>
      </c>
      <c r="W358" s="18">
        <f>MOD($W$355,12)/12</f>
        <v>0.41666666666666669</v>
      </c>
      <c r="AB358" s="18">
        <f>MOD($AB$355,12)/12</f>
        <v>8.3333333333333329E-2</v>
      </c>
      <c r="AG358" s="18">
        <f>MOD($AG$355,12)/12</f>
        <v>0.25</v>
      </c>
      <c r="AL358" s="18">
        <f>MOD($AL$355,12)/12</f>
        <v>0.16666666666666666</v>
      </c>
      <c r="AQ358" s="18">
        <f>MOD($AQ$355,12)/12</f>
        <v>0.16666666666666666</v>
      </c>
    </row>
    <row r="359" spans="1:43">
      <c r="A359" s="5" t="s">
        <v>586</v>
      </c>
      <c r="C359" s="34">
        <f>0</f>
        <v>0</v>
      </c>
      <c r="H359" s="34">
        <f>0</f>
        <v>0</v>
      </c>
      <c r="M359" s="34">
        <f>0</f>
        <v>0</v>
      </c>
      <c r="R359" s="34">
        <f>0</f>
        <v>0</v>
      </c>
      <c r="W359" s="34">
        <f>0</f>
        <v>0</v>
      </c>
      <c r="AB359" s="34">
        <f>0</f>
        <v>0</v>
      </c>
      <c r="AG359" s="34">
        <f>0</f>
        <v>0</v>
      </c>
      <c r="AL359" s="34">
        <f>0</f>
        <v>0</v>
      </c>
      <c r="AQ359" s="34">
        <f>0</f>
        <v>0</v>
      </c>
    </row>
    <row r="360" spans="1:43">
      <c r="A360" s="5" t="s">
        <v>400</v>
      </c>
      <c r="C360" s="16">
        <f>INDEX('3 - Le tre forze'!$F$242:$F$734,$C$356+1)+$C$359*INDEX('3 - Le tre forze'!$N$242:$N$734,$C$356+1)</f>
        <v>501747.56644426525</v>
      </c>
      <c r="H360" s="16">
        <f>INDEX('3 - Le tre forze'!$F$242:$F$734,$H$356+1)+$H$359*INDEX('3 - Le tre forze'!$N$242:$N$734,$H$356+1)</f>
        <v>366892.00699528563</v>
      </c>
      <c r="M360" s="16">
        <f>INDEX('3 - Le tre forze'!$F$242:$F$734,$M$356+1)+$M$359*INDEX('3 - Le tre forze'!$N$242:$N$734,$M$356+1)</f>
        <v>430722.65995650442</v>
      </c>
      <c r="R360" s="16">
        <f>INDEX('3 - Le tre forze'!$F$242:$F$734,$R$356+1)+$R$359*INDEX('3 - Le tre forze'!$N$242:$N$734,$R$356+1)</f>
        <v>397236.41553927236</v>
      </c>
      <c r="W360" s="16">
        <f>INDEX('3 - Le tre forze'!$F$242:$F$734,$W$356+1)+$W$359*INDEX('3 - Le tre forze'!$N$242:$N$734,$W$356+1)</f>
        <v>412831.87325871823</v>
      </c>
      <c r="AB360" s="16">
        <f>INDEX('3 - Le tre forze'!$F$242:$F$734,$AB$356+1)+$AB$359*INDEX('3 - Le tre forze'!$N$242:$N$734,$AB$356+1)</f>
        <v>404998.33124225767</v>
      </c>
      <c r="AG360" s="16">
        <f>INDEX('3 - Le tre forze'!$F$242:$F$734,$AG$356+1)+$AG$359*INDEX('3 - Le tre forze'!$N$242:$N$734,$AG$356+1)</f>
        <v>408906.10779349535</v>
      </c>
      <c r="AL360" s="16">
        <f>INDEX('3 - Le tre forze'!$F$242:$F$734,$AL$356+1)+$AL$359*INDEX('3 - Le tre forze'!$N$242:$N$734,$AL$356+1)</f>
        <v>406949.97606437927</v>
      </c>
      <c r="AQ360" s="16">
        <f>INDEX('3 - Le tre forze'!$F$242:$F$734,$AQ$356+1)+$AQ$359*INDEX('3 - Le tre forze'!$N$242:$N$734,$AQ$356+1)</f>
        <v>406949.97606437927</v>
      </c>
    </row>
    <row r="361" spans="1:43">
      <c r="A361" s="5" t="s">
        <v>381</v>
      </c>
      <c r="C361" s="16">
        <f>INDEX('3 - Le tre forze'!$J$242:$J$734,$C$356+1)+$C$359*INDEX('3 - Le tre forze'!$O$242:$O$734,$C$356+1)</f>
        <v>317528.88897084759</v>
      </c>
      <c r="H361" s="16">
        <f>INDEX('3 - Le tre forze'!$J$242:$J$734,$H$356+1)+$H$359*INDEX('3 - Le tre forze'!$O$242:$O$734,$H$356+1)</f>
        <v>236976.85132283921</v>
      </c>
      <c r="M361" s="16">
        <f>INDEX('3 - Le tre forze'!$J$242:$J$734,$M$356+1)+$M$359*INDEX('3 - Le tre forze'!$O$242:$O$734,$M$356+1)</f>
        <v>275539.29669364443</v>
      </c>
      <c r="R361" s="16">
        <f>INDEX('3 - Le tre forze'!$J$242:$J$734,$R$356+1)+$R$359*INDEX('3 - Le tre forze'!$O$242:$O$734,$R$356+1)</f>
        <v>255411.62342116627</v>
      </c>
      <c r="W361" s="16">
        <f>INDEX('3 - Le tre forze'!$J$242:$J$734,$W$356+1)+$W$359*INDEX('3 - Le tre forze'!$O$242:$O$734,$W$356+1)</f>
        <v>264813.15237092396</v>
      </c>
      <c r="AB361" s="16">
        <f>INDEX('3 - Le tre forze'!$J$242:$J$734,$AB$356+1)+$AB$359*INDEX('3 - Le tre forze'!$O$242:$O$734,$AB$356+1)</f>
        <v>260096.87337122721</v>
      </c>
      <c r="AG361" s="16">
        <f>INDEX('3 - Le tre forze'!$J$242:$J$734,$AG$356+1)+$AG$359*INDEX('3 - Le tre forze'!$O$242:$O$734,$AG$356+1)</f>
        <v>262451.12142813898</v>
      </c>
      <c r="AL361" s="16">
        <f>INDEX('3 - Le tre forze'!$J$242:$J$734,$AL$356+1)+$AL$359*INDEX('3 - Le tre forze'!$O$242:$O$734,$AL$356+1)</f>
        <v>261273.02614371947</v>
      </c>
      <c r="AQ361" s="16">
        <f>INDEX('3 - Le tre forze'!$J$242:$J$734,$AQ$356+1)+$AQ$359*INDEX('3 - Le tre forze'!$O$242:$O$734,$AQ$356+1)</f>
        <v>261273.02614371947</v>
      </c>
    </row>
    <row r="362" spans="1:43">
      <c r="A362" s="5" t="s">
        <v>132</v>
      </c>
      <c r="C362" s="20">
        <f>MAX(0,1-$C$361/($C$360*INDEX('3 - Le tre forze'!$D$242:$D$734,$C$356+1)))</f>
        <v>0.4910254352534551</v>
      </c>
      <c r="H362" s="20">
        <f>MAX(0,1-$H$361/($H$360*INDEX('3 - Le tre forze'!$D$242:$D$734,$H$356+1)))</f>
        <v>0.41979240348152347</v>
      </c>
      <c r="M362" s="20">
        <f>MAX(0,1-$M$361/($M$360*INDEX('3 - Le tre forze'!$D$242:$D$734,$M$356+1)))</f>
        <v>0.4558093329899926</v>
      </c>
      <c r="R362" s="20">
        <f>MAX(0,1-$R$361/($R$360*INDEX('3 - Le tre forze'!$D$242:$D$734,$R$356+1)))</f>
        <v>0.43747679342031121</v>
      </c>
      <c r="W362" s="20">
        <f>MAX(0,1-$W$361/($W$360*INDEX('3 - Le tre forze'!$D$242:$D$734,$W$356+1)))</f>
        <v>0.44616330907442292</v>
      </c>
      <c r="AB362" s="20">
        <f>MAX(0,1-$AB$361/($AB$360*INDEX('3 - Le tre forze'!$D$242:$D$734,$AB$356+1)))</f>
        <v>0.44183318251483694</v>
      </c>
      <c r="AG362" s="20">
        <f>MAX(0,1-$AG$361/($AG$360*INDEX('3 - Le tre forze'!$D$242:$D$734,$AG$356+1)))</f>
        <v>0.44400153842043955</v>
      </c>
      <c r="AL362" s="20">
        <f>MAX(0,1-$AL$361/($AL$360*INDEX('3 - Le tre forze'!$D$242:$D$734,$AL$356+1)))</f>
        <v>0.44291818245135217</v>
      </c>
      <c r="AQ362" s="20">
        <f>MAX(0,1-$AQ$361/($AQ$360*INDEX('3 - Le tre forze'!$D$242:$D$734,$AQ$356+1)))</f>
        <v>0.44291818245135217</v>
      </c>
    </row>
    <row r="363" spans="1:43">
      <c r="A363" s="5" t="s">
        <v>425</v>
      </c>
      <c r="C363" s="16">
        <f>$C$360</f>
        <v>501747.56644426525</v>
      </c>
      <c r="H363" s="16">
        <f>$H$360</f>
        <v>366892.00699528563</v>
      </c>
      <c r="M363" s="16">
        <f>$M$360</f>
        <v>430722.65995650442</v>
      </c>
      <c r="R363" s="16">
        <f>$R$360</f>
        <v>397236.41553927236</v>
      </c>
      <c r="W363" s="16">
        <f>$W$360</f>
        <v>412831.87325871823</v>
      </c>
      <c r="AB363" s="16">
        <f>$AB$360</f>
        <v>404998.33124225767</v>
      </c>
      <c r="AG363" s="16">
        <f>$AG$360</f>
        <v>408906.10779349535</v>
      </c>
      <c r="AL363" s="16">
        <f>$AL$360</f>
        <v>406949.97606437927</v>
      </c>
      <c r="AQ363" s="16">
        <f>$AQ$360</f>
        <v>406949.97606437927</v>
      </c>
    </row>
    <row r="364" spans="1:43">
      <c r="A364" s="5" t="s">
        <v>195</v>
      </c>
      <c r="C364" s="20">
        <f>$C$362</f>
        <v>0.4910254352534551</v>
      </c>
      <c r="H364" s="20">
        <f>$H$362</f>
        <v>0.41979240348152347</v>
      </c>
      <c r="M364" s="20">
        <f>$M$362</f>
        <v>0.4558093329899926</v>
      </c>
      <c r="R364" s="20">
        <f>$R$362</f>
        <v>0.43747679342031121</v>
      </c>
      <c r="W364" s="20">
        <f>$W$362</f>
        <v>0.44616330907442292</v>
      </c>
      <c r="AB364" s="20">
        <f>$AB$362</f>
        <v>0.44183318251483694</v>
      </c>
      <c r="AG364" s="20">
        <f>$AG$362</f>
        <v>0.44400153842043955</v>
      </c>
      <c r="AL364" s="20">
        <f>$AL$362</f>
        <v>0.44291818245135217</v>
      </c>
      <c r="AQ364" s="20">
        <f>$AQ$362</f>
        <v>0.44291818245135217</v>
      </c>
    </row>
    <row r="365" spans="1:43">
      <c r="A365" s="5" t="s">
        <v>401</v>
      </c>
      <c r="C365" s="16">
        <f>INDEX('3 - Le tre forze'!$AK$163:$AK$239,($C$357-1)-2008)+INDEX('3 - Le tre forze'!$AG$163:$AG$239,$C$357-2008)*$C$358/INDEX('3 - Le tre forze'!$L$163:$L$239,$C$357-2008)</f>
        <v>342502.92542072095</v>
      </c>
      <c r="H365" s="16">
        <f>INDEX('3 - Le tre forze'!$AK$163:$AK$239,($H$357-1)-2008)+INDEX('3 - Le tre forze'!$AG$163:$AG$239,$H$357-2008)*$H$358/INDEX('3 - Le tre forze'!$L$163:$L$239,$H$357-2008)</f>
        <v>274570.330088688</v>
      </c>
      <c r="M365" s="16">
        <f>INDEX('3 - Le tre forze'!$AK$163:$AK$239,($M$357-1)-2008)+INDEX('3 - Le tre forze'!$AG$163:$AG$239,$M$357-2008)*$M$358/INDEX('3 - Le tre forze'!$L$163:$L$239,$M$357-2008)</f>
        <v>308265.6512742553</v>
      </c>
      <c r="R365" s="16">
        <f>INDEX('3 - Le tre forze'!$AK$163:$AK$239,($R$357-1)-2008)+INDEX('3 - Le tre forze'!$AG$163:$AG$239,$R$357-2008)*$R$358/INDEX('3 - Le tre forze'!$L$163:$L$239,$R$357-2008)</f>
        <v>290965.32745555323</v>
      </c>
      <c r="W365" s="16">
        <f>INDEX('3 - Le tre forze'!$AK$163:$AK$239,($W$357-1)-2008)+INDEX('3 - Le tre forze'!$AG$163:$AG$239,$W$357-2008)*$W$358/INDEX('3 - Le tre forze'!$L$163:$L$239,$W$357-2008)</f>
        <v>299119.49915368395</v>
      </c>
      <c r="AB365" s="16">
        <f>INDEX('3 - Le tre forze'!$AK$163:$AK$239,($AB$357-1)-2008)+INDEX('3 - Le tre forze'!$AG$163:$AG$239,$AB$357-2008)*$AB$358/INDEX('3 - Le tre forze'!$L$163:$L$239,$AB$357-2008)</f>
        <v>295050.04353390564</v>
      </c>
      <c r="AG365" s="16">
        <f>INDEX('3 - Le tre forze'!$AK$163:$AK$239,($AG$357-1)-2008)+INDEX('3 - Le tre forze'!$AG$163:$AG$239,$AG$357-2008)*$AG$358/INDEX('3 - Le tre forze'!$L$163:$L$239,$AG$357-2008)</f>
        <v>297084.77134379483</v>
      </c>
      <c r="AL365" s="16">
        <f>INDEX('3 - Le tre forze'!$AK$163:$AK$239,($AL$357-1)-2008)+INDEX('3 - Le tre forze'!$AG$163:$AG$239,$AL$357-2008)*$AL$358/INDEX('3 - Le tre forze'!$L$163:$L$239,$AL$357-2008)</f>
        <v>296067.4074388502</v>
      </c>
      <c r="AQ365" s="16">
        <f>INDEX('3 - Le tre forze'!$AK$163:$AK$239,($AQ$357-1)-2008)+INDEX('3 - Le tre forze'!$AG$163:$AG$239,$AQ$357-2008)*$AQ$358/INDEX('3 - Le tre forze'!$L$163:$L$239,$AQ$357-2008)</f>
        <v>296067.4074388502</v>
      </c>
    </row>
    <row r="366" spans="1:43">
      <c r="A366" s="5" t="s">
        <v>774</v>
      </c>
      <c r="C366" s="16">
        <f>$C$365*$B$87</f>
        <v>26902.219521701587</v>
      </c>
      <c r="H366" s="16">
        <f>$H$365*$B$87</f>
        <v>21566.388915126841</v>
      </c>
      <c r="M366" s="16">
        <f>$M$365*$B$87</f>
        <v>24213.020111852766</v>
      </c>
      <c r="R366" s="16">
        <f>$R$365*$B$87</f>
        <v>22854.149647912815</v>
      </c>
      <c r="W366" s="16">
        <f>$W$365*$B$87</f>
        <v>23494.626854848484</v>
      </c>
      <c r="AB366" s="16">
        <f>$AB$365*$B$87</f>
        <v>23174.987575030307</v>
      </c>
      <c r="AG366" s="16">
        <f>$AG$365*$B$87</f>
        <v>23334.807214939396</v>
      </c>
      <c r="AL366" s="16">
        <f>$AL$365*$B$87</f>
        <v>23254.897394984848</v>
      </c>
      <c r="AQ366" s="16">
        <f>$AQ$365*$B$87</f>
        <v>23254.897394984848</v>
      </c>
    </row>
    <row r="367" spans="1:43" ht="30">
      <c r="A367" s="5" t="s">
        <v>775</v>
      </c>
      <c r="C367" s="16">
        <f>MAX(0,$B$102-$C$366/13)*13/$B$88</f>
        <v>0</v>
      </c>
      <c r="H367" s="16">
        <f>MAX(0,$B$102-$H$366/13)*13/$B$88</f>
        <v>65331.753552432659</v>
      </c>
      <c r="M367" s="16">
        <f>MAX(0,$B$102-$M$366/13)*13/$B$88</f>
        <v>14329.120999685036</v>
      </c>
      <c r="R367" s="16">
        <f>MAX(0,$B$102-$R$366/13)*13/$B$88</f>
        <v>40515.607067274475</v>
      </c>
      <c r="W367" s="16">
        <f>MAX(0,$B$102-$W$366/13)*13/$B$88</f>
        <v>28173.115342639678</v>
      </c>
      <c r="AB367" s="16">
        <f>MAX(0,$B$102-$AB$366/13)*13/$B$88</f>
        <v>34332.811774148002</v>
      </c>
      <c r="AG367" s="16">
        <f>MAX(0,$B$102-$AG$366/13)*13/$B$88</f>
        <v>31252.963558393811</v>
      </c>
      <c r="AL367" s="16">
        <f>MAX(0,$B$102-$AL$366/13)*13/$B$88</f>
        <v>32792.887666270995</v>
      </c>
      <c r="AQ367" s="16">
        <f>MAX(0,$B$102-$AQ$366/13)*13/$B$88</f>
        <v>32792.887666270995</v>
      </c>
    </row>
    <row r="368" spans="1:43">
      <c r="A368" s="5" t="s">
        <v>768</v>
      </c>
      <c r="C368" s="11">
        <f>INT(($B$80-$C$355)/12)</f>
        <v>12</v>
      </c>
      <c r="H368" s="11">
        <f>INT(($B$80-$H$355)/12)</f>
        <v>18</v>
      </c>
      <c r="M368" s="11">
        <f>INT(($B$80-$M$355)/12)</f>
        <v>15</v>
      </c>
      <c r="R368" s="11">
        <f>INT(($B$80-$R$355)/12)</f>
        <v>16</v>
      </c>
      <c r="W368" s="11">
        <f>INT(($B$80-$W$355)/12)</f>
        <v>16</v>
      </c>
      <c r="AB368" s="11">
        <f>INT(($B$80-$AB$355)/12)</f>
        <v>16</v>
      </c>
      <c r="AG368" s="11">
        <f>INT(($B$80-$AG$355)/12)</f>
        <v>16</v>
      </c>
      <c r="AL368" s="11">
        <f>INT(($B$80-$AL$355)/12)</f>
        <v>16</v>
      </c>
      <c r="AQ368" s="11">
        <f>INT(($B$80-$AQ$355)/12)</f>
        <v>16</v>
      </c>
    </row>
    <row r="369" spans="1:47">
      <c r="A369" s="5" t="s">
        <v>776</v>
      </c>
      <c r="C369" s="16">
        <f>$C$366+$C$367*$B$88</f>
        <v>26902.219521701587</v>
      </c>
      <c r="H369" s="16">
        <f>$H$366+$H$367*$B$88</f>
        <v>24956.587585947469</v>
      </c>
      <c r="M369" s="16">
        <f>$M$366+$M$367*$B$88</f>
        <v>24956.587585947473</v>
      </c>
      <c r="R369" s="16">
        <f>$R$366+$R$367*$B$88</f>
        <v>24956.587585947469</v>
      </c>
      <c r="W369" s="16">
        <f>$W$366+$W$367*$B$88</f>
        <v>24956.587585947473</v>
      </c>
      <c r="AB369" s="16">
        <f>$AB$366+$AB$367*$B$88</f>
        <v>24956.587585947469</v>
      </c>
      <c r="AG369" s="16">
        <f>$AG$366+$AG$367*$B$88</f>
        <v>24956.587585947469</v>
      </c>
      <c r="AL369" s="16">
        <f>$AL$366+$AL$367*$B$88</f>
        <v>24956.587585947469</v>
      </c>
      <c r="AQ369" s="16">
        <f>$AQ$366+$AQ$367*$B$88</f>
        <v>24956.587585947469</v>
      </c>
    </row>
    <row r="370" spans="1:47">
      <c r="A370" s="5" t="s">
        <v>403</v>
      </c>
      <c r="C370" s="16">
        <f>MAX(0,IF($C$369&lt;=28000,0.23*$C$369,IF($C$369&lt;=50000,6440+0.33*($C$369-28000),13700+0.43*($C$369-50000)))-(IF($C$369&lt;=8500,1955,IF($C$369&lt;=28000,700+1255*(28000-$C$369)/19500,IF($C$369&lt;=50000,700*(50000-$C$369)/22000,0)))+IF(AND($C$369&gt;25000,$C$369&lt;=29000),50,0)))</f>
        <v>5366.8584643367749</v>
      </c>
      <c r="H370" s="16">
        <f>MAX(0,IF($H$369&lt;=28000,0.23*$H$369,IF($H$369&lt;=50000,6440+0.33*($H$369-28000),13700+0.43*($H$369-50000)))-(IF($H$369&lt;=8500,1955,IF($H$369&lt;=28000,700+1255*(28000-$H$369)/19500,IF($H$369&lt;=50000,700*(50000-$H$369)/22000,0)))+IF(AND($H$369&gt;25000,$H$369&lt;=29000),50,0)))</f>
        <v>4844.1442432481272</v>
      </c>
      <c r="M370" s="16">
        <f>MAX(0,IF($M$369&lt;=28000,0.23*$M$369,IF($M$369&lt;=50000,6440+0.33*($M$369-28000),13700+0.43*($M$369-50000)))-(IF($M$369&lt;=8500,1955,IF($M$369&lt;=28000,700+1255*(28000-$M$369)/19500,IF($M$369&lt;=50000,700*(50000-$M$369)/22000,0)))+IF(AND($M$369&gt;25000,$M$369&lt;=29000),50,0)))</f>
        <v>4844.1442432481281</v>
      </c>
      <c r="R370" s="16">
        <f>MAX(0,IF($R$369&lt;=28000,0.23*$R$369,IF($R$369&lt;=50000,6440+0.33*($R$369-28000),13700+0.43*($R$369-50000)))-(IF($R$369&lt;=8500,1955,IF($R$369&lt;=28000,700+1255*(28000-$R$369)/19500,IF($R$369&lt;=50000,700*(50000-$R$369)/22000,0)))+IF(AND($R$369&gt;25000,$R$369&lt;=29000),50,0)))</f>
        <v>4844.1442432481272</v>
      </c>
      <c r="W370" s="16">
        <f>MAX(0,IF($W$369&lt;=28000,0.23*$W$369,IF($W$369&lt;=50000,6440+0.33*($W$369-28000),13700+0.43*($W$369-50000)))-(IF($W$369&lt;=8500,1955,IF($W$369&lt;=28000,700+1255*(28000-$W$369)/19500,IF($W$369&lt;=50000,700*(50000-$W$369)/22000,0)))+IF(AND($W$369&gt;25000,$W$369&lt;=29000),50,0)))</f>
        <v>4844.1442432481281</v>
      </c>
      <c r="AB370" s="16">
        <f>MAX(0,IF($AB$369&lt;=28000,0.23*$AB$369,IF($AB$369&lt;=50000,6440+0.33*($AB$369-28000),13700+0.43*($AB$369-50000)))-(IF($AB$369&lt;=8500,1955,IF($AB$369&lt;=28000,700+1255*(28000-$AB$369)/19500,IF($AB$369&lt;=50000,700*(50000-$AB$369)/22000,0)))+IF(AND($AB$369&gt;25000,$AB$369&lt;=29000),50,0)))</f>
        <v>4844.1442432481272</v>
      </c>
      <c r="AG370" s="16">
        <f>MAX(0,IF($AG$369&lt;=28000,0.23*$AG$369,IF($AG$369&lt;=50000,6440+0.33*($AG$369-28000),13700+0.43*($AG$369-50000)))-(IF($AG$369&lt;=8500,1955,IF($AG$369&lt;=28000,700+1255*(28000-$AG$369)/19500,IF($AG$369&lt;=50000,700*(50000-$AG$369)/22000,0)))+IF(AND($AG$369&gt;25000,$AG$369&lt;=29000),50,0)))</f>
        <v>4844.1442432481272</v>
      </c>
      <c r="AL370" s="16">
        <f>MAX(0,IF($AL$369&lt;=28000,0.23*$AL$369,IF($AL$369&lt;=50000,6440+0.33*($AL$369-28000),13700+0.43*($AL$369-50000)))-(IF($AL$369&lt;=8500,1955,IF($AL$369&lt;=28000,700+1255*(28000-$AL$369)/19500,IF($AL$369&lt;=50000,700*(50000-$AL$369)/22000,0)))+IF(AND($AL$369&gt;25000,$AL$369&lt;=29000),50,0)))</f>
        <v>4844.1442432481272</v>
      </c>
      <c r="AQ370" s="16">
        <f>MAX(0,IF($AQ$369&lt;=28000,0.23*$AQ$369,IF($AQ$369&lt;=50000,6440+0.33*($AQ$369-28000),13700+0.43*($AQ$369-50000)))-(IF($AQ$369&lt;=8500,1955,IF($AQ$369&lt;=28000,700+1255*(28000-$AQ$369)/19500,IF($AQ$369&lt;=50000,700*(50000-$AQ$369)/22000,0)))+IF(AND($AQ$369&gt;25000,$AQ$369&lt;=29000),50,0)))</f>
        <v>4844.1442432481272</v>
      </c>
    </row>
    <row r="371" spans="1:47">
      <c r="A371" s="5" t="s">
        <v>404</v>
      </c>
      <c r="C371" s="16">
        <f>$C$369-$C$370-IF($C$370&gt;0,$B$82*$C$369,0)</f>
        <v>20997.316666930779</v>
      </c>
      <c r="H371" s="16">
        <f>$H$369-$H$370-IF($H$370&gt;0,$B$82*$H$369,0)</f>
        <v>19613.311590980393</v>
      </c>
      <c r="M371" s="16">
        <f>$M$369-$M$370-IF($M$370&gt;0,$B$82*$M$369,0)</f>
        <v>19613.311590980396</v>
      </c>
      <c r="R371" s="16">
        <f>$R$369-$R$370-IF($R$370&gt;0,$B$82*$R$369,0)</f>
        <v>19613.311590980393</v>
      </c>
      <c r="W371" s="16">
        <f>$W$369-$W$370-IF($W$370&gt;0,$B$82*$W$369,0)</f>
        <v>19613.311590980396</v>
      </c>
      <c r="AB371" s="16">
        <f>$AB$369-$AB$370-IF($AB$370&gt;0,$B$82*$AB$369,0)</f>
        <v>19613.311590980393</v>
      </c>
      <c r="AG371" s="16">
        <f>$AG$369-$AG$370-IF($AG$370&gt;0,$B$82*$AG$369,0)</f>
        <v>19613.311590980393</v>
      </c>
      <c r="AL371" s="16">
        <f>$AL$369-$AL$370-IF($AL$370&gt;0,$B$82*$AL$369,0)</f>
        <v>19613.311590980393</v>
      </c>
      <c r="AQ371" s="16">
        <f>$AQ$369-$AQ$370-IF($AQ$370&gt;0,$B$82*$AQ$369,0)</f>
        <v>19613.311590980393</v>
      </c>
    </row>
    <row r="372" spans="1:47">
      <c r="A372" s="5" t="s">
        <v>405</v>
      </c>
      <c r="C372" s="11">
        <f>$B$77-$C$355</f>
        <v>458</v>
      </c>
      <c r="H372" s="11">
        <f>$B$77-$H$355</f>
        <v>525</v>
      </c>
      <c r="M372" s="11">
        <f>$B$77-$M$355</f>
        <v>492</v>
      </c>
      <c r="R372" s="11">
        <f>$B$77-$R$355</f>
        <v>509</v>
      </c>
      <c r="W372" s="11">
        <f>$B$77-$W$355</f>
        <v>501</v>
      </c>
      <c r="AB372" s="11">
        <f>$B$77-$AB$355</f>
        <v>505</v>
      </c>
      <c r="AG372" s="11">
        <f>$B$77-$AG$355</f>
        <v>503</v>
      </c>
      <c r="AL372" s="11">
        <f>$B$77-$AL$355</f>
        <v>504</v>
      </c>
      <c r="AQ372" s="11">
        <f>$B$77-$AQ$355</f>
        <v>504</v>
      </c>
    </row>
    <row r="373" spans="1:47">
      <c r="A373" s="5" t="s">
        <v>406</v>
      </c>
      <c r="C373" s="11">
        <f>$B$80-$C$355</f>
        <v>150</v>
      </c>
      <c r="H373" s="11">
        <f>$B$80-$H$355</f>
        <v>217</v>
      </c>
      <c r="M373" s="11">
        <f>$B$80-$M$355</f>
        <v>184</v>
      </c>
      <c r="R373" s="11">
        <f>$B$80-$R$355</f>
        <v>201</v>
      </c>
      <c r="W373" s="11">
        <f>$B$80-$W$355</f>
        <v>193</v>
      </c>
      <c r="AB373" s="11">
        <f>$B$80-$AB$355</f>
        <v>197</v>
      </c>
      <c r="AG373" s="11">
        <f>$B$80-$AG$355</f>
        <v>195</v>
      </c>
      <c r="AL373" s="11">
        <f>$B$80-$AL$355</f>
        <v>196</v>
      </c>
      <c r="AQ373" s="11">
        <f>$B$80-$AQ$355</f>
        <v>196</v>
      </c>
    </row>
    <row r="374" spans="1:47">
      <c r="A374" s="5" t="s">
        <v>133</v>
      </c>
      <c r="C374" s="11">
        <f>ROUNDUP($C$372/12,0)</f>
        <v>39</v>
      </c>
      <c r="H374" s="11">
        <f>ROUNDUP($H$372/12,0)</f>
        <v>44</v>
      </c>
      <c r="M374" s="11">
        <f>ROUNDUP($M$372/12,0)</f>
        <v>41</v>
      </c>
      <c r="R374" s="11">
        <f>ROUNDUP($R$372/12,0)</f>
        <v>43</v>
      </c>
      <c r="W374" s="11">
        <f>ROUNDUP($W$372/12,0)</f>
        <v>42</v>
      </c>
      <c r="AB374" s="11">
        <f>ROUNDUP($AB$372/12,0)</f>
        <v>43</v>
      </c>
      <c r="AG374" s="11">
        <f>ROUNDUP($AG$372/12,0)</f>
        <v>42</v>
      </c>
      <c r="AL374" s="11">
        <f>ROUNDUP($AL$372/12,0)</f>
        <v>42</v>
      </c>
      <c r="AQ374" s="11">
        <f>ROUNDUP($AQ$372/12,0)</f>
        <v>42</v>
      </c>
    </row>
    <row r="375" spans="1:47">
      <c r="A375" s="5" t="s">
        <v>407</v>
      </c>
      <c r="C375" s="16">
        <f>$B$81</f>
        <v>22000</v>
      </c>
      <c r="H375" s="16">
        <f>$B$81</f>
        <v>22000</v>
      </c>
      <c r="M375" s="16">
        <f>$B$81</f>
        <v>22000</v>
      </c>
      <c r="R375" s="16">
        <f>$B$81</f>
        <v>22000</v>
      </c>
      <c r="W375" s="16">
        <f>$B$81</f>
        <v>22000</v>
      </c>
      <c r="AB375" s="16">
        <f>$B$81</f>
        <v>22000</v>
      </c>
      <c r="AG375" s="16">
        <f>$B$81</f>
        <v>22000</v>
      </c>
      <c r="AL375" s="16">
        <f>$B$81</f>
        <v>22000</v>
      </c>
      <c r="AQ375" s="16">
        <f>$B$81</f>
        <v>22000</v>
      </c>
    </row>
    <row r="376" spans="1:47">
      <c r="A376" s="5" t="s">
        <v>435</v>
      </c>
      <c r="C376" s="16">
        <f>MIN($F$379:$F$432)</f>
        <v>308702.69365206856</v>
      </c>
      <c r="H376" s="16">
        <f>MIN($K$379:$K$432)</f>
        <v>-258340.78127636857</v>
      </c>
      <c r="M376" s="16">
        <f>MIN($P$379:$P$432)</f>
        <v>132558.90349371999</v>
      </c>
      <c r="R376" s="16">
        <f>MIN($U$379:$U$432)</f>
        <v>-63864.150763823549</v>
      </c>
      <c r="W376" s="16">
        <f>MIN($Z$379:$Z$432)</f>
        <v>34390.355053502193</v>
      </c>
      <c r="AB376" s="16">
        <f>MIN($AE$379:$AE$432)</f>
        <v>-17160.997944856306</v>
      </c>
      <c r="AG376" s="16">
        <f>MIN($AJ$379:$AJ$432)</f>
        <v>6623.6787141634713</v>
      </c>
      <c r="AL376" s="16">
        <f>MIN($AO$379:$AO$432)</f>
        <v>-5681.9596535470246</v>
      </c>
      <c r="AQ376" s="16">
        <f>MIN($AT$379:$AT$432)</f>
        <v>-5681.9596535470246</v>
      </c>
    </row>
    <row r="377" spans="1:47">
      <c r="A377" s="5" t="s">
        <v>436</v>
      </c>
      <c r="C377" s="31" t="b">
        <f>$C$376&gt;=0</f>
        <v>1</v>
      </c>
      <c r="H377" s="31" t="b">
        <f>$H$376&gt;=0</f>
        <v>0</v>
      </c>
      <c r="M377" s="31" t="b">
        <f>$M$376&gt;=0</f>
        <v>1</v>
      </c>
      <c r="R377" s="31" t="b">
        <f>$R$376&gt;=0</f>
        <v>0</v>
      </c>
      <c r="W377" s="31" t="b">
        <f>$W$376&gt;=0</f>
        <v>1</v>
      </c>
      <c r="AB377" s="31" t="b">
        <f>$AB$376&gt;=0</f>
        <v>0</v>
      </c>
      <c r="AG377" s="31" t="b">
        <f>$AG$376&gt;=0</f>
        <v>1</v>
      </c>
      <c r="AL377" s="31" t="b">
        <f>$AL$376&gt;=0</f>
        <v>0</v>
      </c>
      <c r="AQ377" s="31" t="b">
        <f>$AQ$376&gt;=0</f>
        <v>0</v>
      </c>
    </row>
    <row r="378" spans="1:47" ht="32.1" customHeight="1">
      <c r="B378" s="12" t="s">
        <v>136</v>
      </c>
      <c r="C378" s="12" t="s">
        <v>437</v>
      </c>
      <c r="D378" s="12" t="s">
        <v>438</v>
      </c>
      <c r="E378" s="12" t="s">
        <v>439</v>
      </c>
      <c r="F378" s="12" t="s">
        <v>440</v>
      </c>
      <c r="G378" s="12" t="s">
        <v>441</v>
      </c>
      <c r="H378" s="12" t="s">
        <v>442</v>
      </c>
      <c r="I378" s="12" t="s">
        <v>443</v>
      </c>
      <c r="J378" s="12" t="s">
        <v>444</v>
      </c>
      <c r="K378" s="12" t="s">
        <v>445</v>
      </c>
      <c r="L378" s="12" t="s">
        <v>446</v>
      </c>
      <c r="M378" s="12" t="s">
        <v>447</v>
      </c>
      <c r="N378" s="12" t="s">
        <v>448</v>
      </c>
      <c r="O378" s="12" t="s">
        <v>449</v>
      </c>
      <c r="P378" s="12" t="s">
        <v>450</v>
      </c>
      <c r="Q378" s="12" t="s">
        <v>451</v>
      </c>
      <c r="R378" s="12" t="s">
        <v>452</v>
      </c>
      <c r="S378" s="12" t="s">
        <v>453</v>
      </c>
      <c r="T378" s="12" t="s">
        <v>454</v>
      </c>
      <c r="U378" s="12" t="s">
        <v>455</v>
      </c>
      <c r="V378" s="12" t="s">
        <v>456</v>
      </c>
      <c r="W378" s="12" t="s">
        <v>457</v>
      </c>
      <c r="X378" s="12" t="s">
        <v>458</v>
      </c>
      <c r="Y378" s="12" t="s">
        <v>459</v>
      </c>
      <c r="Z378" s="12" t="s">
        <v>460</v>
      </c>
      <c r="AA378" s="12" t="s">
        <v>461</v>
      </c>
      <c r="AB378" s="12" t="s">
        <v>462</v>
      </c>
      <c r="AC378" s="12" t="s">
        <v>463</v>
      </c>
      <c r="AD378" s="12" t="s">
        <v>464</v>
      </c>
      <c r="AE378" s="12" t="s">
        <v>465</v>
      </c>
      <c r="AF378" s="12" t="s">
        <v>466</v>
      </c>
      <c r="AG378" s="12" t="s">
        <v>467</v>
      </c>
      <c r="AH378" s="12" t="s">
        <v>468</v>
      </c>
      <c r="AI378" s="12" t="s">
        <v>469</v>
      </c>
      <c r="AJ378" s="12" t="s">
        <v>470</v>
      </c>
      <c r="AK378" s="12" t="s">
        <v>471</v>
      </c>
      <c r="AL378" s="12" t="s">
        <v>472</v>
      </c>
      <c r="AM378" s="12" t="s">
        <v>473</v>
      </c>
      <c r="AN378" s="12" t="s">
        <v>474</v>
      </c>
      <c r="AO378" s="12" t="s">
        <v>475</v>
      </c>
      <c r="AP378" s="12" t="s">
        <v>476</v>
      </c>
      <c r="AQ378" s="12" t="s">
        <v>477</v>
      </c>
      <c r="AR378" s="12" t="s">
        <v>478</v>
      </c>
      <c r="AS378" s="12" t="s">
        <v>479</v>
      </c>
      <c r="AT378" s="12" t="s">
        <v>480</v>
      </c>
      <c r="AU378" s="12" t="s">
        <v>481</v>
      </c>
    </row>
    <row r="379" spans="1:47">
      <c r="B379" s="13">
        <v>0</v>
      </c>
      <c r="C379" s="16">
        <f t="shared" ref="C379:C410" si="192">IF($C$372-12*$B379&lt;=0,0,($C$375*MIN(12,$C$372-12*$B379)-$C$371*(MIN(12,$C$372-12*$B379)-MAX(0,MIN(12,$C$372-12*$B379,$C$373-12*$B379))))/12+IF($B379=$C$368,$C$367,0))</f>
        <v>22000</v>
      </c>
      <c r="D379" s="16">
        <f>$C$363</f>
        <v>501747.56644426525</v>
      </c>
      <c r="E379" s="16">
        <f>IF(AND(C379&gt;0,D379&gt;0),C379/(1-$B$71*MAX(0,1-$C$363*(1-$C$364)/D379)),0)</f>
        <v>25219.715686731946</v>
      </c>
      <c r="F379" s="16">
        <f t="shared" ref="F379:F410" si="193">IF(E379&gt;0,IF(E379&lt;=D379,D379-E379,C379*(D379/E379-1)),D379-C379)</f>
        <v>476527.85075753328</v>
      </c>
      <c r="G379" s="16">
        <f>IF(E379&gt;0,IF(E379&lt;=D379,$C$363*(1-$C$364)*(1-E379/D379),0),IF(AND(C379&lt;0,F379&gt;0),$C$363*(1-$C$364)-C379,$C$363*(1-$C$364)))/$B$74</f>
        <v>237784.85826364905</v>
      </c>
      <c r="H379" s="16">
        <f t="shared" ref="H379:H410" si="194">IF($H$372-12*$B379&lt;=0,0,($H$375*MIN(12,$H$372-12*$B379)-$H$371*(MIN(12,$H$372-12*$B379)-MAX(0,MIN(12,$H$372-12*$B379,$H$373-12*$B379))))/12+IF($B379=$H$368,$H$367,0))</f>
        <v>22000</v>
      </c>
      <c r="I379" s="16">
        <f>$H$363</f>
        <v>366892.00699528563</v>
      </c>
      <c r="J379" s="16">
        <f>IF(AND(H379&gt;0,I379&gt;0),H379/(1-$B$71*MAX(0,1-$H$363*(1-$H$364)/I379)),0)</f>
        <v>24695.405324603034</v>
      </c>
      <c r="K379" s="16">
        <f t="shared" ref="K379:K410" si="195">IF(J379&gt;0,IF(J379&lt;=I379,I379-J379,H379*(I379/J379-1)),I379-H379)</f>
        <v>342196.6016706826</v>
      </c>
      <c r="L379" s="16">
        <f>IF(J379&gt;0,IF(J379&lt;=I379,$H$363*(1-$H$364)*(1-J379/I379),0),IF(AND(H379&lt;0,K379&gt;0),$H$363*(1-$H$364)-H379,$H$363*(1-$H$364)))/$B$74</f>
        <v>194652.02724719336</v>
      </c>
      <c r="M379" s="16">
        <f t="shared" ref="M379:M410" si="196">IF($M$372-12*$B379&lt;=0,0,($M$375*MIN(12,$M$372-12*$B379)-$M$371*(MIN(12,$M$372-12*$B379)-MAX(0,MIN(12,$M$372-12*$B379,$M$373-12*$B379))))/12+IF($B379=$M$368,$M$367,0))</f>
        <v>22000</v>
      </c>
      <c r="N379" s="16">
        <f>$M$363</f>
        <v>430722.65995650442</v>
      </c>
      <c r="O379" s="16">
        <f>IF(AND(M379&gt;0,N379&gt;0),M379/(1-$B$71*MAX(0,1-$M$363*(1-$M$364)/N379)),0)</f>
        <v>24957.754082761912</v>
      </c>
      <c r="P379" s="16">
        <f t="shared" ref="P379:P410" si="197">IF(O379&gt;0,IF(O379&lt;=N379,N379-O379,M379*(N379/O379-1)),N379-M379)</f>
        <v>405764.90587374248</v>
      </c>
      <c r="Q379" s="16">
        <f>IF(O379&gt;0,IF(O379&lt;=N379,$M$363*(1-$M$364)*(1-O379/N379),0),IF(AND(M379&lt;0,P379&gt;0),$M$363*(1-$M$364)-M379,$M$363*(1-$M$364)))/$B$74</f>
        <v>216483.79880067136</v>
      </c>
      <c r="R379" s="16">
        <f t="shared" ref="R379:R410" si="198">IF($R$372-12*$B379&lt;=0,0,($R$375*MIN(12,$R$372-12*$B379)-$R$371*(MIN(12,$R$372-12*$B379)-MAX(0,MIN(12,$R$372-12*$B379,$R$373-12*$B379))))/12+IF($B379=$R$368,$R$367,0))</f>
        <v>22000</v>
      </c>
      <c r="S379" s="16">
        <f>$R$363</f>
        <v>397236.41553927236</v>
      </c>
      <c r="T379" s="16">
        <f>IF(AND(R379&gt;0,S379&gt;0),R379/(1-$B$71*MAX(0,1-$R$363*(1-$R$364)/S379)),0)</f>
        <v>24823.526343608482</v>
      </c>
      <c r="U379" s="16">
        <f t="shared" ref="U379:U410" si="199">IF(T379&gt;0,IF(T379&lt;=S379,S379-T379,R379*(S379/T379-1)),S379-R379)</f>
        <v>372412.88919566385</v>
      </c>
      <c r="V379" s="16">
        <f>IF(T379&gt;0,IF(T379&lt;=S379,$R$363*(1-$R$364)*(1-T379/S379),0),IF(AND(R379&lt;0,U379&gt;0),$R$363*(1-$R$364)-R379,$R$363*(1-$R$364)))/$B$74</f>
        <v>205383.22804112863</v>
      </c>
      <c r="W379" s="16">
        <f t="shared" ref="W379:W410" si="200">IF($W$372-12*$B379&lt;=0,0,($W$375*MIN(12,$W$372-12*$B379)-$W$371*(MIN(12,$W$372-12*$B379)-MAX(0,MIN(12,$W$372-12*$B379,$W$373-12*$B379))))/12+IF($B379=$W$368,$W$367,0))</f>
        <v>22000</v>
      </c>
      <c r="X379" s="16">
        <f>$W$363</f>
        <v>412831.87325871823</v>
      </c>
      <c r="Y379" s="16">
        <f>IF(AND(W379&gt;0,X379&gt;0),W379/(1-$B$71*MAX(0,1-$W$363*(1-$W$364)/X379)),0)</f>
        <v>24886.947093702456</v>
      </c>
      <c r="Z379" s="16">
        <f t="shared" ref="Z379:Z410" si="201">IF(Y379&gt;0,IF(Y379&lt;=X379,X379-Y379,W379*(X379/Y379-1)),X379-W379)</f>
        <v>387944.92616501579</v>
      </c>
      <c r="AA379" s="16">
        <f>IF(Y379&gt;0,IF(Y379&lt;=X379,$W$363*(1-$W$364)*(1-Y379/X379),0),IF(AND(W379&lt;0,Z379&gt;0),$W$363*(1-$W$364)-W379,$W$363*(1-$W$364)))/$B$74</f>
        <v>210645.22957705846</v>
      </c>
      <c r="AB379" s="16">
        <f t="shared" ref="AB379:AB410" si="202">IF($AB$372-12*$B379&lt;=0,0,($AB$375*MIN(12,$AB$372-12*$B379)-$AB$371*(MIN(12,$AB$372-12*$B379)-MAX(0,MIN(12,$AB$372-12*$B379,$AB$373-12*$B379))))/12+IF($B379=$AB$368,$AB$367,0))</f>
        <v>22000</v>
      </c>
      <c r="AC379" s="16">
        <f>$AB$363</f>
        <v>404998.33124225767</v>
      </c>
      <c r="AD379" s="16">
        <f>IF(AND(AB379&gt;0,AC379&gt;0),AB379/(1-$B$71*MAX(0,1-$AB$363*(1-$AB$364)/AC379)),0)</f>
        <v>24855.292134829619</v>
      </c>
      <c r="AE379" s="16">
        <f t="shared" ref="AE379:AE410" si="203">IF(AD379&gt;0,IF(AD379&lt;=AC379,AC379-AD379,AB379*(AC379/AD379-1)),AC379-AB379)</f>
        <v>380143.03910742805</v>
      </c>
      <c r="AF379" s="16">
        <f>IF(AD379&gt;0,IF(AD379&lt;=AC379,$AB$363*(1-$AB$364)*(1-AD379/AC379),0),IF(AND(AB379&lt;0,AE379&gt;0),$AB$363*(1-$AB$364)-AB379,$AB$363*(1-$AB$364)))/$B$74</f>
        <v>208022.77483110878</v>
      </c>
      <c r="AG379" s="16">
        <f t="shared" ref="AG379:AG410" si="204">IF($AG$372-12*$B379&lt;=0,0,($AG$375*MIN(12,$AG$372-12*$B379)-$AG$371*(MIN(12,$AG$372-12*$B379)-MAX(0,MIN(12,$AG$372-12*$B379,$AG$373-12*$B379))))/12+IF($B379=$AG$368,$AG$367,0))</f>
        <v>22000</v>
      </c>
      <c r="AH379" s="16">
        <f>$AG$363</f>
        <v>408906.10779349535</v>
      </c>
      <c r="AI379" s="16">
        <f>IF(AND(AG379&gt;0,AH379&gt;0),AG379/(1-$B$71*MAX(0,1-$AG$363*(1-$AG$364)/AH379)),0)</f>
        <v>24871.133612403544</v>
      </c>
      <c r="AJ379" s="16">
        <f t="shared" ref="AJ379:AJ410" si="205">IF(AI379&gt;0,IF(AI379&lt;=AH379,AH379-AI379,AG379*(AH379/AI379-1)),AH379-AG379)</f>
        <v>384034.97418109182</v>
      </c>
      <c r="AK379" s="16">
        <f>IF(AI379&gt;0,IF(AI379&lt;=AH379,$AG$363*(1-$AG$364)*(1-AI379/AH379),0),IF(AND(AG379&lt;0,AJ379&gt;0),$AG$363*(1-$AG$364)-AG379,$AG$363*(1-$AG$364)))/$B$74</f>
        <v>209336.13219356202</v>
      </c>
      <c r="AL379" s="16">
        <f t="shared" ref="AL379:AL410" si="206">IF($AL$372-12*$B379&lt;=0,0,($AL$375*MIN(12,$AL$372-12*$B379)-$AL$371*(MIN(12,$AL$372-12*$B379)-MAX(0,MIN(12,$AL$372-12*$B379,$AL$373-12*$B379))))/12+IF($B379=$AL$368,$AL$367,0))</f>
        <v>22000</v>
      </c>
      <c r="AM379" s="16">
        <f>$AL$363</f>
        <v>406949.97606437927</v>
      </c>
      <c r="AN379" s="16">
        <f>IF(AND(AL379&gt;0,AM379&gt;0),AL379/(1-$B$71*MAX(0,1-$AL$363*(1-$AL$364)/AM379)),0)</f>
        <v>24863.216355498786</v>
      </c>
      <c r="AO379" s="16">
        <f t="shared" ref="AO379:AO410" si="207">IF(AN379&gt;0,IF(AN379&lt;=AM379,AM379-AN379,AL379*(AM379/AN379-1)),AM379-AL379)</f>
        <v>382086.75970888051</v>
      </c>
      <c r="AP379" s="16">
        <f>IF(AN379&gt;0,IF(AN379&lt;=AM379,$AL$363*(1-$AL$364)*(1-AN379/AM379),0),IF(AND(AL379&lt;0,AO379&gt;0),$AL$363*(1-$AL$364)-AL379,$AL$363*(1-$AL$364)))/$B$74</f>
        <v>208679.98682342804</v>
      </c>
      <c r="AQ379" s="16">
        <f t="shared" ref="AQ379:AQ410" si="208">IF($AQ$372-12*$B379&lt;=0,0,($AQ$375*MIN(12,$AQ$372-12*$B379)-$AQ$371*(MIN(12,$AQ$372-12*$B379)-MAX(0,MIN(12,$AQ$372-12*$B379,$AQ$373-12*$B379))))/12+IF($B379=$AQ$368,$AQ$367,0))</f>
        <v>22000</v>
      </c>
      <c r="AR379" s="16">
        <f>$AQ$363</f>
        <v>406949.97606437927</v>
      </c>
      <c r="AS379" s="16">
        <f>IF(AND(AQ379&gt;0,AR379&gt;0),AQ379/(1-$B$71*MAX(0,1-$AQ$363*(1-$AQ$364)/AR379)),0)</f>
        <v>24863.216355498786</v>
      </c>
      <c r="AT379" s="16">
        <f t="shared" ref="AT379:AT410" si="209">IF(AS379&gt;0,IF(AS379&lt;=AR379,AR379-AS379,AQ379*(AR379/AS379-1)),AR379-AQ379)</f>
        <v>382086.75970888051</v>
      </c>
      <c r="AU379" s="16">
        <f>IF(AS379&gt;0,IF(AS379&lt;=AR379,$AQ$363*(1-$AQ$364)*(1-AS379/AR379),0),IF(AND(AQ379&lt;0,AT379&gt;0),$AQ$363*(1-$AQ$364)-AQ379,$AQ$363*(1-$AQ$364)))/$B$74</f>
        <v>208679.98682342804</v>
      </c>
    </row>
    <row r="380" spans="1:47">
      <c r="B380" s="13">
        <v>1</v>
      </c>
      <c r="C380" s="16">
        <f t="shared" si="192"/>
        <v>22000</v>
      </c>
      <c r="D380" s="16">
        <f t="shared" ref="D380:D411" si="210">IF($B380&gt;$C$374,F379,F379*$B$73*IF(F379&gt;0,$B$72,1))</f>
        <v>489842.03890769876</v>
      </c>
      <c r="E380" s="16">
        <f t="shared" ref="E380:E411" si="211">IF(AND(C380&gt;0,D380&gt;0),C380/(1-$B$71*MAX(0,1-G379/D380)),0)</f>
        <v>25397.932367466568</v>
      </c>
      <c r="F380" s="16">
        <f t="shared" si="193"/>
        <v>464444.1065402322</v>
      </c>
      <c r="G380" s="16">
        <f t="shared" ref="G380:G411" si="212">IF(E380&gt;0,IF(E380&lt;=D380,G379*(1-E380/D380),0),IF(AND(C380&lt;0,F380&gt;0),G379-C380,G379))/$B$74</f>
        <v>221035.19268655361</v>
      </c>
      <c r="H380" s="16">
        <f t="shared" si="194"/>
        <v>22000</v>
      </c>
      <c r="I380" s="16">
        <f t="shared" ref="I380:I411" si="213">IF($B380&gt;$H$374,K379,K379*$B$73*IF(K379&gt;0,$B$72,1))</f>
        <v>351757.57472136151</v>
      </c>
      <c r="J380" s="16">
        <f t="shared" ref="J380:J411" si="214">IF(AND(H380&gt;0,I380&gt;0),H380/(1-$B$71*MAX(0,1-L379/I380)),0)</f>
        <v>24890.364893156519</v>
      </c>
      <c r="K380" s="16">
        <f t="shared" si="195"/>
        <v>326867.209828205</v>
      </c>
      <c r="L380" s="16">
        <f t="shared" ref="L380:L411" si="215">IF(J380&gt;0,IF(J380&lt;=I380,L379*(1-J380/I380),0),IF(AND(H380&lt;0,K380&gt;0),L379-H380,L379))/$B$74</f>
        <v>177331.81412219492</v>
      </c>
      <c r="M380" s="16">
        <f t="shared" si="196"/>
        <v>22000</v>
      </c>
      <c r="N380" s="16">
        <f t="shared" ref="N380:N411" si="216">IF($B380&gt;$M$374,P379,P379*$B$73*IF(P379&gt;0,$B$72,1))</f>
        <v>417101.97734385484</v>
      </c>
      <c r="O380" s="16">
        <f t="shared" ref="O380:O411" si="217">IF(AND(M380&gt;0,N380&gt;0),M380/(1-$B$71*MAX(0,1-Q379/N380)),0)</f>
        <v>25144.44031297055</v>
      </c>
      <c r="P380" s="16">
        <f t="shared" si="197"/>
        <v>391957.5370308843</v>
      </c>
      <c r="Q380" s="16">
        <f t="shared" ref="Q380:Q411" si="218">IF(O380&gt;0,IF(O380&lt;=N380,Q379*(1-O380/N380),0),IF(AND(M380&lt;0,P380&gt;0),Q379-M380,Q379))/$B$74</f>
        <v>199444.47028571932</v>
      </c>
      <c r="R380" s="16">
        <f t="shared" si="198"/>
        <v>22000</v>
      </c>
      <c r="S380" s="16">
        <f t="shared" ref="S380:S411" si="219">IF($B380&gt;$R$374,U379,U379*$B$73*IF(U379&gt;0,$B$72,1))</f>
        <v>382818.10531979072</v>
      </c>
      <c r="T380" s="16">
        <f t="shared" ref="T380:T411" si="220">IF(AND(R380&gt;0,S380&gt;0),R380/(1-$B$71*MAX(0,1-V379/S380)),0)</f>
        <v>25014.471645048608</v>
      </c>
      <c r="U380" s="16">
        <f t="shared" si="199"/>
        <v>357803.63367474213</v>
      </c>
      <c r="V380" s="16">
        <f t="shared" ref="V380:V411" si="221">IF(T380&gt;0,IF(T380&lt;=S380,V379*(1-T380/S380),0),IF(AND(R380&lt;0,U380&gt;0),V379-R380,V379))/$B$74</f>
        <v>188198.9001056916</v>
      </c>
      <c r="W380" s="16">
        <f t="shared" si="200"/>
        <v>22000</v>
      </c>
      <c r="X380" s="16">
        <f t="shared" ref="X380:X411" si="222">IF($B380&gt;$W$374,Z379,Z379*$B$73*IF(Z379&gt;0,$B$72,1))</f>
        <v>398784.10740206629</v>
      </c>
      <c r="Y380" s="16">
        <f t="shared" ref="Y380:Y411" si="223">IF(AND(W380&gt;0,X380&gt;0),W380/(1-$B$71*MAX(0,1-AA379/X380)),0)</f>
        <v>25075.886859385606</v>
      </c>
      <c r="Z380" s="16">
        <f t="shared" si="201"/>
        <v>373708.2205426807</v>
      </c>
      <c r="AA380" s="16">
        <f t="shared" ref="AA380:AA411" si="224">IF(Y380&gt;0,IF(Y380&lt;=X380,AA379*(1-Y380/X380),0),IF(AND(W380&lt;0,Z380&gt;0),AA379-W380,AA379))/$B$74</f>
        <v>193529.09489434594</v>
      </c>
      <c r="AB380" s="16">
        <f t="shared" si="202"/>
        <v>22000</v>
      </c>
      <c r="AC380" s="16">
        <f t="shared" ref="AC380:AC411" si="225">IF($B380&gt;$AB$374,AE379,AE379*$B$73*IF(AE379&gt;0,$B$72,1))</f>
        <v>390764.23562008957</v>
      </c>
      <c r="AD380" s="16">
        <f t="shared" ref="AD380:AD411" si="226">IF(AND(AB380&gt;0,AC380&gt;0),AB380/(1-$B$71*MAX(0,1-AF379/AC380)),0)</f>
        <v>25045.234442578672</v>
      </c>
      <c r="AE380" s="16">
        <f t="shared" si="203"/>
        <v>365719.00117751089</v>
      </c>
      <c r="AF380" s="16">
        <f t="shared" ref="AF380:AF411" si="227">IF(AD380&gt;0,IF(AD380&lt;=AC380,AF379*(1-AD380/AC380),0),IF(AND(AB380&lt;0,AE380&gt;0),AF379-AB380,AF379))/$B$74</f>
        <v>190872.52995322962</v>
      </c>
      <c r="AG380" s="16">
        <f t="shared" si="204"/>
        <v>22000</v>
      </c>
      <c r="AH380" s="16">
        <f t="shared" ref="AH380:AH411" si="228">IF($B380&gt;$AG$374,AJ379,AJ379*$B$73*IF(AJ379&gt;0,$B$72,1))</f>
        <v>394764.91135971149</v>
      </c>
      <c r="AI380" s="16">
        <f t="shared" ref="AI380:AI411" si="229">IF(AND(AG380&gt;0,AH380&gt;0),AG380/(1-$B$71*MAX(0,1-AK379/AH380)),0)</f>
        <v>25060.574586074505</v>
      </c>
      <c r="AJ380" s="16">
        <f t="shared" si="205"/>
        <v>369704.33677363698</v>
      </c>
      <c r="AK380" s="16">
        <f t="shared" ref="AK380:AK411" si="230">IF(AI380&gt;0,IF(AI380&lt;=AH380,AK379*(1-AI380/AH380),0),IF(AND(AG380&lt;0,AJ380&gt;0),AK379-AG380,AK379))/$B$74</f>
        <v>192202.93953250852</v>
      </c>
      <c r="AL380" s="16">
        <f t="shared" si="206"/>
        <v>22000</v>
      </c>
      <c r="AM380" s="16">
        <f t="shared" ref="AM380:AM411" si="231">IF($B380&gt;$AL$374,AO379,AO379*$B$73*IF(AO379&gt;0,$B$72,1))</f>
        <v>392762.26377514662</v>
      </c>
      <c r="AN380" s="16">
        <f t="shared" ref="AN380:AN411" si="232">IF(AND(AL380&gt;0,AM380&gt;0),AL380/(1-$B$71*MAX(0,1-AP379/AM380)),0)</f>
        <v>25052.907981261993</v>
      </c>
      <c r="AO380" s="16">
        <f t="shared" si="207"/>
        <v>367709.35579388461</v>
      </c>
      <c r="AP380" s="16">
        <f t="shared" ref="AP380:AP411" si="233">IF(AN380&gt;0,IF(AN380&lt;=AM380,AP379*(1-AN380/AM380),0),IF(AND(AL380&lt;0,AO380&gt;0),AP379-AL380,AP379))/$B$74</f>
        <v>191538.26727083398</v>
      </c>
      <c r="AQ380" s="16">
        <f t="shared" si="208"/>
        <v>22000</v>
      </c>
      <c r="AR380" s="16">
        <f t="shared" ref="AR380:AR411" si="234">IF($B380&gt;$AQ$374,AT379,AT379*$B$73*IF(AT379&gt;0,$B$72,1))</f>
        <v>392762.26377514662</v>
      </c>
      <c r="AS380" s="16">
        <f t="shared" ref="AS380:AS411" si="235">IF(AND(AQ380&gt;0,AR380&gt;0),AQ380/(1-$B$71*MAX(0,1-AU379/AR380)),0)</f>
        <v>25052.907981261993</v>
      </c>
      <c r="AT380" s="16">
        <f t="shared" si="209"/>
        <v>367709.35579388461</v>
      </c>
      <c r="AU380" s="16">
        <f t="shared" ref="AU380:AU411" si="236">IF(AS380&gt;0,IF(AS380&lt;=AR380,AU379*(1-AS380/AR380),0),IF(AND(AQ380&lt;0,AT380&gt;0),AU379-AQ380,AU379))/$B$74</f>
        <v>191538.26727083398</v>
      </c>
    </row>
    <row r="381" spans="1:47">
      <c r="B381" s="13">
        <v>2</v>
      </c>
      <c r="C381" s="16">
        <f t="shared" si="192"/>
        <v>22000</v>
      </c>
      <c r="D381" s="16">
        <f t="shared" si="210"/>
        <v>477420.67487696634</v>
      </c>
      <c r="E381" s="16">
        <f t="shared" si="211"/>
        <v>25570.26816941033</v>
      </c>
      <c r="F381" s="16">
        <f t="shared" si="193"/>
        <v>451850.40670755599</v>
      </c>
      <c r="G381" s="16">
        <f t="shared" si="212"/>
        <v>205094.82859678578</v>
      </c>
      <c r="H381" s="16">
        <f t="shared" si="194"/>
        <v>22000</v>
      </c>
      <c r="I381" s="16">
        <f t="shared" si="213"/>
        <v>335999.87967080501</v>
      </c>
      <c r="J381" s="16">
        <f t="shared" si="214"/>
        <v>25079.196231976304</v>
      </c>
      <c r="K381" s="16">
        <f t="shared" si="195"/>
        <v>310920.68343882868</v>
      </c>
      <c r="L381" s="16">
        <f t="shared" si="215"/>
        <v>160878.11796166343</v>
      </c>
      <c r="M381" s="16">
        <f t="shared" si="196"/>
        <v>22000</v>
      </c>
      <c r="N381" s="16">
        <f t="shared" si="216"/>
        <v>402908.83061552723</v>
      </c>
      <c r="O381" s="16">
        <f t="shared" si="217"/>
        <v>25325.112051107775</v>
      </c>
      <c r="P381" s="16">
        <f t="shared" si="197"/>
        <v>377583.71856441943</v>
      </c>
      <c r="Q381" s="16">
        <f t="shared" si="218"/>
        <v>183243.38307732571</v>
      </c>
      <c r="R381" s="16">
        <f t="shared" si="198"/>
        <v>22000</v>
      </c>
      <c r="S381" s="16">
        <f t="shared" si="219"/>
        <v>367800.66719961446</v>
      </c>
      <c r="T381" s="16">
        <f t="shared" si="220"/>
        <v>25199.341780536412</v>
      </c>
      <c r="U381" s="16">
        <f t="shared" si="199"/>
        <v>342601.32541907806</v>
      </c>
      <c r="V381" s="16">
        <f t="shared" si="221"/>
        <v>171867.37158777058</v>
      </c>
      <c r="W381" s="16">
        <f t="shared" si="200"/>
        <v>22000</v>
      </c>
      <c r="X381" s="16">
        <f t="shared" si="222"/>
        <v>384149.62822464318</v>
      </c>
      <c r="Y381" s="16">
        <f t="shared" si="223"/>
        <v>25258.779475178839</v>
      </c>
      <c r="Z381" s="16">
        <f t="shared" si="201"/>
        <v>358890.84874946432</v>
      </c>
      <c r="AA381" s="16">
        <f t="shared" si="224"/>
        <v>177258.90454058175</v>
      </c>
      <c r="AB381" s="16">
        <f t="shared" si="202"/>
        <v>22000</v>
      </c>
      <c r="AC381" s="16">
        <f t="shared" si="225"/>
        <v>375937.19007041055</v>
      </c>
      <c r="AD381" s="16">
        <f t="shared" si="226"/>
        <v>25229.115471429435</v>
      </c>
      <c r="AE381" s="16">
        <f t="shared" si="203"/>
        <v>350708.07459898113</v>
      </c>
      <c r="AF381" s="16">
        <f t="shared" si="227"/>
        <v>174571.65624697393</v>
      </c>
      <c r="AG381" s="16">
        <f t="shared" si="204"/>
        <v>22000</v>
      </c>
      <c r="AH381" s="16">
        <f t="shared" si="228"/>
        <v>380033.8759430924</v>
      </c>
      <c r="AI381" s="16">
        <f t="shared" si="229"/>
        <v>25243.961315312321</v>
      </c>
      <c r="AJ381" s="16">
        <f t="shared" si="205"/>
        <v>354789.91462778009</v>
      </c>
      <c r="AK381" s="16">
        <f t="shared" si="230"/>
        <v>175917.40441848917</v>
      </c>
      <c r="AL381" s="16">
        <f t="shared" si="206"/>
        <v>22000</v>
      </c>
      <c r="AM381" s="16">
        <f t="shared" si="231"/>
        <v>377983.15519476577</v>
      </c>
      <c r="AN381" s="16">
        <f t="shared" si="232"/>
        <v>25236.54183782401</v>
      </c>
      <c r="AO381" s="16">
        <f t="shared" si="207"/>
        <v>352746.61335694179</v>
      </c>
      <c r="AP381" s="16">
        <f t="shared" si="233"/>
        <v>175245.06203019081</v>
      </c>
      <c r="AQ381" s="16">
        <f t="shared" si="208"/>
        <v>22000</v>
      </c>
      <c r="AR381" s="16">
        <f t="shared" si="234"/>
        <v>377983.15519476577</v>
      </c>
      <c r="AS381" s="16">
        <f t="shared" si="235"/>
        <v>25236.54183782401</v>
      </c>
      <c r="AT381" s="16">
        <f t="shared" si="209"/>
        <v>352746.61335694179</v>
      </c>
      <c r="AU381" s="16">
        <f t="shared" si="236"/>
        <v>175245.06203019081</v>
      </c>
    </row>
    <row r="382" spans="1:47">
      <c r="B382" s="13">
        <v>3</v>
      </c>
      <c r="C382" s="16">
        <f t="shared" si="192"/>
        <v>22000</v>
      </c>
      <c r="D382" s="16">
        <f t="shared" si="210"/>
        <v>464475.10707096511</v>
      </c>
      <c r="E382" s="16">
        <f t="shared" si="211"/>
        <v>25736.825668100879</v>
      </c>
      <c r="F382" s="16">
        <f t="shared" si="193"/>
        <v>438738.28140286426</v>
      </c>
      <c r="G382" s="16">
        <f t="shared" si="212"/>
        <v>189931.77386711523</v>
      </c>
      <c r="H382" s="16">
        <f t="shared" si="194"/>
        <v>22000</v>
      </c>
      <c r="I382" s="16">
        <f t="shared" si="213"/>
        <v>319607.80733410956</v>
      </c>
      <c r="J382" s="16">
        <f t="shared" si="214"/>
        <v>25261.981963794646</v>
      </c>
      <c r="K382" s="16">
        <f t="shared" si="195"/>
        <v>294345.82537031494</v>
      </c>
      <c r="L382" s="16">
        <f t="shared" si="215"/>
        <v>145257.07889608043</v>
      </c>
      <c r="M382" s="16">
        <f t="shared" si="196"/>
        <v>22000</v>
      </c>
      <c r="N382" s="16">
        <f t="shared" si="216"/>
        <v>388133.40766110929</v>
      </c>
      <c r="O382" s="16">
        <f t="shared" si="217"/>
        <v>25499.862439383323</v>
      </c>
      <c r="P382" s="16">
        <f t="shared" si="197"/>
        <v>362633.54522172594</v>
      </c>
      <c r="Q382" s="16">
        <f t="shared" si="218"/>
        <v>167847.57845116267</v>
      </c>
      <c r="R382" s="16">
        <f t="shared" si="198"/>
        <v>22000</v>
      </c>
      <c r="S382" s="16">
        <f t="shared" si="219"/>
        <v>352173.60645128711</v>
      </c>
      <c r="T382" s="16">
        <f t="shared" si="220"/>
        <v>25378.224638499541</v>
      </c>
      <c r="U382" s="16">
        <f t="shared" si="199"/>
        <v>326795.38181278756</v>
      </c>
      <c r="V382" s="16">
        <f t="shared" si="221"/>
        <v>156355.2143488311</v>
      </c>
      <c r="W382" s="16">
        <f t="shared" si="200"/>
        <v>22000</v>
      </c>
      <c r="X382" s="16">
        <f t="shared" si="222"/>
        <v>368918.25906352437</v>
      </c>
      <c r="Y382" s="16">
        <f t="shared" si="223"/>
        <v>25435.715346085242</v>
      </c>
      <c r="Z382" s="16">
        <f t="shared" si="201"/>
        <v>343482.54371743911</v>
      </c>
      <c r="AA382" s="16">
        <f t="shared" si="224"/>
        <v>161801.44998738435</v>
      </c>
      <c r="AB382" s="16">
        <f t="shared" si="202"/>
        <v>22000</v>
      </c>
      <c r="AC382" s="16">
        <f t="shared" si="225"/>
        <v>360506.85820327664</v>
      </c>
      <c r="AD382" s="16">
        <f t="shared" si="226"/>
        <v>25407.024377876998</v>
      </c>
      <c r="AE382" s="16">
        <f t="shared" si="203"/>
        <v>335099.83382539963</v>
      </c>
      <c r="AF382" s="16">
        <f t="shared" si="227"/>
        <v>159086.83508236124</v>
      </c>
      <c r="AG382" s="16">
        <f t="shared" si="204"/>
        <v>22000</v>
      </c>
      <c r="AH382" s="16">
        <f t="shared" si="228"/>
        <v>364702.74484248029</v>
      </c>
      <c r="AI382" s="16">
        <f t="shared" si="229"/>
        <v>25421.383583316627</v>
      </c>
      <c r="AJ382" s="16">
        <f t="shared" si="205"/>
        <v>339281.36125916365</v>
      </c>
      <c r="AK382" s="16">
        <f t="shared" si="230"/>
        <v>160446.26319932687</v>
      </c>
      <c r="AL382" s="16">
        <f t="shared" si="206"/>
        <v>22000</v>
      </c>
      <c r="AM382" s="16">
        <f t="shared" si="231"/>
        <v>362602.35373413475</v>
      </c>
      <c r="AN382" s="16">
        <f t="shared" si="232"/>
        <v>25414.207395644156</v>
      </c>
      <c r="AO382" s="16">
        <f t="shared" si="207"/>
        <v>337188.14633849059</v>
      </c>
      <c r="AP382" s="16">
        <f t="shared" si="233"/>
        <v>159767.07994202973</v>
      </c>
      <c r="AQ382" s="16">
        <f t="shared" si="208"/>
        <v>22000</v>
      </c>
      <c r="AR382" s="16">
        <f t="shared" si="234"/>
        <v>362602.35373413475</v>
      </c>
      <c r="AS382" s="16">
        <f t="shared" si="235"/>
        <v>25414.207395644156</v>
      </c>
      <c r="AT382" s="16">
        <f t="shared" si="209"/>
        <v>337188.14633849059</v>
      </c>
      <c r="AU382" s="16">
        <f t="shared" si="236"/>
        <v>159767.07994202973</v>
      </c>
    </row>
    <row r="383" spans="1:47">
      <c r="B383" s="13">
        <v>4</v>
      </c>
      <c r="C383" s="16">
        <f t="shared" si="192"/>
        <v>22000</v>
      </c>
      <c r="D383" s="16">
        <f t="shared" si="210"/>
        <v>450996.62898526032</v>
      </c>
      <c r="E383" s="16">
        <f t="shared" si="211"/>
        <v>25897.713198970192</v>
      </c>
      <c r="F383" s="16">
        <f t="shared" si="193"/>
        <v>425098.91578629013</v>
      </c>
      <c r="G383" s="16">
        <f t="shared" si="212"/>
        <v>175514.96596036162</v>
      </c>
      <c r="H383" s="16">
        <f t="shared" si="194"/>
        <v>22000</v>
      </c>
      <c r="I383" s="16">
        <f t="shared" si="213"/>
        <v>302569.84773116157</v>
      </c>
      <c r="J383" s="16">
        <f t="shared" si="214"/>
        <v>25438.812627506231</v>
      </c>
      <c r="K383" s="16">
        <f t="shared" si="195"/>
        <v>277131.03510365536</v>
      </c>
      <c r="L383" s="16">
        <f t="shared" si="215"/>
        <v>130435.75360986244</v>
      </c>
      <c r="M383" s="16">
        <f t="shared" si="196"/>
        <v>22000</v>
      </c>
      <c r="N383" s="16">
        <f t="shared" si="216"/>
        <v>372765.52647522098</v>
      </c>
      <c r="O383" s="16">
        <f t="shared" si="217"/>
        <v>25668.791457458046</v>
      </c>
      <c r="P383" s="16">
        <f t="shared" si="197"/>
        <v>347096.73501776293</v>
      </c>
      <c r="Q383" s="16">
        <f t="shared" si="218"/>
        <v>153225.02291033656</v>
      </c>
      <c r="R383" s="16">
        <f t="shared" si="198"/>
        <v>22000</v>
      </c>
      <c r="S383" s="16">
        <f t="shared" si="219"/>
        <v>335926.04478063685</v>
      </c>
      <c r="T383" s="16">
        <f t="shared" si="220"/>
        <v>25551.215497404679</v>
      </c>
      <c r="U383" s="16">
        <f t="shared" si="199"/>
        <v>310374.82928323216</v>
      </c>
      <c r="V383" s="16">
        <f t="shared" si="221"/>
        <v>141629.92156401038</v>
      </c>
      <c r="W383" s="16">
        <f t="shared" si="200"/>
        <v>22000</v>
      </c>
      <c r="X383" s="16">
        <f t="shared" si="222"/>
        <v>353079.44598890434</v>
      </c>
      <c r="Y383" s="16">
        <f t="shared" si="223"/>
        <v>25606.792006156655</v>
      </c>
      <c r="Z383" s="16">
        <f t="shared" si="201"/>
        <v>327472.6539827477</v>
      </c>
      <c r="AA383" s="16">
        <f t="shared" si="224"/>
        <v>147124.4460078275</v>
      </c>
      <c r="AB383" s="16">
        <f t="shared" si="202"/>
        <v>22000</v>
      </c>
      <c r="AC383" s="16">
        <f t="shared" si="225"/>
        <v>344462.52318248129</v>
      </c>
      <c r="AD383" s="16">
        <f t="shared" si="226"/>
        <v>25579.057577763957</v>
      </c>
      <c r="AE383" s="16">
        <f t="shared" si="203"/>
        <v>318883.46560471732</v>
      </c>
      <c r="AF383" s="16">
        <f t="shared" si="227"/>
        <v>144385.67016952959</v>
      </c>
      <c r="AG383" s="16">
        <f t="shared" si="204"/>
        <v>22000</v>
      </c>
      <c r="AH383" s="16">
        <f t="shared" si="228"/>
        <v>348760.88249274465</v>
      </c>
      <c r="AI383" s="16">
        <f t="shared" si="229"/>
        <v>25592.938367434395</v>
      </c>
      <c r="AJ383" s="16">
        <f t="shared" si="205"/>
        <v>323167.94412531029</v>
      </c>
      <c r="AK383" s="16">
        <f t="shared" si="230"/>
        <v>145757.17505175882</v>
      </c>
      <c r="AL383" s="16">
        <f t="shared" si="206"/>
        <v>22000</v>
      </c>
      <c r="AM383" s="16">
        <f t="shared" si="231"/>
        <v>346609.18314718804</v>
      </c>
      <c r="AN383" s="16">
        <f t="shared" si="232"/>
        <v>25586.00135191669</v>
      </c>
      <c r="AO383" s="16">
        <f t="shared" si="207"/>
        <v>321023.18179527135</v>
      </c>
      <c r="AP383" s="16">
        <f t="shared" si="233"/>
        <v>145071.9524334317</v>
      </c>
      <c r="AQ383" s="16">
        <f t="shared" si="208"/>
        <v>22000</v>
      </c>
      <c r="AR383" s="16">
        <f t="shared" si="234"/>
        <v>346609.18314718804</v>
      </c>
      <c r="AS383" s="16">
        <f t="shared" si="235"/>
        <v>25586.00135191669</v>
      </c>
      <c r="AT383" s="16">
        <f t="shared" si="209"/>
        <v>321023.18179527135</v>
      </c>
      <c r="AU383" s="16">
        <f t="shared" si="236"/>
        <v>145071.9524334317</v>
      </c>
    </row>
    <row r="384" spans="1:47">
      <c r="B384" s="13">
        <v>5</v>
      </c>
      <c r="C384" s="16">
        <f t="shared" si="192"/>
        <v>22000</v>
      </c>
      <c r="D384" s="16">
        <f t="shared" si="210"/>
        <v>436976.17949335906</v>
      </c>
      <c r="E384" s="16">
        <f t="shared" si="211"/>
        <v>26053.044129224476</v>
      </c>
      <c r="F384" s="16">
        <f t="shared" si="193"/>
        <v>410923.13536413456</v>
      </c>
      <c r="G384" s="16">
        <f t="shared" si="212"/>
        <v>161814.26774253443</v>
      </c>
      <c r="H384" s="16">
        <f t="shared" si="194"/>
        <v>22000</v>
      </c>
      <c r="I384" s="16">
        <f t="shared" si="213"/>
        <v>284874.07622445148</v>
      </c>
      <c r="J384" s="16">
        <f t="shared" si="214"/>
        <v>25609.785876983035</v>
      </c>
      <c r="K384" s="16">
        <f t="shared" si="195"/>
        <v>259264.29034746846</v>
      </c>
      <c r="L384" s="16">
        <f t="shared" si="215"/>
        <v>116382.11722297013</v>
      </c>
      <c r="M384" s="16">
        <f t="shared" si="196"/>
        <v>22000</v>
      </c>
      <c r="N384" s="16">
        <f t="shared" si="216"/>
        <v>356794.61779415928</v>
      </c>
      <c r="O384" s="16">
        <f t="shared" si="217"/>
        <v>25832.005153983013</v>
      </c>
      <c r="P384" s="16">
        <f t="shared" si="197"/>
        <v>330962.61264017626</v>
      </c>
      <c r="Q384" s="16">
        <f t="shared" si="218"/>
        <v>139344.60697826144</v>
      </c>
      <c r="R384" s="16">
        <f t="shared" si="198"/>
        <v>22000</v>
      </c>
      <c r="S384" s="16">
        <f t="shared" si="219"/>
        <v>319046.70201340568</v>
      </c>
      <c r="T384" s="16">
        <f t="shared" si="220"/>
        <v>25718.416239560509</v>
      </c>
      <c r="U384" s="16">
        <f t="shared" si="199"/>
        <v>293328.28577384516</v>
      </c>
      <c r="V384" s="16">
        <f t="shared" si="221"/>
        <v>127659.90808415337</v>
      </c>
      <c r="W384" s="16">
        <f t="shared" si="200"/>
        <v>22000</v>
      </c>
      <c r="X384" s="16">
        <f t="shared" si="222"/>
        <v>336622.23993502569</v>
      </c>
      <c r="Y384" s="16">
        <f t="shared" si="223"/>
        <v>25772.113340421278</v>
      </c>
      <c r="Z384" s="16">
        <f t="shared" si="201"/>
        <v>310850.1265946044</v>
      </c>
      <c r="AA384" s="16">
        <f t="shared" si="224"/>
        <v>133196.5302939174</v>
      </c>
      <c r="AB384" s="16">
        <f t="shared" si="202"/>
        <v>22000</v>
      </c>
      <c r="AC384" s="16">
        <f t="shared" si="225"/>
        <v>327793.06963371311</v>
      </c>
      <c r="AD384" s="16">
        <f t="shared" si="226"/>
        <v>25745.317964095146</v>
      </c>
      <c r="AE384" s="16">
        <f t="shared" si="203"/>
        <v>302047.75166961795</v>
      </c>
      <c r="AF384" s="16">
        <f t="shared" si="227"/>
        <v>130436.68754716479</v>
      </c>
      <c r="AG384" s="16">
        <f t="shared" si="204"/>
        <v>22000</v>
      </c>
      <c r="AH384" s="16">
        <f t="shared" si="228"/>
        <v>332197.25648417149</v>
      </c>
      <c r="AI384" s="16">
        <f t="shared" si="229"/>
        <v>25758.729059018598</v>
      </c>
      <c r="AJ384" s="16">
        <f t="shared" si="205"/>
        <v>306438.52742515289</v>
      </c>
      <c r="AK384" s="16">
        <f t="shared" si="230"/>
        <v>131818.72178405375</v>
      </c>
      <c r="AL384" s="16">
        <f t="shared" si="206"/>
        <v>22000</v>
      </c>
      <c r="AM384" s="16">
        <f t="shared" si="231"/>
        <v>329992.56949463126</v>
      </c>
      <c r="AN384" s="16">
        <f t="shared" si="232"/>
        <v>25752.026849404367</v>
      </c>
      <c r="AO384" s="16">
        <f t="shared" si="207"/>
        <v>304240.54264522687</v>
      </c>
      <c r="AP384" s="16">
        <f t="shared" si="233"/>
        <v>131128.2334134671</v>
      </c>
      <c r="AQ384" s="16">
        <f t="shared" si="208"/>
        <v>22000</v>
      </c>
      <c r="AR384" s="16">
        <f t="shared" si="234"/>
        <v>329992.56949463126</v>
      </c>
      <c r="AS384" s="16">
        <f t="shared" si="235"/>
        <v>25752.026849404367</v>
      </c>
      <c r="AT384" s="16">
        <f t="shared" si="209"/>
        <v>304240.54264522687</v>
      </c>
      <c r="AU384" s="16">
        <f t="shared" si="236"/>
        <v>131128.2334134671</v>
      </c>
    </row>
    <row r="385" spans="2:47">
      <c r="B385" s="13">
        <v>6</v>
      </c>
      <c r="C385" s="16">
        <f t="shared" si="192"/>
        <v>22000</v>
      </c>
      <c r="D385" s="16">
        <f t="shared" si="210"/>
        <v>422404.3277662085</v>
      </c>
      <c r="E385" s="16">
        <f t="shared" si="211"/>
        <v>26202.936161243317</v>
      </c>
      <c r="F385" s="16">
        <f t="shared" si="193"/>
        <v>396201.3916049652</v>
      </c>
      <c r="G385" s="16">
        <f t="shared" si="212"/>
        <v>148800.46143430998</v>
      </c>
      <c r="H385" s="16">
        <f t="shared" si="194"/>
        <v>22000</v>
      </c>
      <c r="I385" s="16">
        <f t="shared" si="213"/>
        <v>266508.13461977674</v>
      </c>
      <c r="J385" s="16">
        <f t="shared" si="214"/>
        <v>25775.005703452825</v>
      </c>
      <c r="K385" s="16">
        <f t="shared" si="195"/>
        <v>240733.12891632391</v>
      </c>
      <c r="L385" s="16">
        <f t="shared" si="215"/>
        <v>103065.0629657893</v>
      </c>
      <c r="M385" s="16">
        <f t="shared" si="196"/>
        <v>22000</v>
      </c>
      <c r="N385" s="16">
        <f t="shared" si="216"/>
        <v>340209.70803734282</v>
      </c>
      <c r="O385" s="16">
        <f t="shared" si="217"/>
        <v>25989.614906136074</v>
      </c>
      <c r="P385" s="16">
        <f t="shared" si="197"/>
        <v>314220.09313120676</v>
      </c>
      <c r="Q385" s="16">
        <f t="shared" si="218"/>
        <v>126176.14194905228</v>
      </c>
      <c r="R385" s="16">
        <f t="shared" si="198"/>
        <v>22000</v>
      </c>
      <c r="S385" s="16">
        <f t="shared" si="219"/>
        <v>301523.8780783664</v>
      </c>
      <c r="T385" s="16">
        <f t="shared" si="220"/>
        <v>25879.934590760269</v>
      </c>
      <c r="U385" s="16">
        <f t="shared" si="199"/>
        <v>275643.94348760613</v>
      </c>
      <c r="V385" s="16">
        <f t="shared" si="221"/>
        <v>114414.50866908928</v>
      </c>
      <c r="W385" s="16">
        <f t="shared" si="200"/>
        <v>22000</v>
      </c>
      <c r="X385" s="16">
        <f t="shared" si="222"/>
        <v>319535.27913165762</v>
      </c>
      <c r="Y385" s="16">
        <f t="shared" si="223"/>
        <v>25931.788833699753</v>
      </c>
      <c r="Z385" s="16">
        <f t="shared" si="201"/>
        <v>293603.49029795785</v>
      </c>
      <c r="AA385" s="16">
        <f t="shared" si="224"/>
        <v>119987.26098550655</v>
      </c>
      <c r="AB385" s="16">
        <f t="shared" si="202"/>
        <v>22000</v>
      </c>
      <c r="AC385" s="16">
        <f t="shared" si="225"/>
        <v>310486.9658512671</v>
      </c>
      <c r="AD385" s="16">
        <f t="shared" si="226"/>
        <v>25905.914151223809</v>
      </c>
      <c r="AE385" s="16">
        <f t="shared" si="203"/>
        <v>284581.05170004332</v>
      </c>
      <c r="AF385" s="16">
        <f t="shared" si="227"/>
        <v>117209.3334621737</v>
      </c>
      <c r="AG385" s="16">
        <f t="shared" si="204"/>
        <v>22000</v>
      </c>
      <c r="AH385" s="16">
        <f t="shared" si="228"/>
        <v>315000.41988141165</v>
      </c>
      <c r="AI385" s="16">
        <f t="shared" si="229"/>
        <v>25918.864709918689</v>
      </c>
      <c r="AJ385" s="16">
        <f t="shared" si="205"/>
        <v>289081.55517149298</v>
      </c>
      <c r="AK385" s="16">
        <f t="shared" si="230"/>
        <v>118600.40553994647</v>
      </c>
      <c r="AL385" s="16">
        <f t="shared" si="206"/>
        <v>22000</v>
      </c>
      <c r="AM385" s="16">
        <f t="shared" si="231"/>
        <v>312741.02340673452</v>
      </c>
      <c r="AN385" s="16">
        <f t="shared" si="232"/>
        <v>25912.392721774071</v>
      </c>
      <c r="AO385" s="16">
        <f t="shared" si="207"/>
        <v>286828.63068496046</v>
      </c>
      <c r="AP385" s="16">
        <f t="shared" si="233"/>
        <v>117905.39706491047</v>
      </c>
      <c r="AQ385" s="16">
        <f t="shared" si="208"/>
        <v>22000</v>
      </c>
      <c r="AR385" s="16">
        <f t="shared" si="234"/>
        <v>312741.02340673452</v>
      </c>
      <c r="AS385" s="16">
        <f t="shared" si="235"/>
        <v>25912.392721774071</v>
      </c>
      <c r="AT385" s="16">
        <f t="shared" si="209"/>
        <v>286828.63068496046</v>
      </c>
      <c r="AU385" s="16">
        <f t="shared" si="236"/>
        <v>117905.39706491047</v>
      </c>
    </row>
    <row r="386" spans="2:47">
      <c r="B386" s="13">
        <v>7</v>
      </c>
      <c r="C386" s="16">
        <f t="shared" si="192"/>
        <v>22000</v>
      </c>
      <c r="D386" s="16">
        <f t="shared" si="210"/>
        <v>407271.25848640793</v>
      </c>
      <c r="E386" s="16">
        <f t="shared" si="211"/>
        <v>26347.510669357594</v>
      </c>
      <c r="F386" s="16">
        <f t="shared" si="193"/>
        <v>380923.74781705032</v>
      </c>
      <c r="G386" s="16">
        <f t="shared" si="212"/>
        <v>136445.24083048722</v>
      </c>
      <c r="H386" s="16">
        <f t="shared" si="194"/>
        <v>22000</v>
      </c>
      <c r="I386" s="16">
        <f t="shared" si="213"/>
        <v>247459.21253824601</v>
      </c>
      <c r="J386" s="16">
        <f t="shared" si="214"/>
        <v>25934.581684821223</v>
      </c>
      <c r="K386" s="16">
        <f t="shared" si="195"/>
        <v>221524.63085342478</v>
      </c>
      <c r="L386" s="16">
        <f t="shared" si="215"/>
        <v>90454.399765734983</v>
      </c>
      <c r="M386" s="16">
        <f t="shared" si="196"/>
        <v>22000</v>
      </c>
      <c r="N386" s="16">
        <f t="shared" si="216"/>
        <v>322999.40253329265</v>
      </c>
      <c r="O386" s="16">
        <f t="shared" si="217"/>
        <v>26141.736709760866</v>
      </c>
      <c r="P386" s="16">
        <f t="shared" si="197"/>
        <v>296857.6658235318</v>
      </c>
      <c r="Q386" s="16">
        <f t="shared" si="218"/>
        <v>113690.35472087721</v>
      </c>
      <c r="R386" s="16">
        <f t="shared" si="198"/>
        <v>22000</v>
      </c>
      <c r="S386" s="16">
        <f t="shared" si="219"/>
        <v>283345.43526864983</v>
      </c>
      <c r="T386" s="16">
        <f t="shared" si="220"/>
        <v>26035.883388762635</v>
      </c>
      <c r="U386" s="16">
        <f t="shared" si="199"/>
        <v>257309.55187988721</v>
      </c>
      <c r="V386" s="16">
        <f t="shared" si="221"/>
        <v>101863.97421435732</v>
      </c>
      <c r="W386" s="16">
        <f t="shared" si="200"/>
        <v>22000</v>
      </c>
      <c r="X386" s="16">
        <f t="shared" si="222"/>
        <v>301806.77181688277</v>
      </c>
      <c r="Y386" s="16">
        <f t="shared" si="223"/>
        <v>26085.932849121524</v>
      </c>
      <c r="Z386" s="16">
        <f t="shared" si="201"/>
        <v>275720.83896776126</v>
      </c>
      <c r="AA386" s="16">
        <f t="shared" si="224"/>
        <v>107467.1122344707</v>
      </c>
      <c r="AB386" s="16">
        <f t="shared" si="202"/>
        <v>22000</v>
      </c>
      <c r="AC386" s="16">
        <f t="shared" si="225"/>
        <v>292532.24628454255</v>
      </c>
      <c r="AD386" s="16">
        <f t="shared" si="226"/>
        <v>26060.959748314137</v>
      </c>
      <c r="AE386" s="16">
        <f t="shared" si="203"/>
        <v>266471.28653622844</v>
      </c>
      <c r="AF386" s="16">
        <f t="shared" si="227"/>
        <v>104673.97026364111</v>
      </c>
      <c r="AG386" s="16">
        <f t="shared" si="204"/>
        <v>22000</v>
      </c>
      <c r="AH386" s="16">
        <f t="shared" si="228"/>
        <v>297158.49382298451</v>
      </c>
      <c r="AI386" s="16">
        <f t="shared" si="229"/>
        <v>26073.45930846121</v>
      </c>
      <c r="AJ386" s="16">
        <f t="shared" si="205"/>
        <v>271085.03451452329</v>
      </c>
      <c r="AK386" s="16">
        <f t="shared" si="230"/>
        <v>106072.64452732797</v>
      </c>
      <c r="AL386" s="16">
        <f t="shared" si="206"/>
        <v>22000</v>
      </c>
      <c r="AM386" s="16">
        <f t="shared" si="231"/>
        <v>294842.62262629822</v>
      </c>
      <c r="AN386" s="16">
        <f t="shared" si="232"/>
        <v>26067.21276831616</v>
      </c>
      <c r="AO386" s="16">
        <f t="shared" si="207"/>
        <v>268775.40985798207</v>
      </c>
      <c r="AP386" s="16">
        <f t="shared" si="233"/>
        <v>105373.83365547015</v>
      </c>
      <c r="AQ386" s="16">
        <f t="shared" si="208"/>
        <v>22000</v>
      </c>
      <c r="AR386" s="16">
        <f t="shared" si="234"/>
        <v>294842.62262629822</v>
      </c>
      <c r="AS386" s="16">
        <f t="shared" si="235"/>
        <v>26067.21276831616</v>
      </c>
      <c r="AT386" s="16">
        <f t="shared" si="209"/>
        <v>268775.40985798207</v>
      </c>
      <c r="AU386" s="16">
        <f t="shared" si="236"/>
        <v>105373.83365547015</v>
      </c>
    </row>
    <row r="387" spans="2:47">
      <c r="B387" s="13">
        <v>8</v>
      </c>
      <c r="C387" s="16">
        <f t="shared" si="192"/>
        <v>22000</v>
      </c>
      <c r="D387" s="16">
        <f t="shared" si="210"/>
        <v>391566.75733105873</v>
      </c>
      <c r="E387" s="16">
        <f t="shared" si="211"/>
        <v>26486.892071383161</v>
      </c>
      <c r="F387" s="16">
        <f t="shared" si="193"/>
        <v>365079.86525967554</v>
      </c>
      <c r="G387" s="16">
        <f t="shared" si="212"/>
        <v>124721.20191836431</v>
      </c>
      <c r="H387" s="16">
        <f t="shared" si="194"/>
        <v>22000</v>
      </c>
      <c r="I387" s="16">
        <f t="shared" si="213"/>
        <v>227714.02903946949</v>
      </c>
      <c r="J387" s="16">
        <f t="shared" si="214"/>
        <v>26088.628264738989</v>
      </c>
      <c r="K387" s="16">
        <f t="shared" si="195"/>
        <v>201625.40077473049</v>
      </c>
      <c r="L387" s="16">
        <f t="shared" si="215"/>
        <v>78520.847869524689</v>
      </c>
      <c r="M387" s="16">
        <f t="shared" si="196"/>
        <v>22000</v>
      </c>
      <c r="N387" s="16">
        <f t="shared" si="216"/>
        <v>305151.86900664127</v>
      </c>
      <c r="O387" s="16">
        <f t="shared" si="217"/>
        <v>26288.490502177901</v>
      </c>
      <c r="P387" s="16">
        <f t="shared" si="197"/>
        <v>278863.37850446336</v>
      </c>
      <c r="Q387" s="16">
        <f t="shared" si="218"/>
        <v>101858.88084102458</v>
      </c>
      <c r="R387" s="16">
        <f t="shared" si="198"/>
        <v>22000</v>
      </c>
      <c r="S387" s="16">
        <f t="shared" si="219"/>
        <v>264498.78075941122</v>
      </c>
      <c r="T387" s="16">
        <f t="shared" si="220"/>
        <v>26186.379883051268</v>
      </c>
      <c r="U387" s="16">
        <f t="shared" si="199"/>
        <v>238312.40087635996</v>
      </c>
      <c r="V387" s="16">
        <f t="shared" si="221"/>
        <v>89979.466098004676</v>
      </c>
      <c r="W387" s="16">
        <f t="shared" si="200"/>
        <v>22000</v>
      </c>
      <c r="X387" s="16">
        <f t="shared" si="222"/>
        <v>283424.4792085205</v>
      </c>
      <c r="Y387" s="16">
        <f t="shared" si="223"/>
        <v>26234.663938605561</v>
      </c>
      <c r="Z387" s="16">
        <f t="shared" si="201"/>
        <v>257189.81526991492</v>
      </c>
      <c r="AA387" s="16">
        <f t="shared" si="224"/>
        <v>95607.467931864609</v>
      </c>
      <c r="AB387" s="16">
        <f t="shared" si="202"/>
        <v>22000</v>
      </c>
      <c r="AC387" s="16">
        <f t="shared" si="225"/>
        <v>273916.4942820507</v>
      </c>
      <c r="AD387" s="16">
        <f t="shared" si="226"/>
        <v>26210.572664432075</v>
      </c>
      <c r="AE387" s="16">
        <f t="shared" si="203"/>
        <v>247705.92161761862</v>
      </c>
      <c r="AF387" s="16">
        <f t="shared" si="227"/>
        <v>92801.870438259532</v>
      </c>
      <c r="AG387" s="16">
        <f t="shared" si="204"/>
        <v>22000</v>
      </c>
      <c r="AH387" s="16">
        <f t="shared" si="228"/>
        <v>278659.15037885908</v>
      </c>
      <c r="AI387" s="16">
        <f t="shared" si="229"/>
        <v>26222.631087228325</v>
      </c>
      <c r="AJ387" s="16">
        <f t="shared" si="205"/>
        <v>252436.51929163074</v>
      </c>
      <c r="AK387" s="16">
        <f t="shared" si="230"/>
        <v>94206.766899148672</v>
      </c>
      <c r="AL387" s="16">
        <f t="shared" si="206"/>
        <v>22000</v>
      </c>
      <c r="AM387" s="16">
        <f t="shared" si="231"/>
        <v>276284.99480941414</v>
      </c>
      <c r="AN387" s="16">
        <f t="shared" si="232"/>
        <v>26216.605060377318</v>
      </c>
      <c r="AO387" s="16">
        <f t="shared" si="207"/>
        <v>250068.38974903681</v>
      </c>
      <c r="AP387" s="16">
        <f t="shared" si="233"/>
        <v>93504.843495857698</v>
      </c>
      <c r="AQ387" s="16">
        <f t="shared" si="208"/>
        <v>22000</v>
      </c>
      <c r="AR387" s="16">
        <f t="shared" si="234"/>
        <v>276284.99480941414</v>
      </c>
      <c r="AS387" s="16">
        <f t="shared" si="235"/>
        <v>26216.605060377318</v>
      </c>
      <c r="AT387" s="16">
        <f t="shared" si="209"/>
        <v>250068.38974903681</v>
      </c>
      <c r="AU387" s="16">
        <f t="shared" si="236"/>
        <v>93504.843495857698</v>
      </c>
    </row>
    <row r="388" spans="2:47">
      <c r="B388" s="13">
        <v>9</v>
      </c>
      <c r="C388" s="16">
        <f t="shared" si="192"/>
        <v>22000</v>
      </c>
      <c r="D388" s="16">
        <f t="shared" si="210"/>
        <v>375280.19669503084</v>
      </c>
      <c r="E388" s="16">
        <f t="shared" si="211"/>
        <v>26621.207235844344</v>
      </c>
      <c r="F388" s="16">
        <f t="shared" si="193"/>
        <v>348658.9894591865</v>
      </c>
      <c r="G388" s="16">
        <f t="shared" si="212"/>
        <v>113601.83202601635</v>
      </c>
      <c r="H388" s="16">
        <f t="shared" si="194"/>
        <v>22000</v>
      </c>
      <c r="I388" s="16">
        <f t="shared" si="213"/>
        <v>207258.81447237646</v>
      </c>
      <c r="J388" s="16">
        <f t="shared" si="214"/>
        <v>26237.264063669303</v>
      </c>
      <c r="K388" s="16">
        <f t="shared" si="195"/>
        <v>181021.55040870715</v>
      </c>
      <c r="L388" s="16">
        <f t="shared" si="215"/>
        <v>67236.032628927991</v>
      </c>
      <c r="M388" s="16">
        <f t="shared" si="196"/>
        <v>22000</v>
      </c>
      <c r="N388" s="16">
        <f t="shared" si="216"/>
        <v>286654.82129987807</v>
      </c>
      <c r="O388" s="16">
        <f t="shared" si="217"/>
        <v>26429.999519239216</v>
      </c>
      <c r="P388" s="16">
        <f t="shared" si="197"/>
        <v>260224.82178063886</v>
      </c>
      <c r="Q388" s="16">
        <f t="shared" si="218"/>
        <v>90654.255893300928</v>
      </c>
      <c r="R388" s="16">
        <f t="shared" si="198"/>
        <v>22000</v>
      </c>
      <c r="S388" s="16">
        <f t="shared" si="219"/>
        <v>244970.84935684546</v>
      </c>
      <c r="T388" s="16">
        <f t="shared" si="220"/>
        <v>26331.545067789222</v>
      </c>
      <c r="U388" s="16">
        <f t="shared" si="199"/>
        <v>218639.30428905622</v>
      </c>
      <c r="V388" s="16">
        <f t="shared" si="221"/>
        <v>78733.048776942829</v>
      </c>
      <c r="W388" s="16">
        <f t="shared" si="200"/>
        <v>22000</v>
      </c>
      <c r="X388" s="16">
        <f t="shared" si="222"/>
        <v>264375.69870855636</v>
      </c>
      <c r="Y388" s="16">
        <f t="shared" si="223"/>
        <v>26378.104187057415</v>
      </c>
      <c r="Z388" s="16">
        <f t="shared" si="201"/>
        <v>237997.59452149895</v>
      </c>
      <c r="AA388" s="16">
        <f t="shared" si="224"/>
        <v>84380.613728157186</v>
      </c>
      <c r="AB388" s="16">
        <f t="shared" si="202"/>
        <v>22000</v>
      </c>
      <c r="AC388" s="16">
        <f t="shared" si="225"/>
        <v>254626.82506761487</v>
      </c>
      <c r="AD388" s="16">
        <f t="shared" si="226"/>
        <v>26354.874447097951</v>
      </c>
      <c r="AE388" s="16">
        <f t="shared" si="203"/>
        <v>228271.95062051693</v>
      </c>
      <c r="AF388" s="16">
        <f t="shared" si="227"/>
        <v>81565.208917043594</v>
      </c>
      <c r="AG388" s="16">
        <f t="shared" si="204"/>
        <v>22000</v>
      </c>
      <c r="AH388" s="16">
        <f t="shared" si="228"/>
        <v>259489.59564063893</v>
      </c>
      <c r="AI388" s="16">
        <f t="shared" si="229"/>
        <v>26366.501864427057</v>
      </c>
      <c r="AJ388" s="16">
        <f t="shared" si="205"/>
        <v>233123.09377621187</v>
      </c>
      <c r="AK388" s="16">
        <f t="shared" si="230"/>
        <v>82975.002916495767</v>
      </c>
      <c r="AL388" s="16">
        <f t="shared" si="206"/>
        <v>22000</v>
      </c>
      <c r="AM388" s="16">
        <f t="shared" si="231"/>
        <v>257055.30055862491</v>
      </c>
      <c r="AN388" s="16">
        <f t="shared" si="232"/>
        <v>26360.691281320062</v>
      </c>
      <c r="AO388" s="16">
        <f t="shared" si="207"/>
        <v>230694.60927730484</v>
      </c>
      <c r="AP388" s="16">
        <f t="shared" si="233"/>
        <v>82270.629174584639</v>
      </c>
      <c r="AQ388" s="16">
        <f t="shared" si="208"/>
        <v>22000</v>
      </c>
      <c r="AR388" s="16">
        <f t="shared" si="234"/>
        <v>257055.30055862491</v>
      </c>
      <c r="AS388" s="16">
        <f t="shared" si="235"/>
        <v>26360.691281320062</v>
      </c>
      <c r="AT388" s="16">
        <f t="shared" si="209"/>
        <v>230694.60927730484</v>
      </c>
      <c r="AU388" s="16">
        <f t="shared" si="236"/>
        <v>82270.629174584639</v>
      </c>
    </row>
    <row r="389" spans="2:47">
      <c r="B389" s="13">
        <v>10</v>
      </c>
      <c r="C389" s="16">
        <f t="shared" si="192"/>
        <v>22000</v>
      </c>
      <c r="D389" s="16">
        <f t="shared" si="210"/>
        <v>358400.52162467618</v>
      </c>
      <c r="E389" s="16">
        <f t="shared" si="211"/>
        <v>26750.584925418891</v>
      </c>
      <c r="F389" s="16">
        <f t="shared" si="193"/>
        <v>331649.93669925729</v>
      </c>
      <c r="G389" s="16">
        <f t="shared" si="212"/>
        <v>103061.4976303704</v>
      </c>
      <c r="H389" s="16">
        <f t="shared" si="194"/>
        <v>22000</v>
      </c>
      <c r="I389" s="16">
        <f t="shared" si="213"/>
        <v>186079.29252712641</v>
      </c>
      <c r="J389" s="16">
        <f t="shared" si="214"/>
        <v>26380.611223698113</v>
      </c>
      <c r="K389" s="16">
        <f t="shared" si="195"/>
        <v>159698.68130342831</v>
      </c>
      <c r="L389" s="16">
        <f t="shared" si="215"/>
        <v>56572.47658015792</v>
      </c>
      <c r="M389" s="16">
        <f t="shared" si="196"/>
        <v>22000</v>
      </c>
      <c r="N389" s="16">
        <f t="shared" si="216"/>
        <v>267495.50330118992</v>
      </c>
      <c r="O389" s="16">
        <f t="shared" si="217"/>
        <v>26566.389687738512</v>
      </c>
      <c r="P389" s="16">
        <f t="shared" si="197"/>
        <v>240929.11361345142</v>
      </c>
      <c r="Q389" s="16">
        <f t="shared" si="218"/>
        <v>80049.905358916818</v>
      </c>
      <c r="R389" s="16">
        <f t="shared" si="198"/>
        <v>22000</v>
      </c>
      <c r="S389" s="16">
        <f t="shared" si="219"/>
        <v>224748.08645089247</v>
      </c>
      <c r="T389" s="16">
        <f t="shared" si="220"/>
        <v>26471.503049397405</v>
      </c>
      <c r="U389" s="16">
        <f t="shared" si="199"/>
        <v>198276.58340149507</v>
      </c>
      <c r="V389" s="16">
        <f t="shared" si="221"/>
        <v>68097.680763797951</v>
      </c>
      <c r="W389" s="16">
        <f t="shared" si="200"/>
        <v>22000</v>
      </c>
      <c r="X389" s="16">
        <f t="shared" si="222"/>
        <v>244647.24731242965</v>
      </c>
      <c r="Y389" s="16">
        <f t="shared" si="223"/>
        <v>26516.378591560297</v>
      </c>
      <c r="Z389" s="16">
        <f t="shared" si="201"/>
        <v>218130.86872086936</v>
      </c>
      <c r="AA389" s="16">
        <f t="shared" si="224"/>
        <v>73759.727477660199</v>
      </c>
      <c r="AB389" s="16">
        <f t="shared" si="202"/>
        <v>22000</v>
      </c>
      <c r="AC389" s="16">
        <f t="shared" si="225"/>
        <v>234649.86892085421</v>
      </c>
      <c r="AD389" s="16">
        <f t="shared" si="226"/>
        <v>26493.989655653913</v>
      </c>
      <c r="AE389" s="16">
        <f t="shared" si="203"/>
        <v>208155.87926520029</v>
      </c>
      <c r="AF389" s="16">
        <f t="shared" si="227"/>
        <v>70937.053784371165</v>
      </c>
      <c r="AG389" s="16">
        <f t="shared" si="204"/>
        <v>22000</v>
      </c>
      <c r="AH389" s="16">
        <f t="shared" si="228"/>
        <v>239636.55301631923</v>
      </c>
      <c r="AI389" s="16">
        <f t="shared" si="229"/>
        <v>26505.196420164331</v>
      </c>
      <c r="AJ389" s="16">
        <f t="shared" si="205"/>
        <v>213131.35659615489</v>
      </c>
      <c r="AK389" s="16">
        <f t="shared" si="230"/>
        <v>72350.475524926485</v>
      </c>
      <c r="AL389" s="16">
        <f t="shared" si="206"/>
        <v>22000</v>
      </c>
      <c r="AM389" s="16">
        <f t="shared" si="231"/>
        <v>237140.21666051276</v>
      </c>
      <c r="AN389" s="16">
        <f t="shared" si="232"/>
        <v>26499.596101342919</v>
      </c>
      <c r="AO389" s="16">
        <f t="shared" si="207"/>
        <v>210640.62055916985</v>
      </c>
      <c r="AP389" s="16">
        <f t="shared" si="233"/>
        <v>71644.286200549657</v>
      </c>
      <c r="AQ389" s="16">
        <f t="shared" si="208"/>
        <v>22000</v>
      </c>
      <c r="AR389" s="16">
        <f t="shared" si="234"/>
        <v>237140.21666051276</v>
      </c>
      <c r="AS389" s="16">
        <f t="shared" si="235"/>
        <v>26499.596101342919</v>
      </c>
      <c r="AT389" s="16">
        <f t="shared" si="209"/>
        <v>210640.62055916985</v>
      </c>
      <c r="AU389" s="16">
        <f t="shared" si="236"/>
        <v>71644.286200549657</v>
      </c>
    </row>
    <row r="390" spans="2:47">
      <c r="B390" s="13">
        <v>11</v>
      </c>
      <c r="C390" s="16">
        <f t="shared" si="192"/>
        <v>22000</v>
      </c>
      <c r="D390" s="16">
        <f t="shared" si="210"/>
        <v>340916.23593063455</v>
      </c>
      <c r="E390" s="16">
        <f t="shared" si="211"/>
        <v>26875.155276774745</v>
      </c>
      <c r="F390" s="16">
        <f t="shared" si="193"/>
        <v>314041.08065385983</v>
      </c>
      <c r="G390" s="16">
        <f t="shared" si="212"/>
        <v>93075.43095290201</v>
      </c>
      <c r="H390" s="16">
        <f t="shared" si="194"/>
        <v>22000</v>
      </c>
      <c r="I390" s="16">
        <f t="shared" si="213"/>
        <v>164160.66245904609</v>
      </c>
      <c r="J390" s="16">
        <f t="shared" si="214"/>
        <v>26518.794788357212</v>
      </c>
      <c r="K390" s="16">
        <f t="shared" si="195"/>
        <v>137641.86767068887</v>
      </c>
      <c r="L390" s="16">
        <f t="shared" si="215"/>
        <v>46503.589948059569</v>
      </c>
      <c r="M390" s="16">
        <f t="shared" si="196"/>
        <v>22000</v>
      </c>
      <c r="N390" s="16">
        <f t="shared" si="216"/>
        <v>247660.67304781126</v>
      </c>
      <c r="O390" s="16">
        <f t="shared" si="217"/>
        <v>26697.789053869496</v>
      </c>
      <c r="P390" s="16">
        <f t="shared" si="197"/>
        <v>220962.88399394177</v>
      </c>
      <c r="Q390" s="16">
        <f t="shared" si="218"/>
        <v>70020.133081379332</v>
      </c>
      <c r="R390" s="16">
        <f t="shared" si="198"/>
        <v>22000</v>
      </c>
      <c r="S390" s="16">
        <f t="shared" si="219"/>
        <v>203816.43114173284</v>
      </c>
      <c r="T390" s="16">
        <f t="shared" si="220"/>
        <v>26606.380449738735</v>
      </c>
      <c r="U390" s="16">
        <f t="shared" si="199"/>
        <v>177210.05069199411</v>
      </c>
      <c r="V390" s="16">
        <f t="shared" si="221"/>
        <v>58047.204115362481</v>
      </c>
      <c r="W390" s="16">
        <f t="shared" si="200"/>
        <v>22000</v>
      </c>
      <c r="X390" s="16">
        <f t="shared" si="222"/>
        <v>224225.44519293046</v>
      </c>
      <c r="Y390" s="16">
        <f t="shared" si="223"/>
        <v>26649.614476403669</v>
      </c>
      <c r="Z390" s="16">
        <f t="shared" si="201"/>
        <v>197575.83071652681</v>
      </c>
      <c r="AA390" s="16">
        <f t="shared" si="224"/>
        <v>63718.868238048148</v>
      </c>
      <c r="AB390" s="16">
        <f t="shared" si="202"/>
        <v>22000</v>
      </c>
      <c r="AC390" s="16">
        <f t="shared" si="225"/>
        <v>213971.75453187001</v>
      </c>
      <c r="AD390" s="16">
        <f t="shared" si="226"/>
        <v>26628.045270358387</v>
      </c>
      <c r="AE390" s="16">
        <f t="shared" si="203"/>
        <v>187343.70926151163</v>
      </c>
      <c r="AF390" s="16">
        <f t="shared" si="227"/>
        <v>60891.35552036843</v>
      </c>
      <c r="AG390" s="16">
        <f t="shared" si="204"/>
        <v>22000</v>
      </c>
      <c r="AH390" s="16">
        <f t="shared" si="228"/>
        <v>219086.24669945147</v>
      </c>
      <c r="AI390" s="16">
        <f t="shared" si="229"/>
        <v>26638.841908505612</v>
      </c>
      <c r="AJ390" s="16">
        <f t="shared" si="205"/>
        <v>192447.40479094585</v>
      </c>
      <c r="AK390" s="16">
        <f t="shared" si="230"/>
        <v>62307.189475018997</v>
      </c>
      <c r="AL390" s="16">
        <f t="shared" si="206"/>
        <v>22000</v>
      </c>
      <c r="AM390" s="16">
        <f t="shared" si="231"/>
        <v>216525.91949759304</v>
      </c>
      <c r="AN390" s="16">
        <f t="shared" si="232"/>
        <v>26633.446588056227</v>
      </c>
      <c r="AO390" s="16">
        <f t="shared" si="207"/>
        <v>189892.47290953682</v>
      </c>
      <c r="AP390" s="16">
        <f t="shared" si="233"/>
        <v>61599.792184406178</v>
      </c>
      <c r="AQ390" s="16">
        <f t="shared" si="208"/>
        <v>22000</v>
      </c>
      <c r="AR390" s="16">
        <f t="shared" si="234"/>
        <v>216525.91949759304</v>
      </c>
      <c r="AS390" s="16">
        <f t="shared" si="235"/>
        <v>26633.446588056227</v>
      </c>
      <c r="AT390" s="16">
        <f t="shared" si="209"/>
        <v>189892.47290953682</v>
      </c>
      <c r="AU390" s="16">
        <f t="shared" si="236"/>
        <v>61599.792184406178</v>
      </c>
    </row>
    <row r="391" spans="2:47">
      <c r="B391" s="13">
        <v>12</v>
      </c>
      <c r="C391" s="16">
        <f t="shared" si="192"/>
        <v>11501.34166653461</v>
      </c>
      <c r="D391" s="16">
        <f t="shared" si="210"/>
        <v>322815.38844732865</v>
      </c>
      <c r="E391" s="16">
        <f t="shared" si="211"/>
        <v>14112.694795260102</v>
      </c>
      <c r="F391" s="16">
        <f t="shared" si="193"/>
        <v>308702.69365206856</v>
      </c>
      <c r="G391" s="16">
        <f t="shared" si="212"/>
        <v>87261.178467995429</v>
      </c>
      <c r="H391" s="16">
        <f t="shared" si="194"/>
        <v>22000</v>
      </c>
      <c r="I391" s="16">
        <f t="shared" si="213"/>
        <v>141487.58145340794</v>
      </c>
      <c r="J391" s="16">
        <f t="shared" si="214"/>
        <v>26651.942118296207</v>
      </c>
      <c r="K391" s="16">
        <f t="shared" si="195"/>
        <v>114835.63933511173</v>
      </c>
      <c r="L391" s="16">
        <f t="shared" si="215"/>
        <v>37003.659706013132</v>
      </c>
      <c r="M391" s="16">
        <f t="shared" si="196"/>
        <v>22000</v>
      </c>
      <c r="N391" s="16">
        <f t="shared" si="216"/>
        <v>227136.5869727325</v>
      </c>
      <c r="O391" s="16">
        <f t="shared" si="217"/>
        <v>26824.327248046888</v>
      </c>
      <c r="P391" s="16">
        <f t="shared" si="197"/>
        <v>200312.25972468563</v>
      </c>
      <c r="Q391" s="16">
        <f t="shared" si="218"/>
        <v>60540.108464228215</v>
      </c>
      <c r="R391" s="16">
        <f t="shared" si="198"/>
        <v>22000</v>
      </c>
      <c r="S391" s="16">
        <f t="shared" si="219"/>
        <v>182161.29950832843</v>
      </c>
      <c r="T391" s="16">
        <f t="shared" si="220"/>
        <v>26736.30584548293</v>
      </c>
      <c r="U391" s="16">
        <f t="shared" si="199"/>
        <v>155424.99366284552</v>
      </c>
      <c r="V391" s="16">
        <f t="shared" si="221"/>
        <v>48556.332562788899</v>
      </c>
      <c r="W391" s="16">
        <f t="shared" si="200"/>
        <v>22000</v>
      </c>
      <c r="X391" s="16">
        <f t="shared" si="222"/>
        <v>203096.09942674657</v>
      </c>
      <c r="Y391" s="16">
        <f t="shared" si="223"/>
        <v>26777.940944399412</v>
      </c>
      <c r="Z391" s="16">
        <f t="shared" si="201"/>
        <v>176318.15848234715</v>
      </c>
      <c r="AA391" s="16">
        <f t="shared" si="224"/>
        <v>54232.963954555365</v>
      </c>
      <c r="AB391" s="16">
        <f t="shared" si="202"/>
        <v>22000</v>
      </c>
      <c r="AC391" s="16">
        <f t="shared" si="225"/>
        <v>192578.09249827827</v>
      </c>
      <c r="AD391" s="16">
        <f t="shared" si="226"/>
        <v>26757.170137719251</v>
      </c>
      <c r="AE391" s="16">
        <f t="shared" si="203"/>
        <v>165820.92236055902</v>
      </c>
      <c r="AF391" s="16">
        <f t="shared" si="227"/>
        <v>51402.934906515977</v>
      </c>
      <c r="AG391" s="16">
        <f t="shared" si="204"/>
        <v>22000</v>
      </c>
      <c r="AH391" s="16">
        <f t="shared" si="228"/>
        <v>197824.38528080488</v>
      </c>
      <c r="AI391" s="16">
        <f t="shared" si="229"/>
        <v>26767.567305797918</v>
      </c>
      <c r="AJ391" s="16">
        <f t="shared" si="205"/>
        <v>171056.81797500697</v>
      </c>
      <c r="AK391" s="16">
        <f t="shared" si="230"/>
        <v>52820.019116875555</v>
      </c>
      <c r="AL391" s="16">
        <f t="shared" si="206"/>
        <v>22000</v>
      </c>
      <c r="AM391" s="16">
        <f t="shared" si="231"/>
        <v>195198.0686026293</v>
      </c>
      <c r="AN391" s="16">
        <f t="shared" si="232"/>
        <v>26762.37165330982</v>
      </c>
      <c r="AO391" s="16">
        <f t="shared" si="207"/>
        <v>168435.69694931948</v>
      </c>
      <c r="AP391" s="16">
        <f t="shared" si="233"/>
        <v>52111.994688517618</v>
      </c>
      <c r="AQ391" s="16">
        <f t="shared" si="208"/>
        <v>22000</v>
      </c>
      <c r="AR391" s="16">
        <f t="shared" si="234"/>
        <v>195198.0686026293</v>
      </c>
      <c r="AS391" s="16">
        <f t="shared" si="235"/>
        <v>26762.37165330982</v>
      </c>
      <c r="AT391" s="16">
        <f t="shared" si="209"/>
        <v>168435.69694931948</v>
      </c>
      <c r="AU391" s="16">
        <f t="shared" si="236"/>
        <v>52111.994688517618</v>
      </c>
    </row>
    <row r="392" spans="2:47">
      <c r="B392" s="13">
        <v>13</v>
      </c>
      <c r="C392" s="16">
        <f t="shared" si="192"/>
        <v>1002.6833330692219</v>
      </c>
      <c r="D392" s="16">
        <f t="shared" si="210"/>
        <v>317327.84691270738</v>
      </c>
      <c r="E392" s="16">
        <f t="shared" si="211"/>
        <v>1235.5974882992318</v>
      </c>
      <c r="F392" s="16">
        <f t="shared" si="193"/>
        <v>316092.24942440813</v>
      </c>
      <c r="G392" s="16">
        <f t="shared" si="212"/>
        <v>85217.063385938978</v>
      </c>
      <c r="H392" s="16">
        <f t="shared" si="194"/>
        <v>22000</v>
      </c>
      <c r="I392" s="16">
        <f t="shared" si="213"/>
        <v>118044.14709813475</v>
      </c>
      <c r="J392" s="16">
        <f t="shared" si="214"/>
        <v>26780.182343246666</v>
      </c>
      <c r="K392" s="16">
        <f t="shared" si="195"/>
        <v>91263.964754888089</v>
      </c>
      <c r="L392" s="16">
        <f t="shared" si="215"/>
        <v>28047.837321138559</v>
      </c>
      <c r="M392" s="16">
        <f t="shared" si="196"/>
        <v>22000</v>
      </c>
      <c r="N392" s="16">
        <f t="shared" si="216"/>
        <v>205908.98426139334</v>
      </c>
      <c r="O392" s="16">
        <f t="shared" si="217"/>
        <v>26946.134986067238</v>
      </c>
      <c r="P392" s="16">
        <f t="shared" si="197"/>
        <v>178962.84927532609</v>
      </c>
      <c r="Q392" s="16">
        <f t="shared" si="218"/>
        <v>51585.852527862342</v>
      </c>
      <c r="R392" s="16">
        <f t="shared" si="198"/>
        <v>22000</v>
      </c>
      <c r="S392" s="16">
        <f t="shared" si="219"/>
        <v>159767.56798578543</v>
      </c>
      <c r="T392" s="16">
        <f t="shared" si="220"/>
        <v>26861.409243860671</v>
      </c>
      <c r="U392" s="16">
        <f t="shared" si="199"/>
        <v>132906.15874192477</v>
      </c>
      <c r="V392" s="16">
        <f t="shared" si="221"/>
        <v>39600.638411696877</v>
      </c>
      <c r="W392" s="16">
        <f t="shared" si="200"/>
        <v>22000</v>
      </c>
      <c r="X392" s="16">
        <f t="shared" si="222"/>
        <v>181244.48783034392</v>
      </c>
      <c r="Y392" s="16">
        <f t="shared" si="223"/>
        <v>26901.488364583063</v>
      </c>
      <c r="Z392" s="16">
        <f t="shared" si="201"/>
        <v>154342.99946576086</v>
      </c>
      <c r="AA392" s="16">
        <f t="shared" si="224"/>
        <v>45277.797956168411</v>
      </c>
      <c r="AB392" s="16">
        <f t="shared" si="202"/>
        <v>22000</v>
      </c>
      <c r="AC392" s="16">
        <f t="shared" si="225"/>
        <v>170453.95893131307</v>
      </c>
      <c r="AD392" s="16">
        <f t="shared" si="226"/>
        <v>26881.494452218707</v>
      </c>
      <c r="AE392" s="16">
        <f t="shared" si="203"/>
        <v>143572.46447909437</v>
      </c>
      <c r="AF392" s="16">
        <f t="shared" si="227"/>
        <v>42447.469722232272</v>
      </c>
      <c r="AG392" s="16">
        <f t="shared" si="204"/>
        <v>22000</v>
      </c>
      <c r="AH392" s="16">
        <f t="shared" si="228"/>
        <v>175836.14546922865</v>
      </c>
      <c r="AI392" s="16">
        <f t="shared" si="229"/>
        <v>26891.502895382229</v>
      </c>
      <c r="AJ392" s="16">
        <f t="shared" si="205"/>
        <v>148944.64257384642</v>
      </c>
      <c r="AK392" s="16">
        <f t="shared" si="230"/>
        <v>43864.694996117993</v>
      </c>
      <c r="AL392" s="16">
        <f t="shared" si="206"/>
        <v>22000</v>
      </c>
      <c r="AM392" s="16">
        <f t="shared" si="231"/>
        <v>173141.79032208349</v>
      </c>
      <c r="AN392" s="16">
        <f t="shared" si="232"/>
        <v>26886.50153641147</v>
      </c>
      <c r="AO392" s="16">
        <f t="shared" si="207"/>
        <v>146255.28878567202</v>
      </c>
      <c r="AP392" s="16">
        <f t="shared" si="233"/>
        <v>43156.597873148814</v>
      </c>
      <c r="AQ392" s="16">
        <f t="shared" si="208"/>
        <v>22000</v>
      </c>
      <c r="AR392" s="16">
        <f t="shared" si="234"/>
        <v>173141.79032208349</v>
      </c>
      <c r="AS392" s="16">
        <f t="shared" si="235"/>
        <v>26886.50153641147</v>
      </c>
      <c r="AT392" s="16">
        <f t="shared" si="209"/>
        <v>146255.28878567202</v>
      </c>
      <c r="AU392" s="16">
        <f t="shared" si="236"/>
        <v>43156.597873148814</v>
      </c>
    </row>
    <row r="393" spans="2:47">
      <c r="B393" s="13">
        <v>14</v>
      </c>
      <c r="C393" s="16">
        <f t="shared" si="192"/>
        <v>1002.6833330692219</v>
      </c>
      <c r="D393" s="16">
        <f t="shared" si="210"/>
        <v>324923.86687332607</v>
      </c>
      <c r="E393" s="16">
        <f t="shared" si="211"/>
        <v>1240.6535578357546</v>
      </c>
      <c r="F393" s="16">
        <f t="shared" si="193"/>
        <v>323683.21331549034</v>
      </c>
      <c r="G393" s="16">
        <f t="shared" si="212"/>
        <v>83227.137179763842</v>
      </c>
      <c r="H393" s="16">
        <f t="shared" si="194"/>
        <v>22000</v>
      </c>
      <c r="I393" s="16">
        <f t="shared" si="213"/>
        <v>93813.879930139665</v>
      </c>
      <c r="J393" s="16">
        <f t="shared" si="214"/>
        <v>26903.645850370231</v>
      </c>
      <c r="K393" s="16">
        <f t="shared" si="195"/>
        <v>66910.234079769434</v>
      </c>
      <c r="L393" s="16">
        <f t="shared" si="215"/>
        <v>19612.125312104057</v>
      </c>
      <c r="M393" s="16">
        <f t="shared" si="196"/>
        <v>22000</v>
      </c>
      <c r="N393" s="16">
        <f t="shared" si="216"/>
        <v>183963.0712840787</v>
      </c>
      <c r="O393" s="16">
        <f t="shared" si="217"/>
        <v>27063.343606289058</v>
      </c>
      <c r="P393" s="16">
        <f t="shared" si="197"/>
        <v>156899.72767778963</v>
      </c>
      <c r="Q393" s="16">
        <f t="shared" si="218"/>
        <v>43134.222948333751</v>
      </c>
      <c r="R393" s="16">
        <f t="shared" si="198"/>
        <v>22000</v>
      </c>
      <c r="S393" s="16">
        <f t="shared" si="219"/>
        <v>136619.55681717413</v>
      </c>
      <c r="T393" s="16">
        <f t="shared" si="220"/>
        <v>26981.821594690729</v>
      </c>
      <c r="U393" s="16">
        <f t="shared" si="199"/>
        <v>109637.7352224834</v>
      </c>
      <c r="V393" s="16">
        <f t="shared" si="221"/>
        <v>31156.53833752764</v>
      </c>
      <c r="W393" s="16">
        <f t="shared" si="200"/>
        <v>22000</v>
      </c>
      <c r="X393" s="16">
        <f t="shared" si="222"/>
        <v>158655.34287083423</v>
      </c>
      <c r="Y393" s="16">
        <f t="shared" si="223"/>
        <v>27020.387896085511</v>
      </c>
      <c r="Z393" s="16">
        <f t="shared" si="201"/>
        <v>131634.95497474872</v>
      </c>
      <c r="AA393" s="16">
        <f t="shared" si="224"/>
        <v>36829.994388035702</v>
      </c>
      <c r="AB393" s="16">
        <f t="shared" si="202"/>
        <v>22000</v>
      </c>
      <c r="AC393" s="16">
        <f t="shared" si="225"/>
        <v>147583.87913664029</v>
      </c>
      <c r="AD393" s="16">
        <f t="shared" si="226"/>
        <v>27001.149274263607</v>
      </c>
      <c r="AE393" s="16">
        <f t="shared" si="203"/>
        <v>120582.72986237668</v>
      </c>
      <c r="AF393" s="16">
        <f t="shared" si="227"/>
        <v>34001.480357222696</v>
      </c>
      <c r="AG393" s="16">
        <f t="shared" si="204"/>
        <v>22000</v>
      </c>
      <c r="AH393" s="16">
        <f t="shared" si="228"/>
        <v>153106.1558873597</v>
      </c>
      <c r="AI393" s="16">
        <f t="shared" si="229"/>
        <v>27010.779788504831</v>
      </c>
      <c r="AJ393" s="16">
        <f t="shared" si="205"/>
        <v>126095.37609885486</v>
      </c>
      <c r="AK393" s="16">
        <f t="shared" si="230"/>
        <v>35417.789375883309</v>
      </c>
      <c r="AL393" s="16">
        <f t="shared" si="206"/>
        <v>22000</v>
      </c>
      <c r="AM393" s="16">
        <f t="shared" si="231"/>
        <v>150341.66155434368</v>
      </c>
      <c r="AN393" s="16">
        <f t="shared" si="232"/>
        <v>27005.967323557805</v>
      </c>
      <c r="AO393" s="16">
        <f t="shared" si="207"/>
        <v>123335.69423078587</v>
      </c>
      <c r="AP393" s="16">
        <f t="shared" si="233"/>
        <v>34710.148063542474</v>
      </c>
      <c r="AQ393" s="16">
        <f t="shared" si="208"/>
        <v>22000</v>
      </c>
      <c r="AR393" s="16">
        <f t="shared" si="234"/>
        <v>150341.66155434368</v>
      </c>
      <c r="AS393" s="16">
        <f t="shared" si="235"/>
        <v>27005.967323557805</v>
      </c>
      <c r="AT393" s="16">
        <f t="shared" si="209"/>
        <v>123335.69423078587</v>
      </c>
      <c r="AU393" s="16">
        <f t="shared" si="236"/>
        <v>34710.148063542474</v>
      </c>
    </row>
    <row r="394" spans="2:47">
      <c r="B394" s="13">
        <v>15</v>
      </c>
      <c r="C394" s="16">
        <f t="shared" si="192"/>
        <v>1002.6833330692219</v>
      </c>
      <c r="D394" s="16">
        <f t="shared" si="210"/>
        <v>332726.92229552515</v>
      </c>
      <c r="E394" s="16">
        <f t="shared" si="211"/>
        <v>1245.5144597468698</v>
      </c>
      <c r="F394" s="16">
        <f t="shared" si="193"/>
        <v>331481.40783577826</v>
      </c>
      <c r="G394" s="16">
        <f t="shared" si="212"/>
        <v>81289.792737111842</v>
      </c>
      <c r="H394" s="16">
        <f t="shared" si="194"/>
        <v>22000</v>
      </c>
      <c r="I394" s="16">
        <f t="shared" si="213"/>
        <v>68779.70601995819</v>
      </c>
      <c r="J394" s="16">
        <f t="shared" si="214"/>
        <v>27022.463808770699</v>
      </c>
      <c r="K394" s="16">
        <f t="shared" si="195"/>
        <v>41757.242211187491</v>
      </c>
      <c r="L394" s="16">
        <f t="shared" si="215"/>
        <v>11673.362743730666</v>
      </c>
      <c r="M394" s="16">
        <f t="shared" si="196"/>
        <v>23253.579939031439</v>
      </c>
      <c r="N394" s="16">
        <f t="shared" si="216"/>
        <v>161283.50606910707</v>
      </c>
      <c r="O394" s="16">
        <f t="shared" si="217"/>
        <v>28724.602575387078</v>
      </c>
      <c r="P394" s="16">
        <f t="shared" si="197"/>
        <v>132558.90349371999</v>
      </c>
      <c r="Q394" s="16">
        <f t="shared" si="218"/>
        <v>34756.877576628096</v>
      </c>
      <c r="R394" s="16">
        <f t="shared" si="198"/>
        <v>22000</v>
      </c>
      <c r="S394" s="16">
        <f t="shared" si="219"/>
        <v>112701.01354459958</v>
      </c>
      <c r="T394" s="16">
        <f t="shared" si="220"/>
        <v>27097.674338277986</v>
      </c>
      <c r="U394" s="16">
        <f t="shared" si="199"/>
        <v>85603.339206321602</v>
      </c>
      <c r="V394" s="16">
        <f t="shared" si="221"/>
        <v>23201.278197899301</v>
      </c>
      <c r="W394" s="16">
        <f t="shared" si="200"/>
        <v>22000</v>
      </c>
      <c r="X394" s="16">
        <f t="shared" si="222"/>
        <v>135312.83561674319</v>
      </c>
      <c r="Y394" s="16">
        <f t="shared" si="223"/>
        <v>27134.771047687507</v>
      </c>
      <c r="Z394" s="16">
        <f t="shared" si="201"/>
        <v>108178.06456905568</v>
      </c>
      <c r="AA394" s="16">
        <f t="shared" si="224"/>
        <v>28867.002700520497</v>
      </c>
      <c r="AB394" s="16">
        <f t="shared" si="202"/>
        <v>22000</v>
      </c>
      <c r="AC394" s="16">
        <f t="shared" si="225"/>
        <v>123951.81133473149</v>
      </c>
      <c r="AD394" s="16">
        <f t="shared" si="226"/>
        <v>27116.266083915933</v>
      </c>
      <c r="AE394" s="16">
        <f t="shared" si="203"/>
        <v>96835.545250815558</v>
      </c>
      <c r="AF394" s="16">
        <f t="shared" si="227"/>
        <v>26042.314460692643</v>
      </c>
      <c r="AG394" s="16">
        <f t="shared" si="204"/>
        <v>22000</v>
      </c>
      <c r="AH394" s="16">
        <f t="shared" si="228"/>
        <v>129618.48090705687</v>
      </c>
      <c r="AI394" s="16">
        <f t="shared" si="229"/>
        <v>27125.52948096098</v>
      </c>
      <c r="AJ394" s="16">
        <f t="shared" si="205"/>
        <v>102492.9514260959</v>
      </c>
      <c r="AK394" s="16">
        <f t="shared" si="230"/>
        <v>27456.700805583641</v>
      </c>
      <c r="AL394" s="16">
        <f t="shared" si="206"/>
        <v>22000</v>
      </c>
      <c r="AM394" s="16">
        <f t="shared" si="231"/>
        <v>126781.69352759403</v>
      </c>
      <c r="AN394" s="16">
        <f t="shared" si="232"/>
        <v>27120.900503021661</v>
      </c>
      <c r="AO394" s="16">
        <f t="shared" si="207"/>
        <v>99660.793024572369</v>
      </c>
      <c r="AP394" s="16">
        <f t="shared" si="233"/>
        <v>26750.018358812486</v>
      </c>
      <c r="AQ394" s="16">
        <f t="shared" si="208"/>
        <v>22000</v>
      </c>
      <c r="AR394" s="16">
        <f t="shared" si="234"/>
        <v>126781.69352759403</v>
      </c>
      <c r="AS394" s="16">
        <f t="shared" si="235"/>
        <v>27120.900503021661</v>
      </c>
      <c r="AT394" s="16">
        <f t="shared" si="209"/>
        <v>99660.793024572369</v>
      </c>
      <c r="AU394" s="16">
        <f t="shared" si="236"/>
        <v>26750.018358812486</v>
      </c>
    </row>
    <row r="395" spans="2:47">
      <c r="B395" s="13">
        <v>16</v>
      </c>
      <c r="C395" s="16">
        <f t="shared" si="192"/>
        <v>1002.6833330692219</v>
      </c>
      <c r="D395" s="16">
        <f t="shared" si="210"/>
        <v>340742.99837070995</v>
      </c>
      <c r="E395" s="16">
        <f t="shared" si="211"/>
        <v>1250.186139609493</v>
      </c>
      <c r="F395" s="16">
        <f t="shared" si="193"/>
        <v>339492.81223110046</v>
      </c>
      <c r="G395" s="16">
        <f t="shared" si="212"/>
        <v>79403.471047854007</v>
      </c>
      <c r="H395" s="16">
        <f t="shared" si="194"/>
        <v>22000</v>
      </c>
      <c r="I395" s="16">
        <f t="shared" si="213"/>
        <v>42923.939558568069</v>
      </c>
      <c r="J395" s="16">
        <f t="shared" si="214"/>
        <v>27136.767729678038</v>
      </c>
      <c r="K395" s="16">
        <f t="shared" si="195"/>
        <v>15787.17182889003</v>
      </c>
      <c r="L395" s="16">
        <f t="shared" si="215"/>
        <v>4209.2097787772382</v>
      </c>
      <c r="M395" s="16">
        <f t="shared" si="196"/>
        <v>2386.6884090196036</v>
      </c>
      <c r="N395" s="16">
        <f t="shared" si="216"/>
        <v>136262.59925733454</v>
      </c>
      <c r="O395" s="16">
        <f t="shared" si="217"/>
        <v>2959.980666748123</v>
      </c>
      <c r="P395" s="16">
        <f t="shared" si="197"/>
        <v>133302.61859058641</v>
      </c>
      <c r="Q395" s="16">
        <f t="shared" si="218"/>
        <v>33335.163854816412</v>
      </c>
      <c r="R395" s="16">
        <f t="shared" si="198"/>
        <v>57612.279169529378</v>
      </c>
      <c r="S395" s="16">
        <f t="shared" si="219"/>
        <v>87995.09650374623</v>
      </c>
      <c r="T395" s="16">
        <f t="shared" si="220"/>
        <v>71253.554858122385</v>
      </c>
      <c r="U395" s="16">
        <f t="shared" si="199"/>
        <v>16741.541645623845</v>
      </c>
      <c r="V395" s="16">
        <f t="shared" si="221"/>
        <v>4327.6159763763171</v>
      </c>
      <c r="W395" s="16">
        <f t="shared" si="200"/>
        <v>32194.246384240982</v>
      </c>
      <c r="X395" s="16">
        <f t="shared" si="222"/>
        <v>111200.55969311511</v>
      </c>
      <c r="Y395" s="16">
        <f t="shared" si="223"/>
        <v>39869.309756150782</v>
      </c>
      <c r="Z395" s="16">
        <f t="shared" si="201"/>
        <v>71331.249936964334</v>
      </c>
      <c r="AA395" s="16">
        <f t="shared" si="224"/>
        <v>18154.085736975576</v>
      </c>
      <c r="AB395" s="16">
        <f t="shared" si="202"/>
        <v>44891.713346076103</v>
      </c>
      <c r="AC395" s="16">
        <f t="shared" si="225"/>
        <v>99541.130385123353</v>
      </c>
      <c r="AD395" s="16">
        <f t="shared" si="226"/>
        <v>55557.528112259432</v>
      </c>
      <c r="AE395" s="16">
        <f t="shared" si="203"/>
        <v>43983.602272863922</v>
      </c>
      <c r="AF395" s="16">
        <f t="shared" si="227"/>
        <v>11281.520425248726</v>
      </c>
      <c r="AG395" s="16">
        <f t="shared" si="204"/>
        <v>38542.979865158515</v>
      </c>
      <c r="AH395" s="16">
        <f t="shared" si="228"/>
        <v>105356.60448894101</v>
      </c>
      <c r="AI395" s="16">
        <f t="shared" si="229"/>
        <v>47716.004873700571</v>
      </c>
      <c r="AJ395" s="16">
        <f t="shared" si="205"/>
        <v>57640.59961524044</v>
      </c>
      <c r="AK395" s="16">
        <f t="shared" si="230"/>
        <v>14727.020930737763</v>
      </c>
      <c r="AL395" s="16">
        <f t="shared" si="206"/>
        <v>41717.3466056174</v>
      </c>
      <c r="AM395" s="16">
        <f t="shared" si="231"/>
        <v>102445.31558167894</v>
      </c>
      <c r="AN395" s="16">
        <f t="shared" si="232"/>
        <v>51637.41411277782</v>
      </c>
      <c r="AO395" s="16">
        <f t="shared" si="207"/>
        <v>50807.901468901116</v>
      </c>
      <c r="AP395" s="16">
        <f t="shared" si="233"/>
        <v>13006.578473338745</v>
      </c>
      <c r="AQ395" s="16">
        <f t="shared" si="208"/>
        <v>41717.3466056174</v>
      </c>
      <c r="AR395" s="16">
        <f t="shared" si="234"/>
        <v>102445.31558167894</v>
      </c>
      <c r="AS395" s="16">
        <f t="shared" si="235"/>
        <v>51637.41411277782</v>
      </c>
      <c r="AT395" s="16">
        <f t="shared" si="209"/>
        <v>50807.901468901116</v>
      </c>
      <c r="AU395" s="16">
        <f t="shared" si="236"/>
        <v>13006.578473338745</v>
      </c>
    </row>
    <row r="396" spans="2:47">
      <c r="B396" s="13">
        <v>17</v>
      </c>
      <c r="C396" s="16">
        <f t="shared" si="192"/>
        <v>1002.6833330692219</v>
      </c>
      <c r="D396" s="16">
        <f t="shared" si="210"/>
        <v>348978.24140483746</v>
      </c>
      <c r="E396" s="16">
        <f t="shared" si="211"/>
        <v>1254.6744970225145</v>
      </c>
      <c r="F396" s="16">
        <f t="shared" si="193"/>
        <v>347723.56690781494</v>
      </c>
      <c r="G396" s="16">
        <f t="shared" si="212"/>
        <v>77566.660132614939</v>
      </c>
      <c r="H396" s="16">
        <f t="shared" si="194"/>
        <v>22000</v>
      </c>
      <c r="I396" s="16">
        <f t="shared" si="213"/>
        <v>16228.265409789219</v>
      </c>
      <c r="J396" s="16">
        <f t="shared" si="214"/>
        <v>27246.689061577399</v>
      </c>
      <c r="K396" s="16">
        <f t="shared" si="195"/>
        <v>-8896.6890542738965</v>
      </c>
      <c r="L396" s="16">
        <f t="shared" si="215"/>
        <v>0</v>
      </c>
      <c r="M396" s="16">
        <f t="shared" si="196"/>
        <v>2386.6884090196036</v>
      </c>
      <c r="N396" s="16">
        <f t="shared" si="216"/>
        <v>137027.09375400739</v>
      </c>
      <c r="O396" s="16">
        <f t="shared" si="217"/>
        <v>2971.2848170334964</v>
      </c>
      <c r="P396" s="16">
        <f t="shared" si="197"/>
        <v>134055.80893697389</v>
      </c>
      <c r="Q396" s="16">
        <f t="shared" si="218"/>
        <v>31972.869373444384</v>
      </c>
      <c r="R396" s="16">
        <f t="shared" si="198"/>
        <v>2386.6884090196058</v>
      </c>
      <c r="S396" s="16">
        <f t="shared" si="219"/>
        <v>17209.300319202575</v>
      </c>
      <c r="T396" s="16">
        <f t="shared" si="220"/>
        <v>2963.4237165203285</v>
      </c>
      <c r="U396" s="16">
        <f t="shared" si="199"/>
        <v>14245.876602682247</v>
      </c>
      <c r="V396" s="16">
        <f t="shared" si="221"/>
        <v>3512.1617460907974</v>
      </c>
      <c r="W396" s="16">
        <f t="shared" si="200"/>
        <v>2386.6884090196036</v>
      </c>
      <c r="X396" s="16">
        <f t="shared" si="222"/>
        <v>73324.245060203117</v>
      </c>
      <c r="Y396" s="16">
        <f t="shared" si="223"/>
        <v>2967.1433536161408</v>
      </c>
      <c r="Z396" s="16">
        <f t="shared" si="201"/>
        <v>70357.101706586982</v>
      </c>
      <c r="AA396" s="16">
        <f t="shared" si="224"/>
        <v>17077.903334351398</v>
      </c>
      <c r="AB396" s="16">
        <f t="shared" si="202"/>
        <v>2386.6884090196058</v>
      </c>
      <c r="AC396" s="16">
        <f t="shared" si="225"/>
        <v>45212.504120367739</v>
      </c>
      <c r="AD396" s="16">
        <f t="shared" si="226"/>
        <v>2965.287991519263</v>
      </c>
      <c r="AE396" s="16">
        <f t="shared" si="203"/>
        <v>42247.216128848479</v>
      </c>
      <c r="AF396" s="16">
        <f t="shared" si="227"/>
        <v>10334.917101317185</v>
      </c>
      <c r="AG396" s="16">
        <f t="shared" si="204"/>
        <v>2386.6884090196058</v>
      </c>
      <c r="AH396" s="16">
        <f t="shared" si="228"/>
        <v>59251.077968490266</v>
      </c>
      <c r="AI396" s="16">
        <f t="shared" si="229"/>
        <v>2966.2167932531956</v>
      </c>
      <c r="AJ396" s="16">
        <f t="shared" si="205"/>
        <v>56284.861175237071</v>
      </c>
      <c r="AK396" s="16">
        <f t="shared" si="230"/>
        <v>13715.450452411676</v>
      </c>
      <c r="AL396" s="16">
        <f t="shared" si="206"/>
        <v>2386.6884090196058</v>
      </c>
      <c r="AM396" s="16">
        <f t="shared" si="231"/>
        <v>52227.474235942216</v>
      </c>
      <c r="AN396" s="16">
        <f t="shared" si="232"/>
        <v>2965.7526717583164</v>
      </c>
      <c r="AO396" s="16">
        <f t="shared" si="207"/>
        <v>49261.721564183899</v>
      </c>
      <c r="AP396" s="16">
        <f t="shared" si="233"/>
        <v>12027.447100865846</v>
      </c>
      <c r="AQ396" s="16">
        <f t="shared" si="208"/>
        <v>2386.6884090196058</v>
      </c>
      <c r="AR396" s="16">
        <f t="shared" si="234"/>
        <v>52227.474235942216</v>
      </c>
      <c r="AS396" s="16">
        <f t="shared" si="235"/>
        <v>2965.7526717583164</v>
      </c>
      <c r="AT396" s="16">
        <f t="shared" si="209"/>
        <v>49261.721564183899</v>
      </c>
      <c r="AU396" s="16">
        <f t="shared" si="236"/>
        <v>12027.447100865846</v>
      </c>
    </row>
    <row r="397" spans="2:47">
      <c r="B397" s="13">
        <v>18</v>
      </c>
      <c r="C397" s="16">
        <f t="shared" si="192"/>
        <v>1002.6833330692219</v>
      </c>
      <c r="D397" s="16">
        <f t="shared" si="210"/>
        <v>357438.96336721932</v>
      </c>
      <c r="E397" s="16">
        <f t="shared" si="211"/>
        <v>1258.9853727157706</v>
      </c>
      <c r="F397" s="16">
        <f t="shared" si="193"/>
        <v>356179.97799450357</v>
      </c>
      <c r="G397" s="16">
        <f t="shared" si="212"/>
        <v>75777.893956336091</v>
      </c>
      <c r="H397" s="16">
        <f t="shared" si="194"/>
        <v>69352.884594033967</v>
      </c>
      <c r="I397" s="16">
        <f t="shared" si="213"/>
        <v>-9163.5897259021131</v>
      </c>
      <c r="J397" s="16">
        <f t="shared" si="214"/>
        <v>0</v>
      </c>
      <c r="K397" s="16">
        <f t="shared" si="195"/>
        <v>-78516.474319936082</v>
      </c>
      <c r="L397" s="16">
        <f t="shared" si="215"/>
        <v>0</v>
      </c>
      <c r="M397" s="16">
        <f t="shared" si="196"/>
        <v>2386.6884090196036</v>
      </c>
      <c r="N397" s="16">
        <f t="shared" si="216"/>
        <v>137801.32823867296</v>
      </c>
      <c r="O397" s="16">
        <f t="shared" si="217"/>
        <v>2982.1468253889625</v>
      </c>
      <c r="P397" s="16">
        <f t="shared" si="197"/>
        <v>134819.18141328398</v>
      </c>
      <c r="Q397" s="16">
        <f t="shared" si="218"/>
        <v>30667.595319999124</v>
      </c>
      <c r="R397" s="16">
        <f t="shared" si="198"/>
        <v>2386.6884090196058</v>
      </c>
      <c r="S397" s="16">
        <f t="shared" si="219"/>
        <v>14643.906394961188</v>
      </c>
      <c r="T397" s="16">
        <f t="shared" si="220"/>
        <v>2974.5935723741622</v>
      </c>
      <c r="U397" s="16">
        <f t="shared" si="199"/>
        <v>11669.312822587026</v>
      </c>
      <c r="V397" s="16">
        <f t="shared" si="221"/>
        <v>2743.8645871828103</v>
      </c>
      <c r="W397" s="16">
        <f t="shared" si="200"/>
        <v>2386.6884090196036</v>
      </c>
      <c r="X397" s="16">
        <f t="shared" si="222"/>
        <v>72322.879128269022</v>
      </c>
      <c r="Y397" s="16">
        <f t="shared" si="223"/>
        <v>2978.1677583289706</v>
      </c>
      <c r="Z397" s="16">
        <f t="shared" si="201"/>
        <v>69344.711369940051</v>
      </c>
      <c r="AA397" s="16">
        <f t="shared" si="224"/>
        <v>16053.584461067867</v>
      </c>
      <c r="AB397" s="16">
        <f t="shared" si="202"/>
        <v>2386.6884090196058</v>
      </c>
      <c r="AC397" s="16">
        <f t="shared" si="225"/>
        <v>43427.603347488504</v>
      </c>
      <c r="AD397" s="16">
        <f t="shared" si="226"/>
        <v>2976.3849953843828</v>
      </c>
      <c r="AE397" s="16">
        <f t="shared" si="203"/>
        <v>40451.218352104122</v>
      </c>
      <c r="AF397" s="16">
        <f t="shared" si="227"/>
        <v>9437.8391172975334</v>
      </c>
      <c r="AG397" s="16">
        <f t="shared" si="204"/>
        <v>2386.6884090196058</v>
      </c>
      <c r="AH397" s="16">
        <f t="shared" si="228"/>
        <v>57857.460196473199</v>
      </c>
      <c r="AI397" s="16">
        <f t="shared" si="229"/>
        <v>2977.2774655940188</v>
      </c>
      <c r="AJ397" s="16">
        <f t="shared" si="205"/>
        <v>54880.182730879184</v>
      </c>
      <c r="AK397" s="16">
        <f t="shared" si="230"/>
        <v>12754.57780221344</v>
      </c>
      <c r="AL397" s="16">
        <f t="shared" si="206"/>
        <v>2386.6884090196058</v>
      </c>
      <c r="AM397" s="16">
        <f t="shared" si="231"/>
        <v>50638.094064687197</v>
      </c>
      <c r="AN397" s="16">
        <f t="shared" si="232"/>
        <v>2976.8315019163633</v>
      </c>
      <c r="AO397" s="16">
        <f t="shared" si="207"/>
        <v>47661.262562770833</v>
      </c>
      <c r="AP397" s="16">
        <f t="shared" si="233"/>
        <v>11098.428162230855</v>
      </c>
      <c r="AQ397" s="16">
        <f t="shared" si="208"/>
        <v>2386.6884090196058</v>
      </c>
      <c r="AR397" s="16">
        <f t="shared" si="234"/>
        <v>50638.094064687197</v>
      </c>
      <c r="AS397" s="16">
        <f t="shared" si="235"/>
        <v>2976.8315019163633</v>
      </c>
      <c r="AT397" s="16">
        <f t="shared" si="209"/>
        <v>47661.262562770833</v>
      </c>
      <c r="AU397" s="16">
        <f t="shared" si="236"/>
        <v>11098.428162230855</v>
      </c>
    </row>
    <row r="398" spans="2:47">
      <c r="B398" s="13">
        <v>19</v>
      </c>
      <c r="C398" s="16">
        <f t="shared" si="192"/>
        <v>1002.6833330692219</v>
      </c>
      <c r="D398" s="16">
        <f t="shared" si="210"/>
        <v>366131.64657967002</v>
      </c>
      <c r="E398" s="16">
        <f t="shared" si="211"/>
        <v>1263.1245369940082</v>
      </c>
      <c r="F398" s="16">
        <f t="shared" si="193"/>
        <v>364868.52204267599</v>
      </c>
      <c r="G398" s="16">
        <f t="shared" si="212"/>
        <v>74035.751330896412</v>
      </c>
      <c r="H398" s="16">
        <f t="shared" si="194"/>
        <v>2386.6884090196058</v>
      </c>
      <c r="I398" s="16">
        <f t="shared" si="213"/>
        <v>-80871.968549534169</v>
      </c>
      <c r="J398" s="16">
        <f t="shared" si="214"/>
        <v>0</v>
      </c>
      <c r="K398" s="16">
        <f t="shared" si="195"/>
        <v>-83258.65695855378</v>
      </c>
      <c r="L398" s="16">
        <f t="shared" si="215"/>
        <v>0</v>
      </c>
      <c r="M398" s="16">
        <f t="shared" si="196"/>
        <v>2386.6884090196036</v>
      </c>
      <c r="N398" s="16">
        <f t="shared" si="216"/>
        <v>138586.02934197112</v>
      </c>
      <c r="O398" s="16">
        <f t="shared" si="217"/>
        <v>2992.5806558434147</v>
      </c>
      <c r="P398" s="16">
        <f t="shared" si="197"/>
        <v>135593.4486861277</v>
      </c>
      <c r="Q398" s="16">
        <f t="shared" si="218"/>
        <v>29417.028881992064</v>
      </c>
      <c r="R398" s="16">
        <f t="shared" si="198"/>
        <v>2386.6884090196058</v>
      </c>
      <c r="S398" s="16">
        <f t="shared" si="219"/>
        <v>11995.353422850107</v>
      </c>
      <c r="T398" s="16">
        <f t="shared" si="220"/>
        <v>2985.3254958837028</v>
      </c>
      <c r="U398" s="16">
        <f t="shared" si="199"/>
        <v>9010.0279269664043</v>
      </c>
      <c r="V398" s="16">
        <f t="shared" si="221"/>
        <v>2020.5778680311653</v>
      </c>
      <c r="W398" s="16">
        <f t="shared" si="200"/>
        <v>2386.6884090196036</v>
      </c>
      <c r="X398" s="16">
        <f t="shared" si="222"/>
        <v>71282.20260561617</v>
      </c>
      <c r="Y398" s="16">
        <f t="shared" si="223"/>
        <v>2988.758821345521</v>
      </c>
      <c r="Z398" s="16">
        <f t="shared" si="201"/>
        <v>68293.443784270654</v>
      </c>
      <c r="AA398" s="16">
        <f t="shared" si="224"/>
        <v>15078.903011514809</v>
      </c>
      <c r="AB398" s="16">
        <f t="shared" si="202"/>
        <v>2386.6884090196058</v>
      </c>
      <c r="AC398" s="16">
        <f t="shared" si="225"/>
        <v>41581.425392861915</v>
      </c>
      <c r="AD398" s="16">
        <f t="shared" si="226"/>
        <v>2987.0463621537874</v>
      </c>
      <c r="AE398" s="16">
        <f t="shared" si="203"/>
        <v>38594.379030708129</v>
      </c>
      <c r="AF398" s="16">
        <f t="shared" si="227"/>
        <v>8588.0998094704191</v>
      </c>
      <c r="AG398" s="16">
        <f t="shared" si="204"/>
        <v>2386.6884090196058</v>
      </c>
      <c r="AH398" s="16">
        <f t="shared" si="228"/>
        <v>56413.535036379952</v>
      </c>
      <c r="AI398" s="16">
        <f t="shared" si="229"/>
        <v>2987.9036485373226</v>
      </c>
      <c r="AJ398" s="16">
        <f t="shared" si="205"/>
        <v>53425.63138784263</v>
      </c>
      <c r="AK398" s="16">
        <f t="shared" si="230"/>
        <v>11842.196528934794</v>
      </c>
      <c r="AL398" s="16">
        <f t="shared" si="206"/>
        <v>2386.6884090196058</v>
      </c>
      <c r="AM398" s="16">
        <f t="shared" si="231"/>
        <v>48992.918238774648</v>
      </c>
      <c r="AN398" s="16">
        <f t="shared" si="232"/>
        <v>2987.4752688252684</v>
      </c>
      <c r="AO398" s="16">
        <f t="shared" si="207"/>
        <v>46005.442969949378</v>
      </c>
      <c r="AP398" s="16">
        <f t="shared" si="233"/>
        <v>10217.325083299827</v>
      </c>
      <c r="AQ398" s="16">
        <f t="shared" si="208"/>
        <v>2386.6884090196058</v>
      </c>
      <c r="AR398" s="16">
        <f t="shared" si="234"/>
        <v>48992.918238774648</v>
      </c>
      <c r="AS398" s="16">
        <f t="shared" si="235"/>
        <v>2987.4752688252684</v>
      </c>
      <c r="AT398" s="16">
        <f t="shared" si="209"/>
        <v>46005.442969949378</v>
      </c>
      <c r="AU398" s="16">
        <f t="shared" si="236"/>
        <v>10217.325083299827</v>
      </c>
    </row>
    <row r="399" spans="2:47">
      <c r="B399" s="13">
        <v>20</v>
      </c>
      <c r="C399" s="16">
        <f t="shared" si="192"/>
        <v>1002.6833330692219</v>
      </c>
      <c r="D399" s="16">
        <f t="shared" si="210"/>
        <v>375062.94854854839</v>
      </c>
      <c r="E399" s="16">
        <f t="shared" si="211"/>
        <v>1267.0976794493347</v>
      </c>
      <c r="F399" s="16">
        <f t="shared" si="193"/>
        <v>373795.85086909903</v>
      </c>
      <c r="G399" s="16">
        <f t="shared" si="212"/>
        <v>72338.854810544319</v>
      </c>
      <c r="H399" s="16">
        <f t="shared" si="194"/>
        <v>2386.6884090196058</v>
      </c>
      <c r="I399" s="16">
        <f t="shared" si="213"/>
        <v>-85756.41666731039</v>
      </c>
      <c r="J399" s="16">
        <f t="shared" si="214"/>
        <v>0</v>
      </c>
      <c r="K399" s="16">
        <f t="shared" si="195"/>
        <v>-88143.105076330001</v>
      </c>
      <c r="L399" s="16">
        <f t="shared" si="215"/>
        <v>0</v>
      </c>
      <c r="M399" s="16">
        <f t="shared" si="196"/>
        <v>2386.6884090196036</v>
      </c>
      <c r="N399" s="16">
        <f t="shared" si="216"/>
        <v>139381.92964241811</v>
      </c>
      <c r="O399" s="16">
        <f t="shared" si="217"/>
        <v>3002.6001157680726</v>
      </c>
      <c r="P399" s="16">
        <f t="shared" si="197"/>
        <v>136379.32952665005</v>
      </c>
      <c r="Q399" s="16">
        <f t="shared" si="218"/>
        <v>28218.941123554698</v>
      </c>
      <c r="R399" s="16">
        <f t="shared" si="198"/>
        <v>2386.6884090196058</v>
      </c>
      <c r="S399" s="16">
        <f t="shared" si="219"/>
        <v>9261.7681072458454</v>
      </c>
      <c r="T399" s="16">
        <f t="shared" si="220"/>
        <v>2995.6334069006771</v>
      </c>
      <c r="U399" s="16">
        <f t="shared" si="199"/>
        <v>6266.1347003451683</v>
      </c>
      <c r="V399" s="16">
        <f t="shared" si="221"/>
        <v>1340.2358890459968</v>
      </c>
      <c r="W399" s="16">
        <f t="shared" si="200"/>
        <v>2386.6884090196036</v>
      </c>
      <c r="X399" s="16">
        <f t="shared" si="222"/>
        <v>70201.562603603175</v>
      </c>
      <c r="Y399" s="16">
        <f t="shared" si="223"/>
        <v>2998.930411317805</v>
      </c>
      <c r="Z399" s="16">
        <f t="shared" si="201"/>
        <v>67202.632192285368</v>
      </c>
      <c r="AA399" s="16">
        <f t="shared" si="224"/>
        <v>14151.715227561926</v>
      </c>
      <c r="AB399" s="16">
        <f t="shared" si="202"/>
        <v>2386.6884090196058</v>
      </c>
      <c r="AC399" s="16">
        <f t="shared" si="225"/>
        <v>39672.705980826118</v>
      </c>
      <c r="AD399" s="16">
        <f t="shared" si="226"/>
        <v>2997.2859864704769</v>
      </c>
      <c r="AE399" s="16">
        <f t="shared" si="203"/>
        <v>36675.419994355645</v>
      </c>
      <c r="AF399" s="16">
        <f t="shared" si="227"/>
        <v>7783.5941607498335</v>
      </c>
      <c r="AG399" s="16">
        <f t="shared" si="204"/>
        <v>2386.6884090196058</v>
      </c>
      <c r="AH399" s="16">
        <f t="shared" si="228"/>
        <v>54918.343528818958</v>
      </c>
      <c r="AI399" s="16">
        <f t="shared" si="229"/>
        <v>2998.1092238276874</v>
      </c>
      <c r="AJ399" s="16">
        <f t="shared" si="205"/>
        <v>51920.234304991267</v>
      </c>
      <c r="AK399" s="16">
        <f t="shared" si="230"/>
        <v>10976.182179999734</v>
      </c>
      <c r="AL399" s="16">
        <f t="shared" si="206"/>
        <v>2386.6884090196058</v>
      </c>
      <c r="AM399" s="16">
        <f t="shared" si="231"/>
        <v>47290.835046529763</v>
      </c>
      <c r="AN399" s="16">
        <f t="shared" si="232"/>
        <v>2997.6978607031783</v>
      </c>
      <c r="AO399" s="16">
        <f t="shared" si="207"/>
        <v>44293.137185826585</v>
      </c>
      <c r="AP399" s="16">
        <f t="shared" si="233"/>
        <v>9382.0231129664444</v>
      </c>
      <c r="AQ399" s="16">
        <f t="shared" si="208"/>
        <v>2386.6884090196058</v>
      </c>
      <c r="AR399" s="16">
        <f t="shared" si="234"/>
        <v>47290.835046529763</v>
      </c>
      <c r="AS399" s="16">
        <f t="shared" si="235"/>
        <v>2997.6978607031783</v>
      </c>
      <c r="AT399" s="16">
        <f t="shared" si="209"/>
        <v>44293.137185826585</v>
      </c>
      <c r="AU399" s="16">
        <f t="shared" si="236"/>
        <v>9382.0231129664444</v>
      </c>
    </row>
    <row r="400" spans="2:47">
      <c r="B400" s="13">
        <v>21</v>
      </c>
      <c r="C400" s="16">
        <f t="shared" si="192"/>
        <v>1002.6833330692219</v>
      </c>
      <c r="D400" s="16">
        <f t="shared" si="210"/>
        <v>384239.70694238169</v>
      </c>
      <c r="E400" s="16">
        <f t="shared" si="211"/>
        <v>1270.9103998737864</v>
      </c>
      <c r="F400" s="16">
        <f t="shared" si="193"/>
        <v>382968.79654250789</v>
      </c>
      <c r="G400" s="16">
        <f t="shared" si="212"/>
        <v>70685.869583630847</v>
      </c>
      <c r="H400" s="16">
        <f t="shared" si="194"/>
        <v>2386.6884090196058</v>
      </c>
      <c r="I400" s="16">
        <f t="shared" si="213"/>
        <v>-90787.398228619903</v>
      </c>
      <c r="J400" s="16">
        <f t="shared" si="214"/>
        <v>0</v>
      </c>
      <c r="K400" s="16">
        <f t="shared" si="195"/>
        <v>-93174.086637639513</v>
      </c>
      <c r="L400" s="16">
        <f t="shared" si="215"/>
        <v>0</v>
      </c>
      <c r="M400" s="16">
        <f t="shared" si="196"/>
        <v>2386.6884090196036</v>
      </c>
      <c r="N400" s="16">
        <f t="shared" si="216"/>
        <v>140189.76799362467</v>
      </c>
      <c r="O400" s="16">
        <f t="shared" si="217"/>
        <v>3012.2188301626297</v>
      </c>
      <c r="P400" s="16">
        <f t="shared" si="197"/>
        <v>137177.54916346204</v>
      </c>
      <c r="Q400" s="16">
        <f t="shared" si="218"/>
        <v>27071.18483191917</v>
      </c>
      <c r="R400" s="16">
        <f t="shared" si="198"/>
        <v>2386.6884090196058</v>
      </c>
      <c r="S400" s="16">
        <f t="shared" si="219"/>
        <v>6441.2105038728123</v>
      </c>
      <c r="T400" s="16">
        <f t="shared" si="220"/>
        <v>3005.5310605777772</v>
      </c>
      <c r="U400" s="16">
        <f t="shared" si="199"/>
        <v>3435.6794432950351</v>
      </c>
      <c r="V400" s="16">
        <f t="shared" si="221"/>
        <v>700.85183619875033</v>
      </c>
      <c r="W400" s="16">
        <f t="shared" si="200"/>
        <v>2386.6884090196036</v>
      </c>
      <c r="X400" s="16">
        <f t="shared" si="222"/>
        <v>69080.273735737821</v>
      </c>
      <c r="Y400" s="16">
        <f t="shared" si="223"/>
        <v>3008.6962237161829</v>
      </c>
      <c r="Z400" s="16">
        <f t="shared" si="201"/>
        <v>66071.577512021642</v>
      </c>
      <c r="AA400" s="16">
        <f t="shared" si="224"/>
        <v>13269.957600665432</v>
      </c>
      <c r="AB400" s="16">
        <f t="shared" si="202"/>
        <v>2386.6884090196058</v>
      </c>
      <c r="AC400" s="16">
        <f t="shared" si="225"/>
        <v>37700.13122899794</v>
      </c>
      <c r="AD400" s="16">
        <f t="shared" si="226"/>
        <v>3007.1175940001417</v>
      </c>
      <c r="AE400" s="16">
        <f t="shared" si="203"/>
        <v>34693.013634997798</v>
      </c>
      <c r="AF400" s="16">
        <f t="shared" si="227"/>
        <v>7022.2967282634072</v>
      </c>
      <c r="AG400" s="16">
        <f t="shared" si="204"/>
        <v>2386.6884090196058</v>
      </c>
      <c r="AH400" s="16">
        <f t="shared" si="228"/>
        <v>53370.885651472723</v>
      </c>
      <c r="AI400" s="16">
        <f t="shared" si="229"/>
        <v>3007.9079021209741</v>
      </c>
      <c r="AJ400" s="16">
        <f t="shared" si="205"/>
        <v>50362.977749351747</v>
      </c>
      <c r="AK400" s="16">
        <f t="shared" si="230"/>
        <v>10154.490216251304</v>
      </c>
      <c r="AL400" s="16">
        <f t="shared" si="206"/>
        <v>2386.6884090196058</v>
      </c>
      <c r="AM400" s="16">
        <f t="shared" si="231"/>
        <v>45530.687438798581</v>
      </c>
      <c r="AN400" s="16">
        <f t="shared" si="232"/>
        <v>3007.5129957329154</v>
      </c>
      <c r="AO400" s="16">
        <f t="shared" si="207"/>
        <v>42523.174443065669</v>
      </c>
      <c r="AP400" s="16">
        <f t="shared" si="233"/>
        <v>8590.4872443213699</v>
      </c>
      <c r="AQ400" s="16">
        <f t="shared" si="208"/>
        <v>2386.6884090196058</v>
      </c>
      <c r="AR400" s="16">
        <f t="shared" si="234"/>
        <v>45530.687438798581</v>
      </c>
      <c r="AS400" s="16">
        <f t="shared" si="235"/>
        <v>3007.5129957329154</v>
      </c>
      <c r="AT400" s="16">
        <f t="shared" si="209"/>
        <v>42523.174443065669</v>
      </c>
      <c r="AU400" s="16">
        <f t="shared" si="236"/>
        <v>8590.4872443213699</v>
      </c>
    </row>
    <row r="401" spans="2:47">
      <c r="B401" s="13">
        <v>22</v>
      </c>
      <c r="C401" s="16">
        <f t="shared" si="192"/>
        <v>1002.6833330692219</v>
      </c>
      <c r="D401" s="16">
        <f t="shared" si="210"/>
        <v>393668.94471790554</v>
      </c>
      <c r="E401" s="16">
        <f t="shared" si="211"/>
        <v>1274.5682003026391</v>
      </c>
      <c r="F401" s="16">
        <f t="shared" si="193"/>
        <v>392394.37651760288</v>
      </c>
      <c r="G401" s="16">
        <f t="shared" si="212"/>
        <v>69075.502363871608</v>
      </c>
      <c r="H401" s="16">
        <f t="shared" si="194"/>
        <v>2386.6884090196058</v>
      </c>
      <c r="I401" s="16">
        <f t="shared" si="213"/>
        <v>-95969.309236768706</v>
      </c>
      <c r="J401" s="16">
        <f t="shared" si="214"/>
        <v>0</v>
      </c>
      <c r="K401" s="16">
        <f t="shared" si="195"/>
        <v>-98355.997645788317</v>
      </c>
      <c r="L401" s="16">
        <f t="shared" si="215"/>
        <v>0</v>
      </c>
      <c r="M401" s="16">
        <f t="shared" si="196"/>
        <v>2386.6884090196036</v>
      </c>
      <c r="N401" s="16">
        <f t="shared" si="216"/>
        <v>141010.28988708919</v>
      </c>
      <c r="O401" s="16">
        <f t="shared" si="217"/>
        <v>3021.450218865592</v>
      </c>
      <c r="P401" s="16">
        <f t="shared" si="197"/>
        <v>137988.83966822361</v>
      </c>
      <c r="Q401" s="16">
        <f t="shared" si="218"/>
        <v>25971.692342533632</v>
      </c>
      <c r="R401" s="16">
        <f t="shared" si="198"/>
        <v>2386.6884090196058</v>
      </c>
      <c r="S401" s="16">
        <f t="shared" si="219"/>
        <v>3531.6723269406984</v>
      </c>
      <c r="T401" s="16">
        <f t="shared" si="220"/>
        <v>3015.0320225503515</v>
      </c>
      <c r="U401" s="16">
        <f t="shared" si="199"/>
        <v>516.64030439034696</v>
      </c>
      <c r="V401" s="16">
        <f t="shared" si="221"/>
        <v>100.51570542733528</v>
      </c>
      <c r="W401" s="16">
        <f t="shared" si="200"/>
        <v>2386.6884090196036</v>
      </c>
      <c r="X401" s="16">
        <f t="shared" si="222"/>
        <v>67917.617387707534</v>
      </c>
      <c r="Y401" s="16">
        <f t="shared" si="223"/>
        <v>3018.0697569738886</v>
      </c>
      <c r="Z401" s="16">
        <f t="shared" si="201"/>
        <v>64899.547630733643</v>
      </c>
      <c r="AA401" s="16">
        <f t="shared" si="224"/>
        <v>12431.644748544819</v>
      </c>
      <c r="AB401" s="16">
        <f t="shared" si="202"/>
        <v>2386.6884090196058</v>
      </c>
      <c r="AC401" s="16">
        <f t="shared" si="225"/>
        <v>35662.336435959638</v>
      </c>
      <c r="AD401" s="16">
        <f t="shared" si="226"/>
        <v>3016.5547170960517</v>
      </c>
      <c r="AE401" s="16">
        <f t="shared" si="203"/>
        <v>32645.781718863585</v>
      </c>
      <c r="AF401" s="16">
        <f t="shared" si="227"/>
        <v>6302.2595436650008</v>
      </c>
      <c r="AG401" s="16">
        <f t="shared" si="204"/>
        <v>2386.6884090196058</v>
      </c>
      <c r="AH401" s="16">
        <f t="shared" si="228"/>
        <v>51770.119347668639</v>
      </c>
      <c r="AI401" s="16">
        <f t="shared" si="229"/>
        <v>3017.313198889482</v>
      </c>
      <c r="AJ401" s="16">
        <f t="shared" si="205"/>
        <v>48752.806148779157</v>
      </c>
      <c r="AK401" s="16">
        <f t="shared" si="230"/>
        <v>9375.1539003919679</v>
      </c>
      <c r="AL401" s="16">
        <f t="shared" si="206"/>
        <v>2386.6884090196058</v>
      </c>
      <c r="AM401" s="16">
        <f t="shared" si="231"/>
        <v>43711.271937004924</v>
      </c>
      <c r="AN401" s="16">
        <f t="shared" si="232"/>
        <v>3016.9341978471152</v>
      </c>
      <c r="AO401" s="16">
        <f t="shared" si="207"/>
        <v>40694.337739157811</v>
      </c>
      <c r="AP401" s="16">
        <f t="shared" si="233"/>
        <v>7840.7601090151429</v>
      </c>
      <c r="AQ401" s="16">
        <f t="shared" si="208"/>
        <v>2386.6884090196058</v>
      </c>
      <c r="AR401" s="16">
        <f t="shared" si="234"/>
        <v>43711.271937004924</v>
      </c>
      <c r="AS401" s="16">
        <f t="shared" si="235"/>
        <v>3016.9341978471152</v>
      </c>
      <c r="AT401" s="16">
        <f t="shared" si="209"/>
        <v>40694.337739157811</v>
      </c>
      <c r="AU401" s="16">
        <f t="shared" si="236"/>
        <v>7840.7601090151429</v>
      </c>
    </row>
    <row r="402" spans="2:47">
      <c r="B402" s="13">
        <v>23</v>
      </c>
      <c r="C402" s="16">
        <f t="shared" si="192"/>
        <v>1002.6833330692219</v>
      </c>
      <c r="D402" s="16">
        <f t="shared" si="210"/>
        <v>403357.87539750471</v>
      </c>
      <c r="E402" s="16">
        <f t="shared" si="211"/>
        <v>1278.0764781188341</v>
      </c>
      <c r="F402" s="16">
        <f t="shared" si="193"/>
        <v>402079.79891938588</v>
      </c>
      <c r="G402" s="16">
        <f t="shared" si="212"/>
        <v>67506.500284107591</v>
      </c>
      <c r="H402" s="16">
        <f t="shared" si="194"/>
        <v>2386.6884090196058</v>
      </c>
      <c r="I402" s="16">
        <f t="shared" si="213"/>
        <v>-101306.67757516197</v>
      </c>
      <c r="J402" s="16">
        <f t="shared" si="214"/>
        <v>0</v>
      </c>
      <c r="K402" s="16">
        <f t="shared" si="195"/>
        <v>-103693.36598418158</v>
      </c>
      <c r="L402" s="16">
        <f t="shared" si="215"/>
        <v>0</v>
      </c>
      <c r="M402" s="16">
        <f t="shared" si="196"/>
        <v>2386.6884090196036</v>
      </c>
      <c r="N402" s="16">
        <f t="shared" si="216"/>
        <v>141844.24784855379</v>
      </c>
      <c r="O402" s="16">
        <f t="shared" si="217"/>
        <v>3030.3074765244337</v>
      </c>
      <c r="P402" s="16">
        <f t="shared" si="197"/>
        <v>138813.94037202935</v>
      </c>
      <c r="Q402" s="16">
        <f t="shared" si="218"/>
        <v>24918.473350932207</v>
      </c>
      <c r="R402" s="16">
        <f t="shared" si="198"/>
        <v>2386.6884090196058</v>
      </c>
      <c r="S402" s="16">
        <f t="shared" si="219"/>
        <v>531.07523449501332</v>
      </c>
      <c r="T402" s="16">
        <f t="shared" si="220"/>
        <v>3024.1496469931571</v>
      </c>
      <c r="U402" s="16">
        <f t="shared" si="199"/>
        <v>-1967.5586520821889</v>
      </c>
      <c r="V402" s="16">
        <f t="shared" si="221"/>
        <v>0</v>
      </c>
      <c r="W402" s="16">
        <f t="shared" si="200"/>
        <v>2386.6884090196036</v>
      </c>
      <c r="X402" s="16">
        <f t="shared" si="222"/>
        <v>66712.840991536345</v>
      </c>
      <c r="Y402" s="16">
        <f t="shared" si="223"/>
        <v>3027.0642914526056</v>
      </c>
      <c r="Z402" s="16">
        <f t="shared" si="201"/>
        <v>63685.776700083741</v>
      </c>
      <c r="AA402" s="16">
        <f t="shared" si="224"/>
        <v>11634.867274800068</v>
      </c>
      <c r="AB402" s="16">
        <f t="shared" si="202"/>
        <v>2386.6884090196058</v>
      </c>
      <c r="AC402" s="16">
        <f t="shared" si="225"/>
        <v>33557.904860088631</v>
      </c>
      <c r="AD402" s="16">
        <f t="shared" si="226"/>
        <v>3025.6106733120605</v>
      </c>
      <c r="AE402" s="16">
        <f t="shared" si="203"/>
        <v>30532.294186776569</v>
      </c>
      <c r="AF402" s="16">
        <f t="shared" si="227"/>
        <v>5621.6099946614595</v>
      </c>
      <c r="AG402" s="16">
        <f t="shared" si="204"/>
        <v>2386.6884090196058</v>
      </c>
      <c r="AH402" s="16">
        <f t="shared" si="228"/>
        <v>50114.959552576045</v>
      </c>
      <c r="AI402" s="16">
        <f t="shared" si="229"/>
        <v>3026.3384131617008</v>
      </c>
      <c r="AJ402" s="16">
        <f t="shared" si="205"/>
        <v>47088.621139414347</v>
      </c>
      <c r="AK402" s="16">
        <f t="shared" si="230"/>
        <v>8636.2821675036357</v>
      </c>
      <c r="AL402" s="16">
        <f t="shared" si="206"/>
        <v>2386.6884090196058</v>
      </c>
      <c r="AM402" s="16">
        <f t="shared" si="231"/>
        <v>41831.337535589882</v>
      </c>
      <c r="AN402" s="16">
        <f t="shared" si="232"/>
        <v>3025.9747753547144</v>
      </c>
      <c r="AO402" s="16">
        <f t="shared" si="207"/>
        <v>38805.36276023517</v>
      </c>
      <c r="AP402" s="16">
        <f t="shared" si="233"/>
        <v>7130.9598532685523</v>
      </c>
      <c r="AQ402" s="16">
        <f t="shared" si="208"/>
        <v>2386.6884090196058</v>
      </c>
      <c r="AR402" s="16">
        <f t="shared" si="234"/>
        <v>41831.337535589882</v>
      </c>
      <c r="AS402" s="16">
        <f t="shared" si="235"/>
        <v>3025.9747753547144</v>
      </c>
      <c r="AT402" s="16">
        <f t="shared" si="209"/>
        <v>38805.36276023517</v>
      </c>
      <c r="AU402" s="16">
        <f t="shared" si="236"/>
        <v>7130.9598532685523</v>
      </c>
    </row>
    <row r="403" spans="2:47">
      <c r="B403" s="13">
        <v>24</v>
      </c>
      <c r="C403" s="16">
        <f t="shared" si="192"/>
        <v>1002.6833330692219</v>
      </c>
      <c r="D403" s="16">
        <f t="shared" si="210"/>
        <v>413313.90850119351</v>
      </c>
      <c r="E403" s="16">
        <f t="shared" si="211"/>
        <v>1281.4405201493073</v>
      </c>
      <c r="F403" s="16">
        <f t="shared" si="193"/>
        <v>412032.4679810442</v>
      </c>
      <c r="G403" s="16">
        <f t="shared" si="212"/>
        <v>65977.649795283709</v>
      </c>
      <c r="H403" s="16">
        <f t="shared" si="194"/>
        <v>2386.6884090196058</v>
      </c>
      <c r="I403" s="16">
        <f t="shared" si="213"/>
        <v>-106804.16696370703</v>
      </c>
      <c r="J403" s="16">
        <f t="shared" si="214"/>
        <v>0</v>
      </c>
      <c r="K403" s="16">
        <f t="shared" si="195"/>
        <v>-109190.85537272664</v>
      </c>
      <c r="L403" s="16">
        <f t="shared" si="215"/>
        <v>0</v>
      </c>
      <c r="M403" s="16">
        <f t="shared" si="196"/>
        <v>2386.6884090196036</v>
      </c>
      <c r="N403" s="16">
        <f t="shared" si="216"/>
        <v>142692.40186602387</v>
      </c>
      <c r="O403" s="16">
        <f t="shared" si="217"/>
        <v>3038.8035551598832</v>
      </c>
      <c r="P403" s="16">
        <f t="shared" si="197"/>
        <v>139653.59831086398</v>
      </c>
      <c r="Q403" s="16">
        <f t="shared" si="218"/>
        <v>23909.612718857785</v>
      </c>
      <c r="R403" s="16">
        <f t="shared" si="198"/>
        <v>2386.6884090196058</v>
      </c>
      <c r="S403" s="16">
        <f t="shared" si="219"/>
        <v>-2026.5854116446546</v>
      </c>
      <c r="T403" s="16">
        <f t="shared" si="220"/>
        <v>0</v>
      </c>
      <c r="U403" s="16">
        <f t="shared" si="199"/>
        <v>-4413.2738206642607</v>
      </c>
      <c r="V403" s="16">
        <f t="shared" si="221"/>
        <v>0</v>
      </c>
      <c r="W403" s="16">
        <f t="shared" si="200"/>
        <v>2386.6884090196036</v>
      </c>
      <c r="X403" s="16">
        <f t="shared" si="222"/>
        <v>65465.157301084073</v>
      </c>
      <c r="Y403" s="16">
        <f t="shared" si="223"/>
        <v>3035.6928710636812</v>
      </c>
      <c r="Z403" s="16">
        <f t="shared" si="201"/>
        <v>62429.464430020395</v>
      </c>
      <c r="AA403" s="16">
        <f t="shared" si="224"/>
        <v>10877.789619213945</v>
      </c>
      <c r="AB403" s="16">
        <f t="shared" si="202"/>
        <v>2386.6884090196058</v>
      </c>
      <c r="AC403" s="16">
        <f t="shared" si="225"/>
        <v>31385.366486355106</v>
      </c>
      <c r="AD403" s="16">
        <f t="shared" si="226"/>
        <v>3034.2985465985043</v>
      </c>
      <c r="AE403" s="16">
        <f t="shared" si="203"/>
        <v>28351.067939756602</v>
      </c>
      <c r="AF403" s="16">
        <f t="shared" si="227"/>
        <v>4978.5486956080958</v>
      </c>
      <c r="AG403" s="16">
        <f t="shared" si="204"/>
        <v>2386.6884090196058</v>
      </c>
      <c r="AH403" s="16">
        <f t="shared" si="228"/>
        <v>48404.27721404958</v>
      </c>
      <c r="AI403" s="16">
        <f t="shared" si="229"/>
        <v>3034.996608931338</v>
      </c>
      <c r="AJ403" s="16">
        <f t="shared" si="205"/>
        <v>45369.280605118242</v>
      </c>
      <c r="AK403" s="16">
        <f t="shared" si="230"/>
        <v>7936.0574854469432</v>
      </c>
      <c r="AL403" s="16">
        <f t="shared" si="206"/>
        <v>2386.6884090196058</v>
      </c>
      <c r="AM403" s="16">
        <f t="shared" si="231"/>
        <v>39889.58459575614</v>
      </c>
      <c r="AN403" s="16">
        <f t="shared" si="232"/>
        <v>3034.6478022435363</v>
      </c>
      <c r="AO403" s="16">
        <f t="shared" si="207"/>
        <v>36854.936793512607</v>
      </c>
      <c r="AP403" s="16">
        <f t="shared" si="233"/>
        <v>6459.2780033575946</v>
      </c>
      <c r="AQ403" s="16">
        <f t="shared" si="208"/>
        <v>2386.6884090196058</v>
      </c>
      <c r="AR403" s="16">
        <f t="shared" si="234"/>
        <v>39889.58459575614</v>
      </c>
      <c r="AS403" s="16">
        <f t="shared" si="235"/>
        <v>3034.6478022435363</v>
      </c>
      <c r="AT403" s="16">
        <f t="shared" si="209"/>
        <v>36854.936793512607</v>
      </c>
      <c r="AU403" s="16">
        <f t="shared" si="236"/>
        <v>6459.2780033575946</v>
      </c>
    </row>
    <row r="404" spans="2:47">
      <c r="B404" s="13">
        <v>25</v>
      </c>
      <c r="C404" s="16">
        <f t="shared" si="192"/>
        <v>1002.6833330692219</v>
      </c>
      <c r="D404" s="16">
        <f t="shared" si="210"/>
        <v>423544.65513643454</v>
      </c>
      <c r="E404" s="16">
        <f t="shared" si="211"/>
        <v>1284.6654976849677</v>
      </c>
      <c r="F404" s="16">
        <f t="shared" si="193"/>
        <v>422259.98963874957</v>
      </c>
      <c r="G404" s="16">
        <f t="shared" si="212"/>
        <v>64487.775573119987</v>
      </c>
      <c r="H404" s="16">
        <f t="shared" si="194"/>
        <v>2386.6884090196058</v>
      </c>
      <c r="I404" s="16">
        <f t="shared" si="213"/>
        <v>-112466.58103390844</v>
      </c>
      <c r="J404" s="16">
        <f t="shared" si="214"/>
        <v>0</v>
      </c>
      <c r="K404" s="16">
        <f t="shared" si="195"/>
        <v>-114853.26944292805</v>
      </c>
      <c r="L404" s="16">
        <f t="shared" si="215"/>
        <v>0</v>
      </c>
      <c r="M404" s="16">
        <f t="shared" si="196"/>
        <v>2386.6884090196036</v>
      </c>
      <c r="N404" s="16">
        <f t="shared" si="216"/>
        <v>143555.51984766952</v>
      </c>
      <c r="O404" s="16">
        <f t="shared" si="217"/>
        <v>3046.951149159011</v>
      </c>
      <c r="P404" s="16">
        <f t="shared" si="197"/>
        <v>140508.5686985105</v>
      </c>
      <c r="Q404" s="16">
        <f t="shared" si="218"/>
        <v>22943.268281527482</v>
      </c>
      <c r="R404" s="16">
        <f t="shared" si="198"/>
        <v>2386.6884090196058</v>
      </c>
      <c r="S404" s="16">
        <f t="shared" si="219"/>
        <v>-4545.6720352841885</v>
      </c>
      <c r="T404" s="16">
        <f t="shared" si="220"/>
        <v>0</v>
      </c>
      <c r="U404" s="16">
        <f t="shared" si="199"/>
        <v>-6932.3604443037948</v>
      </c>
      <c r="V404" s="16">
        <f t="shared" si="221"/>
        <v>0</v>
      </c>
      <c r="W404" s="16">
        <f t="shared" si="200"/>
        <v>2386.6884090196036</v>
      </c>
      <c r="X404" s="16">
        <f t="shared" si="222"/>
        <v>64173.743666195165</v>
      </c>
      <c r="Y404" s="16">
        <f t="shared" si="223"/>
        <v>3043.9682873793413</v>
      </c>
      <c r="Z404" s="16">
        <f t="shared" si="201"/>
        <v>61129.775378815822</v>
      </c>
      <c r="AA404" s="16">
        <f t="shared" si="224"/>
        <v>10158.647905870041</v>
      </c>
      <c r="AB404" s="16">
        <f t="shared" si="202"/>
        <v>2386.6884090196058</v>
      </c>
      <c r="AC404" s="16">
        <f t="shared" si="225"/>
        <v>29143.196777993402</v>
      </c>
      <c r="AD404" s="16">
        <f t="shared" si="226"/>
        <v>3042.6311710152982</v>
      </c>
      <c r="AE404" s="16">
        <f t="shared" si="203"/>
        <v>26100.565606978103</v>
      </c>
      <c r="AF404" s="16">
        <f t="shared" si="227"/>
        <v>4371.3473544110848</v>
      </c>
      <c r="AG404" s="16">
        <f t="shared" si="204"/>
        <v>2386.6884090196058</v>
      </c>
      <c r="AH404" s="16">
        <f t="shared" si="228"/>
        <v>46636.898305225244</v>
      </c>
      <c r="AI404" s="16">
        <f t="shared" si="229"/>
        <v>3043.3005990699448</v>
      </c>
      <c r="AJ404" s="16">
        <f t="shared" si="205"/>
        <v>43593.597706155299</v>
      </c>
      <c r="AK404" s="16">
        <f t="shared" si="230"/>
        <v>7272.7337123241268</v>
      </c>
      <c r="AL404" s="16">
        <f t="shared" si="206"/>
        <v>2386.6884090196058</v>
      </c>
      <c r="AM404" s="16">
        <f t="shared" si="231"/>
        <v>37884.663727523352</v>
      </c>
      <c r="AN404" s="16">
        <f t="shared" si="232"/>
        <v>3042.9661019932641</v>
      </c>
      <c r="AO404" s="16">
        <f t="shared" si="207"/>
        <v>34841.697625530091</v>
      </c>
      <c r="AP404" s="16">
        <f t="shared" si="233"/>
        <v>5823.9773277842532</v>
      </c>
      <c r="AQ404" s="16">
        <f t="shared" si="208"/>
        <v>2386.6884090196058</v>
      </c>
      <c r="AR404" s="16">
        <f t="shared" si="234"/>
        <v>37884.663727523352</v>
      </c>
      <c r="AS404" s="16">
        <f t="shared" si="235"/>
        <v>3042.9661019932641</v>
      </c>
      <c r="AT404" s="16">
        <f t="shared" si="209"/>
        <v>34841.697625530091</v>
      </c>
      <c r="AU404" s="16">
        <f t="shared" si="236"/>
        <v>5823.9773277842532</v>
      </c>
    </row>
    <row r="405" spans="2:47">
      <c r="B405" s="13">
        <v>26</v>
      </c>
      <c r="C405" s="16">
        <f t="shared" si="192"/>
        <v>1002.6833330692219</v>
      </c>
      <c r="D405" s="16">
        <f t="shared" si="210"/>
        <v>434057.93374925625</v>
      </c>
      <c r="E405" s="16">
        <f t="shared" si="211"/>
        <v>1287.7564623575124</v>
      </c>
      <c r="F405" s="16">
        <f t="shared" si="193"/>
        <v>432770.17728689872</v>
      </c>
      <c r="G405" s="16">
        <f t="shared" si="212"/>
        <v>63035.739434715433</v>
      </c>
      <c r="H405" s="16">
        <f t="shared" si="194"/>
        <v>2386.6884090196058</v>
      </c>
      <c r="I405" s="16">
        <f t="shared" si="213"/>
        <v>-118298.86752621589</v>
      </c>
      <c r="J405" s="16">
        <f t="shared" si="214"/>
        <v>0</v>
      </c>
      <c r="K405" s="16">
        <f t="shared" si="195"/>
        <v>-120685.5559352355</v>
      </c>
      <c r="L405" s="16">
        <f t="shared" si="215"/>
        <v>0</v>
      </c>
      <c r="M405" s="16">
        <f t="shared" si="196"/>
        <v>2386.6884090196036</v>
      </c>
      <c r="N405" s="16">
        <f t="shared" si="216"/>
        <v>144434.37810794686</v>
      </c>
      <c r="O405" s="16">
        <f t="shared" si="217"/>
        <v>3054.7626825335569</v>
      </c>
      <c r="P405" s="16">
        <f t="shared" si="197"/>
        <v>141379.6154254133</v>
      </c>
      <c r="Q405" s="16">
        <f t="shared" si="218"/>
        <v>22017.668662339271</v>
      </c>
      <c r="R405" s="16">
        <f t="shared" si="198"/>
        <v>2386.6884090196058</v>
      </c>
      <c r="S405" s="16">
        <f t="shared" si="219"/>
        <v>-7140.331257632909</v>
      </c>
      <c r="T405" s="16">
        <f t="shared" si="220"/>
        <v>0</v>
      </c>
      <c r="U405" s="16">
        <f t="shared" si="199"/>
        <v>-9527.0196666525153</v>
      </c>
      <c r="V405" s="16">
        <f t="shared" si="221"/>
        <v>0</v>
      </c>
      <c r="W405" s="16">
        <f t="shared" si="200"/>
        <v>2386.6884090196036</v>
      </c>
      <c r="X405" s="16">
        <f t="shared" si="222"/>
        <v>62837.741302899944</v>
      </c>
      <c r="Y405" s="16">
        <f t="shared" si="223"/>
        <v>3051.9030660695439</v>
      </c>
      <c r="Z405" s="16">
        <f t="shared" si="201"/>
        <v>59785.838236830401</v>
      </c>
      <c r="AA405" s="16">
        <f t="shared" si="224"/>
        <v>9475.7477956186631</v>
      </c>
      <c r="AB405" s="16">
        <f t="shared" si="202"/>
        <v>2386.6884090196058</v>
      </c>
      <c r="AC405" s="16">
        <f t="shared" si="225"/>
        <v>26829.815410037074</v>
      </c>
      <c r="AD405" s="16">
        <f t="shared" si="226"/>
        <v>3050.6211167975403</v>
      </c>
      <c r="AE405" s="16">
        <f t="shared" si="203"/>
        <v>23779.194293239532</v>
      </c>
      <c r="AF405" s="16">
        <f t="shared" si="227"/>
        <v>3798.3466423735144</v>
      </c>
      <c r="AG405" s="16">
        <f t="shared" si="204"/>
        <v>2386.6884090196058</v>
      </c>
      <c r="AH405" s="16">
        <f t="shared" si="228"/>
        <v>44811.602826065275</v>
      </c>
      <c r="AI405" s="16">
        <f t="shared" si="229"/>
        <v>3051.2629315786166</v>
      </c>
      <c r="AJ405" s="16">
        <f t="shared" si="205"/>
        <v>41760.339894486657</v>
      </c>
      <c r="AK405" s="16">
        <f t="shared" si="230"/>
        <v>6644.6339575899074</v>
      </c>
      <c r="AL405" s="16">
        <f t="shared" si="206"/>
        <v>2386.6884090196058</v>
      </c>
      <c r="AM405" s="16">
        <f t="shared" si="231"/>
        <v>35815.174657187403</v>
      </c>
      <c r="AN405" s="16">
        <f t="shared" si="232"/>
        <v>3050.9422337342176</v>
      </c>
      <c r="AO405" s="16">
        <f t="shared" si="207"/>
        <v>32764.232423453184</v>
      </c>
      <c r="AP405" s="16">
        <f t="shared" si="233"/>
        <v>5223.3897027436687</v>
      </c>
      <c r="AQ405" s="16">
        <f t="shared" si="208"/>
        <v>2386.6884090196058</v>
      </c>
      <c r="AR405" s="16">
        <f t="shared" si="234"/>
        <v>35815.174657187403</v>
      </c>
      <c r="AS405" s="16">
        <f t="shared" si="235"/>
        <v>3050.9422337342176</v>
      </c>
      <c r="AT405" s="16">
        <f t="shared" si="209"/>
        <v>32764.232423453184</v>
      </c>
      <c r="AU405" s="16">
        <f t="shared" si="236"/>
        <v>5223.3897027436687</v>
      </c>
    </row>
    <row r="406" spans="2:47">
      <c r="B406" s="13">
        <v>27</v>
      </c>
      <c r="C406" s="16">
        <f t="shared" si="192"/>
        <v>1002.6833330692219</v>
      </c>
      <c r="D406" s="16">
        <f t="shared" si="210"/>
        <v>444861.77604029467</v>
      </c>
      <c r="E406" s="16">
        <f t="shared" si="211"/>
        <v>1290.7183428080973</v>
      </c>
      <c r="F406" s="16">
        <f t="shared" si="193"/>
        <v>443571.0576974866</v>
      </c>
      <c r="G406" s="16">
        <f t="shared" si="212"/>
        <v>61620.439267099478</v>
      </c>
      <c r="H406" s="16">
        <f t="shared" si="194"/>
        <v>2386.6884090196058</v>
      </c>
      <c r="I406" s="16">
        <f t="shared" si="213"/>
        <v>-124306.12261329258</v>
      </c>
      <c r="J406" s="16">
        <f t="shared" si="214"/>
        <v>0</v>
      </c>
      <c r="K406" s="16">
        <f t="shared" si="195"/>
        <v>-126692.81102231219</v>
      </c>
      <c r="L406" s="16">
        <f t="shared" si="215"/>
        <v>0</v>
      </c>
      <c r="M406" s="16">
        <f t="shared" si="196"/>
        <v>2386.6884090196036</v>
      </c>
      <c r="N406" s="16">
        <f t="shared" si="216"/>
        <v>145329.76188039937</v>
      </c>
      <c r="O406" s="16">
        <f t="shared" si="217"/>
        <v>3062.250298282941</v>
      </c>
      <c r="P406" s="16">
        <f t="shared" si="197"/>
        <v>142267.51158211642</v>
      </c>
      <c r="Q406" s="16">
        <f t="shared" si="218"/>
        <v>21131.111100746544</v>
      </c>
      <c r="R406" s="16">
        <f t="shared" si="198"/>
        <v>2386.6884090196058</v>
      </c>
      <c r="S406" s="16">
        <f t="shared" si="219"/>
        <v>-9812.8302566520906</v>
      </c>
      <c r="T406" s="16">
        <f t="shared" si="220"/>
        <v>0</v>
      </c>
      <c r="U406" s="16">
        <f t="shared" si="199"/>
        <v>-12199.518665671696</v>
      </c>
      <c r="V406" s="16">
        <f t="shared" si="221"/>
        <v>0</v>
      </c>
      <c r="W406" s="16">
        <f t="shared" si="200"/>
        <v>2386.6884090196036</v>
      </c>
      <c r="X406" s="16">
        <f t="shared" si="222"/>
        <v>61456.254557167449</v>
      </c>
      <c r="Y406" s="16">
        <f t="shared" si="223"/>
        <v>3059.5094555026576</v>
      </c>
      <c r="Z406" s="16">
        <f t="shared" si="201"/>
        <v>58396.74510166479</v>
      </c>
      <c r="AA406" s="16">
        <f t="shared" si="224"/>
        <v>8827.4623488431971</v>
      </c>
      <c r="AB406" s="16">
        <f t="shared" si="202"/>
        <v>2386.6884090196058</v>
      </c>
      <c r="AC406" s="16">
        <f t="shared" si="225"/>
        <v>24443.584981792646</v>
      </c>
      <c r="AD406" s="16">
        <f t="shared" si="226"/>
        <v>3058.2806786113433</v>
      </c>
      <c r="AE406" s="16">
        <f t="shared" si="203"/>
        <v>21385.304303181303</v>
      </c>
      <c r="AF406" s="16">
        <f t="shared" si="227"/>
        <v>3257.9540730388458</v>
      </c>
      <c r="AG406" s="16">
        <f t="shared" si="204"/>
        <v>2386.6884090196058</v>
      </c>
      <c r="AH406" s="16">
        <f t="shared" si="228"/>
        <v>42927.123791138612</v>
      </c>
      <c r="AI406" s="16">
        <f t="shared" si="229"/>
        <v>3058.8958780167077</v>
      </c>
      <c r="AJ406" s="16">
        <f t="shared" si="205"/>
        <v>39868.227913121904</v>
      </c>
      <c r="AK406" s="16">
        <f t="shared" si="230"/>
        <v>6050.1484528134761</v>
      </c>
      <c r="AL406" s="16">
        <f t="shared" si="206"/>
        <v>2386.6884090196058</v>
      </c>
      <c r="AM406" s="16">
        <f t="shared" si="231"/>
        <v>33679.665077364465</v>
      </c>
      <c r="AN406" s="16">
        <f t="shared" si="232"/>
        <v>3058.5884805897349</v>
      </c>
      <c r="AO406" s="16">
        <f t="shared" si="207"/>
        <v>30621.076596774728</v>
      </c>
      <c r="AP406" s="16">
        <f t="shared" si="233"/>
        <v>4655.913986916109</v>
      </c>
      <c r="AQ406" s="16">
        <f t="shared" si="208"/>
        <v>2386.6884090196058</v>
      </c>
      <c r="AR406" s="16">
        <f t="shared" si="234"/>
        <v>33679.665077364465</v>
      </c>
      <c r="AS406" s="16">
        <f t="shared" si="235"/>
        <v>3058.5884805897349</v>
      </c>
      <c r="AT406" s="16">
        <f t="shared" si="209"/>
        <v>30621.076596774728</v>
      </c>
      <c r="AU406" s="16">
        <f t="shared" si="236"/>
        <v>4655.913986916109</v>
      </c>
    </row>
    <row r="407" spans="2:47">
      <c r="B407" s="13">
        <v>28</v>
      </c>
      <c r="C407" s="16">
        <f t="shared" si="192"/>
        <v>1002.6833330692219</v>
      </c>
      <c r="D407" s="16">
        <f t="shared" si="210"/>
        <v>455964.43304955435</v>
      </c>
      <c r="E407" s="16">
        <f t="shared" si="211"/>
        <v>1293.5559420850298</v>
      </c>
      <c r="F407" s="16">
        <f t="shared" si="193"/>
        <v>454670.87710746931</v>
      </c>
      <c r="G407" s="16">
        <f t="shared" si="212"/>
        <v>60240.807969530782</v>
      </c>
      <c r="H407" s="16">
        <f t="shared" si="194"/>
        <v>2386.6884090196058</v>
      </c>
      <c r="I407" s="16">
        <f t="shared" si="213"/>
        <v>-130493.59535298156</v>
      </c>
      <c r="J407" s="16">
        <f t="shared" si="214"/>
        <v>0</v>
      </c>
      <c r="K407" s="16">
        <f t="shared" si="195"/>
        <v>-132880.28376200117</v>
      </c>
      <c r="L407" s="16">
        <f t="shared" si="215"/>
        <v>0</v>
      </c>
      <c r="M407" s="16">
        <f t="shared" si="196"/>
        <v>2386.6884090196036</v>
      </c>
      <c r="N407" s="16">
        <f t="shared" si="216"/>
        <v>146242.46585572074</v>
      </c>
      <c r="O407" s="16">
        <f t="shared" si="217"/>
        <v>3069.4258497053661</v>
      </c>
      <c r="P407" s="16">
        <f t="shared" si="197"/>
        <v>143173.04000601539</v>
      </c>
      <c r="Q407" s="16">
        <f t="shared" si="218"/>
        <v>20281.959298478389</v>
      </c>
      <c r="R407" s="16">
        <f t="shared" si="198"/>
        <v>2386.6884090196058</v>
      </c>
      <c r="S407" s="16">
        <f t="shared" si="219"/>
        <v>-12565.504225641847</v>
      </c>
      <c r="T407" s="16">
        <f t="shared" si="220"/>
        <v>0</v>
      </c>
      <c r="U407" s="16">
        <f t="shared" si="199"/>
        <v>-14952.192634661453</v>
      </c>
      <c r="V407" s="16">
        <f t="shared" si="221"/>
        <v>0</v>
      </c>
      <c r="W407" s="16">
        <f t="shared" si="200"/>
        <v>2386.6884090196036</v>
      </c>
      <c r="X407" s="16">
        <f t="shared" si="222"/>
        <v>60028.350159805304</v>
      </c>
      <c r="Y407" s="16">
        <f t="shared" si="223"/>
        <v>3066.7994173518118</v>
      </c>
      <c r="Z407" s="16">
        <f t="shared" si="201"/>
        <v>56961.550742453495</v>
      </c>
      <c r="AA407" s="16">
        <f t="shared" si="224"/>
        <v>8212.2299039214504</v>
      </c>
      <c r="AB407" s="16">
        <f t="shared" si="202"/>
        <v>2386.6884090196058</v>
      </c>
      <c r="AC407" s="16">
        <f t="shared" si="225"/>
        <v>21982.80970541219</v>
      </c>
      <c r="AD407" s="16">
        <f t="shared" si="226"/>
        <v>3065.6218658410435</v>
      </c>
      <c r="AE407" s="16">
        <f t="shared" si="203"/>
        <v>18917.187839571146</v>
      </c>
      <c r="AF407" s="16">
        <f t="shared" si="227"/>
        <v>2748.6418955236272</v>
      </c>
      <c r="AG407" s="16">
        <f t="shared" si="204"/>
        <v>2386.6884090196058</v>
      </c>
      <c r="AH407" s="16">
        <f t="shared" si="228"/>
        <v>40982.146201014533</v>
      </c>
      <c r="AI407" s="16">
        <f t="shared" si="229"/>
        <v>3066.2114239490643</v>
      </c>
      <c r="AJ407" s="16">
        <f t="shared" si="205"/>
        <v>37915.934777065471</v>
      </c>
      <c r="AK407" s="16">
        <f t="shared" si="230"/>
        <v>5487.7324375347107</v>
      </c>
      <c r="AL407" s="16">
        <f t="shared" si="206"/>
        <v>2386.6884090196058</v>
      </c>
      <c r="AM407" s="16">
        <f t="shared" si="231"/>
        <v>31476.629476888615</v>
      </c>
      <c r="AN407" s="16">
        <f t="shared" si="232"/>
        <v>3065.9168400435115</v>
      </c>
      <c r="AO407" s="16">
        <f t="shared" si="207"/>
        <v>28410.712636845103</v>
      </c>
      <c r="AP407" s="16">
        <f t="shared" si="233"/>
        <v>4120.0139110512091</v>
      </c>
      <c r="AQ407" s="16">
        <f t="shared" si="208"/>
        <v>2386.6884090196058</v>
      </c>
      <c r="AR407" s="16">
        <f t="shared" si="234"/>
        <v>31476.629476888615</v>
      </c>
      <c r="AS407" s="16">
        <f t="shared" si="235"/>
        <v>3065.9168400435115</v>
      </c>
      <c r="AT407" s="16">
        <f t="shared" si="209"/>
        <v>28410.712636845103</v>
      </c>
      <c r="AU407" s="16">
        <f t="shared" si="236"/>
        <v>4120.0139110512091</v>
      </c>
    </row>
    <row r="408" spans="2:47">
      <c r="B408" s="13">
        <v>29</v>
      </c>
      <c r="C408" s="16">
        <f t="shared" si="192"/>
        <v>1002.6833330692219</v>
      </c>
      <c r="D408" s="16">
        <f t="shared" si="210"/>
        <v>467374.38141385198</v>
      </c>
      <c r="E408" s="16">
        <f t="shared" si="211"/>
        <v>1296.2739357100456</v>
      </c>
      <c r="F408" s="16">
        <f t="shared" si="193"/>
        <v>466078.10747814196</v>
      </c>
      <c r="G408" s="16">
        <f t="shared" si="212"/>
        <v>58895.812411139574</v>
      </c>
      <c r="H408" s="16">
        <f t="shared" si="194"/>
        <v>2386.6884090196058</v>
      </c>
      <c r="I408" s="16">
        <f t="shared" si="213"/>
        <v>-136866.69227486121</v>
      </c>
      <c r="J408" s="16">
        <f t="shared" si="214"/>
        <v>0</v>
      </c>
      <c r="K408" s="16">
        <f t="shared" si="195"/>
        <v>-139253.38068388082</v>
      </c>
      <c r="L408" s="16">
        <f t="shared" si="215"/>
        <v>0</v>
      </c>
      <c r="M408" s="16">
        <f t="shared" si="196"/>
        <v>2386.6884090196036</v>
      </c>
      <c r="N408" s="16">
        <f t="shared" si="216"/>
        <v>147173.29474378348</v>
      </c>
      <c r="O408" s="16">
        <f t="shared" si="217"/>
        <v>3076.3008935052712</v>
      </c>
      <c r="P408" s="16">
        <f t="shared" si="197"/>
        <v>144096.9938502782</v>
      </c>
      <c r="Q408" s="16">
        <f t="shared" si="218"/>
        <v>19468.641288758212</v>
      </c>
      <c r="R408" s="16">
        <f t="shared" si="198"/>
        <v>2386.6884090196058</v>
      </c>
      <c r="S408" s="16">
        <f t="shared" si="219"/>
        <v>-15400.758413701296</v>
      </c>
      <c r="T408" s="16">
        <f t="shared" si="220"/>
        <v>0</v>
      </c>
      <c r="U408" s="16">
        <f t="shared" si="199"/>
        <v>-17787.446822720904</v>
      </c>
      <c r="V408" s="16">
        <f t="shared" si="221"/>
        <v>0</v>
      </c>
      <c r="W408" s="16">
        <f t="shared" si="200"/>
        <v>2386.6884090196036</v>
      </c>
      <c r="X408" s="16">
        <f t="shared" si="222"/>
        <v>58553.056470197647</v>
      </c>
      <c r="Y408" s="16">
        <f t="shared" si="223"/>
        <v>3073.7846190532796</v>
      </c>
      <c r="Z408" s="16">
        <f t="shared" si="201"/>
        <v>55479.271851144367</v>
      </c>
      <c r="AA408" s="16">
        <f t="shared" si="224"/>
        <v>7628.5519762420827</v>
      </c>
      <c r="AB408" s="16">
        <f t="shared" si="202"/>
        <v>2386.6884090196058</v>
      </c>
      <c r="AC408" s="16">
        <f t="shared" si="225"/>
        <v>19445.734067808764</v>
      </c>
      <c r="AD408" s="16">
        <f t="shared" si="226"/>
        <v>3072.6563947533673</v>
      </c>
      <c r="AE408" s="16">
        <f t="shared" si="203"/>
        <v>16373.077673055397</v>
      </c>
      <c r="AF408" s="16">
        <f t="shared" si="227"/>
        <v>2268.9450072927189</v>
      </c>
      <c r="AG408" s="16">
        <f t="shared" si="204"/>
        <v>2386.6884090196058</v>
      </c>
      <c r="AH408" s="16">
        <f t="shared" si="228"/>
        <v>38975.305994736686</v>
      </c>
      <c r="AI408" s="16">
        <f t="shared" si="229"/>
        <v>3073.2212612577409</v>
      </c>
      <c r="AJ408" s="16">
        <f t="shared" si="205"/>
        <v>35902.084733478943</v>
      </c>
      <c r="AK408" s="16">
        <f t="shared" si="230"/>
        <v>4955.904065121219</v>
      </c>
      <c r="AL408" s="16">
        <f t="shared" si="206"/>
        <v>2386.6884090196058</v>
      </c>
      <c r="AM408" s="16">
        <f t="shared" si="231"/>
        <v>29204.507947918555</v>
      </c>
      <c r="AN408" s="16">
        <f t="shared" si="232"/>
        <v>3072.9390161776469</v>
      </c>
      <c r="AO408" s="16">
        <f t="shared" si="207"/>
        <v>26131.568931740909</v>
      </c>
      <c r="AP408" s="16">
        <f t="shared" si="233"/>
        <v>3614.2159872743869</v>
      </c>
      <c r="AQ408" s="16">
        <f t="shared" si="208"/>
        <v>2386.6884090196058</v>
      </c>
      <c r="AR408" s="16">
        <f t="shared" si="234"/>
        <v>29204.507947918555</v>
      </c>
      <c r="AS408" s="16">
        <f t="shared" si="235"/>
        <v>3072.9390161776469</v>
      </c>
      <c r="AT408" s="16">
        <f t="shared" si="209"/>
        <v>26131.568931740909</v>
      </c>
      <c r="AU408" s="16">
        <f t="shared" si="236"/>
        <v>3614.2159872743869</v>
      </c>
    </row>
    <row r="409" spans="2:47">
      <c r="B409" s="13">
        <v>30</v>
      </c>
      <c r="C409" s="16">
        <f t="shared" si="192"/>
        <v>1002.6833330692219</v>
      </c>
      <c r="D409" s="16">
        <f t="shared" si="210"/>
        <v>479100.32980108121</v>
      </c>
      <c r="E409" s="16">
        <f t="shared" si="211"/>
        <v>1298.8768703553242</v>
      </c>
      <c r="F409" s="16">
        <f t="shared" si="193"/>
        <v>477801.45293072588</v>
      </c>
      <c r="G409" s="16">
        <f t="shared" si="212"/>
        <v>57584.452405316762</v>
      </c>
      <c r="H409" s="16">
        <f t="shared" si="194"/>
        <v>2386.6884090196058</v>
      </c>
      <c r="I409" s="16">
        <f t="shared" si="213"/>
        <v>-143430.98210439726</v>
      </c>
      <c r="J409" s="16">
        <f t="shared" si="214"/>
        <v>0</v>
      </c>
      <c r="K409" s="16">
        <f t="shared" si="195"/>
        <v>-145817.67051341687</v>
      </c>
      <c r="L409" s="16">
        <f t="shared" si="215"/>
        <v>0</v>
      </c>
      <c r="M409" s="16">
        <f t="shared" si="196"/>
        <v>2386.6884090196036</v>
      </c>
      <c r="N409" s="16">
        <f t="shared" si="216"/>
        <v>148123.06385845499</v>
      </c>
      <c r="O409" s="16">
        <f t="shared" si="217"/>
        <v>3082.8866845508505</v>
      </c>
      <c r="P409" s="16">
        <f t="shared" si="197"/>
        <v>145040.17717390414</v>
      </c>
      <c r="Q409" s="16">
        <f t="shared" si="218"/>
        <v>18689.64733267406</v>
      </c>
      <c r="R409" s="16">
        <f t="shared" si="198"/>
        <v>2386.6884090196058</v>
      </c>
      <c r="S409" s="16">
        <f t="shared" si="219"/>
        <v>-18321.070227402532</v>
      </c>
      <c r="T409" s="16">
        <f t="shared" si="220"/>
        <v>0</v>
      </c>
      <c r="U409" s="16">
        <f t="shared" si="199"/>
        <v>-20707.758636422139</v>
      </c>
      <c r="V409" s="16">
        <f t="shared" si="221"/>
        <v>0</v>
      </c>
      <c r="W409" s="16">
        <f t="shared" si="200"/>
        <v>2386.6884090196036</v>
      </c>
      <c r="X409" s="16">
        <f t="shared" si="222"/>
        <v>57029.362706665343</v>
      </c>
      <c r="Y409" s="16">
        <f t="shared" si="223"/>
        <v>3080.476427968526</v>
      </c>
      <c r="Z409" s="16">
        <f t="shared" si="201"/>
        <v>53948.886278696817</v>
      </c>
      <c r="AA409" s="16">
        <f t="shared" si="224"/>
        <v>7074.9911821268752</v>
      </c>
      <c r="AB409" s="16">
        <f t="shared" si="202"/>
        <v>2386.6884090196058</v>
      </c>
      <c r="AC409" s="16">
        <f t="shared" si="225"/>
        <v>16830.541463240566</v>
      </c>
      <c r="AD409" s="16">
        <f t="shared" si="226"/>
        <v>3079.39568238928</v>
      </c>
      <c r="AE409" s="16">
        <f t="shared" si="203"/>
        <v>13751.145780851286</v>
      </c>
      <c r="AF409" s="16">
        <f t="shared" si="227"/>
        <v>1817.4588908166224</v>
      </c>
      <c r="AG409" s="16">
        <f t="shared" si="204"/>
        <v>2386.6884090196058</v>
      </c>
      <c r="AH409" s="16">
        <f t="shared" si="228"/>
        <v>36905.188980932347</v>
      </c>
      <c r="AI409" s="16">
        <f t="shared" si="229"/>
        <v>3079.9367821693745</v>
      </c>
      <c r="AJ409" s="16">
        <f t="shared" si="205"/>
        <v>33825.252198762973</v>
      </c>
      <c r="AK409" s="16">
        <f t="shared" si="230"/>
        <v>4453.2423330212987</v>
      </c>
      <c r="AL409" s="16">
        <f t="shared" si="206"/>
        <v>2386.6884090196058</v>
      </c>
      <c r="AM409" s="16">
        <f t="shared" si="231"/>
        <v>26861.684967693749</v>
      </c>
      <c r="AN409" s="16">
        <f t="shared" si="232"/>
        <v>3079.6664136323675</v>
      </c>
      <c r="AO409" s="16">
        <f t="shared" si="207"/>
        <v>23782.018554061382</v>
      </c>
      <c r="AP409" s="16">
        <f t="shared" si="233"/>
        <v>3137.1074425327552</v>
      </c>
      <c r="AQ409" s="16">
        <f t="shared" si="208"/>
        <v>2386.6884090196058</v>
      </c>
      <c r="AR409" s="16">
        <f t="shared" si="234"/>
        <v>26861.684967693749</v>
      </c>
      <c r="AS409" s="16">
        <f t="shared" si="235"/>
        <v>3079.6664136323675</v>
      </c>
      <c r="AT409" s="16">
        <f t="shared" si="209"/>
        <v>23782.018554061382</v>
      </c>
      <c r="AU409" s="16">
        <f t="shared" si="236"/>
        <v>3137.1074425327552</v>
      </c>
    </row>
    <row r="410" spans="2:47">
      <c r="B410" s="13">
        <v>31</v>
      </c>
      <c r="C410" s="16">
        <f t="shared" si="192"/>
        <v>1002.6833330692219</v>
      </c>
      <c r="D410" s="16">
        <f t="shared" si="210"/>
        <v>491151.22552561032</v>
      </c>
      <c r="E410" s="16">
        <f t="shared" si="211"/>
        <v>1301.3691630761259</v>
      </c>
      <c r="F410" s="16">
        <f t="shared" si="193"/>
        <v>489849.85636253422</v>
      </c>
      <c r="G410" s="16">
        <f t="shared" si="212"/>
        <v>56305.759702071904</v>
      </c>
      <c r="H410" s="16">
        <f t="shared" si="194"/>
        <v>2386.6884090196058</v>
      </c>
      <c r="I410" s="16">
        <f t="shared" si="213"/>
        <v>-150192.20062881938</v>
      </c>
      <c r="J410" s="16">
        <f t="shared" si="214"/>
        <v>0</v>
      </c>
      <c r="K410" s="16">
        <f t="shared" si="195"/>
        <v>-152578.88903783899</v>
      </c>
      <c r="L410" s="16">
        <f t="shared" si="215"/>
        <v>0</v>
      </c>
      <c r="M410" s="16">
        <f t="shared" si="196"/>
        <v>2386.6884090196036</v>
      </c>
      <c r="N410" s="16">
        <f t="shared" si="216"/>
        <v>149092.59972414302</v>
      </c>
      <c r="O410" s="16">
        <f t="shared" si="217"/>
        <v>3089.1941721413614</v>
      </c>
      <c r="P410" s="16">
        <f t="shared" si="197"/>
        <v>146003.40555200164</v>
      </c>
      <c r="Q410" s="16">
        <f t="shared" si="218"/>
        <v>17943.527846381068</v>
      </c>
      <c r="R410" s="16">
        <f t="shared" si="198"/>
        <v>2386.6884090196058</v>
      </c>
      <c r="S410" s="16">
        <f t="shared" si="219"/>
        <v>-21328.991395514804</v>
      </c>
      <c r="T410" s="16">
        <f t="shared" si="220"/>
        <v>0</v>
      </c>
      <c r="U410" s="16">
        <f t="shared" si="199"/>
        <v>-23715.679804534411</v>
      </c>
      <c r="V410" s="16">
        <f t="shared" si="221"/>
        <v>0</v>
      </c>
      <c r="W410" s="16">
        <f t="shared" si="200"/>
        <v>2386.6884090196036</v>
      </c>
      <c r="X410" s="16">
        <f t="shared" si="222"/>
        <v>55456.218161323603</v>
      </c>
      <c r="Y410" s="16">
        <f t="shared" si="223"/>
        <v>3086.8859071073616</v>
      </c>
      <c r="Z410" s="16">
        <f t="shared" si="201"/>
        <v>52369.332254216242</v>
      </c>
      <c r="AA410" s="16">
        <f t="shared" si="224"/>
        <v>6550.1691915265128</v>
      </c>
      <c r="AB410" s="16">
        <f t="shared" si="202"/>
        <v>2386.6884090196058</v>
      </c>
      <c r="AC410" s="16">
        <f t="shared" si="225"/>
        <v>14135.35279396827</v>
      </c>
      <c r="AD410" s="16">
        <f t="shared" si="226"/>
        <v>3085.8508420399535</v>
      </c>
      <c r="AE410" s="16">
        <f t="shared" si="203"/>
        <v>11049.501951928316</v>
      </c>
      <c r="AF410" s="16">
        <f t="shared" si="227"/>
        <v>1392.8375780629015</v>
      </c>
      <c r="AG410" s="16">
        <f t="shared" si="204"/>
        <v>2386.6884090196058</v>
      </c>
      <c r="AH410" s="16">
        <f t="shared" si="228"/>
        <v>34770.329745196417</v>
      </c>
      <c r="AI410" s="16">
        <f t="shared" si="229"/>
        <v>3086.3690748551548</v>
      </c>
      <c r="AJ410" s="16">
        <f t="shared" si="205"/>
        <v>31683.960670341261</v>
      </c>
      <c r="AK410" s="16">
        <f t="shared" si="230"/>
        <v>3978.3850413225732</v>
      </c>
      <c r="AL410" s="16">
        <f t="shared" si="206"/>
        <v>2386.6884090196058</v>
      </c>
      <c r="AM410" s="16">
        <f t="shared" si="231"/>
        <v>24446.488152461858</v>
      </c>
      <c r="AN410" s="16">
        <f t="shared" si="232"/>
        <v>3086.1101331440941</v>
      </c>
      <c r="AO410" s="16">
        <f t="shared" si="207"/>
        <v>21360.378019317763</v>
      </c>
      <c r="AP410" s="16">
        <f t="shared" si="233"/>
        <v>2687.3341801113884</v>
      </c>
      <c r="AQ410" s="16">
        <f t="shared" si="208"/>
        <v>2386.6884090196058</v>
      </c>
      <c r="AR410" s="16">
        <f t="shared" si="234"/>
        <v>24446.488152461858</v>
      </c>
      <c r="AS410" s="16">
        <f t="shared" si="235"/>
        <v>3086.1101331440941</v>
      </c>
      <c r="AT410" s="16">
        <f t="shared" si="209"/>
        <v>21360.378019317763</v>
      </c>
      <c r="AU410" s="16">
        <f t="shared" si="236"/>
        <v>2687.3341801113884</v>
      </c>
    </row>
    <row r="411" spans="2:47">
      <c r="B411" s="13">
        <v>32</v>
      </c>
      <c r="C411" s="16">
        <f t="shared" ref="C411:C432" si="237">IF($C$372-12*$B411&lt;=0,0,($C$375*MIN(12,$C$372-12*$B411)-$C$371*(MIN(12,$C$372-12*$B411)-MAX(0,MIN(12,$C$372-12*$B411,$C$373-12*$B411))))/12+IF($B411=$C$368,$C$367,0))</f>
        <v>1002.6833330692219</v>
      </c>
      <c r="D411" s="16">
        <f t="shared" si="210"/>
        <v>503536.26134930342</v>
      </c>
      <c r="E411" s="16">
        <f t="shared" si="211"/>
        <v>1303.7551010467553</v>
      </c>
      <c r="F411" s="16">
        <f t="shared" ref="F411:F442" si="238">IF(E411&gt;0,IF(E411&lt;=D411,D411-E411,C411*(D411/E411-1)),D411-C411)</f>
        <v>502232.50624825666</v>
      </c>
      <c r="G411" s="16">
        <f t="shared" si="212"/>
        <v>55058.796999412036</v>
      </c>
      <c r="H411" s="16">
        <f t="shared" ref="H411:H432" si="239">IF($H$372-12*$B411&lt;=0,0,($H$375*MIN(12,$H$372-12*$B411)-$H$371*(MIN(12,$H$372-12*$B411)-MAX(0,MIN(12,$H$372-12*$B411,$H$373-12*$B411))))/12+IF($B411=$H$368,$H$367,0))</f>
        <v>2386.6884090196058</v>
      </c>
      <c r="I411" s="16">
        <f t="shared" si="213"/>
        <v>-157156.25570897417</v>
      </c>
      <c r="J411" s="16">
        <f t="shared" si="214"/>
        <v>0</v>
      </c>
      <c r="K411" s="16">
        <f t="shared" ref="K411:K442" si="240">IF(J411&gt;0,IF(J411&lt;=I411,I411-J411,H411*(I411/J411-1)),I411-H411)</f>
        <v>-159542.94411799379</v>
      </c>
      <c r="L411" s="16">
        <f t="shared" si="215"/>
        <v>0</v>
      </c>
      <c r="M411" s="16">
        <f t="shared" ref="M411:M432" si="241">IF($M$372-12*$B411&lt;=0,0,($M$375*MIN(12,$M$372-12*$B411)-$M$371*(MIN(12,$M$372-12*$B411)-MAX(0,MIN(12,$M$372-12*$B411,$M$373-12*$B411))))/12+IF($B411=$M$368,$M$367,0))</f>
        <v>2386.6884090196036</v>
      </c>
      <c r="N411" s="16">
        <f t="shared" si="216"/>
        <v>150082.74070312455</v>
      </c>
      <c r="O411" s="16">
        <f t="shared" si="217"/>
        <v>3095.2339976503117</v>
      </c>
      <c r="P411" s="16">
        <f t="shared" ref="P411:P442" si="242">IF(O411&gt;0,IF(O411&lt;=N411,N411-O411,M411*(N411/O411-1)),N411-M411)</f>
        <v>146987.50670547425</v>
      </c>
      <c r="Q411" s="16">
        <f t="shared" si="218"/>
        <v>17228.891362370683</v>
      </c>
      <c r="R411" s="16">
        <f t="shared" ref="R411:R432" si="243">IF($R$372-12*$B411&lt;=0,0,($R$375*MIN(12,$R$372-12*$B411)-$R$371*(MIN(12,$R$372-12*$B411)-MAX(0,MIN(12,$R$372-12*$B411,$R$373-12*$B411))))/12+IF($B411=$R$368,$R$367,0))</f>
        <v>2386.6884090196058</v>
      </c>
      <c r="S411" s="16">
        <f t="shared" si="219"/>
        <v>-24427.150198670442</v>
      </c>
      <c r="T411" s="16">
        <f t="shared" si="220"/>
        <v>0</v>
      </c>
      <c r="U411" s="16">
        <f t="shared" ref="U411:U442" si="244">IF(T411&gt;0,IF(T411&lt;=S411,S411-T411,R411*(S411/T411-1)),S411-R411)</f>
        <v>-26813.83860769005</v>
      </c>
      <c r="V411" s="16">
        <f t="shared" si="221"/>
        <v>0</v>
      </c>
      <c r="W411" s="16">
        <f t="shared" ref="W411:W432" si="245">IF($W$372-12*$B411&lt;=0,0,($W$375*MIN(12,$W$372-12*$B411)-$W$371*(MIN(12,$W$372-12*$B411)-MAX(0,MIN(12,$W$372-12*$B411,$W$373-12*$B411))))/12+IF($B411=$W$368,$W$367,0))</f>
        <v>2386.6884090196036</v>
      </c>
      <c r="X411" s="16">
        <f t="shared" si="222"/>
        <v>53832.531397399041</v>
      </c>
      <c r="Y411" s="16">
        <f t="shared" si="223"/>
        <v>3093.0238122758892</v>
      </c>
      <c r="Z411" s="16">
        <f t="shared" ref="Z411:Z442" si="246">IF(Y411&gt;0,IF(Y411&lt;=X411,X411-Y411,W411*(X411/Y411-1)),X411-W411)</f>
        <v>50739.507585123152</v>
      </c>
      <c r="AA411" s="16">
        <f t="shared" si="224"/>
        <v>6052.7647129013849</v>
      </c>
      <c r="AB411" s="16">
        <f t="shared" ref="AB411:AB432" si="247">IF($AB$372-12*$B411&lt;=0,0,($AB$375*MIN(12,$AB$372-12*$B411)-$AB$371*(MIN(12,$AB$372-12*$B411)-MAX(0,MIN(12,$AB$372-12*$B411,$AB$373-12*$B411))))/12+IF($B411=$AB$368,$AB$367,0))</f>
        <v>2386.6884090196058</v>
      </c>
      <c r="AC411" s="16">
        <f t="shared" si="225"/>
        <v>11358.225036465194</v>
      </c>
      <c r="AD411" s="16">
        <f t="shared" si="226"/>
        <v>3092.0326801695091</v>
      </c>
      <c r="AE411" s="16">
        <f t="shared" ref="AE411:AE442" si="248">IF(AD411&gt;0,IF(AD411&lt;=AC411,AC411-AD411,AB411*(AC411/AD411-1)),AC411-AB411)</f>
        <v>8266.1923562956836</v>
      </c>
      <c r="AF411" s="16">
        <f t="shared" si="227"/>
        <v>993.79164631291576</v>
      </c>
      <c r="AG411" s="16">
        <f t="shared" ref="AG411:AG432" si="249">IF($AG$372-12*$B411&lt;=0,0,($AG$375*MIN(12,$AG$372-12*$B411)-$AG$371*(MIN(12,$AG$372-12*$B411)-MAX(0,MIN(12,$AG$372-12*$B411,$AG$373-12*$B411))))/12+IF($B411=$AG$368,$AG$367,0))</f>
        <v>2386.6884090196058</v>
      </c>
      <c r="AH411" s="16">
        <f t="shared" si="228"/>
        <v>32569.210531470599</v>
      </c>
      <c r="AI411" s="16">
        <f t="shared" si="229"/>
        <v>3092.5289204665614</v>
      </c>
      <c r="AJ411" s="16">
        <f t="shared" ref="AJ411:AJ442" si="250">IF(AI411&gt;0,IF(AI411&lt;=AH411,AH411-AI411,AG411*(AH411/AI411-1)),AH411-AG411)</f>
        <v>29476.681611004038</v>
      </c>
      <c r="AK411" s="16">
        <f t="shared" si="230"/>
        <v>3530.0267830675666</v>
      </c>
      <c r="AL411" s="16">
        <f t="shared" ref="AL411:AL432" si="251">IF($AL$372-12*$B411&lt;=0,0,($AL$375*MIN(12,$AL$372-12*$B411)-$AL$371*(MIN(12,$AL$372-12*$B411)-MAX(0,MIN(12,$AL$372-12*$B411,$AL$373-12*$B411))))/12+IF($B411=$AL$368,$AL$367,0))</f>
        <v>2386.6884090196058</v>
      </c>
      <c r="AM411" s="16">
        <f t="shared" si="231"/>
        <v>21957.186981177503</v>
      </c>
      <c r="AN411" s="16">
        <f t="shared" si="232"/>
        <v>3092.280968524783</v>
      </c>
      <c r="AO411" s="16">
        <f t="shared" ref="AO411:AO442" si="252">IF(AN411&gt;0,IF(AN411&lt;=AM411,AM411-AN411,AL411*(AM411/AN411-1)),AM411-AL411)</f>
        <v>18864.906012652718</v>
      </c>
      <c r="AP411" s="16">
        <f t="shared" si="233"/>
        <v>2263.5987726911562</v>
      </c>
      <c r="AQ411" s="16">
        <f t="shared" ref="AQ411:AQ432" si="253">IF($AQ$372-12*$B411&lt;=0,0,($AQ$375*MIN(12,$AQ$372-12*$B411)-$AQ$371*(MIN(12,$AQ$372-12*$B411)-MAX(0,MIN(12,$AQ$372-12*$B411,$AQ$373-12*$B411))))/12+IF($B411=$AQ$368,$AQ$367,0))</f>
        <v>2386.6884090196058</v>
      </c>
      <c r="AR411" s="16">
        <f t="shared" si="234"/>
        <v>21957.186981177503</v>
      </c>
      <c r="AS411" s="16">
        <f t="shared" si="235"/>
        <v>3092.280968524783</v>
      </c>
      <c r="AT411" s="16">
        <f t="shared" ref="AT411:AT442" si="254">IF(AS411&gt;0,IF(AS411&lt;=AR411,AR411-AS411,AQ411*(AR411/AS411-1)),AR411-AQ411)</f>
        <v>18864.906012652718</v>
      </c>
      <c r="AU411" s="16">
        <f t="shared" si="236"/>
        <v>2263.5987726911562</v>
      </c>
    </row>
    <row r="412" spans="2:47">
      <c r="B412" s="13">
        <v>33</v>
      </c>
      <c r="C412" s="16">
        <f t="shared" si="237"/>
        <v>1002.6833330692219</v>
      </c>
      <c r="D412" s="16">
        <f t="shared" ref="D412:D432" si="255">IF($B412&gt;$C$374,F411,F411*$B$73*IF(F411&gt;0,$B$72,1))</f>
        <v>516264.88247283298</v>
      </c>
      <c r="E412" s="16">
        <f t="shared" ref="E412:E443" si="256">IF(AND(C412&gt;0,D412&gt;0),C412/(1-$B$71*MAX(0,1-G411/D412)),0)</f>
        <v>1306.0388417504257</v>
      </c>
      <c r="F412" s="16">
        <f t="shared" si="238"/>
        <v>514958.84363108256</v>
      </c>
      <c r="G412" s="16">
        <f t="shared" ref="G412:G443" si="257">IF(E412&gt;0,IF(E412&lt;=D412,G411*(1-E412/D412),0),IF(AND(C412&lt;0,F412&gt;0),G411-C412,G411))/$B$74</f>
        <v>53842.656974635072</v>
      </c>
      <c r="H412" s="16">
        <f t="shared" si="239"/>
        <v>2386.6884090196058</v>
      </c>
      <c r="I412" s="16">
        <f t="shared" ref="I412:I432" si="258">IF($B412&gt;$H$374,K411,K411*$B$73*IF(K411&gt;0,$B$72,1))</f>
        <v>-164329.23244153359</v>
      </c>
      <c r="J412" s="16">
        <f t="shared" ref="J412:J443" si="259">IF(AND(H412&gt;0,I412&gt;0),H412/(1-$B$71*MAX(0,1-L411/I412)),0)</f>
        <v>0</v>
      </c>
      <c r="K412" s="16">
        <f t="shared" si="240"/>
        <v>-166715.9208505532</v>
      </c>
      <c r="L412" s="16">
        <f t="shared" ref="L412:L443" si="260">IF(J412&gt;0,IF(J412&lt;=I412,L411*(1-J412/I412),0),IF(AND(H412&lt;0,K412&gt;0),L411-H412,L411))/$B$74</f>
        <v>0</v>
      </c>
      <c r="M412" s="16">
        <f t="shared" si="241"/>
        <v>2386.6884090196036</v>
      </c>
      <c r="N412" s="16">
        <f t="shared" ref="N412:N432" si="261">IF($B412&gt;$M$374,P411,P411*$B$73*IF(P411&gt;0,$B$72,1))</f>
        <v>151094.33764282521</v>
      </c>
      <c r="O412" s="16">
        <f t="shared" ref="O412:O443" si="262">IF(AND(M412&gt;0,N412&gt;0),M412/(1-$B$71*MAX(0,1-Q411/N412)),0)</f>
        <v>3101.0164934172549</v>
      </c>
      <c r="P412" s="16">
        <f t="shared" si="242"/>
        <v>147993.32114940794</v>
      </c>
      <c r="Q412" s="16">
        <f t="shared" ref="Q412:Q443" si="263">IF(O412&gt;0,IF(O412&lt;=N412,Q411*(1-O412/N412),0),IF(AND(M412&lt;0,P412&gt;0),Q411-M412,Q411))/$B$74</f>
        <v>16544.402527622708</v>
      </c>
      <c r="R412" s="16">
        <f t="shared" si="243"/>
        <v>2386.6884090196058</v>
      </c>
      <c r="S412" s="16">
        <f t="shared" ref="S412:S432" si="264">IF($B412&gt;$R$374,U411,U411*$B$73*IF(U411&gt;0,$B$72,1))</f>
        <v>-27618.253765920752</v>
      </c>
      <c r="T412" s="16">
        <f t="shared" ref="T412:T443" si="265">IF(AND(R412&gt;0,S412&gt;0),R412/(1-$B$71*MAX(0,1-V411/S412)),0)</f>
        <v>0</v>
      </c>
      <c r="U412" s="16">
        <f t="shared" si="244"/>
        <v>-30004.942174940359</v>
      </c>
      <c r="V412" s="16">
        <f t="shared" ref="V412:V443" si="266">IF(T412&gt;0,IF(T412&lt;=S412,V411*(1-T412/S412),0),IF(AND(R412&lt;0,U412&gt;0),V411-R412,V411))/$B$74</f>
        <v>0</v>
      </c>
      <c r="W412" s="16">
        <f t="shared" si="245"/>
        <v>2386.6884090196036</v>
      </c>
      <c r="X412" s="16">
        <f t="shared" ref="X412:X432" si="267">IF($B412&gt;$W$374,Z411,Z411*$B$73*IF(Z411&gt;0,$B$72,1))</f>
        <v>52157.169427051493</v>
      </c>
      <c r="Y412" s="16">
        <f t="shared" ref="Y412:Y443" si="268">IF(AND(W412&gt;0,X412&gt;0),W412/(1-$B$71*MAX(0,1-AA411/X412)),0)</f>
        <v>3098.9005905194922</v>
      </c>
      <c r="Z412" s="16">
        <f t="shared" si="246"/>
        <v>49058.268836531999</v>
      </c>
      <c r="AA412" s="16">
        <f t="shared" ref="AA412:AA443" si="269">IF(Y412&gt;0,IF(Y412&lt;=X412,AA411*(1-Y412/X412),0),IF(AND(W412&lt;0,Z412&gt;0),AA411-W412,AA411))/$B$74</f>
        <v>5581.5115132699129</v>
      </c>
      <c r="AB412" s="16">
        <f t="shared" si="247"/>
        <v>2386.6884090196058</v>
      </c>
      <c r="AC412" s="16">
        <f t="shared" ref="AC412:AC432" si="270">IF($B412&gt;$AB$374,AE411,AE411*$B$73*IF(AE411&gt;0,$B$72,1))</f>
        <v>8497.1497707305844</v>
      </c>
      <c r="AD412" s="16">
        <f t="shared" ref="AD412:AD443" si="271">IF(AND(AB412&gt;0,AC412&gt;0),AB412/(1-$B$71*MAX(0,1-AF411/AC412)),0)</f>
        <v>3097.9516946536755</v>
      </c>
      <c r="AE412" s="16">
        <f t="shared" si="248"/>
        <v>5399.1980760769093</v>
      </c>
      <c r="AF412" s="16">
        <f t="shared" ref="AF412:AF443" si="272">IF(AD412&gt;0,IF(AD412&lt;=AC412,AF411*(1-AD412/AC412),0),IF(AND(AB412&lt;0,AE412&gt;0),AF411-AB412,AF411))/$B$74</f>
        <v>619.08624836150852</v>
      </c>
      <c r="AG412" s="16">
        <f t="shared" si="249"/>
        <v>2386.6884090196058</v>
      </c>
      <c r="AH412" s="16">
        <f t="shared" ref="AH412:AH432" si="273">IF($B412&gt;$AG$374,AJ411,AJ411*$B$73*IF(AJ411&gt;0,$B$72,1))</f>
        <v>30300.260095215493</v>
      </c>
      <c r="AI412" s="16">
        <f t="shared" ref="AI412:AI443" si="274">IF(AND(AG412&gt;0,AH412&gt;0),AG412/(1-$B$71*MAX(0,1-AK411/AH412)),0)</f>
        <v>3098.4267914765624</v>
      </c>
      <c r="AJ412" s="16">
        <f t="shared" si="250"/>
        <v>27201.833303738931</v>
      </c>
      <c r="AK412" s="16">
        <f t="shared" ref="AK412:AK443" si="275">IF(AI412&gt;0,IF(AI412&lt;=AH412,AK411*(1-AI412/AH412),0),IF(AND(AG412&lt;0,AJ412&gt;0),AK411-AG412,AK411))/$B$74</f>
        <v>3106.9169693462209</v>
      </c>
      <c r="AL412" s="16">
        <f t="shared" si="251"/>
        <v>2386.6884090196058</v>
      </c>
      <c r="AM412" s="16">
        <f t="shared" ref="AM412:AM432" si="276">IF($B412&gt;$AL$374,AO411,AO411*$B$73*IF(AO411&gt;0,$B$72,1))</f>
        <v>19391.991486646235</v>
      </c>
      <c r="AN412" s="16">
        <f t="shared" ref="AN412:AN443" si="277">IF(AND(AL412&gt;0,AM412&gt;0),AL412/(1-$B$71*MAX(0,1-AP411/AM412)),0)</f>
        <v>3098.1894049519456</v>
      </c>
      <c r="AO412" s="16">
        <f t="shared" si="252"/>
        <v>16293.80208169429</v>
      </c>
      <c r="AP412" s="16">
        <f t="shared" ref="AP412:AP443" si="278">IF(AN412&gt;0,IF(AN412&lt;=AM412,AP411*(1-AN412/AM412),0),IF(AND(AL412&lt;0,AO412&gt;0),AP411-AL412,AP411))/$B$74</f>
        <v>1864.6584899869324</v>
      </c>
      <c r="AQ412" s="16">
        <f t="shared" si="253"/>
        <v>2386.6884090196058</v>
      </c>
      <c r="AR412" s="16">
        <f t="shared" ref="AR412:AR432" si="279">IF($B412&gt;$AQ$374,AT411,AT411*$B$73*IF(AT411&gt;0,$B$72,1))</f>
        <v>19391.991486646235</v>
      </c>
      <c r="AS412" s="16">
        <f t="shared" ref="AS412:AS443" si="280">IF(AND(AQ412&gt;0,AR412&gt;0),AQ412/(1-$B$71*MAX(0,1-AU411/AR412)),0)</f>
        <v>3098.1894049519456</v>
      </c>
      <c r="AT412" s="16">
        <f t="shared" si="254"/>
        <v>16293.80208169429</v>
      </c>
      <c r="AU412" s="16">
        <f t="shared" ref="AU412:AU443" si="281">IF(AS412&gt;0,IF(AS412&lt;=AR412,AU411*(1-AS412/AR412),0),IF(AND(AQ412&lt;0,AT412&gt;0),AU411-AQ412,AU411))/$B$74</f>
        <v>1864.6584899869324</v>
      </c>
    </row>
    <row r="413" spans="2:47">
      <c r="B413" s="13">
        <v>34</v>
      </c>
      <c r="C413" s="16">
        <f t="shared" si="237"/>
        <v>1002.6833330692219</v>
      </c>
      <c r="D413" s="16">
        <f t="shared" si="255"/>
        <v>529346.79372213501</v>
      </c>
      <c r="E413" s="16">
        <f t="shared" si="256"/>
        <v>1308.2244135764929</v>
      </c>
      <c r="F413" s="16">
        <f t="shared" si="238"/>
        <v>528038.56930855848</v>
      </c>
      <c r="G413" s="16">
        <f t="shared" si="257"/>
        <v>52656.461336283945</v>
      </c>
      <c r="H413" s="16">
        <f t="shared" si="239"/>
        <v>2386.6884090196058</v>
      </c>
      <c r="I413" s="16">
        <f t="shared" si="258"/>
        <v>-171717.39847606979</v>
      </c>
      <c r="J413" s="16">
        <f t="shared" si="259"/>
        <v>0</v>
      </c>
      <c r="K413" s="16">
        <f t="shared" si="240"/>
        <v>-174104.0868850894</v>
      </c>
      <c r="L413" s="16">
        <f t="shared" si="260"/>
        <v>0</v>
      </c>
      <c r="M413" s="16">
        <f t="shared" si="241"/>
        <v>2386.6884090196036</v>
      </c>
      <c r="N413" s="16">
        <f t="shared" si="261"/>
        <v>152128.25454232242</v>
      </c>
      <c r="O413" s="16">
        <f t="shared" si="262"/>
        <v>3106.5516827677175</v>
      </c>
      <c r="P413" s="16">
        <f t="shared" si="242"/>
        <v>149021.7028595547</v>
      </c>
      <c r="Q413" s="16">
        <f t="shared" si="263"/>
        <v>15888.780141064899</v>
      </c>
      <c r="R413" s="16">
        <f t="shared" si="243"/>
        <v>2386.6884090196058</v>
      </c>
      <c r="S413" s="16">
        <f t="shared" si="264"/>
        <v>-30905.090440188571</v>
      </c>
      <c r="T413" s="16">
        <f t="shared" si="265"/>
        <v>0</v>
      </c>
      <c r="U413" s="16">
        <f t="shared" si="244"/>
        <v>-33291.778849208175</v>
      </c>
      <c r="V413" s="16">
        <f t="shared" si="266"/>
        <v>0</v>
      </c>
      <c r="W413" s="16">
        <f t="shared" si="245"/>
        <v>2386.6884090196036</v>
      </c>
      <c r="X413" s="16">
        <f t="shared" si="267"/>
        <v>50428.956867824709</v>
      </c>
      <c r="Y413" s="16">
        <f t="shared" si="268"/>
        <v>3104.5263797378548</v>
      </c>
      <c r="Z413" s="16">
        <f t="shared" si="246"/>
        <v>47324.430488086851</v>
      </c>
      <c r="AA413" s="16">
        <f t="shared" si="269"/>
        <v>5135.196476005226</v>
      </c>
      <c r="AB413" s="16">
        <f t="shared" si="247"/>
        <v>2386.6884090196058</v>
      </c>
      <c r="AC413" s="16">
        <f t="shared" si="270"/>
        <v>5550.0516703224985</v>
      </c>
      <c r="AD413" s="16">
        <f t="shared" si="271"/>
        <v>3103.6180742102338</v>
      </c>
      <c r="AE413" s="16">
        <f t="shared" si="248"/>
        <v>2446.4335961122647</v>
      </c>
      <c r="AF413" s="16">
        <f t="shared" si="272"/>
        <v>267.53917975097744</v>
      </c>
      <c r="AG413" s="16">
        <f t="shared" si="249"/>
        <v>2386.6884090196058</v>
      </c>
      <c r="AH413" s="16">
        <f t="shared" si="273"/>
        <v>27961.852526245399</v>
      </c>
      <c r="AI413" s="16">
        <f t="shared" si="274"/>
        <v>3104.0728512026994</v>
      </c>
      <c r="AJ413" s="16">
        <f t="shared" si="250"/>
        <v>24857.779675042701</v>
      </c>
      <c r="AK413" s="16">
        <f t="shared" si="275"/>
        <v>2707.8578917813315</v>
      </c>
      <c r="AL413" s="16">
        <f t="shared" si="251"/>
        <v>2386.6884090196058</v>
      </c>
      <c r="AM413" s="16">
        <f t="shared" si="276"/>
        <v>16749.05091185683</v>
      </c>
      <c r="AN413" s="16">
        <f t="shared" si="277"/>
        <v>3103.8456184455035</v>
      </c>
      <c r="AO413" s="16">
        <f t="shared" si="252"/>
        <v>13645.205293411327</v>
      </c>
      <c r="AP413" s="16">
        <f t="shared" si="278"/>
        <v>1489.3233635998076</v>
      </c>
      <c r="AQ413" s="16">
        <f t="shared" si="253"/>
        <v>2386.6884090196058</v>
      </c>
      <c r="AR413" s="16">
        <f t="shared" si="279"/>
        <v>16749.05091185683</v>
      </c>
      <c r="AS413" s="16">
        <f t="shared" si="280"/>
        <v>3103.8456184455035</v>
      </c>
      <c r="AT413" s="16">
        <f t="shared" si="254"/>
        <v>13645.205293411327</v>
      </c>
      <c r="AU413" s="16">
        <f t="shared" si="281"/>
        <v>1489.3233635998076</v>
      </c>
    </row>
    <row r="414" spans="2:47">
      <c r="B414" s="13">
        <v>35</v>
      </c>
      <c r="C414" s="16">
        <f t="shared" si="237"/>
        <v>1002.6833330692219</v>
      </c>
      <c r="D414" s="16">
        <f t="shared" si="255"/>
        <v>542791.96693503961</v>
      </c>
      <c r="E414" s="16">
        <f t="shared" si="256"/>
        <v>1310.3157167814009</v>
      </c>
      <c r="F414" s="16">
        <f t="shared" si="238"/>
        <v>541481.65121825819</v>
      </c>
      <c r="G414" s="16">
        <f t="shared" si="257"/>
        <v>51499.359897371192</v>
      </c>
      <c r="H414" s="16">
        <f t="shared" si="239"/>
        <v>2386.6884090196058</v>
      </c>
      <c r="I414" s="16">
        <f t="shared" si="258"/>
        <v>-179327.2094916421</v>
      </c>
      <c r="J414" s="16">
        <f t="shared" si="259"/>
        <v>0</v>
      </c>
      <c r="K414" s="16">
        <f t="shared" si="240"/>
        <v>-181713.89790066172</v>
      </c>
      <c r="L414" s="16">
        <f t="shared" si="260"/>
        <v>0</v>
      </c>
      <c r="M414" s="16">
        <f t="shared" si="241"/>
        <v>2386.6884090196036</v>
      </c>
      <c r="N414" s="16">
        <f t="shared" si="261"/>
        <v>153185.36923745065</v>
      </c>
      <c r="O414" s="16">
        <f t="shared" si="262"/>
        <v>3111.8492810476628</v>
      </c>
      <c r="P414" s="16">
        <f t="shared" si="242"/>
        <v>150073.51995640298</v>
      </c>
      <c r="Q414" s="16">
        <f t="shared" si="263"/>
        <v>15260.795232400229</v>
      </c>
      <c r="R414" s="16">
        <f t="shared" si="243"/>
        <v>2386.6884090196058</v>
      </c>
      <c r="S414" s="16">
        <f t="shared" si="264"/>
        <v>-34290.532214684419</v>
      </c>
      <c r="T414" s="16">
        <f t="shared" si="265"/>
        <v>0</v>
      </c>
      <c r="U414" s="16">
        <f t="shared" si="244"/>
        <v>-36677.220623704023</v>
      </c>
      <c r="V414" s="16">
        <f t="shared" si="266"/>
        <v>0</v>
      </c>
      <c r="W414" s="16">
        <f t="shared" si="245"/>
        <v>2386.6884090196036</v>
      </c>
      <c r="X414" s="16">
        <f t="shared" si="267"/>
        <v>48646.675075923995</v>
      </c>
      <c r="Y414" s="16">
        <f t="shared" si="268"/>
        <v>3109.9110093558465</v>
      </c>
      <c r="Z414" s="16">
        <f t="shared" si="246"/>
        <v>45536.764066568147</v>
      </c>
      <c r="AA414" s="16">
        <f t="shared" si="269"/>
        <v>4712.6576985862812</v>
      </c>
      <c r="AB414" s="16">
        <f t="shared" si="247"/>
        <v>2386.6884090196058</v>
      </c>
      <c r="AC414" s="16">
        <f t="shared" si="270"/>
        <v>2514.7869507876417</v>
      </c>
      <c r="AD414" s="16">
        <f t="shared" si="271"/>
        <v>3109.0416989039682</v>
      </c>
      <c r="AE414" s="16">
        <f t="shared" si="248"/>
        <v>-456.18587870149702</v>
      </c>
      <c r="AF414" s="16">
        <f t="shared" si="272"/>
        <v>0</v>
      </c>
      <c r="AG414" s="16">
        <f t="shared" si="249"/>
        <v>2386.6884090196058</v>
      </c>
      <c r="AH414" s="16">
        <f t="shared" si="273"/>
        <v>25552.306039163392</v>
      </c>
      <c r="AI414" s="16">
        <f t="shared" si="274"/>
        <v>3109.4769543953453</v>
      </c>
      <c r="AJ414" s="16">
        <f t="shared" si="250"/>
        <v>22442.829084768047</v>
      </c>
      <c r="AK414" s="16">
        <f t="shared" si="275"/>
        <v>2331.7028246459117</v>
      </c>
      <c r="AL414" s="16">
        <f t="shared" si="251"/>
        <v>2386.6884090196058</v>
      </c>
      <c r="AM414" s="16">
        <f t="shared" si="276"/>
        <v>14026.452329309241</v>
      </c>
      <c r="AN414" s="16">
        <f t="shared" si="277"/>
        <v>3109.259476414476</v>
      </c>
      <c r="AO414" s="16">
        <f t="shared" si="252"/>
        <v>10917.192852894765</v>
      </c>
      <c r="AP414" s="16">
        <f t="shared" si="278"/>
        <v>1136.4542913388254</v>
      </c>
      <c r="AQ414" s="16">
        <f t="shared" si="253"/>
        <v>2386.6884090196058</v>
      </c>
      <c r="AR414" s="16">
        <f t="shared" si="279"/>
        <v>14026.452329309241</v>
      </c>
      <c r="AS414" s="16">
        <f t="shared" si="280"/>
        <v>3109.259476414476</v>
      </c>
      <c r="AT414" s="16">
        <f t="shared" si="254"/>
        <v>10917.192852894765</v>
      </c>
      <c r="AU414" s="16">
        <f t="shared" si="281"/>
        <v>1136.4542913388254</v>
      </c>
    </row>
    <row r="415" spans="2:47">
      <c r="B415" s="13">
        <v>36</v>
      </c>
      <c r="C415" s="16">
        <f t="shared" si="237"/>
        <v>1002.6833330692219</v>
      </c>
      <c r="D415" s="16">
        <f t="shared" si="255"/>
        <v>556610.64855329634</v>
      </c>
      <c r="E415" s="16">
        <f t="shared" si="256"/>
        <v>1312.3165247725235</v>
      </c>
      <c r="F415" s="16">
        <f t="shared" si="238"/>
        <v>555298.33202852379</v>
      </c>
      <c r="G415" s="16">
        <f t="shared" si="257"/>
        <v>50370.529670358046</v>
      </c>
      <c r="H415" s="16">
        <f t="shared" si="239"/>
        <v>2386.6884090196058</v>
      </c>
      <c r="I415" s="16">
        <f t="shared" si="258"/>
        <v>-187165.31483768157</v>
      </c>
      <c r="J415" s="16">
        <f t="shared" si="259"/>
        <v>0</v>
      </c>
      <c r="K415" s="16">
        <f t="shared" si="240"/>
        <v>-189552.00324670118</v>
      </c>
      <c r="L415" s="16">
        <f t="shared" si="260"/>
        <v>0</v>
      </c>
      <c r="M415" s="16">
        <f t="shared" si="241"/>
        <v>2386.6884090196036</v>
      </c>
      <c r="N415" s="16">
        <f t="shared" si="261"/>
        <v>154266.57410398487</v>
      </c>
      <c r="O415" s="16">
        <f t="shared" si="262"/>
        <v>3116.9186975657503</v>
      </c>
      <c r="P415" s="16">
        <f t="shared" si="242"/>
        <v>151149.65540641913</v>
      </c>
      <c r="Q415" s="16">
        <f t="shared" si="263"/>
        <v>14659.269184023799</v>
      </c>
      <c r="R415" s="16">
        <f t="shared" si="243"/>
        <v>2386.6884090196058</v>
      </c>
      <c r="S415" s="16">
        <f t="shared" si="264"/>
        <v>-37777.537242415143</v>
      </c>
      <c r="T415" s="16">
        <f t="shared" si="265"/>
        <v>0</v>
      </c>
      <c r="U415" s="16">
        <f t="shared" si="244"/>
        <v>-40164.225651434746</v>
      </c>
      <c r="V415" s="16">
        <f t="shared" si="266"/>
        <v>0</v>
      </c>
      <c r="W415" s="16">
        <f t="shared" si="245"/>
        <v>2386.6884090196036</v>
      </c>
      <c r="X415" s="16">
        <f t="shared" si="267"/>
        <v>46809.061254588058</v>
      </c>
      <c r="Y415" s="16">
        <f t="shared" si="268"/>
        <v>3115.0640019410234</v>
      </c>
      <c r="Z415" s="16">
        <f t="shared" si="246"/>
        <v>43693.997252647037</v>
      </c>
      <c r="AA415" s="16">
        <f t="shared" si="269"/>
        <v>4312.7826321613375</v>
      </c>
      <c r="AB415" s="16">
        <f t="shared" si="247"/>
        <v>2386.6884090196058</v>
      </c>
      <c r="AC415" s="16">
        <f t="shared" si="270"/>
        <v>-469.87145506254194</v>
      </c>
      <c r="AD415" s="16">
        <f t="shared" si="271"/>
        <v>0</v>
      </c>
      <c r="AE415" s="16">
        <f t="shared" si="248"/>
        <v>-2856.5598640821477</v>
      </c>
      <c r="AF415" s="16">
        <f t="shared" si="272"/>
        <v>0</v>
      </c>
      <c r="AG415" s="16">
        <f t="shared" si="249"/>
        <v>2386.6884090196058</v>
      </c>
      <c r="AH415" s="16">
        <f t="shared" si="273"/>
        <v>23069.881729396468</v>
      </c>
      <c r="AI415" s="16">
        <f t="shared" si="274"/>
        <v>3114.6486487812899</v>
      </c>
      <c r="AJ415" s="16">
        <f t="shared" si="250"/>
        <v>19955.233080615177</v>
      </c>
      <c r="AK415" s="16">
        <f t="shared" si="275"/>
        <v>1977.354168501078</v>
      </c>
      <c r="AL415" s="16">
        <f t="shared" si="251"/>
        <v>2386.6884090196058</v>
      </c>
      <c r="AM415" s="16">
        <f t="shared" si="276"/>
        <v>11222.219221204645</v>
      </c>
      <c r="AN415" s="16">
        <f t="shared" si="277"/>
        <v>3114.4405391633777</v>
      </c>
      <c r="AO415" s="16">
        <f t="shared" si="252"/>
        <v>8107.7786820412675</v>
      </c>
      <c r="AP415" s="16">
        <f t="shared" si="278"/>
        <v>804.96118291624543</v>
      </c>
      <c r="AQ415" s="16">
        <f t="shared" si="253"/>
        <v>2386.6884090196058</v>
      </c>
      <c r="AR415" s="16">
        <f t="shared" si="279"/>
        <v>11222.219221204645</v>
      </c>
      <c r="AS415" s="16">
        <f t="shared" si="280"/>
        <v>3114.4405391633777</v>
      </c>
      <c r="AT415" s="16">
        <f t="shared" si="254"/>
        <v>8107.7786820412675</v>
      </c>
      <c r="AU415" s="16">
        <f t="shared" si="281"/>
        <v>804.96118291624543</v>
      </c>
    </row>
    <row r="416" spans="2:47">
      <c r="B416" s="13">
        <v>37</v>
      </c>
      <c r="C416" s="16">
        <f t="shared" si="237"/>
        <v>1002.6833330692219</v>
      </c>
      <c r="D416" s="16">
        <f t="shared" si="255"/>
        <v>570813.36742540076</v>
      </c>
      <c r="E416" s="16">
        <f t="shared" si="256"/>
        <v>1314.2304856768617</v>
      </c>
      <c r="F416" s="16">
        <f t="shared" si="238"/>
        <v>569499.13693972386</v>
      </c>
      <c r="G416" s="16">
        <f t="shared" si="257"/>
        <v>49269.173984256216</v>
      </c>
      <c r="H416" s="16">
        <f t="shared" si="239"/>
        <v>2386.6884090196058</v>
      </c>
      <c r="I416" s="16">
        <f t="shared" si="258"/>
        <v>-195238.56334410221</v>
      </c>
      <c r="J416" s="16">
        <f t="shared" si="259"/>
        <v>0</v>
      </c>
      <c r="K416" s="16">
        <f t="shared" si="240"/>
        <v>-197625.25175312182</v>
      </c>
      <c r="L416" s="16">
        <f t="shared" si="260"/>
        <v>0</v>
      </c>
      <c r="M416" s="16">
        <f t="shared" si="241"/>
        <v>2386.6884090196036</v>
      </c>
      <c r="N416" s="16">
        <f t="shared" si="261"/>
        <v>155372.77677847448</v>
      </c>
      <c r="O416" s="16">
        <f t="shared" si="262"/>
        <v>3121.7690383434638</v>
      </c>
      <c r="P416" s="16">
        <f t="shared" si="242"/>
        <v>152251.00774013103</v>
      </c>
      <c r="Q416" s="16">
        <f t="shared" si="263"/>
        <v>14083.071897438715</v>
      </c>
      <c r="R416" s="16">
        <f t="shared" si="243"/>
        <v>2386.6884090196058</v>
      </c>
      <c r="S416" s="16">
        <f t="shared" si="264"/>
        <v>-41369.152420977793</v>
      </c>
      <c r="T416" s="16">
        <f t="shared" si="265"/>
        <v>0</v>
      </c>
      <c r="U416" s="16">
        <f t="shared" si="244"/>
        <v>-43755.840829997396</v>
      </c>
      <c r="V416" s="16">
        <f t="shared" si="266"/>
        <v>0</v>
      </c>
      <c r="W416" s="16">
        <f t="shared" si="245"/>
        <v>2386.6884090196036</v>
      </c>
      <c r="X416" s="16">
        <f t="shared" si="267"/>
        <v>44914.807535886001</v>
      </c>
      <c r="Y416" s="16">
        <f t="shared" si="268"/>
        <v>3119.9945756652646</v>
      </c>
      <c r="Z416" s="16">
        <f t="shared" si="246"/>
        <v>41794.812960220734</v>
      </c>
      <c r="AA416" s="16">
        <f t="shared" si="269"/>
        <v>3934.5062644594263</v>
      </c>
      <c r="AB416" s="16">
        <f t="shared" si="247"/>
        <v>2386.6884090196058</v>
      </c>
      <c r="AC416" s="16">
        <f t="shared" si="270"/>
        <v>-2942.2566600046121</v>
      </c>
      <c r="AD416" s="16">
        <f t="shared" si="271"/>
        <v>0</v>
      </c>
      <c r="AE416" s="16">
        <f t="shared" si="248"/>
        <v>-5328.9450690242174</v>
      </c>
      <c r="AF416" s="16">
        <f t="shared" si="272"/>
        <v>0</v>
      </c>
      <c r="AG416" s="16">
        <f t="shared" si="249"/>
        <v>2386.6884090196058</v>
      </c>
      <c r="AH416" s="16">
        <f t="shared" si="273"/>
        <v>20512.782292887565</v>
      </c>
      <c r="AI416" s="16">
        <f t="shared" si="274"/>
        <v>3119.5971774596514</v>
      </c>
      <c r="AJ416" s="16">
        <f t="shared" si="250"/>
        <v>17393.185115427914</v>
      </c>
      <c r="AK416" s="16">
        <f t="shared" si="275"/>
        <v>1643.7616369186151</v>
      </c>
      <c r="AL416" s="16">
        <f t="shared" si="251"/>
        <v>2386.6884090196058</v>
      </c>
      <c r="AM416" s="16">
        <f t="shared" si="276"/>
        <v>8334.3100184175</v>
      </c>
      <c r="AN416" s="16">
        <f t="shared" si="277"/>
        <v>3119.3980622550357</v>
      </c>
      <c r="AO416" s="16">
        <f t="shared" si="252"/>
        <v>5214.9119561624648</v>
      </c>
      <c r="AP416" s="16">
        <f t="shared" si="278"/>
        <v>493.80114859481222</v>
      </c>
      <c r="AQ416" s="16">
        <f t="shared" si="253"/>
        <v>2386.6884090196058</v>
      </c>
      <c r="AR416" s="16">
        <f t="shared" si="279"/>
        <v>8334.3100184175</v>
      </c>
      <c r="AS416" s="16">
        <f t="shared" si="280"/>
        <v>3119.3980622550357</v>
      </c>
      <c r="AT416" s="16">
        <f t="shared" si="254"/>
        <v>5214.9119561624648</v>
      </c>
      <c r="AU416" s="16">
        <f t="shared" si="281"/>
        <v>493.80114859481222</v>
      </c>
    </row>
    <row r="417" spans="2:47">
      <c r="B417" s="13">
        <v>38</v>
      </c>
      <c r="C417" s="16">
        <f t="shared" si="237"/>
        <v>167.1138888448701</v>
      </c>
      <c r="D417" s="16">
        <f t="shared" si="255"/>
        <v>585410.94282581983</v>
      </c>
      <c r="E417" s="16">
        <f t="shared" si="256"/>
        <v>219.34352069321056</v>
      </c>
      <c r="F417" s="16">
        <f t="shared" si="238"/>
        <v>585191.59930512658</v>
      </c>
      <c r="G417" s="16">
        <f t="shared" si="257"/>
        <v>48285.013395078131</v>
      </c>
      <c r="H417" s="16">
        <f t="shared" si="239"/>
        <v>2386.6884090196058</v>
      </c>
      <c r="I417" s="16">
        <f t="shared" si="258"/>
        <v>-203554.00930571547</v>
      </c>
      <c r="J417" s="16">
        <f t="shared" si="259"/>
        <v>0</v>
      </c>
      <c r="K417" s="16">
        <f t="shared" si="240"/>
        <v>-205940.69771473508</v>
      </c>
      <c r="L417" s="16">
        <f t="shared" si="260"/>
        <v>0</v>
      </c>
      <c r="M417" s="16">
        <f t="shared" si="241"/>
        <v>2386.6884090196036</v>
      </c>
      <c r="N417" s="16">
        <f t="shared" si="261"/>
        <v>156504.90089639029</v>
      </c>
      <c r="O417" s="16">
        <f t="shared" si="262"/>
        <v>3126.4091095798512</v>
      </c>
      <c r="P417" s="16">
        <f t="shared" si="242"/>
        <v>153378.49178681042</v>
      </c>
      <c r="Q417" s="16">
        <f t="shared" si="263"/>
        <v>13531.120005292429</v>
      </c>
      <c r="R417" s="16">
        <f t="shared" si="243"/>
        <v>2386.6884090196058</v>
      </c>
      <c r="S417" s="16">
        <f t="shared" si="264"/>
        <v>-45068.516054897322</v>
      </c>
      <c r="T417" s="16">
        <f t="shared" si="265"/>
        <v>0</v>
      </c>
      <c r="U417" s="16">
        <f t="shared" si="244"/>
        <v>-47455.204463916925</v>
      </c>
      <c r="V417" s="16">
        <f t="shared" si="266"/>
        <v>0</v>
      </c>
      <c r="W417" s="16">
        <f t="shared" si="245"/>
        <v>2386.6884090196036</v>
      </c>
      <c r="X417" s="16">
        <f t="shared" si="267"/>
        <v>42962.560034329304</v>
      </c>
      <c r="Y417" s="16">
        <f t="shared" si="268"/>
        <v>3124.7116475148619</v>
      </c>
      <c r="Z417" s="16">
        <f t="shared" si="246"/>
        <v>39837.848386814439</v>
      </c>
      <c r="AA417" s="16">
        <f t="shared" si="269"/>
        <v>3576.8093472882542</v>
      </c>
      <c r="AB417" s="16">
        <f t="shared" si="247"/>
        <v>2386.6884090196058</v>
      </c>
      <c r="AC417" s="16">
        <f t="shared" si="270"/>
        <v>-5488.8134210949438</v>
      </c>
      <c r="AD417" s="16">
        <f t="shared" si="271"/>
        <v>0</v>
      </c>
      <c r="AE417" s="16">
        <f t="shared" si="248"/>
        <v>-7875.5018301145501</v>
      </c>
      <c r="AF417" s="16">
        <f t="shared" si="272"/>
        <v>0</v>
      </c>
      <c r="AG417" s="16">
        <f t="shared" si="249"/>
        <v>2386.6884090196058</v>
      </c>
      <c r="AH417" s="16">
        <f t="shared" si="273"/>
        <v>17879.15070755297</v>
      </c>
      <c r="AI417" s="16">
        <f t="shared" si="274"/>
        <v>3124.331482053849</v>
      </c>
      <c r="AJ417" s="16">
        <f t="shared" si="250"/>
        <v>14754.819225499121</v>
      </c>
      <c r="AK417" s="16">
        <f t="shared" si="275"/>
        <v>1329.9204875531002</v>
      </c>
      <c r="AL417" s="16">
        <f t="shared" si="251"/>
        <v>2386.6884090196058</v>
      </c>
      <c r="AM417" s="16">
        <f t="shared" si="276"/>
        <v>5360.6165962176447</v>
      </c>
      <c r="AN417" s="16">
        <f t="shared" si="277"/>
        <v>3124.1409996333009</v>
      </c>
      <c r="AO417" s="16">
        <f t="shared" si="252"/>
        <v>2236.4755965843437</v>
      </c>
      <c r="AP417" s="16">
        <f t="shared" si="278"/>
        <v>201.97673206518732</v>
      </c>
      <c r="AQ417" s="16">
        <f t="shared" si="253"/>
        <v>2386.6884090196058</v>
      </c>
      <c r="AR417" s="16">
        <f t="shared" si="279"/>
        <v>5360.6165962176447</v>
      </c>
      <c r="AS417" s="16">
        <f t="shared" si="280"/>
        <v>3124.1409996333009</v>
      </c>
      <c r="AT417" s="16">
        <f t="shared" si="254"/>
        <v>2236.4755965843437</v>
      </c>
      <c r="AU417" s="16">
        <f t="shared" si="281"/>
        <v>201.97673206518732</v>
      </c>
    </row>
    <row r="418" spans="2:47">
      <c r="B418" s="13">
        <v>39</v>
      </c>
      <c r="C418" s="16">
        <f t="shared" si="237"/>
        <v>0</v>
      </c>
      <c r="D418" s="16">
        <f t="shared" si="255"/>
        <v>601541.85258971178</v>
      </c>
      <c r="E418" s="16">
        <f t="shared" si="256"/>
        <v>0</v>
      </c>
      <c r="F418" s="16">
        <f t="shared" si="238"/>
        <v>601541.85258971178</v>
      </c>
      <c r="G418" s="16">
        <f t="shared" si="257"/>
        <v>47338.248426547187</v>
      </c>
      <c r="H418" s="16">
        <f t="shared" si="239"/>
        <v>2386.6884090196058</v>
      </c>
      <c r="I418" s="16">
        <f t="shared" si="258"/>
        <v>-212118.91864617713</v>
      </c>
      <c r="J418" s="16">
        <f t="shared" si="259"/>
        <v>0</v>
      </c>
      <c r="K418" s="16">
        <f t="shared" si="240"/>
        <v>-214505.60705519674</v>
      </c>
      <c r="L418" s="16">
        <f t="shared" si="260"/>
        <v>0</v>
      </c>
      <c r="M418" s="16">
        <f t="shared" si="241"/>
        <v>2386.6884090196036</v>
      </c>
      <c r="N418" s="16">
        <f t="shared" si="261"/>
        <v>157663.8868473339</v>
      </c>
      <c r="O418" s="16">
        <f t="shared" si="262"/>
        <v>3130.8474217441503</v>
      </c>
      <c r="P418" s="16">
        <f t="shared" si="242"/>
        <v>154533.03942558976</v>
      </c>
      <c r="Q418" s="16">
        <f t="shared" si="263"/>
        <v>13002.375129891021</v>
      </c>
      <c r="R418" s="16">
        <f t="shared" si="243"/>
        <v>2386.6884090196058</v>
      </c>
      <c r="S418" s="16">
        <f t="shared" si="264"/>
        <v>-48878.860597834435</v>
      </c>
      <c r="T418" s="16">
        <f t="shared" si="265"/>
        <v>0</v>
      </c>
      <c r="U418" s="16">
        <f t="shared" si="244"/>
        <v>-51265.549006854038</v>
      </c>
      <c r="V418" s="16">
        <f t="shared" si="266"/>
        <v>0</v>
      </c>
      <c r="W418" s="16">
        <f t="shared" si="245"/>
        <v>2386.6884090196036</v>
      </c>
      <c r="X418" s="16">
        <f t="shared" si="267"/>
        <v>40950.917870742036</v>
      </c>
      <c r="Y418" s="16">
        <f t="shared" si="268"/>
        <v>3129.2238371599165</v>
      </c>
      <c r="Z418" s="16">
        <f t="shared" si="246"/>
        <v>37821.69403358212</v>
      </c>
      <c r="AA418" s="16">
        <f t="shared" si="269"/>
        <v>3238.7166695840142</v>
      </c>
      <c r="AB418" s="16">
        <f t="shared" si="247"/>
        <v>2386.6884090196058</v>
      </c>
      <c r="AC418" s="16">
        <f t="shared" si="270"/>
        <v>-8111.7668850179871</v>
      </c>
      <c r="AD418" s="16">
        <f t="shared" si="271"/>
        <v>0</v>
      </c>
      <c r="AE418" s="16">
        <f t="shared" si="248"/>
        <v>-10498.455294037592</v>
      </c>
      <c r="AF418" s="16">
        <f t="shared" si="272"/>
        <v>0</v>
      </c>
      <c r="AG418" s="16">
        <f t="shared" si="249"/>
        <v>2386.6884090196058</v>
      </c>
      <c r="AH418" s="16">
        <f t="shared" si="273"/>
        <v>15167.068874659568</v>
      </c>
      <c r="AI418" s="16">
        <f t="shared" si="274"/>
        <v>3128.8602065299729</v>
      </c>
      <c r="AJ418" s="16">
        <f t="shared" si="250"/>
        <v>12038.208668129595</v>
      </c>
      <c r="AK418" s="16">
        <f t="shared" si="275"/>
        <v>1034.8697985534702</v>
      </c>
      <c r="AL418" s="16">
        <f t="shared" si="251"/>
        <v>2386.6884090196058</v>
      </c>
      <c r="AM418" s="16">
        <f t="shared" si="276"/>
        <v>2298.9627247529102</v>
      </c>
      <c r="AN418" s="16">
        <f t="shared" si="277"/>
        <v>3128.6780074157118</v>
      </c>
      <c r="AO418" s="16">
        <f t="shared" si="252"/>
        <v>-632.94204236550343</v>
      </c>
      <c r="AP418" s="16">
        <f t="shared" si="278"/>
        <v>0</v>
      </c>
      <c r="AQ418" s="16">
        <f t="shared" si="253"/>
        <v>2386.6884090196058</v>
      </c>
      <c r="AR418" s="16">
        <f t="shared" si="279"/>
        <v>2298.9627247529102</v>
      </c>
      <c r="AS418" s="16">
        <f t="shared" si="280"/>
        <v>3128.6780074157118</v>
      </c>
      <c r="AT418" s="16">
        <f t="shared" si="254"/>
        <v>-632.94204236550343</v>
      </c>
      <c r="AU418" s="16">
        <f t="shared" si="281"/>
        <v>0</v>
      </c>
    </row>
    <row r="419" spans="2:47">
      <c r="B419" s="13">
        <v>40</v>
      </c>
      <c r="C419" s="16">
        <f t="shared" si="237"/>
        <v>0</v>
      </c>
      <c r="D419" s="16">
        <f t="shared" si="255"/>
        <v>601541.85258971178</v>
      </c>
      <c r="E419" s="16">
        <f t="shared" si="256"/>
        <v>0</v>
      </c>
      <c r="F419" s="16">
        <f t="shared" si="238"/>
        <v>601541.85258971178</v>
      </c>
      <c r="G419" s="16">
        <f t="shared" si="257"/>
        <v>46410.047477007043</v>
      </c>
      <c r="H419" s="16">
        <f t="shared" si="239"/>
        <v>2386.6884090196058</v>
      </c>
      <c r="I419" s="16">
        <f t="shared" si="258"/>
        <v>-220940.77526685264</v>
      </c>
      <c r="J419" s="16">
        <f t="shared" si="259"/>
        <v>0</v>
      </c>
      <c r="K419" s="16">
        <f t="shared" si="240"/>
        <v>-223327.46367587225</v>
      </c>
      <c r="L419" s="16">
        <f t="shared" si="260"/>
        <v>0</v>
      </c>
      <c r="M419" s="16">
        <f t="shared" si="241"/>
        <v>2386.6884090196036</v>
      </c>
      <c r="N419" s="16">
        <f t="shared" si="261"/>
        <v>158850.69254714073</v>
      </c>
      <c r="O419" s="16">
        <f t="shared" si="262"/>
        <v>3135.0921942158652</v>
      </c>
      <c r="P419" s="16">
        <f t="shared" si="242"/>
        <v>155715.60035292487</v>
      </c>
      <c r="Q419" s="16">
        <f t="shared" si="263"/>
        <v>12495.842188807701</v>
      </c>
      <c r="R419" s="16">
        <f t="shared" si="243"/>
        <v>2386.6884090196058</v>
      </c>
      <c r="S419" s="16">
        <f t="shared" si="264"/>
        <v>-52803.515477059664</v>
      </c>
      <c r="T419" s="16">
        <f t="shared" si="265"/>
        <v>0</v>
      </c>
      <c r="U419" s="16">
        <f t="shared" si="244"/>
        <v>-55190.203886079267</v>
      </c>
      <c r="V419" s="16">
        <f t="shared" si="266"/>
        <v>0</v>
      </c>
      <c r="W419" s="16">
        <f t="shared" si="245"/>
        <v>2386.6884090196036</v>
      </c>
      <c r="X419" s="16">
        <f t="shared" si="267"/>
        <v>38878.432164880411</v>
      </c>
      <c r="Y419" s="16">
        <f t="shared" si="268"/>
        <v>3133.539471400305</v>
      </c>
      <c r="Z419" s="16">
        <f t="shared" si="246"/>
        <v>35744.892693480106</v>
      </c>
      <c r="AA419" s="16">
        <f t="shared" si="269"/>
        <v>2919.2953767287549</v>
      </c>
      <c r="AB419" s="16">
        <f t="shared" si="247"/>
        <v>2386.6884090196058</v>
      </c>
      <c r="AC419" s="16">
        <f t="shared" si="270"/>
        <v>-10813.408952858721</v>
      </c>
      <c r="AD419" s="16">
        <f t="shared" si="271"/>
        <v>0</v>
      </c>
      <c r="AE419" s="16">
        <f t="shared" si="248"/>
        <v>-13200.097361878326</v>
      </c>
      <c r="AF419" s="16">
        <f t="shared" si="272"/>
        <v>0</v>
      </c>
      <c r="AG419" s="16">
        <f t="shared" si="249"/>
        <v>2386.6884090196058</v>
      </c>
      <c r="AH419" s="16">
        <f t="shared" si="273"/>
        <v>12374.556218317137</v>
      </c>
      <c r="AI419" s="16">
        <f t="shared" si="274"/>
        <v>3133.1917015983026</v>
      </c>
      <c r="AJ419" s="16">
        <f t="shared" si="250"/>
        <v>9241.3645167188333</v>
      </c>
      <c r="AK419" s="16">
        <f t="shared" si="275"/>
        <v>757.69079105218759</v>
      </c>
      <c r="AL419" s="16">
        <f t="shared" si="251"/>
        <v>2386.6884090196058</v>
      </c>
      <c r="AM419" s="16">
        <f t="shared" si="276"/>
        <v>-651.93030363646858</v>
      </c>
      <c r="AN419" s="16">
        <f t="shared" si="277"/>
        <v>0</v>
      </c>
      <c r="AO419" s="16">
        <f t="shared" si="252"/>
        <v>-3038.6187126560744</v>
      </c>
      <c r="AP419" s="16">
        <f t="shared" si="278"/>
        <v>0</v>
      </c>
      <c r="AQ419" s="16">
        <f t="shared" si="253"/>
        <v>2386.6884090196058</v>
      </c>
      <c r="AR419" s="16">
        <f t="shared" si="279"/>
        <v>-651.93030363646858</v>
      </c>
      <c r="AS419" s="16">
        <f t="shared" si="280"/>
        <v>0</v>
      </c>
      <c r="AT419" s="16">
        <f t="shared" si="254"/>
        <v>-3038.6187126560744</v>
      </c>
      <c r="AU419" s="16">
        <f t="shared" si="281"/>
        <v>0</v>
      </c>
    </row>
    <row r="420" spans="2:47">
      <c r="B420" s="13">
        <v>41</v>
      </c>
      <c r="C420" s="16">
        <f t="shared" si="237"/>
        <v>0</v>
      </c>
      <c r="D420" s="16">
        <f t="shared" si="255"/>
        <v>601541.85258971178</v>
      </c>
      <c r="E420" s="16">
        <f t="shared" si="256"/>
        <v>0</v>
      </c>
      <c r="F420" s="16">
        <f t="shared" si="238"/>
        <v>601541.85258971178</v>
      </c>
      <c r="G420" s="16">
        <f t="shared" si="257"/>
        <v>45500.046546085337</v>
      </c>
      <c r="H420" s="16">
        <f t="shared" si="239"/>
        <v>2386.6884090196058</v>
      </c>
      <c r="I420" s="16">
        <f t="shared" si="258"/>
        <v>-230027.28758614842</v>
      </c>
      <c r="J420" s="16">
        <f t="shared" si="259"/>
        <v>0</v>
      </c>
      <c r="K420" s="16">
        <f t="shared" si="240"/>
        <v>-232413.97599516803</v>
      </c>
      <c r="L420" s="16">
        <f t="shared" si="260"/>
        <v>0</v>
      </c>
      <c r="M420" s="16">
        <f t="shared" si="241"/>
        <v>0</v>
      </c>
      <c r="N420" s="16">
        <f t="shared" si="261"/>
        <v>160066.2942267856</v>
      </c>
      <c r="O420" s="16">
        <f t="shared" si="262"/>
        <v>0</v>
      </c>
      <c r="P420" s="16">
        <f t="shared" si="242"/>
        <v>160066.2942267856</v>
      </c>
      <c r="Q420" s="16">
        <f t="shared" si="263"/>
        <v>12250.825675301667</v>
      </c>
      <c r="R420" s="16">
        <f t="shared" si="243"/>
        <v>2386.6884090196058</v>
      </c>
      <c r="S420" s="16">
        <f t="shared" si="264"/>
        <v>-56845.910002661643</v>
      </c>
      <c r="T420" s="16">
        <f t="shared" si="265"/>
        <v>0</v>
      </c>
      <c r="U420" s="16">
        <f t="shared" si="244"/>
        <v>-59232.598411681247</v>
      </c>
      <c r="V420" s="16">
        <f t="shared" si="266"/>
        <v>0</v>
      </c>
      <c r="W420" s="16">
        <f t="shared" si="245"/>
        <v>1790.0163067647034</v>
      </c>
      <c r="X420" s="16">
        <f t="shared" si="267"/>
        <v>36743.60499533594</v>
      </c>
      <c r="Y420" s="16">
        <f t="shared" si="268"/>
        <v>2353.2499418337438</v>
      </c>
      <c r="Z420" s="16">
        <f t="shared" si="246"/>
        <v>34390.355053502193</v>
      </c>
      <c r="AA420" s="16">
        <f t="shared" si="269"/>
        <v>2678.7535751951109</v>
      </c>
      <c r="AB420" s="16">
        <f t="shared" si="247"/>
        <v>2386.6884090196058</v>
      </c>
      <c r="AC420" s="16">
        <f t="shared" si="270"/>
        <v>-13596.100282734677</v>
      </c>
      <c r="AD420" s="16">
        <f t="shared" si="271"/>
        <v>0</v>
      </c>
      <c r="AE420" s="16">
        <f t="shared" si="248"/>
        <v>-15982.788691754282</v>
      </c>
      <c r="AF420" s="16">
        <f t="shared" si="272"/>
        <v>0</v>
      </c>
      <c r="AG420" s="16">
        <f t="shared" si="249"/>
        <v>2187.797708267974</v>
      </c>
      <c r="AH420" s="16">
        <f t="shared" si="273"/>
        <v>9499.5682413159593</v>
      </c>
      <c r="AI420" s="16">
        <f t="shared" si="274"/>
        <v>2875.889527152488</v>
      </c>
      <c r="AJ420" s="16">
        <f t="shared" si="250"/>
        <v>6623.6787141634713</v>
      </c>
      <c r="AK420" s="16">
        <f t="shared" si="275"/>
        <v>517.94927412683114</v>
      </c>
      <c r="AL420" s="16">
        <f t="shared" si="251"/>
        <v>2386.6884090196058</v>
      </c>
      <c r="AM420" s="16">
        <f t="shared" si="276"/>
        <v>-3129.7772740357568</v>
      </c>
      <c r="AN420" s="16">
        <f t="shared" si="277"/>
        <v>0</v>
      </c>
      <c r="AO420" s="16">
        <f t="shared" si="252"/>
        <v>-5516.4656830553631</v>
      </c>
      <c r="AP420" s="16">
        <f t="shared" si="278"/>
        <v>0</v>
      </c>
      <c r="AQ420" s="16">
        <f t="shared" si="253"/>
        <v>2386.6884090196058</v>
      </c>
      <c r="AR420" s="16">
        <f t="shared" si="279"/>
        <v>-3129.7772740357568</v>
      </c>
      <c r="AS420" s="16">
        <f t="shared" si="280"/>
        <v>0</v>
      </c>
      <c r="AT420" s="16">
        <f t="shared" si="254"/>
        <v>-5516.4656830553631</v>
      </c>
      <c r="AU420" s="16">
        <f t="shared" si="281"/>
        <v>0</v>
      </c>
    </row>
    <row r="421" spans="2:47">
      <c r="B421" s="13">
        <v>42</v>
      </c>
      <c r="C421" s="16">
        <f t="shared" si="237"/>
        <v>0</v>
      </c>
      <c r="D421" s="16">
        <f t="shared" si="255"/>
        <v>601541.85258971178</v>
      </c>
      <c r="E421" s="16">
        <f t="shared" si="256"/>
        <v>0</v>
      </c>
      <c r="F421" s="16">
        <f t="shared" si="238"/>
        <v>601541.85258971178</v>
      </c>
      <c r="G421" s="16">
        <f t="shared" si="257"/>
        <v>44607.888770671896</v>
      </c>
      <c r="H421" s="16">
        <f t="shared" si="239"/>
        <v>2386.6884090196058</v>
      </c>
      <c r="I421" s="16">
        <f t="shared" si="258"/>
        <v>-239386.39527502307</v>
      </c>
      <c r="J421" s="16">
        <f t="shared" si="259"/>
        <v>0</v>
      </c>
      <c r="K421" s="16">
        <f t="shared" si="240"/>
        <v>-241773.08368404268</v>
      </c>
      <c r="L421" s="16">
        <f t="shared" si="260"/>
        <v>0</v>
      </c>
      <c r="M421" s="16">
        <f t="shared" si="241"/>
        <v>0</v>
      </c>
      <c r="N421" s="16">
        <f t="shared" si="261"/>
        <v>160066.2942267856</v>
      </c>
      <c r="O421" s="16">
        <f t="shared" si="262"/>
        <v>0</v>
      </c>
      <c r="P421" s="16">
        <f t="shared" si="242"/>
        <v>160066.2942267856</v>
      </c>
      <c r="Q421" s="16">
        <f t="shared" si="263"/>
        <v>12010.613407158497</v>
      </c>
      <c r="R421" s="16">
        <f t="shared" si="243"/>
        <v>994.45350375816997</v>
      </c>
      <c r="S421" s="16">
        <f t="shared" si="264"/>
        <v>-61009.576364031687</v>
      </c>
      <c r="T421" s="16">
        <f t="shared" si="265"/>
        <v>0</v>
      </c>
      <c r="U421" s="16">
        <f t="shared" si="244"/>
        <v>-62004.029867789854</v>
      </c>
      <c r="V421" s="16">
        <f t="shared" si="266"/>
        <v>0</v>
      </c>
      <c r="W421" s="16">
        <f t="shared" si="245"/>
        <v>0</v>
      </c>
      <c r="X421" s="16">
        <f t="shared" si="267"/>
        <v>35351.221573697047</v>
      </c>
      <c r="Y421" s="16">
        <f t="shared" si="268"/>
        <v>0</v>
      </c>
      <c r="Z421" s="16">
        <f t="shared" si="246"/>
        <v>35351.221573697047</v>
      </c>
      <c r="AA421" s="16">
        <f t="shared" si="269"/>
        <v>2626.2289952893243</v>
      </c>
      <c r="AB421" s="16">
        <f t="shared" si="247"/>
        <v>198.89070075163394</v>
      </c>
      <c r="AC421" s="16">
        <f t="shared" si="270"/>
        <v>-16462.272352506912</v>
      </c>
      <c r="AD421" s="16">
        <f t="shared" si="271"/>
        <v>0</v>
      </c>
      <c r="AE421" s="16">
        <f t="shared" si="248"/>
        <v>-16661.163053258548</v>
      </c>
      <c r="AF421" s="16">
        <f t="shared" si="272"/>
        <v>0</v>
      </c>
      <c r="AG421" s="16">
        <f t="shared" si="249"/>
        <v>0</v>
      </c>
      <c r="AH421" s="16">
        <f t="shared" si="273"/>
        <v>6808.7442974371988</v>
      </c>
      <c r="AI421" s="16">
        <f t="shared" si="274"/>
        <v>0</v>
      </c>
      <c r="AJ421" s="16">
        <f t="shared" si="250"/>
        <v>6808.7442974371988</v>
      </c>
      <c r="AK421" s="16">
        <f t="shared" si="275"/>
        <v>507.79340600669718</v>
      </c>
      <c r="AL421" s="16">
        <f t="shared" si="251"/>
        <v>0</v>
      </c>
      <c r="AM421" s="16">
        <f t="shared" si="276"/>
        <v>-5681.9596535470246</v>
      </c>
      <c r="AN421" s="16">
        <f t="shared" si="277"/>
        <v>0</v>
      </c>
      <c r="AO421" s="16">
        <f t="shared" si="252"/>
        <v>-5681.9596535470246</v>
      </c>
      <c r="AP421" s="16">
        <f t="shared" si="278"/>
        <v>0</v>
      </c>
      <c r="AQ421" s="16">
        <f t="shared" si="253"/>
        <v>0</v>
      </c>
      <c r="AR421" s="16">
        <f t="shared" si="279"/>
        <v>-5681.9596535470246</v>
      </c>
      <c r="AS421" s="16">
        <f t="shared" si="280"/>
        <v>0</v>
      </c>
      <c r="AT421" s="16">
        <f t="shared" si="254"/>
        <v>-5681.9596535470246</v>
      </c>
      <c r="AU421" s="16">
        <f t="shared" si="281"/>
        <v>0</v>
      </c>
    </row>
    <row r="422" spans="2:47">
      <c r="B422" s="13">
        <v>43</v>
      </c>
      <c r="C422" s="16">
        <f t="shared" si="237"/>
        <v>0</v>
      </c>
      <c r="D422" s="16">
        <f t="shared" si="255"/>
        <v>601541.85258971178</v>
      </c>
      <c r="E422" s="16">
        <f t="shared" si="256"/>
        <v>0</v>
      </c>
      <c r="F422" s="16">
        <f t="shared" si="238"/>
        <v>601541.85258971178</v>
      </c>
      <c r="G422" s="16">
        <f t="shared" si="257"/>
        <v>43733.22428497245</v>
      </c>
      <c r="H422" s="16">
        <f t="shared" si="239"/>
        <v>1790.0163067647056</v>
      </c>
      <c r="I422" s="16">
        <f t="shared" si="258"/>
        <v>-249026.27619456398</v>
      </c>
      <c r="J422" s="16">
        <f t="shared" si="259"/>
        <v>0</v>
      </c>
      <c r="K422" s="16">
        <f t="shared" si="240"/>
        <v>-250816.29250132869</v>
      </c>
      <c r="L422" s="16">
        <f t="shared" si="260"/>
        <v>0</v>
      </c>
      <c r="M422" s="16">
        <f t="shared" si="241"/>
        <v>0</v>
      </c>
      <c r="N422" s="16">
        <f t="shared" si="261"/>
        <v>160066.2942267856</v>
      </c>
      <c r="O422" s="16">
        <f t="shared" si="262"/>
        <v>0</v>
      </c>
      <c r="P422" s="16">
        <f t="shared" si="242"/>
        <v>160066.2942267856</v>
      </c>
      <c r="Q422" s="16">
        <f t="shared" si="263"/>
        <v>11775.111183488722</v>
      </c>
      <c r="R422" s="16">
        <f t="shared" si="243"/>
        <v>0</v>
      </c>
      <c r="S422" s="16">
        <f t="shared" si="264"/>
        <v>-63864.150763823549</v>
      </c>
      <c r="T422" s="16">
        <f t="shared" si="265"/>
        <v>0</v>
      </c>
      <c r="U422" s="16">
        <f t="shared" si="244"/>
        <v>-63864.150763823549</v>
      </c>
      <c r="V422" s="16">
        <f t="shared" si="266"/>
        <v>0</v>
      </c>
      <c r="W422" s="16">
        <f t="shared" si="245"/>
        <v>0</v>
      </c>
      <c r="X422" s="16">
        <f t="shared" si="267"/>
        <v>35351.221573697047</v>
      </c>
      <c r="Y422" s="16">
        <f t="shared" si="268"/>
        <v>0</v>
      </c>
      <c r="Z422" s="16">
        <f t="shared" si="246"/>
        <v>35351.221573697047</v>
      </c>
      <c r="AA422" s="16">
        <f t="shared" si="269"/>
        <v>2574.7343091071807</v>
      </c>
      <c r="AB422" s="16">
        <f t="shared" si="247"/>
        <v>0</v>
      </c>
      <c r="AC422" s="16">
        <f t="shared" si="270"/>
        <v>-17160.997944856306</v>
      </c>
      <c r="AD422" s="16">
        <f t="shared" si="271"/>
        <v>0</v>
      </c>
      <c r="AE422" s="16">
        <f t="shared" si="248"/>
        <v>-17160.997944856306</v>
      </c>
      <c r="AF422" s="16">
        <f t="shared" si="272"/>
        <v>0</v>
      </c>
      <c r="AG422" s="16">
        <f t="shared" si="249"/>
        <v>0</v>
      </c>
      <c r="AH422" s="16">
        <f t="shared" si="273"/>
        <v>6808.7442974371988</v>
      </c>
      <c r="AI422" s="16">
        <f t="shared" si="274"/>
        <v>0</v>
      </c>
      <c r="AJ422" s="16">
        <f t="shared" si="250"/>
        <v>6808.7442974371988</v>
      </c>
      <c r="AK422" s="16">
        <f t="shared" si="275"/>
        <v>497.83667255558544</v>
      </c>
      <c r="AL422" s="16">
        <f t="shared" si="251"/>
        <v>0</v>
      </c>
      <c r="AM422" s="16">
        <f t="shared" si="276"/>
        <v>-5681.9596535470246</v>
      </c>
      <c r="AN422" s="16">
        <f t="shared" si="277"/>
        <v>0</v>
      </c>
      <c r="AO422" s="16">
        <f t="shared" si="252"/>
        <v>-5681.9596535470246</v>
      </c>
      <c r="AP422" s="16">
        <f t="shared" si="278"/>
        <v>0</v>
      </c>
      <c r="AQ422" s="16">
        <f t="shared" si="253"/>
        <v>0</v>
      </c>
      <c r="AR422" s="16">
        <f t="shared" si="279"/>
        <v>-5681.9596535470246</v>
      </c>
      <c r="AS422" s="16">
        <f t="shared" si="280"/>
        <v>0</v>
      </c>
      <c r="AT422" s="16">
        <f t="shared" si="254"/>
        <v>-5681.9596535470246</v>
      </c>
      <c r="AU422" s="16">
        <f t="shared" si="281"/>
        <v>0</v>
      </c>
    </row>
    <row r="423" spans="2:47">
      <c r="B423" s="13">
        <v>44</v>
      </c>
      <c r="C423" s="16">
        <f t="shared" si="237"/>
        <v>0</v>
      </c>
      <c r="D423" s="16">
        <f t="shared" si="255"/>
        <v>601541.85258971178</v>
      </c>
      <c r="E423" s="16">
        <f t="shared" si="256"/>
        <v>0</v>
      </c>
      <c r="F423" s="16">
        <f t="shared" si="238"/>
        <v>601541.85258971178</v>
      </c>
      <c r="G423" s="16">
        <f t="shared" si="257"/>
        <v>42875.710083306323</v>
      </c>
      <c r="H423" s="16">
        <f t="shared" si="239"/>
        <v>0</v>
      </c>
      <c r="I423" s="16">
        <f t="shared" si="258"/>
        <v>-258340.78127636857</v>
      </c>
      <c r="J423" s="16">
        <f t="shared" si="259"/>
        <v>0</v>
      </c>
      <c r="K423" s="16">
        <f t="shared" si="240"/>
        <v>-258340.78127636857</v>
      </c>
      <c r="L423" s="16">
        <f t="shared" si="260"/>
        <v>0</v>
      </c>
      <c r="M423" s="16">
        <f t="shared" si="241"/>
        <v>0</v>
      </c>
      <c r="N423" s="16">
        <f t="shared" si="261"/>
        <v>160066.2942267856</v>
      </c>
      <c r="O423" s="16">
        <f t="shared" si="262"/>
        <v>0</v>
      </c>
      <c r="P423" s="16">
        <f t="shared" si="242"/>
        <v>160066.2942267856</v>
      </c>
      <c r="Q423" s="16">
        <f t="shared" si="263"/>
        <v>11544.226650479139</v>
      </c>
      <c r="R423" s="16">
        <f t="shared" si="243"/>
        <v>0</v>
      </c>
      <c r="S423" s="16">
        <f t="shared" si="264"/>
        <v>-63864.150763823549</v>
      </c>
      <c r="T423" s="16">
        <f t="shared" si="265"/>
        <v>0</v>
      </c>
      <c r="U423" s="16">
        <f t="shared" si="244"/>
        <v>-63864.150763823549</v>
      </c>
      <c r="V423" s="16">
        <f t="shared" si="266"/>
        <v>0</v>
      </c>
      <c r="W423" s="16">
        <f t="shared" si="245"/>
        <v>0</v>
      </c>
      <c r="X423" s="16">
        <f t="shared" si="267"/>
        <v>35351.221573697047</v>
      </c>
      <c r="Y423" s="16">
        <f t="shared" si="268"/>
        <v>0</v>
      </c>
      <c r="Z423" s="16">
        <f t="shared" si="246"/>
        <v>35351.221573697047</v>
      </c>
      <c r="AA423" s="16">
        <f t="shared" si="269"/>
        <v>2524.2493226540987</v>
      </c>
      <c r="AB423" s="16">
        <f t="shared" si="247"/>
        <v>0</v>
      </c>
      <c r="AC423" s="16">
        <f t="shared" si="270"/>
        <v>-17160.997944856306</v>
      </c>
      <c r="AD423" s="16">
        <f t="shared" si="271"/>
        <v>0</v>
      </c>
      <c r="AE423" s="16">
        <f t="shared" si="248"/>
        <v>-17160.997944856306</v>
      </c>
      <c r="AF423" s="16">
        <f t="shared" si="272"/>
        <v>0</v>
      </c>
      <c r="AG423" s="16">
        <f t="shared" si="249"/>
        <v>0</v>
      </c>
      <c r="AH423" s="16">
        <f t="shared" si="273"/>
        <v>6808.7442974371988</v>
      </c>
      <c r="AI423" s="16">
        <f t="shared" si="274"/>
        <v>0</v>
      </c>
      <c r="AJ423" s="16">
        <f t="shared" si="250"/>
        <v>6808.7442974371988</v>
      </c>
      <c r="AK423" s="16">
        <f t="shared" si="275"/>
        <v>488.07516917214258</v>
      </c>
      <c r="AL423" s="16">
        <f t="shared" si="251"/>
        <v>0</v>
      </c>
      <c r="AM423" s="16">
        <f t="shared" si="276"/>
        <v>-5681.9596535470246</v>
      </c>
      <c r="AN423" s="16">
        <f t="shared" si="277"/>
        <v>0</v>
      </c>
      <c r="AO423" s="16">
        <f t="shared" si="252"/>
        <v>-5681.9596535470246</v>
      </c>
      <c r="AP423" s="16">
        <f t="shared" si="278"/>
        <v>0</v>
      </c>
      <c r="AQ423" s="16">
        <f t="shared" si="253"/>
        <v>0</v>
      </c>
      <c r="AR423" s="16">
        <f t="shared" si="279"/>
        <v>-5681.9596535470246</v>
      </c>
      <c r="AS423" s="16">
        <f t="shared" si="280"/>
        <v>0</v>
      </c>
      <c r="AT423" s="16">
        <f t="shared" si="254"/>
        <v>-5681.9596535470246</v>
      </c>
      <c r="AU423" s="16">
        <f t="shared" si="281"/>
        <v>0</v>
      </c>
    </row>
    <row r="424" spans="2:47">
      <c r="B424" s="13">
        <v>45</v>
      </c>
      <c r="C424" s="16">
        <f t="shared" si="237"/>
        <v>0</v>
      </c>
      <c r="D424" s="16">
        <f t="shared" si="255"/>
        <v>601541.85258971178</v>
      </c>
      <c r="E424" s="16">
        <f t="shared" si="256"/>
        <v>0</v>
      </c>
      <c r="F424" s="16">
        <f t="shared" si="238"/>
        <v>601541.85258971178</v>
      </c>
      <c r="G424" s="16">
        <f t="shared" si="257"/>
        <v>42035.009885594431</v>
      </c>
      <c r="H424" s="16">
        <f t="shared" si="239"/>
        <v>0</v>
      </c>
      <c r="I424" s="16">
        <f t="shared" si="258"/>
        <v>-258340.78127636857</v>
      </c>
      <c r="J424" s="16">
        <f t="shared" si="259"/>
        <v>0</v>
      </c>
      <c r="K424" s="16">
        <f t="shared" si="240"/>
        <v>-258340.78127636857</v>
      </c>
      <c r="L424" s="16">
        <f t="shared" si="260"/>
        <v>0</v>
      </c>
      <c r="M424" s="16">
        <f t="shared" si="241"/>
        <v>0</v>
      </c>
      <c r="N424" s="16">
        <f t="shared" si="261"/>
        <v>160066.2942267856</v>
      </c>
      <c r="O424" s="16">
        <f t="shared" si="262"/>
        <v>0</v>
      </c>
      <c r="P424" s="16">
        <f t="shared" si="242"/>
        <v>160066.2942267856</v>
      </c>
      <c r="Q424" s="16">
        <f t="shared" si="263"/>
        <v>11317.869265175626</v>
      </c>
      <c r="R424" s="16">
        <f t="shared" si="243"/>
        <v>0</v>
      </c>
      <c r="S424" s="16">
        <f t="shared" si="264"/>
        <v>-63864.150763823549</v>
      </c>
      <c r="T424" s="16">
        <f t="shared" si="265"/>
        <v>0</v>
      </c>
      <c r="U424" s="16">
        <f t="shared" si="244"/>
        <v>-63864.150763823549</v>
      </c>
      <c r="V424" s="16">
        <f t="shared" si="266"/>
        <v>0</v>
      </c>
      <c r="W424" s="16">
        <f t="shared" si="245"/>
        <v>0</v>
      </c>
      <c r="X424" s="16">
        <f t="shared" si="267"/>
        <v>35351.221573697047</v>
      </c>
      <c r="Y424" s="16">
        <f t="shared" si="268"/>
        <v>0</v>
      </c>
      <c r="Z424" s="16">
        <f t="shared" si="246"/>
        <v>35351.221573697047</v>
      </c>
      <c r="AA424" s="16">
        <f t="shared" si="269"/>
        <v>2474.7542378961753</v>
      </c>
      <c r="AB424" s="16">
        <f t="shared" si="247"/>
        <v>0</v>
      </c>
      <c r="AC424" s="16">
        <f t="shared" si="270"/>
        <v>-17160.997944856306</v>
      </c>
      <c r="AD424" s="16">
        <f t="shared" si="271"/>
        <v>0</v>
      </c>
      <c r="AE424" s="16">
        <f t="shared" si="248"/>
        <v>-17160.997944856306</v>
      </c>
      <c r="AF424" s="16">
        <f t="shared" si="272"/>
        <v>0</v>
      </c>
      <c r="AG424" s="16">
        <f t="shared" si="249"/>
        <v>0</v>
      </c>
      <c r="AH424" s="16">
        <f t="shared" si="273"/>
        <v>6808.7442974371988</v>
      </c>
      <c r="AI424" s="16">
        <f t="shared" si="274"/>
        <v>0</v>
      </c>
      <c r="AJ424" s="16">
        <f t="shared" si="250"/>
        <v>6808.7442974371988</v>
      </c>
      <c r="AK424" s="16">
        <f t="shared" si="275"/>
        <v>478.50506781582607</v>
      </c>
      <c r="AL424" s="16">
        <f t="shared" si="251"/>
        <v>0</v>
      </c>
      <c r="AM424" s="16">
        <f t="shared" si="276"/>
        <v>-5681.9596535470246</v>
      </c>
      <c r="AN424" s="16">
        <f t="shared" si="277"/>
        <v>0</v>
      </c>
      <c r="AO424" s="16">
        <f t="shared" si="252"/>
        <v>-5681.9596535470246</v>
      </c>
      <c r="AP424" s="16">
        <f t="shared" si="278"/>
        <v>0</v>
      </c>
      <c r="AQ424" s="16">
        <f t="shared" si="253"/>
        <v>0</v>
      </c>
      <c r="AR424" s="16">
        <f t="shared" si="279"/>
        <v>-5681.9596535470246</v>
      </c>
      <c r="AS424" s="16">
        <f t="shared" si="280"/>
        <v>0</v>
      </c>
      <c r="AT424" s="16">
        <f t="shared" si="254"/>
        <v>-5681.9596535470246</v>
      </c>
      <c r="AU424" s="16">
        <f t="shared" si="281"/>
        <v>0</v>
      </c>
    </row>
    <row r="425" spans="2:47">
      <c r="B425" s="13">
        <v>46</v>
      </c>
      <c r="C425" s="16">
        <f t="shared" si="237"/>
        <v>0</v>
      </c>
      <c r="D425" s="16">
        <f t="shared" si="255"/>
        <v>601541.85258971178</v>
      </c>
      <c r="E425" s="16">
        <f t="shared" si="256"/>
        <v>0</v>
      </c>
      <c r="F425" s="16">
        <f t="shared" si="238"/>
        <v>601541.85258971178</v>
      </c>
      <c r="G425" s="16">
        <f t="shared" si="257"/>
        <v>41210.794005484735</v>
      </c>
      <c r="H425" s="16">
        <f t="shared" si="239"/>
        <v>0</v>
      </c>
      <c r="I425" s="16">
        <f t="shared" si="258"/>
        <v>-258340.78127636857</v>
      </c>
      <c r="J425" s="16">
        <f t="shared" si="259"/>
        <v>0</v>
      </c>
      <c r="K425" s="16">
        <f t="shared" si="240"/>
        <v>-258340.78127636857</v>
      </c>
      <c r="L425" s="16">
        <f t="shared" si="260"/>
        <v>0</v>
      </c>
      <c r="M425" s="16">
        <f t="shared" si="241"/>
        <v>0</v>
      </c>
      <c r="N425" s="16">
        <f t="shared" si="261"/>
        <v>160066.2942267856</v>
      </c>
      <c r="O425" s="16">
        <f t="shared" si="262"/>
        <v>0</v>
      </c>
      <c r="P425" s="16">
        <f t="shared" si="242"/>
        <v>160066.2942267856</v>
      </c>
      <c r="Q425" s="16">
        <f t="shared" si="263"/>
        <v>11095.950259976104</v>
      </c>
      <c r="R425" s="16">
        <f t="shared" si="243"/>
        <v>0</v>
      </c>
      <c r="S425" s="16">
        <f t="shared" si="264"/>
        <v>-63864.150763823549</v>
      </c>
      <c r="T425" s="16">
        <f t="shared" si="265"/>
        <v>0</v>
      </c>
      <c r="U425" s="16">
        <f t="shared" si="244"/>
        <v>-63864.150763823549</v>
      </c>
      <c r="V425" s="16">
        <f t="shared" si="266"/>
        <v>0</v>
      </c>
      <c r="W425" s="16">
        <f t="shared" si="245"/>
        <v>0</v>
      </c>
      <c r="X425" s="16">
        <f t="shared" si="267"/>
        <v>35351.221573697047</v>
      </c>
      <c r="Y425" s="16">
        <f t="shared" si="268"/>
        <v>0</v>
      </c>
      <c r="Z425" s="16">
        <f t="shared" si="246"/>
        <v>35351.221573697047</v>
      </c>
      <c r="AA425" s="16">
        <f t="shared" si="269"/>
        <v>2426.22964499625</v>
      </c>
      <c r="AB425" s="16">
        <f t="shared" si="247"/>
        <v>0</v>
      </c>
      <c r="AC425" s="16">
        <f t="shared" si="270"/>
        <v>-17160.997944856306</v>
      </c>
      <c r="AD425" s="16">
        <f t="shared" si="271"/>
        <v>0</v>
      </c>
      <c r="AE425" s="16">
        <f t="shared" si="248"/>
        <v>-17160.997944856306</v>
      </c>
      <c r="AF425" s="16">
        <f t="shared" si="272"/>
        <v>0</v>
      </c>
      <c r="AG425" s="16">
        <f t="shared" si="249"/>
        <v>0</v>
      </c>
      <c r="AH425" s="16">
        <f t="shared" si="273"/>
        <v>6808.7442974371988</v>
      </c>
      <c r="AI425" s="16">
        <f t="shared" si="274"/>
        <v>0</v>
      </c>
      <c r="AJ425" s="16">
        <f t="shared" si="250"/>
        <v>6808.7442974371988</v>
      </c>
      <c r="AK425" s="16">
        <f t="shared" si="275"/>
        <v>469.12261550571185</v>
      </c>
      <c r="AL425" s="16">
        <f t="shared" si="251"/>
        <v>0</v>
      </c>
      <c r="AM425" s="16">
        <f t="shared" si="276"/>
        <v>-5681.9596535470246</v>
      </c>
      <c r="AN425" s="16">
        <f t="shared" si="277"/>
        <v>0</v>
      </c>
      <c r="AO425" s="16">
        <f t="shared" si="252"/>
        <v>-5681.9596535470246</v>
      </c>
      <c r="AP425" s="16">
        <f t="shared" si="278"/>
        <v>0</v>
      </c>
      <c r="AQ425" s="16">
        <f t="shared" si="253"/>
        <v>0</v>
      </c>
      <c r="AR425" s="16">
        <f t="shared" si="279"/>
        <v>-5681.9596535470246</v>
      </c>
      <c r="AS425" s="16">
        <f t="shared" si="280"/>
        <v>0</v>
      </c>
      <c r="AT425" s="16">
        <f t="shared" si="254"/>
        <v>-5681.9596535470246</v>
      </c>
      <c r="AU425" s="16">
        <f t="shared" si="281"/>
        <v>0</v>
      </c>
    </row>
    <row r="426" spans="2:47">
      <c r="B426" s="13">
        <v>47</v>
      </c>
      <c r="C426" s="16">
        <f t="shared" si="237"/>
        <v>0</v>
      </c>
      <c r="D426" s="16">
        <f t="shared" si="255"/>
        <v>601541.85258971178</v>
      </c>
      <c r="E426" s="16">
        <f t="shared" si="256"/>
        <v>0</v>
      </c>
      <c r="F426" s="16">
        <f t="shared" si="238"/>
        <v>601541.85258971178</v>
      </c>
      <c r="G426" s="16">
        <f t="shared" si="257"/>
        <v>40402.739221063464</v>
      </c>
      <c r="H426" s="16">
        <f t="shared" si="239"/>
        <v>0</v>
      </c>
      <c r="I426" s="16">
        <f t="shared" si="258"/>
        <v>-258340.78127636857</v>
      </c>
      <c r="J426" s="16">
        <f t="shared" si="259"/>
        <v>0</v>
      </c>
      <c r="K426" s="16">
        <f t="shared" si="240"/>
        <v>-258340.78127636857</v>
      </c>
      <c r="L426" s="16">
        <f t="shared" si="260"/>
        <v>0</v>
      </c>
      <c r="M426" s="16">
        <f t="shared" si="241"/>
        <v>0</v>
      </c>
      <c r="N426" s="16">
        <f t="shared" si="261"/>
        <v>160066.2942267856</v>
      </c>
      <c r="O426" s="16">
        <f t="shared" si="262"/>
        <v>0</v>
      </c>
      <c r="P426" s="16">
        <f t="shared" si="242"/>
        <v>160066.2942267856</v>
      </c>
      <c r="Q426" s="16">
        <f t="shared" si="263"/>
        <v>10878.382607819709</v>
      </c>
      <c r="R426" s="16">
        <f t="shared" si="243"/>
        <v>0</v>
      </c>
      <c r="S426" s="16">
        <f t="shared" si="264"/>
        <v>-63864.150763823549</v>
      </c>
      <c r="T426" s="16">
        <f t="shared" si="265"/>
        <v>0</v>
      </c>
      <c r="U426" s="16">
        <f t="shared" si="244"/>
        <v>-63864.150763823549</v>
      </c>
      <c r="V426" s="16">
        <f t="shared" si="266"/>
        <v>0</v>
      </c>
      <c r="W426" s="16">
        <f t="shared" si="245"/>
        <v>0</v>
      </c>
      <c r="X426" s="16">
        <f t="shared" si="267"/>
        <v>35351.221573697047</v>
      </c>
      <c r="Y426" s="16">
        <f t="shared" si="268"/>
        <v>0</v>
      </c>
      <c r="Z426" s="16">
        <f t="shared" si="246"/>
        <v>35351.221573697047</v>
      </c>
      <c r="AA426" s="16">
        <f t="shared" si="269"/>
        <v>2378.6565147022061</v>
      </c>
      <c r="AB426" s="16">
        <f t="shared" si="247"/>
        <v>0</v>
      </c>
      <c r="AC426" s="16">
        <f t="shared" si="270"/>
        <v>-17160.997944856306</v>
      </c>
      <c r="AD426" s="16">
        <f t="shared" si="271"/>
        <v>0</v>
      </c>
      <c r="AE426" s="16">
        <f t="shared" si="248"/>
        <v>-17160.997944856306</v>
      </c>
      <c r="AF426" s="16">
        <f t="shared" si="272"/>
        <v>0</v>
      </c>
      <c r="AG426" s="16">
        <f t="shared" si="249"/>
        <v>0</v>
      </c>
      <c r="AH426" s="16">
        <f t="shared" si="273"/>
        <v>6808.7442974371988</v>
      </c>
      <c r="AI426" s="16">
        <f t="shared" si="274"/>
        <v>0</v>
      </c>
      <c r="AJ426" s="16">
        <f t="shared" si="250"/>
        <v>6808.7442974371988</v>
      </c>
      <c r="AK426" s="16">
        <f t="shared" si="275"/>
        <v>459.92413284873709</v>
      </c>
      <c r="AL426" s="16">
        <f t="shared" si="251"/>
        <v>0</v>
      </c>
      <c r="AM426" s="16">
        <f t="shared" si="276"/>
        <v>-5681.9596535470246</v>
      </c>
      <c r="AN426" s="16">
        <f t="shared" si="277"/>
        <v>0</v>
      </c>
      <c r="AO426" s="16">
        <f t="shared" si="252"/>
        <v>-5681.9596535470246</v>
      </c>
      <c r="AP426" s="16">
        <f t="shared" si="278"/>
        <v>0</v>
      </c>
      <c r="AQ426" s="16">
        <f t="shared" si="253"/>
        <v>0</v>
      </c>
      <c r="AR426" s="16">
        <f t="shared" si="279"/>
        <v>-5681.9596535470246</v>
      </c>
      <c r="AS426" s="16">
        <f t="shared" si="280"/>
        <v>0</v>
      </c>
      <c r="AT426" s="16">
        <f t="shared" si="254"/>
        <v>-5681.9596535470246</v>
      </c>
      <c r="AU426" s="16">
        <f t="shared" si="281"/>
        <v>0</v>
      </c>
    </row>
    <row r="427" spans="2:47">
      <c r="B427" s="13">
        <v>48</v>
      </c>
      <c r="C427" s="16">
        <f t="shared" si="237"/>
        <v>0</v>
      </c>
      <c r="D427" s="16">
        <f t="shared" si="255"/>
        <v>601541.85258971178</v>
      </c>
      <c r="E427" s="16">
        <f t="shared" si="256"/>
        <v>0</v>
      </c>
      <c r="F427" s="16">
        <f t="shared" si="238"/>
        <v>601541.85258971178</v>
      </c>
      <c r="G427" s="16">
        <f t="shared" si="257"/>
        <v>39610.528648101434</v>
      </c>
      <c r="H427" s="16">
        <f t="shared" si="239"/>
        <v>0</v>
      </c>
      <c r="I427" s="16">
        <f t="shared" si="258"/>
        <v>-258340.78127636857</v>
      </c>
      <c r="J427" s="16">
        <f t="shared" si="259"/>
        <v>0</v>
      </c>
      <c r="K427" s="16">
        <f t="shared" si="240"/>
        <v>-258340.78127636857</v>
      </c>
      <c r="L427" s="16">
        <f t="shared" si="260"/>
        <v>0</v>
      </c>
      <c r="M427" s="16">
        <f t="shared" si="241"/>
        <v>0</v>
      </c>
      <c r="N427" s="16">
        <f t="shared" si="261"/>
        <v>160066.2942267856</v>
      </c>
      <c r="O427" s="16">
        <f t="shared" si="262"/>
        <v>0</v>
      </c>
      <c r="P427" s="16">
        <f t="shared" si="242"/>
        <v>160066.2942267856</v>
      </c>
      <c r="Q427" s="16">
        <f t="shared" si="263"/>
        <v>10665.080988058538</v>
      </c>
      <c r="R427" s="16">
        <f t="shared" si="243"/>
        <v>0</v>
      </c>
      <c r="S427" s="16">
        <f t="shared" si="264"/>
        <v>-63864.150763823549</v>
      </c>
      <c r="T427" s="16">
        <f t="shared" si="265"/>
        <v>0</v>
      </c>
      <c r="U427" s="16">
        <f t="shared" si="244"/>
        <v>-63864.150763823549</v>
      </c>
      <c r="V427" s="16">
        <f t="shared" si="266"/>
        <v>0</v>
      </c>
      <c r="W427" s="16">
        <f t="shared" si="245"/>
        <v>0</v>
      </c>
      <c r="X427" s="16">
        <f t="shared" si="267"/>
        <v>35351.221573697047</v>
      </c>
      <c r="Y427" s="16">
        <f t="shared" si="268"/>
        <v>0</v>
      </c>
      <c r="Z427" s="16">
        <f t="shared" si="246"/>
        <v>35351.221573697047</v>
      </c>
      <c r="AA427" s="16">
        <f t="shared" si="269"/>
        <v>2332.0161908845157</v>
      </c>
      <c r="AB427" s="16">
        <f t="shared" si="247"/>
        <v>0</v>
      </c>
      <c r="AC427" s="16">
        <f t="shared" si="270"/>
        <v>-17160.997944856306</v>
      </c>
      <c r="AD427" s="16">
        <f t="shared" si="271"/>
        <v>0</v>
      </c>
      <c r="AE427" s="16">
        <f t="shared" si="248"/>
        <v>-17160.997944856306</v>
      </c>
      <c r="AF427" s="16">
        <f t="shared" si="272"/>
        <v>0</v>
      </c>
      <c r="AG427" s="16">
        <f t="shared" si="249"/>
        <v>0</v>
      </c>
      <c r="AH427" s="16">
        <f t="shared" si="273"/>
        <v>6808.7442974371988</v>
      </c>
      <c r="AI427" s="16">
        <f t="shared" si="274"/>
        <v>0</v>
      </c>
      <c r="AJ427" s="16">
        <f t="shared" si="250"/>
        <v>6808.7442974371988</v>
      </c>
      <c r="AK427" s="16">
        <f t="shared" si="275"/>
        <v>450.90601259680108</v>
      </c>
      <c r="AL427" s="16">
        <f t="shared" si="251"/>
        <v>0</v>
      </c>
      <c r="AM427" s="16">
        <f t="shared" si="276"/>
        <v>-5681.9596535470246</v>
      </c>
      <c r="AN427" s="16">
        <f t="shared" si="277"/>
        <v>0</v>
      </c>
      <c r="AO427" s="16">
        <f t="shared" si="252"/>
        <v>-5681.9596535470246</v>
      </c>
      <c r="AP427" s="16">
        <f t="shared" si="278"/>
        <v>0</v>
      </c>
      <c r="AQ427" s="16">
        <f t="shared" si="253"/>
        <v>0</v>
      </c>
      <c r="AR427" s="16">
        <f t="shared" si="279"/>
        <v>-5681.9596535470246</v>
      </c>
      <c r="AS427" s="16">
        <f t="shared" si="280"/>
        <v>0</v>
      </c>
      <c r="AT427" s="16">
        <f t="shared" si="254"/>
        <v>-5681.9596535470246</v>
      </c>
      <c r="AU427" s="16">
        <f t="shared" si="281"/>
        <v>0</v>
      </c>
    </row>
    <row r="428" spans="2:47">
      <c r="B428" s="13">
        <v>49</v>
      </c>
      <c r="C428" s="16">
        <f t="shared" si="237"/>
        <v>0</v>
      </c>
      <c r="D428" s="16">
        <f t="shared" si="255"/>
        <v>601541.85258971178</v>
      </c>
      <c r="E428" s="16">
        <f t="shared" si="256"/>
        <v>0</v>
      </c>
      <c r="F428" s="16">
        <f t="shared" si="238"/>
        <v>601541.85258971178</v>
      </c>
      <c r="G428" s="16">
        <f t="shared" si="257"/>
        <v>38833.851615785716</v>
      </c>
      <c r="H428" s="16">
        <f t="shared" si="239"/>
        <v>0</v>
      </c>
      <c r="I428" s="16">
        <f t="shared" si="258"/>
        <v>-258340.78127636857</v>
      </c>
      <c r="J428" s="16">
        <f t="shared" si="259"/>
        <v>0</v>
      </c>
      <c r="K428" s="16">
        <f t="shared" si="240"/>
        <v>-258340.78127636857</v>
      </c>
      <c r="L428" s="16">
        <f t="shared" si="260"/>
        <v>0</v>
      </c>
      <c r="M428" s="16">
        <f t="shared" si="241"/>
        <v>0</v>
      </c>
      <c r="N428" s="16">
        <f t="shared" si="261"/>
        <v>160066.2942267856</v>
      </c>
      <c r="O428" s="16">
        <f t="shared" si="262"/>
        <v>0</v>
      </c>
      <c r="P428" s="16">
        <f t="shared" si="242"/>
        <v>160066.2942267856</v>
      </c>
      <c r="Q428" s="16">
        <f t="shared" si="263"/>
        <v>10455.961752998566</v>
      </c>
      <c r="R428" s="16">
        <f t="shared" si="243"/>
        <v>0</v>
      </c>
      <c r="S428" s="16">
        <f t="shared" si="264"/>
        <v>-63864.150763823549</v>
      </c>
      <c r="T428" s="16">
        <f t="shared" si="265"/>
        <v>0</v>
      </c>
      <c r="U428" s="16">
        <f t="shared" si="244"/>
        <v>-63864.150763823549</v>
      </c>
      <c r="V428" s="16">
        <f t="shared" si="266"/>
        <v>0</v>
      </c>
      <c r="W428" s="16">
        <f t="shared" si="245"/>
        <v>0</v>
      </c>
      <c r="X428" s="16">
        <f t="shared" si="267"/>
        <v>35351.221573697047</v>
      </c>
      <c r="Y428" s="16">
        <f t="shared" si="268"/>
        <v>0</v>
      </c>
      <c r="Z428" s="16">
        <f t="shared" si="246"/>
        <v>35351.221573697047</v>
      </c>
      <c r="AA428" s="16">
        <f t="shared" si="269"/>
        <v>2286.2903832201132</v>
      </c>
      <c r="AB428" s="16">
        <f t="shared" si="247"/>
        <v>0</v>
      </c>
      <c r="AC428" s="16">
        <f t="shared" si="270"/>
        <v>-17160.997944856306</v>
      </c>
      <c r="AD428" s="16">
        <f t="shared" si="271"/>
        <v>0</v>
      </c>
      <c r="AE428" s="16">
        <f t="shared" si="248"/>
        <v>-17160.997944856306</v>
      </c>
      <c r="AF428" s="16">
        <f t="shared" si="272"/>
        <v>0</v>
      </c>
      <c r="AG428" s="16">
        <f t="shared" si="249"/>
        <v>0</v>
      </c>
      <c r="AH428" s="16">
        <f t="shared" si="273"/>
        <v>6808.7442974371988</v>
      </c>
      <c r="AI428" s="16">
        <f t="shared" si="274"/>
        <v>0</v>
      </c>
      <c r="AJ428" s="16">
        <f t="shared" si="250"/>
        <v>6808.7442974371988</v>
      </c>
      <c r="AK428" s="16">
        <f t="shared" si="275"/>
        <v>442.06471823215793</v>
      </c>
      <c r="AL428" s="16">
        <f t="shared" si="251"/>
        <v>0</v>
      </c>
      <c r="AM428" s="16">
        <f t="shared" si="276"/>
        <v>-5681.9596535470246</v>
      </c>
      <c r="AN428" s="16">
        <f t="shared" si="277"/>
        <v>0</v>
      </c>
      <c r="AO428" s="16">
        <f t="shared" si="252"/>
        <v>-5681.9596535470246</v>
      </c>
      <c r="AP428" s="16">
        <f t="shared" si="278"/>
        <v>0</v>
      </c>
      <c r="AQ428" s="16">
        <f t="shared" si="253"/>
        <v>0</v>
      </c>
      <c r="AR428" s="16">
        <f t="shared" si="279"/>
        <v>-5681.9596535470246</v>
      </c>
      <c r="AS428" s="16">
        <f t="shared" si="280"/>
        <v>0</v>
      </c>
      <c r="AT428" s="16">
        <f t="shared" si="254"/>
        <v>-5681.9596535470246</v>
      </c>
      <c r="AU428" s="16">
        <f t="shared" si="281"/>
        <v>0</v>
      </c>
    </row>
    <row r="429" spans="2:47">
      <c r="B429" s="13">
        <v>50</v>
      </c>
      <c r="C429" s="16">
        <f t="shared" si="237"/>
        <v>0</v>
      </c>
      <c r="D429" s="16">
        <f t="shared" si="255"/>
        <v>601541.85258971178</v>
      </c>
      <c r="E429" s="16">
        <f t="shared" si="256"/>
        <v>0</v>
      </c>
      <c r="F429" s="16">
        <f t="shared" si="238"/>
        <v>601541.85258971178</v>
      </c>
      <c r="G429" s="16">
        <f t="shared" si="257"/>
        <v>38072.403544887959</v>
      </c>
      <c r="H429" s="16">
        <f t="shared" si="239"/>
        <v>0</v>
      </c>
      <c r="I429" s="16">
        <f t="shared" si="258"/>
        <v>-258340.78127636857</v>
      </c>
      <c r="J429" s="16">
        <f t="shared" si="259"/>
        <v>0</v>
      </c>
      <c r="K429" s="16">
        <f t="shared" si="240"/>
        <v>-258340.78127636857</v>
      </c>
      <c r="L429" s="16">
        <f t="shared" si="260"/>
        <v>0</v>
      </c>
      <c r="M429" s="16">
        <f t="shared" si="241"/>
        <v>0</v>
      </c>
      <c r="N429" s="16">
        <f t="shared" si="261"/>
        <v>160066.2942267856</v>
      </c>
      <c r="O429" s="16">
        <f t="shared" si="262"/>
        <v>0</v>
      </c>
      <c r="P429" s="16">
        <f t="shared" si="242"/>
        <v>160066.2942267856</v>
      </c>
      <c r="Q429" s="16">
        <f t="shared" si="263"/>
        <v>10250.942895096634</v>
      </c>
      <c r="R429" s="16">
        <f t="shared" si="243"/>
        <v>0</v>
      </c>
      <c r="S429" s="16">
        <f t="shared" si="264"/>
        <v>-63864.150763823549</v>
      </c>
      <c r="T429" s="16">
        <f t="shared" si="265"/>
        <v>0</v>
      </c>
      <c r="U429" s="16">
        <f t="shared" si="244"/>
        <v>-63864.150763823549</v>
      </c>
      <c r="V429" s="16">
        <f t="shared" si="266"/>
        <v>0</v>
      </c>
      <c r="W429" s="16">
        <f t="shared" si="245"/>
        <v>0</v>
      </c>
      <c r="X429" s="16">
        <f t="shared" si="267"/>
        <v>35351.221573697047</v>
      </c>
      <c r="Y429" s="16">
        <f t="shared" si="268"/>
        <v>0</v>
      </c>
      <c r="Z429" s="16">
        <f t="shared" si="246"/>
        <v>35351.221573697047</v>
      </c>
      <c r="AA429" s="16">
        <f t="shared" si="269"/>
        <v>2241.4611600197186</v>
      </c>
      <c r="AB429" s="16">
        <f t="shared" si="247"/>
        <v>0</v>
      </c>
      <c r="AC429" s="16">
        <f t="shared" si="270"/>
        <v>-17160.997944856306</v>
      </c>
      <c r="AD429" s="16">
        <f t="shared" si="271"/>
        <v>0</v>
      </c>
      <c r="AE429" s="16">
        <f t="shared" si="248"/>
        <v>-17160.997944856306</v>
      </c>
      <c r="AF429" s="16">
        <f t="shared" si="272"/>
        <v>0</v>
      </c>
      <c r="AG429" s="16">
        <f t="shared" si="249"/>
        <v>0</v>
      </c>
      <c r="AH429" s="16">
        <f t="shared" si="273"/>
        <v>6808.7442974371988</v>
      </c>
      <c r="AI429" s="16">
        <f t="shared" si="274"/>
        <v>0</v>
      </c>
      <c r="AJ429" s="16">
        <f t="shared" si="250"/>
        <v>6808.7442974371988</v>
      </c>
      <c r="AK429" s="16">
        <f t="shared" si="275"/>
        <v>433.39678258054698</v>
      </c>
      <c r="AL429" s="16">
        <f t="shared" si="251"/>
        <v>0</v>
      </c>
      <c r="AM429" s="16">
        <f t="shared" si="276"/>
        <v>-5681.9596535470246</v>
      </c>
      <c r="AN429" s="16">
        <f t="shared" si="277"/>
        <v>0</v>
      </c>
      <c r="AO429" s="16">
        <f t="shared" si="252"/>
        <v>-5681.9596535470246</v>
      </c>
      <c r="AP429" s="16">
        <f t="shared" si="278"/>
        <v>0</v>
      </c>
      <c r="AQ429" s="16">
        <f t="shared" si="253"/>
        <v>0</v>
      </c>
      <c r="AR429" s="16">
        <f t="shared" si="279"/>
        <v>-5681.9596535470246</v>
      </c>
      <c r="AS429" s="16">
        <f t="shared" si="280"/>
        <v>0</v>
      </c>
      <c r="AT429" s="16">
        <f t="shared" si="254"/>
        <v>-5681.9596535470246</v>
      </c>
      <c r="AU429" s="16">
        <f t="shared" si="281"/>
        <v>0</v>
      </c>
    </row>
    <row r="430" spans="2:47">
      <c r="B430" s="13">
        <v>51</v>
      </c>
      <c r="C430" s="16">
        <f t="shared" si="237"/>
        <v>0</v>
      </c>
      <c r="D430" s="16">
        <f t="shared" si="255"/>
        <v>601541.85258971178</v>
      </c>
      <c r="E430" s="16">
        <f t="shared" si="256"/>
        <v>0</v>
      </c>
      <c r="F430" s="16">
        <f t="shared" si="238"/>
        <v>601541.85258971178</v>
      </c>
      <c r="G430" s="16">
        <f t="shared" si="257"/>
        <v>37325.88582832153</v>
      </c>
      <c r="H430" s="16">
        <f t="shared" si="239"/>
        <v>0</v>
      </c>
      <c r="I430" s="16">
        <f t="shared" si="258"/>
        <v>-258340.78127636857</v>
      </c>
      <c r="J430" s="16">
        <f t="shared" si="259"/>
        <v>0</v>
      </c>
      <c r="K430" s="16">
        <f t="shared" si="240"/>
        <v>-258340.78127636857</v>
      </c>
      <c r="L430" s="16">
        <f t="shared" si="260"/>
        <v>0</v>
      </c>
      <c r="M430" s="16">
        <f t="shared" si="241"/>
        <v>0</v>
      </c>
      <c r="N430" s="16">
        <f t="shared" si="261"/>
        <v>160066.2942267856</v>
      </c>
      <c r="O430" s="16">
        <f t="shared" si="262"/>
        <v>0</v>
      </c>
      <c r="P430" s="16">
        <f t="shared" si="242"/>
        <v>160066.2942267856</v>
      </c>
      <c r="Q430" s="16">
        <f t="shared" si="263"/>
        <v>10049.944014800622</v>
      </c>
      <c r="R430" s="16">
        <f t="shared" si="243"/>
        <v>0</v>
      </c>
      <c r="S430" s="16">
        <f t="shared" si="264"/>
        <v>-63864.150763823549</v>
      </c>
      <c r="T430" s="16">
        <f t="shared" si="265"/>
        <v>0</v>
      </c>
      <c r="U430" s="16">
        <f t="shared" si="244"/>
        <v>-63864.150763823549</v>
      </c>
      <c r="V430" s="16">
        <f t="shared" si="266"/>
        <v>0</v>
      </c>
      <c r="W430" s="16">
        <f t="shared" si="245"/>
        <v>0</v>
      </c>
      <c r="X430" s="16">
        <f t="shared" si="267"/>
        <v>35351.221573697047</v>
      </c>
      <c r="Y430" s="16">
        <f t="shared" si="268"/>
        <v>0</v>
      </c>
      <c r="Z430" s="16">
        <f t="shared" si="246"/>
        <v>35351.221573697047</v>
      </c>
      <c r="AA430" s="16">
        <f t="shared" si="269"/>
        <v>2197.5109411958024</v>
      </c>
      <c r="AB430" s="16">
        <f t="shared" si="247"/>
        <v>0</v>
      </c>
      <c r="AC430" s="16">
        <f t="shared" si="270"/>
        <v>-17160.997944856306</v>
      </c>
      <c r="AD430" s="16">
        <f t="shared" si="271"/>
        <v>0</v>
      </c>
      <c r="AE430" s="16">
        <f t="shared" si="248"/>
        <v>-17160.997944856306</v>
      </c>
      <c r="AF430" s="16">
        <f t="shared" si="272"/>
        <v>0</v>
      </c>
      <c r="AG430" s="16">
        <f t="shared" si="249"/>
        <v>0</v>
      </c>
      <c r="AH430" s="16">
        <f t="shared" si="273"/>
        <v>6808.7442974371988</v>
      </c>
      <c r="AI430" s="16">
        <f t="shared" si="274"/>
        <v>0</v>
      </c>
      <c r="AJ430" s="16">
        <f t="shared" si="250"/>
        <v>6808.7442974371988</v>
      </c>
      <c r="AK430" s="16">
        <f t="shared" si="275"/>
        <v>424.89880645151663</v>
      </c>
      <c r="AL430" s="16">
        <f t="shared" si="251"/>
        <v>0</v>
      </c>
      <c r="AM430" s="16">
        <f t="shared" si="276"/>
        <v>-5681.9596535470246</v>
      </c>
      <c r="AN430" s="16">
        <f t="shared" si="277"/>
        <v>0</v>
      </c>
      <c r="AO430" s="16">
        <f t="shared" si="252"/>
        <v>-5681.9596535470246</v>
      </c>
      <c r="AP430" s="16">
        <f t="shared" si="278"/>
        <v>0</v>
      </c>
      <c r="AQ430" s="16">
        <f t="shared" si="253"/>
        <v>0</v>
      </c>
      <c r="AR430" s="16">
        <f t="shared" si="279"/>
        <v>-5681.9596535470246</v>
      </c>
      <c r="AS430" s="16">
        <f t="shared" si="280"/>
        <v>0</v>
      </c>
      <c r="AT430" s="16">
        <f t="shared" si="254"/>
        <v>-5681.9596535470246</v>
      </c>
      <c r="AU430" s="16">
        <f t="shared" si="281"/>
        <v>0</v>
      </c>
    </row>
    <row r="431" spans="2:47">
      <c r="B431" s="13">
        <v>52</v>
      </c>
      <c r="C431" s="16">
        <f t="shared" si="237"/>
        <v>0</v>
      </c>
      <c r="D431" s="16">
        <f t="shared" si="255"/>
        <v>601541.85258971178</v>
      </c>
      <c r="E431" s="16">
        <f t="shared" si="256"/>
        <v>0</v>
      </c>
      <c r="F431" s="16">
        <f t="shared" si="238"/>
        <v>601541.85258971178</v>
      </c>
      <c r="G431" s="16">
        <f t="shared" si="257"/>
        <v>36594.005714040715</v>
      </c>
      <c r="H431" s="16">
        <f t="shared" si="239"/>
        <v>0</v>
      </c>
      <c r="I431" s="16">
        <f t="shared" si="258"/>
        <v>-258340.78127636857</v>
      </c>
      <c r="J431" s="16">
        <f t="shared" si="259"/>
        <v>0</v>
      </c>
      <c r="K431" s="16">
        <f t="shared" si="240"/>
        <v>-258340.78127636857</v>
      </c>
      <c r="L431" s="16">
        <f t="shared" si="260"/>
        <v>0</v>
      </c>
      <c r="M431" s="16">
        <f t="shared" si="241"/>
        <v>0</v>
      </c>
      <c r="N431" s="16">
        <f t="shared" si="261"/>
        <v>160066.2942267856</v>
      </c>
      <c r="O431" s="16">
        <f t="shared" si="262"/>
        <v>0</v>
      </c>
      <c r="P431" s="16">
        <f t="shared" si="242"/>
        <v>160066.2942267856</v>
      </c>
      <c r="Q431" s="16">
        <f t="shared" si="263"/>
        <v>9852.8862890202163</v>
      </c>
      <c r="R431" s="16">
        <f t="shared" si="243"/>
        <v>0</v>
      </c>
      <c r="S431" s="16">
        <f t="shared" si="264"/>
        <v>-63864.150763823549</v>
      </c>
      <c r="T431" s="16">
        <f t="shared" si="265"/>
        <v>0</v>
      </c>
      <c r="U431" s="16">
        <f t="shared" si="244"/>
        <v>-63864.150763823549</v>
      </c>
      <c r="V431" s="16">
        <f t="shared" si="266"/>
        <v>0</v>
      </c>
      <c r="W431" s="16">
        <f t="shared" si="245"/>
        <v>0</v>
      </c>
      <c r="X431" s="16">
        <f t="shared" si="267"/>
        <v>35351.221573697047</v>
      </c>
      <c r="Y431" s="16">
        <f t="shared" si="268"/>
        <v>0</v>
      </c>
      <c r="Z431" s="16">
        <f t="shared" si="246"/>
        <v>35351.221573697047</v>
      </c>
      <c r="AA431" s="16">
        <f t="shared" si="269"/>
        <v>2154.4224913684338</v>
      </c>
      <c r="AB431" s="16">
        <f t="shared" si="247"/>
        <v>0</v>
      </c>
      <c r="AC431" s="16">
        <f t="shared" si="270"/>
        <v>-17160.997944856306</v>
      </c>
      <c r="AD431" s="16">
        <f t="shared" si="271"/>
        <v>0</v>
      </c>
      <c r="AE431" s="16">
        <f t="shared" si="248"/>
        <v>-17160.997944856306</v>
      </c>
      <c r="AF431" s="16">
        <f t="shared" si="272"/>
        <v>0</v>
      </c>
      <c r="AG431" s="16">
        <f t="shared" si="249"/>
        <v>0</v>
      </c>
      <c r="AH431" s="16">
        <f t="shared" si="273"/>
        <v>6808.7442974371988</v>
      </c>
      <c r="AI431" s="16">
        <f t="shared" si="274"/>
        <v>0</v>
      </c>
      <c r="AJ431" s="16">
        <f t="shared" si="250"/>
        <v>6808.7442974371988</v>
      </c>
      <c r="AK431" s="16">
        <f t="shared" si="275"/>
        <v>416.56745730540848</v>
      </c>
      <c r="AL431" s="16">
        <f t="shared" si="251"/>
        <v>0</v>
      </c>
      <c r="AM431" s="16">
        <f t="shared" si="276"/>
        <v>-5681.9596535470246</v>
      </c>
      <c r="AN431" s="16">
        <f t="shared" si="277"/>
        <v>0</v>
      </c>
      <c r="AO431" s="16">
        <f t="shared" si="252"/>
        <v>-5681.9596535470246</v>
      </c>
      <c r="AP431" s="16">
        <f t="shared" si="278"/>
        <v>0</v>
      </c>
      <c r="AQ431" s="16">
        <f t="shared" si="253"/>
        <v>0</v>
      </c>
      <c r="AR431" s="16">
        <f t="shared" si="279"/>
        <v>-5681.9596535470246</v>
      </c>
      <c r="AS431" s="16">
        <f t="shared" si="280"/>
        <v>0</v>
      </c>
      <c r="AT431" s="16">
        <f t="shared" si="254"/>
        <v>-5681.9596535470246</v>
      </c>
      <c r="AU431" s="16">
        <f t="shared" si="281"/>
        <v>0</v>
      </c>
    </row>
    <row r="432" spans="2:47">
      <c r="B432" s="13">
        <v>53</v>
      </c>
      <c r="C432" s="16">
        <f t="shared" si="237"/>
        <v>0</v>
      </c>
      <c r="D432" s="16">
        <f t="shared" si="255"/>
        <v>601541.85258971178</v>
      </c>
      <c r="E432" s="16">
        <f t="shared" si="256"/>
        <v>0</v>
      </c>
      <c r="F432" s="16">
        <f t="shared" si="238"/>
        <v>601541.85258971178</v>
      </c>
      <c r="G432" s="16">
        <f t="shared" si="257"/>
        <v>35876.476190235997</v>
      </c>
      <c r="H432" s="16">
        <f t="shared" si="239"/>
        <v>0</v>
      </c>
      <c r="I432" s="16">
        <f t="shared" si="258"/>
        <v>-258340.78127636857</v>
      </c>
      <c r="J432" s="16">
        <f t="shared" si="259"/>
        <v>0</v>
      </c>
      <c r="K432" s="16">
        <f t="shared" si="240"/>
        <v>-258340.78127636857</v>
      </c>
      <c r="L432" s="16">
        <f t="shared" si="260"/>
        <v>0</v>
      </c>
      <c r="M432" s="16">
        <f t="shared" si="241"/>
        <v>0</v>
      </c>
      <c r="N432" s="16">
        <f t="shared" si="261"/>
        <v>160066.2942267856</v>
      </c>
      <c r="O432" s="16">
        <f t="shared" si="262"/>
        <v>0</v>
      </c>
      <c r="P432" s="16">
        <f t="shared" si="242"/>
        <v>160066.2942267856</v>
      </c>
      <c r="Q432" s="16">
        <f t="shared" si="263"/>
        <v>9659.6924402158984</v>
      </c>
      <c r="R432" s="16">
        <f t="shared" si="243"/>
        <v>0</v>
      </c>
      <c r="S432" s="16">
        <f t="shared" si="264"/>
        <v>-63864.150763823549</v>
      </c>
      <c r="T432" s="16">
        <f t="shared" si="265"/>
        <v>0</v>
      </c>
      <c r="U432" s="16">
        <f t="shared" si="244"/>
        <v>-63864.150763823549</v>
      </c>
      <c r="V432" s="16">
        <f t="shared" si="266"/>
        <v>0</v>
      </c>
      <c r="W432" s="16">
        <f t="shared" si="245"/>
        <v>0</v>
      </c>
      <c r="X432" s="16">
        <f t="shared" si="267"/>
        <v>35351.221573697047</v>
      </c>
      <c r="Y432" s="16">
        <f t="shared" si="268"/>
        <v>0</v>
      </c>
      <c r="Z432" s="16">
        <f t="shared" si="246"/>
        <v>35351.221573697047</v>
      </c>
      <c r="AA432" s="16">
        <f t="shared" si="269"/>
        <v>2112.1789131063078</v>
      </c>
      <c r="AB432" s="16">
        <f t="shared" si="247"/>
        <v>0</v>
      </c>
      <c r="AC432" s="16">
        <f t="shared" si="270"/>
        <v>-17160.997944856306</v>
      </c>
      <c r="AD432" s="16">
        <f t="shared" si="271"/>
        <v>0</v>
      </c>
      <c r="AE432" s="16">
        <f t="shared" si="248"/>
        <v>-17160.997944856306</v>
      </c>
      <c r="AF432" s="16">
        <f t="shared" si="272"/>
        <v>0</v>
      </c>
      <c r="AG432" s="16">
        <f t="shared" si="249"/>
        <v>0</v>
      </c>
      <c r="AH432" s="16">
        <f t="shared" si="273"/>
        <v>6808.7442974371988</v>
      </c>
      <c r="AI432" s="16">
        <f t="shared" si="274"/>
        <v>0</v>
      </c>
      <c r="AJ432" s="16">
        <f t="shared" si="250"/>
        <v>6808.7442974371988</v>
      </c>
      <c r="AK432" s="16">
        <f t="shared" si="275"/>
        <v>408.39946794647892</v>
      </c>
      <c r="AL432" s="16">
        <f t="shared" si="251"/>
        <v>0</v>
      </c>
      <c r="AM432" s="16">
        <f t="shared" si="276"/>
        <v>-5681.9596535470246</v>
      </c>
      <c r="AN432" s="16">
        <f t="shared" si="277"/>
        <v>0</v>
      </c>
      <c r="AO432" s="16">
        <f t="shared" si="252"/>
        <v>-5681.9596535470246</v>
      </c>
      <c r="AP432" s="16">
        <f t="shared" si="278"/>
        <v>0</v>
      </c>
      <c r="AQ432" s="16">
        <f t="shared" si="253"/>
        <v>0</v>
      </c>
      <c r="AR432" s="16">
        <f t="shared" si="279"/>
        <v>-5681.9596535470246</v>
      </c>
      <c r="AS432" s="16">
        <f t="shared" si="280"/>
        <v>0</v>
      </c>
      <c r="AT432" s="16">
        <f t="shared" si="254"/>
        <v>-5681.9596535470246</v>
      </c>
      <c r="AU432" s="16">
        <f t="shared" si="281"/>
        <v>0</v>
      </c>
    </row>
    <row r="434" spans="1:2">
      <c r="A434" s="2" t="s">
        <v>777</v>
      </c>
    </row>
    <row r="435" spans="1:2">
      <c r="A435" s="5" t="s">
        <v>561</v>
      </c>
      <c r="B435" s="11">
        <f>$C$188</f>
        <v>24414</v>
      </c>
    </row>
    <row r="436" spans="1:2">
      <c r="A436" s="5" t="s">
        <v>84</v>
      </c>
      <c r="B436" s="11">
        <f>INT($B$435/12)</f>
        <v>2034</v>
      </c>
    </row>
    <row r="437" spans="1:2">
      <c r="A437" s="5" t="s">
        <v>491</v>
      </c>
      <c r="B437" s="18">
        <f>MOD($B$435,12)/12</f>
        <v>0.5</v>
      </c>
    </row>
    <row r="438" spans="1:2">
      <c r="A438" s="5" t="s">
        <v>401</v>
      </c>
      <c r="B438" s="16">
        <f>INDEX('3 - Le tre forze'!$AK$163:$AK$239,($B$436-1)-2008)+INDEX('3 - Le tre forze'!$AG$163:$AG$239,$B$436-2008)*$B$437/INDEX('3 - Le tre forze'!$L$163:$L$239,$B$436-2008)</f>
        <v>300136.86305862851</v>
      </c>
    </row>
    <row r="439" spans="1:2">
      <c r="A439" s="5" t="s">
        <v>778</v>
      </c>
      <c r="B439" s="16">
        <f>$B$438*$B$87/13</f>
        <v>1813.4258980617715</v>
      </c>
    </row>
    <row r="440" spans="1:2">
      <c r="A440" s="5" t="s">
        <v>769</v>
      </c>
      <c r="B440" s="31" t="b">
        <f>OR($B$103,$B$439&gt;=$B$102)</f>
        <v>0</v>
      </c>
    </row>
  </sheetData>
  <mergeCells count="18">
    <mergeCell ref="A67:J67"/>
    <mergeCell ref="A4:G4"/>
    <mergeCell ref="A48:G48"/>
    <mergeCell ref="A62:G62"/>
    <mergeCell ref="C19:G19"/>
    <mergeCell ref="A16:G16"/>
    <mergeCell ref="A54:G54"/>
    <mergeCell ref="C31:G31"/>
    <mergeCell ref="A43:G43"/>
    <mergeCell ref="A49:G49"/>
    <mergeCell ref="A66:J66"/>
    <mergeCell ref="A14:G14"/>
    <mergeCell ref="C21:G21"/>
    <mergeCell ref="C30:G30"/>
    <mergeCell ref="A1:G1"/>
    <mergeCell ref="C29:G29"/>
    <mergeCell ref="A27:G27"/>
    <mergeCell ref="A2:G2"/>
  </mergeCells>
  <dataValidations count="4">
    <dataValidation type="list" allowBlank="1" sqref="B17">
      <formula1>"67 anni e 1 mese,67 anni"</formula1>
    </dataValidation>
    <dataValidation type="list" allowBlank="1" sqref="B19">
      <formula1>"proiezione RGS,pavimento,nessuna soglia"</formula1>
    </dataValidation>
    <dataValidation type="list" allowBlank="1" sqref="B20">
      <formula1>"Sì,No"</formula1>
    </dataValidation>
    <dataValidation type="list" allowBlank="1" sqref="B21">
      <formula1>"Sì,No"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Il tuo traguardo</vt:lpstr>
      <vt:lpstr>2 - Il costo del ponte</vt:lpstr>
      <vt:lpstr>3 - Le tre forze</vt:lpstr>
      <vt:lpstr>4 - Le leve</vt:lpstr>
      <vt:lpstr>5 - La manovra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Ruggiero</cp:lastModifiedBy>
  <dcterms:created xsi:type="dcterms:W3CDTF">2026-09-30T14:29:55Z</dcterms:created>
  <dcterms:modified xsi:type="dcterms:W3CDTF">2026-09-30T14:30:04Z</dcterms:modified>
</cp:coreProperties>
</file>